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348\Documents\CO2-catalysis\analytical-models\"/>
    </mc:Choice>
  </mc:AlternateContent>
  <xr:revisionPtr revIDLastSave="0" documentId="13_ncr:1_{4C272F46-A286-41D7-9ECC-405AE3B0E023}" xr6:coauthVersionLast="47" xr6:coauthVersionMax="47" xr10:uidLastSave="{00000000-0000-0000-0000-000000000000}"/>
  <bookViews>
    <workbookView xWindow="11442" yWindow="0" windowWidth="11676" windowHeight="13758" tabRatio="500" xr2:uid="{00000000-000D-0000-FFFF-FFFF00000000}"/>
  </bookViews>
  <sheets>
    <sheet name="Input Parameters" sheetId="1" r:id="rId1"/>
    <sheet name="Model Parameters" sheetId="2" r:id="rId2"/>
    <sheet name="Varying Potential" sheetId="3" r:id="rId3"/>
    <sheet name="Varying CL Length" sheetId="4" r:id="rId4"/>
    <sheet name="Flow rate" sheetId="5" r:id="rId5"/>
    <sheet name="Porosit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03" i="6" l="1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" i="2"/>
  <c r="B10" i="2" s="1"/>
  <c r="E25" i="1"/>
  <c r="G25" i="1" s="1"/>
  <c r="C25" i="1"/>
  <c r="E24" i="1"/>
  <c r="E23" i="1"/>
  <c r="E22" i="1"/>
  <c r="E21" i="1"/>
  <c r="A21" i="1"/>
  <c r="E20" i="1"/>
  <c r="G20" i="1" s="1"/>
  <c r="D20" i="1"/>
  <c r="C20" i="1"/>
  <c r="B20" i="1"/>
  <c r="G19" i="1"/>
  <c r="B240" i="2" s="1"/>
  <c r="E19" i="1"/>
  <c r="E17" i="1"/>
  <c r="E15" i="1"/>
  <c r="G15" i="1" s="1"/>
  <c r="C15" i="1"/>
  <c r="E14" i="1"/>
  <c r="G14" i="1" s="1"/>
  <c r="E13" i="1"/>
  <c r="G13" i="1" s="1"/>
  <c r="G12" i="1"/>
  <c r="E12" i="1"/>
  <c r="E10" i="1"/>
  <c r="G10" i="1" s="1"/>
  <c r="G9" i="1"/>
  <c r="E9" i="1"/>
  <c r="E8" i="1"/>
  <c r="G8" i="1" s="1"/>
  <c r="E7" i="1"/>
  <c r="C7" i="1"/>
  <c r="G6" i="1"/>
  <c r="G7" i="1" s="1"/>
  <c r="F8" i="2" s="1"/>
  <c r="F9" i="2" s="1"/>
  <c r="E6" i="1"/>
  <c r="E4" i="1"/>
  <c r="G4" i="1" s="1"/>
  <c r="E3" i="1"/>
  <c r="G3" i="1" s="1"/>
  <c r="B15" i="2" l="1"/>
  <c r="B49" i="2"/>
  <c r="B4" i="2"/>
  <c r="B48" i="2"/>
  <c r="F97" i="6" s="1"/>
  <c r="B3" i="2"/>
  <c r="F2" i="2"/>
  <c r="I102" i="6"/>
  <c r="I86" i="6"/>
  <c r="I70" i="6"/>
  <c r="I91" i="6"/>
  <c r="I75" i="6"/>
  <c r="I96" i="6"/>
  <c r="F81" i="6"/>
  <c r="I80" i="6"/>
  <c r="I101" i="6"/>
  <c r="I85" i="6"/>
  <c r="I69" i="6"/>
  <c r="I90" i="6"/>
  <c r="I74" i="6"/>
  <c r="F96" i="6"/>
  <c r="I95" i="6"/>
  <c r="I79" i="6"/>
  <c r="I63" i="6"/>
  <c r="I100" i="6"/>
  <c r="I84" i="6"/>
  <c r="F69" i="6"/>
  <c r="I68" i="6"/>
  <c r="I89" i="6"/>
  <c r="I73" i="6"/>
  <c r="F95" i="6"/>
  <c r="I94" i="6"/>
  <c r="I78" i="6"/>
  <c r="I99" i="6"/>
  <c r="I83" i="6"/>
  <c r="F68" i="6"/>
  <c r="I67" i="6"/>
  <c r="I88" i="6"/>
  <c r="I72" i="6"/>
  <c r="I93" i="6"/>
  <c r="F99" i="6"/>
  <c r="I98" i="6"/>
  <c r="I82" i="6"/>
  <c r="I66" i="6"/>
  <c r="I65" i="6"/>
  <c r="F61" i="6"/>
  <c r="I60" i="6"/>
  <c r="I44" i="6"/>
  <c r="I71" i="6"/>
  <c r="I49" i="6"/>
  <c r="I33" i="6"/>
  <c r="I54" i="6"/>
  <c r="I38" i="6"/>
  <c r="I103" i="6"/>
  <c r="I59" i="6"/>
  <c r="I43" i="6"/>
  <c r="I77" i="6"/>
  <c r="I48" i="6"/>
  <c r="I53" i="6"/>
  <c r="I37" i="6"/>
  <c r="I97" i="6"/>
  <c r="I87" i="6"/>
  <c r="F66" i="6"/>
  <c r="I58" i="6"/>
  <c r="I42" i="6"/>
  <c r="I47" i="6"/>
  <c r="I52" i="6"/>
  <c r="I36" i="6"/>
  <c r="F72" i="6"/>
  <c r="I57" i="6"/>
  <c r="I41" i="6"/>
  <c r="I62" i="6"/>
  <c r="F47" i="6"/>
  <c r="I46" i="6"/>
  <c r="I51" i="6"/>
  <c r="I35" i="6"/>
  <c r="I81" i="6"/>
  <c r="I64" i="6"/>
  <c r="I56" i="6"/>
  <c r="F41" i="6"/>
  <c r="I40" i="6"/>
  <c r="I19" i="6"/>
  <c r="I3" i="6"/>
  <c r="I24" i="6"/>
  <c r="I8" i="6"/>
  <c r="I29" i="6"/>
  <c r="I13" i="6"/>
  <c r="I61" i="6"/>
  <c r="F19" i="6"/>
  <c r="I18" i="6"/>
  <c r="I103" i="5"/>
  <c r="I23" i="6"/>
  <c r="I7" i="6"/>
  <c r="I28" i="6"/>
  <c r="I12" i="6"/>
  <c r="I55" i="6"/>
  <c r="I45" i="6"/>
  <c r="I17" i="6"/>
  <c r="I34" i="6"/>
  <c r="I22" i="6"/>
  <c r="F7" i="6"/>
  <c r="I6" i="6"/>
  <c r="I76" i="6"/>
  <c r="I27" i="6"/>
  <c r="F12" i="6"/>
  <c r="I11" i="6"/>
  <c r="I32" i="6"/>
  <c r="I16" i="6"/>
  <c r="I21" i="6"/>
  <c r="I5" i="6"/>
  <c r="I39" i="6"/>
  <c r="I26" i="6"/>
  <c r="F11" i="6"/>
  <c r="I10" i="6"/>
  <c r="I31" i="6"/>
  <c r="I15" i="6"/>
  <c r="F98" i="6"/>
  <c r="I92" i="6"/>
  <c r="I91" i="5"/>
  <c r="I75" i="5"/>
  <c r="I96" i="5"/>
  <c r="I80" i="5"/>
  <c r="I30" i="6"/>
  <c r="I20" i="6"/>
  <c r="I102" i="5"/>
  <c r="I101" i="5"/>
  <c r="I85" i="5"/>
  <c r="F70" i="5"/>
  <c r="F26" i="6"/>
  <c r="F91" i="5"/>
  <c r="I90" i="5"/>
  <c r="I74" i="5"/>
  <c r="I95" i="5"/>
  <c r="I79" i="5"/>
  <c r="I14" i="6"/>
  <c r="I4" i="6"/>
  <c r="F102" i="5"/>
  <c r="I100" i="5"/>
  <c r="I84" i="5"/>
  <c r="F90" i="5"/>
  <c r="I89" i="5"/>
  <c r="I73" i="5"/>
  <c r="I94" i="5"/>
  <c r="F79" i="5"/>
  <c r="I78" i="5"/>
  <c r="I99" i="5"/>
  <c r="I83" i="5"/>
  <c r="F89" i="5"/>
  <c r="I88" i="5"/>
  <c r="F73" i="5"/>
  <c r="I72" i="5"/>
  <c r="I25" i="6"/>
  <c r="I93" i="5"/>
  <c r="I86" i="5"/>
  <c r="I57" i="5"/>
  <c r="I87" i="5"/>
  <c r="I62" i="5"/>
  <c r="I46" i="5"/>
  <c r="F82" i="5"/>
  <c r="F68" i="5"/>
  <c r="I67" i="5"/>
  <c r="F52" i="5"/>
  <c r="I51" i="5"/>
  <c r="I50" i="6"/>
  <c r="F103" i="5"/>
  <c r="F57" i="5"/>
  <c r="I56" i="5"/>
  <c r="I9" i="6"/>
  <c r="I92" i="5"/>
  <c r="I61" i="5"/>
  <c r="I45" i="5"/>
  <c r="I76" i="5"/>
  <c r="I66" i="5"/>
  <c r="I50" i="5"/>
  <c r="I77" i="5"/>
  <c r="I55" i="5"/>
  <c r="F62" i="6"/>
  <c r="F88" i="5"/>
  <c r="I60" i="5"/>
  <c r="F45" i="5"/>
  <c r="I44" i="5"/>
  <c r="I97" i="5"/>
  <c r="I65" i="5"/>
  <c r="F50" i="5"/>
  <c r="I49" i="5"/>
  <c r="F55" i="5"/>
  <c r="I54" i="5"/>
  <c r="I98" i="5"/>
  <c r="F93" i="5"/>
  <c r="I59" i="5"/>
  <c r="F44" i="5"/>
  <c r="I43" i="5"/>
  <c r="I71" i="5"/>
  <c r="I69" i="5"/>
  <c r="F54" i="5"/>
  <c r="I53" i="5"/>
  <c r="F34" i="5"/>
  <c r="I33" i="5"/>
  <c r="F18" i="5"/>
  <c r="I17" i="5"/>
  <c r="I94" i="4"/>
  <c r="F91" i="4"/>
  <c r="I78" i="4"/>
  <c r="I82" i="5"/>
  <c r="F48" i="5"/>
  <c r="F39" i="5"/>
  <c r="I38" i="5"/>
  <c r="F23" i="5"/>
  <c r="I22" i="5"/>
  <c r="F7" i="5"/>
  <c r="I6" i="5"/>
  <c r="I95" i="4"/>
  <c r="F92" i="4"/>
  <c r="I79" i="4"/>
  <c r="F76" i="4"/>
  <c r="F28" i="5"/>
  <c r="I27" i="5"/>
  <c r="F12" i="5"/>
  <c r="I11" i="5"/>
  <c r="I96" i="4"/>
  <c r="F93" i="4"/>
  <c r="I80" i="4"/>
  <c r="F77" i="4"/>
  <c r="I68" i="5"/>
  <c r="F33" i="5"/>
  <c r="I32" i="5"/>
  <c r="F17" i="5"/>
  <c r="I16" i="5"/>
  <c r="I97" i="4"/>
  <c r="F94" i="4"/>
  <c r="I81" i="4"/>
  <c r="F78" i="4"/>
  <c r="F43" i="5"/>
  <c r="F38" i="5"/>
  <c r="I37" i="5"/>
  <c r="F22" i="5"/>
  <c r="I21" i="5"/>
  <c r="F6" i="5"/>
  <c r="I5" i="5"/>
  <c r="I98" i="4"/>
  <c r="F95" i="4"/>
  <c r="I82" i="4"/>
  <c r="F79" i="4"/>
  <c r="I42" i="5"/>
  <c r="F27" i="5"/>
  <c r="I26" i="5"/>
  <c r="F11" i="5"/>
  <c r="I10" i="5"/>
  <c r="I99" i="4"/>
  <c r="F96" i="4"/>
  <c r="I83" i="4"/>
  <c r="F80" i="4"/>
  <c r="I81" i="5"/>
  <c r="I63" i="5"/>
  <c r="F49" i="5"/>
  <c r="F32" i="5"/>
  <c r="I31" i="5"/>
  <c r="F16" i="5"/>
  <c r="I15" i="5"/>
  <c r="I100" i="4"/>
  <c r="F97" i="4"/>
  <c r="I84" i="4"/>
  <c r="F81" i="4"/>
  <c r="I52" i="5"/>
  <c r="F37" i="5"/>
  <c r="I36" i="5"/>
  <c r="F21" i="5"/>
  <c r="I20" i="5"/>
  <c r="F5" i="5"/>
  <c r="I4" i="5"/>
  <c r="I101" i="4"/>
  <c r="F98" i="4"/>
  <c r="I85" i="4"/>
  <c r="F82" i="4"/>
  <c r="I58" i="5"/>
  <c r="F42" i="5"/>
  <c r="I41" i="5"/>
  <c r="F26" i="5"/>
  <c r="I25" i="5"/>
  <c r="F10" i="5"/>
  <c r="I9" i="5"/>
  <c r="I102" i="4"/>
  <c r="F99" i="4"/>
  <c r="I86" i="4"/>
  <c r="F83" i="4"/>
  <c r="F98" i="5"/>
  <c r="F69" i="5"/>
  <c r="F31" i="5"/>
  <c r="I30" i="5"/>
  <c r="F15" i="5"/>
  <c r="I14" i="5"/>
  <c r="I103" i="4"/>
  <c r="F100" i="4"/>
  <c r="I87" i="4"/>
  <c r="F84" i="4"/>
  <c r="I71" i="4"/>
  <c r="F71" i="5"/>
  <c r="I47" i="5"/>
  <c r="F36" i="5"/>
  <c r="I35" i="5"/>
  <c r="F20" i="5"/>
  <c r="I19" i="5"/>
  <c r="F4" i="5"/>
  <c r="I3" i="5"/>
  <c r="F101" i="4"/>
  <c r="I88" i="4"/>
  <c r="F85" i="4"/>
  <c r="I64" i="5"/>
  <c r="F41" i="5"/>
  <c r="I40" i="5"/>
  <c r="F25" i="5"/>
  <c r="I24" i="5"/>
  <c r="F9" i="5"/>
  <c r="I8" i="5"/>
  <c r="F102" i="4"/>
  <c r="I89" i="4"/>
  <c r="F86" i="4"/>
  <c r="I73" i="4"/>
  <c r="F70" i="4"/>
  <c r="F53" i="5"/>
  <c r="I23" i="5"/>
  <c r="I74" i="4"/>
  <c r="I63" i="4"/>
  <c r="F60" i="4"/>
  <c r="I47" i="4"/>
  <c r="F44" i="4"/>
  <c r="I29" i="5"/>
  <c r="F90" i="4"/>
  <c r="F71" i="4"/>
  <c r="I64" i="4"/>
  <c r="F61" i="4"/>
  <c r="I48" i="4"/>
  <c r="I18" i="5"/>
  <c r="I12" i="5"/>
  <c r="F88" i="4"/>
  <c r="I65" i="4"/>
  <c r="F62" i="4"/>
  <c r="I49" i="4"/>
  <c r="F46" i="4"/>
  <c r="F40" i="5"/>
  <c r="I93" i="4"/>
  <c r="F74" i="4"/>
  <c r="I66" i="4"/>
  <c r="F63" i="4"/>
  <c r="I50" i="4"/>
  <c r="F47" i="4"/>
  <c r="F64" i="5"/>
  <c r="I48" i="5"/>
  <c r="F29" i="5"/>
  <c r="I7" i="5"/>
  <c r="I67" i="4"/>
  <c r="F64" i="4"/>
  <c r="I51" i="4"/>
  <c r="F48" i="4"/>
  <c r="I35" i="4"/>
  <c r="I13" i="5"/>
  <c r="F103" i="4"/>
  <c r="I91" i="4"/>
  <c r="I75" i="4"/>
  <c r="I68" i="4"/>
  <c r="F65" i="4"/>
  <c r="I52" i="4"/>
  <c r="F49" i="4"/>
  <c r="I36" i="4"/>
  <c r="F35" i="5"/>
  <c r="I72" i="4"/>
  <c r="I69" i="4"/>
  <c r="F66" i="4"/>
  <c r="I53" i="4"/>
  <c r="F50" i="4"/>
  <c r="I37" i="4"/>
  <c r="F24" i="5"/>
  <c r="F67" i="4"/>
  <c r="I54" i="4"/>
  <c r="F51" i="4"/>
  <c r="I38" i="4"/>
  <c r="F13" i="5"/>
  <c r="F72" i="4"/>
  <c r="F68" i="4"/>
  <c r="I55" i="4"/>
  <c r="F52" i="4"/>
  <c r="I39" i="4"/>
  <c r="F36" i="4"/>
  <c r="F30" i="5"/>
  <c r="F87" i="4"/>
  <c r="F69" i="4"/>
  <c r="I56" i="4"/>
  <c r="F53" i="4"/>
  <c r="F19" i="5"/>
  <c r="F89" i="4"/>
  <c r="I76" i="4"/>
  <c r="I57" i="4"/>
  <c r="F54" i="4"/>
  <c r="I41" i="4"/>
  <c r="F38" i="4"/>
  <c r="I39" i="5"/>
  <c r="I92" i="4"/>
  <c r="I59" i="4"/>
  <c r="F56" i="4"/>
  <c r="I43" i="4"/>
  <c r="F40" i="4"/>
  <c r="F14" i="5"/>
  <c r="I70" i="4"/>
  <c r="I60" i="4"/>
  <c r="F57" i="4"/>
  <c r="F3" i="5"/>
  <c r="F33" i="4"/>
  <c r="I20" i="4"/>
  <c r="F17" i="4"/>
  <c r="I4" i="4"/>
  <c r="I70" i="5"/>
  <c r="I34" i="5"/>
  <c r="F42" i="4"/>
  <c r="F34" i="4"/>
  <c r="I21" i="4"/>
  <c r="F18" i="4"/>
  <c r="I5" i="4"/>
  <c r="I22" i="4"/>
  <c r="F19" i="4"/>
  <c r="I6" i="4"/>
  <c r="F3" i="4"/>
  <c r="F37" i="4"/>
  <c r="I23" i="4"/>
  <c r="F20" i="4"/>
  <c r="I7" i="4"/>
  <c r="F4" i="4"/>
  <c r="I58" i="4"/>
  <c r="F35" i="4"/>
  <c r="I24" i="4"/>
  <c r="F21" i="4"/>
  <c r="I8" i="4"/>
  <c r="F5" i="4"/>
  <c r="F58" i="4"/>
  <c r="F43" i="4"/>
  <c r="I25" i="4"/>
  <c r="F22" i="4"/>
  <c r="I9" i="4"/>
  <c r="F6" i="4"/>
  <c r="I28" i="5"/>
  <c r="I62" i="4"/>
  <c r="I44" i="4"/>
  <c r="F39" i="4"/>
  <c r="I26" i="4"/>
  <c r="F23" i="4"/>
  <c r="I10" i="4"/>
  <c r="F7" i="4"/>
  <c r="I40" i="4"/>
  <c r="I27" i="4"/>
  <c r="F24" i="4"/>
  <c r="I11" i="4"/>
  <c r="F8" i="4"/>
  <c r="F55" i="4"/>
  <c r="I28" i="4"/>
  <c r="F25" i="4"/>
  <c r="I12" i="4"/>
  <c r="F9" i="4"/>
  <c r="I45" i="4"/>
  <c r="I29" i="4"/>
  <c r="F26" i="4"/>
  <c r="I13" i="4"/>
  <c r="F10" i="4"/>
  <c r="I30" i="4"/>
  <c r="F27" i="4"/>
  <c r="I14" i="4"/>
  <c r="F11" i="4"/>
  <c r="F45" i="4"/>
  <c r="I31" i="4"/>
  <c r="F28" i="4"/>
  <c r="I15" i="4"/>
  <c r="F12" i="4"/>
  <c r="I32" i="4"/>
  <c r="F29" i="4"/>
  <c r="I16" i="4"/>
  <c r="F13" i="4"/>
  <c r="I77" i="4"/>
  <c r="F73" i="4"/>
  <c r="F59" i="4"/>
  <c r="I34" i="4"/>
  <c r="F31" i="4"/>
  <c r="I18" i="4"/>
  <c r="F15" i="4"/>
  <c r="I42" i="4"/>
  <c r="F32" i="4"/>
  <c r="I19" i="4"/>
  <c r="F16" i="4"/>
  <c r="I3" i="4"/>
  <c r="I17" i="4"/>
  <c r="F239" i="3"/>
  <c r="F231" i="3"/>
  <c r="F223" i="3"/>
  <c r="F215" i="3"/>
  <c r="F207" i="3"/>
  <c r="F199" i="3"/>
  <c r="F191" i="3"/>
  <c r="F183" i="3"/>
  <c r="F175" i="3"/>
  <c r="I233" i="3"/>
  <c r="I225" i="3"/>
  <c r="I217" i="3"/>
  <c r="I209" i="3"/>
  <c r="I201" i="3"/>
  <c r="I193" i="3"/>
  <c r="I185" i="3"/>
  <c r="I177" i="3"/>
  <c r="I241" i="3"/>
  <c r="F236" i="3"/>
  <c r="F228" i="3"/>
  <c r="F220" i="3"/>
  <c r="F212" i="3"/>
  <c r="F204" i="3"/>
  <c r="F196" i="3"/>
  <c r="F188" i="3"/>
  <c r="F180" i="3"/>
  <c r="I33" i="4"/>
  <c r="I238" i="3"/>
  <c r="I230" i="3"/>
  <c r="I222" i="3"/>
  <c r="I214" i="3"/>
  <c r="I206" i="3"/>
  <c r="I198" i="3"/>
  <c r="I190" i="3"/>
  <c r="I182" i="3"/>
  <c r="I242" i="3"/>
  <c r="F233" i="3"/>
  <c r="F225" i="3"/>
  <c r="F217" i="3"/>
  <c r="F209" i="3"/>
  <c r="F201" i="3"/>
  <c r="F193" i="3"/>
  <c r="F185" i="3"/>
  <c r="F177" i="3"/>
  <c r="F241" i="3"/>
  <c r="I235" i="3"/>
  <c r="I227" i="3"/>
  <c r="I219" i="3"/>
  <c r="I211" i="3"/>
  <c r="I203" i="3"/>
  <c r="I195" i="3"/>
  <c r="I187" i="3"/>
  <c r="I179" i="3"/>
  <c r="I90" i="4"/>
  <c r="F242" i="3"/>
  <c r="F238" i="3"/>
  <c r="F230" i="3"/>
  <c r="F222" i="3"/>
  <c r="F214" i="3"/>
  <c r="F206" i="3"/>
  <c r="F198" i="3"/>
  <c r="F190" i="3"/>
  <c r="F182" i="3"/>
  <c r="I240" i="3"/>
  <c r="I232" i="3"/>
  <c r="I224" i="3"/>
  <c r="I216" i="3"/>
  <c r="I208" i="3"/>
  <c r="I200" i="3"/>
  <c r="I192" i="3"/>
  <c r="I184" i="3"/>
  <c r="I176" i="3"/>
  <c r="I61" i="4"/>
  <c r="F235" i="3"/>
  <c r="F227" i="3"/>
  <c r="F219" i="3"/>
  <c r="F211" i="3"/>
  <c r="F203" i="3"/>
  <c r="I237" i="3"/>
  <c r="I229" i="3"/>
  <c r="I221" i="3"/>
  <c r="I213" i="3"/>
  <c r="I205" i="3"/>
  <c r="I197" i="3"/>
  <c r="I189" i="3"/>
  <c r="I181" i="3"/>
  <c r="F41" i="4"/>
  <c r="F240" i="3"/>
  <c r="F232" i="3"/>
  <c r="F224" i="3"/>
  <c r="F216" i="3"/>
  <c r="F208" i="3"/>
  <c r="F200" i="3"/>
  <c r="F192" i="3"/>
  <c r="F184" i="3"/>
  <c r="F176" i="3"/>
  <c r="F14" i="4"/>
  <c r="F237" i="3"/>
  <c r="F229" i="3"/>
  <c r="F221" i="3"/>
  <c r="F213" i="3"/>
  <c r="F205" i="3"/>
  <c r="F197" i="3"/>
  <c r="F189" i="3"/>
  <c r="F181" i="3"/>
  <c r="I46" i="4"/>
  <c r="I239" i="3"/>
  <c r="I231" i="3"/>
  <c r="I223" i="3"/>
  <c r="I215" i="3"/>
  <c r="I207" i="3"/>
  <c r="I199" i="3"/>
  <c r="I191" i="3"/>
  <c r="I183" i="3"/>
  <c r="I218" i="3"/>
  <c r="I212" i="3"/>
  <c r="F210" i="3"/>
  <c r="I196" i="3"/>
  <c r="F173" i="3"/>
  <c r="F165" i="3"/>
  <c r="F157" i="3"/>
  <c r="F149" i="3"/>
  <c r="F141" i="3"/>
  <c r="F133" i="3"/>
  <c r="F125" i="3"/>
  <c r="F30" i="4"/>
  <c r="I226" i="3"/>
  <c r="I220" i="3"/>
  <c r="F218" i="3"/>
  <c r="I167" i="3"/>
  <c r="I159" i="3"/>
  <c r="I151" i="3"/>
  <c r="I143" i="3"/>
  <c r="I135" i="3"/>
  <c r="I127" i="3"/>
  <c r="I234" i="3"/>
  <c r="I228" i="3"/>
  <c r="F226" i="3"/>
  <c r="I188" i="3"/>
  <c r="I175" i="3"/>
  <c r="F170" i="3"/>
  <c r="F162" i="3"/>
  <c r="F154" i="3"/>
  <c r="F146" i="3"/>
  <c r="F138" i="3"/>
  <c r="F130" i="3"/>
  <c r="F122" i="3"/>
  <c r="I236" i="3"/>
  <c r="F234" i="3"/>
  <c r="I172" i="3"/>
  <c r="I164" i="3"/>
  <c r="I156" i="3"/>
  <c r="I148" i="3"/>
  <c r="I140" i="3"/>
  <c r="I132" i="3"/>
  <c r="I124" i="3"/>
  <c r="I194" i="3"/>
  <c r="I180" i="3"/>
  <c r="F167" i="3"/>
  <c r="F159" i="3"/>
  <c r="F151" i="3"/>
  <c r="F143" i="3"/>
  <c r="F135" i="3"/>
  <c r="F127" i="3"/>
  <c r="F194" i="3"/>
  <c r="I169" i="3"/>
  <c r="I161" i="3"/>
  <c r="I153" i="3"/>
  <c r="I145" i="3"/>
  <c r="I137" i="3"/>
  <c r="I129" i="3"/>
  <c r="I121" i="3"/>
  <c r="I186" i="3"/>
  <c r="F172" i="3"/>
  <c r="F164" i="3"/>
  <c r="F156" i="3"/>
  <c r="F148" i="3"/>
  <c r="F140" i="3"/>
  <c r="F132" i="3"/>
  <c r="F186" i="3"/>
  <c r="I174" i="3"/>
  <c r="I166" i="3"/>
  <c r="I158" i="3"/>
  <c r="I150" i="3"/>
  <c r="I142" i="3"/>
  <c r="I134" i="3"/>
  <c r="I178" i="3"/>
  <c r="F169" i="3"/>
  <c r="F161" i="3"/>
  <c r="F153" i="3"/>
  <c r="F145" i="3"/>
  <c r="F137" i="3"/>
  <c r="F129" i="3"/>
  <c r="F121" i="3"/>
  <c r="F8" i="5"/>
  <c r="F178" i="3"/>
  <c r="I171" i="3"/>
  <c r="I163" i="3"/>
  <c r="I155" i="3"/>
  <c r="I147" i="3"/>
  <c r="I139" i="3"/>
  <c r="I131" i="3"/>
  <c r="I123" i="3"/>
  <c r="F195" i="3"/>
  <c r="F174" i="3"/>
  <c r="F166" i="3"/>
  <c r="F158" i="3"/>
  <c r="F150" i="3"/>
  <c r="F142" i="3"/>
  <c r="F134" i="3"/>
  <c r="F126" i="3"/>
  <c r="I168" i="3"/>
  <c r="I160" i="3"/>
  <c r="I152" i="3"/>
  <c r="I144" i="3"/>
  <c r="I136" i="3"/>
  <c r="I128" i="3"/>
  <c r="I120" i="3"/>
  <c r="F187" i="3"/>
  <c r="F171" i="3"/>
  <c r="F163" i="3"/>
  <c r="F155" i="3"/>
  <c r="F147" i="3"/>
  <c r="F139" i="3"/>
  <c r="F131" i="3"/>
  <c r="F123" i="3"/>
  <c r="I173" i="3"/>
  <c r="I165" i="3"/>
  <c r="I157" i="3"/>
  <c r="I149" i="3"/>
  <c r="I141" i="3"/>
  <c r="I133" i="3"/>
  <c r="I116" i="3"/>
  <c r="I108" i="3"/>
  <c r="I100" i="3"/>
  <c r="I92" i="3"/>
  <c r="I84" i="3"/>
  <c r="I76" i="3"/>
  <c r="I68" i="3"/>
  <c r="F136" i="3"/>
  <c r="F119" i="3"/>
  <c r="F111" i="3"/>
  <c r="F103" i="3"/>
  <c r="F95" i="3"/>
  <c r="F87" i="3"/>
  <c r="F79" i="3"/>
  <c r="F71" i="3"/>
  <c r="F63" i="3"/>
  <c r="I170" i="3"/>
  <c r="I113" i="3"/>
  <c r="I105" i="3"/>
  <c r="I97" i="3"/>
  <c r="I89" i="3"/>
  <c r="I81" i="3"/>
  <c r="I73" i="3"/>
  <c r="I65" i="3"/>
  <c r="I130" i="3"/>
  <c r="F116" i="3"/>
  <c r="F108" i="3"/>
  <c r="F100" i="3"/>
  <c r="F92" i="3"/>
  <c r="F84" i="3"/>
  <c r="F76" i="3"/>
  <c r="F68" i="3"/>
  <c r="F144" i="3"/>
  <c r="I118" i="3"/>
  <c r="I110" i="3"/>
  <c r="I102" i="3"/>
  <c r="I94" i="3"/>
  <c r="I86" i="3"/>
  <c r="I78" i="3"/>
  <c r="I70" i="3"/>
  <c r="I62" i="3"/>
  <c r="F113" i="3"/>
  <c r="F105" i="3"/>
  <c r="F97" i="3"/>
  <c r="F89" i="3"/>
  <c r="F81" i="3"/>
  <c r="F73" i="3"/>
  <c r="F65" i="3"/>
  <c r="I138" i="3"/>
  <c r="F124" i="3"/>
  <c r="I115" i="3"/>
  <c r="I107" i="3"/>
  <c r="I99" i="3"/>
  <c r="I91" i="3"/>
  <c r="I83" i="3"/>
  <c r="I75" i="3"/>
  <c r="I67" i="3"/>
  <c r="F152" i="3"/>
  <c r="F128" i="3"/>
  <c r="F118" i="3"/>
  <c r="F110" i="3"/>
  <c r="F102" i="3"/>
  <c r="F94" i="3"/>
  <c r="F86" i="3"/>
  <c r="F78" i="3"/>
  <c r="F70" i="3"/>
  <c r="F62" i="3"/>
  <c r="I125" i="3"/>
  <c r="F120" i="3"/>
  <c r="I112" i="3"/>
  <c r="I104" i="3"/>
  <c r="I96" i="3"/>
  <c r="I88" i="3"/>
  <c r="I80" i="3"/>
  <c r="I72" i="3"/>
  <c r="I64" i="3"/>
  <c r="I204" i="3"/>
  <c r="I146" i="3"/>
  <c r="F115" i="3"/>
  <c r="F107" i="3"/>
  <c r="F99" i="3"/>
  <c r="F91" i="3"/>
  <c r="F83" i="3"/>
  <c r="F75" i="3"/>
  <c r="F67" i="3"/>
  <c r="F160" i="3"/>
  <c r="I117" i="3"/>
  <c r="I109" i="3"/>
  <c r="I101" i="3"/>
  <c r="I93" i="3"/>
  <c r="I85" i="3"/>
  <c r="I77" i="3"/>
  <c r="I69" i="3"/>
  <c r="I61" i="3"/>
  <c r="F179" i="3"/>
  <c r="F112" i="3"/>
  <c r="F104" i="3"/>
  <c r="F96" i="3"/>
  <c r="F88" i="3"/>
  <c r="F80" i="3"/>
  <c r="F72" i="3"/>
  <c r="F64" i="3"/>
  <c r="I202" i="3"/>
  <c r="I154" i="3"/>
  <c r="I126" i="3"/>
  <c r="I114" i="3"/>
  <c r="I106" i="3"/>
  <c r="I98" i="3"/>
  <c r="I90" i="3"/>
  <c r="I82" i="3"/>
  <c r="I74" i="3"/>
  <c r="I66" i="3"/>
  <c r="I122" i="3"/>
  <c r="I111" i="3"/>
  <c r="I103" i="3"/>
  <c r="I95" i="3"/>
  <c r="I87" i="3"/>
  <c r="I79" i="3"/>
  <c r="I71" i="3"/>
  <c r="I63" i="3"/>
  <c r="F93" i="3"/>
  <c r="F82" i="3"/>
  <c r="I60" i="3"/>
  <c r="I52" i="3"/>
  <c r="I44" i="3"/>
  <c r="I36" i="3"/>
  <c r="I28" i="3"/>
  <c r="I20" i="3"/>
  <c r="I12" i="3"/>
  <c r="I4" i="3"/>
  <c r="F55" i="3"/>
  <c r="F47" i="3"/>
  <c r="F39" i="3"/>
  <c r="F31" i="3"/>
  <c r="F23" i="3"/>
  <c r="F15" i="3"/>
  <c r="F7" i="3"/>
  <c r="I210" i="3"/>
  <c r="F101" i="3"/>
  <c r="F90" i="3"/>
  <c r="I57" i="3"/>
  <c r="I49" i="3"/>
  <c r="I41" i="3"/>
  <c r="I33" i="3"/>
  <c r="I25" i="3"/>
  <c r="I17" i="3"/>
  <c r="I9" i="3"/>
  <c r="F60" i="3"/>
  <c r="F52" i="3"/>
  <c r="F44" i="3"/>
  <c r="F36" i="3"/>
  <c r="F28" i="3"/>
  <c r="F20" i="3"/>
  <c r="F12" i="3"/>
  <c r="F4" i="3"/>
  <c r="F109" i="3"/>
  <c r="F98" i="3"/>
  <c r="I54" i="3"/>
  <c r="I46" i="3"/>
  <c r="I38" i="3"/>
  <c r="I30" i="3"/>
  <c r="I22" i="3"/>
  <c r="I14" i="3"/>
  <c r="I6" i="3"/>
  <c r="F168" i="3"/>
  <c r="F57" i="3"/>
  <c r="F49" i="3"/>
  <c r="F41" i="3"/>
  <c r="F33" i="3"/>
  <c r="F25" i="3"/>
  <c r="F17" i="3"/>
  <c r="F9" i="3"/>
  <c r="F117" i="3"/>
  <c r="F106" i="3"/>
  <c r="I59" i="3"/>
  <c r="I51" i="3"/>
  <c r="I43" i="3"/>
  <c r="I35" i="3"/>
  <c r="I27" i="3"/>
  <c r="I19" i="3"/>
  <c r="I11" i="3"/>
  <c r="I3" i="3"/>
  <c r="F54" i="3"/>
  <c r="F46" i="3"/>
  <c r="F38" i="3"/>
  <c r="F30" i="3"/>
  <c r="F22" i="3"/>
  <c r="F14" i="3"/>
  <c r="F6" i="3"/>
  <c r="F114" i="3"/>
  <c r="I56" i="3"/>
  <c r="I48" i="3"/>
  <c r="I40" i="3"/>
  <c r="I32" i="3"/>
  <c r="I24" i="3"/>
  <c r="I16" i="3"/>
  <c r="I8" i="3"/>
  <c r="F69" i="3"/>
  <c r="I53" i="3"/>
  <c r="I45" i="3"/>
  <c r="I37" i="3"/>
  <c r="I29" i="3"/>
  <c r="I21" i="3"/>
  <c r="I13" i="3"/>
  <c r="I5" i="3"/>
  <c r="F202" i="3"/>
  <c r="I119" i="3"/>
  <c r="F56" i="3"/>
  <c r="F48" i="3"/>
  <c r="F40" i="3"/>
  <c r="F32" i="3"/>
  <c r="F24" i="3"/>
  <c r="F16" i="3"/>
  <c r="F8" i="3"/>
  <c r="F77" i="3"/>
  <c r="F66" i="3"/>
  <c r="I58" i="3"/>
  <c r="I50" i="3"/>
  <c r="I42" i="3"/>
  <c r="I34" i="3"/>
  <c r="I26" i="3"/>
  <c r="I18" i="3"/>
  <c r="I10" i="3"/>
  <c r="I2" i="3"/>
  <c r="F53" i="3"/>
  <c r="F45" i="3"/>
  <c r="F37" i="3"/>
  <c r="F29" i="3"/>
  <c r="F21" i="3"/>
  <c r="F13" i="3"/>
  <c r="F85" i="3"/>
  <c r="F74" i="3"/>
  <c r="F61" i="3"/>
  <c r="I55" i="3"/>
  <c r="I47" i="3"/>
  <c r="I7" i="3"/>
  <c r="I39" i="3"/>
  <c r="F51" i="3"/>
  <c r="I162" i="3"/>
  <c r="F43" i="3"/>
  <c r="F59" i="3"/>
  <c r="F35" i="3"/>
  <c r="F5" i="3"/>
  <c r="F2" i="3"/>
  <c r="G2" i="3" s="1"/>
  <c r="F19" i="3"/>
  <c r="F50" i="3"/>
  <c r="F42" i="3"/>
  <c r="F34" i="3"/>
  <c r="F26" i="3"/>
  <c r="F18" i="3"/>
  <c r="F10" i="3"/>
  <c r="F27" i="3"/>
  <c r="F58" i="3"/>
  <c r="F3" i="3"/>
  <c r="I23" i="3"/>
  <c r="I31" i="3"/>
  <c r="F11" i="3"/>
  <c r="I15" i="3"/>
  <c r="AN103" i="5"/>
  <c r="AM98" i="5"/>
  <c r="AL93" i="5"/>
  <c r="AO76" i="5"/>
  <c r="AL98" i="5"/>
  <c r="AO97" i="5"/>
  <c r="AM92" i="5"/>
  <c r="AO86" i="5"/>
  <c r="AO70" i="5"/>
  <c r="AL92" i="5"/>
  <c r="AO91" i="5"/>
  <c r="AM86" i="5"/>
  <c r="AN75" i="5"/>
  <c r="AM70" i="5"/>
  <c r="AN96" i="5"/>
  <c r="AL86" i="5"/>
  <c r="AL91" i="5"/>
  <c r="AL75" i="5"/>
  <c r="AO95" i="5"/>
  <c r="AN90" i="5"/>
  <c r="AN95" i="5"/>
  <c r="AO84" i="5"/>
  <c r="AN79" i="5"/>
  <c r="AM101" i="5"/>
  <c r="AM95" i="5"/>
  <c r="AL90" i="5"/>
  <c r="AL95" i="5"/>
  <c r="AM84" i="5"/>
  <c r="AL88" i="5"/>
  <c r="AM64" i="5"/>
  <c r="AM89" i="5"/>
  <c r="AL78" i="5"/>
  <c r="AL64" i="5"/>
  <c r="AM53" i="5"/>
  <c r="AL48" i="5"/>
  <c r="AM93" i="5"/>
  <c r="AO52" i="5"/>
  <c r="AM42" i="5"/>
  <c r="AN68" i="5"/>
  <c r="AL58" i="5"/>
  <c r="AO57" i="5"/>
  <c r="AO72" i="5"/>
  <c r="AO62" i="5"/>
  <c r="AN57" i="5"/>
  <c r="AM94" i="5"/>
  <c r="AL68" i="5"/>
  <c r="AN46" i="5"/>
  <c r="AN73" i="5"/>
  <c r="AM62" i="5"/>
  <c r="AL57" i="5"/>
  <c r="AO56" i="5"/>
  <c r="AL62" i="5"/>
  <c r="AO61" i="5"/>
  <c r="AM99" i="5"/>
  <c r="AL73" i="5"/>
  <c r="AL67" i="5"/>
  <c r="AN82" i="5"/>
  <c r="AL56" i="5"/>
  <c r="AN50" i="5"/>
  <c r="AM45" i="5"/>
  <c r="AO87" i="5"/>
  <c r="AM66" i="5"/>
  <c r="AM60" i="5"/>
  <c r="AN49" i="5"/>
  <c r="AM44" i="5"/>
  <c r="AM40" i="5"/>
  <c r="AN13" i="5"/>
  <c r="AL3" i="5"/>
  <c r="AO88" i="5"/>
  <c r="AL40" i="5"/>
  <c r="AO39" i="5"/>
  <c r="AO7" i="5"/>
  <c r="AN44" i="5"/>
  <c r="AN39" i="5"/>
  <c r="AN23" i="5"/>
  <c r="AL13" i="5"/>
  <c r="AL34" i="5"/>
  <c r="AO33" i="5"/>
  <c r="AL18" i="5"/>
  <c r="AN12" i="5"/>
  <c r="AL39" i="5"/>
  <c r="AM12" i="5"/>
  <c r="AL7" i="5"/>
  <c r="AO53" i="5"/>
  <c r="AM33" i="5"/>
  <c r="AL28" i="5"/>
  <c r="AO27" i="5"/>
  <c r="AN64" i="5"/>
  <c r="AL33" i="5"/>
  <c r="AL17" i="5"/>
  <c r="AN11" i="5"/>
  <c r="AM6" i="5"/>
  <c r="AN16" i="5"/>
  <c r="AO5" i="5"/>
  <c r="AO83" i="5"/>
  <c r="AO59" i="5"/>
  <c r="AM32" i="5"/>
  <c r="AO10" i="5"/>
  <c r="AO48" i="5"/>
  <c r="AO31" i="5"/>
  <c r="AN26" i="5"/>
  <c r="AM59" i="5"/>
  <c r="AO36" i="5"/>
  <c r="AN31" i="5"/>
  <c r="AL21" i="5"/>
  <c r="AN15" i="5"/>
  <c r="AM10" i="5"/>
  <c r="AL26" i="5"/>
  <c r="AM15" i="5"/>
  <c r="AO9" i="5"/>
  <c r="AN24" i="5"/>
  <c r="AO30" i="5"/>
  <c r="AN30" i="5"/>
  <c r="AO19" i="5"/>
  <c r="AN19" i="5"/>
  <c r="AM36" i="5"/>
  <c r="AN8" i="5"/>
  <c r="AO14" i="5"/>
  <c r="AN14" i="5"/>
  <c r="AL25" i="5"/>
  <c r="AM20" i="5"/>
  <c r="AL14" i="5"/>
  <c r="AM3" i="5"/>
  <c r="AL54" i="5"/>
  <c r="AO29" i="5"/>
  <c r="AL4" i="5"/>
  <c r="AL15" i="5"/>
  <c r="AL9" i="5"/>
  <c r="F10" i="2"/>
  <c r="F18" i="2"/>
  <c r="AN92" i="5" s="1"/>
  <c r="F17" i="2"/>
  <c r="F16" i="2"/>
  <c r="F11" i="2"/>
  <c r="F20" i="2" s="1"/>
  <c r="F15" i="2"/>
  <c r="F24" i="2" s="1"/>
  <c r="F14" i="2"/>
  <c r="F13" i="2"/>
  <c r="F22" i="2" s="1"/>
  <c r="F12" i="2"/>
  <c r="F21" i="2" s="1"/>
  <c r="B58" i="2"/>
  <c r="B57" i="2"/>
  <c r="B56" i="2"/>
  <c r="B55" i="2"/>
  <c r="B52" i="2"/>
  <c r="B54" i="2"/>
  <c r="B53" i="2"/>
  <c r="B51" i="2"/>
  <c r="B270" i="2"/>
  <c r="B80" i="2"/>
  <c r="B5" i="2"/>
  <c r="B6" i="2"/>
  <c r="B7" i="2"/>
  <c r="B212" i="2"/>
  <c r="B8" i="2"/>
  <c r="B9" i="2"/>
  <c r="B184" i="2"/>
  <c r="AY103" i="6" l="1"/>
  <c r="AY87" i="6"/>
  <c r="AY71" i="6"/>
  <c r="AY92" i="6"/>
  <c r="AY76" i="6"/>
  <c r="AY97" i="6"/>
  <c r="AY81" i="6"/>
  <c r="AY65" i="6"/>
  <c r="AY102" i="6"/>
  <c r="AY86" i="6"/>
  <c r="AY70" i="6"/>
  <c r="AY91" i="6"/>
  <c r="AY75" i="6"/>
  <c r="AY96" i="6"/>
  <c r="AY80" i="6"/>
  <c r="AY64" i="6"/>
  <c r="AY101" i="6"/>
  <c r="AY85" i="6"/>
  <c r="AY69" i="6"/>
  <c r="AY90" i="6"/>
  <c r="AY74" i="6"/>
  <c r="AY95" i="6"/>
  <c r="AY79" i="6"/>
  <c r="AY63" i="6"/>
  <c r="AY100" i="6"/>
  <c r="AY84" i="6"/>
  <c r="AY68" i="6"/>
  <c r="AY89" i="6"/>
  <c r="AY73" i="6"/>
  <c r="AY94" i="6"/>
  <c r="AY99" i="6"/>
  <c r="AY83" i="6"/>
  <c r="AY67" i="6"/>
  <c r="AY61" i="6"/>
  <c r="AY45" i="6"/>
  <c r="AY93" i="6"/>
  <c r="AY72" i="6"/>
  <c r="AY50" i="6"/>
  <c r="AY34" i="6"/>
  <c r="AY55" i="6"/>
  <c r="AY39" i="6"/>
  <c r="AY78" i="6"/>
  <c r="AY60" i="6"/>
  <c r="AY44" i="6"/>
  <c r="AY49" i="6"/>
  <c r="AY33" i="6"/>
  <c r="AY54" i="6"/>
  <c r="AY38" i="6"/>
  <c r="AY59" i="6"/>
  <c r="AY43" i="6"/>
  <c r="AY48" i="6"/>
  <c r="AY32" i="6"/>
  <c r="AY98" i="6"/>
  <c r="AY53" i="6"/>
  <c r="AY37" i="6"/>
  <c r="AY58" i="6"/>
  <c r="AY42" i="6"/>
  <c r="AY88" i="6"/>
  <c r="AY47" i="6"/>
  <c r="AY82" i="6"/>
  <c r="AY52" i="6"/>
  <c r="AY36" i="6"/>
  <c r="AY57" i="6"/>
  <c r="AY41" i="6"/>
  <c r="AY20" i="6"/>
  <c r="AY4" i="6"/>
  <c r="AY51" i="6"/>
  <c r="AY25" i="6"/>
  <c r="AY9" i="6"/>
  <c r="AY77" i="6"/>
  <c r="AY35" i="6"/>
  <c r="AY30" i="6"/>
  <c r="AY14" i="6"/>
  <c r="AY19" i="6"/>
  <c r="AY3" i="6"/>
  <c r="AY24" i="6"/>
  <c r="AY8" i="6"/>
  <c r="AY29" i="6"/>
  <c r="AY13" i="6"/>
  <c r="AY18" i="6"/>
  <c r="AY62" i="6"/>
  <c r="AY23" i="6"/>
  <c r="AY7" i="6"/>
  <c r="AY56" i="6"/>
  <c r="AY28" i="6"/>
  <c r="AY12" i="6"/>
  <c r="AY66" i="6"/>
  <c r="AY17" i="6"/>
  <c r="AY46" i="6"/>
  <c r="AY22" i="6"/>
  <c r="AY6" i="6"/>
  <c r="AY40" i="6"/>
  <c r="AY27" i="6"/>
  <c r="AY11" i="6"/>
  <c r="AY16" i="6"/>
  <c r="AY10" i="6"/>
  <c r="AY31" i="6"/>
  <c r="AY21" i="6"/>
  <c r="AY15" i="6"/>
  <c r="AY5" i="6"/>
  <c r="AY26" i="6"/>
  <c r="AM54" i="5"/>
  <c r="AM30" i="5"/>
  <c r="AO20" i="5"/>
  <c r="AN37" i="5"/>
  <c r="AN77" i="5"/>
  <c r="AM23" i="5"/>
  <c r="AM55" i="5"/>
  <c r="AL100" i="5"/>
  <c r="AN51" i="5"/>
  <c r="AM68" i="5"/>
  <c r="AO63" i="5"/>
  <c r="AN100" i="5"/>
  <c r="AM91" i="5"/>
  <c r="AN97" i="5"/>
  <c r="AW93" i="6"/>
  <c r="AW77" i="6"/>
  <c r="AW98" i="6"/>
  <c r="AW82" i="6"/>
  <c r="AW66" i="6"/>
  <c r="AW103" i="6"/>
  <c r="AW87" i="6"/>
  <c r="AW71" i="6"/>
  <c r="AW92" i="6"/>
  <c r="AW76" i="6"/>
  <c r="AW97" i="6"/>
  <c r="AW81" i="6"/>
  <c r="AW65" i="6"/>
  <c r="AW102" i="6"/>
  <c r="AW86" i="6"/>
  <c r="AW70" i="6"/>
  <c r="AW91" i="6"/>
  <c r="AW75" i="6"/>
  <c r="AW96" i="6"/>
  <c r="AW80" i="6"/>
  <c r="AW64" i="6"/>
  <c r="AW101" i="6"/>
  <c r="AW85" i="6"/>
  <c r="AW69" i="6"/>
  <c r="AW90" i="6"/>
  <c r="AW74" i="6"/>
  <c r="AW95" i="6"/>
  <c r="AW79" i="6"/>
  <c r="AW63" i="6"/>
  <c r="AW100" i="6"/>
  <c r="AW84" i="6"/>
  <c r="AW89" i="6"/>
  <c r="AW73" i="6"/>
  <c r="AW51" i="6"/>
  <c r="AW35" i="6"/>
  <c r="AW99" i="6"/>
  <c r="AW56" i="6"/>
  <c r="AW40" i="6"/>
  <c r="AW61" i="6"/>
  <c r="AW45" i="6"/>
  <c r="AW72" i="6"/>
  <c r="AW50" i="6"/>
  <c r="AW34" i="6"/>
  <c r="AW83" i="6"/>
  <c r="AW78" i="6"/>
  <c r="AW55" i="6"/>
  <c r="AW39" i="6"/>
  <c r="AW67" i="6"/>
  <c r="AW60" i="6"/>
  <c r="AW44" i="6"/>
  <c r="AW49" i="6"/>
  <c r="AW33" i="6"/>
  <c r="AW54" i="6"/>
  <c r="AW38" i="6"/>
  <c r="AW59" i="6"/>
  <c r="AW43" i="6"/>
  <c r="AW94" i="6"/>
  <c r="AW48" i="6"/>
  <c r="AW32" i="6"/>
  <c r="AW68" i="6"/>
  <c r="AW53" i="6"/>
  <c r="AW58" i="6"/>
  <c r="AW42" i="6"/>
  <c r="AW88" i="6"/>
  <c r="AW47" i="6"/>
  <c r="AW26" i="6"/>
  <c r="AW10" i="6"/>
  <c r="AW57" i="6"/>
  <c r="AW31" i="6"/>
  <c r="AW15" i="6"/>
  <c r="AW20" i="6"/>
  <c r="AW4" i="6"/>
  <c r="AW25" i="6"/>
  <c r="AW9" i="6"/>
  <c r="AW41" i="6"/>
  <c r="AW30" i="6"/>
  <c r="AW14" i="6"/>
  <c r="AW19" i="6"/>
  <c r="AW3" i="6"/>
  <c r="AW24" i="6"/>
  <c r="AW8" i="6"/>
  <c r="AW36" i="6"/>
  <c r="AW29" i="6"/>
  <c r="AW13" i="6"/>
  <c r="AW18" i="6"/>
  <c r="AW62" i="6"/>
  <c r="AW52" i="6"/>
  <c r="AW23" i="6"/>
  <c r="AW7" i="6"/>
  <c r="AW37" i="6"/>
  <c r="AW28" i="6"/>
  <c r="AW12" i="6"/>
  <c r="AW17" i="6"/>
  <c r="AW46" i="6"/>
  <c r="AW22" i="6"/>
  <c r="AW6" i="6"/>
  <c r="AW16" i="6"/>
  <c r="AW27" i="6"/>
  <c r="AW21" i="6"/>
  <c r="AW11" i="6"/>
  <c r="AW5" i="6"/>
  <c r="G74" i="4"/>
  <c r="G91" i="5"/>
  <c r="AL103" i="5"/>
  <c r="AM87" i="5"/>
  <c r="AN86" i="5"/>
  <c r="AO85" i="5"/>
  <c r="AO79" i="5"/>
  <c r="AN84" i="5"/>
  <c r="AO58" i="5"/>
  <c r="AL89" i="5"/>
  <c r="AN52" i="5"/>
  <c r="AO67" i="5"/>
  <c r="AM46" i="5"/>
  <c r="AN61" i="5"/>
  <c r="AL61" i="5"/>
  <c r="AL35" i="5"/>
  <c r="AL24" i="5"/>
  <c r="AO12" i="5"/>
  <c r="AN33" i="5"/>
  <c r="AN22" i="5"/>
  <c r="AM77" i="5"/>
  <c r="AL27" i="5"/>
  <c r="AO15" i="5"/>
  <c r="AO4" i="5"/>
  <c r="AN60" i="5"/>
  <c r="AL36" i="5"/>
  <c r="AL20" i="5"/>
  <c r="AN35" i="5"/>
  <c r="AM102" i="5"/>
  <c r="AL82" i="5"/>
  <c r="AM81" i="5"/>
  <c r="AN80" i="5"/>
  <c r="AN74" i="5"/>
  <c r="AM79" i="5"/>
  <c r="AN53" i="5"/>
  <c r="AN69" i="5"/>
  <c r="AM47" i="5"/>
  <c r="AN62" i="5"/>
  <c r="AN99" i="5"/>
  <c r="AM56" i="5"/>
  <c r="AO60" i="5"/>
  <c r="AO34" i="5"/>
  <c r="AO23" i="5"/>
  <c r="AN7" i="5"/>
  <c r="AM28" i="5"/>
  <c r="AM17" i="5"/>
  <c r="AO42" i="5"/>
  <c r="AO26" i="5"/>
  <c r="AN10" i="5"/>
  <c r="AM65" i="5"/>
  <c r="AN41" i="5"/>
  <c r="AN25" i="5"/>
  <c r="AN9" i="5"/>
  <c r="AL102" i="5"/>
  <c r="AO81" i="5"/>
  <c r="AL76" i="5"/>
  <c r="AM75" i="5"/>
  <c r="AM69" i="5"/>
  <c r="AL74" i="5"/>
  <c r="AM48" i="5"/>
  <c r="AO68" i="5"/>
  <c r="AL42" i="5"/>
  <c r="AM57" i="5"/>
  <c r="AM73" i="5"/>
  <c r="AL51" i="5"/>
  <c r="AN55" i="5"/>
  <c r="AN29" i="5"/>
  <c r="AN18" i="5"/>
  <c r="AM88" i="5"/>
  <c r="AL23" i="5"/>
  <c r="AL12" i="5"/>
  <c r="AL38" i="5"/>
  <c r="AN21" i="5"/>
  <c r="AM5" i="5"/>
  <c r="AN54" i="5"/>
  <c r="AO101" i="5"/>
  <c r="AN76" i="5"/>
  <c r="AO75" i="5"/>
  <c r="AL70" i="5"/>
  <c r="AN101" i="5"/>
  <c r="AO73" i="5"/>
  <c r="AL43" i="5"/>
  <c r="AN63" i="5"/>
  <c r="AN98" i="5"/>
  <c r="AL52" i="5"/>
  <c r="AL72" i="5"/>
  <c r="AO50" i="5"/>
  <c r="AM50" i="5"/>
  <c r="AM24" i="5"/>
  <c r="AM13" i="5"/>
  <c r="AL44" i="5"/>
  <c r="AO22" i="5"/>
  <c r="AO11" i="5"/>
  <c r="AO37" i="5"/>
  <c r="AM16" i="5"/>
  <c r="AL83" i="5"/>
  <c r="AO41" i="5"/>
  <c r="AL60" i="5"/>
  <c r="AN43" i="5"/>
  <c r="AM9" i="5"/>
  <c r="AN102" i="5"/>
  <c r="AM71" i="5"/>
  <c r="AN70" i="5"/>
  <c r="AM96" i="5"/>
  <c r="AO100" i="5"/>
  <c r="AL101" i="5"/>
  <c r="AN93" i="5"/>
  <c r="AM58" i="5"/>
  <c r="AN94" i="5"/>
  <c r="AO51" i="5"/>
  <c r="AM67" i="5"/>
  <c r="AN45" i="5"/>
  <c r="AL45" i="5"/>
  <c r="AL19" i="5"/>
  <c r="AL8" i="5"/>
  <c r="AM39" i="5"/>
  <c r="AN17" i="5"/>
  <c r="AN6" i="5"/>
  <c r="AN32" i="5"/>
  <c r="AL11" i="5"/>
  <c r="AO65" i="5"/>
  <c r="AN36" i="5"/>
  <c r="AM41" i="5"/>
  <c r="AM25" i="5"/>
  <c r="AN40" i="5"/>
  <c r="AO92" i="5"/>
  <c r="AL87" i="5"/>
  <c r="AN91" i="5"/>
  <c r="AN85" i="5"/>
  <c r="AL85" i="5"/>
  <c r="AO94" i="5"/>
  <c r="AO69" i="5"/>
  <c r="AN47" i="5"/>
  <c r="AL63" i="5"/>
  <c r="AO99" i="5"/>
  <c r="AN56" i="5"/>
  <c r="AN66" i="5"/>
  <c r="AN65" i="5"/>
  <c r="AM8" i="5"/>
  <c r="AN78" i="5"/>
  <c r="AN28" i="5"/>
  <c r="AO6" i="5"/>
  <c r="AM38" i="5"/>
  <c r="AO21" i="5"/>
  <c r="AM83" i="5"/>
  <c r="AL37" i="5"/>
  <c r="AO25" i="5"/>
  <c r="AL41" i="5"/>
  <c r="AM43" i="5"/>
  <c r="AL65" i="5"/>
  <c r="AL77" i="5"/>
  <c r="AM76" i="5"/>
  <c r="AO80" i="5"/>
  <c r="AO74" i="5"/>
  <c r="AM74" i="5"/>
  <c r="AO93" i="5"/>
  <c r="AN58" i="5"/>
  <c r="AO71" i="5"/>
  <c r="AM52" i="5"/>
  <c r="AM72" i="5"/>
  <c r="AO45" i="5"/>
  <c r="AO55" i="5"/>
  <c r="AO54" i="5"/>
  <c r="AO78" i="5"/>
  <c r="AM34" i="5"/>
  <c r="AO17" i="5"/>
  <c r="AO64" i="5"/>
  <c r="AN27" i="5"/>
  <c r="AL6" i="5"/>
  <c r="AM37" i="5"/>
  <c r="AM26" i="5"/>
  <c r="AL10" i="5"/>
  <c r="AO8" i="5"/>
  <c r="AM14" i="5"/>
  <c r="AM49" i="5"/>
  <c r="AN3" i="5"/>
  <c r="AO13" i="5"/>
  <c r="AN48" i="5"/>
  <c r="AM11" i="5"/>
  <c r="AN38" i="5"/>
  <c r="AM18" i="5"/>
  <c r="AO18" i="5"/>
  <c r="AM61" i="5"/>
  <c r="AN67" i="5"/>
  <c r="AM63" i="5"/>
  <c r="AL59" i="5"/>
  <c r="AM90" i="5"/>
  <c r="AL81" i="5"/>
  <c r="AN71" i="5"/>
  <c r="G47" i="6"/>
  <c r="AO35" i="5"/>
  <c r="AL31" i="5"/>
  <c r="AM35" i="5"/>
  <c r="AL16" i="5"/>
  <c r="AL22" i="5"/>
  <c r="AO77" i="5"/>
  <c r="AO28" i="5"/>
  <c r="AL49" i="5"/>
  <c r="AL99" i="5"/>
  <c r="AL94" i="5"/>
  <c r="AL69" i="5"/>
  <c r="AM78" i="5"/>
  <c r="AL80" i="5"/>
  <c r="AO96" i="5"/>
  <c r="AM82" i="5"/>
  <c r="G194" i="3"/>
  <c r="H194" i="3" s="1"/>
  <c r="AO40" i="5"/>
  <c r="AO3" i="5"/>
  <c r="AN4" i="5"/>
  <c r="AM21" i="5"/>
  <c r="AM27" i="5"/>
  <c r="AL84" i="5"/>
  <c r="AL29" i="5"/>
  <c r="AL66" i="5"/>
  <c r="AO66" i="5"/>
  <c r="AO102" i="5"/>
  <c r="AO98" i="5"/>
  <c r="AL79" i="5"/>
  <c r="AM85" i="5"/>
  <c r="AL97" i="5"/>
  <c r="AN87" i="5"/>
  <c r="G24" i="3"/>
  <c r="H24" i="3" s="1"/>
  <c r="G54" i="5"/>
  <c r="G47" i="3"/>
  <c r="G16" i="5"/>
  <c r="G32" i="3"/>
  <c r="H32" i="3" s="1"/>
  <c r="G84" i="4"/>
  <c r="AO24" i="5"/>
  <c r="AO43" i="5"/>
  <c r="AN20" i="5"/>
  <c r="AL32" i="5"/>
  <c r="AO16" i="5"/>
  <c r="AO38" i="5"/>
  <c r="AN88" i="5"/>
  <c r="AL55" i="5"/>
  <c r="AO82" i="5"/>
  <c r="AN72" i="5"/>
  <c r="AL53" i="5"/>
  <c r="AN89" i="5"/>
  <c r="AL96" i="5"/>
  <c r="AM97" i="5"/>
  <c r="AM103" i="5"/>
  <c r="G119" i="3"/>
  <c r="AO49" i="5"/>
  <c r="AM19" i="5"/>
  <c r="AM31" i="5"/>
  <c r="AN59" i="5"/>
  <c r="AM22" i="5"/>
  <c r="AL50" i="5"/>
  <c r="AM29" i="5"/>
  <c r="AN83" i="5"/>
  <c r="AL46" i="5"/>
  <c r="AO46" i="5"/>
  <c r="AN42" i="5"/>
  <c r="AM100" i="5"/>
  <c r="AM80" i="5"/>
  <c r="AL71" i="5"/>
  <c r="AO103" i="5"/>
  <c r="AX98" i="6"/>
  <c r="AX82" i="6"/>
  <c r="AX66" i="6"/>
  <c r="AX103" i="6"/>
  <c r="AX87" i="6"/>
  <c r="AX71" i="6"/>
  <c r="AX92" i="6"/>
  <c r="AX76" i="6"/>
  <c r="AX97" i="6"/>
  <c r="AX81" i="6"/>
  <c r="AX65" i="6"/>
  <c r="AX102" i="6"/>
  <c r="AX86" i="6"/>
  <c r="AX70" i="6"/>
  <c r="AX91" i="6"/>
  <c r="AX75" i="6"/>
  <c r="AX96" i="6"/>
  <c r="AX80" i="6"/>
  <c r="AX64" i="6"/>
  <c r="AX101" i="6"/>
  <c r="AX85" i="6"/>
  <c r="AX69" i="6"/>
  <c r="AX90" i="6"/>
  <c r="AX74" i="6"/>
  <c r="AX95" i="6"/>
  <c r="AX79" i="6"/>
  <c r="AX63" i="6"/>
  <c r="AX100" i="6"/>
  <c r="AX84" i="6"/>
  <c r="AX68" i="6"/>
  <c r="AX89" i="6"/>
  <c r="AX94" i="6"/>
  <c r="AX78" i="6"/>
  <c r="AX99" i="6"/>
  <c r="AX56" i="6"/>
  <c r="AX40" i="6"/>
  <c r="AX61" i="6"/>
  <c r="AX45" i="6"/>
  <c r="AX93" i="6"/>
  <c r="AX72" i="6"/>
  <c r="AX50" i="6"/>
  <c r="AX34" i="6"/>
  <c r="AX83" i="6"/>
  <c r="AX55" i="6"/>
  <c r="AX39" i="6"/>
  <c r="AX67" i="6"/>
  <c r="AX60" i="6"/>
  <c r="AX44" i="6"/>
  <c r="AX49" i="6"/>
  <c r="AX33" i="6"/>
  <c r="AX54" i="6"/>
  <c r="AX38" i="6"/>
  <c r="AX73" i="6"/>
  <c r="AX59" i="6"/>
  <c r="AX43" i="6"/>
  <c r="AX48" i="6"/>
  <c r="AX32" i="6"/>
  <c r="AX53" i="6"/>
  <c r="AX37" i="6"/>
  <c r="AX58" i="6"/>
  <c r="AX42" i="6"/>
  <c r="AX88" i="6"/>
  <c r="AX47" i="6"/>
  <c r="AX52" i="6"/>
  <c r="AX57" i="6"/>
  <c r="AX31" i="6"/>
  <c r="AX15" i="6"/>
  <c r="AX20" i="6"/>
  <c r="AX4" i="6"/>
  <c r="AX51" i="6"/>
  <c r="AX25" i="6"/>
  <c r="AX9" i="6"/>
  <c r="AX77" i="6"/>
  <c r="AX41" i="6"/>
  <c r="AX35" i="6"/>
  <c r="AX30" i="6"/>
  <c r="AX14" i="6"/>
  <c r="AX19" i="6"/>
  <c r="AX3" i="6"/>
  <c r="AX24" i="6"/>
  <c r="AX8" i="6"/>
  <c r="AX36" i="6"/>
  <c r="AX29" i="6"/>
  <c r="AX13" i="6"/>
  <c r="AX18" i="6"/>
  <c r="AX62" i="6"/>
  <c r="AX23" i="6"/>
  <c r="AX7" i="6"/>
  <c r="AX28" i="6"/>
  <c r="AX12" i="6"/>
  <c r="AX17" i="6"/>
  <c r="AX46" i="6"/>
  <c r="AX22" i="6"/>
  <c r="AX6" i="6"/>
  <c r="AX27" i="6"/>
  <c r="AX11" i="6"/>
  <c r="AX10" i="6"/>
  <c r="AX21" i="6"/>
  <c r="AX5" i="6"/>
  <c r="AX26" i="6"/>
  <c r="AX16" i="6"/>
  <c r="AM4" i="5"/>
  <c r="AL30" i="5"/>
  <c r="AL5" i="5"/>
  <c r="AN5" i="5"/>
  <c r="AO32" i="5"/>
  <c r="AM7" i="5"/>
  <c r="AN34" i="5"/>
  <c r="AO44" i="5"/>
  <c r="AM51" i="5"/>
  <c r="AL47" i="5"/>
  <c r="AO47" i="5"/>
  <c r="AO89" i="5"/>
  <c r="AO90" i="5"/>
  <c r="AN81" i="5"/>
  <c r="G136" i="3"/>
  <c r="H136" i="3" s="1"/>
  <c r="G235" i="3"/>
  <c r="H235" i="3" s="1"/>
  <c r="G93" i="5"/>
  <c r="G43" i="4"/>
  <c r="G51" i="4"/>
  <c r="G36" i="5"/>
  <c r="G86" i="3"/>
  <c r="G71" i="3"/>
  <c r="H71" i="3" s="1"/>
  <c r="G127" i="3"/>
  <c r="H127" i="3" s="1"/>
  <c r="G43" i="5"/>
  <c r="G91" i="4"/>
  <c r="B11" i="2"/>
  <c r="B13" i="2" s="1"/>
  <c r="G50" i="3"/>
  <c r="H50" i="3" s="1"/>
  <c r="G30" i="3"/>
  <c r="G82" i="3"/>
  <c r="H82" i="3" s="1"/>
  <c r="G147" i="3"/>
  <c r="H147" i="3" s="1"/>
  <c r="G196" i="3"/>
  <c r="H196" i="3" s="1"/>
  <c r="G183" i="3"/>
  <c r="H183" i="3" s="1"/>
  <c r="G17" i="4"/>
  <c r="G85" i="4"/>
  <c r="G32" i="5"/>
  <c r="F91" i="6"/>
  <c r="F63" i="6"/>
  <c r="F42" i="6"/>
  <c r="F46" i="6"/>
  <c r="F29" i="6"/>
  <c r="F51" i="6"/>
  <c r="F94" i="5"/>
  <c r="F63" i="5"/>
  <c r="F51" i="5"/>
  <c r="F92" i="6"/>
  <c r="F64" i="6"/>
  <c r="F100" i="6"/>
  <c r="F73" i="6"/>
  <c r="F65" i="6"/>
  <c r="F60" i="6"/>
  <c r="F30" i="6"/>
  <c r="F3" i="6"/>
  <c r="F32" i="6"/>
  <c r="F101" i="5"/>
  <c r="F74" i="5"/>
  <c r="F21" i="6"/>
  <c r="F59" i="5"/>
  <c r="F102" i="6"/>
  <c r="F101" i="6"/>
  <c r="F74" i="6"/>
  <c r="F67" i="6"/>
  <c r="F50" i="6"/>
  <c r="F33" i="6"/>
  <c r="F43" i="6"/>
  <c r="F36" i="6"/>
  <c r="F20" i="6"/>
  <c r="F6" i="6"/>
  <c r="F76" i="5"/>
  <c r="F75" i="5"/>
  <c r="F46" i="5"/>
  <c r="F5" i="6"/>
  <c r="F61" i="5"/>
  <c r="F77" i="5"/>
  <c r="F75" i="4"/>
  <c r="F103" i="6"/>
  <c r="F75" i="6"/>
  <c r="F53" i="6"/>
  <c r="F13" i="6"/>
  <c r="F86" i="5"/>
  <c r="F95" i="5"/>
  <c r="F99" i="5"/>
  <c r="F47" i="5"/>
  <c r="F76" i="6"/>
  <c r="F84" i="6"/>
  <c r="F88" i="6"/>
  <c r="F54" i="6"/>
  <c r="F44" i="6"/>
  <c r="F14" i="6"/>
  <c r="F23" i="6"/>
  <c r="F27" i="6"/>
  <c r="F16" i="6"/>
  <c r="F97" i="5"/>
  <c r="F86" i="6"/>
  <c r="F85" i="6"/>
  <c r="F94" i="6"/>
  <c r="F34" i="6"/>
  <c r="F93" i="6"/>
  <c r="F4" i="6"/>
  <c r="F71" i="6"/>
  <c r="F79" i="6"/>
  <c r="F45" i="6"/>
  <c r="F58" i="6"/>
  <c r="F78" i="6"/>
  <c r="F8" i="6"/>
  <c r="F18" i="6"/>
  <c r="F87" i="5"/>
  <c r="F67" i="5"/>
  <c r="F80" i="6"/>
  <c r="F89" i="6"/>
  <c r="F77" i="6"/>
  <c r="F48" i="6"/>
  <c r="F28" i="6"/>
  <c r="F100" i="5"/>
  <c r="F31" i="6"/>
  <c r="G48" i="3"/>
  <c r="G7" i="3"/>
  <c r="G93" i="3"/>
  <c r="H93" i="3" s="1"/>
  <c r="G94" i="3"/>
  <c r="G79" i="3"/>
  <c r="H79" i="3" s="1"/>
  <c r="G145" i="3"/>
  <c r="G135" i="3"/>
  <c r="G189" i="3"/>
  <c r="G41" i="4"/>
  <c r="H41" i="4" s="1"/>
  <c r="G58" i="4"/>
  <c r="G38" i="4"/>
  <c r="H38" i="4" s="1"/>
  <c r="G10" i="5"/>
  <c r="G95" i="4"/>
  <c r="G78" i="4"/>
  <c r="H78" i="4" s="1"/>
  <c r="G88" i="5"/>
  <c r="B12" i="2"/>
  <c r="B14" i="2" s="1"/>
  <c r="B73" i="2" s="1"/>
  <c r="G112" i="3"/>
  <c r="H112" i="3" s="1"/>
  <c r="G107" i="3"/>
  <c r="G84" i="3"/>
  <c r="H84" i="3" s="1"/>
  <c r="G155" i="3"/>
  <c r="H155" i="3" s="1"/>
  <c r="G184" i="3"/>
  <c r="G217" i="3"/>
  <c r="G191" i="3"/>
  <c r="G53" i="4"/>
  <c r="H53" i="4" s="1"/>
  <c r="G103" i="4"/>
  <c r="H103" i="4" s="1"/>
  <c r="G64" i="5"/>
  <c r="G102" i="4"/>
  <c r="G98" i="4"/>
  <c r="H98" i="4" s="1"/>
  <c r="F83" i="5"/>
  <c r="F80" i="5"/>
  <c r="F92" i="5"/>
  <c r="F57" i="6"/>
  <c r="F59" i="6"/>
  <c r="F90" i="6"/>
  <c r="F23" i="2"/>
  <c r="G74" i="3"/>
  <c r="H74" i="3" s="1"/>
  <c r="G20" i="3"/>
  <c r="H20" i="3" s="1"/>
  <c r="G15" i="3"/>
  <c r="G87" i="3"/>
  <c r="G153" i="3"/>
  <c r="H153" i="3" s="1"/>
  <c r="G156" i="3"/>
  <c r="H156" i="3" s="1"/>
  <c r="G143" i="3"/>
  <c r="G157" i="3"/>
  <c r="G197" i="3"/>
  <c r="G12" i="4"/>
  <c r="G24" i="4"/>
  <c r="G40" i="4"/>
  <c r="G35" i="5"/>
  <c r="G28" i="5"/>
  <c r="H28" i="5" s="1"/>
  <c r="G57" i="5"/>
  <c r="H57" i="5" s="1"/>
  <c r="G89" i="5"/>
  <c r="G66" i="6"/>
  <c r="G179" i="3"/>
  <c r="H179" i="3" s="1"/>
  <c r="G160" i="3"/>
  <c r="H160" i="3" s="1"/>
  <c r="G95" i="3"/>
  <c r="G174" i="3"/>
  <c r="G161" i="3"/>
  <c r="H161" i="3" s="1"/>
  <c r="G164" i="3"/>
  <c r="G151" i="3"/>
  <c r="G165" i="3"/>
  <c r="H165" i="3" s="1"/>
  <c r="G205" i="3"/>
  <c r="H205" i="3" s="1"/>
  <c r="G9" i="4"/>
  <c r="G20" i="4"/>
  <c r="H20" i="4" s="1"/>
  <c r="G54" i="4"/>
  <c r="G72" i="4"/>
  <c r="H72" i="4" s="1"/>
  <c r="G24" i="5"/>
  <c r="H24" i="5" s="1"/>
  <c r="G62" i="4"/>
  <c r="G26" i="5"/>
  <c r="H26" i="5" s="1"/>
  <c r="G6" i="5"/>
  <c r="G94" i="4"/>
  <c r="G18" i="5"/>
  <c r="G44" i="5"/>
  <c r="H44" i="5" s="1"/>
  <c r="G50" i="5"/>
  <c r="G61" i="6"/>
  <c r="H61" i="6" s="1"/>
  <c r="G68" i="6"/>
  <c r="G69" i="6"/>
  <c r="F25" i="2"/>
  <c r="G3" i="3"/>
  <c r="H3" i="3" s="1"/>
  <c r="G13" i="3"/>
  <c r="G54" i="3"/>
  <c r="G64" i="3"/>
  <c r="H64" i="3" s="1"/>
  <c r="G100" i="3"/>
  <c r="H100" i="3" s="1"/>
  <c r="G171" i="3"/>
  <c r="H171" i="3" s="1"/>
  <c r="G195" i="3"/>
  <c r="H195" i="3" s="1"/>
  <c r="G178" i="3"/>
  <c r="H178" i="3" s="1"/>
  <c r="G130" i="3"/>
  <c r="H130" i="3" s="1"/>
  <c r="G198" i="3"/>
  <c r="G233" i="3"/>
  <c r="G220" i="3"/>
  <c r="H220" i="3" s="1"/>
  <c r="G207" i="3"/>
  <c r="G73" i="4"/>
  <c r="G69" i="4"/>
  <c r="G5" i="5"/>
  <c r="G97" i="4"/>
  <c r="G77" i="4"/>
  <c r="F56" i="5"/>
  <c r="F56" i="6"/>
  <c r="F58" i="5"/>
  <c r="F10" i="6"/>
  <c r="F96" i="5"/>
  <c r="F9" i="6"/>
  <c r="F39" i="6"/>
  <c r="F70" i="6"/>
  <c r="C17" i="1"/>
  <c r="G17" i="1"/>
  <c r="G139" i="3" s="1"/>
  <c r="H139" i="3" s="1"/>
  <c r="F26" i="2"/>
  <c r="G58" i="3"/>
  <c r="G8" i="3"/>
  <c r="H8" i="3" s="1"/>
  <c r="G36" i="3"/>
  <c r="H36" i="3" s="1"/>
  <c r="G31" i="3"/>
  <c r="H31" i="3" s="1"/>
  <c r="G120" i="3"/>
  <c r="G118" i="3"/>
  <c r="G103" i="3"/>
  <c r="H103" i="3" s="1"/>
  <c r="G169" i="3"/>
  <c r="G172" i="3"/>
  <c r="H172" i="3" s="1"/>
  <c r="G159" i="3"/>
  <c r="H159" i="3" s="1"/>
  <c r="G173" i="3"/>
  <c r="H173" i="3" s="1"/>
  <c r="G213" i="3"/>
  <c r="H213" i="3" s="1"/>
  <c r="G28" i="4"/>
  <c r="G6" i="4"/>
  <c r="H6" i="4" s="1"/>
  <c r="G56" i="4"/>
  <c r="G48" i="4"/>
  <c r="H48" i="4" s="1"/>
  <c r="G53" i="5"/>
  <c r="G80" i="4"/>
  <c r="F65" i="5"/>
  <c r="F60" i="5"/>
  <c r="F84" i="5"/>
  <c r="F22" i="6"/>
  <c r="F37" i="6"/>
  <c r="F38" i="6"/>
  <c r="G27" i="3"/>
  <c r="H27" i="3" s="1"/>
  <c r="G21" i="3"/>
  <c r="H21" i="3" s="1"/>
  <c r="G106" i="3"/>
  <c r="H106" i="3" s="1"/>
  <c r="G72" i="3"/>
  <c r="G67" i="3"/>
  <c r="G128" i="3"/>
  <c r="G108" i="3"/>
  <c r="H108" i="3" s="1"/>
  <c r="G187" i="3"/>
  <c r="G138" i="3"/>
  <c r="G208" i="3"/>
  <c r="H208" i="3" s="1"/>
  <c r="G206" i="3"/>
  <c r="G228" i="3"/>
  <c r="H228" i="3" s="1"/>
  <c r="G215" i="3"/>
  <c r="G32" i="4"/>
  <c r="G21" i="4"/>
  <c r="G37" i="4"/>
  <c r="G87" i="4"/>
  <c r="G13" i="5"/>
  <c r="G49" i="4"/>
  <c r="G63" i="4"/>
  <c r="G25" i="5"/>
  <c r="G100" i="4"/>
  <c r="G39" i="5"/>
  <c r="H39" i="5" s="1"/>
  <c r="G52" i="5"/>
  <c r="F19" i="2"/>
  <c r="G202" i="3"/>
  <c r="H202" i="3" s="1"/>
  <c r="G69" i="3"/>
  <c r="G114" i="3"/>
  <c r="H114" i="3" s="1"/>
  <c r="G117" i="3"/>
  <c r="G44" i="3"/>
  <c r="G39" i="3"/>
  <c r="G62" i="3"/>
  <c r="H62" i="3" s="1"/>
  <c r="G152" i="3"/>
  <c r="H152" i="3" s="1"/>
  <c r="G124" i="3"/>
  <c r="H124" i="3" s="1"/>
  <c r="G113" i="3"/>
  <c r="H113" i="3" s="1"/>
  <c r="G111" i="3"/>
  <c r="G126" i="3"/>
  <c r="G186" i="3"/>
  <c r="G167" i="3"/>
  <c r="H167" i="3" s="1"/>
  <c r="G30" i="4"/>
  <c r="H30" i="4" s="1"/>
  <c r="G227" i="3"/>
  <c r="G10" i="4"/>
  <c r="G25" i="4"/>
  <c r="H25" i="4" s="1"/>
  <c r="G7" i="4"/>
  <c r="G3" i="4"/>
  <c r="H3" i="4" s="1"/>
  <c r="G34" i="4"/>
  <c r="G30" i="5"/>
  <c r="G88" i="4"/>
  <c r="G83" i="4"/>
  <c r="G42" i="5"/>
  <c r="G22" i="5"/>
  <c r="G76" i="4"/>
  <c r="G48" i="5"/>
  <c r="G34" i="5"/>
  <c r="H34" i="5" s="1"/>
  <c r="F66" i="5"/>
  <c r="F72" i="5"/>
  <c r="F24" i="6"/>
  <c r="F25" i="6"/>
  <c r="F52" i="6"/>
  <c r="F55" i="6"/>
  <c r="F83" i="6"/>
  <c r="F87" i="6"/>
  <c r="G10" i="3"/>
  <c r="H10" i="3" s="1"/>
  <c r="G5" i="3"/>
  <c r="G51" i="3"/>
  <c r="H51" i="3" s="1"/>
  <c r="G29" i="3"/>
  <c r="H29" i="3" s="1"/>
  <c r="G6" i="3"/>
  <c r="H6" i="3" s="1"/>
  <c r="G80" i="3"/>
  <c r="H80" i="3" s="1"/>
  <c r="G75" i="3"/>
  <c r="G116" i="3"/>
  <c r="G123" i="3"/>
  <c r="H123" i="3" s="1"/>
  <c r="G8" i="5"/>
  <c r="G146" i="3"/>
  <c r="H146" i="3" s="1"/>
  <c r="G210" i="3"/>
  <c r="H210" i="3" s="1"/>
  <c r="G216" i="3"/>
  <c r="H216" i="3" s="1"/>
  <c r="G214" i="3"/>
  <c r="G185" i="3"/>
  <c r="H185" i="3" s="1"/>
  <c r="G236" i="3"/>
  <c r="H236" i="3" s="1"/>
  <c r="G223" i="3"/>
  <c r="G13" i="4"/>
  <c r="G42" i="4"/>
  <c r="G57" i="4"/>
  <c r="H57" i="4" s="1"/>
  <c r="G89" i="4"/>
  <c r="G70" i="4"/>
  <c r="G20" i="5"/>
  <c r="G21" i="5"/>
  <c r="G93" i="4"/>
  <c r="H93" i="4" s="1"/>
  <c r="F15" i="6"/>
  <c r="F78" i="5"/>
  <c r="F62" i="5"/>
  <c r="F85" i="5"/>
  <c r="F81" i="5"/>
  <c r="G68" i="5"/>
  <c r="F35" i="6"/>
  <c r="F17" i="6"/>
  <c r="F40" i="6"/>
  <c r="F49" i="6"/>
  <c r="F82" i="6"/>
  <c r="G81" i="6"/>
  <c r="H81" i="6"/>
  <c r="H69" i="6"/>
  <c r="H68" i="6"/>
  <c r="H66" i="6"/>
  <c r="H47" i="6"/>
  <c r="H91" i="5"/>
  <c r="H89" i="5"/>
  <c r="H88" i="5"/>
  <c r="H68" i="5"/>
  <c r="H52" i="5"/>
  <c r="H50" i="5"/>
  <c r="H93" i="5"/>
  <c r="H54" i="5"/>
  <c r="H64" i="5"/>
  <c r="H48" i="5"/>
  <c r="H77" i="4"/>
  <c r="H94" i="4"/>
  <c r="H22" i="5"/>
  <c r="H6" i="5"/>
  <c r="H95" i="4"/>
  <c r="H43" i="5"/>
  <c r="H80" i="4"/>
  <c r="H32" i="5"/>
  <c r="H16" i="5"/>
  <c r="H97" i="4"/>
  <c r="H21" i="5"/>
  <c r="H5" i="5"/>
  <c r="H42" i="5"/>
  <c r="H10" i="5"/>
  <c r="H83" i="4"/>
  <c r="H100" i="4"/>
  <c r="H84" i="4"/>
  <c r="H36" i="5"/>
  <c r="H20" i="5"/>
  <c r="H85" i="4"/>
  <c r="H25" i="5"/>
  <c r="H102" i="4"/>
  <c r="H30" i="5"/>
  <c r="H87" i="4"/>
  <c r="H53" i="5"/>
  <c r="H35" i="5"/>
  <c r="H88" i="4"/>
  <c r="H62" i="4"/>
  <c r="H74" i="4"/>
  <c r="H63" i="4"/>
  <c r="H18" i="5"/>
  <c r="H49" i="4"/>
  <c r="H51" i="4"/>
  <c r="H13" i="5"/>
  <c r="H91" i="4"/>
  <c r="H69" i="4"/>
  <c r="H37" i="4"/>
  <c r="H89" i="4"/>
  <c r="H54" i="4"/>
  <c r="H8" i="5"/>
  <c r="H56" i="4"/>
  <c r="H40" i="4"/>
  <c r="H73" i="4"/>
  <c r="H58" i="4"/>
  <c r="H42" i="4"/>
  <c r="H76" i="4"/>
  <c r="H21" i="4"/>
  <c r="H43" i="4"/>
  <c r="H7" i="4"/>
  <c r="H24" i="4"/>
  <c r="H9" i="4"/>
  <c r="H10" i="4"/>
  <c r="H70" i="4"/>
  <c r="H28" i="4"/>
  <c r="H12" i="4"/>
  <c r="H13" i="4"/>
  <c r="H17" i="4"/>
  <c r="H34" i="4"/>
  <c r="H233" i="3"/>
  <c r="H217" i="3"/>
  <c r="H214" i="3"/>
  <c r="H206" i="3"/>
  <c r="H198" i="3"/>
  <c r="H227" i="3"/>
  <c r="H187" i="3"/>
  <c r="H32" i="4"/>
  <c r="H197" i="3"/>
  <c r="H189" i="3"/>
  <c r="H186" i="3"/>
  <c r="H138" i="3"/>
  <c r="H191" i="3"/>
  <c r="H151" i="3"/>
  <c r="H143" i="3"/>
  <c r="H135" i="3"/>
  <c r="H119" i="3"/>
  <c r="H164" i="3"/>
  <c r="H207" i="3"/>
  <c r="H169" i="3"/>
  <c r="H145" i="3"/>
  <c r="H215" i="3"/>
  <c r="H223" i="3"/>
  <c r="H174" i="3"/>
  <c r="H126" i="3"/>
  <c r="H184" i="3"/>
  <c r="H128" i="3"/>
  <c r="H120" i="3"/>
  <c r="H116" i="3"/>
  <c r="H118" i="3"/>
  <c r="H94" i="3"/>
  <c r="H86" i="3"/>
  <c r="H107" i="3"/>
  <c r="H75" i="3"/>
  <c r="H67" i="3"/>
  <c r="H72" i="3"/>
  <c r="H157" i="3"/>
  <c r="H117" i="3"/>
  <c r="H69" i="3"/>
  <c r="H44" i="3"/>
  <c r="H87" i="3"/>
  <c r="H95" i="3"/>
  <c r="H54" i="3"/>
  <c r="H30" i="3"/>
  <c r="H13" i="3"/>
  <c r="H5" i="3"/>
  <c r="H58" i="3"/>
  <c r="H39" i="3"/>
  <c r="H15" i="3"/>
  <c r="H7" i="3"/>
  <c r="H48" i="3"/>
  <c r="B182" i="2"/>
  <c r="B185" i="2" s="1"/>
  <c r="H2" i="3"/>
  <c r="H47" i="3"/>
  <c r="H111" i="3"/>
  <c r="G78" i="5" l="1"/>
  <c r="H78" i="5" s="1"/>
  <c r="G15" i="6"/>
  <c r="H15" i="6" s="1"/>
  <c r="G38" i="6"/>
  <c r="H38" i="6" s="1"/>
  <c r="G82" i="6"/>
  <c r="H82" i="6" s="1"/>
  <c r="G37" i="6"/>
  <c r="H37" i="6" s="1"/>
  <c r="G72" i="5"/>
  <c r="H72" i="5" s="1"/>
  <c r="G58" i="5"/>
  <c r="H58" i="5" s="1"/>
  <c r="C188" i="2"/>
  <c r="G84" i="5"/>
  <c r="H84" i="5" s="1"/>
  <c r="G97" i="5"/>
  <c r="H97" i="5" s="1"/>
  <c r="G17" i="6"/>
  <c r="H17" i="6" s="1"/>
  <c r="G35" i="6"/>
  <c r="H35" i="6" s="1"/>
  <c r="G92" i="5"/>
  <c r="H92" i="5" s="1"/>
  <c r="G44" i="6"/>
  <c r="H44" i="6" s="1"/>
  <c r="G85" i="6"/>
  <c r="H85" i="6" s="1"/>
  <c r="G81" i="5"/>
  <c r="H81" i="5" s="1"/>
  <c r="G79" i="6"/>
  <c r="H79" i="6" s="1"/>
  <c r="G103" i="6"/>
  <c r="H103" i="6" s="1"/>
  <c r="G49" i="6"/>
  <c r="H49" i="6" s="1"/>
  <c r="G62" i="5"/>
  <c r="H62" i="5" s="1"/>
  <c r="G83" i="6"/>
  <c r="H83" i="6" s="1"/>
  <c r="G24" i="6"/>
  <c r="H24" i="6" s="1"/>
  <c r="G80" i="6"/>
  <c r="H80" i="6" s="1"/>
  <c r="G8" i="6"/>
  <c r="H8" i="6" s="1"/>
  <c r="G23" i="6"/>
  <c r="H23" i="6" s="1"/>
  <c r="G36" i="6"/>
  <c r="H36" i="6" s="1"/>
  <c r="G30" i="6"/>
  <c r="H30" i="6" s="1"/>
  <c r="G26" i="6"/>
  <c r="H26" i="6" s="1"/>
  <c r="G238" i="3"/>
  <c r="H238" i="3" s="1"/>
  <c r="G95" i="6"/>
  <c r="H95" i="6" s="1"/>
  <c r="G11" i="4"/>
  <c r="H11" i="4" s="1"/>
  <c r="G37" i="5"/>
  <c r="H37" i="5" s="1"/>
  <c r="G188" i="3"/>
  <c r="H188" i="3" s="1"/>
  <c r="G91" i="3"/>
  <c r="H91" i="3" s="1"/>
  <c r="G55" i="4"/>
  <c r="H55" i="4" s="1"/>
  <c r="G61" i="3"/>
  <c r="H61" i="3" s="1"/>
  <c r="G64" i="4"/>
  <c r="H64" i="4" s="1"/>
  <c r="G9" i="5"/>
  <c r="H9" i="5" s="1"/>
  <c r="G50" i="4"/>
  <c r="H50" i="4" s="1"/>
  <c r="G33" i="4"/>
  <c r="H33" i="4" s="1"/>
  <c r="G101" i="3"/>
  <c r="H101" i="3" s="1"/>
  <c r="G47" i="4"/>
  <c r="H47" i="4" s="1"/>
  <c r="G60" i="5"/>
  <c r="H60" i="5" s="1"/>
  <c r="G39" i="6"/>
  <c r="H39" i="6" s="1"/>
  <c r="G59" i="4"/>
  <c r="H59" i="4" s="1"/>
  <c r="G27" i="4"/>
  <c r="H27" i="4" s="1"/>
  <c r="G59" i="3"/>
  <c r="H59" i="3" s="1"/>
  <c r="G182" i="3"/>
  <c r="H182" i="3" s="1"/>
  <c r="G148" i="3"/>
  <c r="H148" i="3" s="1"/>
  <c r="G77" i="5"/>
  <c r="H77" i="5" s="1"/>
  <c r="G73" i="6"/>
  <c r="H73" i="6" s="1"/>
  <c r="G11" i="5"/>
  <c r="H11" i="5" s="1"/>
  <c r="G240" i="3"/>
  <c r="H240" i="3" s="1"/>
  <c r="G12" i="6"/>
  <c r="H12" i="6" s="1"/>
  <c r="G14" i="4"/>
  <c r="H14" i="4" s="1"/>
  <c r="G201" i="3"/>
  <c r="H201" i="3" s="1"/>
  <c r="G168" i="3"/>
  <c r="H168" i="3" s="1"/>
  <c r="G180" i="3"/>
  <c r="H180" i="3" s="1"/>
  <c r="G18" i="3"/>
  <c r="H18" i="3" s="1"/>
  <c r="G19" i="4"/>
  <c r="H19" i="4" s="1"/>
  <c r="G5" i="4"/>
  <c r="H5" i="4" s="1"/>
  <c r="G38" i="3"/>
  <c r="H38" i="3" s="1"/>
  <c r="G9" i="6"/>
  <c r="H9" i="6" s="1"/>
  <c r="G93" i="6"/>
  <c r="H93" i="6" s="1"/>
  <c r="G76" i="6"/>
  <c r="H76" i="6" s="1"/>
  <c r="G13" i="6"/>
  <c r="H13" i="6" s="1"/>
  <c r="G61" i="5"/>
  <c r="H61" i="5" s="1"/>
  <c r="G100" i="6"/>
  <c r="H100" i="6" s="1"/>
  <c r="G176" i="3"/>
  <c r="H176" i="3" s="1"/>
  <c r="G11" i="6"/>
  <c r="H11" i="6" s="1"/>
  <c r="G181" i="3"/>
  <c r="H181" i="3" s="1"/>
  <c r="G82" i="4"/>
  <c r="H82" i="4" s="1"/>
  <c r="G230" i="3"/>
  <c r="H230" i="3" s="1"/>
  <c r="G14" i="3"/>
  <c r="H14" i="3" s="1"/>
  <c r="G102" i="5"/>
  <c r="H102" i="5" s="1"/>
  <c r="G83" i="3"/>
  <c r="H83" i="3" s="1"/>
  <c r="G35" i="4"/>
  <c r="H35" i="4" s="1"/>
  <c r="G199" i="3"/>
  <c r="H199" i="3" s="1"/>
  <c r="G82" i="5"/>
  <c r="H82" i="5" s="1"/>
  <c r="G37" i="3"/>
  <c r="H37" i="3" s="1"/>
  <c r="G15" i="5"/>
  <c r="H15" i="5" s="1"/>
  <c r="G133" i="3"/>
  <c r="H133" i="3" s="1"/>
  <c r="G177" i="3"/>
  <c r="H177" i="3" s="1"/>
  <c r="G65" i="5"/>
  <c r="H65" i="5" s="1"/>
  <c r="G105" i="3"/>
  <c r="H105" i="3" s="1"/>
  <c r="G4" i="5"/>
  <c r="H4" i="5" s="1"/>
  <c r="G49" i="3"/>
  <c r="H49" i="3" s="1"/>
  <c r="G98" i="5"/>
  <c r="H98" i="5" s="1"/>
  <c r="G211" i="3"/>
  <c r="H211" i="3" s="1"/>
  <c r="G203" i="3"/>
  <c r="H203" i="3" s="1"/>
  <c r="G90" i="6"/>
  <c r="H90" i="6" s="1"/>
  <c r="G81" i="4"/>
  <c r="H81" i="4" s="1"/>
  <c r="G234" i="3"/>
  <c r="H234" i="3" s="1"/>
  <c r="G31" i="5"/>
  <c r="H31" i="5" s="1"/>
  <c r="G158" i="3"/>
  <c r="H158" i="3" s="1"/>
  <c r="G78" i="6"/>
  <c r="H78" i="6" s="1"/>
  <c r="G14" i="6"/>
  <c r="H14" i="6" s="1"/>
  <c r="G5" i="6"/>
  <c r="H5" i="6" s="1"/>
  <c r="G43" i="6"/>
  <c r="H43" i="6" s="1"/>
  <c r="G51" i="6"/>
  <c r="H51" i="6" s="1"/>
  <c r="G71" i="5"/>
  <c r="H71" i="5" s="1"/>
  <c r="G170" i="3"/>
  <c r="H170" i="3" s="1"/>
  <c r="G73" i="5"/>
  <c r="H73" i="5" s="1"/>
  <c r="G141" i="3"/>
  <c r="H141" i="3" s="1"/>
  <c r="G232" i="3"/>
  <c r="H232" i="3" s="1"/>
  <c r="G103" i="5"/>
  <c r="H103" i="5" s="1"/>
  <c r="G55" i="3"/>
  <c r="H55" i="3" s="1"/>
  <c r="G142" i="3"/>
  <c r="H142" i="3" s="1"/>
  <c r="G23" i="4"/>
  <c r="H23" i="4" s="1"/>
  <c r="G9" i="3"/>
  <c r="H9" i="3" s="1"/>
  <c r="G241" i="3"/>
  <c r="H241" i="3" s="1"/>
  <c r="G96" i="4"/>
  <c r="H96" i="4" s="1"/>
  <c r="G11" i="3"/>
  <c r="H11" i="3" s="1"/>
  <c r="G212" i="3"/>
  <c r="H212" i="3" s="1"/>
  <c r="G28" i="6"/>
  <c r="H28" i="6" s="1"/>
  <c r="G67" i="5"/>
  <c r="H67" i="5" s="1"/>
  <c r="G58" i="6"/>
  <c r="H58" i="6" s="1"/>
  <c r="G34" i="6"/>
  <c r="H34" i="6" s="1"/>
  <c r="G46" i="5"/>
  <c r="H46" i="5" s="1"/>
  <c r="G33" i="6"/>
  <c r="H33" i="6" s="1"/>
  <c r="G64" i="6"/>
  <c r="H64" i="6" s="1"/>
  <c r="G29" i="6"/>
  <c r="H29" i="6" s="1"/>
  <c r="G85" i="3"/>
  <c r="H85" i="3" s="1"/>
  <c r="G163" i="3"/>
  <c r="H163" i="3" s="1"/>
  <c r="G134" i="3"/>
  <c r="H134" i="3" s="1"/>
  <c r="G66" i="3"/>
  <c r="H66" i="3" s="1"/>
  <c r="G222" i="3"/>
  <c r="H222" i="3" s="1"/>
  <c r="G26" i="4"/>
  <c r="H26" i="4" s="1"/>
  <c r="G237" i="3"/>
  <c r="H237" i="3" s="1"/>
  <c r="G59" i="6"/>
  <c r="H59" i="6" s="1"/>
  <c r="G46" i="4"/>
  <c r="H46" i="4" s="1"/>
  <c r="G81" i="3"/>
  <c r="H81" i="3" s="1"/>
  <c r="G87" i="5"/>
  <c r="H87" i="5" s="1"/>
  <c r="G94" i="6"/>
  <c r="H94" i="6" s="1"/>
  <c r="G50" i="6"/>
  <c r="H50" i="6" s="1"/>
  <c r="G76" i="3"/>
  <c r="H76" i="3" s="1"/>
  <c r="G140" i="3"/>
  <c r="H140" i="3" s="1"/>
  <c r="G86" i="4"/>
  <c r="H86" i="4" s="1"/>
  <c r="G17" i="5"/>
  <c r="H17" i="5" s="1"/>
  <c r="G79" i="4"/>
  <c r="H79" i="4" s="1"/>
  <c r="G34" i="3"/>
  <c r="H34" i="3" s="1"/>
  <c r="G65" i="3"/>
  <c r="H65" i="3" s="1"/>
  <c r="G88" i="3"/>
  <c r="H88" i="3" s="1"/>
  <c r="G132" i="3"/>
  <c r="H132" i="3" s="1"/>
  <c r="G122" i="3"/>
  <c r="H122" i="3" s="1"/>
  <c r="G70" i="3"/>
  <c r="H70" i="3" s="1"/>
  <c r="G85" i="5"/>
  <c r="H85" i="5" s="1"/>
  <c r="G66" i="5"/>
  <c r="H66" i="5" s="1"/>
  <c r="G96" i="5"/>
  <c r="H96" i="5" s="1"/>
  <c r="G45" i="6"/>
  <c r="H45" i="6" s="1"/>
  <c r="G53" i="6"/>
  <c r="H53" i="6" s="1"/>
  <c r="G67" i="6"/>
  <c r="H67" i="6" s="1"/>
  <c r="G74" i="5"/>
  <c r="H74" i="5" s="1"/>
  <c r="G92" i="6"/>
  <c r="H92" i="6" s="1"/>
  <c r="G46" i="6"/>
  <c r="H46" i="6" s="1"/>
  <c r="G61" i="4"/>
  <c r="H61" i="4" s="1"/>
  <c r="G99" i="3"/>
  <c r="H99" i="3" s="1"/>
  <c r="G12" i="5"/>
  <c r="H12" i="5" s="1"/>
  <c r="G137" i="3"/>
  <c r="H137" i="3" s="1"/>
  <c r="G40" i="5"/>
  <c r="H40" i="5" s="1"/>
  <c r="G101" i="4"/>
  <c r="H101" i="4" s="1"/>
  <c r="G225" i="3"/>
  <c r="H225" i="3" s="1"/>
  <c r="G99" i="6"/>
  <c r="H99" i="6" s="1"/>
  <c r="G90" i="5"/>
  <c r="H90" i="5" s="1"/>
  <c r="G96" i="3"/>
  <c r="H96" i="3" s="1"/>
  <c r="G23" i="3"/>
  <c r="H23" i="3" s="1"/>
  <c r="G79" i="5"/>
  <c r="H79" i="5" s="1"/>
  <c r="G131" i="3"/>
  <c r="H131" i="3" s="1"/>
  <c r="G92" i="3"/>
  <c r="H92" i="3" s="1"/>
  <c r="G115" i="3"/>
  <c r="H115" i="3" s="1"/>
  <c r="G68" i="3"/>
  <c r="H68" i="3" s="1"/>
  <c r="G40" i="6"/>
  <c r="H40" i="6" s="1"/>
  <c r="G10" i="6"/>
  <c r="H10" i="6" s="1"/>
  <c r="G57" i="6"/>
  <c r="H57" i="6" s="1"/>
  <c r="G101" i="5"/>
  <c r="H101" i="5" s="1"/>
  <c r="G60" i="6"/>
  <c r="H60" i="6" s="1"/>
  <c r="G42" i="6"/>
  <c r="H42" i="6" s="1"/>
  <c r="G66" i="4"/>
  <c r="H66" i="4" s="1"/>
  <c r="G104" i="3"/>
  <c r="H104" i="3" s="1"/>
  <c r="G33" i="5"/>
  <c r="H33" i="5" s="1"/>
  <c r="G150" i="3"/>
  <c r="H150" i="3" s="1"/>
  <c r="G16" i="4"/>
  <c r="H16" i="4" s="1"/>
  <c r="G121" i="3"/>
  <c r="H121" i="3" s="1"/>
  <c r="G23" i="5"/>
  <c r="H23" i="5" s="1"/>
  <c r="G33" i="3"/>
  <c r="H33" i="3" s="1"/>
  <c r="G17" i="3"/>
  <c r="H17" i="3" s="1"/>
  <c r="G44" i="4"/>
  <c r="H44" i="4" s="1"/>
  <c r="G63" i="3"/>
  <c r="H63" i="3" s="1"/>
  <c r="G78" i="3"/>
  <c r="H78" i="3" s="1"/>
  <c r="G90" i="3"/>
  <c r="H90" i="3" s="1"/>
  <c r="G52" i="3"/>
  <c r="H52" i="3" s="1"/>
  <c r="G46" i="3"/>
  <c r="H46" i="3" s="1"/>
  <c r="G28" i="3"/>
  <c r="H28" i="3" s="1"/>
  <c r="G87" i="6"/>
  <c r="H87" i="6" s="1"/>
  <c r="G22" i="6"/>
  <c r="H22" i="6" s="1"/>
  <c r="G62" i="6"/>
  <c r="H62" i="6" s="1"/>
  <c r="G166" i="3"/>
  <c r="H166" i="3" s="1"/>
  <c r="G67" i="4"/>
  <c r="H67" i="4" s="1"/>
  <c r="G70" i="5"/>
  <c r="H70" i="5" s="1"/>
  <c r="G4" i="4"/>
  <c r="H4" i="4" s="1"/>
  <c r="G12" i="3"/>
  <c r="H12" i="3" s="1"/>
  <c r="G48" i="6"/>
  <c r="H48" i="6" s="1"/>
  <c r="G54" i="6"/>
  <c r="H54" i="6" s="1"/>
  <c r="G47" i="5"/>
  <c r="H47" i="5" s="1"/>
  <c r="G75" i="5"/>
  <c r="H75" i="5" s="1"/>
  <c r="G74" i="6"/>
  <c r="H74" i="6" s="1"/>
  <c r="G52" i="4"/>
  <c r="H52" i="4" s="1"/>
  <c r="G25" i="3"/>
  <c r="H25" i="3" s="1"/>
  <c r="G60" i="4"/>
  <c r="H60" i="4" s="1"/>
  <c r="G73" i="3"/>
  <c r="H73" i="3" s="1"/>
  <c r="G190" i="3"/>
  <c r="H190" i="3" s="1"/>
  <c r="G144" i="3"/>
  <c r="H144" i="3" s="1"/>
  <c r="G68" i="4"/>
  <c r="H68" i="4" s="1"/>
  <c r="G192" i="3"/>
  <c r="H192" i="3" s="1"/>
  <c r="G69" i="5"/>
  <c r="H69" i="5" s="1"/>
  <c r="G45" i="3"/>
  <c r="H45" i="3" s="1"/>
  <c r="G19" i="3"/>
  <c r="H19" i="3" s="1"/>
  <c r="G56" i="6"/>
  <c r="H56" i="6" s="1"/>
  <c r="G80" i="5"/>
  <c r="H80" i="5" s="1"/>
  <c r="G77" i="6"/>
  <c r="H77" i="6" s="1"/>
  <c r="G86" i="6"/>
  <c r="H86" i="6" s="1"/>
  <c r="G99" i="5"/>
  <c r="H99" i="5" s="1"/>
  <c r="G101" i="6"/>
  <c r="H101" i="6" s="1"/>
  <c r="G63" i="6"/>
  <c r="H63" i="6" s="1"/>
  <c r="G42" i="3"/>
  <c r="H42" i="3" s="1"/>
  <c r="G41" i="5"/>
  <c r="H41" i="5" s="1"/>
  <c r="G99" i="4"/>
  <c r="H99" i="4" s="1"/>
  <c r="G45" i="4"/>
  <c r="H45" i="4" s="1"/>
  <c r="G56" i="5"/>
  <c r="H56" i="5" s="1"/>
  <c r="G200" i="3"/>
  <c r="H200" i="3" s="1"/>
  <c r="G72" i="6"/>
  <c r="H72" i="6" s="1"/>
  <c r="G18" i="4"/>
  <c r="H18" i="4" s="1"/>
  <c r="G97" i="3"/>
  <c r="H97" i="3" s="1"/>
  <c r="G49" i="5"/>
  <c r="H49" i="5" s="1"/>
  <c r="G89" i="3"/>
  <c r="H89" i="3" s="1"/>
  <c r="G31" i="4"/>
  <c r="H31" i="4" s="1"/>
  <c r="G55" i="5"/>
  <c r="H55" i="5" s="1"/>
  <c r="G31" i="6"/>
  <c r="H31" i="6" s="1"/>
  <c r="G71" i="6"/>
  <c r="H71" i="6" s="1"/>
  <c r="G75" i="6"/>
  <c r="H75" i="6" s="1"/>
  <c r="G76" i="5"/>
  <c r="H76" i="5" s="1"/>
  <c r="G32" i="6"/>
  <c r="H32" i="6" s="1"/>
  <c r="G53" i="3"/>
  <c r="H53" i="3" s="1"/>
  <c r="G29" i="5"/>
  <c r="H29" i="5" s="1"/>
  <c r="G4" i="3"/>
  <c r="H4" i="3" s="1"/>
  <c r="G29" i="4"/>
  <c r="H29" i="4" s="1"/>
  <c r="G229" i="3"/>
  <c r="H229" i="3" s="1"/>
  <c r="G224" i="3"/>
  <c r="H224" i="3" s="1"/>
  <c r="G231" i="3"/>
  <c r="H231" i="3" s="1"/>
  <c r="G193" i="3"/>
  <c r="H193" i="3" s="1"/>
  <c r="G60" i="3"/>
  <c r="H60" i="3" s="1"/>
  <c r="G97" i="6"/>
  <c r="H97" i="6" s="1"/>
  <c r="G90" i="4"/>
  <c r="H90" i="4" s="1"/>
  <c r="B186" i="2"/>
  <c r="B188" i="2" s="1"/>
  <c r="A189" i="2" s="1"/>
  <c r="G55" i="6"/>
  <c r="H55" i="6" s="1"/>
  <c r="G221" i="3"/>
  <c r="H221" i="3" s="1"/>
  <c r="G16" i="3"/>
  <c r="H16" i="3" s="1"/>
  <c r="G3" i="5"/>
  <c r="H3" i="5" s="1"/>
  <c r="G57" i="3"/>
  <c r="H57" i="3" s="1"/>
  <c r="G219" i="3"/>
  <c r="H219" i="3" s="1"/>
  <c r="G218" i="3"/>
  <c r="H218" i="3" s="1"/>
  <c r="G98" i="6"/>
  <c r="H98" i="6" s="1"/>
  <c r="G110" i="3"/>
  <c r="H110" i="3" s="1"/>
  <c r="G71" i="4"/>
  <c r="H71" i="4" s="1"/>
  <c r="G102" i="3"/>
  <c r="H102" i="3" s="1"/>
  <c r="G83" i="5"/>
  <c r="H83" i="5" s="1"/>
  <c r="G7" i="5"/>
  <c r="H7" i="5" s="1"/>
  <c r="G242" i="3"/>
  <c r="H242" i="3" s="1"/>
  <c r="G100" i="5"/>
  <c r="H100" i="5" s="1"/>
  <c r="G88" i="6"/>
  <c r="H88" i="6" s="1"/>
  <c r="G95" i="5"/>
  <c r="H95" i="5" s="1"/>
  <c r="G6" i="6"/>
  <c r="H6" i="6" s="1"/>
  <c r="G102" i="6"/>
  <c r="H102" i="6" s="1"/>
  <c r="G65" i="6"/>
  <c r="H65" i="6" s="1"/>
  <c r="G51" i="5"/>
  <c r="H51" i="5" s="1"/>
  <c r="G91" i="6"/>
  <c r="H91" i="6" s="1"/>
  <c r="G39" i="4"/>
  <c r="H39" i="4" s="1"/>
  <c r="G35" i="3"/>
  <c r="H35" i="3" s="1"/>
  <c r="G14" i="5"/>
  <c r="H14" i="5" s="1"/>
  <c r="G40" i="3"/>
  <c r="H40" i="3" s="1"/>
  <c r="G15" i="4"/>
  <c r="H15" i="4" s="1"/>
  <c r="G129" i="3"/>
  <c r="H129" i="3" s="1"/>
  <c r="G109" i="3"/>
  <c r="H109" i="3" s="1"/>
  <c r="G162" i="3"/>
  <c r="H162" i="3" s="1"/>
  <c r="G45" i="5"/>
  <c r="H45" i="5" s="1"/>
  <c r="G154" i="3"/>
  <c r="H154" i="3" s="1"/>
  <c r="G77" i="3"/>
  <c r="H77" i="3" s="1"/>
  <c r="G19" i="6"/>
  <c r="H19" i="6" s="1"/>
  <c r="G22" i="3"/>
  <c r="H22" i="3" s="1"/>
  <c r="G63" i="5"/>
  <c r="H63" i="5" s="1"/>
  <c r="G52" i="6"/>
  <c r="H52" i="6" s="1"/>
  <c r="AV88" i="6"/>
  <c r="AV72" i="6"/>
  <c r="AV93" i="6"/>
  <c r="AV77" i="6"/>
  <c r="AV98" i="6"/>
  <c r="AV82" i="6"/>
  <c r="AV66" i="6"/>
  <c r="AV103" i="6"/>
  <c r="AV87" i="6"/>
  <c r="AV71" i="6"/>
  <c r="AV92" i="6"/>
  <c r="AV76" i="6"/>
  <c r="AV97" i="6"/>
  <c r="AV81" i="6"/>
  <c r="AV65" i="6"/>
  <c r="AV102" i="6"/>
  <c r="AV86" i="6"/>
  <c r="AV70" i="6"/>
  <c r="AV91" i="6"/>
  <c r="AV75" i="6"/>
  <c r="AV96" i="6"/>
  <c r="AV80" i="6"/>
  <c r="AV64" i="6"/>
  <c r="AV101" i="6"/>
  <c r="AV85" i="6"/>
  <c r="AV69" i="6"/>
  <c r="AV90" i="6"/>
  <c r="AV74" i="6"/>
  <c r="AV95" i="6"/>
  <c r="AV100" i="6"/>
  <c r="AV84" i="6"/>
  <c r="AV68" i="6"/>
  <c r="AV62" i="6"/>
  <c r="AV46" i="6"/>
  <c r="AV51" i="6"/>
  <c r="AV35" i="6"/>
  <c r="AV99" i="6"/>
  <c r="AV89" i="6"/>
  <c r="AV56" i="6"/>
  <c r="AV40" i="6"/>
  <c r="AV61" i="6"/>
  <c r="AV45" i="6"/>
  <c r="AV50" i="6"/>
  <c r="AV34" i="6"/>
  <c r="AV83" i="6"/>
  <c r="AV78" i="6"/>
  <c r="AV55" i="6"/>
  <c r="AV39" i="6"/>
  <c r="AV67" i="6"/>
  <c r="AV60" i="6"/>
  <c r="AV44" i="6"/>
  <c r="AV49" i="6"/>
  <c r="AV33" i="6"/>
  <c r="AV73" i="6"/>
  <c r="AV54" i="6"/>
  <c r="AV38" i="6"/>
  <c r="AV79" i="6"/>
  <c r="AV59" i="6"/>
  <c r="AV43" i="6"/>
  <c r="AV94" i="6"/>
  <c r="AV48" i="6"/>
  <c r="AV53" i="6"/>
  <c r="AV37" i="6"/>
  <c r="AV58" i="6"/>
  <c r="AV42" i="6"/>
  <c r="AV21" i="6"/>
  <c r="AV5" i="6"/>
  <c r="AV26" i="6"/>
  <c r="AV10" i="6"/>
  <c r="AV57" i="6"/>
  <c r="AV47" i="6"/>
  <c r="AV31" i="6"/>
  <c r="AV15" i="6"/>
  <c r="AV20" i="6"/>
  <c r="AV4" i="6"/>
  <c r="AV63" i="6"/>
  <c r="AV25" i="6"/>
  <c r="AV9" i="6"/>
  <c r="AV41" i="6"/>
  <c r="AV30" i="6"/>
  <c r="AV14" i="6"/>
  <c r="AV19" i="6"/>
  <c r="AV3" i="6"/>
  <c r="AV32" i="6"/>
  <c r="AV24" i="6"/>
  <c r="AV8" i="6"/>
  <c r="AV36" i="6"/>
  <c r="AV29" i="6"/>
  <c r="AV13" i="6"/>
  <c r="AV18" i="6"/>
  <c r="AV52" i="6"/>
  <c r="AV23" i="6"/>
  <c r="AV7" i="6"/>
  <c r="AV28" i="6"/>
  <c r="AV12" i="6"/>
  <c r="AV17" i="6"/>
  <c r="AV16" i="6"/>
  <c r="AV6" i="6"/>
  <c r="AV27" i="6"/>
  <c r="AV11" i="6"/>
  <c r="AV22" i="6"/>
  <c r="G70" i="6"/>
  <c r="H70" i="6" s="1"/>
  <c r="G89" i="6"/>
  <c r="H89" i="6" s="1"/>
  <c r="G16" i="6"/>
  <c r="H16" i="6" s="1"/>
  <c r="G84" i="6"/>
  <c r="H84" i="6" s="1"/>
  <c r="G86" i="5"/>
  <c r="H86" i="5" s="1"/>
  <c r="G75" i="4"/>
  <c r="H75" i="4" s="1"/>
  <c r="G59" i="5"/>
  <c r="H59" i="5" s="1"/>
  <c r="G94" i="5"/>
  <c r="H94" i="5" s="1"/>
  <c r="B70" i="2"/>
  <c r="B72" i="2"/>
  <c r="B71" i="2"/>
  <c r="G8" i="4"/>
  <c r="H8" i="4" s="1"/>
  <c r="G239" i="3"/>
  <c r="H239" i="3" s="1"/>
  <c r="G43" i="3"/>
  <c r="H43" i="3" s="1"/>
  <c r="G125" i="3"/>
  <c r="H125" i="3" s="1"/>
  <c r="G26" i="3"/>
  <c r="H26" i="3" s="1"/>
  <c r="G98" i="3"/>
  <c r="H98" i="3" s="1"/>
  <c r="G27" i="5"/>
  <c r="H27" i="5" s="1"/>
  <c r="G7" i="6"/>
  <c r="H7" i="6" s="1"/>
  <c r="G92" i="4"/>
  <c r="H92" i="4" s="1"/>
  <c r="G65" i="4"/>
  <c r="H65" i="4" s="1"/>
  <c r="G25" i="6"/>
  <c r="H25" i="6" s="1"/>
  <c r="G56" i="3"/>
  <c r="H56" i="3" s="1"/>
  <c r="G204" i="3"/>
  <c r="H204" i="3" s="1"/>
  <c r="G149" i="3"/>
  <c r="H149" i="3" s="1"/>
  <c r="G18" i="6"/>
  <c r="H18" i="6" s="1"/>
  <c r="G4" i="6"/>
  <c r="H4" i="6" s="1"/>
  <c r="G27" i="6"/>
  <c r="H27" i="6" s="1"/>
  <c r="G20" i="6"/>
  <c r="H20" i="6" s="1"/>
  <c r="G21" i="6"/>
  <c r="H21" i="6" s="1"/>
  <c r="G3" i="6"/>
  <c r="H3" i="6" s="1"/>
  <c r="G41" i="6"/>
  <c r="H41" i="6" s="1"/>
  <c r="G209" i="3"/>
  <c r="H209" i="3" s="1"/>
  <c r="G96" i="6"/>
  <c r="H96" i="6" s="1"/>
  <c r="G175" i="3"/>
  <c r="H175" i="3" s="1"/>
  <c r="G226" i="3"/>
  <c r="H226" i="3" s="1"/>
  <c r="G19" i="5"/>
  <c r="H19" i="5" s="1"/>
  <c r="G41" i="3"/>
  <c r="H41" i="3" s="1"/>
  <c r="G38" i="5"/>
  <c r="H38" i="5" s="1"/>
  <c r="G36" i="4"/>
  <c r="H36" i="4" s="1"/>
  <c r="G22" i="4"/>
  <c r="H22" i="4" s="1"/>
  <c r="C189" i="2" l="1"/>
  <c r="B189" i="2"/>
  <c r="A190" i="2" s="1"/>
  <c r="C82" i="2"/>
  <c r="B82" i="2"/>
  <c r="C190" i="2" l="1"/>
  <c r="B190" i="2"/>
  <c r="A191" i="2" s="1"/>
  <c r="A83" i="2"/>
  <c r="C191" i="2" l="1"/>
  <c r="B191" i="2"/>
  <c r="A192" i="2" s="1"/>
  <c r="C83" i="2"/>
  <c r="B83" i="2"/>
  <c r="A84" i="2" s="1"/>
  <c r="B84" i="2" l="1"/>
  <c r="C84" i="2"/>
  <c r="C192" i="2"/>
  <c r="B192" i="2"/>
  <c r="A193" i="2" s="1"/>
  <c r="A85" i="2" l="1"/>
  <c r="B193" i="2"/>
  <c r="A194" i="2" s="1"/>
  <c r="C193" i="2"/>
  <c r="C85" i="2"/>
  <c r="B85" i="2"/>
  <c r="A86" i="2" s="1"/>
  <c r="C86" i="2" l="1"/>
  <c r="B86" i="2"/>
  <c r="A87" i="2" s="1"/>
  <c r="C194" i="2"/>
  <c r="B194" i="2"/>
  <c r="A195" i="2" s="1"/>
  <c r="C195" i="2" l="1"/>
  <c r="B195" i="2"/>
  <c r="A196" i="2" s="1"/>
  <c r="C87" i="2"/>
  <c r="B87" i="2"/>
  <c r="A88" i="2" s="1"/>
  <c r="C88" i="2" l="1"/>
  <c r="B88" i="2"/>
  <c r="A89" i="2" s="1"/>
  <c r="C196" i="2"/>
  <c r="B196" i="2"/>
  <c r="A197" i="2" s="1"/>
  <c r="C197" i="2" l="1"/>
  <c r="B197" i="2"/>
  <c r="A198" i="2" s="1"/>
  <c r="C89" i="2"/>
  <c r="B89" i="2"/>
  <c r="A90" i="2" s="1"/>
  <c r="B90" i="2" l="1"/>
  <c r="C90" i="2"/>
  <c r="A91" i="2" s="1"/>
  <c r="B198" i="2"/>
  <c r="C198" i="2"/>
  <c r="A199" i="2" l="1"/>
  <c r="B199" i="2"/>
  <c r="C199" i="2"/>
  <c r="A200" i="2" s="1"/>
  <c r="C91" i="2"/>
  <c r="B91" i="2"/>
  <c r="A92" i="2" s="1"/>
  <c r="C92" i="2" l="1"/>
  <c r="B92" i="2"/>
  <c r="A93" i="2" s="1"/>
  <c r="C200" i="2"/>
  <c r="B200" i="2"/>
  <c r="A201" i="2" s="1"/>
  <c r="B201" i="2" l="1"/>
  <c r="C201" i="2"/>
  <c r="A202" i="2" s="1"/>
  <c r="C93" i="2"/>
  <c r="B93" i="2"/>
  <c r="A94" i="2" s="1"/>
  <c r="C94" i="2" l="1"/>
  <c r="B94" i="2"/>
  <c r="A95" i="2" s="1"/>
  <c r="B202" i="2"/>
  <c r="C202" i="2"/>
  <c r="A203" i="2" s="1"/>
  <c r="B203" i="2" l="1"/>
  <c r="C203" i="2"/>
  <c r="A204" i="2" s="1"/>
  <c r="C95" i="2"/>
  <c r="B95" i="2"/>
  <c r="A96" i="2" s="1"/>
  <c r="C96" i="2" l="1"/>
  <c r="B96" i="2"/>
  <c r="C204" i="2"/>
  <c r="B204" i="2"/>
  <c r="A205" i="2" s="1"/>
  <c r="A97" i="2" l="1"/>
  <c r="C205" i="2"/>
  <c r="B205" i="2"/>
  <c r="A206" i="2" s="1"/>
  <c r="C97" i="2"/>
  <c r="B97" i="2"/>
  <c r="A98" i="2" s="1"/>
  <c r="C98" i="2" l="1"/>
  <c r="B98" i="2"/>
  <c r="A99" i="2" s="1"/>
  <c r="C206" i="2"/>
  <c r="B206" i="2"/>
  <c r="A207" i="2" s="1"/>
  <c r="C207" i="2" l="1"/>
  <c r="B207" i="2"/>
  <c r="A208" i="2"/>
  <c r="C99" i="2"/>
  <c r="B99" i="2"/>
  <c r="A100" i="2" s="1"/>
  <c r="B100" i="2" l="1"/>
  <c r="C100" i="2"/>
  <c r="A101" i="2"/>
  <c r="C208" i="2"/>
  <c r="B208" i="2"/>
  <c r="A209" i="2" s="1"/>
  <c r="C209" i="2" l="1"/>
  <c r="B209" i="2"/>
  <c r="B210" i="2"/>
  <c r="B101" i="2"/>
  <c r="C101" i="2"/>
  <c r="A102" i="2" s="1"/>
  <c r="C102" i="2" l="1"/>
  <c r="B102" i="2"/>
  <c r="B214" i="2"/>
  <c r="B213" i="2"/>
  <c r="A103" i="2" l="1"/>
  <c r="C103" i="2"/>
  <c r="B103" i="2"/>
  <c r="A104" i="2" s="1"/>
  <c r="C216" i="2"/>
  <c r="B216" i="2"/>
  <c r="A217" i="2" s="1"/>
  <c r="C104" i="2" l="1"/>
  <c r="B104" i="2"/>
  <c r="C217" i="2"/>
  <c r="B217" i="2"/>
  <c r="A218" i="2" s="1"/>
  <c r="A105" i="2" l="1"/>
  <c r="B218" i="2"/>
  <c r="A219" i="2" s="1"/>
  <c r="C218" i="2"/>
  <c r="C105" i="2"/>
  <c r="B105" i="2"/>
  <c r="A106" i="2" l="1"/>
  <c r="B106" i="2"/>
  <c r="C106" i="2"/>
  <c r="A107" i="2" s="1"/>
  <c r="B219" i="2"/>
  <c r="C219" i="2"/>
  <c r="A220" i="2"/>
  <c r="C107" i="2" l="1"/>
  <c r="B107" i="2"/>
  <c r="A108" i="2" s="1"/>
  <c r="B220" i="2"/>
  <c r="C220" i="2"/>
  <c r="A221" i="2" l="1"/>
  <c r="C221" i="2"/>
  <c r="B221" i="2"/>
  <c r="A222" i="2" s="1"/>
  <c r="C108" i="2"/>
  <c r="B108" i="2"/>
  <c r="A109" i="2" s="1"/>
  <c r="C109" i="2" l="1"/>
  <c r="B109" i="2"/>
  <c r="A110" i="2" s="1"/>
  <c r="B222" i="2"/>
  <c r="C222" i="2"/>
  <c r="A223" i="2" l="1"/>
  <c r="B223" i="2" s="1"/>
  <c r="C110" i="2"/>
  <c r="B110" i="2"/>
  <c r="A111" i="2" s="1"/>
  <c r="C223" i="2" l="1"/>
  <c r="A224" i="2" s="1"/>
  <c r="C224" i="2" s="1"/>
  <c r="B111" i="2"/>
  <c r="C111" i="2"/>
  <c r="B224" i="2"/>
  <c r="A225" i="2" s="1"/>
  <c r="A112" i="2" l="1"/>
  <c r="C112" i="2" s="1"/>
  <c r="C225" i="2"/>
  <c r="A226" i="2" s="1"/>
  <c r="B225" i="2"/>
  <c r="B112" i="2" l="1"/>
  <c r="A113" i="2" s="1"/>
  <c r="C113" i="2" s="1"/>
  <c r="C226" i="2"/>
  <c r="B226" i="2"/>
  <c r="A227" i="2" s="1"/>
  <c r="B113" i="2" l="1"/>
  <c r="A114" i="2" s="1"/>
  <c r="C114" i="2" s="1"/>
  <c r="C227" i="2"/>
  <c r="B227" i="2"/>
  <c r="A228" i="2"/>
  <c r="B114" i="2" l="1"/>
  <c r="A115" i="2" s="1"/>
  <c r="C115" i="2" s="1"/>
  <c r="C228" i="2"/>
  <c r="B228" i="2"/>
  <c r="A229" i="2"/>
  <c r="B115" i="2" l="1"/>
  <c r="A116" i="2" s="1"/>
  <c r="B116" i="2"/>
  <c r="C116" i="2"/>
  <c r="A117" i="2" s="1"/>
  <c r="C229" i="2"/>
  <c r="B229" i="2"/>
  <c r="A230" i="2" s="1"/>
  <c r="C230" i="2" l="1"/>
  <c r="B230" i="2"/>
  <c r="C117" i="2"/>
  <c r="B117" i="2"/>
  <c r="A231" i="2" l="1"/>
  <c r="A118" i="2"/>
  <c r="C118" i="2" s="1"/>
  <c r="C231" i="2"/>
  <c r="B231" i="2"/>
  <c r="A232" i="2" s="1"/>
  <c r="B118" i="2" l="1"/>
  <c r="A119" i="2" s="1"/>
  <c r="C232" i="2"/>
  <c r="B232" i="2"/>
  <c r="A233" i="2" s="1"/>
  <c r="C119" i="2"/>
  <c r="B119" i="2"/>
  <c r="A120" i="2" s="1"/>
  <c r="C120" i="2" l="1"/>
  <c r="B120" i="2"/>
  <c r="C233" i="2"/>
  <c r="B233" i="2"/>
  <c r="A234" i="2" s="1"/>
  <c r="A121" i="2" l="1"/>
  <c r="C234" i="2"/>
  <c r="B234" i="2"/>
  <c r="A235" i="2" s="1"/>
  <c r="C121" i="2"/>
  <c r="B121" i="2"/>
  <c r="A122" i="2" l="1"/>
  <c r="B122" i="2"/>
  <c r="C122" i="2"/>
  <c r="A123" i="2" s="1"/>
  <c r="B235" i="2"/>
  <c r="A236" i="2" s="1"/>
  <c r="C235" i="2"/>
  <c r="B236" i="2" l="1"/>
  <c r="C236" i="2"/>
  <c r="A237" i="2" s="1"/>
  <c r="C123" i="2"/>
  <c r="B123" i="2"/>
  <c r="A124" i="2" s="1"/>
  <c r="C124" i="2" l="1"/>
  <c r="B124" i="2"/>
  <c r="A125" i="2" s="1"/>
  <c r="C237" i="2"/>
  <c r="B237" i="2"/>
  <c r="B238" i="2"/>
  <c r="C125" i="2" l="1"/>
  <c r="B125" i="2"/>
  <c r="A126" i="2" s="1"/>
  <c r="B242" i="2"/>
  <c r="B241" i="2"/>
  <c r="C126" i="2" l="1"/>
  <c r="B126" i="2"/>
  <c r="A127" i="2" s="1"/>
  <c r="C244" i="2"/>
  <c r="B244" i="2"/>
  <c r="A245" i="2" s="1"/>
  <c r="B127" i="2" l="1"/>
  <c r="C127" i="2"/>
  <c r="A128" i="2" s="1"/>
  <c r="C245" i="2"/>
  <c r="B245" i="2"/>
  <c r="A246" i="2" s="1"/>
  <c r="C246" i="2" l="1"/>
  <c r="B246" i="2"/>
  <c r="A247" i="2"/>
  <c r="C128" i="2"/>
  <c r="B128" i="2"/>
  <c r="A129" i="2" s="1"/>
  <c r="C129" i="2" l="1"/>
  <c r="B129" i="2"/>
  <c r="A130" i="2" s="1"/>
  <c r="C247" i="2"/>
  <c r="B247" i="2"/>
  <c r="A248" i="2" s="1"/>
  <c r="C248" i="2" l="1"/>
  <c r="B248" i="2"/>
  <c r="A249" i="2"/>
  <c r="C130" i="2"/>
  <c r="B130" i="2"/>
  <c r="A131" i="2" s="1"/>
  <c r="C131" i="2" l="1"/>
  <c r="B131" i="2"/>
  <c r="A132" i="2" s="1"/>
  <c r="C249" i="2"/>
  <c r="B249" i="2"/>
  <c r="A250" i="2" l="1"/>
  <c r="C250" i="2"/>
  <c r="B250" i="2"/>
  <c r="A251" i="2" s="1"/>
  <c r="B132" i="2"/>
  <c r="C132" i="2"/>
  <c r="A133" i="2" s="1"/>
  <c r="C133" i="2" l="1"/>
  <c r="B133" i="2"/>
  <c r="A134" i="2" s="1"/>
  <c r="C251" i="2"/>
  <c r="B251" i="2"/>
  <c r="A252" i="2" s="1"/>
  <c r="C252" i="2" l="1"/>
  <c r="B252" i="2"/>
  <c r="A253" i="2" s="1"/>
  <c r="C134" i="2"/>
  <c r="B134" i="2"/>
  <c r="A135" i="2" s="1"/>
  <c r="C135" i="2" l="1"/>
  <c r="B135" i="2"/>
  <c r="A136" i="2" s="1"/>
  <c r="C253" i="2"/>
  <c r="B253" i="2"/>
  <c r="A254" i="2" s="1"/>
  <c r="B271" i="2" l="1"/>
  <c r="C254" i="2"/>
  <c r="B254" i="2"/>
  <c r="A255" i="2" s="1"/>
  <c r="C136" i="2"/>
  <c r="B136" i="2"/>
  <c r="A137" i="2" s="1"/>
  <c r="C137" i="2" l="1"/>
  <c r="B137" i="2"/>
  <c r="A138" i="2"/>
  <c r="C255" i="2"/>
  <c r="B255" i="2"/>
  <c r="A256" i="2" s="1"/>
  <c r="B256" i="2" l="1"/>
  <c r="A257" i="2" s="1"/>
  <c r="C256" i="2"/>
  <c r="B138" i="2"/>
  <c r="C138" i="2"/>
  <c r="A139" i="2" s="1"/>
  <c r="C139" i="2" l="1"/>
  <c r="B139" i="2"/>
  <c r="A140" i="2" s="1"/>
  <c r="B257" i="2"/>
  <c r="C257" i="2"/>
  <c r="A258" i="2" s="1"/>
  <c r="C258" i="2" l="1"/>
  <c r="B258" i="2"/>
  <c r="C140" i="2"/>
  <c r="B140" i="2"/>
  <c r="A141" i="2" s="1"/>
  <c r="A259" i="2" l="1"/>
  <c r="C141" i="2"/>
  <c r="B141" i="2"/>
  <c r="A142" i="2" s="1"/>
  <c r="B259" i="2"/>
  <c r="C259" i="2"/>
  <c r="A260" i="2" l="1"/>
  <c r="C260" i="2"/>
  <c r="B260" i="2"/>
  <c r="C142" i="2"/>
  <c r="B142" i="2"/>
  <c r="A261" i="2" l="1"/>
  <c r="A143" i="2"/>
  <c r="B143" i="2"/>
  <c r="C143" i="2"/>
  <c r="C261" i="2"/>
  <c r="B261" i="2"/>
  <c r="A262" i="2"/>
  <c r="A144" i="2" l="1"/>
  <c r="C144" i="2"/>
  <c r="B144" i="2"/>
  <c r="A145" i="2" s="1"/>
  <c r="C262" i="2"/>
  <c r="B262" i="2"/>
  <c r="A263" i="2" l="1"/>
  <c r="C263" i="2" s="1"/>
  <c r="C145" i="2"/>
  <c r="B145" i="2"/>
  <c r="A146" i="2" s="1"/>
  <c r="B263" i="2" l="1"/>
  <c r="A264" i="2" s="1"/>
  <c r="C146" i="2"/>
  <c r="B146" i="2"/>
  <c r="C264" i="2"/>
  <c r="B264" i="2"/>
  <c r="A265" i="2" l="1"/>
  <c r="A147" i="2"/>
  <c r="C265" i="2"/>
  <c r="B265" i="2"/>
  <c r="B269" i="2"/>
  <c r="B266" i="2"/>
  <c r="B267" i="2" s="1"/>
  <c r="B268" i="2" s="1"/>
  <c r="C147" i="2"/>
  <c r="B147" i="2"/>
  <c r="A148" i="2" s="1"/>
  <c r="B148" i="2" l="1"/>
  <c r="C148" i="2"/>
  <c r="A149" i="2"/>
  <c r="B149" i="2" l="1"/>
  <c r="C149" i="2"/>
  <c r="A150" i="2" s="1"/>
  <c r="C150" i="2" l="1"/>
  <c r="B150" i="2"/>
  <c r="A151" i="2" s="1"/>
  <c r="C151" i="2" l="1"/>
  <c r="B151" i="2"/>
  <c r="A152" i="2" s="1"/>
  <c r="C152" i="2" l="1"/>
  <c r="B152" i="2"/>
  <c r="B75" i="2"/>
  <c r="B79" i="2" l="1"/>
  <c r="C22" i="1" s="1"/>
  <c r="B76" i="2"/>
  <c r="C21" i="1" l="1"/>
  <c r="G21" i="1" s="1"/>
  <c r="B78" i="2"/>
  <c r="C23" i="1" s="1"/>
  <c r="G23" i="1" s="1"/>
  <c r="B77" i="2"/>
  <c r="C24" i="1" s="1"/>
  <c r="G24" i="1" s="1"/>
  <c r="G22" i="1"/>
  <c r="C27" i="1"/>
  <c r="J2" i="3" l="1"/>
  <c r="J91" i="6"/>
  <c r="K91" i="6" s="1"/>
  <c r="L91" i="6" s="1"/>
  <c r="M91" i="6" s="1"/>
  <c r="N91" i="6" s="1"/>
  <c r="O91" i="6" s="1"/>
  <c r="J75" i="6"/>
  <c r="K75" i="6" s="1"/>
  <c r="L75" i="6" s="1"/>
  <c r="M75" i="6" s="1"/>
  <c r="J96" i="6"/>
  <c r="K96" i="6" s="1"/>
  <c r="L96" i="6" s="1"/>
  <c r="M96" i="6" s="1"/>
  <c r="N96" i="6" s="1"/>
  <c r="O96" i="6" s="1"/>
  <c r="J80" i="6"/>
  <c r="K80" i="6" s="1"/>
  <c r="L80" i="6" s="1"/>
  <c r="M80" i="6" s="1"/>
  <c r="J64" i="6"/>
  <c r="K64" i="6" s="1"/>
  <c r="L64" i="6" s="1"/>
  <c r="M64" i="6" s="1"/>
  <c r="N64" i="6" s="1"/>
  <c r="O64" i="6" s="1"/>
  <c r="J101" i="6"/>
  <c r="K101" i="6" s="1"/>
  <c r="L101" i="6" s="1"/>
  <c r="M101" i="6" s="1"/>
  <c r="J85" i="6"/>
  <c r="K85" i="6" s="1"/>
  <c r="L85" i="6" s="1"/>
  <c r="M85" i="6" s="1"/>
  <c r="N85" i="6" s="1"/>
  <c r="O85" i="6" s="1"/>
  <c r="J69" i="6"/>
  <c r="K69" i="6" s="1"/>
  <c r="L69" i="6" s="1"/>
  <c r="M69" i="6" s="1"/>
  <c r="N69" i="6" s="1"/>
  <c r="O69" i="6" s="1"/>
  <c r="J90" i="6"/>
  <c r="K90" i="6" s="1"/>
  <c r="L90" i="6" s="1"/>
  <c r="M90" i="6" s="1"/>
  <c r="N90" i="6" s="1"/>
  <c r="O90" i="6" s="1"/>
  <c r="J74" i="6"/>
  <c r="K74" i="6" s="1"/>
  <c r="L74" i="6" s="1"/>
  <c r="M74" i="6" s="1"/>
  <c r="J95" i="6"/>
  <c r="K95" i="6" s="1"/>
  <c r="L95" i="6" s="1"/>
  <c r="M95" i="6" s="1"/>
  <c r="J79" i="6"/>
  <c r="K79" i="6" s="1"/>
  <c r="L79" i="6" s="1"/>
  <c r="M79" i="6" s="1"/>
  <c r="N79" i="6" s="1"/>
  <c r="J100" i="6"/>
  <c r="K100" i="6" s="1"/>
  <c r="L100" i="6" s="1"/>
  <c r="M100" i="6" s="1"/>
  <c r="N100" i="6" s="1"/>
  <c r="O100" i="6" s="1"/>
  <c r="J84" i="6"/>
  <c r="K84" i="6" s="1"/>
  <c r="L84" i="6" s="1"/>
  <c r="M84" i="6" s="1"/>
  <c r="N84" i="6" s="1"/>
  <c r="O84" i="6" s="1"/>
  <c r="J68" i="6"/>
  <c r="K68" i="6" s="1"/>
  <c r="L68" i="6" s="1"/>
  <c r="M68" i="6" s="1"/>
  <c r="N68" i="6" s="1"/>
  <c r="O68" i="6" s="1"/>
  <c r="J89" i="6"/>
  <c r="K89" i="6" s="1"/>
  <c r="L89" i="6" s="1"/>
  <c r="M89" i="6" s="1"/>
  <c r="N89" i="6" s="1"/>
  <c r="O89" i="6" s="1"/>
  <c r="J73" i="6"/>
  <c r="K73" i="6" s="1"/>
  <c r="L73" i="6" s="1"/>
  <c r="M73" i="6" s="1"/>
  <c r="N73" i="6" s="1"/>
  <c r="J94" i="6"/>
  <c r="K94" i="6" s="1"/>
  <c r="L94" i="6" s="1"/>
  <c r="M94" i="6" s="1"/>
  <c r="N94" i="6" s="1"/>
  <c r="O94" i="6" s="1"/>
  <c r="J78" i="6"/>
  <c r="K78" i="6" s="1"/>
  <c r="L78" i="6" s="1"/>
  <c r="M78" i="6" s="1"/>
  <c r="N78" i="6" s="1"/>
  <c r="O78" i="6" s="1"/>
  <c r="J99" i="6"/>
  <c r="K99" i="6" s="1"/>
  <c r="L99" i="6" s="1"/>
  <c r="M99" i="6" s="1"/>
  <c r="N99" i="6" s="1"/>
  <c r="O99" i="6" s="1"/>
  <c r="J83" i="6"/>
  <c r="K83" i="6" s="1"/>
  <c r="L83" i="6" s="1"/>
  <c r="M83" i="6" s="1"/>
  <c r="N83" i="6" s="1"/>
  <c r="O83" i="6" s="1"/>
  <c r="J67" i="6"/>
  <c r="K67" i="6" s="1"/>
  <c r="L67" i="6" s="1"/>
  <c r="M67" i="6" s="1"/>
  <c r="N67" i="6" s="1"/>
  <c r="O67" i="6" s="1"/>
  <c r="J88" i="6"/>
  <c r="K88" i="6" s="1"/>
  <c r="L88" i="6" s="1"/>
  <c r="M88" i="6" s="1"/>
  <c r="N88" i="6" s="1"/>
  <c r="O88" i="6" s="1"/>
  <c r="J72" i="6"/>
  <c r="K72" i="6" s="1"/>
  <c r="L72" i="6" s="1"/>
  <c r="M72" i="6" s="1"/>
  <c r="N72" i="6" s="1"/>
  <c r="J93" i="6"/>
  <c r="K93" i="6" s="1"/>
  <c r="L93" i="6" s="1"/>
  <c r="M93" i="6" s="1"/>
  <c r="N93" i="6" s="1"/>
  <c r="O93" i="6" s="1"/>
  <c r="J77" i="6"/>
  <c r="K77" i="6" s="1"/>
  <c r="L77" i="6" s="1"/>
  <c r="M77" i="6" s="1"/>
  <c r="J98" i="6"/>
  <c r="K98" i="6" s="1"/>
  <c r="L98" i="6" s="1"/>
  <c r="M98" i="6" s="1"/>
  <c r="N98" i="6" s="1"/>
  <c r="J103" i="6"/>
  <c r="K103" i="6" s="1"/>
  <c r="L103" i="6" s="1"/>
  <c r="M103" i="6" s="1"/>
  <c r="N103" i="6" s="1"/>
  <c r="O103" i="6" s="1"/>
  <c r="J87" i="6"/>
  <c r="K87" i="6" s="1"/>
  <c r="L87" i="6" s="1"/>
  <c r="M87" i="6" s="1"/>
  <c r="N87" i="6" s="1"/>
  <c r="O87" i="6" s="1"/>
  <c r="N75" i="6"/>
  <c r="O75" i="6" s="1"/>
  <c r="J71" i="6"/>
  <c r="K71" i="6" s="1"/>
  <c r="L71" i="6" s="1"/>
  <c r="M71" i="6" s="1"/>
  <c r="J86" i="6"/>
  <c r="K86" i="6" s="1"/>
  <c r="L86" i="6" s="1"/>
  <c r="M86" i="6" s="1"/>
  <c r="J49" i="6"/>
  <c r="K49" i="6" s="1"/>
  <c r="L49" i="6" s="1"/>
  <c r="M49" i="6" s="1"/>
  <c r="N49" i="6" s="1"/>
  <c r="O49" i="6" s="1"/>
  <c r="J33" i="6"/>
  <c r="K33" i="6" s="1"/>
  <c r="L33" i="6" s="1"/>
  <c r="M33" i="6" s="1"/>
  <c r="N33" i="6" s="1"/>
  <c r="O33" i="6" s="1"/>
  <c r="J54" i="6"/>
  <c r="K54" i="6" s="1"/>
  <c r="L54" i="6" s="1"/>
  <c r="M54" i="6" s="1"/>
  <c r="N54" i="6" s="1"/>
  <c r="O54" i="6" s="1"/>
  <c r="J38" i="6"/>
  <c r="K38" i="6" s="1"/>
  <c r="L38" i="6" s="1"/>
  <c r="M38" i="6" s="1"/>
  <c r="N38" i="6" s="1"/>
  <c r="O38" i="6" s="1"/>
  <c r="J59" i="6"/>
  <c r="K59" i="6" s="1"/>
  <c r="L59" i="6" s="1"/>
  <c r="M59" i="6" s="1"/>
  <c r="J43" i="6"/>
  <c r="K43" i="6" s="1"/>
  <c r="L43" i="6" s="1"/>
  <c r="M43" i="6" s="1"/>
  <c r="N43" i="6" s="1"/>
  <c r="O43" i="6" s="1"/>
  <c r="J66" i="6"/>
  <c r="K66" i="6" s="1"/>
  <c r="L66" i="6" s="1"/>
  <c r="M66" i="6" s="1"/>
  <c r="N66" i="6" s="1"/>
  <c r="O66" i="6" s="1"/>
  <c r="J48" i="6"/>
  <c r="K48" i="6" s="1"/>
  <c r="L48" i="6" s="1"/>
  <c r="M48" i="6" s="1"/>
  <c r="N48" i="6" s="1"/>
  <c r="O48" i="6" s="1"/>
  <c r="N101" i="6"/>
  <c r="O101" i="6" s="1"/>
  <c r="N80" i="6"/>
  <c r="O80" i="6" s="1"/>
  <c r="J53" i="6"/>
  <c r="K53" i="6" s="1"/>
  <c r="L53" i="6" s="1"/>
  <c r="M53" i="6" s="1"/>
  <c r="J37" i="6"/>
  <c r="K37" i="6" s="1"/>
  <c r="L37" i="6" s="1"/>
  <c r="M37" i="6" s="1"/>
  <c r="J97" i="6"/>
  <c r="K97" i="6" s="1"/>
  <c r="L97" i="6" s="1"/>
  <c r="M97" i="6" s="1"/>
  <c r="N97" i="6" s="1"/>
  <c r="O97" i="6" s="1"/>
  <c r="J58" i="6"/>
  <c r="K58" i="6" s="1"/>
  <c r="L58" i="6" s="1"/>
  <c r="M58" i="6" s="1"/>
  <c r="N58" i="6" s="1"/>
  <c r="O58" i="6" s="1"/>
  <c r="J42" i="6"/>
  <c r="K42" i="6" s="1"/>
  <c r="L42" i="6" s="1"/>
  <c r="M42" i="6" s="1"/>
  <c r="N42" i="6" s="1"/>
  <c r="O42" i="6" s="1"/>
  <c r="J47" i="6"/>
  <c r="K47" i="6" s="1"/>
  <c r="L47" i="6" s="1"/>
  <c r="M47" i="6" s="1"/>
  <c r="N47" i="6" s="1"/>
  <c r="J52" i="6"/>
  <c r="K52" i="6" s="1"/>
  <c r="L52" i="6" s="1"/>
  <c r="M52" i="6" s="1"/>
  <c r="N52" i="6" s="1"/>
  <c r="J36" i="6"/>
  <c r="K36" i="6" s="1"/>
  <c r="L36" i="6" s="1"/>
  <c r="M36" i="6" s="1"/>
  <c r="N36" i="6" s="1"/>
  <c r="J57" i="6"/>
  <c r="K57" i="6" s="1"/>
  <c r="L57" i="6" s="1"/>
  <c r="M57" i="6" s="1"/>
  <c r="N57" i="6" s="1"/>
  <c r="O57" i="6" s="1"/>
  <c r="J41" i="6"/>
  <c r="K41" i="6" s="1"/>
  <c r="L41" i="6" s="1"/>
  <c r="M41" i="6" s="1"/>
  <c r="N41" i="6" s="1"/>
  <c r="O41" i="6" s="1"/>
  <c r="J63" i="6"/>
  <c r="K63" i="6" s="1"/>
  <c r="L63" i="6" s="1"/>
  <c r="M63" i="6" s="1"/>
  <c r="J62" i="6"/>
  <c r="K62" i="6" s="1"/>
  <c r="L62" i="6" s="1"/>
  <c r="M62" i="6" s="1"/>
  <c r="N62" i="6" s="1"/>
  <c r="O62" i="6" s="1"/>
  <c r="J46" i="6"/>
  <c r="K46" i="6" s="1"/>
  <c r="L46" i="6" s="1"/>
  <c r="M46" i="6" s="1"/>
  <c r="N46" i="6" s="1"/>
  <c r="O46" i="6" s="1"/>
  <c r="J51" i="6"/>
  <c r="K51" i="6" s="1"/>
  <c r="L51" i="6" s="1"/>
  <c r="M51" i="6" s="1"/>
  <c r="N51" i="6" s="1"/>
  <c r="O51" i="6" s="1"/>
  <c r="J81" i="6"/>
  <c r="K81" i="6" s="1"/>
  <c r="L81" i="6" s="1"/>
  <c r="M81" i="6" s="1"/>
  <c r="N81" i="6" s="1"/>
  <c r="O81" i="6" s="1"/>
  <c r="J56" i="6"/>
  <c r="K56" i="6" s="1"/>
  <c r="L56" i="6" s="1"/>
  <c r="M56" i="6" s="1"/>
  <c r="J40" i="6"/>
  <c r="K40" i="6" s="1"/>
  <c r="L40" i="6" s="1"/>
  <c r="M40" i="6" s="1"/>
  <c r="N40" i="6" s="1"/>
  <c r="O40" i="6" s="1"/>
  <c r="J61" i="6"/>
  <c r="K61" i="6" s="1"/>
  <c r="L61" i="6" s="1"/>
  <c r="M61" i="6" s="1"/>
  <c r="N61" i="6" s="1"/>
  <c r="O61" i="6" s="1"/>
  <c r="J45" i="6"/>
  <c r="K45" i="6" s="1"/>
  <c r="L45" i="6" s="1"/>
  <c r="M45" i="6" s="1"/>
  <c r="N45" i="6" s="1"/>
  <c r="O45" i="6" s="1"/>
  <c r="J44" i="6"/>
  <c r="K44" i="6" s="1"/>
  <c r="L44" i="6" s="1"/>
  <c r="M44" i="6" s="1"/>
  <c r="N44" i="6" s="1"/>
  <c r="O44" i="6" s="1"/>
  <c r="J24" i="6"/>
  <c r="K24" i="6" s="1"/>
  <c r="L24" i="6" s="1"/>
  <c r="M24" i="6" s="1"/>
  <c r="J8" i="6"/>
  <c r="K8" i="6" s="1"/>
  <c r="L8" i="6" s="1"/>
  <c r="M8" i="6" s="1"/>
  <c r="N8" i="6" s="1"/>
  <c r="O8" i="6" s="1"/>
  <c r="J29" i="6"/>
  <c r="K29" i="6" s="1"/>
  <c r="L29" i="6" s="1"/>
  <c r="M29" i="6" s="1"/>
  <c r="J13" i="6"/>
  <c r="K13" i="6" s="1"/>
  <c r="L13" i="6" s="1"/>
  <c r="M13" i="6" s="1"/>
  <c r="N13" i="6" s="1"/>
  <c r="O13" i="6" s="1"/>
  <c r="J102" i="6"/>
  <c r="K102" i="6" s="1"/>
  <c r="L102" i="6" s="1"/>
  <c r="M102" i="6" s="1"/>
  <c r="J18" i="6"/>
  <c r="K18" i="6" s="1"/>
  <c r="L18" i="6" s="1"/>
  <c r="M18" i="6" s="1"/>
  <c r="N18" i="6" s="1"/>
  <c r="O18" i="6" s="1"/>
  <c r="J103" i="5"/>
  <c r="K103" i="5" s="1"/>
  <c r="L103" i="5" s="1"/>
  <c r="M103" i="5" s="1"/>
  <c r="N103" i="5" s="1"/>
  <c r="O103" i="5" s="1"/>
  <c r="J82" i="6"/>
  <c r="K82" i="6" s="1"/>
  <c r="L82" i="6" s="1"/>
  <c r="M82" i="6" s="1"/>
  <c r="N82" i="6" s="1"/>
  <c r="O82" i="6" s="1"/>
  <c r="J23" i="6"/>
  <c r="K23" i="6" s="1"/>
  <c r="L23" i="6" s="1"/>
  <c r="M23" i="6" s="1"/>
  <c r="N23" i="6" s="1"/>
  <c r="O23" i="6" s="1"/>
  <c r="J7" i="6"/>
  <c r="K7" i="6" s="1"/>
  <c r="L7" i="6" s="1"/>
  <c r="M7" i="6" s="1"/>
  <c r="N7" i="6" s="1"/>
  <c r="O7" i="6" s="1"/>
  <c r="J28" i="6"/>
  <c r="K28" i="6" s="1"/>
  <c r="L28" i="6" s="1"/>
  <c r="M28" i="6" s="1"/>
  <c r="N28" i="6" s="1"/>
  <c r="O28" i="6" s="1"/>
  <c r="J12" i="6"/>
  <c r="K12" i="6" s="1"/>
  <c r="L12" i="6" s="1"/>
  <c r="M12" i="6" s="1"/>
  <c r="N12" i="6" s="1"/>
  <c r="O12" i="6" s="1"/>
  <c r="J55" i="6"/>
  <c r="K55" i="6" s="1"/>
  <c r="L55" i="6" s="1"/>
  <c r="M55" i="6" s="1"/>
  <c r="N55" i="6" s="1"/>
  <c r="O55" i="6" s="1"/>
  <c r="J17" i="6"/>
  <c r="K17" i="6" s="1"/>
  <c r="L17" i="6" s="1"/>
  <c r="M17" i="6" s="1"/>
  <c r="N17" i="6" s="1"/>
  <c r="O17" i="6" s="1"/>
  <c r="J102" i="5"/>
  <c r="K102" i="5" s="1"/>
  <c r="L102" i="5" s="1"/>
  <c r="M102" i="5" s="1"/>
  <c r="N102" i="5" s="1"/>
  <c r="O102" i="5" s="1"/>
  <c r="J34" i="6"/>
  <c r="K34" i="6" s="1"/>
  <c r="L34" i="6" s="1"/>
  <c r="M34" i="6" s="1"/>
  <c r="J22" i="6"/>
  <c r="K22" i="6" s="1"/>
  <c r="L22" i="6" s="1"/>
  <c r="M22" i="6" s="1"/>
  <c r="N22" i="6" s="1"/>
  <c r="O22" i="6" s="1"/>
  <c r="J6" i="6"/>
  <c r="K6" i="6" s="1"/>
  <c r="L6" i="6" s="1"/>
  <c r="M6" i="6" s="1"/>
  <c r="N6" i="6" s="1"/>
  <c r="O6" i="6" s="1"/>
  <c r="J76" i="6"/>
  <c r="K76" i="6" s="1"/>
  <c r="L76" i="6" s="1"/>
  <c r="M76" i="6" s="1"/>
  <c r="J27" i="6"/>
  <c r="K27" i="6" s="1"/>
  <c r="L27" i="6" s="1"/>
  <c r="M27" i="6" s="1"/>
  <c r="N27" i="6" s="1"/>
  <c r="J11" i="6"/>
  <c r="K11" i="6" s="1"/>
  <c r="L11" i="6" s="1"/>
  <c r="M11" i="6" s="1"/>
  <c r="N11" i="6" s="1"/>
  <c r="O11" i="6" s="1"/>
  <c r="J32" i="6"/>
  <c r="K32" i="6" s="1"/>
  <c r="L32" i="6" s="1"/>
  <c r="M32" i="6" s="1"/>
  <c r="J16" i="6"/>
  <c r="K16" i="6" s="1"/>
  <c r="L16" i="6" s="1"/>
  <c r="M16" i="6" s="1"/>
  <c r="J35" i="6"/>
  <c r="K35" i="6" s="1"/>
  <c r="L35" i="6" s="1"/>
  <c r="M35" i="6" s="1"/>
  <c r="J21" i="6"/>
  <c r="K21" i="6" s="1"/>
  <c r="L21" i="6" s="1"/>
  <c r="M21" i="6" s="1"/>
  <c r="J5" i="6"/>
  <c r="K5" i="6" s="1"/>
  <c r="L5" i="6" s="1"/>
  <c r="M5" i="6" s="1"/>
  <c r="J39" i="6"/>
  <c r="K39" i="6" s="1"/>
  <c r="L39" i="6" s="1"/>
  <c r="M39" i="6" s="1"/>
  <c r="J26" i="6"/>
  <c r="K26" i="6" s="1"/>
  <c r="L26" i="6" s="1"/>
  <c r="M26" i="6" s="1"/>
  <c r="J10" i="6"/>
  <c r="K10" i="6" s="1"/>
  <c r="L10" i="6" s="1"/>
  <c r="M10" i="6" s="1"/>
  <c r="J31" i="6"/>
  <c r="K31" i="6" s="1"/>
  <c r="L31" i="6" s="1"/>
  <c r="M31" i="6" s="1"/>
  <c r="N31" i="6" s="1"/>
  <c r="O31" i="6" s="1"/>
  <c r="J15" i="6"/>
  <c r="K15" i="6" s="1"/>
  <c r="L15" i="6" s="1"/>
  <c r="M15" i="6" s="1"/>
  <c r="N15" i="6" s="1"/>
  <c r="O15" i="6" s="1"/>
  <c r="J20" i="6"/>
  <c r="K20" i="6" s="1"/>
  <c r="L20" i="6" s="1"/>
  <c r="M20" i="6" s="1"/>
  <c r="N20" i="6" s="1"/>
  <c r="O20" i="6" s="1"/>
  <c r="J4" i="6"/>
  <c r="K4" i="6" s="1"/>
  <c r="L4" i="6" s="1"/>
  <c r="M4" i="6" s="1"/>
  <c r="N4" i="6" s="1"/>
  <c r="J92" i="6"/>
  <c r="K92" i="6" s="1"/>
  <c r="L92" i="6" s="1"/>
  <c r="M92" i="6" s="1"/>
  <c r="J96" i="5"/>
  <c r="K96" i="5" s="1"/>
  <c r="L96" i="5" s="1"/>
  <c r="M96" i="5" s="1"/>
  <c r="N96" i="5" s="1"/>
  <c r="O96" i="5" s="1"/>
  <c r="J80" i="5"/>
  <c r="K80" i="5" s="1"/>
  <c r="L80" i="5" s="1"/>
  <c r="M80" i="5" s="1"/>
  <c r="N80" i="5" s="1"/>
  <c r="O80" i="5" s="1"/>
  <c r="J60" i="6"/>
  <c r="K60" i="6" s="1"/>
  <c r="L60" i="6" s="1"/>
  <c r="M60" i="6" s="1"/>
  <c r="N60" i="6" s="1"/>
  <c r="O60" i="6" s="1"/>
  <c r="J30" i="6"/>
  <c r="K30" i="6" s="1"/>
  <c r="L30" i="6" s="1"/>
  <c r="M30" i="6" s="1"/>
  <c r="N30" i="6" s="1"/>
  <c r="O30" i="6" s="1"/>
  <c r="J101" i="5"/>
  <c r="K101" i="5" s="1"/>
  <c r="L101" i="5" s="1"/>
  <c r="M101" i="5" s="1"/>
  <c r="N101" i="5" s="1"/>
  <c r="O101" i="5" s="1"/>
  <c r="J85" i="5"/>
  <c r="K85" i="5" s="1"/>
  <c r="L85" i="5" s="1"/>
  <c r="M85" i="5" s="1"/>
  <c r="N85" i="5" s="1"/>
  <c r="O85" i="5" s="1"/>
  <c r="J90" i="5"/>
  <c r="K90" i="5" s="1"/>
  <c r="L90" i="5" s="1"/>
  <c r="M90" i="5" s="1"/>
  <c r="N90" i="5" s="1"/>
  <c r="O90" i="5" s="1"/>
  <c r="J74" i="5"/>
  <c r="K74" i="5" s="1"/>
  <c r="L74" i="5" s="1"/>
  <c r="M74" i="5" s="1"/>
  <c r="N74" i="5" s="1"/>
  <c r="O74" i="5" s="1"/>
  <c r="J95" i="5"/>
  <c r="K95" i="5" s="1"/>
  <c r="L95" i="5" s="1"/>
  <c r="M95" i="5" s="1"/>
  <c r="N95" i="5" s="1"/>
  <c r="O95" i="5" s="1"/>
  <c r="J79" i="5"/>
  <c r="K79" i="5" s="1"/>
  <c r="L79" i="5" s="1"/>
  <c r="M79" i="5" s="1"/>
  <c r="J14" i="6"/>
  <c r="K14" i="6" s="1"/>
  <c r="L14" i="6" s="1"/>
  <c r="M14" i="6" s="1"/>
  <c r="N14" i="6" s="1"/>
  <c r="O14" i="6" s="1"/>
  <c r="J100" i="5"/>
  <c r="K100" i="5" s="1"/>
  <c r="L100" i="5" s="1"/>
  <c r="M100" i="5" s="1"/>
  <c r="J84" i="5"/>
  <c r="K84" i="5" s="1"/>
  <c r="L84" i="5" s="1"/>
  <c r="M84" i="5" s="1"/>
  <c r="J65" i="6"/>
  <c r="K65" i="6" s="1"/>
  <c r="L65" i="6" s="1"/>
  <c r="M65" i="6" s="1"/>
  <c r="J89" i="5"/>
  <c r="K89" i="5" s="1"/>
  <c r="L89" i="5" s="1"/>
  <c r="M89" i="5" s="1"/>
  <c r="N89" i="5" s="1"/>
  <c r="O89" i="5" s="1"/>
  <c r="J73" i="5"/>
  <c r="K73" i="5" s="1"/>
  <c r="L73" i="5" s="1"/>
  <c r="M73" i="5" s="1"/>
  <c r="N73" i="5" s="1"/>
  <c r="J94" i="5"/>
  <c r="K94" i="5" s="1"/>
  <c r="L94" i="5" s="1"/>
  <c r="M94" i="5" s="1"/>
  <c r="J78" i="5"/>
  <c r="K78" i="5" s="1"/>
  <c r="L78" i="5" s="1"/>
  <c r="M78" i="5" s="1"/>
  <c r="J99" i="5"/>
  <c r="K99" i="5" s="1"/>
  <c r="L99" i="5" s="1"/>
  <c r="M99" i="5" s="1"/>
  <c r="N99" i="5" s="1"/>
  <c r="O99" i="5" s="1"/>
  <c r="J83" i="5"/>
  <c r="K83" i="5" s="1"/>
  <c r="L83" i="5" s="1"/>
  <c r="M83" i="5" s="1"/>
  <c r="N83" i="5" s="1"/>
  <c r="O83" i="5" s="1"/>
  <c r="J70" i="6"/>
  <c r="K70" i="6" s="1"/>
  <c r="L70" i="6" s="1"/>
  <c r="M70" i="6" s="1"/>
  <c r="N29" i="6"/>
  <c r="O29" i="6" s="1"/>
  <c r="J88" i="5"/>
  <c r="K88" i="5" s="1"/>
  <c r="L88" i="5" s="1"/>
  <c r="M88" i="5" s="1"/>
  <c r="N88" i="5" s="1"/>
  <c r="J72" i="5"/>
  <c r="K72" i="5" s="1"/>
  <c r="L72" i="5" s="1"/>
  <c r="M72" i="5" s="1"/>
  <c r="J25" i="6"/>
  <c r="K25" i="6" s="1"/>
  <c r="L25" i="6" s="1"/>
  <c r="M25" i="6" s="1"/>
  <c r="J93" i="5"/>
  <c r="K93" i="5" s="1"/>
  <c r="L93" i="5" s="1"/>
  <c r="M93" i="5" s="1"/>
  <c r="J77" i="5"/>
  <c r="K77" i="5" s="1"/>
  <c r="L77" i="5" s="1"/>
  <c r="M77" i="5" s="1"/>
  <c r="J98" i="5"/>
  <c r="K98" i="5" s="1"/>
  <c r="L98" i="5" s="1"/>
  <c r="M98" i="5" s="1"/>
  <c r="N98" i="5" s="1"/>
  <c r="O98" i="5" s="1"/>
  <c r="J82" i="5"/>
  <c r="K82" i="5" s="1"/>
  <c r="L82" i="5" s="1"/>
  <c r="M82" i="5" s="1"/>
  <c r="N82" i="5" s="1"/>
  <c r="J19" i="6"/>
  <c r="K19" i="6" s="1"/>
  <c r="L19" i="6" s="1"/>
  <c r="M19" i="6" s="1"/>
  <c r="N19" i="6" s="1"/>
  <c r="O19" i="6" s="1"/>
  <c r="J87" i="5"/>
  <c r="K87" i="5" s="1"/>
  <c r="L87" i="5" s="1"/>
  <c r="M87" i="5" s="1"/>
  <c r="N87" i="5" s="1"/>
  <c r="O87" i="5" s="1"/>
  <c r="J62" i="5"/>
  <c r="K62" i="5" s="1"/>
  <c r="L62" i="5" s="1"/>
  <c r="M62" i="5" s="1"/>
  <c r="N62" i="5" s="1"/>
  <c r="O62" i="5" s="1"/>
  <c r="J46" i="5"/>
  <c r="K46" i="5" s="1"/>
  <c r="L46" i="5" s="1"/>
  <c r="M46" i="5" s="1"/>
  <c r="N46" i="5" s="1"/>
  <c r="O46" i="5" s="1"/>
  <c r="J67" i="5"/>
  <c r="K67" i="5" s="1"/>
  <c r="L67" i="5" s="1"/>
  <c r="M67" i="5" s="1"/>
  <c r="N67" i="5" s="1"/>
  <c r="O67" i="5" s="1"/>
  <c r="J51" i="5"/>
  <c r="K51" i="5" s="1"/>
  <c r="L51" i="5" s="1"/>
  <c r="M51" i="5" s="1"/>
  <c r="N51" i="5" s="1"/>
  <c r="O51" i="5" s="1"/>
  <c r="J50" i="6"/>
  <c r="K50" i="6" s="1"/>
  <c r="L50" i="6" s="1"/>
  <c r="M50" i="6" s="1"/>
  <c r="J91" i="5"/>
  <c r="K91" i="5" s="1"/>
  <c r="L91" i="5" s="1"/>
  <c r="M91" i="5" s="1"/>
  <c r="N91" i="5" s="1"/>
  <c r="O91" i="5" s="1"/>
  <c r="J56" i="5"/>
  <c r="K56" i="5" s="1"/>
  <c r="L56" i="5" s="1"/>
  <c r="M56" i="5" s="1"/>
  <c r="N56" i="5" s="1"/>
  <c r="O56" i="5" s="1"/>
  <c r="J9" i="6"/>
  <c r="K9" i="6" s="1"/>
  <c r="L9" i="6" s="1"/>
  <c r="M9" i="6" s="1"/>
  <c r="J92" i="5"/>
  <c r="K92" i="5" s="1"/>
  <c r="L92" i="5" s="1"/>
  <c r="M92" i="5" s="1"/>
  <c r="N92" i="5" s="1"/>
  <c r="J61" i="5"/>
  <c r="K61" i="5" s="1"/>
  <c r="L61" i="5" s="1"/>
  <c r="M61" i="5" s="1"/>
  <c r="N61" i="5" s="1"/>
  <c r="O61" i="5" s="1"/>
  <c r="J45" i="5"/>
  <c r="K45" i="5" s="1"/>
  <c r="L45" i="5" s="1"/>
  <c r="M45" i="5" s="1"/>
  <c r="N45" i="5" s="1"/>
  <c r="O45" i="5" s="1"/>
  <c r="J76" i="5"/>
  <c r="K76" i="5" s="1"/>
  <c r="L76" i="5" s="1"/>
  <c r="M76" i="5" s="1"/>
  <c r="N76" i="5" s="1"/>
  <c r="J66" i="5"/>
  <c r="K66" i="5" s="1"/>
  <c r="L66" i="5" s="1"/>
  <c r="M66" i="5" s="1"/>
  <c r="N66" i="5" s="1"/>
  <c r="O66" i="5" s="1"/>
  <c r="J50" i="5"/>
  <c r="K50" i="5" s="1"/>
  <c r="L50" i="5" s="1"/>
  <c r="M50" i="5" s="1"/>
  <c r="J75" i="5"/>
  <c r="K75" i="5" s="1"/>
  <c r="L75" i="5" s="1"/>
  <c r="M75" i="5" s="1"/>
  <c r="N75" i="5" s="1"/>
  <c r="O75" i="5" s="1"/>
  <c r="J55" i="5"/>
  <c r="K55" i="5" s="1"/>
  <c r="L55" i="5" s="1"/>
  <c r="M55" i="5" s="1"/>
  <c r="J60" i="5"/>
  <c r="K60" i="5" s="1"/>
  <c r="L60" i="5" s="1"/>
  <c r="M60" i="5" s="1"/>
  <c r="N60" i="5" s="1"/>
  <c r="O60" i="5" s="1"/>
  <c r="J44" i="5"/>
  <c r="K44" i="5" s="1"/>
  <c r="L44" i="5" s="1"/>
  <c r="M44" i="5" s="1"/>
  <c r="N44" i="5" s="1"/>
  <c r="O44" i="5" s="1"/>
  <c r="J97" i="5"/>
  <c r="K97" i="5" s="1"/>
  <c r="L97" i="5" s="1"/>
  <c r="M97" i="5" s="1"/>
  <c r="J65" i="5"/>
  <c r="K65" i="5" s="1"/>
  <c r="L65" i="5" s="1"/>
  <c r="M65" i="5" s="1"/>
  <c r="N65" i="5" s="1"/>
  <c r="O65" i="5" s="1"/>
  <c r="J49" i="5"/>
  <c r="K49" i="5" s="1"/>
  <c r="L49" i="5" s="1"/>
  <c r="M49" i="5" s="1"/>
  <c r="N49" i="5" s="1"/>
  <c r="O49" i="5" s="1"/>
  <c r="J54" i="5"/>
  <c r="K54" i="5" s="1"/>
  <c r="L54" i="5" s="1"/>
  <c r="M54" i="5" s="1"/>
  <c r="N54" i="5" s="1"/>
  <c r="O54" i="5" s="1"/>
  <c r="J59" i="5"/>
  <c r="K59" i="5" s="1"/>
  <c r="L59" i="5" s="1"/>
  <c r="M59" i="5" s="1"/>
  <c r="N59" i="5" s="1"/>
  <c r="O59" i="5" s="1"/>
  <c r="J43" i="5"/>
  <c r="K43" i="5" s="1"/>
  <c r="L43" i="5" s="1"/>
  <c r="M43" i="5" s="1"/>
  <c r="N43" i="5" s="1"/>
  <c r="O43" i="5" s="1"/>
  <c r="J64" i="5"/>
  <c r="K64" i="5" s="1"/>
  <c r="L64" i="5" s="1"/>
  <c r="M64" i="5" s="1"/>
  <c r="N64" i="5" s="1"/>
  <c r="J48" i="5"/>
  <c r="K48" i="5" s="1"/>
  <c r="L48" i="5" s="1"/>
  <c r="M48" i="5" s="1"/>
  <c r="N48" i="5" s="1"/>
  <c r="O48" i="5" s="1"/>
  <c r="J70" i="5"/>
  <c r="K70" i="5" s="1"/>
  <c r="L70" i="5" s="1"/>
  <c r="M70" i="5" s="1"/>
  <c r="N70" i="5" s="1"/>
  <c r="O70" i="5" s="1"/>
  <c r="J58" i="5"/>
  <c r="K58" i="5" s="1"/>
  <c r="L58" i="5" s="1"/>
  <c r="M58" i="5" s="1"/>
  <c r="N58" i="5" s="1"/>
  <c r="O58" i="5" s="1"/>
  <c r="J42" i="5"/>
  <c r="K42" i="5" s="1"/>
  <c r="L42" i="5" s="1"/>
  <c r="M42" i="5" s="1"/>
  <c r="N42" i="5" s="1"/>
  <c r="O42" i="5" s="1"/>
  <c r="J3" i="6"/>
  <c r="K3" i="6" s="1"/>
  <c r="L3" i="6" s="1"/>
  <c r="M3" i="6" s="1"/>
  <c r="J38" i="5"/>
  <c r="K38" i="5" s="1"/>
  <c r="L38" i="5" s="1"/>
  <c r="M38" i="5" s="1"/>
  <c r="N38" i="5" s="1"/>
  <c r="O38" i="5" s="1"/>
  <c r="J22" i="5"/>
  <c r="K22" i="5" s="1"/>
  <c r="L22" i="5" s="1"/>
  <c r="M22" i="5" s="1"/>
  <c r="J6" i="5"/>
  <c r="K6" i="5" s="1"/>
  <c r="L6" i="5" s="1"/>
  <c r="M6" i="5" s="1"/>
  <c r="N6" i="5" s="1"/>
  <c r="O6" i="5" s="1"/>
  <c r="J95" i="4"/>
  <c r="K95" i="4" s="1"/>
  <c r="L95" i="4" s="1"/>
  <c r="M95" i="4" s="1"/>
  <c r="N95" i="4" s="1"/>
  <c r="O95" i="4" s="1"/>
  <c r="J79" i="4"/>
  <c r="K79" i="4" s="1"/>
  <c r="L79" i="4" s="1"/>
  <c r="M79" i="4" s="1"/>
  <c r="N79" i="4" s="1"/>
  <c r="O79" i="4" s="1"/>
  <c r="J27" i="5"/>
  <c r="K27" i="5" s="1"/>
  <c r="L27" i="5" s="1"/>
  <c r="M27" i="5" s="1"/>
  <c r="N27" i="5" s="1"/>
  <c r="O27" i="5" s="1"/>
  <c r="J11" i="5"/>
  <c r="K11" i="5" s="1"/>
  <c r="L11" i="5" s="1"/>
  <c r="M11" i="5" s="1"/>
  <c r="N11" i="5" s="1"/>
  <c r="O11" i="5" s="1"/>
  <c r="J96" i="4"/>
  <c r="K96" i="4" s="1"/>
  <c r="L96" i="4" s="1"/>
  <c r="M96" i="4" s="1"/>
  <c r="N96" i="4" s="1"/>
  <c r="O96" i="4" s="1"/>
  <c r="J80" i="4"/>
  <c r="K80" i="4" s="1"/>
  <c r="L80" i="4" s="1"/>
  <c r="M80" i="4" s="1"/>
  <c r="N80" i="4" s="1"/>
  <c r="J68" i="5"/>
  <c r="K68" i="5" s="1"/>
  <c r="L68" i="5" s="1"/>
  <c r="M68" i="5" s="1"/>
  <c r="N68" i="5" s="1"/>
  <c r="J32" i="5"/>
  <c r="K32" i="5" s="1"/>
  <c r="L32" i="5" s="1"/>
  <c r="M32" i="5" s="1"/>
  <c r="N32" i="5" s="1"/>
  <c r="O32" i="5" s="1"/>
  <c r="J16" i="5"/>
  <c r="K16" i="5" s="1"/>
  <c r="L16" i="5" s="1"/>
  <c r="M16" i="5" s="1"/>
  <c r="J97" i="4"/>
  <c r="K97" i="4" s="1"/>
  <c r="L97" i="4" s="1"/>
  <c r="M97" i="4" s="1"/>
  <c r="N97" i="4" s="1"/>
  <c r="O97" i="4" s="1"/>
  <c r="J81" i="4"/>
  <c r="K81" i="4" s="1"/>
  <c r="L81" i="4" s="1"/>
  <c r="M81" i="4" s="1"/>
  <c r="N81" i="4" s="1"/>
  <c r="O81" i="4" s="1"/>
  <c r="J37" i="5"/>
  <c r="K37" i="5" s="1"/>
  <c r="L37" i="5" s="1"/>
  <c r="M37" i="5" s="1"/>
  <c r="N37" i="5" s="1"/>
  <c r="O37" i="5" s="1"/>
  <c r="J21" i="5"/>
  <c r="K21" i="5" s="1"/>
  <c r="L21" i="5" s="1"/>
  <c r="M21" i="5" s="1"/>
  <c r="N21" i="5" s="1"/>
  <c r="O21" i="5" s="1"/>
  <c r="J5" i="5"/>
  <c r="K5" i="5" s="1"/>
  <c r="L5" i="5" s="1"/>
  <c r="M5" i="5" s="1"/>
  <c r="N5" i="5" s="1"/>
  <c r="O5" i="5" s="1"/>
  <c r="J98" i="4"/>
  <c r="K98" i="4" s="1"/>
  <c r="L98" i="4" s="1"/>
  <c r="M98" i="4" s="1"/>
  <c r="N98" i="4" s="1"/>
  <c r="O98" i="4" s="1"/>
  <c r="J82" i="4"/>
  <c r="K82" i="4" s="1"/>
  <c r="L82" i="4" s="1"/>
  <c r="M82" i="4" s="1"/>
  <c r="N82" i="4" s="1"/>
  <c r="O82" i="4" s="1"/>
  <c r="J57" i="5"/>
  <c r="K57" i="5" s="1"/>
  <c r="L57" i="5" s="1"/>
  <c r="M57" i="5" s="1"/>
  <c r="N57" i="5" s="1"/>
  <c r="O57" i="5" s="1"/>
  <c r="J26" i="5"/>
  <c r="K26" i="5" s="1"/>
  <c r="L26" i="5" s="1"/>
  <c r="M26" i="5" s="1"/>
  <c r="J10" i="5"/>
  <c r="K10" i="5" s="1"/>
  <c r="L10" i="5" s="1"/>
  <c r="M10" i="5" s="1"/>
  <c r="J99" i="4"/>
  <c r="K99" i="4" s="1"/>
  <c r="L99" i="4" s="1"/>
  <c r="M99" i="4" s="1"/>
  <c r="J83" i="4"/>
  <c r="K83" i="4" s="1"/>
  <c r="L83" i="4" s="1"/>
  <c r="M83" i="4" s="1"/>
  <c r="J81" i="5"/>
  <c r="K81" i="5" s="1"/>
  <c r="L81" i="5" s="1"/>
  <c r="M81" i="5" s="1"/>
  <c r="J63" i="5"/>
  <c r="K63" i="5" s="1"/>
  <c r="L63" i="5" s="1"/>
  <c r="M63" i="5" s="1"/>
  <c r="J31" i="5"/>
  <c r="K31" i="5" s="1"/>
  <c r="L31" i="5" s="1"/>
  <c r="M31" i="5" s="1"/>
  <c r="J15" i="5"/>
  <c r="K15" i="5" s="1"/>
  <c r="L15" i="5" s="1"/>
  <c r="M15" i="5" s="1"/>
  <c r="J100" i="4"/>
  <c r="K100" i="4" s="1"/>
  <c r="L100" i="4" s="1"/>
  <c r="M100" i="4" s="1"/>
  <c r="J84" i="4"/>
  <c r="K84" i="4" s="1"/>
  <c r="L84" i="4" s="1"/>
  <c r="M84" i="4" s="1"/>
  <c r="J69" i="5"/>
  <c r="K69" i="5" s="1"/>
  <c r="L69" i="5" s="1"/>
  <c r="M69" i="5" s="1"/>
  <c r="N69" i="5" s="1"/>
  <c r="O69" i="5" s="1"/>
  <c r="J52" i="5"/>
  <c r="K52" i="5" s="1"/>
  <c r="L52" i="5" s="1"/>
  <c r="M52" i="5" s="1"/>
  <c r="N52" i="5" s="1"/>
  <c r="O52" i="5" s="1"/>
  <c r="J36" i="5"/>
  <c r="K36" i="5" s="1"/>
  <c r="L36" i="5" s="1"/>
  <c r="M36" i="5" s="1"/>
  <c r="J20" i="5"/>
  <c r="K20" i="5" s="1"/>
  <c r="L20" i="5" s="1"/>
  <c r="M20" i="5" s="1"/>
  <c r="N20" i="5" s="1"/>
  <c r="O20" i="5" s="1"/>
  <c r="J4" i="5"/>
  <c r="K4" i="5" s="1"/>
  <c r="L4" i="5" s="1"/>
  <c r="M4" i="5" s="1"/>
  <c r="N4" i="5" s="1"/>
  <c r="O4" i="5" s="1"/>
  <c r="J101" i="4"/>
  <c r="K101" i="4" s="1"/>
  <c r="L101" i="4" s="1"/>
  <c r="M101" i="4" s="1"/>
  <c r="N101" i="4" s="1"/>
  <c r="J85" i="4"/>
  <c r="K85" i="4" s="1"/>
  <c r="L85" i="4" s="1"/>
  <c r="M85" i="4" s="1"/>
  <c r="J71" i="5"/>
  <c r="K71" i="5" s="1"/>
  <c r="L71" i="5" s="1"/>
  <c r="M71" i="5" s="1"/>
  <c r="N71" i="5" s="1"/>
  <c r="O71" i="5" s="1"/>
  <c r="J41" i="5"/>
  <c r="K41" i="5" s="1"/>
  <c r="L41" i="5" s="1"/>
  <c r="M41" i="5" s="1"/>
  <c r="J25" i="5"/>
  <c r="K25" i="5" s="1"/>
  <c r="L25" i="5" s="1"/>
  <c r="M25" i="5" s="1"/>
  <c r="N25" i="5" s="1"/>
  <c r="O25" i="5" s="1"/>
  <c r="J9" i="5"/>
  <c r="K9" i="5" s="1"/>
  <c r="L9" i="5" s="1"/>
  <c r="M9" i="5" s="1"/>
  <c r="N9" i="5" s="1"/>
  <c r="O9" i="5" s="1"/>
  <c r="J102" i="4"/>
  <c r="K102" i="4" s="1"/>
  <c r="L102" i="4" s="1"/>
  <c r="M102" i="4" s="1"/>
  <c r="N102" i="4" s="1"/>
  <c r="J86" i="4"/>
  <c r="K86" i="4" s="1"/>
  <c r="L86" i="4" s="1"/>
  <c r="M86" i="4" s="1"/>
  <c r="J70" i="4"/>
  <c r="K70" i="4" s="1"/>
  <c r="L70" i="4" s="1"/>
  <c r="M70" i="4" s="1"/>
  <c r="J30" i="5"/>
  <c r="K30" i="5" s="1"/>
  <c r="L30" i="5" s="1"/>
  <c r="M30" i="5" s="1"/>
  <c r="J14" i="5"/>
  <c r="K14" i="5" s="1"/>
  <c r="L14" i="5" s="1"/>
  <c r="M14" i="5" s="1"/>
  <c r="J103" i="4"/>
  <c r="K103" i="4" s="1"/>
  <c r="L103" i="4" s="1"/>
  <c r="M103" i="4" s="1"/>
  <c r="N103" i="4" s="1"/>
  <c r="J87" i="4"/>
  <c r="K87" i="4" s="1"/>
  <c r="L87" i="4" s="1"/>
  <c r="M87" i="4" s="1"/>
  <c r="N87" i="4" s="1"/>
  <c r="O87" i="4" s="1"/>
  <c r="J71" i="4"/>
  <c r="K71" i="4" s="1"/>
  <c r="L71" i="4" s="1"/>
  <c r="M71" i="4" s="1"/>
  <c r="N71" i="4" s="1"/>
  <c r="O71" i="4" s="1"/>
  <c r="J47" i="5"/>
  <c r="K47" i="5" s="1"/>
  <c r="L47" i="5" s="1"/>
  <c r="M47" i="5" s="1"/>
  <c r="J35" i="5"/>
  <c r="K35" i="5" s="1"/>
  <c r="L35" i="5" s="1"/>
  <c r="M35" i="5" s="1"/>
  <c r="J19" i="5"/>
  <c r="K19" i="5" s="1"/>
  <c r="L19" i="5" s="1"/>
  <c r="M19" i="5" s="1"/>
  <c r="J3" i="5"/>
  <c r="K3" i="5" s="1"/>
  <c r="L3" i="5" s="1"/>
  <c r="M3" i="5" s="1"/>
  <c r="J88" i="4"/>
  <c r="K88" i="4" s="1"/>
  <c r="L88" i="4" s="1"/>
  <c r="M88" i="4" s="1"/>
  <c r="J72" i="4"/>
  <c r="K72" i="4" s="1"/>
  <c r="L72" i="4" s="1"/>
  <c r="M72" i="4" s="1"/>
  <c r="J53" i="5"/>
  <c r="K53" i="5" s="1"/>
  <c r="L53" i="5" s="1"/>
  <c r="M53" i="5" s="1"/>
  <c r="N53" i="5" s="1"/>
  <c r="O53" i="5" s="1"/>
  <c r="J40" i="5"/>
  <c r="K40" i="5" s="1"/>
  <c r="L40" i="5" s="1"/>
  <c r="M40" i="5" s="1"/>
  <c r="N40" i="5" s="1"/>
  <c r="O40" i="5" s="1"/>
  <c r="J24" i="5"/>
  <c r="K24" i="5" s="1"/>
  <c r="L24" i="5" s="1"/>
  <c r="M24" i="5" s="1"/>
  <c r="N24" i="5" s="1"/>
  <c r="O24" i="5" s="1"/>
  <c r="J8" i="5"/>
  <c r="K8" i="5" s="1"/>
  <c r="L8" i="5" s="1"/>
  <c r="M8" i="5" s="1"/>
  <c r="J89" i="4"/>
  <c r="K89" i="4" s="1"/>
  <c r="L89" i="4" s="1"/>
  <c r="M89" i="4" s="1"/>
  <c r="N89" i="4" s="1"/>
  <c r="J29" i="5"/>
  <c r="K29" i="5" s="1"/>
  <c r="L29" i="5" s="1"/>
  <c r="M29" i="5" s="1"/>
  <c r="N29" i="5" s="1"/>
  <c r="J13" i="5"/>
  <c r="K13" i="5" s="1"/>
  <c r="L13" i="5" s="1"/>
  <c r="M13" i="5" s="1"/>
  <c r="N13" i="5" s="1"/>
  <c r="O13" i="5" s="1"/>
  <c r="J90" i="4"/>
  <c r="K90" i="4" s="1"/>
  <c r="L90" i="4" s="1"/>
  <c r="M90" i="4" s="1"/>
  <c r="J74" i="4"/>
  <c r="K74" i="4" s="1"/>
  <c r="L74" i="4" s="1"/>
  <c r="M74" i="4" s="1"/>
  <c r="N74" i="4" s="1"/>
  <c r="O74" i="4" s="1"/>
  <c r="J64" i="4"/>
  <c r="K64" i="4" s="1"/>
  <c r="L64" i="4" s="1"/>
  <c r="M64" i="4" s="1"/>
  <c r="N64" i="4" s="1"/>
  <c r="O64" i="4" s="1"/>
  <c r="J48" i="4"/>
  <c r="K48" i="4" s="1"/>
  <c r="L48" i="4" s="1"/>
  <c r="M48" i="4" s="1"/>
  <c r="J86" i="5"/>
  <c r="K86" i="5" s="1"/>
  <c r="L86" i="5" s="1"/>
  <c r="M86" i="5" s="1"/>
  <c r="J18" i="5"/>
  <c r="K18" i="5" s="1"/>
  <c r="L18" i="5" s="1"/>
  <c r="M18" i="5" s="1"/>
  <c r="J12" i="5"/>
  <c r="K12" i="5" s="1"/>
  <c r="L12" i="5" s="1"/>
  <c r="M12" i="5" s="1"/>
  <c r="J65" i="4"/>
  <c r="K65" i="4" s="1"/>
  <c r="L65" i="4" s="1"/>
  <c r="M65" i="4" s="1"/>
  <c r="N65" i="4" s="1"/>
  <c r="O65" i="4" s="1"/>
  <c r="J49" i="4"/>
  <c r="K49" i="4" s="1"/>
  <c r="L49" i="4" s="1"/>
  <c r="M49" i="4" s="1"/>
  <c r="N49" i="4" s="1"/>
  <c r="O49" i="4" s="1"/>
  <c r="J93" i="4"/>
  <c r="K93" i="4" s="1"/>
  <c r="L93" i="4" s="1"/>
  <c r="M93" i="4" s="1"/>
  <c r="J66" i="4"/>
  <c r="K66" i="4" s="1"/>
  <c r="L66" i="4" s="1"/>
  <c r="M66" i="4" s="1"/>
  <c r="N66" i="4" s="1"/>
  <c r="J50" i="4"/>
  <c r="K50" i="4" s="1"/>
  <c r="L50" i="4" s="1"/>
  <c r="M50" i="4" s="1"/>
  <c r="N50" i="4" s="1"/>
  <c r="O50" i="4" s="1"/>
  <c r="J7" i="5"/>
  <c r="K7" i="5" s="1"/>
  <c r="L7" i="5" s="1"/>
  <c r="M7" i="5" s="1"/>
  <c r="N7" i="5" s="1"/>
  <c r="O7" i="5" s="1"/>
  <c r="J78" i="4"/>
  <c r="K78" i="4" s="1"/>
  <c r="L78" i="4" s="1"/>
  <c r="M78" i="4" s="1"/>
  <c r="J67" i="4"/>
  <c r="K67" i="4" s="1"/>
  <c r="L67" i="4" s="1"/>
  <c r="M67" i="4" s="1"/>
  <c r="N67" i="4" s="1"/>
  <c r="O67" i="4" s="1"/>
  <c r="J51" i="4"/>
  <c r="K51" i="4" s="1"/>
  <c r="L51" i="4" s="1"/>
  <c r="M51" i="4" s="1"/>
  <c r="N51" i="4" s="1"/>
  <c r="O51" i="4" s="1"/>
  <c r="J91" i="4"/>
  <c r="K91" i="4" s="1"/>
  <c r="L91" i="4" s="1"/>
  <c r="M91" i="4" s="1"/>
  <c r="J75" i="4"/>
  <c r="K75" i="4" s="1"/>
  <c r="L75" i="4" s="1"/>
  <c r="M75" i="4" s="1"/>
  <c r="J68" i="4"/>
  <c r="K68" i="4" s="1"/>
  <c r="L68" i="4" s="1"/>
  <c r="M68" i="4" s="1"/>
  <c r="J52" i="4"/>
  <c r="K52" i="4" s="1"/>
  <c r="L52" i="4" s="1"/>
  <c r="M52" i="4" s="1"/>
  <c r="N52" i="4" s="1"/>
  <c r="O52" i="4" s="1"/>
  <c r="J36" i="4"/>
  <c r="K36" i="4" s="1"/>
  <c r="L36" i="4" s="1"/>
  <c r="M36" i="4" s="1"/>
  <c r="N36" i="4" s="1"/>
  <c r="O36" i="4" s="1"/>
  <c r="J69" i="4"/>
  <c r="K69" i="4" s="1"/>
  <c r="L69" i="4" s="1"/>
  <c r="M69" i="4" s="1"/>
  <c r="J53" i="4"/>
  <c r="K53" i="4" s="1"/>
  <c r="L53" i="4" s="1"/>
  <c r="M53" i="4" s="1"/>
  <c r="J37" i="4"/>
  <c r="K37" i="4" s="1"/>
  <c r="L37" i="4" s="1"/>
  <c r="M37" i="4" s="1"/>
  <c r="J54" i="4"/>
  <c r="K54" i="4" s="1"/>
  <c r="L54" i="4" s="1"/>
  <c r="M54" i="4" s="1"/>
  <c r="N54" i="4" s="1"/>
  <c r="J38" i="4"/>
  <c r="K38" i="4" s="1"/>
  <c r="L38" i="4" s="1"/>
  <c r="M38" i="4" s="1"/>
  <c r="N38" i="4" s="1"/>
  <c r="O38" i="4" s="1"/>
  <c r="J55" i="4"/>
  <c r="K55" i="4" s="1"/>
  <c r="L55" i="4" s="1"/>
  <c r="M55" i="4" s="1"/>
  <c r="N55" i="4" s="1"/>
  <c r="O55" i="4" s="1"/>
  <c r="J39" i="4"/>
  <c r="K39" i="4" s="1"/>
  <c r="L39" i="4" s="1"/>
  <c r="M39" i="4" s="1"/>
  <c r="J56" i="4"/>
  <c r="K56" i="4" s="1"/>
  <c r="L56" i="4" s="1"/>
  <c r="M56" i="4" s="1"/>
  <c r="J40" i="4"/>
  <c r="K40" i="4" s="1"/>
  <c r="L40" i="4" s="1"/>
  <c r="M40" i="4" s="1"/>
  <c r="J94" i="4"/>
  <c r="K94" i="4" s="1"/>
  <c r="L94" i="4" s="1"/>
  <c r="M94" i="4" s="1"/>
  <c r="N94" i="4" s="1"/>
  <c r="O94" i="4" s="1"/>
  <c r="J76" i="4"/>
  <c r="K76" i="4" s="1"/>
  <c r="L76" i="4" s="1"/>
  <c r="M76" i="4" s="1"/>
  <c r="J57" i="4"/>
  <c r="K57" i="4" s="1"/>
  <c r="L57" i="4" s="1"/>
  <c r="M57" i="4" s="1"/>
  <c r="N57" i="4" s="1"/>
  <c r="O57" i="4" s="1"/>
  <c r="J33" i="5"/>
  <c r="K33" i="5" s="1"/>
  <c r="L33" i="5" s="1"/>
  <c r="M33" i="5" s="1"/>
  <c r="N33" i="5" s="1"/>
  <c r="O33" i="5" s="1"/>
  <c r="J58" i="4"/>
  <c r="K58" i="4" s="1"/>
  <c r="L58" i="4" s="1"/>
  <c r="M58" i="4" s="1"/>
  <c r="N58" i="4" s="1"/>
  <c r="O58" i="4" s="1"/>
  <c r="J42" i="4"/>
  <c r="K42" i="4" s="1"/>
  <c r="L42" i="4" s="1"/>
  <c r="M42" i="4" s="1"/>
  <c r="J60" i="4"/>
  <c r="K60" i="4" s="1"/>
  <c r="L60" i="4" s="1"/>
  <c r="M60" i="4" s="1"/>
  <c r="N60" i="4" s="1"/>
  <c r="O60" i="4" s="1"/>
  <c r="J44" i="4"/>
  <c r="K44" i="4" s="1"/>
  <c r="L44" i="4" s="1"/>
  <c r="M44" i="4" s="1"/>
  <c r="N44" i="4" s="1"/>
  <c r="O44" i="4" s="1"/>
  <c r="J34" i="5"/>
  <c r="K34" i="5" s="1"/>
  <c r="L34" i="5" s="1"/>
  <c r="M34" i="5" s="1"/>
  <c r="N34" i="5" s="1"/>
  <c r="O34" i="5" s="1"/>
  <c r="J28" i="5"/>
  <c r="K28" i="5" s="1"/>
  <c r="L28" i="5" s="1"/>
  <c r="M28" i="5" s="1"/>
  <c r="N28" i="5" s="1"/>
  <c r="J61" i="4"/>
  <c r="K61" i="4" s="1"/>
  <c r="L61" i="4" s="1"/>
  <c r="M61" i="4" s="1"/>
  <c r="J21" i="4"/>
  <c r="K21" i="4" s="1"/>
  <c r="L21" i="4" s="1"/>
  <c r="M21" i="4" s="1"/>
  <c r="N21" i="4" s="1"/>
  <c r="O21" i="4" s="1"/>
  <c r="J5" i="4"/>
  <c r="K5" i="4" s="1"/>
  <c r="L5" i="4" s="1"/>
  <c r="M5" i="4" s="1"/>
  <c r="J47" i="4"/>
  <c r="K47" i="4" s="1"/>
  <c r="L47" i="4" s="1"/>
  <c r="M47" i="4" s="1"/>
  <c r="J22" i="4"/>
  <c r="K22" i="4" s="1"/>
  <c r="L22" i="4" s="1"/>
  <c r="M22" i="4" s="1"/>
  <c r="N22" i="4" s="1"/>
  <c r="O22" i="4" s="1"/>
  <c r="J6" i="4"/>
  <c r="K6" i="4" s="1"/>
  <c r="L6" i="4" s="1"/>
  <c r="M6" i="4" s="1"/>
  <c r="N6" i="4" s="1"/>
  <c r="O6" i="4" s="1"/>
  <c r="J43" i="4"/>
  <c r="K43" i="4" s="1"/>
  <c r="L43" i="4" s="1"/>
  <c r="M43" i="4" s="1"/>
  <c r="N43" i="4" s="1"/>
  <c r="J35" i="4"/>
  <c r="K35" i="4" s="1"/>
  <c r="L35" i="4" s="1"/>
  <c r="M35" i="4" s="1"/>
  <c r="J23" i="4"/>
  <c r="K23" i="4" s="1"/>
  <c r="L23" i="4" s="1"/>
  <c r="M23" i="4" s="1"/>
  <c r="N23" i="4" s="1"/>
  <c r="J7" i="4"/>
  <c r="K7" i="4" s="1"/>
  <c r="L7" i="4" s="1"/>
  <c r="M7" i="4" s="1"/>
  <c r="N7" i="4" s="1"/>
  <c r="O7" i="4" s="1"/>
  <c r="J24" i="4"/>
  <c r="K24" i="4" s="1"/>
  <c r="L24" i="4" s="1"/>
  <c r="M24" i="4" s="1"/>
  <c r="J8" i="4"/>
  <c r="K8" i="4" s="1"/>
  <c r="L8" i="4" s="1"/>
  <c r="M8" i="4" s="1"/>
  <c r="N8" i="4" s="1"/>
  <c r="O8" i="4" s="1"/>
  <c r="J25" i="4"/>
  <c r="K25" i="4" s="1"/>
  <c r="L25" i="4" s="1"/>
  <c r="M25" i="4" s="1"/>
  <c r="J9" i="4"/>
  <c r="K9" i="4" s="1"/>
  <c r="L9" i="4" s="1"/>
  <c r="M9" i="4" s="1"/>
  <c r="J62" i="4"/>
  <c r="K62" i="4" s="1"/>
  <c r="L62" i="4" s="1"/>
  <c r="M62" i="4" s="1"/>
  <c r="N62" i="4" s="1"/>
  <c r="O62" i="4" s="1"/>
  <c r="J26" i="4"/>
  <c r="K26" i="4" s="1"/>
  <c r="L26" i="4" s="1"/>
  <c r="M26" i="4" s="1"/>
  <c r="N26" i="4" s="1"/>
  <c r="J10" i="4"/>
  <c r="K10" i="4" s="1"/>
  <c r="L10" i="4" s="1"/>
  <c r="M10" i="4" s="1"/>
  <c r="N10" i="4" s="1"/>
  <c r="O10" i="4" s="1"/>
  <c r="J242" i="3"/>
  <c r="K242" i="3" s="1"/>
  <c r="L242" i="3" s="1"/>
  <c r="M242" i="3" s="1"/>
  <c r="J27" i="4"/>
  <c r="K27" i="4" s="1"/>
  <c r="L27" i="4" s="1"/>
  <c r="M27" i="4" s="1"/>
  <c r="N27" i="4" s="1"/>
  <c r="O27" i="4" s="1"/>
  <c r="J11" i="4"/>
  <c r="K11" i="4" s="1"/>
  <c r="L11" i="4" s="1"/>
  <c r="M11" i="4" s="1"/>
  <c r="N11" i="4" s="1"/>
  <c r="O11" i="4" s="1"/>
  <c r="J92" i="4"/>
  <c r="K92" i="4" s="1"/>
  <c r="L92" i="4" s="1"/>
  <c r="M92" i="4" s="1"/>
  <c r="J28" i="4"/>
  <c r="K28" i="4" s="1"/>
  <c r="L28" i="4" s="1"/>
  <c r="M28" i="4" s="1"/>
  <c r="N28" i="4" s="1"/>
  <c r="O28" i="4" s="1"/>
  <c r="J12" i="4"/>
  <c r="K12" i="4" s="1"/>
  <c r="L12" i="4" s="1"/>
  <c r="M12" i="4" s="1"/>
  <c r="N12" i="4" s="1"/>
  <c r="J23" i="5"/>
  <c r="K23" i="5" s="1"/>
  <c r="L23" i="5" s="1"/>
  <c r="M23" i="5" s="1"/>
  <c r="N23" i="5" s="1"/>
  <c r="O23" i="5" s="1"/>
  <c r="J45" i="4"/>
  <c r="K45" i="4" s="1"/>
  <c r="L45" i="4" s="1"/>
  <c r="M45" i="4" s="1"/>
  <c r="J29" i="4"/>
  <c r="K29" i="4" s="1"/>
  <c r="L29" i="4" s="1"/>
  <c r="M29" i="4" s="1"/>
  <c r="J13" i="4"/>
  <c r="K13" i="4" s="1"/>
  <c r="L13" i="4" s="1"/>
  <c r="M13" i="4" s="1"/>
  <c r="J30" i="4"/>
  <c r="K30" i="4" s="1"/>
  <c r="L30" i="4" s="1"/>
  <c r="M30" i="4" s="1"/>
  <c r="J14" i="4"/>
  <c r="K14" i="4" s="1"/>
  <c r="L14" i="4" s="1"/>
  <c r="M14" i="4" s="1"/>
  <c r="J31" i="4"/>
  <c r="K31" i="4" s="1"/>
  <c r="L31" i="4" s="1"/>
  <c r="M31" i="4" s="1"/>
  <c r="N31" i="4" s="1"/>
  <c r="O31" i="4" s="1"/>
  <c r="J15" i="4"/>
  <c r="K15" i="4" s="1"/>
  <c r="L15" i="4" s="1"/>
  <c r="M15" i="4" s="1"/>
  <c r="N15" i="4" s="1"/>
  <c r="J41" i="4"/>
  <c r="K41" i="4" s="1"/>
  <c r="L41" i="4" s="1"/>
  <c r="M41" i="4" s="1"/>
  <c r="J32" i="4"/>
  <c r="K32" i="4" s="1"/>
  <c r="L32" i="4" s="1"/>
  <c r="M32" i="4" s="1"/>
  <c r="N32" i="4" s="1"/>
  <c r="J16" i="4"/>
  <c r="K16" i="4" s="1"/>
  <c r="L16" i="4" s="1"/>
  <c r="M16" i="4" s="1"/>
  <c r="N16" i="4" s="1"/>
  <c r="O16" i="4" s="1"/>
  <c r="J59" i="4"/>
  <c r="K59" i="4" s="1"/>
  <c r="L59" i="4" s="1"/>
  <c r="M59" i="4" s="1"/>
  <c r="N59" i="4" s="1"/>
  <c r="O59" i="4" s="1"/>
  <c r="J46" i="4"/>
  <c r="K46" i="4" s="1"/>
  <c r="L46" i="4" s="1"/>
  <c r="M46" i="4" s="1"/>
  <c r="N46" i="4" s="1"/>
  <c r="O46" i="4" s="1"/>
  <c r="J33" i="4"/>
  <c r="K33" i="4" s="1"/>
  <c r="L33" i="4" s="1"/>
  <c r="M33" i="4" s="1"/>
  <c r="J17" i="4"/>
  <c r="K17" i="4" s="1"/>
  <c r="L17" i="4" s="1"/>
  <c r="M17" i="4" s="1"/>
  <c r="N17" i="4" s="1"/>
  <c r="J17" i="5"/>
  <c r="K17" i="5" s="1"/>
  <c r="L17" i="5" s="1"/>
  <c r="M17" i="5" s="1"/>
  <c r="N17" i="5" s="1"/>
  <c r="O17" i="5" s="1"/>
  <c r="J63" i="4"/>
  <c r="K63" i="4" s="1"/>
  <c r="L63" i="4" s="1"/>
  <c r="M63" i="4" s="1"/>
  <c r="N63" i="4" s="1"/>
  <c r="O63" i="4" s="1"/>
  <c r="J19" i="4"/>
  <c r="K19" i="4" s="1"/>
  <c r="L19" i="4" s="1"/>
  <c r="M19" i="4" s="1"/>
  <c r="N19" i="4" s="1"/>
  <c r="J39" i="5"/>
  <c r="K39" i="5" s="1"/>
  <c r="L39" i="5" s="1"/>
  <c r="M39" i="5" s="1"/>
  <c r="J20" i="4"/>
  <c r="K20" i="4" s="1"/>
  <c r="L20" i="4" s="1"/>
  <c r="M20" i="4" s="1"/>
  <c r="N20" i="4" s="1"/>
  <c r="O20" i="4" s="1"/>
  <c r="J4" i="4"/>
  <c r="K4" i="4" s="1"/>
  <c r="L4" i="4" s="1"/>
  <c r="M4" i="4" s="1"/>
  <c r="N4" i="4" s="1"/>
  <c r="J233" i="3"/>
  <c r="K233" i="3" s="1"/>
  <c r="L233" i="3" s="1"/>
  <c r="M233" i="3" s="1"/>
  <c r="N233" i="3" s="1"/>
  <c r="O233" i="3" s="1"/>
  <c r="J225" i="3"/>
  <c r="K225" i="3" s="1"/>
  <c r="L225" i="3" s="1"/>
  <c r="M225" i="3" s="1"/>
  <c r="N225" i="3" s="1"/>
  <c r="J217" i="3"/>
  <c r="K217" i="3" s="1"/>
  <c r="L217" i="3" s="1"/>
  <c r="M217" i="3" s="1"/>
  <c r="N217" i="3" s="1"/>
  <c r="O217" i="3" s="1"/>
  <c r="J209" i="3"/>
  <c r="K209" i="3" s="1"/>
  <c r="L209" i="3" s="1"/>
  <c r="M209" i="3" s="1"/>
  <c r="N209" i="3" s="1"/>
  <c r="O209" i="3" s="1"/>
  <c r="J201" i="3"/>
  <c r="K201" i="3" s="1"/>
  <c r="L201" i="3" s="1"/>
  <c r="M201" i="3" s="1"/>
  <c r="N201" i="3" s="1"/>
  <c r="O201" i="3" s="1"/>
  <c r="J193" i="3"/>
  <c r="K193" i="3" s="1"/>
  <c r="L193" i="3" s="1"/>
  <c r="M193" i="3" s="1"/>
  <c r="N193" i="3" s="1"/>
  <c r="O193" i="3" s="1"/>
  <c r="J185" i="3"/>
  <c r="K185" i="3" s="1"/>
  <c r="L185" i="3" s="1"/>
  <c r="M185" i="3" s="1"/>
  <c r="N185" i="3" s="1"/>
  <c r="O185" i="3" s="1"/>
  <c r="J177" i="3"/>
  <c r="K177" i="3" s="1"/>
  <c r="L177" i="3" s="1"/>
  <c r="M177" i="3" s="1"/>
  <c r="N177" i="3" s="1"/>
  <c r="O177" i="3" s="1"/>
  <c r="J241" i="3"/>
  <c r="K241" i="3" s="1"/>
  <c r="L241" i="3" s="1"/>
  <c r="M241" i="3" s="1"/>
  <c r="N241" i="3" s="1"/>
  <c r="O241" i="3" s="1"/>
  <c r="J77" i="4"/>
  <c r="K77" i="4" s="1"/>
  <c r="L77" i="4" s="1"/>
  <c r="M77" i="4" s="1"/>
  <c r="N77" i="4" s="1"/>
  <c r="J238" i="3"/>
  <c r="K238" i="3" s="1"/>
  <c r="L238" i="3" s="1"/>
  <c r="M238" i="3" s="1"/>
  <c r="N238" i="3" s="1"/>
  <c r="O238" i="3" s="1"/>
  <c r="J230" i="3"/>
  <c r="K230" i="3" s="1"/>
  <c r="L230" i="3" s="1"/>
  <c r="M230" i="3" s="1"/>
  <c r="J222" i="3"/>
  <c r="K222" i="3" s="1"/>
  <c r="L222" i="3" s="1"/>
  <c r="M222" i="3" s="1"/>
  <c r="N222" i="3" s="1"/>
  <c r="O222" i="3" s="1"/>
  <c r="J214" i="3"/>
  <c r="K214" i="3" s="1"/>
  <c r="L214" i="3" s="1"/>
  <c r="M214" i="3" s="1"/>
  <c r="N214" i="3" s="1"/>
  <c r="O214" i="3" s="1"/>
  <c r="J206" i="3"/>
  <c r="K206" i="3" s="1"/>
  <c r="L206" i="3" s="1"/>
  <c r="M206" i="3" s="1"/>
  <c r="N206" i="3" s="1"/>
  <c r="O206" i="3" s="1"/>
  <c r="J198" i="3"/>
  <c r="K198" i="3" s="1"/>
  <c r="L198" i="3" s="1"/>
  <c r="M198" i="3" s="1"/>
  <c r="N198" i="3" s="1"/>
  <c r="J190" i="3"/>
  <c r="K190" i="3" s="1"/>
  <c r="L190" i="3" s="1"/>
  <c r="M190" i="3" s="1"/>
  <c r="J182" i="3"/>
  <c r="K182" i="3" s="1"/>
  <c r="L182" i="3" s="1"/>
  <c r="M182" i="3" s="1"/>
  <c r="N182" i="3" s="1"/>
  <c r="O182" i="3" s="1"/>
  <c r="J235" i="3"/>
  <c r="K235" i="3" s="1"/>
  <c r="L235" i="3" s="1"/>
  <c r="M235" i="3" s="1"/>
  <c r="J227" i="3"/>
  <c r="K227" i="3" s="1"/>
  <c r="L227" i="3" s="1"/>
  <c r="M227" i="3" s="1"/>
  <c r="J219" i="3"/>
  <c r="K219" i="3" s="1"/>
  <c r="L219" i="3" s="1"/>
  <c r="M219" i="3" s="1"/>
  <c r="N219" i="3" s="1"/>
  <c r="O219" i="3" s="1"/>
  <c r="J211" i="3"/>
  <c r="K211" i="3" s="1"/>
  <c r="L211" i="3" s="1"/>
  <c r="M211" i="3" s="1"/>
  <c r="N211" i="3" s="1"/>
  <c r="J203" i="3"/>
  <c r="K203" i="3" s="1"/>
  <c r="L203" i="3" s="1"/>
  <c r="M203" i="3" s="1"/>
  <c r="N203" i="3" s="1"/>
  <c r="O203" i="3" s="1"/>
  <c r="J195" i="3"/>
  <c r="K195" i="3" s="1"/>
  <c r="L195" i="3" s="1"/>
  <c r="M195" i="3" s="1"/>
  <c r="N195" i="3" s="1"/>
  <c r="O195" i="3" s="1"/>
  <c r="J187" i="3"/>
  <c r="K187" i="3" s="1"/>
  <c r="L187" i="3" s="1"/>
  <c r="M187" i="3" s="1"/>
  <c r="N187" i="3" s="1"/>
  <c r="O187" i="3" s="1"/>
  <c r="J179" i="3"/>
  <c r="K179" i="3" s="1"/>
  <c r="L179" i="3" s="1"/>
  <c r="M179" i="3" s="1"/>
  <c r="J3" i="4"/>
  <c r="K3" i="4" s="1"/>
  <c r="L3" i="4" s="1"/>
  <c r="M3" i="4" s="1"/>
  <c r="N3" i="4" s="1"/>
  <c r="J240" i="3"/>
  <c r="K240" i="3" s="1"/>
  <c r="L240" i="3" s="1"/>
  <c r="M240" i="3" s="1"/>
  <c r="N240" i="3" s="1"/>
  <c r="O240" i="3" s="1"/>
  <c r="J232" i="3"/>
  <c r="K232" i="3" s="1"/>
  <c r="L232" i="3" s="1"/>
  <c r="M232" i="3" s="1"/>
  <c r="J224" i="3"/>
  <c r="K224" i="3" s="1"/>
  <c r="L224" i="3" s="1"/>
  <c r="M224" i="3" s="1"/>
  <c r="J216" i="3"/>
  <c r="K216" i="3" s="1"/>
  <c r="L216" i="3" s="1"/>
  <c r="M216" i="3" s="1"/>
  <c r="J208" i="3"/>
  <c r="K208" i="3" s="1"/>
  <c r="L208" i="3" s="1"/>
  <c r="M208" i="3" s="1"/>
  <c r="N208" i="3" s="1"/>
  <c r="O208" i="3" s="1"/>
  <c r="J200" i="3"/>
  <c r="K200" i="3" s="1"/>
  <c r="L200" i="3" s="1"/>
  <c r="M200" i="3" s="1"/>
  <c r="J192" i="3"/>
  <c r="K192" i="3" s="1"/>
  <c r="L192" i="3" s="1"/>
  <c r="M192" i="3" s="1"/>
  <c r="N192" i="3" s="1"/>
  <c r="O192" i="3" s="1"/>
  <c r="J184" i="3"/>
  <c r="K184" i="3" s="1"/>
  <c r="L184" i="3" s="1"/>
  <c r="M184" i="3" s="1"/>
  <c r="N184" i="3" s="1"/>
  <c r="O184" i="3" s="1"/>
  <c r="J176" i="3"/>
  <c r="K176" i="3" s="1"/>
  <c r="L176" i="3" s="1"/>
  <c r="M176" i="3" s="1"/>
  <c r="N176" i="3" s="1"/>
  <c r="J237" i="3"/>
  <c r="K237" i="3" s="1"/>
  <c r="L237" i="3" s="1"/>
  <c r="M237" i="3" s="1"/>
  <c r="N237" i="3" s="1"/>
  <c r="J229" i="3"/>
  <c r="K229" i="3" s="1"/>
  <c r="L229" i="3" s="1"/>
  <c r="M229" i="3" s="1"/>
  <c r="N229" i="3" s="1"/>
  <c r="J221" i="3"/>
  <c r="K221" i="3" s="1"/>
  <c r="L221" i="3" s="1"/>
  <c r="M221" i="3" s="1"/>
  <c r="N221" i="3" s="1"/>
  <c r="J213" i="3"/>
  <c r="K213" i="3" s="1"/>
  <c r="L213" i="3" s="1"/>
  <c r="M213" i="3" s="1"/>
  <c r="N213" i="3" s="1"/>
  <c r="O213" i="3" s="1"/>
  <c r="J205" i="3"/>
  <c r="K205" i="3" s="1"/>
  <c r="L205" i="3" s="1"/>
  <c r="M205" i="3" s="1"/>
  <c r="J197" i="3"/>
  <c r="K197" i="3" s="1"/>
  <c r="L197" i="3" s="1"/>
  <c r="M197" i="3" s="1"/>
  <c r="J234" i="3"/>
  <c r="K234" i="3" s="1"/>
  <c r="L234" i="3" s="1"/>
  <c r="M234" i="3" s="1"/>
  <c r="N234" i="3" s="1"/>
  <c r="O234" i="3" s="1"/>
  <c r="J226" i="3"/>
  <c r="K226" i="3" s="1"/>
  <c r="L226" i="3" s="1"/>
  <c r="M226" i="3" s="1"/>
  <c r="J218" i="3"/>
  <c r="K218" i="3" s="1"/>
  <c r="L218" i="3" s="1"/>
  <c r="M218" i="3" s="1"/>
  <c r="N218" i="3" s="1"/>
  <c r="O218" i="3" s="1"/>
  <c r="J210" i="3"/>
  <c r="K210" i="3" s="1"/>
  <c r="L210" i="3" s="1"/>
  <c r="M210" i="3" s="1"/>
  <c r="J202" i="3"/>
  <c r="K202" i="3" s="1"/>
  <c r="L202" i="3" s="1"/>
  <c r="M202" i="3" s="1"/>
  <c r="N202" i="3" s="1"/>
  <c r="J194" i="3"/>
  <c r="K194" i="3" s="1"/>
  <c r="L194" i="3" s="1"/>
  <c r="M194" i="3" s="1"/>
  <c r="N194" i="3" s="1"/>
  <c r="O194" i="3" s="1"/>
  <c r="J186" i="3"/>
  <c r="K186" i="3" s="1"/>
  <c r="L186" i="3" s="1"/>
  <c r="M186" i="3" s="1"/>
  <c r="J178" i="3"/>
  <c r="K178" i="3" s="1"/>
  <c r="L178" i="3" s="1"/>
  <c r="M178" i="3" s="1"/>
  <c r="N178" i="3" s="1"/>
  <c r="O178" i="3" s="1"/>
  <c r="J18" i="4"/>
  <c r="K18" i="4" s="1"/>
  <c r="L18" i="4" s="1"/>
  <c r="M18" i="4" s="1"/>
  <c r="J239" i="3"/>
  <c r="K239" i="3" s="1"/>
  <c r="L239" i="3" s="1"/>
  <c r="M239" i="3" s="1"/>
  <c r="N239" i="3" s="1"/>
  <c r="O239" i="3" s="1"/>
  <c r="J231" i="3"/>
  <c r="K231" i="3" s="1"/>
  <c r="L231" i="3" s="1"/>
  <c r="M231" i="3" s="1"/>
  <c r="J223" i="3"/>
  <c r="K223" i="3" s="1"/>
  <c r="L223" i="3" s="1"/>
  <c r="M223" i="3" s="1"/>
  <c r="J215" i="3"/>
  <c r="K215" i="3" s="1"/>
  <c r="L215" i="3" s="1"/>
  <c r="M215" i="3" s="1"/>
  <c r="J207" i="3"/>
  <c r="K207" i="3" s="1"/>
  <c r="L207" i="3" s="1"/>
  <c r="M207" i="3" s="1"/>
  <c r="N207" i="3" s="1"/>
  <c r="O207" i="3" s="1"/>
  <c r="J199" i="3"/>
  <c r="K199" i="3" s="1"/>
  <c r="L199" i="3" s="1"/>
  <c r="M199" i="3" s="1"/>
  <c r="N199" i="3" s="1"/>
  <c r="J191" i="3"/>
  <c r="K191" i="3" s="1"/>
  <c r="L191" i="3" s="1"/>
  <c r="M191" i="3" s="1"/>
  <c r="N191" i="3" s="1"/>
  <c r="O191" i="3" s="1"/>
  <c r="J183" i="3"/>
  <c r="K183" i="3" s="1"/>
  <c r="L183" i="3" s="1"/>
  <c r="M183" i="3" s="1"/>
  <c r="N183" i="3" s="1"/>
  <c r="O183" i="3" s="1"/>
  <c r="J175" i="3"/>
  <c r="K175" i="3" s="1"/>
  <c r="L175" i="3" s="1"/>
  <c r="M175" i="3" s="1"/>
  <c r="N175" i="3" s="1"/>
  <c r="J220" i="3"/>
  <c r="K220" i="3" s="1"/>
  <c r="L220" i="3" s="1"/>
  <c r="M220" i="3" s="1"/>
  <c r="N220" i="3" s="1"/>
  <c r="O220" i="3" s="1"/>
  <c r="J167" i="3"/>
  <c r="K167" i="3" s="1"/>
  <c r="L167" i="3" s="1"/>
  <c r="M167" i="3" s="1"/>
  <c r="N167" i="3" s="1"/>
  <c r="O167" i="3" s="1"/>
  <c r="J159" i="3"/>
  <c r="K159" i="3" s="1"/>
  <c r="L159" i="3" s="1"/>
  <c r="M159" i="3" s="1"/>
  <c r="J151" i="3"/>
  <c r="K151" i="3" s="1"/>
  <c r="L151" i="3" s="1"/>
  <c r="M151" i="3" s="1"/>
  <c r="N151" i="3" s="1"/>
  <c r="O151" i="3" s="1"/>
  <c r="J143" i="3"/>
  <c r="K143" i="3" s="1"/>
  <c r="L143" i="3" s="1"/>
  <c r="M143" i="3" s="1"/>
  <c r="N143" i="3" s="1"/>
  <c r="O143" i="3" s="1"/>
  <c r="J135" i="3"/>
  <c r="K135" i="3" s="1"/>
  <c r="L135" i="3" s="1"/>
  <c r="M135" i="3" s="1"/>
  <c r="N135" i="3" s="1"/>
  <c r="O135" i="3" s="1"/>
  <c r="J127" i="3"/>
  <c r="K127" i="3" s="1"/>
  <c r="L127" i="3" s="1"/>
  <c r="M127" i="3" s="1"/>
  <c r="N127" i="3" s="1"/>
  <c r="O127" i="3" s="1"/>
  <c r="J228" i="3"/>
  <c r="K228" i="3" s="1"/>
  <c r="L228" i="3" s="1"/>
  <c r="M228" i="3" s="1"/>
  <c r="N228" i="3" s="1"/>
  <c r="O228" i="3" s="1"/>
  <c r="J188" i="3"/>
  <c r="K188" i="3" s="1"/>
  <c r="L188" i="3" s="1"/>
  <c r="M188" i="3" s="1"/>
  <c r="J236" i="3"/>
  <c r="K236" i="3" s="1"/>
  <c r="L236" i="3" s="1"/>
  <c r="M236" i="3" s="1"/>
  <c r="J172" i="3"/>
  <c r="K172" i="3" s="1"/>
  <c r="L172" i="3" s="1"/>
  <c r="M172" i="3" s="1"/>
  <c r="N172" i="3" s="1"/>
  <c r="O172" i="3" s="1"/>
  <c r="J164" i="3"/>
  <c r="K164" i="3" s="1"/>
  <c r="L164" i="3" s="1"/>
  <c r="M164" i="3" s="1"/>
  <c r="N164" i="3" s="1"/>
  <c r="O164" i="3" s="1"/>
  <c r="J156" i="3"/>
  <c r="K156" i="3" s="1"/>
  <c r="L156" i="3" s="1"/>
  <c r="M156" i="3" s="1"/>
  <c r="N156" i="3" s="1"/>
  <c r="O156" i="3" s="1"/>
  <c r="J148" i="3"/>
  <c r="K148" i="3" s="1"/>
  <c r="L148" i="3" s="1"/>
  <c r="M148" i="3" s="1"/>
  <c r="N148" i="3" s="1"/>
  <c r="O148" i="3" s="1"/>
  <c r="J140" i="3"/>
  <c r="K140" i="3" s="1"/>
  <c r="L140" i="3" s="1"/>
  <c r="M140" i="3" s="1"/>
  <c r="N140" i="3" s="1"/>
  <c r="O140" i="3" s="1"/>
  <c r="J132" i="3"/>
  <c r="K132" i="3" s="1"/>
  <c r="L132" i="3" s="1"/>
  <c r="M132" i="3" s="1"/>
  <c r="N132" i="3" s="1"/>
  <c r="J124" i="3"/>
  <c r="K124" i="3" s="1"/>
  <c r="L124" i="3" s="1"/>
  <c r="M124" i="3" s="1"/>
  <c r="N124" i="3" s="1"/>
  <c r="O124" i="3" s="1"/>
  <c r="J73" i="4"/>
  <c r="K73" i="4" s="1"/>
  <c r="L73" i="4" s="1"/>
  <c r="M73" i="4" s="1"/>
  <c r="N73" i="4" s="1"/>
  <c r="O73" i="4" s="1"/>
  <c r="J180" i="3"/>
  <c r="K180" i="3" s="1"/>
  <c r="L180" i="3" s="1"/>
  <c r="M180" i="3" s="1"/>
  <c r="J169" i="3"/>
  <c r="K169" i="3" s="1"/>
  <c r="L169" i="3" s="1"/>
  <c r="M169" i="3" s="1"/>
  <c r="J161" i="3"/>
  <c r="K161" i="3" s="1"/>
  <c r="L161" i="3" s="1"/>
  <c r="M161" i="3" s="1"/>
  <c r="J153" i="3"/>
  <c r="K153" i="3" s="1"/>
  <c r="L153" i="3" s="1"/>
  <c r="M153" i="3" s="1"/>
  <c r="J145" i="3"/>
  <c r="K145" i="3" s="1"/>
  <c r="L145" i="3" s="1"/>
  <c r="M145" i="3" s="1"/>
  <c r="J137" i="3"/>
  <c r="K137" i="3" s="1"/>
  <c r="L137" i="3" s="1"/>
  <c r="M137" i="3" s="1"/>
  <c r="N137" i="3" s="1"/>
  <c r="J129" i="3"/>
  <c r="K129" i="3" s="1"/>
  <c r="L129" i="3" s="1"/>
  <c r="M129" i="3" s="1"/>
  <c r="N129" i="3" s="1"/>
  <c r="O129" i="3" s="1"/>
  <c r="J121" i="3"/>
  <c r="K121" i="3" s="1"/>
  <c r="L121" i="3" s="1"/>
  <c r="M121" i="3" s="1"/>
  <c r="J34" i="4"/>
  <c r="K34" i="4" s="1"/>
  <c r="L34" i="4" s="1"/>
  <c r="M34" i="4" s="1"/>
  <c r="N34" i="4" s="1"/>
  <c r="O34" i="4" s="1"/>
  <c r="J189" i="3"/>
  <c r="K189" i="3" s="1"/>
  <c r="L189" i="3" s="1"/>
  <c r="M189" i="3" s="1"/>
  <c r="N189" i="3" s="1"/>
  <c r="O189" i="3" s="1"/>
  <c r="J174" i="3"/>
  <c r="K174" i="3" s="1"/>
  <c r="L174" i="3" s="1"/>
  <c r="M174" i="3" s="1"/>
  <c r="N174" i="3" s="1"/>
  <c r="J166" i="3"/>
  <c r="K166" i="3" s="1"/>
  <c r="L166" i="3" s="1"/>
  <c r="M166" i="3" s="1"/>
  <c r="N166" i="3" s="1"/>
  <c r="J158" i="3"/>
  <c r="K158" i="3" s="1"/>
  <c r="L158" i="3" s="1"/>
  <c r="M158" i="3" s="1"/>
  <c r="J150" i="3"/>
  <c r="K150" i="3" s="1"/>
  <c r="L150" i="3" s="1"/>
  <c r="M150" i="3" s="1"/>
  <c r="J142" i="3"/>
  <c r="K142" i="3" s="1"/>
  <c r="L142" i="3" s="1"/>
  <c r="M142" i="3" s="1"/>
  <c r="J134" i="3"/>
  <c r="K134" i="3" s="1"/>
  <c r="L134" i="3" s="1"/>
  <c r="M134" i="3" s="1"/>
  <c r="N134" i="3" s="1"/>
  <c r="O134" i="3" s="1"/>
  <c r="J181" i="3"/>
  <c r="K181" i="3" s="1"/>
  <c r="L181" i="3" s="1"/>
  <c r="M181" i="3" s="1"/>
  <c r="N181" i="3" s="1"/>
  <c r="O181" i="3" s="1"/>
  <c r="J171" i="3"/>
  <c r="K171" i="3" s="1"/>
  <c r="L171" i="3" s="1"/>
  <c r="M171" i="3" s="1"/>
  <c r="J163" i="3"/>
  <c r="K163" i="3" s="1"/>
  <c r="L163" i="3" s="1"/>
  <c r="M163" i="3" s="1"/>
  <c r="J155" i="3"/>
  <c r="K155" i="3" s="1"/>
  <c r="L155" i="3" s="1"/>
  <c r="M155" i="3" s="1"/>
  <c r="J147" i="3"/>
  <c r="K147" i="3" s="1"/>
  <c r="L147" i="3" s="1"/>
  <c r="M147" i="3" s="1"/>
  <c r="N147" i="3" s="1"/>
  <c r="O147" i="3" s="1"/>
  <c r="J139" i="3"/>
  <c r="K139" i="3" s="1"/>
  <c r="L139" i="3" s="1"/>
  <c r="M139" i="3" s="1"/>
  <c r="N139" i="3" s="1"/>
  <c r="J131" i="3"/>
  <c r="K131" i="3" s="1"/>
  <c r="L131" i="3" s="1"/>
  <c r="M131" i="3" s="1"/>
  <c r="J123" i="3"/>
  <c r="K123" i="3" s="1"/>
  <c r="L123" i="3" s="1"/>
  <c r="M123" i="3" s="1"/>
  <c r="N123" i="3" s="1"/>
  <c r="O123" i="3" s="1"/>
  <c r="J168" i="3"/>
  <c r="K168" i="3" s="1"/>
  <c r="L168" i="3" s="1"/>
  <c r="M168" i="3" s="1"/>
  <c r="N168" i="3" s="1"/>
  <c r="O168" i="3" s="1"/>
  <c r="J160" i="3"/>
  <c r="K160" i="3" s="1"/>
  <c r="L160" i="3" s="1"/>
  <c r="M160" i="3" s="1"/>
  <c r="N160" i="3" s="1"/>
  <c r="O160" i="3" s="1"/>
  <c r="J152" i="3"/>
  <c r="K152" i="3" s="1"/>
  <c r="L152" i="3" s="1"/>
  <c r="M152" i="3" s="1"/>
  <c r="N152" i="3" s="1"/>
  <c r="J144" i="3"/>
  <c r="K144" i="3" s="1"/>
  <c r="L144" i="3" s="1"/>
  <c r="M144" i="3" s="1"/>
  <c r="J136" i="3"/>
  <c r="K136" i="3" s="1"/>
  <c r="L136" i="3" s="1"/>
  <c r="M136" i="3" s="1"/>
  <c r="N136" i="3" s="1"/>
  <c r="O136" i="3" s="1"/>
  <c r="J128" i="3"/>
  <c r="K128" i="3" s="1"/>
  <c r="L128" i="3" s="1"/>
  <c r="M128" i="3" s="1"/>
  <c r="J120" i="3"/>
  <c r="K120" i="3" s="1"/>
  <c r="L120" i="3" s="1"/>
  <c r="M120" i="3" s="1"/>
  <c r="N120" i="3" s="1"/>
  <c r="O120" i="3" s="1"/>
  <c r="J173" i="3"/>
  <c r="K173" i="3" s="1"/>
  <c r="L173" i="3" s="1"/>
  <c r="M173" i="3" s="1"/>
  <c r="N173" i="3" s="1"/>
  <c r="J165" i="3"/>
  <c r="K165" i="3" s="1"/>
  <c r="L165" i="3" s="1"/>
  <c r="M165" i="3" s="1"/>
  <c r="N165" i="3" s="1"/>
  <c r="O165" i="3" s="1"/>
  <c r="J157" i="3"/>
  <c r="K157" i="3" s="1"/>
  <c r="L157" i="3" s="1"/>
  <c r="M157" i="3" s="1"/>
  <c r="J149" i="3"/>
  <c r="K149" i="3" s="1"/>
  <c r="L149" i="3" s="1"/>
  <c r="M149" i="3" s="1"/>
  <c r="N149" i="3" s="1"/>
  <c r="J141" i="3"/>
  <c r="K141" i="3" s="1"/>
  <c r="L141" i="3" s="1"/>
  <c r="M141" i="3" s="1"/>
  <c r="N141" i="3" s="1"/>
  <c r="J133" i="3"/>
  <c r="K133" i="3" s="1"/>
  <c r="L133" i="3" s="1"/>
  <c r="M133" i="3" s="1"/>
  <c r="N133" i="3" s="1"/>
  <c r="O133" i="3" s="1"/>
  <c r="J125" i="3"/>
  <c r="K125" i="3" s="1"/>
  <c r="L125" i="3" s="1"/>
  <c r="M125" i="3" s="1"/>
  <c r="N125" i="3" s="1"/>
  <c r="O125" i="3" s="1"/>
  <c r="J170" i="3"/>
  <c r="K170" i="3" s="1"/>
  <c r="L170" i="3" s="1"/>
  <c r="M170" i="3" s="1"/>
  <c r="J113" i="3"/>
  <c r="K113" i="3" s="1"/>
  <c r="L113" i="3" s="1"/>
  <c r="M113" i="3" s="1"/>
  <c r="J105" i="3"/>
  <c r="K105" i="3" s="1"/>
  <c r="L105" i="3" s="1"/>
  <c r="M105" i="3" s="1"/>
  <c r="N105" i="3" s="1"/>
  <c r="O105" i="3" s="1"/>
  <c r="J97" i="3"/>
  <c r="K97" i="3" s="1"/>
  <c r="L97" i="3" s="1"/>
  <c r="M97" i="3" s="1"/>
  <c r="N97" i="3" s="1"/>
  <c r="O97" i="3" s="1"/>
  <c r="J89" i="3"/>
  <c r="K89" i="3" s="1"/>
  <c r="L89" i="3" s="1"/>
  <c r="M89" i="3" s="1"/>
  <c r="N89" i="3" s="1"/>
  <c r="O89" i="3" s="1"/>
  <c r="J81" i="3"/>
  <c r="K81" i="3" s="1"/>
  <c r="L81" i="3" s="1"/>
  <c r="M81" i="3" s="1"/>
  <c r="N81" i="3" s="1"/>
  <c r="O81" i="3" s="1"/>
  <c r="J73" i="3"/>
  <c r="K73" i="3" s="1"/>
  <c r="L73" i="3" s="1"/>
  <c r="M73" i="3" s="1"/>
  <c r="N73" i="3" s="1"/>
  <c r="J65" i="3"/>
  <c r="K65" i="3" s="1"/>
  <c r="L65" i="3" s="1"/>
  <c r="M65" i="3" s="1"/>
  <c r="N65" i="3" s="1"/>
  <c r="O65" i="3" s="1"/>
  <c r="J130" i="3"/>
  <c r="K130" i="3" s="1"/>
  <c r="L130" i="3" s="1"/>
  <c r="M130" i="3" s="1"/>
  <c r="J118" i="3"/>
  <c r="K118" i="3" s="1"/>
  <c r="L118" i="3" s="1"/>
  <c r="M118" i="3" s="1"/>
  <c r="N118" i="3" s="1"/>
  <c r="O118" i="3" s="1"/>
  <c r="J110" i="3"/>
  <c r="K110" i="3" s="1"/>
  <c r="L110" i="3" s="1"/>
  <c r="M110" i="3" s="1"/>
  <c r="N110" i="3" s="1"/>
  <c r="O110" i="3" s="1"/>
  <c r="J102" i="3"/>
  <c r="K102" i="3" s="1"/>
  <c r="L102" i="3" s="1"/>
  <c r="M102" i="3" s="1"/>
  <c r="N102" i="3" s="1"/>
  <c r="O102" i="3" s="1"/>
  <c r="J94" i="3"/>
  <c r="K94" i="3" s="1"/>
  <c r="L94" i="3" s="1"/>
  <c r="M94" i="3" s="1"/>
  <c r="N94" i="3" s="1"/>
  <c r="O94" i="3" s="1"/>
  <c r="J86" i="3"/>
  <c r="K86" i="3" s="1"/>
  <c r="L86" i="3" s="1"/>
  <c r="M86" i="3" s="1"/>
  <c r="N86" i="3" s="1"/>
  <c r="J78" i="3"/>
  <c r="K78" i="3" s="1"/>
  <c r="L78" i="3" s="1"/>
  <c r="M78" i="3" s="1"/>
  <c r="N78" i="3" s="1"/>
  <c r="O78" i="3" s="1"/>
  <c r="J70" i="3"/>
  <c r="K70" i="3" s="1"/>
  <c r="L70" i="3" s="1"/>
  <c r="M70" i="3" s="1"/>
  <c r="N70" i="3" s="1"/>
  <c r="O70" i="3" s="1"/>
  <c r="J138" i="3"/>
  <c r="K138" i="3" s="1"/>
  <c r="L138" i="3" s="1"/>
  <c r="M138" i="3" s="1"/>
  <c r="J115" i="3"/>
  <c r="K115" i="3" s="1"/>
  <c r="L115" i="3" s="1"/>
  <c r="M115" i="3" s="1"/>
  <c r="J107" i="3"/>
  <c r="K107" i="3" s="1"/>
  <c r="L107" i="3" s="1"/>
  <c r="M107" i="3" s="1"/>
  <c r="N107" i="3" s="1"/>
  <c r="O107" i="3" s="1"/>
  <c r="J99" i="3"/>
  <c r="K99" i="3" s="1"/>
  <c r="L99" i="3" s="1"/>
  <c r="M99" i="3" s="1"/>
  <c r="N99" i="3" s="1"/>
  <c r="J91" i="3"/>
  <c r="K91" i="3" s="1"/>
  <c r="L91" i="3" s="1"/>
  <c r="M91" i="3" s="1"/>
  <c r="N91" i="3" s="1"/>
  <c r="O91" i="3" s="1"/>
  <c r="J83" i="3"/>
  <c r="K83" i="3" s="1"/>
  <c r="L83" i="3" s="1"/>
  <c r="M83" i="3" s="1"/>
  <c r="N83" i="3" s="1"/>
  <c r="J75" i="3"/>
  <c r="K75" i="3" s="1"/>
  <c r="L75" i="3" s="1"/>
  <c r="M75" i="3" s="1"/>
  <c r="J67" i="3"/>
  <c r="K67" i="3" s="1"/>
  <c r="L67" i="3" s="1"/>
  <c r="M67" i="3" s="1"/>
  <c r="N67" i="3" s="1"/>
  <c r="O67" i="3" s="1"/>
  <c r="J196" i="3"/>
  <c r="K196" i="3" s="1"/>
  <c r="L196" i="3" s="1"/>
  <c r="M196" i="3" s="1"/>
  <c r="N196" i="3" s="1"/>
  <c r="O196" i="3" s="1"/>
  <c r="J112" i="3"/>
  <c r="K112" i="3" s="1"/>
  <c r="L112" i="3" s="1"/>
  <c r="M112" i="3" s="1"/>
  <c r="J104" i="3"/>
  <c r="K104" i="3" s="1"/>
  <c r="L104" i="3" s="1"/>
  <c r="M104" i="3" s="1"/>
  <c r="N104" i="3" s="1"/>
  <c r="O104" i="3" s="1"/>
  <c r="J96" i="3"/>
  <c r="K96" i="3" s="1"/>
  <c r="L96" i="3" s="1"/>
  <c r="M96" i="3" s="1"/>
  <c r="J88" i="3"/>
  <c r="K88" i="3" s="1"/>
  <c r="L88" i="3" s="1"/>
  <c r="M88" i="3" s="1"/>
  <c r="J80" i="3"/>
  <c r="K80" i="3" s="1"/>
  <c r="L80" i="3" s="1"/>
  <c r="M80" i="3" s="1"/>
  <c r="N80" i="3" s="1"/>
  <c r="O80" i="3" s="1"/>
  <c r="J72" i="3"/>
  <c r="K72" i="3" s="1"/>
  <c r="L72" i="3" s="1"/>
  <c r="M72" i="3" s="1"/>
  <c r="N72" i="3" s="1"/>
  <c r="J64" i="3"/>
  <c r="K64" i="3" s="1"/>
  <c r="L64" i="3" s="1"/>
  <c r="M64" i="3" s="1"/>
  <c r="N64" i="3" s="1"/>
  <c r="O64" i="3" s="1"/>
  <c r="J204" i="3"/>
  <c r="K204" i="3" s="1"/>
  <c r="L204" i="3" s="1"/>
  <c r="M204" i="3" s="1"/>
  <c r="N204" i="3" s="1"/>
  <c r="O204" i="3" s="1"/>
  <c r="J146" i="3"/>
  <c r="K146" i="3" s="1"/>
  <c r="L146" i="3" s="1"/>
  <c r="M146" i="3" s="1"/>
  <c r="J117" i="3"/>
  <c r="K117" i="3" s="1"/>
  <c r="L117" i="3" s="1"/>
  <c r="M117" i="3" s="1"/>
  <c r="N117" i="3" s="1"/>
  <c r="O117" i="3" s="1"/>
  <c r="J109" i="3"/>
  <c r="K109" i="3" s="1"/>
  <c r="L109" i="3" s="1"/>
  <c r="M109" i="3" s="1"/>
  <c r="N109" i="3" s="1"/>
  <c r="O109" i="3" s="1"/>
  <c r="J101" i="3"/>
  <c r="K101" i="3" s="1"/>
  <c r="L101" i="3" s="1"/>
  <c r="M101" i="3" s="1"/>
  <c r="J93" i="3"/>
  <c r="K93" i="3" s="1"/>
  <c r="L93" i="3" s="1"/>
  <c r="M93" i="3" s="1"/>
  <c r="N93" i="3" s="1"/>
  <c r="O93" i="3" s="1"/>
  <c r="J85" i="3"/>
  <c r="K85" i="3" s="1"/>
  <c r="L85" i="3" s="1"/>
  <c r="M85" i="3" s="1"/>
  <c r="J77" i="3"/>
  <c r="K77" i="3" s="1"/>
  <c r="L77" i="3" s="1"/>
  <c r="M77" i="3" s="1"/>
  <c r="J69" i="3"/>
  <c r="K69" i="3" s="1"/>
  <c r="L69" i="3" s="1"/>
  <c r="M69" i="3" s="1"/>
  <c r="J61" i="3"/>
  <c r="K61" i="3" s="1"/>
  <c r="L61" i="3" s="1"/>
  <c r="M61" i="3" s="1"/>
  <c r="J212" i="3"/>
  <c r="K212" i="3" s="1"/>
  <c r="L212" i="3" s="1"/>
  <c r="M212" i="3" s="1"/>
  <c r="N212" i="3" s="1"/>
  <c r="J154" i="3"/>
  <c r="K154" i="3" s="1"/>
  <c r="L154" i="3" s="1"/>
  <c r="M154" i="3" s="1"/>
  <c r="J126" i="3"/>
  <c r="K126" i="3" s="1"/>
  <c r="L126" i="3" s="1"/>
  <c r="M126" i="3" s="1"/>
  <c r="J114" i="3"/>
  <c r="K114" i="3" s="1"/>
  <c r="L114" i="3" s="1"/>
  <c r="M114" i="3" s="1"/>
  <c r="J106" i="3"/>
  <c r="K106" i="3" s="1"/>
  <c r="L106" i="3" s="1"/>
  <c r="M106" i="3" s="1"/>
  <c r="N106" i="3" s="1"/>
  <c r="O106" i="3" s="1"/>
  <c r="J98" i="3"/>
  <c r="K98" i="3" s="1"/>
  <c r="L98" i="3" s="1"/>
  <c r="M98" i="3" s="1"/>
  <c r="N98" i="3" s="1"/>
  <c r="J90" i="3"/>
  <c r="K90" i="3" s="1"/>
  <c r="L90" i="3" s="1"/>
  <c r="M90" i="3" s="1"/>
  <c r="N90" i="3" s="1"/>
  <c r="O90" i="3" s="1"/>
  <c r="J82" i="3"/>
  <c r="K82" i="3" s="1"/>
  <c r="L82" i="3" s="1"/>
  <c r="M82" i="3" s="1"/>
  <c r="N82" i="3" s="1"/>
  <c r="O82" i="3" s="1"/>
  <c r="J74" i="3"/>
  <c r="K74" i="3" s="1"/>
  <c r="L74" i="3" s="1"/>
  <c r="M74" i="3" s="1"/>
  <c r="J66" i="3"/>
  <c r="K66" i="3" s="1"/>
  <c r="L66" i="3" s="1"/>
  <c r="M66" i="3" s="1"/>
  <c r="N66" i="3" s="1"/>
  <c r="O66" i="3" s="1"/>
  <c r="J162" i="3"/>
  <c r="K162" i="3" s="1"/>
  <c r="L162" i="3" s="1"/>
  <c r="M162" i="3" s="1"/>
  <c r="N162" i="3" s="1"/>
  <c r="O162" i="3" s="1"/>
  <c r="J119" i="3"/>
  <c r="K119" i="3" s="1"/>
  <c r="L119" i="3" s="1"/>
  <c r="M119" i="3" s="1"/>
  <c r="N119" i="3" s="1"/>
  <c r="J79" i="3"/>
  <c r="K79" i="3" s="1"/>
  <c r="L79" i="3" s="1"/>
  <c r="M79" i="3" s="1"/>
  <c r="J68" i="3"/>
  <c r="K68" i="3" s="1"/>
  <c r="L68" i="3" s="1"/>
  <c r="M68" i="3" s="1"/>
  <c r="N68" i="3" s="1"/>
  <c r="O68" i="3" s="1"/>
  <c r="J57" i="3"/>
  <c r="K57" i="3" s="1"/>
  <c r="L57" i="3" s="1"/>
  <c r="M57" i="3" s="1"/>
  <c r="N57" i="3" s="1"/>
  <c r="O57" i="3" s="1"/>
  <c r="J49" i="3"/>
  <c r="K49" i="3" s="1"/>
  <c r="L49" i="3" s="1"/>
  <c r="M49" i="3" s="1"/>
  <c r="J41" i="3"/>
  <c r="K41" i="3" s="1"/>
  <c r="L41" i="3" s="1"/>
  <c r="M41" i="3" s="1"/>
  <c r="N41" i="3" s="1"/>
  <c r="O41" i="3" s="1"/>
  <c r="J33" i="3"/>
  <c r="K33" i="3" s="1"/>
  <c r="L33" i="3" s="1"/>
  <c r="M33" i="3" s="1"/>
  <c r="N33" i="3" s="1"/>
  <c r="O33" i="3" s="1"/>
  <c r="J25" i="3"/>
  <c r="K25" i="3" s="1"/>
  <c r="L25" i="3" s="1"/>
  <c r="M25" i="3" s="1"/>
  <c r="N25" i="3" s="1"/>
  <c r="J17" i="3"/>
  <c r="K17" i="3" s="1"/>
  <c r="L17" i="3" s="1"/>
  <c r="M17" i="3" s="1"/>
  <c r="N17" i="3" s="1"/>
  <c r="O17" i="3" s="1"/>
  <c r="J9" i="3"/>
  <c r="K9" i="3" s="1"/>
  <c r="L9" i="3" s="1"/>
  <c r="M9" i="3" s="1"/>
  <c r="N9" i="3" s="1"/>
  <c r="J122" i="3"/>
  <c r="K122" i="3" s="1"/>
  <c r="L122" i="3" s="1"/>
  <c r="M122" i="3" s="1"/>
  <c r="N122" i="3" s="1"/>
  <c r="J87" i="3"/>
  <c r="K87" i="3" s="1"/>
  <c r="L87" i="3" s="1"/>
  <c r="M87" i="3" s="1"/>
  <c r="N87" i="3" s="1"/>
  <c r="O87" i="3" s="1"/>
  <c r="J76" i="3"/>
  <c r="K76" i="3" s="1"/>
  <c r="L76" i="3" s="1"/>
  <c r="M76" i="3" s="1"/>
  <c r="J54" i="3"/>
  <c r="K54" i="3" s="1"/>
  <c r="L54" i="3" s="1"/>
  <c r="M54" i="3" s="1"/>
  <c r="J46" i="3"/>
  <c r="K46" i="3" s="1"/>
  <c r="L46" i="3" s="1"/>
  <c r="M46" i="3" s="1"/>
  <c r="N46" i="3" s="1"/>
  <c r="O46" i="3" s="1"/>
  <c r="J38" i="3"/>
  <c r="K38" i="3" s="1"/>
  <c r="L38" i="3" s="1"/>
  <c r="M38" i="3" s="1"/>
  <c r="N38" i="3" s="1"/>
  <c r="O38" i="3" s="1"/>
  <c r="J30" i="3"/>
  <c r="K30" i="3" s="1"/>
  <c r="L30" i="3" s="1"/>
  <c r="M30" i="3" s="1"/>
  <c r="N30" i="3" s="1"/>
  <c r="O30" i="3" s="1"/>
  <c r="J22" i="3"/>
  <c r="K22" i="3" s="1"/>
  <c r="L22" i="3" s="1"/>
  <c r="M22" i="3" s="1"/>
  <c r="N22" i="3" s="1"/>
  <c r="O22" i="3" s="1"/>
  <c r="J14" i="3"/>
  <c r="K14" i="3" s="1"/>
  <c r="L14" i="3" s="1"/>
  <c r="M14" i="3" s="1"/>
  <c r="N14" i="3" s="1"/>
  <c r="O14" i="3" s="1"/>
  <c r="J6" i="3"/>
  <c r="K6" i="3" s="1"/>
  <c r="L6" i="3" s="1"/>
  <c r="M6" i="3" s="1"/>
  <c r="N6" i="3" s="1"/>
  <c r="O6" i="3" s="1"/>
  <c r="J95" i="3"/>
  <c r="K95" i="3" s="1"/>
  <c r="L95" i="3" s="1"/>
  <c r="M95" i="3" s="1"/>
  <c r="N95" i="3" s="1"/>
  <c r="J84" i="3"/>
  <c r="K84" i="3" s="1"/>
  <c r="L84" i="3" s="1"/>
  <c r="M84" i="3" s="1"/>
  <c r="J62" i="3"/>
  <c r="K62" i="3" s="1"/>
  <c r="L62" i="3" s="1"/>
  <c r="M62" i="3" s="1"/>
  <c r="J59" i="3"/>
  <c r="K59" i="3" s="1"/>
  <c r="L59" i="3" s="1"/>
  <c r="M59" i="3" s="1"/>
  <c r="N59" i="3" s="1"/>
  <c r="O59" i="3" s="1"/>
  <c r="J51" i="3"/>
  <c r="K51" i="3" s="1"/>
  <c r="L51" i="3" s="1"/>
  <c r="M51" i="3" s="1"/>
  <c r="N51" i="3" s="1"/>
  <c r="J43" i="3"/>
  <c r="K43" i="3" s="1"/>
  <c r="L43" i="3" s="1"/>
  <c r="M43" i="3" s="1"/>
  <c r="N43" i="3" s="1"/>
  <c r="J35" i="3"/>
  <c r="K35" i="3" s="1"/>
  <c r="L35" i="3" s="1"/>
  <c r="M35" i="3" s="1"/>
  <c r="N35" i="3" s="1"/>
  <c r="O35" i="3" s="1"/>
  <c r="J27" i="3"/>
  <c r="K27" i="3" s="1"/>
  <c r="L27" i="3" s="1"/>
  <c r="M27" i="3" s="1"/>
  <c r="J19" i="3"/>
  <c r="K19" i="3" s="1"/>
  <c r="L19" i="3" s="1"/>
  <c r="M19" i="3" s="1"/>
  <c r="J11" i="3"/>
  <c r="K11" i="3" s="1"/>
  <c r="L11" i="3" s="1"/>
  <c r="M11" i="3" s="1"/>
  <c r="J3" i="3"/>
  <c r="K3" i="3" s="1"/>
  <c r="L3" i="3" s="1"/>
  <c r="M3" i="3" s="1"/>
  <c r="N3" i="3" s="1"/>
  <c r="J103" i="3"/>
  <c r="K103" i="3" s="1"/>
  <c r="L103" i="3" s="1"/>
  <c r="M103" i="3" s="1"/>
  <c r="J92" i="3"/>
  <c r="K92" i="3" s="1"/>
  <c r="L92" i="3" s="1"/>
  <c r="M92" i="3" s="1"/>
  <c r="N92" i="3" s="1"/>
  <c r="O92" i="3" s="1"/>
  <c r="J56" i="3"/>
  <c r="K56" i="3" s="1"/>
  <c r="L56" i="3" s="1"/>
  <c r="M56" i="3" s="1"/>
  <c r="J48" i="3"/>
  <c r="K48" i="3" s="1"/>
  <c r="L48" i="3" s="1"/>
  <c r="M48" i="3" s="1"/>
  <c r="N48" i="3" s="1"/>
  <c r="O48" i="3" s="1"/>
  <c r="J40" i="3"/>
  <c r="K40" i="3" s="1"/>
  <c r="L40" i="3" s="1"/>
  <c r="M40" i="3" s="1"/>
  <c r="J32" i="3"/>
  <c r="K32" i="3" s="1"/>
  <c r="L32" i="3" s="1"/>
  <c r="M32" i="3" s="1"/>
  <c r="N32" i="3" s="1"/>
  <c r="J24" i="3"/>
  <c r="K24" i="3" s="1"/>
  <c r="L24" i="3" s="1"/>
  <c r="M24" i="3" s="1"/>
  <c r="N24" i="3" s="1"/>
  <c r="O24" i="3" s="1"/>
  <c r="J16" i="3"/>
  <c r="K16" i="3" s="1"/>
  <c r="L16" i="3" s="1"/>
  <c r="M16" i="3" s="1"/>
  <c r="J8" i="3"/>
  <c r="K8" i="3" s="1"/>
  <c r="L8" i="3" s="1"/>
  <c r="M8" i="3" s="1"/>
  <c r="J111" i="3"/>
  <c r="K111" i="3" s="1"/>
  <c r="L111" i="3" s="1"/>
  <c r="M111" i="3" s="1"/>
  <c r="J100" i="3"/>
  <c r="K100" i="3" s="1"/>
  <c r="L100" i="3" s="1"/>
  <c r="M100" i="3" s="1"/>
  <c r="J108" i="3"/>
  <c r="K108" i="3" s="1"/>
  <c r="L108" i="3" s="1"/>
  <c r="M108" i="3" s="1"/>
  <c r="N108" i="3" s="1"/>
  <c r="O108" i="3" s="1"/>
  <c r="J58" i="3"/>
  <c r="K58" i="3" s="1"/>
  <c r="L58" i="3" s="1"/>
  <c r="M58" i="3" s="1"/>
  <c r="J50" i="3"/>
  <c r="K50" i="3" s="1"/>
  <c r="L50" i="3" s="1"/>
  <c r="M50" i="3" s="1"/>
  <c r="N50" i="3" s="1"/>
  <c r="J42" i="3"/>
  <c r="K42" i="3" s="1"/>
  <c r="L42" i="3" s="1"/>
  <c r="M42" i="3" s="1"/>
  <c r="N42" i="3" s="1"/>
  <c r="O42" i="3" s="1"/>
  <c r="J34" i="3"/>
  <c r="K34" i="3" s="1"/>
  <c r="L34" i="3" s="1"/>
  <c r="M34" i="3" s="1"/>
  <c r="J26" i="3"/>
  <c r="K26" i="3" s="1"/>
  <c r="L26" i="3" s="1"/>
  <c r="M26" i="3" s="1"/>
  <c r="J18" i="3"/>
  <c r="K18" i="3" s="1"/>
  <c r="L18" i="3" s="1"/>
  <c r="M18" i="3" s="1"/>
  <c r="N18" i="3" s="1"/>
  <c r="O18" i="3" s="1"/>
  <c r="J10" i="3"/>
  <c r="K10" i="3" s="1"/>
  <c r="L10" i="3" s="1"/>
  <c r="M10" i="3" s="1"/>
  <c r="K2" i="3"/>
  <c r="L2" i="3" s="1"/>
  <c r="M2" i="3" s="1"/>
  <c r="N2" i="3" s="1"/>
  <c r="O2" i="3" s="1"/>
  <c r="J116" i="3"/>
  <c r="K116" i="3" s="1"/>
  <c r="L116" i="3" s="1"/>
  <c r="M116" i="3" s="1"/>
  <c r="N116" i="3" s="1"/>
  <c r="J63" i="3"/>
  <c r="K63" i="3" s="1"/>
  <c r="L63" i="3" s="1"/>
  <c r="M63" i="3" s="1"/>
  <c r="N63" i="3" s="1"/>
  <c r="O63" i="3" s="1"/>
  <c r="J55" i="3"/>
  <c r="K55" i="3" s="1"/>
  <c r="L55" i="3" s="1"/>
  <c r="M55" i="3" s="1"/>
  <c r="J47" i="3"/>
  <c r="K47" i="3" s="1"/>
  <c r="L47" i="3" s="1"/>
  <c r="M47" i="3" s="1"/>
  <c r="J39" i="3"/>
  <c r="K39" i="3" s="1"/>
  <c r="L39" i="3" s="1"/>
  <c r="M39" i="3" s="1"/>
  <c r="N39" i="3" s="1"/>
  <c r="O39" i="3" s="1"/>
  <c r="J31" i="3"/>
  <c r="K31" i="3" s="1"/>
  <c r="L31" i="3" s="1"/>
  <c r="M31" i="3" s="1"/>
  <c r="N31" i="3" s="1"/>
  <c r="J23" i="3"/>
  <c r="K23" i="3" s="1"/>
  <c r="L23" i="3" s="1"/>
  <c r="M23" i="3" s="1"/>
  <c r="N23" i="3" s="1"/>
  <c r="O23" i="3" s="1"/>
  <c r="J15" i="3"/>
  <c r="K15" i="3" s="1"/>
  <c r="L15" i="3" s="1"/>
  <c r="M15" i="3" s="1"/>
  <c r="N15" i="3" s="1"/>
  <c r="O15" i="3" s="1"/>
  <c r="J71" i="3"/>
  <c r="K71" i="3" s="1"/>
  <c r="L71" i="3" s="1"/>
  <c r="M71" i="3" s="1"/>
  <c r="N71" i="3" s="1"/>
  <c r="J21" i="3"/>
  <c r="K21" i="3" s="1"/>
  <c r="L21" i="3" s="1"/>
  <c r="M21" i="3" s="1"/>
  <c r="J13" i="3"/>
  <c r="K13" i="3" s="1"/>
  <c r="L13" i="3" s="1"/>
  <c r="M13" i="3" s="1"/>
  <c r="N13" i="3" s="1"/>
  <c r="O13" i="3" s="1"/>
  <c r="J45" i="3"/>
  <c r="K45" i="3" s="1"/>
  <c r="L45" i="3" s="1"/>
  <c r="M45" i="3" s="1"/>
  <c r="J7" i="3"/>
  <c r="K7" i="3" s="1"/>
  <c r="L7" i="3" s="1"/>
  <c r="M7" i="3" s="1"/>
  <c r="N7" i="3" s="1"/>
  <c r="J5" i="3"/>
  <c r="K5" i="3" s="1"/>
  <c r="L5" i="3" s="1"/>
  <c r="M5" i="3" s="1"/>
  <c r="N5" i="3" s="1"/>
  <c r="J53" i="3"/>
  <c r="K53" i="3" s="1"/>
  <c r="L53" i="3" s="1"/>
  <c r="M53" i="3" s="1"/>
  <c r="J29" i="3"/>
  <c r="K29" i="3" s="1"/>
  <c r="L29" i="3" s="1"/>
  <c r="M29" i="3" s="1"/>
  <c r="N29" i="3" s="1"/>
  <c r="J36" i="3"/>
  <c r="K36" i="3" s="1"/>
  <c r="L36" i="3" s="1"/>
  <c r="M36" i="3" s="1"/>
  <c r="J28" i="3"/>
  <c r="K28" i="3" s="1"/>
  <c r="L28" i="3" s="1"/>
  <c r="M28" i="3" s="1"/>
  <c r="J20" i="3"/>
  <c r="K20" i="3" s="1"/>
  <c r="L20" i="3" s="1"/>
  <c r="M20" i="3" s="1"/>
  <c r="N20" i="3" s="1"/>
  <c r="O20" i="3" s="1"/>
  <c r="J12" i="3"/>
  <c r="K12" i="3" s="1"/>
  <c r="L12" i="3" s="1"/>
  <c r="M12" i="3" s="1"/>
  <c r="N12" i="3" s="1"/>
  <c r="J44" i="3"/>
  <c r="K44" i="3" s="1"/>
  <c r="L44" i="3" s="1"/>
  <c r="M44" i="3" s="1"/>
  <c r="N44" i="3" s="1"/>
  <c r="O44" i="3" s="1"/>
  <c r="J4" i="3"/>
  <c r="K4" i="3" s="1"/>
  <c r="L4" i="3" s="1"/>
  <c r="M4" i="3" s="1"/>
  <c r="N4" i="3" s="1"/>
  <c r="J52" i="3"/>
  <c r="K52" i="3" s="1"/>
  <c r="L52" i="3" s="1"/>
  <c r="M52" i="3" s="1"/>
  <c r="J60" i="3"/>
  <c r="K60" i="3" s="1"/>
  <c r="L60" i="3" s="1"/>
  <c r="M60" i="3" s="1"/>
  <c r="N60" i="3" s="1"/>
  <c r="O60" i="3" s="1"/>
  <c r="J37" i="3"/>
  <c r="K37" i="3" s="1"/>
  <c r="L37" i="3" s="1"/>
  <c r="M37" i="3" s="1"/>
  <c r="O101" i="4"/>
  <c r="O73" i="6"/>
  <c r="O47" i="6"/>
  <c r="O27" i="6"/>
  <c r="O52" i="6"/>
  <c r="O36" i="6"/>
  <c r="O98" i="6"/>
  <c r="O4" i="3" l="1"/>
  <c r="O9" i="3"/>
  <c r="O174" i="3"/>
  <c r="N210" i="3"/>
  <c r="O225" i="3"/>
  <c r="O66" i="4"/>
  <c r="O64" i="5"/>
  <c r="O88" i="5"/>
  <c r="O95" i="3"/>
  <c r="O72" i="3"/>
  <c r="N113" i="3"/>
  <c r="P113" i="3" s="1"/>
  <c r="O173" i="3"/>
  <c r="O137" i="3"/>
  <c r="N61" i="4"/>
  <c r="N69" i="3"/>
  <c r="O99" i="3"/>
  <c r="O198" i="3"/>
  <c r="O4" i="4"/>
  <c r="N36" i="3"/>
  <c r="P36" i="3" s="1"/>
  <c r="N11" i="3"/>
  <c r="P11" i="3" s="1"/>
  <c r="N163" i="3"/>
  <c r="O211" i="3"/>
  <c r="O12" i="4"/>
  <c r="O28" i="5"/>
  <c r="O80" i="4"/>
  <c r="O76" i="5"/>
  <c r="O139" i="3"/>
  <c r="O72" i="6"/>
  <c r="O79" i="6"/>
  <c r="O31" i="3"/>
  <c r="N8" i="3"/>
  <c r="O122" i="3"/>
  <c r="N159" i="3"/>
  <c r="O202" i="3"/>
  <c r="N24" i="4"/>
  <c r="O102" i="4"/>
  <c r="N26" i="3"/>
  <c r="N74" i="3"/>
  <c r="P4" i="3"/>
  <c r="O32" i="3"/>
  <c r="N49" i="3"/>
  <c r="N130" i="3"/>
  <c r="P130" i="3" s="1"/>
  <c r="N227" i="3"/>
  <c r="O29" i="3"/>
  <c r="N144" i="3"/>
  <c r="O32" i="4"/>
  <c r="O54" i="4"/>
  <c r="O29" i="5"/>
  <c r="O25" i="3"/>
  <c r="N112" i="3"/>
  <c r="P112" i="3" s="1"/>
  <c r="P134" i="3"/>
  <c r="Q134" i="3" s="1"/>
  <c r="R134" i="3" s="1"/>
  <c r="S134" i="3" s="1"/>
  <c r="O19" i="4"/>
  <c r="O7" i="3"/>
  <c r="O5" i="3"/>
  <c r="N55" i="3"/>
  <c r="O43" i="3"/>
  <c r="O98" i="3"/>
  <c r="O3" i="4"/>
  <c r="O15" i="4"/>
  <c r="O92" i="5"/>
  <c r="O51" i="3"/>
  <c r="N54" i="3"/>
  <c r="P54" i="3" s="1"/>
  <c r="O175" i="3"/>
  <c r="N190" i="3"/>
  <c r="O43" i="4"/>
  <c r="N42" i="4"/>
  <c r="P42" i="4" s="1"/>
  <c r="O82" i="5"/>
  <c r="O50" i="3"/>
  <c r="O73" i="3"/>
  <c r="O141" i="3"/>
  <c r="O221" i="3"/>
  <c r="O73" i="5"/>
  <c r="O199" i="3"/>
  <c r="O116" i="3"/>
  <c r="O149" i="3"/>
  <c r="O152" i="3"/>
  <c r="O229" i="3"/>
  <c r="N91" i="4"/>
  <c r="P91" i="4" s="1"/>
  <c r="O12" i="3"/>
  <c r="N21" i="3"/>
  <c r="N169" i="3"/>
  <c r="O237" i="3"/>
  <c r="O26" i="4"/>
  <c r="O103" i="4"/>
  <c r="O132" i="3"/>
  <c r="O71" i="3"/>
  <c r="N75" i="3"/>
  <c r="N157" i="3"/>
  <c r="P157" i="3" s="1"/>
  <c r="O166" i="3"/>
  <c r="N180" i="3"/>
  <c r="O89" i="4"/>
  <c r="O68" i="5"/>
  <c r="O4" i="6"/>
  <c r="O86" i="3"/>
  <c r="O3" i="3"/>
  <c r="O119" i="3"/>
  <c r="O212" i="3"/>
  <c r="O83" i="3"/>
  <c r="P86" i="3"/>
  <c r="O176" i="3"/>
  <c r="N33" i="4"/>
  <c r="O17" i="4"/>
  <c r="N26" i="5"/>
  <c r="P26" i="5" s="1"/>
  <c r="P7" i="3"/>
  <c r="P22" i="3"/>
  <c r="Q22" i="3" s="1"/>
  <c r="R22" i="3" s="1"/>
  <c r="S22" i="3" s="1"/>
  <c r="P106" i="3"/>
  <c r="Q106" i="3" s="1"/>
  <c r="R106" i="3" s="1"/>
  <c r="S106" i="3" s="1"/>
  <c r="P80" i="3"/>
  <c r="Q80" i="3" s="1"/>
  <c r="R80" i="3" s="1"/>
  <c r="S80" i="3" s="1"/>
  <c r="P107" i="3"/>
  <c r="Q107" i="3" s="1"/>
  <c r="R107" i="3" s="1"/>
  <c r="S107" i="3" s="1"/>
  <c r="P118" i="3"/>
  <c r="Q118" i="3" s="1"/>
  <c r="R118" i="3" s="1"/>
  <c r="S118" i="3" s="1"/>
  <c r="P81" i="3"/>
  <c r="Q81" i="3" s="1"/>
  <c r="R81" i="3" s="1"/>
  <c r="S81" i="3" s="1"/>
  <c r="P137" i="3"/>
  <c r="P127" i="3"/>
  <c r="Q127" i="3" s="1"/>
  <c r="R127" i="3" s="1"/>
  <c r="S127" i="3" s="1"/>
  <c r="P207" i="3"/>
  <c r="Q207" i="3" s="1"/>
  <c r="R207" i="3" s="1"/>
  <c r="S207" i="3" s="1"/>
  <c r="P192" i="3"/>
  <c r="P193" i="3"/>
  <c r="Q193" i="3" s="1"/>
  <c r="R193" i="3" s="1"/>
  <c r="S193" i="3" s="1"/>
  <c r="P20" i="4"/>
  <c r="Q20" i="4" s="1"/>
  <c r="R20" i="4" s="1"/>
  <c r="S20" i="4" s="1"/>
  <c r="P17" i="4"/>
  <c r="P8" i="4"/>
  <c r="Q8" i="4" s="1"/>
  <c r="R8" i="4" s="1"/>
  <c r="S8" i="4" s="1"/>
  <c r="P98" i="4"/>
  <c r="Q98" i="4" s="1"/>
  <c r="R98" i="4" s="1"/>
  <c r="S98" i="4" s="1"/>
  <c r="P6" i="5"/>
  <c r="Q6" i="5" s="1"/>
  <c r="R6" i="5" s="1"/>
  <c r="S6" i="5" s="1"/>
  <c r="P91" i="5"/>
  <c r="Q91" i="5" s="1"/>
  <c r="R91" i="5" s="1"/>
  <c r="S91" i="5" s="1"/>
  <c r="N78" i="5"/>
  <c r="P78" i="5" s="1"/>
  <c r="N84" i="5"/>
  <c r="P83" i="6"/>
  <c r="P89" i="6"/>
  <c r="Q89" i="6" s="1"/>
  <c r="R89" i="6" s="1"/>
  <c r="S89" i="6" s="1"/>
  <c r="P101" i="6"/>
  <c r="Q101" i="6" s="1"/>
  <c r="R101" i="6" s="1"/>
  <c r="S101" i="6" s="1"/>
  <c r="P60" i="3"/>
  <c r="Q60" i="3" s="1"/>
  <c r="R60" i="3" s="1"/>
  <c r="S60" i="3" s="1"/>
  <c r="P116" i="3"/>
  <c r="P3" i="3"/>
  <c r="P41" i="3"/>
  <c r="Q41" i="3" s="1"/>
  <c r="R41" i="3" s="1"/>
  <c r="S41" i="3" s="1"/>
  <c r="P149" i="3"/>
  <c r="P34" i="4"/>
  <c r="Q34" i="4" s="1"/>
  <c r="R34" i="4" s="1"/>
  <c r="S34" i="4" s="1"/>
  <c r="P172" i="3"/>
  <c r="Q172" i="3" s="1"/>
  <c r="R172" i="3" s="1"/>
  <c r="S172" i="3" s="1"/>
  <c r="P202" i="3"/>
  <c r="P219" i="3"/>
  <c r="Q219" i="3" s="1"/>
  <c r="R219" i="3" s="1"/>
  <c r="S219" i="3" s="1"/>
  <c r="P182" i="3"/>
  <c r="Q182" i="3" s="1"/>
  <c r="R182" i="3" s="1"/>
  <c r="S182" i="3" s="1"/>
  <c r="P20" i="5"/>
  <c r="Q20" i="5" s="1"/>
  <c r="R20" i="5" s="1"/>
  <c r="S20" i="5" s="1"/>
  <c r="N14" i="5"/>
  <c r="P14" i="5" s="1"/>
  <c r="P11" i="5"/>
  <c r="Q11" i="5" s="1"/>
  <c r="R11" i="5" s="1"/>
  <c r="S11" i="5" s="1"/>
  <c r="N10" i="5"/>
  <c r="P10" i="5" s="1"/>
  <c r="P48" i="5"/>
  <c r="Q48" i="5" s="1"/>
  <c r="R48" i="5" s="1"/>
  <c r="S48" i="5" s="1"/>
  <c r="P87" i="5"/>
  <c r="Q87" i="5" s="1"/>
  <c r="R87" i="5" s="1"/>
  <c r="S87" i="5" s="1"/>
  <c r="P82" i="6"/>
  <c r="Q82" i="6" s="1"/>
  <c r="R82" i="6" s="1"/>
  <c r="S82" i="6" s="1"/>
  <c r="P8" i="6"/>
  <c r="Q8" i="6" s="1"/>
  <c r="R8" i="6" s="1"/>
  <c r="S8" i="6" s="1"/>
  <c r="N35" i="6"/>
  <c r="P43" i="6"/>
  <c r="Q43" i="6" s="1"/>
  <c r="R43" i="6" s="1"/>
  <c r="S43" i="6" s="1"/>
  <c r="P64" i="6"/>
  <c r="Q64" i="6" s="1"/>
  <c r="R64" i="6" s="1"/>
  <c r="S64" i="6" s="1"/>
  <c r="P13" i="3"/>
  <c r="P2" i="3"/>
  <c r="Q2" i="3" s="1"/>
  <c r="R2" i="3" s="1"/>
  <c r="S2" i="3" s="1"/>
  <c r="P48" i="3"/>
  <c r="Q48" i="3" s="1"/>
  <c r="R48" i="3" s="1"/>
  <c r="S48" i="3" s="1"/>
  <c r="P30" i="3"/>
  <c r="Q30" i="3" s="1"/>
  <c r="R30" i="3" s="1"/>
  <c r="S30" i="3" s="1"/>
  <c r="P89" i="3"/>
  <c r="Q89" i="3" s="1"/>
  <c r="R89" i="3" s="1"/>
  <c r="S89" i="3" s="1"/>
  <c r="P120" i="3"/>
  <c r="Q120" i="3" s="1"/>
  <c r="R120" i="3" s="1"/>
  <c r="S120" i="3" s="1"/>
  <c r="P135" i="3"/>
  <c r="Q135" i="3" s="1"/>
  <c r="R135" i="3" s="1"/>
  <c r="S135" i="3" s="1"/>
  <c r="P77" i="4"/>
  <c r="P201" i="3"/>
  <c r="Q201" i="3" s="1"/>
  <c r="R201" i="3" s="1"/>
  <c r="S201" i="3" s="1"/>
  <c r="P11" i="4"/>
  <c r="Q11" i="4" s="1"/>
  <c r="R11" i="4" s="1"/>
  <c r="S11" i="4" s="1"/>
  <c r="P62" i="4"/>
  <c r="Q62" i="4" s="1"/>
  <c r="R62" i="4" s="1"/>
  <c r="S62" i="4" s="1"/>
  <c r="P22" i="4"/>
  <c r="Q22" i="4" s="1"/>
  <c r="R22" i="4" s="1"/>
  <c r="S22" i="4" s="1"/>
  <c r="N41" i="4"/>
  <c r="P50" i="4"/>
  <c r="Q50" i="4" s="1"/>
  <c r="R50" i="4" s="1"/>
  <c r="S50" i="4" s="1"/>
  <c r="N12" i="5"/>
  <c r="P12" i="5" s="1"/>
  <c r="N18" i="5"/>
  <c r="P18" i="5" s="1"/>
  <c r="P25" i="5"/>
  <c r="Q25" i="5" s="1"/>
  <c r="R25" i="5" s="1"/>
  <c r="S25" i="5" s="1"/>
  <c r="N19" i="5"/>
  <c r="P5" i="5"/>
  <c r="Q5" i="5" s="1"/>
  <c r="R5" i="5" s="1"/>
  <c r="S5" i="5" s="1"/>
  <c r="N15" i="5"/>
  <c r="P45" i="5"/>
  <c r="Q45" i="5" s="1"/>
  <c r="R45" i="5" s="1"/>
  <c r="S45" i="5" s="1"/>
  <c r="P19" i="6"/>
  <c r="Q19" i="6" s="1"/>
  <c r="R19" i="6" s="1"/>
  <c r="S19" i="6" s="1"/>
  <c r="P90" i="5"/>
  <c r="Q90" i="5" s="1"/>
  <c r="R90" i="5" s="1"/>
  <c r="S90" i="5" s="1"/>
  <c r="P96" i="5"/>
  <c r="Q96" i="5" s="1"/>
  <c r="R96" i="5" s="1"/>
  <c r="S96" i="5" s="1"/>
  <c r="P31" i="6"/>
  <c r="Q31" i="6" s="1"/>
  <c r="R31" i="6" s="1"/>
  <c r="S31" i="6" s="1"/>
  <c r="P55" i="6"/>
  <c r="Q55" i="6" s="1"/>
  <c r="R55" i="6" s="1"/>
  <c r="S55" i="6" s="1"/>
  <c r="P103" i="5"/>
  <c r="Q103" i="5" s="1"/>
  <c r="R103" i="5" s="1"/>
  <c r="S103" i="5" s="1"/>
  <c r="P82" i="5"/>
  <c r="P88" i="5"/>
  <c r="N94" i="5"/>
  <c r="N100" i="5"/>
  <c r="P100" i="5" s="1"/>
  <c r="P47" i="6"/>
  <c r="Q47" i="6" s="1"/>
  <c r="R47" i="6" s="1"/>
  <c r="S47" i="6" s="1"/>
  <c r="P93" i="6"/>
  <c r="Q93" i="6" s="1"/>
  <c r="R93" i="6" s="1"/>
  <c r="S93" i="6" s="1"/>
  <c r="P99" i="6"/>
  <c r="Q99" i="6" s="1"/>
  <c r="R99" i="6" s="1"/>
  <c r="S99" i="6" s="1"/>
  <c r="P38" i="3"/>
  <c r="Q38" i="3" s="1"/>
  <c r="R38" i="3" s="1"/>
  <c r="S38" i="3" s="1"/>
  <c r="P70" i="3"/>
  <c r="Q70" i="3" s="1"/>
  <c r="R70" i="3" s="1"/>
  <c r="S70" i="3" s="1"/>
  <c r="P97" i="3"/>
  <c r="Q97" i="3" s="1"/>
  <c r="R97" i="3" s="1"/>
  <c r="S97" i="3" s="1"/>
  <c r="P73" i="4"/>
  <c r="Q73" i="4" s="1"/>
  <c r="R73" i="4" s="1"/>
  <c r="S73" i="4" s="1"/>
  <c r="P143" i="3"/>
  <c r="Q143" i="3" s="1"/>
  <c r="R143" i="3" s="1"/>
  <c r="S143" i="3" s="1"/>
  <c r="P208" i="3"/>
  <c r="Q208" i="3" s="1"/>
  <c r="R208" i="3" s="1"/>
  <c r="S208" i="3" s="1"/>
  <c r="P209" i="3"/>
  <c r="Q209" i="3" s="1"/>
  <c r="R209" i="3" s="1"/>
  <c r="S209" i="3" s="1"/>
  <c r="P94" i="4"/>
  <c r="Q94" i="4" s="1"/>
  <c r="R94" i="4" s="1"/>
  <c r="S94" i="4" s="1"/>
  <c r="P55" i="4"/>
  <c r="Q55" i="4" s="1"/>
  <c r="R55" i="4" s="1"/>
  <c r="S55" i="4" s="1"/>
  <c r="P13" i="5"/>
  <c r="Q13" i="5" s="1"/>
  <c r="R13" i="5" s="1"/>
  <c r="S13" i="5" s="1"/>
  <c r="P24" i="5"/>
  <c r="Q24" i="5" s="1"/>
  <c r="R24" i="5" s="1"/>
  <c r="S24" i="5" s="1"/>
  <c r="N30" i="5"/>
  <c r="P30" i="5" s="1"/>
  <c r="P27" i="5"/>
  <c r="P64" i="5"/>
  <c r="P49" i="5"/>
  <c r="Q49" i="5" s="1"/>
  <c r="R49" i="5" s="1"/>
  <c r="S49" i="5" s="1"/>
  <c r="P51" i="5"/>
  <c r="Q51" i="5" s="1"/>
  <c r="R51" i="5" s="1"/>
  <c r="S51" i="5" s="1"/>
  <c r="N86" i="5"/>
  <c r="P86" i="5" s="1"/>
  <c r="P6" i="6"/>
  <c r="Q6" i="6" s="1"/>
  <c r="R6" i="6" s="1"/>
  <c r="S6" i="6" s="1"/>
  <c r="P81" i="6"/>
  <c r="Q81" i="6" s="1"/>
  <c r="R81" i="6" s="1"/>
  <c r="S81" i="6" s="1"/>
  <c r="P41" i="6"/>
  <c r="Q41" i="6" s="1"/>
  <c r="R41" i="6" s="1"/>
  <c r="S41" i="6" s="1"/>
  <c r="P68" i="6"/>
  <c r="Q68" i="6" s="1"/>
  <c r="R68" i="6" s="1"/>
  <c r="S68" i="6" s="1"/>
  <c r="P80" i="6"/>
  <c r="Q80" i="6" s="1"/>
  <c r="R80" i="6" s="1"/>
  <c r="S80" i="6" s="1"/>
  <c r="Q83" i="6"/>
  <c r="R83" i="6" s="1"/>
  <c r="S83" i="6" s="1"/>
  <c r="N47" i="3"/>
  <c r="P47" i="3" s="1"/>
  <c r="N58" i="3"/>
  <c r="P58" i="3" s="1"/>
  <c r="N40" i="3"/>
  <c r="P87" i="3"/>
  <c r="Q87" i="3" s="1"/>
  <c r="R87" i="3" s="1"/>
  <c r="S87" i="3" s="1"/>
  <c r="P57" i="3"/>
  <c r="Q57" i="3" s="1"/>
  <c r="R57" i="3" s="1"/>
  <c r="S57" i="3" s="1"/>
  <c r="N61" i="3"/>
  <c r="P61" i="3" s="1"/>
  <c r="P165" i="3"/>
  <c r="Q165" i="3" s="1"/>
  <c r="R165" i="3" s="1"/>
  <c r="S165" i="3" s="1"/>
  <c r="N155" i="3"/>
  <c r="P124" i="3"/>
  <c r="Q124" i="3" s="1"/>
  <c r="R124" i="3" s="1"/>
  <c r="S124" i="3" s="1"/>
  <c r="N145" i="3"/>
  <c r="P218" i="3"/>
  <c r="Q218" i="3" s="1"/>
  <c r="R218" i="3" s="1"/>
  <c r="S218" i="3" s="1"/>
  <c r="P198" i="3"/>
  <c r="P46" i="4"/>
  <c r="Q46" i="4" s="1"/>
  <c r="R46" i="4" s="1"/>
  <c r="S46" i="4" s="1"/>
  <c r="P15" i="4"/>
  <c r="P27" i="4"/>
  <c r="Q27" i="4" s="1"/>
  <c r="R27" i="4" s="1"/>
  <c r="S27" i="4" s="1"/>
  <c r="N37" i="4"/>
  <c r="P37" i="4" s="1"/>
  <c r="P66" i="4"/>
  <c r="N35" i="5"/>
  <c r="P35" i="5" s="1"/>
  <c r="P21" i="5"/>
  <c r="Q21" i="5" s="1"/>
  <c r="R21" i="5" s="1"/>
  <c r="S21" i="5" s="1"/>
  <c r="N31" i="5"/>
  <c r="P31" i="5" s="1"/>
  <c r="P61" i="5"/>
  <c r="Q61" i="5" s="1"/>
  <c r="R61" i="5" s="1"/>
  <c r="S61" i="5" s="1"/>
  <c r="N55" i="5"/>
  <c r="P14" i="6"/>
  <c r="Q14" i="6" s="1"/>
  <c r="R14" i="6" s="1"/>
  <c r="S14" i="6" s="1"/>
  <c r="N10" i="6"/>
  <c r="P10" i="6" s="1"/>
  <c r="P12" i="6"/>
  <c r="Q12" i="6" s="1"/>
  <c r="R12" i="6" s="1"/>
  <c r="S12" i="6" s="1"/>
  <c r="P18" i="6"/>
  <c r="Q18" i="6" s="1"/>
  <c r="R18" i="6" s="1"/>
  <c r="S18" i="6" s="1"/>
  <c r="P44" i="3"/>
  <c r="Q44" i="3" s="1"/>
  <c r="R44" i="3" s="1"/>
  <c r="S44" i="3" s="1"/>
  <c r="P71" i="3"/>
  <c r="P18" i="3"/>
  <c r="Q18" i="3" s="1"/>
  <c r="R18" i="3" s="1"/>
  <c r="S18" i="3" s="1"/>
  <c r="P46" i="3"/>
  <c r="Q46" i="3" s="1"/>
  <c r="R46" i="3" s="1"/>
  <c r="S46" i="3" s="1"/>
  <c r="P122" i="3"/>
  <c r="P66" i="3"/>
  <c r="Q66" i="3" s="1"/>
  <c r="R66" i="3" s="1"/>
  <c r="S66" i="3" s="1"/>
  <c r="N79" i="3"/>
  <c r="P104" i="3"/>
  <c r="Q104" i="3" s="1"/>
  <c r="R104" i="3" s="1"/>
  <c r="S104" i="3" s="1"/>
  <c r="P67" i="3"/>
  <c r="Q67" i="3" s="1"/>
  <c r="R67" i="3" s="1"/>
  <c r="S67" i="3" s="1"/>
  <c r="N128" i="3"/>
  <c r="P128" i="3" s="1"/>
  <c r="P78" i="3"/>
  <c r="Q78" i="3" s="1"/>
  <c r="R78" i="3" s="1"/>
  <c r="S78" i="3" s="1"/>
  <c r="P105" i="3"/>
  <c r="Q105" i="3" s="1"/>
  <c r="R105" i="3" s="1"/>
  <c r="S105" i="3" s="1"/>
  <c r="P136" i="3"/>
  <c r="Q136" i="3" s="1"/>
  <c r="R136" i="3" s="1"/>
  <c r="S136" i="3" s="1"/>
  <c r="N126" i="3"/>
  <c r="P151" i="3"/>
  <c r="Q151" i="3" s="1"/>
  <c r="R151" i="3" s="1"/>
  <c r="S151" i="3" s="1"/>
  <c r="N200" i="3"/>
  <c r="P217" i="3"/>
  <c r="Q217" i="3" s="1"/>
  <c r="R217" i="3" s="1"/>
  <c r="S217" i="3" s="1"/>
  <c r="P59" i="4"/>
  <c r="Q59" i="4" s="1"/>
  <c r="R59" i="4" s="1"/>
  <c r="S59" i="4" s="1"/>
  <c r="P7" i="4"/>
  <c r="Q7" i="4" s="1"/>
  <c r="R7" i="4" s="1"/>
  <c r="S7" i="4" s="1"/>
  <c r="P58" i="4"/>
  <c r="Q58" i="4" s="1"/>
  <c r="R58" i="4" s="1"/>
  <c r="S58" i="4" s="1"/>
  <c r="N39" i="5"/>
  <c r="P52" i="5"/>
  <c r="Q52" i="5" s="1"/>
  <c r="R52" i="5" s="1"/>
  <c r="S52" i="5" s="1"/>
  <c r="P32" i="5"/>
  <c r="Q32" i="5" s="1"/>
  <c r="R32" i="5" s="1"/>
  <c r="S32" i="5" s="1"/>
  <c r="P38" i="5"/>
  <c r="Q38" i="5" s="1"/>
  <c r="R38" i="5" s="1"/>
  <c r="S38" i="5" s="1"/>
  <c r="P98" i="5"/>
  <c r="Q98" i="5" s="1"/>
  <c r="R98" i="5" s="1"/>
  <c r="S98" i="5" s="1"/>
  <c r="P85" i="5"/>
  <c r="Q85" i="5" s="1"/>
  <c r="R85" i="5" s="1"/>
  <c r="S85" i="5" s="1"/>
  <c r="N16" i="6"/>
  <c r="P44" i="6"/>
  <c r="Q44" i="6" s="1"/>
  <c r="R44" i="6" s="1"/>
  <c r="S44" i="6" s="1"/>
  <c r="P51" i="6"/>
  <c r="Q51" i="6" s="1"/>
  <c r="R51" i="6" s="1"/>
  <c r="S51" i="6" s="1"/>
  <c r="P38" i="6"/>
  <c r="Q38" i="6" s="1"/>
  <c r="R38" i="6" s="1"/>
  <c r="S38" i="6" s="1"/>
  <c r="P87" i="6"/>
  <c r="Q87" i="6" s="1"/>
  <c r="R87" i="6" s="1"/>
  <c r="S87" i="6" s="1"/>
  <c r="P72" i="6"/>
  <c r="P90" i="6"/>
  <c r="Q90" i="6" s="1"/>
  <c r="R90" i="6" s="1"/>
  <c r="S90" i="6" s="1"/>
  <c r="P29" i="3"/>
  <c r="P212" i="3"/>
  <c r="P173" i="3"/>
  <c r="N138" i="3"/>
  <c r="P138" i="3" s="1"/>
  <c r="P181" i="3"/>
  <c r="Q181" i="3" s="1"/>
  <c r="R181" i="3" s="1"/>
  <c r="S181" i="3" s="1"/>
  <c r="P132" i="3"/>
  <c r="N153" i="3"/>
  <c r="P153" i="3" s="1"/>
  <c r="P206" i="3"/>
  <c r="Q206" i="3" s="1"/>
  <c r="R206" i="3" s="1"/>
  <c r="S206" i="3" s="1"/>
  <c r="P19" i="4"/>
  <c r="N45" i="4"/>
  <c r="P28" i="5"/>
  <c r="N16" i="5"/>
  <c r="P51" i="4"/>
  <c r="Q51" i="4" s="1"/>
  <c r="R51" i="4" s="1"/>
  <c r="S51" i="4" s="1"/>
  <c r="P29" i="5"/>
  <c r="P40" i="5"/>
  <c r="Q40" i="5" s="1"/>
  <c r="R40" i="5" s="1"/>
  <c r="S40" i="5" s="1"/>
  <c r="P71" i="5"/>
  <c r="Q71" i="5" s="1"/>
  <c r="R71" i="5" s="1"/>
  <c r="S71" i="5" s="1"/>
  <c r="P69" i="5"/>
  <c r="Q69" i="5" s="1"/>
  <c r="R69" i="5" s="1"/>
  <c r="S69" i="5" s="1"/>
  <c r="P57" i="5"/>
  <c r="Q57" i="5" s="1"/>
  <c r="R57" i="5" s="1"/>
  <c r="S57" i="5" s="1"/>
  <c r="N36" i="5"/>
  <c r="P36" i="5" s="1"/>
  <c r="P65" i="5"/>
  <c r="Q65" i="5" s="1"/>
  <c r="R65" i="5" s="1"/>
  <c r="S65" i="5" s="1"/>
  <c r="P75" i="5"/>
  <c r="Q75" i="5" s="1"/>
  <c r="R75" i="5" s="1"/>
  <c r="S75" i="5" s="1"/>
  <c r="P67" i="5"/>
  <c r="Q67" i="5" s="1"/>
  <c r="R67" i="5" s="1"/>
  <c r="S67" i="5" s="1"/>
  <c r="P4" i="6"/>
  <c r="P22" i="6"/>
  <c r="Q22" i="6" s="1"/>
  <c r="R22" i="6" s="1"/>
  <c r="S22" i="6" s="1"/>
  <c r="P57" i="6"/>
  <c r="Q57" i="6" s="1"/>
  <c r="R57" i="6" s="1"/>
  <c r="S57" i="6" s="1"/>
  <c r="N74" i="6"/>
  <c r="N76" i="6"/>
  <c r="P76" i="6" s="1"/>
  <c r="P78" i="6"/>
  <c r="Q78" i="6" s="1"/>
  <c r="R78" i="6" s="1"/>
  <c r="S78" i="6" s="1"/>
  <c r="P84" i="6"/>
  <c r="Q84" i="6" s="1"/>
  <c r="R84" i="6" s="1"/>
  <c r="S84" i="6" s="1"/>
  <c r="P96" i="6"/>
  <c r="Q96" i="6" s="1"/>
  <c r="R96" i="6" s="1"/>
  <c r="S96" i="6" s="1"/>
  <c r="P175" i="3"/>
  <c r="P239" i="3"/>
  <c r="Q239" i="3" s="1"/>
  <c r="R239" i="3" s="1"/>
  <c r="S239" i="3" s="1"/>
  <c r="P225" i="3"/>
  <c r="P31" i="4"/>
  <c r="Q31" i="4" s="1"/>
  <c r="R31" i="4" s="1"/>
  <c r="S31" i="4" s="1"/>
  <c r="P23" i="5"/>
  <c r="Q23" i="5" s="1"/>
  <c r="R23" i="5" s="1"/>
  <c r="S23" i="5" s="1"/>
  <c r="P34" i="5"/>
  <c r="Q34" i="5" s="1"/>
  <c r="R34" i="5" s="1"/>
  <c r="S34" i="5" s="1"/>
  <c r="P53" i="5"/>
  <c r="Q53" i="5" s="1"/>
  <c r="R53" i="5" s="1"/>
  <c r="S53" i="5" s="1"/>
  <c r="P37" i="5"/>
  <c r="Q37" i="5" s="1"/>
  <c r="R37" i="5" s="1"/>
  <c r="S37" i="5" s="1"/>
  <c r="P68" i="5"/>
  <c r="P43" i="5"/>
  <c r="Q43" i="5" s="1"/>
  <c r="R43" i="5" s="1"/>
  <c r="S43" i="5" s="1"/>
  <c r="P92" i="5"/>
  <c r="P73" i="5"/>
  <c r="N26" i="6"/>
  <c r="P28" i="6"/>
  <c r="Q28" i="6" s="1"/>
  <c r="R28" i="6" s="1"/>
  <c r="S28" i="6" s="1"/>
  <c r="P45" i="6"/>
  <c r="Q45" i="6" s="1"/>
  <c r="R45" i="6" s="1"/>
  <c r="S45" i="6" s="1"/>
  <c r="P42" i="6"/>
  <c r="Q42" i="6" s="1"/>
  <c r="R42" i="6" s="1"/>
  <c r="S42" i="6" s="1"/>
  <c r="P15" i="3"/>
  <c r="Q15" i="3" s="1"/>
  <c r="R15" i="3" s="1"/>
  <c r="S15" i="3" s="1"/>
  <c r="N28" i="3"/>
  <c r="N10" i="3"/>
  <c r="P10" i="3" s="1"/>
  <c r="P35" i="3"/>
  <c r="Q35" i="3" s="1"/>
  <c r="R35" i="3" s="1"/>
  <c r="S35" i="3" s="1"/>
  <c r="N56" i="3"/>
  <c r="P56" i="3" s="1"/>
  <c r="P9" i="3"/>
  <c r="N76" i="3"/>
  <c r="P93" i="3"/>
  <c r="Q93" i="3" s="1"/>
  <c r="R93" i="3" s="1"/>
  <c r="S93" i="3" s="1"/>
  <c r="N114" i="3"/>
  <c r="P114" i="3" s="1"/>
  <c r="N77" i="3"/>
  <c r="P77" i="3" s="1"/>
  <c r="N88" i="3"/>
  <c r="P88" i="3" s="1"/>
  <c r="N115" i="3"/>
  <c r="P115" i="3" s="1"/>
  <c r="N146" i="3"/>
  <c r="P146" i="3" s="1"/>
  <c r="P123" i="3"/>
  <c r="Q123" i="3" s="1"/>
  <c r="R123" i="3" s="1"/>
  <c r="S123" i="3" s="1"/>
  <c r="N171" i="3"/>
  <c r="P171" i="3" s="1"/>
  <c r="P140" i="3"/>
  <c r="Q140" i="3" s="1"/>
  <c r="R140" i="3" s="1"/>
  <c r="S140" i="3" s="1"/>
  <c r="N161" i="3"/>
  <c r="P161" i="3" s="1"/>
  <c r="P234" i="3"/>
  <c r="Q234" i="3" s="1"/>
  <c r="R234" i="3" s="1"/>
  <c r="S234" i="3" s="1"/>
  <c r="P213" i="3"/>
  <c r="Q213" i="3" s="1"/>
  <c r="R213" i="3" s="1"/>
  <c r="S213" i="3" s="1"/>
  <c r="N226" i="3"/>
  <c r="P226" i="3" s="1"/>
  <c r="P187" i="3"/>
  <c r="Q187" i="3" s="1"/>
  <c r="R187" i="3" s="1"/>
  <c r="S187" i="3" s="1"/>
  <c r="P214" i="3"/>
  <c r="Q214" i="3" s="1"/>
  <c r="R214" i="3" s="1"/>
  <c r="S214" i="3" s="1"/>
  <c r="N13" i="4"/>
  <c r="P23" i="4"/>
  <c r="N9" i="4"/>
  <c r="P38" i="4"/>
  <c r="Q38" i="4" s="1"/>
  <c r="R38" i="4" s="1"/>
  <c r="S38" i="4" s="1"/>
  <c r="N79" i="5"/>
  <c r="P79" i="5" s="1"/>
  <c r="P71" i="4"/>
  <c r="Q71" i="4" s="1"/>
  <c r="R71" i="4" s="1"/>
  <c r="S71" i="4" s="1"/>
  <c r="N72" i="4"/>
  <c r="N41" i="5"/>
  <c r="P42" i="5"/>
  <c r="Q42" i="5" s="1"/>
  <c r="R42" i="5" s="1"/>
  <c r="S42" i="5" s="1"/>
  <c r="N47" i="5"/>
  <c r="P47" i="5" s="1"/>
  <c r="N81" i="5"/>
  <c r="N77" i="5"/>
  <c r="P77" i="5" s="1"/>
  <c r="P101" i="5"/>
  <c r="Q101" i="5" s="1"/>
  <c r="R101" i="5" s="1"/>
  <c r="S101" i="5" s="1"/>
  <c r="N32" i="6"/>
  <c r="P32" i="6" s="1"/>
  <c r="N70" i="6"/>
  <c r="P70" i="6" s="1"/>
  <c r="P54" i="6"/>
  <c r="Q54" i="6" s="1"/>
  <c r="R54" i="6" s="1"/>
  <c r="S54" i="6" s="1"/>
  <c r="P103" i="6"/>
  <c r="Q103" i="6" s="1"/>
  <c r="R103" i="6" s="1"/>
  <c r="S103" i="6" s="1"/>
  <c r="P88" i="6"/>
  <c r="Q88" i="6" s="1"/>
  <c r="R88" i="6" s="1"/>
  <c r="S88" i="6" s="1"/>
  <c r="N63" i="6"/>
  <c r="O77" i="4"/>
  <c r="P108" i="3"/>
  <c r="Q108" i="3" s="1"/>
  <c r="R108" i="3" s="1"/>
  <c r="S108" i="3" s="1"/>
  <c r="N37" i="3"/>
  <c r="P37" i="3" s="1"/>
  <c r="N62" i="3"/>
  <c r="P62" i="3" s="1"/>
  <c r="P119" i="3"/>
  <c r="P82" i="3"/>
  <c r="Q82" i="3" s="1"/>
  <c r="R82" i="3" s="1"/>
  <c r="S82" i="3" s="1"/>
  <c r="P196" i="3"/>
  <c r="Q196" i="3" s="1"/>
  <c r="R196" i="3" s="1"/>
  <c r="S196" i="3" s="1"/>
  <c r="P83" i="3"/>
  <c r="P94" i="3"/>
  <c r="Q94" i="3" s="1"/>
  <c r="R94" i="3" s="1"/>
  <c r="S94" i="3" s="1"/>
  <c r="P152" i="3"/>
  <c r="N142" i="3"/>
  <c r="P142" i="3" s="1"/>
  <c r="P167" i="3"/>
  <c r="Q167" i="3" s="1"/>
  <c r="R167" i="3" s="1"/>
  <c r="S167" i="3" s="1"/>
  <c r="P183" i="3"/>
  <c r="Q183" i="3" s="1"/>
  <c r="R183" i="3" s="1"/>
  <c r="S183" i="3" s="1"/>
  <c r="N236" i="3"/>
  <c r="P236" i="3" s="1"/>
  <c r="N215" i="3"/>
  <c r="N216" i="3"/>
  <c r="P233" i="3"/>
  <c r="Q233" i="3" s="1"/>
  <c r="R233" i="3" s="1"/>
  <c r="S233" i="3" s="1"/>
  <c r="N47" i="4"/>
  <c r="P47" i="4" s="1"/>
  <c r="P12" i="4"/>
  <c r="P36" i="4"/>
  <c r="Q36" i="4" s="1"/>
  <c r="R36" i="4" s="1"/>
  <c r="S36" i="4" s="1"/>
  <c r="P67" i="4"/>
  <c r="Q67" i="4" s="1"/>
  <c r="R67" i="4" s="1"/>
  <c r="S67" i="4" s="1"/>
  <c r="P49" i="4"/>
  <c r="Q49" i="4" s="1"/>
  <c r="R49" i="4" s="1"/>
  <c r="S49" i="4" s="1"/>
  <c r="P64" i="4"/>
  <c r="Q64" i="4" s="1"/>
  <c r="R64" i="4" s="1"/>
  <c r="S64" i="4" s="1"/>
  <c r="N76" i="4"/>
  <c r="P76" i="4" s="1"/>
  <c r="N75" i="4"/>
  <c r="P75" i="4" s="1"/>
  <c r="P79" i="4"/>
  <c r="Q79" i="4" s="1"/>
  <c r="R79" i="4" s="1"/>
  <c r="S79" i="4" s="1"/>
  <c r="P83" i="5"/>
  <c r="Q83" i="5" s="1"/>
  <c r="R83" i="5" s="1"/>
  <c r="S83" i="5" s="1"/>
  <c r="P20" i="6"/>
  <c r="Q20" i="6" s="1"/>
  <c r="R20" i="6" s="1"/>
  <c r="S20" i="6" s="1"/>
  <c r="P11" i="6"/>
  <c r="Q11" i="6" s="1"/>
  <c r="R11" i="6" s="1"/>
  <c r="S11" i="6" s="1"/>
  <c r="P102" i="5"/>
  <c r="Q102" i="5" s="1"/>
  <c r="R102" i="5" s="1"/>
  <c r="S102" i="5" s="1"/>
  <c r="N59" i="6"/>
  <c r="P59" i="6" s="1"/>
  <c r="N34" i="6"/>
  <c r="P34" i="6" s="1"/>
  <c r="N86" i="6"/>
  <c r="N92" i="6"/>
  <c r="P92" i="6" s="1"/>
  <c r="P94" i="6"/>
  <c r="Q94" i="6" s="1"/>
  <c r="R94" i="6" s="1"/>
  <c r="S94" i="6" s="1"/>
  <c r="P100" i="6"/>
  <c r="Q100" i="6" s="1"/>
  <c r="R100" i="6" s="1"/>
  <c r="S100" i="6" s="1"/>
  <c r="P69" i="6"/>
  <c r="Q69" i="6" s="1"/>
  <c r="R69" i="6" s="1"/>
  <c r="S69" i="6" s="1"/>
  <c r="Q27" i="5"/>
  <c r="R27" i="5" s="1"/>
  <c r="S27" i="5" s="1"/>
  <c r="Q13" i="3"/>
  <c r="R13" i="3" s="1"/>
  <c r="S13" i="3" s="1"/>
  <c r="P23" i="3"/>
  <c r="Q23" i="3" s="1"/>
  <c r="R23" i="3" s="1"/>
  <c r="S23" i="3" s="1"/>
  <c r="P43" i="3"/>
  <c r="P95" i="3"/>
  <c r="P17" i="3"/>
  <c r="Q17" i="3" s="1"/>
  <c r="R17" i="3" s="1"/>
  <c r="S17" i="3" s="1"/>
  <c r="N84" i="3"/>
  <c r="P84" i="3" s="1"/>
  <c r="P204" i="3"/>
  <c r="Q204" i="3" s="1"/>
  <c r="R204" i="3" s="1"/>
  <c r="S204" i="3" s="1"/>
  <c r="N85" i="3"/>
  <c r="P85" i="3" s="1"/>
  <c r="N96" i="3"/>
  <c r="P125" i="3"/>
  <c r="Q125" i="3" s="1"/>
  <c r="R125" i="3" s="1"/>
  <c r="S125" i="3" s="1"/>
  <c r="N154" i="3"/>
  <c r="P154" i="3" s="1"/>
  <c r="P166" i="3"/>
  <c r="P148" i="3"/>
  <c r="Q148" i="3" s="1"/>
  <c r="R148" i="3" s="1"/>
  <c r="S148" i="3" s="1"/>
  <c r="P178" i="3"/>
  <c r="Q178" i="3" s="1"/>
  <c r="R178" i="3" s="1"/>
  <c r="S178" i="3" s="1"/>
  <c r="P221" i="3"/>
  <c r="P195" i="3"/>
  <c r="Q195" i="3" s="1"/>
  <c r="R195" i="3" s="1"/>
  <c r="S195" i="3" s="1"/>
  <c r="P222" i="3"/>
  <c r="Q222" i="3" s="1"/>
  <c r="R222" i="3" s="1"/>
  <c r="S222" i="3" s="1"/>
  <c r="P241" i="3"/>
  <c r="Q241" i="3" s="1"/>
  <c r="R241" i="3" s="1"/>
  <c r="S241" i="3" s="1"/>
  <c r="N235" i="3"/>
  <c r="P63" i="4"/>
  <c r="Q63" i="4" s="1"/>
  <c r="R63" i="4" s="1"/>
  <c r="S63" i="4" s="1"/>
  <c r="P10" i="4"/>
  <c r="Q10" i="4" s="1"/>
  <c r="R10" i="4" s="1"/>
  <c r="S10" i="4" s="1"/>
  <c r="P21" i="4"/>
  <c r="Q21" i="4" s="1"/>
  <c r="R21" i="4" s="1"/>
  <c r="S21" i="4" s="1"/>
  <c r="P44" i="4"/>
  <c r="Q44" i="4" s="1"/>
  <c r="R44" i="4" s="1"/>
  <c r="S44" i="4" s="1"/>
  <c r="N40" i="4"/>
  <c r="P40" i="4" s="1"/>
  <c r="N53" i="4"/>
  <c r="N68" i="4"/>
  <c r="P68" i="4" s="1"/>
  <c r="N90" i="4"/>
  <c r="P90" i="4" s="1"/>
  <c r="N70" i="4"/>
  <c r="P80" i="4"/>
  <c r="N83" i="4"/>
  <c r="P83" i="4" s="1"/>
  <c r="P59" i="5"/>
  <c r="Q59" i="5" s="1"/>
  <c r="R59" i="5" s="1"/>
  <c r="S59" i="5" s="1"/>
  <c r="P89" i="5"/>
  <c r="Q89" i="5" s="1"/>
  <c r="R89" i="5" s="1"/>
  <c r="S89" i="5" s="1"/>
  <c r="P95" i="5"/>
  <c r="Q95" i="5" s="1"/>
  <c r="R95" i="5" s="1"/>
  <c r="S95" i="5" s="1"/>
  <c r="P30" i="6"/>
  <c r="Q30" i="6" s="1"/>
  <c r="R30" i="6" s="1"/>
  <c r="S30" i="6" s="1"/>
  <c r="N24" i="6"/>
  <c r="N5" i="6"/>
  <c r="P5" i="6" s="1"/>
  <c r="P13" i="6"/>
  <c r="Q13" i="6" s="1"/>
  <c r="R13" i="6" s="1"/>
  <c r="S13" i="6" s="1"/>
  <c r="P61" i="6"/>
  <c r="Q61" i="6" s="1"/>
  <c r="R61" i="6" s="1"/>
  <c r="S61" i="6" s="1"/>
  <c r="P36" i="6"/>
  <c r="Q36" i="6" s="1"/>
  <c r="R36" i="6" s="1"/>
  <c r="S36" i="6" s="1"/>
  <c r="P58" i="6"/>
  <c r="Q58" i="6" s="1"/>
  <c r="R58" i="6" s="1"/>
  <c r="S58" i="6" s="1"/>
  <c r="P33" i="6"/>
  <c r="Q33" i="6" s="1"/>
  <c r="R33" i="6" s="1"/>
  <c r="S33" i="6" s="1"/>
  <c r="P75" i="6"/>
  <c r="Q75" i="6" s="1"/>
  <c r="R75" i="6" s="1"/>
  <c r="S75" i="6" s="1"/>
  <c r="O23" i="4"/>
  <c r="P42" i="3"/>
  <c r="Q42" i="3" s="1"/>
  <c r="R42" i="3" s="1"/>
  <c r="S42" i="3" s="1"/>
  <c r="P24" i="3"/>
  <c r="Q24" i="3" s="1"/>
  <c r="R24" i="3" s="1"/>
  <c r="S24" i="3" s="1"/>
  <c r="N45" i="3"/>
  <c r="P45" i="3" s="1"/>
  <c r="P6" i="3"/>
  <c r="Q6" i="3" s="1"/>
  <c r="R6" i="3" s="1"/>
  <c r="S6" i="3" s="1"/>
  <c r="N19" i="3"/>
  <c r="P162" i="3"/>
  <c r="Q162" i="3" s="1"/>
  <c r="R162" i="3" s="1"/>
  <c r="S162" i="3" s="1"/>
  <c r="P90" i="3"/>
  <c r="Q90" i="3" s="1"/>
  <c r="R90" i="3" s="1"/>
  <c r="S90" i="3" s="1"/>
  <c r="N103" i="3"/>
  <c r="P64" i="3"/>
  <c r="Q64" i="3" s="1"/>
  <c r="R64" i="3" s="1"/>
  <c r="S64" i="3" s="1"/>
  <c r="P91" i="3"/>
  <c r="Q91" i="3" s="1"/>
  <c r="R91" i="3" s="1"/>
  <c r="S91" i="3" s="1"/>
  <c r="P102" i="3"/>
  <c r="Q102" i="3" s="1"/>
  <c r="R102" i="3" s="1"/>
  <c r="S102" i="3" s="1"/>
  <c r="P65" i="3"/>
  <c r="Q65" i="3" s="1"/>
  <c r="R65" i="3" s="1"/>
  <c r="S65" i="3" s="1"/>
  <c r="P160" i="3"/>
  <c r="Q160" i="3" s="1"/>
  <c r="R160" i="3" s="1"/>
  <c r="S160" i="3" s="1"/>
  <c r="N150" i="3"/>
  <c r="P150" i="3" s="1"/>
  <c r="P191" i="3"/>
  <c r="Q191" i="3" s="1"/>
  <c r="R191" i="3" s="1"/>
  <c r="S191" i="3" s="1"/>
  <c r="N223" i="3"/>
  <c r="P223" i="3" s="1"/>
  <c r="P176" i="3"/>
  <c r="P240" i="3"/>
  <c r="Q240" i="3" s="1"/>
  <c r="R240" i="3" s="1"/>
  <c r="S240" i="3" s="1"/>
  <c r="N197" i="3"/>
  <c r="N224" i="3"/>
  <c r="P224" i="3" s="1"/>
  <c r="P177" i="3"/>
  <c r="Q177" i="3" s="1"/>
  <c r="R177" i="3" s="1"/>
  <c r="S177" i="3" s="1"/>
  <c r="P16" i="4"/>
  <c r="Q16" i="4" s="1"/>
  <c r="R16" i="4" s="1"/>
  <c r="S16" i="4" s="1"/>
  <c r="N14" i="4"/>
  <c r="P14" i="4" s="1"/>
  <c r="N29" i="4"/>
  <c r="P29" i="4" s="1"/>
  <c r="N25" i="4"/>
  <c r="P25" i="4" s="1"/>
  <c r="N48" i="4"/>
  <c r="P48" i="4" s="1"/>
  <c r="P54" i="4"/>
  <c r="P87" i="4"/>
  <c r="Q87" i="4" s="1"/>
  <c r="R87" i="4" s="1"/>
  <c r="S87" i="4" s="1"/>
  <c r="N88" i="4"/>
  <c r="P88" i="4" s="1"/>
  <c r="P81" i="4"/>
  <c r="Q81" i="4" s="1"/>
  <c r="R81" i="4" s="1"/>
  <c r="S81" i="4" s="1"/>
  <c r="N84" i="4"/>
  <c r="P84" i="4" s="1"/>
  <c r="P58" i="5"/>
  <c r="Q58" i="5" s="1"/>
  <c r="R58" i="5" s="1"/>
  <c r="S58" i="5" s="1"/>
  <c r="N63" i="5"/>
  <c r="P44" i="5"/>
  <c r="Q44" i="5" s="1"/>
  <c r="R44" i="5" s="1"/>
  <c r="S44" i="5" s="1"/>
  <c r="P56" i="5"/>
  <c r="Q56" i="5" s="1"/>
  <c r="R56" i="5" s="1"/>
  <c r="S56" i="5" s="1"/>
  <c r="P46" i="5"/>
  <c r="Q46" i="5" s="1"/>
  <c r="R46" i="5" s="1"/>
  <c r="S46" i="5" s="1"/>
  <c r="N97" i="5"/>
  <c r="P97" i="5" s="1"/>
  <c r="N93" i="5"/>
  <c r="N9" i="6"/>
  <c r="P7" i="6"/>
  <c r="Q7" i="6" s="1"/>
  <c r="R7" i="6" s="1"/>
  <c r="S7" i="6" s="1"/>
  <c r="P46" i="6"/>
  <c r="Q46" i="6" s="1"/>
  <c r="R46" i="6" s="1"/>
  <c r="S46" i="6" s="1"/>
  <c r="P48" i="6"/>
  <c r="Q48" i="6" s="1"/>
  <c r="R48" i="6" s="1"/>
  <c r="S48" i="6" s="1"/>
  <c r="N37" i="6"/>
  <c r="P98" i="6"/>
  <c r="Q98" i="6" s="1"/>
  <c r="R98" i="6" s="1"/>
  <c r="S98" i="6" s="1"/>
  <c r="P12" i="3"/>
  <c r="P31" i="3"/>
  <c r="P51" i="3"/>
  <c r="P25" i="3"/>
  <c r="P109" i="3"/>
  <c r="Q109" i="3" s="1"/>
  <c r="R109" i="3" s="1"/>
  <c r="S109" i="3" s="1"/>
  <c r="P133" i="3"/>
  <c r="Q133" i="3" s="1"/>
  <c r="R133" i="3" s="1"/>
  <c r="S133" i="3" s="1"/>
  <c r="P139" i="3"/>
  <c r="P174" i="3"/>
  <c r="P156" i="3"/>
  <c r="Q156" i="3" s="1"/>
  <c r="R156" i="3" s="1"/>
  <c r="S156" i="3" s="1"/>
  <c r="P228" i="3"/>
  <c r="Q228" i="3" s="1"/>
  <c r="R228" i="3" s="1"/>
  <c r="S228" i="3" s="1"/>
  <c r="P220" i="3"/>
  <c r="Q220" i="3" s="1"/>
  <c r="R220" i="3" s="1"/>
  <c r="S220" i="3" s="1"/>
  <c r="P229" i="3"/>
  <c r="P3" i="4"/>
  <c r="P203" i="3"/>
  <c r="Q203" i="3" s="1"/>
  <c r="R203" i="3" s="1"/>
  <c r="S203" i="3" s="1"/>
  <c r="N179" i="3"/>
  <c r="P179" i="3" s="1"/>
  <c r="P4" i="4"/>
  <c r="P17" i="5"/>
  <c r="Q17" i="5" s="1"/>
  <c r="R17" i="5" s="1"/>
  <c r="S17" i="5" s="1"/>
  <c r="N18" i="4"/>
  <c r="P28" i="4"/>
  <c r="Q28" i="4" s="1"/>
  <c r="R28" i="4" s="1"/>
  <c r="S28" i="4" s="1"/>
  <c r="P43" i="4"/>
  <c r="P33" i="5"/>
  <c r="Q33" i="5" s="1"/>
  <c r="R33" i="5" s="1"/>
  <c r="S33" i="5" s="1"/>
  <c r="P52" i="4"/>
  <c r="Q52" i="4" s="1"/>
  <c r="R52" i="4" s="1"/>
  <c r="S52" i="4" s="1"/>
  <c r="P7" i="5"/>
  <c r="Q7" i="5" s="1"/>
  <c r="R7" i="5" s="1"/>
  <c r="S7" i="5" s="1"/>
  <c r="P65" i="4"/>
  <c r="Q65" i="4" s="1"/>
  <c r="R65" i="4" s="1"/>
  <c r="S65" i="4" s="1"/>
  <c r="P74" i="4"/>
  <c r="Q74" i="4" s="1"/>
  <c r="R74" i="4" s="1"/>
  <c r="S74" i="4" s="1"/>
  <c r="P89" i="4"/>
  <c r="N92" i="4"/>
  <c r="P92" i="4" s="1"/>
  <c r="P102" i="4"/>
  <c r="P101" i="4"/>
  <c r="Q101" i="4" s="1"/>
  <c r="R101" i="4" s="1"/>
  <c r="S101" i="4" s="1"/>
  <c r="P82" i="4"/>
  <c r="Q82" i="4" s="1"/>
  <c r="R82" i="4" s="1"/>
  <c r="S82" i="4" s="1"/>
  <c r="N85" i="4"/>
  <c r="P85" i="4" s="1"/>
  <c r="P95" i="4"/>
  <c r="Q95" i="4" s="1"/>
  <c r="R95" i="4" s="1"/>
  <c r="S95" i="4" s="1"/>
  <c r="N50" i="5"/>
  <c r="P50" i="5" s="1"/>
  <c r="P99" i="5"/>
  <c r="Q99" i="5" s="1"/>
  <c r="R99" i="5" s="1"/>
  <c r="S99" i="5" s="1"/>
  <c r="P60" i="6"/>
  <c r="Q60" i="6" s="1"/>
  <c r="R60" i="6" s="1"/>
  <c r="S60" i="6" s="1"/>
  <c r="N3" i="6"/>
  <c r="P27" i="6"/>
  <c r="Q27" i="6" s="1"/>
  <c r="R27" i="6" s="1"/>
  <c r="S27" i="6" s="1"/>
  <c r="P17" i="6"/>
  <c r="Q17" i="6" s="1"/>
  <c r="R17" i="6" s="1"/>
  <c r="S17" i="6" s="1"/>
  <c r="N50" i="6"/>
  <c r="P50" i="6" s="1"/>
  <c r="N102" i="6"/>
  <c r="P102" i="6" s="1"/>
  <c r="P67" i="6"/>
  <c r="Q67" i="6" s="1"/>
  <c r="R67" i="6" s="1"/>
  <c r="S67" i="6" s="1"/>
  <c r="P73" i="6"/>
  <c r="Q73" i="6" s="1"/>
  <c r="R73" i="6" s="1"/>
  <c r="S73" i="6" s="1"/>
  <c r="P79" i="6"/>
  <c r="P85" i="6"/>
  <c r="Q85" i="6" s="1"/>
  <c r="R85" i="6" s="1"/>
  <c r="S85" i="6" s="1"/>
  <c r="P63" i="3"/>
  <c r="Q63" i="3" s="1"/>
  <c r="R63" i="3" s="1"/>
  <c r="S63" i="3" s="1"/>
  <c r="P50" i="3"/>
  <c r="P32" i="3"/>
  <c r="N53" i="3"/>
  <c r="P14" i="3"/>
  <c r="Q14" i="3" s="1"/>
  <c r="R14" i="3" s="1"/>
  <c r="S14" i="3" s="1"/>
  <c r="N27" i="3"/>
  <c r="P98" i="3"/>
  <c r="N111" i="3"/>
  <c r="P111" i="3" s="1"/>
  <c r="P72" i="3"/>
  <c r="P99" i="3"/>
  <c r="P110" i="3"/>
  <c r="Q110" i="3" s="1"/>
  <c r="R110" i="3" s="1"/>
  <c r="S110" i="3" s="1"/>
  <c r="P73" i="3"/>
  <c r="P168" i="3"/>
  <c r="Q168" i="3" s="1"/>
  <c r="R168" i="3" s="1"/>
  <c r="S168" i="3" s="1"/>
  <c r="P189" i="3"/>
  <c r="Q189" i="3" s="1"/>
  <c r="R189" i="3" s="1"/>
  <c r="S189" i="3" s="1"/>
  <c r="P129" i="3"/>
  <c r="Q129" i="3" s="1"/>
  <c r="R129" i="3" s="1"/>
  <c r="S129" i="3" s="1"/>
  <c r="N158" i="3"/>
  <c r="P158" i="3" s="1"/>
  <c r="N230" i="3"/>
  <c r="P230" i="3" s="1"/>
  <c r="P199" i="3"/>
  <c r="N188" i="3"/>
  <c r="P188" i="3" s="1"/>
  <c r="N231" i="3"/>
  <c r="P184" i="3"/>
  <c r="Q184" i="3" s="1"/>
  <c r="R184" i="3" s="1"/>
  <c r="S184" i="3" s="1"/>
  <c r="N205" i="3"/>
  <c r="N232" i="3"/>
  <c r="P232" i="3" s="1"/>
  <c r="P185" i="3"/>
  <c r="Q185" i="3" s="1"/>
  <c r="R185" i="3" s="1"/>
  <c r="S185" i="3" s="1"/>
  <c r="N5" i="4"/>
  <c r="P26" i="4"/>
  <c r="N39" i="4"/>
  <c r="P39" i="4" s="1"/>
  <c r="N242" i="3"/>
  <c r="P242" i="3" s="1"/>
  <c r="N35" i="4"/>
  <c r="P35" i="4" s="1"/>
  <c r="P60" i="4"/>
  <c r="Q60" i="4" s="1"/>
  <c r="R60" i="4" s="1"/>
  <c r="S60" i="4" s="1"/>
  <c r="N22" i="5"/>
  <c r="N56" i="4"/>
  <c r="P56" i="4" s="1"/>
  <c r="N69" i="4"/>
  <c r="P69" i="4" s="1"/>
  <c r="N78" i="4"/>
  <c r="N93" i="4"/>
  <c r="P93" i="4" s="1"/>
  <c r="P4" i="5"/>
  <c r="Q4" i="5" s="1"/>
  <c r="R4" i="5" s="1"/>
  <c r="S4" i="5" s="1"/>
  <c r="N86" i="4"/>
  <c r="P86" i="4" s="1"/>
  <c r="P96" i="4"/>
  <c r="Q96" i="4" s="1"/>
  <c r="R96" i="4" s="1"/>
  <c r="S96" i="4" s="1"/>
  <c r="N99" i="4"/>
  <c r="P99" i="4" s="1"/>
  <c r="P70" i="5"/>
  <c r="Q70" i="5" s="1"/>
  <c r="R70" i="5" s="1"/>
  <c r="S70" i="5" s="1"/>
  <c r="P66" i="5"/>
  <c r="Q66" i="5" s="1"/>
  <c r="R66" i="5" s="1"/>
  <c r="S66" i="5" s="1"/>
  <c r="N72" i="5"/>
  <c r="N21" i="6"/>
  <c r="P21" i="6" s="1"/>
  <c r="P29" i="6"/>
  <c r="Q29" i="6" s="1"/>
  <c r="R29" i="6" s="1"/>
  <c r="S29" i="6" s="1"/>
  <c r="P52" i="6"/>
  <c r="Q52" i="6" s="1"/>
  <c r="R52" i="6" s="1"/>
  <c r="S52" i="6" s="1"/>
  <c r="P97" i="6"/>
  <c r="Q97" i="6" s="1"/>
  <c r="R97" i="6" s="1"/>
  <c r="S97" i="6" s="1"/>
  <c r="P49" i="6"/>
  <c r="Q49" i="6" s="1"/>
  <c r="R49" i="6" s="1"/>
  <c r="S49" i="6" s="1"/>
  <c r="N65" i="6"/>
  <c r="N71" i="6"/>
  <c r="N77" i="6"/>
  <c r="P77" i="6" s="1"/>
  <c r="P91" i="6"/>
  <c r="Q91" i="6" s="1"/>
  <c r="R91" i="6" s="1"/>
  <c r="S91" i="6" s="1"/>
  <c r="Q192" i="3"/>
  <c r="R192" i="3" s="1"/>
  <c r="S192" i="3" s="1"/>
  <c r="P20" i="3"/>
  <c r="Q20" i="3" s="1"/>
  <c r="R20" i="3" s="1"/>
  <c r="S20" i="3" s="1"/>
  <c r="P5" i="3"/>
  <c r="P39" i="3"/>
  <c r="Q39" i="3" s="1"/>
  <c r="R39" i="3" s="1"/>
  <c r="S39" i="3" s="1"/>
  <c r="N52" i="3"/>
  <c r="N34" i="3"/>
  <c r="P92" i="3"/>
  <c r="Q92" i="3" s="1"/>
  <c r="R92" i="3" s="1"/>
  <c r="S92" i="3" s="1"/>
  <c r="P59" i="3"/>
  <c r="Q59" i="3" s="1"/>
  <c r="R59" i="3" s="1"/>
  <c r="S59" i="3" s="1"/>
  <c r="N16" i="3"/>
  <c r="P16" i="3" s="1"/>
  <c r="P33" i="3"/>
  <c r="Q33" i="3" s="1"/>
  <c r="R33" i="3" s="1"/>
  <c r="S33" i="3" s="1"/>
  <c r="P68" i="3"/>
  <c r="Q68" i="3" s="1"/>
  <c r="R68" i="3" s="1"/>
  <c r="S68" i="3" s="1"/>
  <c r="N100" i="3"/>
  <c r="P117" i="3"/>
  <c r="Q117" i="3" s="1"/>
  <c r="R117" i="3" s="1"/>
  <c r="S117" i="3" s="1"/>
  <c r="N101" i="3"/>
  <c r="P141" i="3"/>
  <c r="N170" i="3"/>
  <c r="P170" i="3" s="1"/>
  <c r="P147" i="3"/>
  <c r="Q147" i="3" s="1"/>
  <c r="R147" i="3" s="1"/>
  <c r="S147" i="3" s="1"/>
  <c r="N131" i="3"/>
  <c r="P131" i="3" s="1"/>
  <c r="P164" i="3"/>
  <c r="Q164" i="3" s="1"/>
  <c r="R164" i="3" s="1"/>
  <c r="S164" i="3" s="1"/>
  <c r="N121" i="3"/>
  <c r="P194" i="3"/>
  <c r="Q194" i="3" s="1"/>
  <c r="R194" i="3" s="1"/>
  <c r="S194" i="3" s="1"/>
  <c r="P237" i="3"/>
  <c r="N186" i="3"/>
  <c r="P211" i="3"/>
  <c r="P238" i="3"/>
  <c r="Q238" i="3" s="1"/>
  <c r="R238" i="3" s="1"/>
  <c r="S238" i="3" s="1"/>
  <c r="P32" i="4"/>
  <c r="N30" i="4"/>
  <c r="P30" i="4" s="1"/>
  <c r="P6" i="4"/>
  <c r="Q6" i="4" s="1"/>
  <c r="R6" i="4" s="1"/>
  <c r="S6" i="4" s="1"/>
  <c r="P57" i="4"/>
  <c r="Q57" i="4" s="1"/>
  <c r="R57" i="4" s="1"/>
  <c r="S57" i="4" s="1"/>
  <c r="P103" i="4"/>
  <c r="P9" i="5"/>
  <c r="Q9" i="5" s="1"/>
  <c r="R9" i="5" s="1"/>
  <c r="S9" i="5" s="1"/>
  <c r="N8" i="5"/>
  <c r="N3" i="5"/>
  <c r="P3" i="5" s="1"/>
  <c r="P97" i="4"/>
  <c r="Q97" i="4" s="1"/>
  <c r="R97" i="4" s="1"/>
  <c r="S97" i="4" s="1"/>
  <c r="N100" i="4"/>
  <c r="P100" i="4" s="1"/>
  <c r="P54" i="5"/>
  <c r="Q54" i="5" s="1"/>
  <c r="R54" i="5" s="1"/>
  <c r="S54" i="5" s="1"/>
  <c r="P60" i="5"/>
  <c r="Q60" i="5" s="1"/>
  <c r="R60" i="5" s="1"/>
  <c r="S60" i="5" s="1"/>
  <c r="P76" i="5"/>
  <c r="P62" i="5"/>
  <c r="Q62" i="5" s="1"/>
  <c r="R62" i="5" s="1"/>
  <c r="S62" i="5" s="1"/>
  <c r="P74" i="5"/>
  <c r="Q74" i="5" s="1"/>
  <c r="R74" i="5" s="1"/>
  <c r="S74" i="5" s="1"/>
  <c r="P80" i="5"/>
  <c r="Q80" i="5" s="1"/>
  <c r="R80" i="5" s="1"/>
  <c r="S80" i="5" s="1"/>
  <c r="P15" i="6"/>
  <c r="Q15" i="6" s="1"/>
  <c r="R15" i="6" s="1"/>
  <c r="S15" i="6" s="1"/>
  <c r="N25" i="6"/>
  <c r="N39" i="6"/>
  <c r="P39" i="6" s="1"/>
  <c r="P23" i="6"/>
  <c r="Q23" i="6" s="1"/>
  <c r="R23" i="6" s="1"/>
  <c r="S23" i="6" s="1"/>
  <c r="P40" i="6"/>
  <c r="Q40" i="6" s="1"/>
  <c r="R40" i="6" s="1"/>
  <c r="S40" i="6" s="1"/>
  <c r="P62" i="6"/>
  <c r="Q62" i="6" s="1"/>
  <c r="R62" i="6" s="1"/>
  <c r="S62" i="6" s="1"/>
  <c r="N56" i="6"/>
  <c r="P66" i="6"/>
  <c r="Q66" i="6" s="1"/>
  <c r="R66" i="6" s="1"/>
  <c r="S66" i="6" s="1"/>
  <c r="N53" i="6"/>
  <c r="P53" i="6" s="1"/>
  <c r="N95" i="6"/>
  <c r="P95" i="6" s="1"/>
  <c r="Q77" i="4" l="1"/>
  <c r="R77" i="4" s="1"/>
  <c r="S77" i="4" s="1"/>
  <c r="Q176" i="3"/>
  <c r="R176" i="3" s="1"/>
  <c r="S176" i="3" s="1"/>
  <c r="V176" i="3" s="1"/>
  <c r="Q28" i="5"/>
  <c r="R28" i="5" s="1"/>
  <c r="S28" i="5" s="1"/>
  <c r="V28" i="5" s="1"/>
  <c r="Q15" i="4"/>
  <c r="R15" i="4" s="1"/>
  <c r="S15" i="4" s="1"/>
  <c r="AD15" i="4" s="1"/>
  <c r="Q212" i="3"/>
  <c r="R212" i="3" s="1"/>
  <c r="S212" i="3" s="1"/>
  <c r="V212" i="3" s="1"/>
  <c r="Q23" i="4"/>
  <c r="R23" i="4" s="1"/>
  <c r="S23" i="4" s="1"/>
  <c r="AD23" i="4" s="1"/>
  <c r="Q116" i="3"/>
  <c r="R116" i="3" s="1"/>
  <c r="S116" i="3" s="1"/>
  <c r="Z116" i="3" s="1"/>
  <c r="AI116" i="3" s="1"/>
  <c r="Q122" i="3"/>
  <c r="R122" i="3" s="1"/>
  <c r="S122" i="3" s="1"/>
  <c r="AD122" i="3" s="1"/>
  <c r="Q17" i="4"/>
  <c r="R17" i="4" s="1"/>
  <c r="S17" i="4" s="1"/>
  <c r="AD17" i="4" s="1"/>
  <c r="Q73" i="5"/>
  <c r="R73" i="5" s="1"/>
  <c r="S73" i="5" s="1"/>
  <c r="AD73" i="5" s="1"/>
  <c r="AD44" i="5"/>
  <c r="Z44" i="5"/>
  <c r="AF44" i="5" s="1"/>
  <c r="T44" i="5"/>
  <c r="U44" i="5" s="1"/>
  <c r="W44" i="5" s="1"/>
  <c r="V44" i="5"/>
  <c r="AD65" i="5"/>
  <c r="T65" i="5"/>
  <c r="U65" i="5" s="1"/>
  <c r="W65" i="5" s="1"/>
  <c r="Z65" i="5"/>
  <c r="AF65" i="5" s="1"/>
  <c r="V65" i="5"/>
  <c r="AD206" i="3"/>
  <c r="T206" i="3"/>
  <c r="U206" i="3" s="1"/>
  <c r="W206" i="3" s="1"/>
  <c r="Z206" i="3"/>
  <c r="AI206" i="3" s="1"/>
  <c r="V206" i="3"/>
  <c r="AD7" i="4"/>
  <c r="T7" i="4"/>
  <c r="U7" i="4" s="1"/>
  <c r="W7" i="4" s="1"/>
  <c r="Z7" i="4"/>
  <c r="AF7" i="4" s="1"/>
  <c r="V7" i="4"/>
  <c r="AD49" i="5"/>
  <c r="Z49" i="5"/>
  <c r="AF49" i="5" s="1"/>
  <c r="T49" i="5"/>
  <c r="U49" i="5" s="1"/>
  <c r="W49" i="5" s="1"/>
  <c r="V49" i="5"/>
  <c r="AD2" i="3"/>
  <c r="T2" i="3"/>
  <c r="U2" i="3" s="1"/>
  <c r="W2" i="3" s="1"/>
  <c r="Z2" i="3"/>
  <c r="AI2" i="3" s="1"/>
  <c r="V2" i="3"/>
  <c r="AD127" i="3"/>
  <c r="T127" i="3"/>
  <c r="U127" i="3" s="1"/>
  <c r="W127" i="3" s="1"/>
  <c r="Z127" i="3"/>
  <c r="AI127" i="3" s="1"/>
  <c r="V127" i="3"/>
  <c r="AD176" i="3"/>
  <c r="T176" i="3"/>
  <c r="U176" i="3" s="1"/>
  <c r="W176" i="3" s="1"/>
  <c r="Z176" i="3"/>
  <c r="AI176" i="3" s="1"/>
  <c r="AD87" i="6"/>
  <c r="Z87" i="6"/>
  <c r="AF87" i="6" s="1"/>
  <c r="T87" i="6"/>
  <c r="U87" i="6" s="1"/>
  <c r="W87" i="6" s="1"/>
  <c r="V87" i="6"/>
  <c r="AD165" i="3"/>
  <c r="Z165" i="3"/>
  <c r="AI165" i="3" s="1"/>
  <c r="T165" i="3"/>
  <c r="U165" i="3" s="1"/>
  <c r="W165" i="3" s="1"/>
  <c r="V165" i="3"/>
  <c r="AD16" i="4"/>
  <c r="Z16" i="4"/>
  <c r="AF16" i="4" s="1"/>
  <c r="T16" i="4"/>
  <c r="U16" i="4" s="1"/>
  <c r="W16" i="4" s="1"/>
  <c r="V16" i="4"/>
  <c r="AD164" i="3"/>
  <c r="T164" i="3"/>
  <c r="U164" i="3" s="1"/>
  <c r="W164" i="3" s="1"/>
  <c r="Z164" i="3"/>
  <c r="AI164" i="3" s="1"/>
  <c r="V164" i="3"/>
  <c r="AD70" i="5"/>
  <c r="Z70" i="5"/>
  <c r="AF70" i="5" s="1"/>
  <c r="T70" i="5"/>
  <c r="U70" i="5" s="1"/>
  <c r="W70" i="5" s="1"/>
  <c r="V70" i="5"/>
  <c r="AD73" i="6"/>
  <c r="Z73" i="6"/>
  <c r="AF73" i="6" s="1"/>
  <c r="T73" i="6"/>
  <c r="U73" i="6" s="1"/>
  <c r="W73" i="6" s="1"/>
  <c r="V73" i="6"/>
  <c r="AD177" i="3"/>
  <c r="T177" i="3"/>
  <c r="U177" i="3" s="1"/>
  <c r="W177" i="3" s="1"/>
  <c r="Z177" i="3"/>
  <c r="AI177" i="3" s="1"/>
  <c r="V177" i="3"/>
  <c r="AD90" i="3"/>
  <c r="Z90" i="3"/>
  <c r="AI90" i="3" s="1"/>
  <c r="T90" i="3"/>
  <c r="U90" i="3" s="1"/>
  <c r="W90" i="3" s="1"/>
  <c r="V90" i="3"/>
  <c r="AD30" i="6"/>
  <c r="Z30" i="6"/>
  <c r="AF30" i="6" s="1"/>
  <c r="T30" i="6"/>
  <c r="U30" i="6" s="1"/>
  <c r="W30" i="6" s="1"/>
  <c r="V30" i="6"/>
  <c r="AD10" i="4"/>
  <c r="T10" i="4"/>
  <c r="U10" i="4" s="1"/>
  <c r="W10" i="4" s="1"/>
  <c r="Z10" i="4"/>
  <c r="AF10" i="4" s="1"/>
  <c r="V10" i="4"/>
  <c r="AD96" i="6"/>
  <c r="Z96" i="6"/>
  <c r="AF96" i="6" s="1"/>
  <c r="T96" i="6"/>
  <c r="U96" i="6" s="1"/>
  <c r="W96" i="6" s="1"/>
  <c r="V96" i="6"/>
  <c r="AD28" i="6"/>
  <c r="T28" i="6"/>
  <c r="U28" i="6" s="1"/>
  <c r="W28" i="6" s="1"/>
  <c r="Z28" i="6"/>
  <c r="AF28" i="6" s="1"/>
  <c r="V28" i="6"/>
  <c r="AD59" i="4"/>
  <c r="Z59" i="4"/>
  <c r="AF59" i="4" s="1"/>
  <c r="T59" i="4"/>
  <c r="U59" i="4" s="1"/>
  <c r="W59" i="4" s="1"/>
  <c r="V59" i="4"/>
  <c r="AD27" i="4"/>
  <c r="T27" i="4"/>
  <c r="U27" i="4" s="1"/>
  <c r="W27" i="4" s="1"/>
  <c r="Z27" i="4"/>
  <c r="AF27" i="4" s="1"/>
  <c r="V27" i="4"/>
  <c r="AD182" i="3"/>
  <c r="T182" i="3"/>
  <c r="U182" i="3" s="1"/>
  <c r="W182" i="3" s="1"/>
  <c r="Z182" i="3"/>
  <c r="AI182" i="3" s="1"/>
  <c r="V182" i="3"/>
  <c r="Z15" i="4"/>
  <c r="AF15" i="4" s="1"/>
  <c r="AD203" i="3"/>
  <c r="T203" i="3"/>
  <c r="U203" i="3" s="1"/>
  <c r="W203" i="3" s="1"/>
  <c r="Z203" i="3"/>
  <c r="AI203" i="3" s="1"/>
  <c r="V203" i="3"/>
  <c r="AD204" i="3"/>
  <c r="Z204" i="3"/>
  <c r="AI204" i="3" s="1"/>
  <c r="T204" i="3"/>
  <c r="U204" i="3" s="1"/>
  <c r="W204" i="3" s="1"/>
  <c r="V204" i="3"/>
  <c r="AD94" i="3"/>
  <c r="T94" i="3"/>
  <c r="U94" i="3" s="1"/>
  <c r="W94" i="3" s="1"/>
  <c r="Z94" i="3"/>
  <c r="AI94" i="3" s="1"/>
  <c r="V94" i="3"/>
  <c r="AD39" i="3"/>
  <c r="Z39" i="3"/>
  <c r="AI39" i="3" s="1"/>
  <c r="T39" i="3"/>
  <c r="U39" i="3" s="1"/>
  <c r="W39" i="3" s="1"/>
  <c r="V39" i="3"/>
  <c r="AD62" i="6"/>
  <c r="Z62" i="6"/>
  <c r="AF62" i="6" s="1"/>
  <c r="T62" i="6"/>
  <c r="U62" i="6" s="1"/>
  <c r="W62" i="6" s="1"/>
  <c r="V62" i="6"/>
  <c r="AD9" i="5"/>
  <c r="T9" i="5"/>
  <c r="U9" i="5" s="1"/>
  <c r="W9" i="5" s="1"/>
  <c r="Z9" i="5"/>
  <c r="AF9" i="5" s="1"/>
  <c r="V9" i="5"/>
  <c r="AD67" i="6"/>
  <c r="T67" i="6"/>
  <c r="U67" i="6" s="1"/>
  <c r="W67" i="6" s="1"/>
  <c r="Z67" i="6"/>
  <c r="AF67" i="6" s="1"/>
  <c r="V67" i="6"/>
  <c r="AD129" i="3"/>
  <c r="T129" i="3"/>
  <c r="U129" i="3" s="1"/>
  <c r="W129" i="3" s="1"/>
  <c r="Z129" i="3"/>
  <c r="AI129" i="3" s="1"/>
  <c r="V129" i="3"/>
  <c r="AD58" i="5"/>
  <c r="Z58" i="5"/>
  <c r="AF58" i="5" s="1"/>
  <c r="T58" i="5"/>
  <c r="U58" i="5" s="1"/>
  <c r="W58" i="5" s="1"/>
  <c r="V58" i="5"/>
  <c r="AD95" i="5"/>
  <c r="T95" i="5"/>
  <c r="U95" i="5" s="1"/>
  <c r="W95" i="5" s="1"/>
  <c r="Z95" i="5"/>
  <c r="AF95" i="5" s="1"/>
  <c r="V95" i="5"/>
  <c r="AD63" i="4"/>
  <c r="Z63" i="4"/>
  <c r="AF63" i="4" s="1"/>
  <c r="T63" i="4"/>
  <c r="U63" i="4" s="1"/>
  <c r="W63" i="4" s="1"/>
  <c r="V63" i="4"/>
  <c r="AD17" i="3"/>
  <c r="T17" i="3"/>
  <c r="U17" i="3" s="1"/>
  <c r="W17" i="3" s="1"/>
  <c r="Z17" i="3"/>
  <c r="AI17" i="3" s="1"/>
  <c r="V17" i="3"/>
  <c r="AD64" i="4"/>
  <c r="T64" i="4"/>
  <c r="U64" i="4" s="1"/>
  <c r="W64" i="4" s="1"/>
  <c r="Z64" i="4"/>
  <c r="AF64" i="4" s="1"/>
  <c r="V64" i="4"/>
  <c r="AD196" i="3"/>
  <c r="Z196" i="3"/>
  <c r="AI196" i="3" s="1"/>
  <c r="T196" i="3"/>
  <c r="U196" i="3" s="1"/>
  <c r="W196" i="3" s="1"/>
  <c r="V196" i="3"/>
  <c r="AD57" i="5"/>
  <c r="Z57" i="5"/>
  <c r="AF57" i="5" s="1"/>
  <c r="T57" i="5"/>
  <c r="U57" i="5" s="1"/>
  <c r="W57" i="5" s="1"/>
  <c r="V57" i="5"/>
  <c r="AD38" i="6"/>
  <c r="Z38" i="6"/>
  <c r="AF38" i="6" s="1"/>
  <c r="T38" i="6"/>
  <c r="U38" i="6" s="1"/>
  <c r="W38" i="6" s="1"/>
  <c r="V38" i="6"/>
  <c r="AD81" i="3"/>
  <c r="Z81" i="3"/>
  <c r="AI81" i="3" s="1"/>
  <c r="T81" i="3"/>
  <c r="U81" i="3" s="1"/>
  <c r="W81" i="3" s="1"/>
  <c r="V81" i="3"/>
  <c r="AD67" i="5"/>
  <c r="Z67" i="5"/>
  <c r="AF67" i="5" s="1"/>
  <c r="T67" i="5"/>
  <c r="U67" i="5" s="1"/>
  <c r="W67" i="5" s="1"/>
  <c r="V67" i="5"/>
  <c r="AD20" i="3"/>
  <c r="Z20" i="3"/>
  <c r="AI20" i="3" s="1"/>
  <c r="T20" i="3"/>
  <c r="U20" i="3" s="1"/>
  <c r="W20" i="3" s="1"/>
  <c r="V20" i="3"/>
  <c r="AD185" i="3"/>
  <c r="T185" i="3"/>
  <c r="U185" i="3" s="1"/>
  <c r="W185" i="3" s="1"/>
  <c r="Z185" i="3"/>
  <c r="AI185" i="3" s="1"/>
  <c r="V185" i="3"/>
  <c r="AD89" i="5"/>
  <c r="T89" i="5"/>
  <c r="U89" i="5" s="1"/>
  <c r="W89" i="5" s="1"/>
  <c r="Z89" i="5"/>
  <c r="AF89" i="5" s="1"/>
  <c r="V89" i="5"/>
  <c r="AD100" i="6"/>
  <c r="Z100" i="6"/>
  <c r="AF100" i="6" s="1"/>
  <c r="T100" i="6"/>
  <c r="U100" i="6" s="1"/>
  <c r="W100" i="6" s="1"/>
  <c r="V100" i="6"/>
  <c r="AD49" i="4"/>
  <c r="Z49" i="4"/>
  <c r="AF49" i="4" s="1"/>
  <c r="T49" i="4"/>
  <c r="U49" i="4" s="1"/>
  <c r="W49" i="4" s="1"/>
  <c r="V49" i="4"/>
  <c r="AD82" i="3"/>
  <c r="T82" i="3"/>
  <c r="U82" i="3" s="1"/>
  <c r="W82" i="3" s="1"/>
  <c r="Z82" i="3"/>
  <c r="AI82" i="3" s="1"/>
  <c r="V82" i="3"/>
  <c r="AD239" i="3"/>
  <c r="Z239" i="3"/>
  <c r="AI239" i="3" s="1"/>
  <c r="T239" i="3"/>
  <c r="U239" i="3" s="1"/>
  <c r="W239" i="3" s="1"/>
  <c r="V239" i="3"/>
  <c r="AD69" i="5"/>
  <c r="T69" i="5"/>
  <c r="U69" i="5" s="1"/>
  <c r="W69" i="5" s="1"/>
  <c r="Z69" i="5"/>
  <c r="AF69" i="5" s="1"/>
  <c r="V69" i="5"/>
  <c r="AD46" i="4"/>
  <c r="Z46" i="4"/>
  <c r="AF46" i="4" s="1"/>
  <c r="T46" i="4"/>
  <c r="U46" i="4" s="1"/>
  <c r="W46" i="4" s="1"/>
  <c r="V46" i="4"/>
  <c r="AD50" i="4"/>
  <c r="Z50" i="4"/>
  <c r="AF50" i="4" s="1"/>
  <c r="T50" i="4"/>
  <c r="U50" i="4" s="1"/>
  <c r="W50" i="4" s="1"/>
  <c r="V50" i="4"/>
  <c r="AD64" i="6"/>
  <c r="Z64" i="6"/>
  <c r="AF64" i="6" s="1"/>
  <c r="T64" i="6"/>
  <c r="U64" i="6" s="1"/>
  <c r="W64" i="6" s="1"/>
  <c r="V64" i="6"/>
  <c r="AD118" i="3"/>
  <c r="T118" i="3"/>
  <c r="U118" i="3" s="1"/>
  <c r="W118" i="3" s="1"/>
  <c r="Z118" i="3"/>
  <c r="AI118" i="3" s="1"/>
  <c r="V118" i="3"/>
  <c r="T212" i="3"/>
  <c r="U212" i="3" s="1"/>
  <c r="W212" i="3" s="1"/>
  <c r="AD218" i="3"/>
  <c r="T218" i="3"/>
  <c r="U218" i="3" s="1"/>
  <c r="W218" i="3" s="1"/>
  <c r="Z218" i="3"/>
  <c r="AI218" i="3" s="1"/>
  <c r="V218" i="3"/>
  <c r="AD194" i="3"/>
  <c r="T194" i="3"/>
  <c r="U194" i="3" s="1"/>
  <c r="W194" i="3" s="1"/>
  <c r="Z194" i="3"/>
  <c r="AI194" i="3" s="1"/>
  <c r="V194" i="3"/>
  <c r="AD6" i="3"/>
  <c r="T6" i="3"/>
  <c r="U6" i="3" s="1"/>
  <c r="W6" i="3" s="1"/>
  <c r="Z6" i="3"/>
  <c r="AI6" i="3" s="1"/>
  <c r="V6" i="3"/>
  <c r="AD241" i="3"/>
  <c r="Z241" i="3"/>
  <c r="AI241" i="3" s="1"/>
  <c r="T241" i="3"/>
  <c r="U241" i="3" s="1"/>
  <c r="W241" i="3" s="1"/>
  <c r="V241" i="3"/>
  <c r="AD94" i="6"/>
  <c r="Z94" i="6"/>
  <c r="AF94" i="6" s="1"/>
  <c r="T94" i="6"/>
  <c r="U94" i="6" s="1"/>
  <c r="W94" i="6" s="1"/>
  <c r="V94" i="6"/>
  <c r="AD67" i="4"/>
  <c r="T67" i="4"/>
  <c r="U67" i="4" s="1"/>
  <c r="W67" i="4" s="1"/>
  <c r="Z67" i="4"/>
  <c r="AF67" i="4" s="1"/>
  <c r="V67" i="4"/>
  <c r="AD214" i="3"/>
  <c r="T214" i="3"/>
  <c r="U214" i="3" s="1"/>
  <c r="W214" i="3" s="1"/>
  <c r="Z214" i="3"/>
  <c r="AI214" i="3" s="1"/>
  <c r="V214" i="3"/>
  <c r="AD71" i="5"/>
  <c r="Z71" i="5"/>
  <c r="AF71" i="5" s="1"/>
  <c r="T71" i="5"/>
  <c r="U71" i="5" s="1"/>
  <c r="W71" i="5" s="1"/>
  <c r="V71" i="5"/>
  <c r="AD51" i="6"/>
  <c r="Z51" i="6"/>
  <c r="AF51" i="6" s="1"/>
  <c r="T51" i="6"/>
  <c r="U51" i="6" s="1"/>
  <c r="W51" i="6" s="1"/>
  <c r="V51" i="6"/>
  <c r="AD151" i="3"/>
  <c r="T151" i="3"/>
  <c r="U151" i="3" s="1"/>
  <c r="W151" i="3" s="1"/>
  <c r="Z151" i="3"/>
  <c r="AI151" i="3" s="1"/>
  <c r="V151" i="3"/>
  <c r="AD18" i="6"/>
  <c r="Z18" i="6"/>
  <c r="AF18" i="6" s="1"/>
  <c r="T18" i="6"/>
  <c r="U18" i="6" s="1"/>
  <c r="W18" i="6" s="1"/>
  <c r="V18" i="6"/>
  <c r="AD172" i="3"/>
  <c r="T172" i="3"/>
  <c r="U172" i="3" s="1"/>
  <c r="W172" i="3" s="1"/>
  <c r="Z172" i="3"/>
  <c r="AI172" i="3" s="1"/>
  <c r="V172" i="3"/>
  <c r="AD91" i="5"/>
  <c r="Z91" i="5"/>
  <c r="AF91" i="5" s="1"/>
  <c r="T91" i="5"/>
  <c r="U91" i="5" s="1"/>
  <c r="W91" i="5" s="1"/>
  <c r="V91" i="5"/>
  <c r="AD107" i="3"/>
  <c r="T107" i="3"/>
  <c r="U107" i="3" s="1"/>
  <c r="W107" i="3" s="1"/>
  <c r="Z107" i="3"/>
  <c r="AI107" i="3" s="1"/>
  <c r="V107" i="3"/>
  <c r="AD82" i="4"/>
  <c r="T82" i="4"/>
  <c r="U82" i="4" s="1"/>
  <c r="W82" i="4" s="1"/>
  <c r="Z82" i="4"/>
  <c r="AF82" i="4" s="1"/>
  <c r="V82" i="4"/>
  <c r="T28" i="5"/>
  <c r="U28" i="5" s="1"/>
  <c r="W28" i="5" s="1"/>
  <c r="AD66" i="6"/>
  <c r="Z66" i="6"/>
  <c r="AF66" i="6" s="1"/>
  <c r="T66" i="6"/>
  <c r="U66" i="6" s="1"/>
  <c r="W66" i="6" s="1"/>
  <c r="V66" i="6"/>
  <c r="AD65" i="4"/>
  <c r="Z65" i="4"/>
  <c r="AF65" i="4" s="1"/>
  <c r="T65" i="4"/>
  <c r="U65" i="4" s="1"/>
  <c r="W65" i="4" s="1"/>
  <c r="V65" i="4"/>
  <c r="AD98" i="6"/>
  <c r="Z98" i="6"/>
  <c r="AF98" i="6" s="1"/>
  <c r="T98" i="6"/>
  <c r="U98" i="6" s="1"/>
  <c r="W98" i="6" s="1"/>
  <c r="V98" i="6"/>
  <c r="AD59" i="5"/>
  <c r="T59" i="5"/>
  <c r="U59" i="5" s="1"/>
  <c r="W59" i="5" s="1"/>
  <c r="Z59" i="5"/>
  <c r="AF59" i="5" s="1"/>
  <c r="V59" i="5"/>
  <c r="AD222" i="3"/>
  <c r="T222" i="3"/>
  <c r="U222" i="3" s="1"/>
  <c r="W222" i="3" s="1"/>
  <c r="Z222" i="3"/>
  <c r="AI222" i="3" s="1"/>
  <c r="V222" i="3"/>
  <c r="AD23" i="3"/>
  <c r="Z23" i="3"/>
  <c r="AI23" i="3" s="1"/>
  <c r="T23" i="3"/>
  <c r="U23" i="3" s="1"/>
  <c r="W23" i="3" s="1"/>
  <c r="V23" i="3"/>
  <c r="AD36" i="4"/>
  <c r="T36" i="4"/>
  <c r="U36" i="4" s="1"/>
  <c r="W36" i="4" s="1"/>
  <c r="Z36" i="4"/>
  <c r="AF36" i="4" s="1"/>
  <c r="V36" i="4"/>
  <c r="AD101" i="5"/>
  <c r="Z101" i="5"/>
  <c r="AF101" i="5" s="1"/>
  <c r="T101" i="5"/>
  <c r="U101" i="5" s="1"/>
  <c r="W101" i="5" s="1"/>
  <c r="V101" i="5"/>
  <c r="AD187" i="3"/>
  <c r="T187" i="3"/>
  <c r="U187" i="3" s="1"/>
  <c r="W187" i="3" s="1"/>
  <c r="Z187" i="3"/>
  <c r="AI187" i="3" s="1"/>
  <c r="V187" i="3"/>
  <c r="AD44" i="6"/>
  <c r="Z44" i="6"/>
  <c r="AF44" i="6" s="1"/>
  <c r="T44" i="6"/>
  <c r="U44" i="6" s="1"/>
  <c r="W44" i="6" s="1"/>
  <c r="V44" i="6"/>
  <c r="AD12" i="6"/>
  <c r="Z12" i="6"/>
  <c r="AF12" i="6" s="1"/>
  <c r="T12" i="6"/>
  <c r="U12" i="6" s="1"/>
  <c r="W12" i="6" s="1"/>
  <c r="V12" i="6"/>
  <c r="AD162" i="3"/>
  <c r="T162" i="3"/>
  <c r="U162" i="3" s="1"/>
  <c r="W162" i="3" s="1"/>
  <c r="Z162" i="3"/>
  <c r="AI162" i="3" s="1"/>
  <c r="V162" i="3"/>
  <c r="AD22" i="4"/>
  <c r="T22" i="4"/>
  <c r="U22" i="4" s="1"/>
  <c r="W22" i="4" s="1"/>
  <c r="Z22" i="4"/>
  <c r="AF22" i="4" s="1"/>
  <c r="V22" i="4"/>
  <c r="AD34" i="4"/>
  <c r="Z34" i="4"/>
  <c r="AF34" i="4" s="1"/>
  <c r="T34" i="4"/>
  <c r="U34" i="4" s="1"/>
  <c r="W34" i="4" s="1"/>
  <c r="V34" i="4"/>
  <c r="AD6" i="5"/>
  <c r="T6" i="5"/>
  <c r="U6" i="5" s="1"/>
  <c r="W6" i="5" s="1"/>
  <c r="Z6" i="5"/>
  <c r="AF6" i="5" s="1"/>
  <c r="V6" i="5"/>
  <c r="AD168" i="3"/>
  <c r="T168" i="3"/>
  <c r="U168" i="3" s="1"/>
  <c r="W168" i="3" s="1"/>
  <c r="Z168" i="3"/>
  <c r="AI168" i="3" s="1"/>
  <c r="V168" i="3"/>
  <c r="AD143" i="3"/>
  <c r="T143" i="3"/>
  <c r="U143" i="3" s="1"/>
  <c r="W143" i="3" s="1"/>
  <c r="Z143" i="3"/>
  <c r="AI143" i="3" s="1"/>
  <c r="V143" i="3"/>
  <c r="AD94" i="4"/>
  <c r="Z94" i="4"/>
  <c r="AF94" i="4" s="1"/>
  <c r="T94" i="4"/>
  <c r="U94" i="4" s="1"/>
  <c r="W94" i="4" s="1"/>
  <c r="V94" i="4"/>
  <c r="AD23" i="6"/>
  <c r="T23" i="6"/>
  <c r="U23" i="6" s="1"/>
  <c r="W23" i="6" s="1"/>
  <c r="Z23" i="6"/>
  <c r="AF23" i="6" s="1"/>
  <c r="V23" i="6"/>
  <c r="AD91" i="6"/>
  <c r="Z91" i="6"/>
  <c r="AF91" i="6" s="1"/>
  <c r="T91" i="6"/>
  <c r="U91" i="6" s="1"/>
  <c r="W91" i="6" s="1"/>
  <c r="V91" i="6"/>
  <c r="AD4" i="5"/>
  <c r="Z4" i="5"/>
  <c r="AF4" i="5" s="1"/>
  <c r="T4" i="5"/>
  <c r="U4" i="5" s="1"/>
  <c r="W4" i="5" s="1"/>
  <c r="V4" i="5"/>
  <c r="AD27" i="6"/>
  <c r="Z27" i="6"/>
  <c r="AF27" i="6" s="1"/>
  <c r="T27" i="6"/>
  <c r="U27" i="6" s="1"/>
  <c r="W27" i="6" s="1"/>
  <c r="V27" i="6"/>
  <c r="AD52" i="4"/>
  <c r="Z52" i="4"/>
  <c r="AF52" i="4" s="1"/>
  <c r="T52" i="4"/>
  <c r="U52" i="4" s="1"/>
  <c r="W52" i="4" s="1"/>
  <c r="V52" i="4"/>
  <c r="AD156" i="3"/>
  <c r="Z156" i="3"/>
  <c r="AI156" i="3" s="1"/>
  <c r="T156" i="3"/>
  <c r="U156" i="3" s="1"/>
  <c r="W156" i="3" s="1"/>
  <c r="V156" i="3"/>
  <c r="AD87" i="4"/>
  <c r="T87" i="4"/>
  <c r="U87" i="4" s="1"/>
  <c r="W87" i="4" s="1"/>
  <c r="Z87" i="4"/>
  <c r="AF87" i="4" s="1"/>
  <c r="V87" i="4"/>
  <c r="AD24" i="3"/>
  <c r="T24" i="3"/>
  <c r="U24" i="3" s="1"/>
  <c r="W24" i="3" s="1"/>
  <c r="Z24" i="3"/>
  <c r="AI24" i="3" s="1"/>
  <c r="V24" i="3"/>
  <c r="AD195" i="3"/>
  <c r="T195" i="3"/>
  <c r="U195" i="3" s="1"/>
  <c r="W195" i="3" s="1"/>
  <c r="Z195" i="3"/>
  <c r="AI195" i="3" s="1"/>
  <c r="V195" i="3"/>
  <c r="AD73" i="4"/>
  <c r="Z73" i="4"/>
  <c r="AF73" i="4" s="1"/>
  <c r="T73" i="4"/>
  <c r="U73" i="4" s="1"/>
  <c r="W73" i="4" s="1"/>
  <c r="V73" i="4"/>
  <c r="AD84" i="6"/>
  <c r="Z84" i="6"/>
  <c r="AF84" i="6" s="1"/>
  <c r="T84" i="6"/>
  <c r="U84" i="6" s="1"/>
  <c r="W84" i="6" s="1"/>
  <c r="V84" i="6"/>
  <c r="AD24" i="5"/>
  <c r="Z24" i="5"/>
  <c r="AF24" i="5" s="1"/>
  <c r="T24" i="5"/>
  <c r="U24" i="5" s="1"/>
  <c r="W24" i="5" s="1"/>
  <c r="V24" i="5"/>
  <c r="AD55" i="6"/>
  <c r="Z55" i="6"/>
  <c r="AF55" i="6" s="1"/>
  <c r="T55" i="6"/>
  <c r="U55" i="6" s="1"/>
  <c r="W55" i="6" s="1"/>
  <c r="V55" i="6"/>
  <c r="AD62" i="4"/>
  <c r="Z62" i="4"/>
  <c r="AF62" i="4" s="1"/>
  <c r="T62" i="4"/>
  <c r="U62" i="4" s="1"/>
  <c r="W62" i="4" s="1"/>
  <c r="V62" i="4"/>
  <c r="AD8" i="6"/>
  <c r="Z8" i="6"/>
  <c r="AF8" i="6" s="1"/>
  <c r="T8" i="6"/>
  <c r="U8" i="6" s="1"/>
  <c r="W8" i="6" s="1"/>
  <c r="V8" i="6"/>
  <c r="AD123" i="3"/>
  <c r="T123" i="3"/>
  <c r="U123" i="3" s="1"/>
  <c r="W123" i="3" s="1"/>
  <c r="Z123" i="3"/>
  <c r="AI123" i="3" s="1"/>
  <c r="V123" i="3"/>
  <c r="AD217" i="3"/>
  <c r="T217" i="3"/>
  <c r="U217" i="3" s="1"/>
  <c r="W217" i="3" s="1"/>
  <c r="Z217" i="3"/>
  <c r="AI217" i="3" s="1"/>
  <c r="V217" i="3"/>
  <c r="AD7" i="5"/>
  <c r="T7" i="5"/>
  <c r="U7" i="5" s="1"/>
  <c r="W7" i="5" s="1"/>
  <c r="Z7" i="5"/>
  <c r="AF7" i="5" s="1"/>
  <c r="V7" i="5"/>
  <c r="AD6" i="4"/>
  <c r="T6" i="4"/>
  <c r="U6" i="4" s="1"/>
  <c r="W6" i="4" s="1"/>
  <c r="Z6" i="4"/>
  <c r="AF6" i="4" s="1"/>
  <c r="V6" i="4"/>
  <c r="AD14" i="3"/>
  <c r="Z14" i="3"/>
  <c r="AI14" i="3" s="1"/>
  <c r="T14" i="3"/>
  <c r="U14" i="3" s="1"/>
  <c r="W14" i="3" s="1"/>
  <c r="V14" i="3"/>
  <c r="AD42" i="3"/>
  <c r="Z42" i="3"/>
  <c r="AI42" i="3" s="1"/>
  <c r="T42" i="3"/>
  <c r="U42" i="3" s="1"/>
  <c r="W42" i="3" s="1"/>
  <c r="V42" i="3"/>
  <c r="AD108" i="3"/>
  <c r="Z108" i="3"/>
  <c r="AI108" i="3" s="1"/>
  <c r="T108" i="3"/>
  <c r="U108" i="3" s="1"/>
  <c r="W108" i="3" s="1"/>
  <c r="V108" i="3"/>
  <c r="AD35" i="3"/>
  <c r="T35" i="3"/>
  <c r="U35" i="3" s="1"/>
  <c r="W35" i="3" s="1"/>
  <c r="Z35" i="3"/>
  <c r="AI35" i="3" s="1"/>
  <c r="V35" i="3"/>
  <c r="AD43" i="5"/>
  <c r="T43" i="5"/>
  <c r="U43" i="5" s="1"/>
  <c r="W43" i="5" s="1"/>
  <c r="Z43" i="5"/>
  <c r="AF43" i="5" s="1"/>
  <c r="V43" i="5"/>
  <c r="AD78" i="6"/>
  <c r="Z78" i="6"/>
  <c r="AF78" i="6" s="1"/>
  <c r="T78" i="6"/>
  <c r="U78" i="6" s="1"/>
  <c r="W78" i="6" s="1"/>
  <c r="V78" i="6"/>
  <c r="AD103" i="6"/>
  <c r="Z103" i="6"/>
  <c r="AF103" i="6" s="1"/>
  <c r="T103" i="6"/>
  <c r="U103" i="6" s="1"/>
  <c r="W103" i="6" s="1"/>
  <c r="V103" i="6"/>
  <c r="AD13" i="5"/>
  <c r="Z13" i="5"/>
  <c r="AF13" i="5" s="1"/>
  <c r="T13" i="5"/>
  <c r="U13" i="5" s="1"/>
  <c r="W13" i="5" s="1"/>
  <c r="V13" i="5"/>
  <c r="AD31" i="6"/>
  <c r="Z31" i="6"/>
  <c r="AF31" i="6" s="1"/>
  <c r="T31" i="6"/>
  <c r="U31" i="6" s="1"/>
  <c r="W31" i="6" s="1"/>
  <c r="V31" i="6"/>
  <c r="AD82" i="6"/>
  <c r="Z82" i="6"/>
  <c r="AF82" i="6" s="1"/>
  <c r="T82" i="6"/>
  <c r="U82" i="6" s="1"/>
  <c r="W82" i="6" s="1"/>
  <c r="V82" i="6"/>
  <c r="AD41" i="3"/>
  <c r="Z41" i="3"/>
  <c r="AI41" i="3" s="1"/>
  <c r="T41" i="3"/>
  <c r="U41" i="3" s="1"/>
  <c r="W41" i="3" s="1"/>
  <c r="V41" i="3"/>
  <c r="AD22" i="3"/>
  <c r="T22" i="3"/>
  <c r="U22" i="3" s="1"/>
  <c r="W22" i="3" s="1"/>
  <c r="Z22" i="3"/>
  <c r="AI22" i="3" s="1"/>
  <c r="V22" i="3"/>
  <c r="AD240" i="3"/>
  <c r="T240" i="3"/>
  <c r="U240" i="3" s="1"/>
  <c r="W240" i="3" s="1"/>
  <c r="Z240" i="3"/>
  <c r="AI240" i="3" s="1"/>
  <c r="V240" i="3"/>
  <c r="AD57" i="4"/>
  <c r="T57" i="4"/>
  <c r="U57" i="4" s="1"/>
  <c r="W57" i="4" s="1"/>
  <c r="Z57" i="4"/>
  <c r="AF57" i="4" s="1"/>
  <c r="V57" i="4"/>
  <c r="AD184" i="3"/>
  <c r="T184" i="3"/>
  <c r="U184" i="3" s="1"/>
  <c r="W184" i="3" s="1"/>
  <c r="Z184" i="3"/>
  <c r="AI184" i="3" s="1"/>
  <c r="V184" i="3"/>
  <c r="AD117" i="3"/>
  <c r="T117" i="3"/>
  <c r="U117" i="3" s="1"/>
  <c r="W117" i="3" s="1"/>
  <c r="Z117" i="3"/>
  <c r="AI117" i="3" s="1"/>
  <c r="V117" i="3"/>
  <c r="AD48" i="6"/>
  <c r="T48" i="6"/>
  <c r="U48" i="6" s="1"/>
  <c r="W48" i="6" s="1"/>
  <c r="Z48" i="6"/>
  <c r="AF48" i="6" s="1"/>
  <c r="V48" i="6"/>
  <c r="AD80" i="5"/>
  <c r="Z80" i="5"/>
  <c r="AF80" i="5" s="1"/>
  <c r="T80" i="5"/>
  <c r="U80" i="5" s="1"/>
  <c r="W80" i="5" s="1"/>
  <c r="V80" i="5"/>
  <c r="AD60" i="6"/>
  <c r="Z60" i="6"/>
  <c r="AF60" i="6" s="1"/>
  <c r="T60" i="6"/>
  <c r="U60" i="6" s="1"/>
  <c r="W60" i="6" s="1"/>
  <c r="V60" i="6"/>
  <c r="AD33" i="5"/>
  <c r="T33" i="5"/>
  <c r="U33" i="5" s="1"/>
  <c r="W33" i="5" s="1"/>
  <c r="Z33" i="5"/>
  <c r="AF33" i="5" s="1"/>
  <c r="V33" i="5"/>
  <c r="AD46" i="6"/>
  <c r="T46" i="6"/>
  <c r="U46" i="6" s="1"/>
  <c r="W46" i="6" s="1"/>
  <c r="Z46" i="6"/>
  <c r="AF46" i="6" s="1"/>
  <c r="V46" i="6"/>
  <c r="T23" i="4"/>
  <c r="U23" i="4" s="1"/>
  <c r="W23" i="4" s="1"/>
  <c r="Z23" i="4"/>
  <c r="AF23" i="4" s="1"/>
  <c r="V23" i="4"/>
  <c r="AD81" i="4"/>
  <c r="Z81" i="4"/>
  <c r="AF81" i="4" s="1"/>
  <c r="T81" i="4"/>
  <c r="U81" i="4" s="1"/>
  <c r="W81" i="4" s="1"/>
  <c r="V81" i="4"/>
  <c r="AD65" i="3"/>
  <c r="T65" i="3"/>
  <c r="U65" i="3" s="1"/>
  <c r="W65" i="3" s="1"/>
  <c r="Z65" i="3"/>
  <c r="AI65" i="3" s="1"/>
  <c r="V65" i="3"/>
  <c r="AD51" i="4"/>
  <c r="T51" i="4"/>
  <c r="U51" i="4" s="1"/>
  <c r="W51" i="4" s="1"/>
  <c r="Z51" i="4"/>
  <c r="AF51" i="4" s="1"/>
  <c r="V51" i="4"/>
  <c r="AD78" i="3"/>
  <c r="T78" i="3"/>
  <c r="U78" i="3" s="1"/>
  <c r="W78" i="3" s="1"/>
  <c r="Z78" i="3"/>
  <c r="AI78" i="3" s="1"/>
  <c r="V78" i="3"/>
  <c r="AD14" i="6"/>
  <c r="Z14" i="6"/>
  <c r="AF14" i="6" s="1"/>
  <c r="T14" i="6"/>
  <c r="U14" i="6" s="1"/>
  <c r="W14" i="6" s="1"/>
  <c r="V14" i="6"/>
  <c r="AD201" i="3"/>
  <c r="T201" i="3"/>
  <c r="U201" i="3" s="1"/>
  <c r="W201" i="3" s="1"/>
  <c r="Z201" i="3"/>
  <c r="AI201" i="3" s="1"/>
  <c r="V201" i="3"/>
  <c r="AD33" i="3"/>
  <c r="Z33" i="3"/>
  <c r="AI33" i="3" s="1"/>
  <c r="T33" i="3"/>
  <c r="U33" i="3" s="1"/>
  <c r="W33" i="3" s="1"/>
  <c r="V33" i="3"/>
  <c r="AD21" i="4"/>
  <c r="T21" i="4"/>
  <c r="U21" i="4" s="1"/>
  <c r="W21" i="4" s="1"/>
  <c r="Z21" i="4"/>
  <c r="AF21" i="4" s="1"/>
  <c r="V21" i="4"/>
  <c r="AD40" i="6"/>
  <c r="Z40" i="6"/>
  <c r="AF40" i="6" s="1"/>
  <c r="T40" i="6"/>
  <c r="U40" i="6" s="1"/>
  <c r="W40" i="6" s="1"/>
  <c r="V40" i="6"/>
  <c r="AD15" i="6"/>
  <c r="Z15" i="6"/>
  <c r="AF15" i="6" s="1"/>
  <c r="T15" i="6"/>
  <c r="U15" i="6" s="1"/>
  <c r="W15" i="6" s="1"/>
  <c r="V15" i="6"/>
  <c r="AD74" i="5"/>
  <c r="Z74" i="5"/>
  <c r="AF74" i="5" s="1"/>
  <c r="T74" i="5"/>
  <c r="U74" i="5" s="1"/>
  <c r="W74" i="5" s="1"/>
  <c r="V74" i="5"/>
  <c r="AD68" i="3"/>
  <c r="Z68" i="3"/>
  <c r="AI68" i="3" s="1"/>
  <c r="T68" i="3"/>
  <c r="U68" i="3" s="1"/>
  <c r="W68" i="3" s="1"/>
  <c r="V68" i="3"/>
  <c r="AD99" i="5"/>
  <c r="T99" i="5"/>
  <c r="U99" i="5" s="1"/>
  <c r="W99" i="5" s="1"/>
  <c r="Z99" i="5"/>
  <c r="AF99" i="5" s="1"/>
  <c r="V99" i="5"/>
  <c r="AD133" i="3"/>
  <c r="T133" i="3"/>
  <c r="U133" i="3" s="1"/>
  <c r="W133" i="3" s="1"/>
  <c r="Z133" i="3"/>
  <c r="AI133" i="3" s="1"/>
  <c r="V133" i="3"/>
  <c r="AD7" i="6"/>
  <c r="Z7" i="6"/>
  <c r="AF7" i="6" s="1"/>
  <c r="T7" i="6"/>
  <c r="U7" i="6" s="1"/>
  <c r="W7" i="6" s="1"/>
  <c r="V7" i="6"/>
  <c r="AD75" i="6"/>
  <c r="Z75" i="6"/>
  <c r="AF75" i="6" s="1"/>
  <c r="T75" i="6"/>
  <c r="U75" i="6" s="1"/>
  <c r="W75" i="6" s="1"/>
  <c r="V75" i="6"/>
  <c r="AD178" i="3"/>
  <c r="T178" i="3"/>
  <c r="U178" i="3" s="1"/>
  <c r="W178" i="3" s="1"/>
  <c r="Z178" i="3"/>
  <c r="AI178" i="3" s="1"/>
  <c r="V178" i="3"/>
  <c r="AD80" i="3"/>
  <c r="T80" i="3"/>
  <c r="U80" i="3" s="1"/>
  <c r="W80" i="3" s="1"/>
  <c r="Z80" i="3"/>
  <c r="AI80" i="3" s="1"/>
  <c r="V80" i="3"/>
  <c r="AD102" i="5"/>
  <c r="Z102" i="5"/>
  <c r="AF102" i="5" s="1"/>
  <c r="T102" i="5"/>
  <c r="U102" i="5" s="1"/>
  <c r="W102" i="5" s="1"/>
  <c r="V102" i="5"/>
  <c r="AD42" i="5"/>
  <c r="T42" i="5"/>
  <c r="U42" i="5" s="1"/>
  <c r="W42" i="5" s="1"/>
  <c r="Z42" i="5"/>
  <c r="AF42" i="5" s="1"/>
  <c r="V42" i="5"/>
  <c r="AD37" i="5"/>
  <c r="T37" i="5"/>
  <c r="U37" i="5" s="1"/>
  <c r="W37" i="5" s="1"/>
  <c r="Z37" i="5"/>
  <c r="AF37" i="5" s="1"/>
  <c r="V37" i="5"/>
  <c r="AD98" i="5"/>
  <c r="T98" i="5"/>
  <c r="U98" i="5" s="1"/>
  <c r="W98" i="5" s="1"/>
  <c r="Z98" i="5"/>
  <c r="AF98" i="5" s="1"/>
  <c r="V98" i="5"/>
  <c r="AD55" i="4"/>
  <c r="T55" i="4"/>
  <c r="U55" i="4" s="1"/>
  <c r="W55" i="4" s="1"/>
  <c r="Z55" i="4"/>
  <c r="AF55" i="4" s="1"/>
  <c r="V55" i="4"/>
  <c r="AD90" i="5"/>
  <c r="Z90" i="5"/>
  <c r="AF90" i="5" s="1"/>
  <c r="T90" i="5"/>
  <c r="U90" i="5" s="1"/>
  <c r="W90" i="5" s="1"/>
  <c r="V90" i="5"/>
  <c r="AD87" i="5"/>
  <c r="T87" i="5"/>
  <c r="U87" i="5" s="1"/>
  <c r="W87" i="5" s="1"/>
  <c r="Z87" i="5"/>
  <c r="AF87" i="5" s="1"/>
  <c r="V87" i="5"/>
  <c r="AD57" i="6"/>
  <c r="Z57" i="6"/>
  <c r="AF57" i="6" s="1"/>
  <c r="T57" i="6"/>
  <c r="U57" i="6" s="1"/>
  <c r="W57" i="6" s="1"/>
  <c r="V57" i="6"/>
  <c r="AD134" i="3"/>
  <c r="Z134" i="3"/>
  <c r="AI134" i="3" s="1"/>
  <c r="T134" i="3"/>
  <c r="U134" i="3" s="1"/>
  <c r="W134" i="3" s="1"/>
  <c r="V134" i="3"/>
  <c r="AD43" i="6"/>
  <c r="Z43" i="6"/>
  <c r="AF43" i="6" s="1"/>
  <c r="T43" i="6"/>
  <c r="U43" i="6" s="1"/>
  <c r="W43" i="6" s="1"/>
  <c r="V43" i="6"/>
  <c r="AD97" i="4"/>
  <c r="T97" i="4"/>
  <c r="U97" i="4" s="1"/>
  <c r="W97" i="4" s="1"/>
  <c r="Z97" i="4"/>
  <c r="AF97" i="4" s="1"/>
  <c r="V97" i="4"/>
  <c r="AD220" i="3"/>
  <c r="Z220" i="3"/>
  <c r="AI220" i="3" s="1"/>
  <c r="T220" i="3"/>
  <c r="U220" i="3" s="1"/>
  <c r="W220" i="3" s="1"/>
  <c r="V220" i="3"/>
  <c r="AD62" i="5"/>
  <c r="Z62" i="5"/>
  <c r="AF62" i="5" s="1"/>
  <c r="T62" i="5"/>
  <c r="U62" i="5" s="1"/>
  <c r="W62" i="5" s="1"/>
  <c r="V62" i="5"/>
  <c r="AD28" i="4"/>
  <c r="T28" i="4"/>
  <c r="U28" i="4" s="1"/>
  <c r="W28" i="4" s="1"/>
  <c r="Z28" i="4"/>
  <c r="AF28" i="4" s="1"/>
  <c r="V28" i="4"/>
  <c r="AD33" i="6"/>
  <c r="Z33" i="6"/>
  <c r="AF33" i="6" s="1"/>
  <c r="T33" i="6"/>
  <c r="U33" i="6" s="1"/>
  <c r="W33" i="6" s="1"/>
  <c r="V33" i="6"/>
  <c r="AD148" i="3"/>
  <c r="T148" i="3"/>
  <c r="U148" i="3" s="1"/>
  <c r="W148" i="3" s="1"/>
  <c r="Z148" i="3"/>
  <c r="AI148" i="3" s="1"/>
  <c r="V148" i="3"/>
  <c r="AD213" i="3"/>
  <c r="Z213" i="3"/>
  <c r="AI213" i="3" s="1"/>
  <c r="T213" i="3"/>
  <c r="U213" i="3" s="1"/>
  <c r="W213" i="3" s="1"/>
  <c r="V213" i="3"/>
  <c r="AD11" i="6"/>
  <c r="T11" i="6"/>
  <c r="U11" i="6" s="1"/>
  <c r="W11" i="6" s="1"/>
  <c r="Z11" i="6"/>
  <c r="AF11" i="6" s="1"/>
  <c r="V11" i="6"/>
  <c r="AD140" i="3"/>
  <c r="T140" i="3"/>
  <c r="U140" i="3" s="1"/>
  <c r="W140" i="3" s="1"/>
  <c r="Z140" i="3"/>
  <c r="AI140" i="3" s="1"/>
  <c r="V140" i="3"/>
  <c r="AD38" i="5"/>
  <c r="T38" i="5"/>
  <c r="U38" i="5" s="1"/>
  <c r="W38" i="5" s="1"/>
  <c r="Z38" i="5"/>
  <c r="AF38" i="5" s="1"/>
  <c r="V38" i="5"/>
  <c r="AD67" i="3"/>
  <c r="T67" i="3"/>
  <c r="U67" i="3" s="1"/>
  <c r="W67" i="3" s="1"/>
  <c r="Z67" i="3"/>
  <c r="AI67" i="3" s="1"/>
  <c r="V67" i="3"/>
  <c r="AD61" i="5"/>
  <c r="Z61" i="5"/>
  <c r="AF61" i="5" s="1"/>
  <c r="T61" i="5"/>
  <c r="U61" i="5" s="1"/>
  <c r="W61" i="5" s="1"/>
  <c r="V61" i="5"/>
  <c r="AD19" i="6"/>
  <c r="Z19" i="6"/>
  <c r="AF19" i="6" s="1"/>
  <c r="T19" i="6"/>
  <c r="U19" i="6" s="1"/>
  <c r="W19" i="6" s="1"/>
  <c r="V19" i="6"/>
  <c r="AD48" i="5"/>
  <c r="Z48" i="5"/>
  <c r="AF48" i="5" s="1"/>
  <c r="T48" i="5"/>
  <c r="U48" i="5" s="1"/>
  <c r="W48" i="5" s="1"/>
  <c r="V48" i="5"/>
  <c r="AD103" i="5"/>
  <c r="Z103" i="5"/>
  <c r="AF103" i="5" s="1"/>
  <c r="T103" i="5"/>
  <c r="U103" i="5" s="1"/>
  <c r="W103" i="5" s="1"/>
  <c r="V103" i="5"/>
  <c r="AD147" i="3"/>
  <c r="Z147" i="3"/>
  <c r="AI147" i="3" s="1"/>
  <c r="T147" i="3"/>
  <c r="U147" i="3" s="1"/>
  <c r="W147" i="3" s="1"/>
  <c r="V147" i="3"/>
  <c r="AD17" i="6"/>
  <c r="T17" i="6"/>
  <c r="U17" i="6" s="1"/>
  <c r="W17" i="6" s="1"/>
  <c r="Z17" i="6"/>
  <c r="AF17" i="6" s="1"/>
  <c r="V17" i="6"/>
  <c r="AD49" i="6"/>
  <c r="Z49" i="6"/>
  <c r="AF49" i="6" s="1"/>
  <c r="T49" i="6"/>
  <c r="U49" i="6" s="1"/>
  <c r="W49" i="6" s="1"/>
  <c r="V49" i="6"/>
  <c r="AD238" i="3"/>
  <c r="Z238" i="3"/>
  <c r="AI238" i="3" s="1"/>
  <c r="T238" i="3"/>
  <c r="U238" i="3" s="1"/>
  <c r="W238" i="3" s="1"/>
  <c r="V238" i="3"/>
  <c r="AD97" i="6"/>
  <c r="Z97" i="6"/>
  <c r="AF97" i="6" s="1"/>
  <c r="T97" i="6"/>
  <c r="U97" i="6" s="1"/>
  <c r="W97" i="6" s="1"/>
  <c r="V97" i="6"/>
  <c r="AD95" i="4"/>
  <c r="Z95" i="4"/>
  <c r="AF95" i="4" s="1"/>
  <c r="T95" i="4"/>
  <c r="U95" i="4" s="1"/>
  <c r="W95" i="4" s="1"/>
  <c r="V95" i="4"/>
  <c r="AD160" i="3"/>
  <c r="Z160" i="3"/>
  <c r="AI160" i="3" s="1"/>
  <c r="T160" i="3"/>
  <c r="U160" i="3" s="1"/>
  <c r="W160" i="3" s="1"/>
  <c r="V160" i="3"/>
  <c r="AD58" i="6"/>
  <c r="Z58" i="6"/>
  <c r="AF58" i="6" s="1"/>
  <c r="T58" i="6"/>
  <c r="U58" i="6" s="1"/>
  <c r="W58" i="6" s="1"/>
  <c r="V58" i="6"/>
  <c r="AD15" i="3"/>
  <c r="Z15" i="3"/>
  <c r="AI15" i="3" s="1"/>
  <c r="T15" i="3"/>
  <c r="U15" i="3" s="1"/>
  <c r="W15" i="3" s="1"/>
  <c r="V15" i="3"/>
  <c r="AD53" i="5"/>
  <c r="Z53" i="5"/>
  <c r="AF53" i="5" s="1"/>
  <c r="T53" i="5"/>
  <c r="U53" i="5" s="1"/>
  <c r="W53" i="5" s="1"/>
  <c r="V53" i="5"/>
  <c r="AD22" i="6"/>
  <c r="Z22" i="6"/>
  <c r="AF22" i="6" s="1"/>
  <c r="T22" i="6"/>
  <c r="U22" i="6" s="1"/>
  <c r="W22" i="6" s="1"/>
  <c r="V22" i="6"/>
  <c r="AD32" i="5"/>
  <c r="T32" i="5"/>
  <c r="U32" i="5" s="1"/>
  <c r="W32" i="5" s="1"/>
  <c r="Z32" i="5"/>
  <c r="AF32" i="5" s="1"/>
  <c r="V32" i="5"/>
  <c r="AD104" i="3"/>
  <c r="T104" i="3"/>
  <c r="U104" i="3" s="1"/>
  <c r="W104" i="3" s="1"/>
  <c r="Z104" i="3"/>
  <c r="AI104" i="3" s="1"/>
  <c r="V104" i="3"/>
  <c r="AD41" i="6"/>
  <c r="Z41" i="6"/>
  <c r="AF41" i="6" s="1"/>
  <c r="T41" i="6"/>
  <c r="U41" i="6" s="1"/>
  <c r="W41" i="6" s="1"/>
  <c r="V41" i="6"/>
  <c r="AD45" i="5"/>
  <c r="T45" i="5"/>
  <c r="U45" i="5" s="1"/>
  <c r="W45" i="5" s="1"/>
  <c r="Z45" i="5"/>
  <c r="AF45" i="5" s="1"/>
  <c r="V45" i="5"/>
  <c r="AD109" i="3"/>
  <c r="Z109" i="3"/>
  <c r="AI109" i="3" s="1"/>
  <c r="T109" i="3"/>
  <c r="U109" i="3" s="1"/>
  <c r="W109" i="3" s="1"/>
  <c r="V109" i="3"/>
  <c r="AD60" i="4"/>
  <c r="T60" i="4"/>
  <c r="U60" i="4" s="1"/>
  <c r="W60" i="4" s="1"/>
  <c r="Z60" i="4"/>
  <c r="AF60" i="4" s="1"/>
  <c r="V60" i="4"/>
  <c r="AD63" i="3"/>
  <c r="Z63" i="3"/>
  <c r="AI63" i="3" s="1"/>
  <c r="T63" i="3"/>
  <c r="U63" i="3" s="1"/>
  <c r="W63" i="3" s="1"/>
  <c r="V63" i="3"/>
  <c r="AD36" i="6"/>
  <c r="Z36" i="6"/>
  <c r="AF36" i="6" s="1"/>
  <c r="T36" i="6"/>
  <c r="U36" i="6" s="1"/>
  <c r="W36" i="6" s="1"/>
  <c r="V36" i="6"/>
  <c r="AD233" i="3"/>
  <c r="T233" i="3"/>
  <c r="U233" i="3" s="1"/>
  <c r="W233" i="3" s="1"/>
  <c r="Z233" i="3"/>
  <c r="AI233" i="3" s="1"/>
  <c r="V233" i="3"/>
  <c r="AD20" i="6"/>
  <c r="Z20" i="6"/>
  <c r="AF20" i="6" s="1"/>
  <c r="T20" i="6"/>
  <c r="U20" i="6" s="1"/>
  <c r="W20" i="6" s="1"/>
  <c r="V20" i="6"/>
  <c r="AD183" i="3"/>
  <c r="T183" i="3"/>
  <c r="U183" i="3" s="1"/>
  <c r="W183" i="3" s="1"/>
  <c r="Z183" i="3"/>
  <c r="AI183" i="3" s="1"/>
  <c r="V183" i="3"/>
  <c r="AD209" i="3"/>
  <c r="T209" i="3"/>
  <c r="U209" i="3" s="1"/>
  <c r="W209" i="3" s="1"/>
  <c r="Z209" i="3"/>
  <c r="AI209" i="3" s="1"/>
  <c r="V209" i="3"/>
  <c r="AD71" i="4"/>
  <c r="T71" i="4"/>
  <c r="U71" i="4" s="1"/>
  <c r="W71" i="4" s="1"/>
  <c r="Z71" i="4"/>
  <c r="AF71" i="4" s="1"/>
  <c r="V71" i="4"/>
  <c r="AD34" i="5"/>
  <c r="Z34" i="5"/>
  <c r="AF34" i="5" s="1"/>
  <c r="T34" i="5"/>
  <c r="U34" i="5" s="1"/>
  <c r="W34" i="5" s="1"/>
  <c r="V34" i="5"/>
  <c r="AD52" i="5"/>
  <c r="Z52" i="5"/>
  <c r="AF52" i="5" s="1"/>
  <c r="T52" i="5"/>
  <c r="U52" i="5" s="1"/>
  <c r="W52" i="5" s="1"/>
  <c r="V52" i="5"/>
  <c r="AD81" i="6"/>
  <c r="Z81" i="6"/>
  <c r="AF81" i="6" s="1"/>
  <c r="T81" i="6"/>
  <c r="U81" i="6" s="1"/>
  <c r="W81" i="6" s="1"/>
  <c r="V81" i="6"/>
  <c r="AD96" i="5"/>
  <c r="Z96" i="5"/>
  <c r="AF96" i="5" s="1"/>
  <c r="T96" i="5"/>
  <c r="U96" i="5" s="1"/>
  <c r="W96" i="5" s="1"/>
  <c r="V96" i="5"/>
  <c r="AD11" i="5"/>
  <c r="T11" i="5"/>
  <c r="U11" i="5" s="1"/>
  <c r="W11" i="5" s="1"/>
  <c r="Z11" i="5"/>
  <c r="AF11" i="5" s="1"/>
  <c r="V11" i="5"/>
  <c r="AD124" i="3"/>
  <c r="T124" i="3"/>
  <c r="U124" i="3" s="1"/>
  <c r="W124" i="3" s="1"/>
  <c r="Z124" i="3"/>
  <c r="AI124" i="3" s="1"/>
  <c r="V124" i="3"/>
  <c r="AD97" i="3"/>
  <c r="T97" i="3"/>
  <c r="U97" i="3" s="1"/>
  <c r="W97" i="3" s="1"/>
  <c r="Z97" i="3"/>
  <c r="AI97" i="3" s="1"/>
  <c r="V97" i="3"/>
  <c r="AD66" i="5"/>
  <c r="Z66" i="5"/>
  <c r="AF66" i="5" s="1"/>
  <c r="T66" i="5"/>
  <c r="U66" i="5" s="1"/>
  <c r="W66" i="5" s="1"/>
  <c r="V66" i="5"/>
  <c r="AD192" i="3"/>
  <c r="T192" i="3"/>
  <c r="U192" i="3" s="1"/>
  <c r="W192" i="3" s="1"/>
  <c r="Z192" i="3"/>
  <c r="AI192" i="3" s="1"/>
  <c r="V192" i="3"/>
  <c r="AD59" i="3"/>
  <c r="Z59" i="3"/>
  <c r="AI59" i="3" s="1"/>
  <c r="T59" i="3"/>
  <c r="U59" i="3" s="1"/>
  <c r="W59" i="3" s="1"/>
  <c r="V59" i="3"/>
  <c r="AD52" i="6"/>
  <c r="T52" i="6"/>
  <c r="U52" i="6" s="1"/>
  <c r="W52" i="6" s="1"/>
  <c r="Z52" i="6"/>
  <c r="AF52" i="6" s="1"/>
  <c r="V52" i="6"/>
  <c r="AD54" i="5"/>
  <c r="Z54" i="5"/>
  <c r="AF54" i="5" s="1"/>
  <c r="T54" i="5"/>
  <c r="U54" i="5" s="1"/>
  <c r="W54" i="5" s="1"/>
  <c r="V54" i="5"/>
  <c r="AD92" i="3"/>
  <c r="Z92" i="3"/>
  <c r="AI92" i="3" s="1"/>
  <c r="T92" i="3"/>
  <c r="U92" i="3" s="1"/>
  <c r="W92" i="3" s="1"/>
  <c r="V92" i="3"/>
  <c r="AD29" i="6"/>
  <c r="Z29" i="6"/>
  <c r="AF29" i="6" s="1"/>
  <c r="T29" i="6"/>
  <c r="U29" i="6" s="1"/>
  <c r="W29" i="6" s="1"/>
  <c r="V29" i="6"/>
  <c r="AD189" i="3"/>
  <c r="Z189" i="3"/>
  <c r="AI189" i="3" s="1"/>
  <c r="T189" i="3"/>
  <c r="U189" i="3" s="1"/>
  <c r="W189" i="3" s="1"/>
  <c r="V189" i="3"/>
  <c r="AD17" i="5"/>
  <c r="T17" i="5"/>
  <c r="U17" i="5" s="1"/>
  <c r="W17" i="5" s="1"/>
  <c r="Z17" i="5"/>
  <c r="AF17" i="5" s="1"/>
  <c r="V17" i="5"/>
  <c r="AD61" i="6"/>
  <c r="Z61" i="6"/>
  <c r="AF61" i="6" s="1"/>
  <c r="T61" i="6"/>
  <c r="U61" i="6" s="1"/>
  <c r="W61" i="6" s="1"/>
  <c r="V61" i="6"/>
  <c r="AD125" i="3"/>
  <c r="T125" i="3"/>
  <c r="U125" i="3" s="1"/>
  <c r="W125" i="3" s="1"/>
  <c r="Z125" i="3"/>
  <c r="AI125" i="3" s="1"/>
  <c r="V125" i="3"/>
  <c r="AD85" i="5"/>
  <c r="T85" i="5"/>
  <c r="U85" i="5" s="1"/>
  <c r="W85" i="5" s="1"/>
  <c r="Z85" i="5"/>
  <c r="AF85" i="5" s="1"/>
  <c r="V85" i="5"/>
  <c r="AD83" i="5"/>
  <c r="T83" i="5"/>
  <c r="U83" i="5" s="1"/>
  <c r="W83" i="5" s="1"/>
  <c r="Z83" i="5"/>
  <c r="AF83" i="5" s="1"/>
  <c r="V83" i="5"/>
  <c r="AD167" i="3"/>
  <c r="T167" i="3"/>
  <c r="U167" i="3" s="1"/>
  <c r="W167" i="3" s="1"/>
  <c r="Z167" i="3"/>
  <c r="AI167" i="3" s="1"/>
  <c r="V167" i="3"/>
  <c r="AD18" i="3"/>
  <c r="Z18" i="3"/>
  <c r="AI18" i="3" s="1"/>
  <c r="T18" i="3"/>
  <c r="U18" i="3" s="1"/>
  <c r="W18" i="3" s="1"/>
  <c r="V18" i="3"/>
  <c r="AD23" i="5"/>
  <c r="Z23" i="5"/>
  <c r="AF23" i="5" s="1"/>
  <c r="T23" i="5"/>
  <c r="U23" i="5" s="1"/>
  <c r="W23" i="5" s="1"/>
  <c r="V23" i="5"/>
  <c r="AD66" i="3"/>
  <c r="T66" i="3"/>
  <c r="U66" i="3" s="1"/>
  <c r="W66" i="3" s="1"/>
  <c r="Z66" i="3"/>
  <c r="AI66" i="3" s="1"/>
  <c r="V66" i="3"/>
  <c r="AD57" i="3"/>
  <c r="T57" i="3"/>
  <c r="U57" i="3" s="1"/>
  <c r="W57" i="3" s="1"/>
  <c r="Z57" i="3"/>
  <c r="AI57" i="3" s="1"/>
  <c r="V57" i="3"/>
  <c r="AD99" i="6"/>
  <c r="T99" i="6"/>
  <c r="U99" i="6" s="1"/>
  <c r="W99" i="6" s="1"/>
  <c r="Z99" i="6"/>
  <c r="AF99" i="6" s="1"/>
  <c r="V99" i="6"/>
  <c r="AD5" i="5"/>
  <c r="Z5" i="5"/>
  <c r="AF5" i="5" s="1"/>
  <c r="T5" i="5"/>
  <c r="U5" i="5" s="1"/>
  <c r="W5" i="5" s="1"/>
  <c r="V5" i="5"/>
  <c r="AD101" i="6"/>
  <c r="Z101" i="6"/>
  <c r="AF101" i="6" s="1"/>
  <c r="T101" i="6"/>
  <c r="U101" i="6" s="1"/>
  <c r="W101" i="6" s="1"/>
  <c r="V101" i="6"/>
  <c r="AD60" i="5"/>
  <c r="T60" i="5"/>
  <c r="U60" i="5" s="1"/>
  <c r="W60" i="5" s="1"/>
  <c r="Z60" i="5"/>
  <c r="AF60" i="5" s="1"/>
  <c r="V60" i="5"/>
  <c r="AD110" i="3"/>
  <c r="T110" i="3"/>
  <c r="U110" i="3" s="1"/>
  <c r="W110" i="3" s="1"/>
  <c r="Z110" i="3"/>
  <c r="AI110" i="3" s="1"/>
  <c r="V110" i="3"/>
  <c r="AD46" i="5"/>
  <c r="T46" i="5"/>
  <c r="U46" i="5" s="1"/>
  <c r="W46" i="5" s="1"/>
  <c r="Z46" i="5"/>
  <c r="AF46" i="5" s="1"/>
  <c r="V46" i="5"/>
  <c r="AD91" i="3"/>
  <c r="Z91" i="3"/>
  <c r="AI91" i="3" s="1"/>
  <c r="T91" i="3"/>
  <c r="U91" i="3" s="1"/>
  <c r="W91" i="3" s="1"/>
  <c r="V91" i="3"/>
  <c r="AD13" i="6"/>
  <c r="T13" i="6"/>
  <c r="U13" i="6" s="1"/>
  <c r="W13" i="6" s="1"/>
  <c r="Z13" i="6"/>
  <c r="AF13" i="6" s="1"/>
  <c r="V13" i="6"/>
  <c r="AD44" i="4"/>
  <c r="T44" i="4"/>
  <c r="U44" i="4" s="1"/>
  <c r="W44" i="4" s="1"/>
  <c r="Z44" i="4"/>
  <c r="AF44" i="4" s="1"/>
  <c r="V44" i="4"/>
  <c r="AD80" i="6"/>
  <c r="Z80" i="6"/>
  <c r="AF80" i="6" s="1"/>
  <c r="T80" i="6"/>
  <c r="U80" i="6" s="1"/>
  <c r="W80" i="6" s="1"/>
  <c r="V80" i="6"/>
  <c r="AD79" i="4"/>
  <c r="T79" i="4"/>
  <c r="U79" i="4" s="1"/>
  <c r="W79" i="4" s="1"/>
  <c r="Z79" i="4"/>
  <c r="AF79" i="4" s="1"/>
  <c r="V79" i="4"/>
  <c r="AD42" i="6"/>
  <c r="Z42" i="6"/>
  <c r="AF42" i="6" s="1"/>
  <c r="T42" i="6"/>
  <c r="U42" i="6" s="1"/>
  <c r="W42" i="6" s="1"/>
  <c r="V42" i="6"/>
  <c r="AD31" i="4"/>
  <c r="T31" i="4"/>
  <c r="U31" i="4" s="1"/>
  <c r="W31" i="4" s="1"/>
  <c r="Z31" i="4"/>
  <c r="AF31" i="4" s="1"/>
  <c r="V31" i="4"/>
  <c r="AD87" i="3"/>
  <c r="Z87" i="3"/>
  <c r="AI87" i="3" s="1"/>
  <c r="T87" i="3"/>
  <c r="U87" i="3" s="1"/>
  <c r="W87" i="3" s="1"/>
  <c r="V87" i="3"/>
  <c r="AD93" i="6"/>
  <c r="Z93" i="6"/>
  <c r="AF93" i="6" s="1"/>
  <c r="T93" i="6"/>
  <c r="U93" i="6" s="1"/>
  <c r="W93" i="6" s="1"/>
  <c r="V93" i="6"/>
  <c r="AD30" i="3"/>
  <c r="T30" i="3"/>
  <c r="U30" i="3" s="1"/>
  <c r="W30" i="3" s="1"/>
  <c r="Z30" i="3"/>
  <c r="AI30" i="3" s="1"/>
  <c r="V30" i="3"/>
  <c r="AD20" i="5"/>
  <c r="Z20" i="5"/>
  <c r="AF20" i="5" s="1"/>
  <c r="T20" i="5"/>
  <c r="U20" i="5" s="1"/>
  <c r="W20" i="5" s="1"/>
  <c r="V20" i="5"/>
  <c r="AD89" i="6"/>
  <c r="Z89" i="6"/>
  <c r="AF89" i="6" s="1"/>
  <c r="T89" i="6"/>
  <c r="U89" i="6" s="1"/>
  <c r="W89" i="6" s="1"/>
  <c r="V89" i="6"/>
  <c r="AD208" i="3"/>
  <c r="T208" i="3"/>
  <c r="U208" i="3" s="1"/>
  <c r="W208" i="3" s="1"/>
  <c r="Z208" i="3"/>
  <c r="AI208" i="3" s="1"/>
  <c r="V208" i="3"/>
  <c r="AD40" i="5"/>
  <c r="Z40" i="5"/>
  <c r="AF40" i="5" s="1"/>
  <c r="T40" i="5"/>
  <c r="U40" i="5" s="1"/>
  <c r="W40" i="5" s="1"/>
  <c r="V40" i="5"/>
  <c r="AD70" i="3"/>
  <c r="T70" i="3"/>
  <c r="U70" i="3" s="1"/>
  <c r="W70" i="3" s="1"/>
  <c r="Z70" i="3"/>
  <c r="AI70" i="3" s="1"/>
  <c r="V70" i="3"/>
  <c r="AD85" i="6"/>
  <c r="Z85" i="6"/>
  <c r="AF85" i="6" s="1"/>
  <c r="T85" i="6"/>
  <c r="U85" i="6" s="1"/>
  <c r="W85" i="6" s="1"/>
  <c r="V85" i="6"/>
  <c r="AD56" i="5"/>
  <c r="Z56" i="5"/>
  <c r="AF56" i="5" s="1"/>
  <c r="T56" i="5"/>
  <c r="U56" i="5" s="1"/>
  <c r="W56" i="5" s="1"/>
  <c r="V56" i="5"/>
  <c r="AD64" i="3"/>
  <c r="T64" i="3"/>
  <c r="U64" i="3" s="1"/>
  <c r="W64" i="3" s="1"/>
  <c r="Z64" i="3"/>
  <c r="AI64" i="3" s="1"/>
  <c r="V64" i="3"/>
  <c r="AD88" i="6"/>
  <c r="T88" i="6"/>
  <c r="U88" i="6" s="1"/>
  <c r="W88" i="6" s="1"/>
  <c r="Z88" i="6"/>
  <c r="AF88" i="6" s="1"/>
  <c r="V88" i="6"/>
  <c r="AD38" i="4"/>
  <c r="T38" i="4"/>
  <c r="U38" i="4" s="1"/>
  <c r="W38" i="4" s="1"/>
  <c r="Z38" i="4"/>
  <c r="AF38" i="4" s="1"/>
  <c r="V38" i="4"/>
  <c r="AD45" i="6"/>
  <c r="Z45" i="6"/>
  <c r="AF45" i="6" s="1"/>
  <c r="T45" i="6"/>
  <c r="U45" i="6" s="1"/>
  <c r="W45" i="6" s="1"/>
  <c r="V45" i="6"/>
  <c r="AD75" i="5"/>
  <c r="Z75" i="5"/>
  <c r="AF75" i="5" s="1"/>
  <c r="T75" i="5"/>
  <c r="U75" i="5" s="1"/>
  <c r="W75" i="5" s="1"/>
  <c r="V75" i="5"/>
  <c r="AD46" i="3"/>
  <c r="T46" i="3"/>
  <c r="U46" i="3" s="1"/>
  <c r="W46" i="3" s="1"/>
  <c r="Z46" i="3"/>
  <c r="AI46" i="3" s="1"/>
  <c r="V46" i="3"/>
  <c r="AD51" i="5"/>
  <c r="T51" i="5"/>
  <c r="U51" i="5" s="1"/>
  <c r="W51" i="5" s="1"/>
  <c r="Z51" i="5"/>
  <c r="AF51" i="5" s="1"/>
  <c r="V51" i="5"/>
  <c r="AD47" i="6"/>
  <c r="Z47" i="6"/>
  <c r="AF47" i="6" s="1"/>
  <c r="T47" i="6"/>
  <c r="U47" i="6" s="1"/>
  <c r="W47" i="6" s="1"/>
  <c r="V47" i="6"/>
  <c r="AD25" i="5"/>
  <c r="T25" i="5"/>
  <c r="U25" i="5" s="1"/>
  <c r="W25" i="5" s="1"/>
  <c r="Z25" i="5"/>
  <c r="AF25" i="5" s="1"/>
  <c r="V25" i="5"/>
  <c r="AD207" i="3"/>
  <c r="T207" i="3"/>
  <c r="U207" i="3" s="1"/>
  <c r="W207" i="3" s="1"/>
  <c r="Z207" i="3"/>
  <c r="AI207" i="3" s="1"/>
  <c r="V207" i="3"/>
  <c r="AD101" i="4"/>
  <c r="Z101" i="4"/>
  <c r="AF101" i="4" s="1"/>
  <c r="T101" i="4"/>
  <c r="U101" i="4" s="1"/>
  <c r="W101" i="4" s="1"/>
  <c r="V101" i="4"/>
  <c r="AD228" i="3"/>
  <c r="T228" i="3"/>
  <c r="U228" i="3" s="1"/>
  <c r="W228" i="3" s="1"/>
  <c r="Z228" i="3"/>
  <c r="AI228" i="3" s="1"/>
  <c r="V228" i="3"/>
  <c r="AD90" i="6"/>
  <c r="Z90" i="6"/>
  <c r="AF90" i="6" s="1"/>
  <c r="T90" i="6"/>
  <c r="U90" i="6" s="1"/>
  <c r="W90" i="6" s="1"/>
  <c r="V90" i="6"/>
  <c r="AD21" i="5"/>
  <c r="T21" i="5"/>
  <c r="U21" i="5" s="1"/>
  <c r="W21" i="5" s="1"/>
  <c r="Z21" i="5"/>
  <c r="AF21" i="5" s="1"/>
  <c r="V21" i="5"/>
  <c r="O49" i="3"/>
  <c r="Q66" i="4"/>
  <c r="R66" i="4" s="1"/>
  <c r="S66" i="4" s="1"/>
  <c r="AD193" i="3"/>
  <c r="T193" i="3"/>
  <c r="U193" i="3" s="1"/>
  <c r="W193" i="3" s="1"/>
  <c r="Z193" i="3"/>
  <c r="AI193" i="3" s="1"/>
  <c r="V193" i="3"/>
  <c r="AD69" i="6"/>
  <c r="Z69" i="6"/>
  <c r="AF69" i="6" s="1"/>
  <c r="T69" i="6"/>
  <c r="U69" i="6" s="1"/>
  <c r="W69" i="6" s="1"/>
  <c r="V69" i="6"/>
  <c r="O155" i="3"/>
  <c r="O35" i="6"/>
  <c r="Q12" i="3"/>
  <c r="R12" i="3" s="1"/>
  <c r="S12" i="3" s="1"/>
  <c r="AD116" i="3"/>
  <c r="T116" i="3"/>
  <c r="U116" i="3" s="1"/>
  <c r="W116" i="3" s="1"/>
  <c r="Q7" i="3"/>
  <c r="R7" i="3" s="1"/>
  <c r="S7" i="3" s="1"/>
  <c r="O34" i="3"/>
  <c r="O93" i="4"/>
  <c r="Q93" i="4" s="1"/>
  <c r="R93" i="4" s="1"/>
  <c r="S93" i="4" s="1"/>
  <c r="AD44" i="3"/>
  <c r="Z44" i="3"/>
  <c r="AI44" i="3" s="1"/>
  <c r="T44" i="3"/>
  <c r="U44" i="3" s="1"/>
  <c r="W44" i="3" s="1"/>
  <c r="V44" i="3"/>
  <c r="O68" i="4"/>
  <c r="Q68" i="4" s="1"/>
  <c r="R68" i="4" s="1"/>
  <c r="S68" i="4" s="1"/>
  <c r="O10" i="3"/>
  <c r="Q10" i="3" s="1"/>
  <c r="R10" i="3" s="1"/>
  <c r="S10" i="3" s="1"/>
  <c r="AD106" i="3"/>
  <c r="Z106" i="3"/>
  <c r="AI106" i="3" s="1"/>
  <c r="T106" i="3"/>
  <c r="U106" i="3" s="1"/>
  <c r="W106" i="3" s="1"/>
  <c r="V106" i="3"/>
  <c r="O39" i="5"/>
  <c r="O128" i="3"/>
  <c r="Q128" i="3" s="1"/>
  <c r="R128" i="3" s="1"/>
  <c r="S128" i="3" s="1"/>
  <c r="Q82" i="5"/>
  <c r="R82" i="5" s="1"/>
  <c r="S82" i="5" s="1"/>
  <c r="P49" i="3"/>
  <c r="O8" i="3"/>
  <c r="Q4" i="4"/>
  <c r="R4" i="4" s="1"/>
  <c r="S4" i="4" s="1"/>
  <c r="O65" i="6"/>
  <c r="O52" i="3"/>
  <c r="O78" i="4"/>
  <c r="AD96" i="4"/>
  <c r="T96" i="4"/>
  <c r="U96" i="4" s="1"/>
  <c r="W96" i="4" s="1"/>
  <c r="Z96" i="4"/>
  <c r="AF96" i="4" s="1"/>
  <c r="V96" i="4"/>
  <c r="O19" i="3"/>
  <c r="O24" i="6"/>
  <c r="O53" i="4"/>
  <c r="O9" i="4"/>
  <c r="AD105" i="3"/>
  <c r="Z105" i="3"/>
  <c r="AI105" i="3" s="1"/>
  <c r="T105" i="3"/>
  <c r="U105" i="3" s="1"/>
  <c r="W105" i="3" s="1"/>
  <c r="V105" i="3"/>
  <c r="O26" i="6"/>
  <c r="AD6" i="6"/>
  <c r="Z6" i="6"/>
  <c r="AF6" i="6" s="1"/>
  <c r="T6" i="6"/>
  <c r="U6" i="6" s="1"/>
  <c r="W6" i="6" s="1"/>
  <c r="V6" i="6"/>
  <c r="O41" i="4"/>
  <c r="O180" i="3"/>
  <c r="Q3" i="4"/>
  <c r="R3" i="4" s="1"/>
  <c r="S3" i="4" s="1"/>
  <c r="Q19" i="4"/>
  <c r="R19" i="4" s="1"/>
  <c r="S19" i="4" s="1"/>
  <c r="Q32" i="3"/>
  <c r="R32" i="3" s="1"/>
  <c r="S32" i="3" s="1"/>
  <c r="P8" i="3"/>
  <c r="Q137" i="3"/>
  <c r="R137" i="3" s="1"/>
  <c r="S137" i="3" s="1"/>
  <c r="Q225" i="3"/>
  <c r="R225" i="3" s="1"/>
  <c r="S225" i="3" s="1"/>
  <c r="O186" i="3"/>
  <c r="O5" i="6"/>
  <c r="Q5" i="6" s="1"/>
  <c r="R5" i="6" s="1"/>
  <c r="S5" i="6" s="1"/>
  <c r="O205" i="3"/>
  <c r="AD77" i="4"/>
  <c r="Z77" i="4"/>
  <c r="AF77" i="4" s="1"/>
  <c r="T77" i="4"/>
  <c r="U77" i="4" s="1"/>
  <c r="W77" i="4" s="1"/>
  <c r="V77" i="4"/>
  <c r="O231" i="3"/>
  <c r="AD60" i="3"/>
  <c r="T60" i="3"/>
  <c r="U60" i="3" s="1"/>
  <c r="W60" i="3" s="1"/>
  <c r="Z60" i="3"/>
  <c r="AI60" i="3" s="1"/>
  <c r="V60" i="3"/>
  <c r="O223" i="3"/>
  <c r="Q223" i="3" s="1"/>
  <c r="R223" i="3" s="1"/>
  <c r="S223" i="3" s="1"/>
  <c r="O25" i="6"/>
  <c r="AD98" i="4"/>
  <c r="T98" i="4"/>
  <c r="U98" i="4" s="1"/>
  <c r="W98" i="4" s="1"/>
  <c r="Z98" i="4"/>
  <c r="AF98" i="4" s="1"/>
  <c r="V98" i="4"/>
  <c r="O121" i="3"/>
  <c r="AD102" i="3"/>
  <c r="T102" i="3"/>
  <c r="U102" i="3" s="1"/>
  <c r="W102" i="3" s="1"/>
  <c r="Z102" i="3"/>
  <c r="AI102" i="3" s="1"/>
  <c r="V102" i="3"/>
  <c r="O69" i="4"/>
  <c r="Q69" i="4" s="1"/>
  <c r="R69" i="4" s="1"/>
  <c r="S69" i="4" s="1"/>
  <c r="O188" i="3"/>
  <c r="Q188" i="3" s="1"/>
  <c r="R188" i="3" s="1"/>
  <c r="S188" i="3" s="1"/>
  <c r="O27" i="3"/>
  <c r="O9" i="6"/>
  <c r="P78" i="4"/>
  <c r="O77" i="5"/>
  <c r="Q77" i="5" s="1"/>
  <c r="R77" i="5" s="1"/>
  <c r="S77" i="5" s="1"/>
  <c r="O146" i="3"/>
  <c r="Q146" i="3" s="1"/>
  <c r="R146" i="3" s="1"/>
  <c r="S146" i="3" s="1"/>
  <c r="O28" i="3"/>
  <c r="P26" i="6"/>
  <c r="O16" i="6"/>
  <c r="P16" i="6"/>
  <c r="Q83" i="3"/>
  <c r="R83" i="3" s="1"/>
  <c r="S83" i="3" s="1"/>
  <c r="P180" i="3"/>
  <c r="Q103" i="4"/>
  <c r="R103" i="4" s="1"/>
  <c r="S103" i="4" s="1"/>
  <c r="O42" i="4"/>
  <c r="Q42" i="4" s="1"/>
  <c r="R42" i="4" s="1"/>
  <c r="S42" i="4" s="1"/>
  <c r="Q31" i="3"/>
  <c r="R31" i="3" s="1"/>
  <c r="S31" i="3" s="1"/>
  <c r="Q80" i="4"/>
  <c r="R80" i="4" s="1"/>
  <c r="S80" i="4" s="1"/>
  <c r="Q29" i="5"/>
  <c r="R29" i="5" s="1"/>
  <c r="S29" i="5" s="1"/>
  <c r="Q102" i="4"/>
  <c r="R102" i="4" s="1"/>
  <c r="S102" i="4" s="1"/>
  <c r="Q72" i="6"/>
  <c r="R72" i="6" s="1"/>
  <c r="S72" i="6" s="1"/>
  <c r="O210" i="3"/>
  <c r="O71" i="6"/>
  <c r="O197" i="3"/>
  <c r="AD191" i="3"/>
  <c r="T191" i="3"/>
  <c r="U191" i="3" s="1"/>
  <c r="W191" i="3" s="1"/>
  <c r="Z191" i="3"/>
  <c r="AI191" i="3" s="1"/>
  <c r="V191" i="3"/>
  <c r="O13" i="4"/>
  <c r="O79" i="3"/>
  <c r="O37" i="4"/>
  <c r="Q37" i="4" s="1"/>
  <c r="R37" i="4" s="1"/>
  <c r="S37" i="4" s="1"/>
  <c r="O53" i="3"/>
  <c r="O93" i="5"/>
  <c r="O61" i="3"/>
  <c r="Q61" i="3" s="1"/>
  <c r="R61" i="3" s="1"/>
  <c r="S61" i="3" s="1"/>
  <c r="Q43" i="4"/>
  <c r="R43" i="4" s="1"/>
  <c r="S43" i="4" s="1"/>
  <c r="Q173" i="3"/>
  <c r="R173" i="3" s="1"/>
  <c r="S173" i="3" s="1"/>
  <c r="P210" i="3"/>
  <c r="O103" i="3"/>
  <c r="AD219" i="3"/>
  <c r="T219" i="3"/>
  <c r="U219" i="3" s="1"/>
  <c r="W219" i="3" s="1"/>
  <c r="Z219" i="3"/>
  <c r="AI219" i="3" s="1"/>
  <c r="V219" i="3"/>
  <c r="AD74" i="4"/>
  <c r="T74" i="4"/>
  <c r="U74" i="4" s="1"/>
  <c r="W74" i="4" s="1"/>
  <c r="Z74" i="4"/>
  <c r="AF74" i="4" s="1"/>
  <c r="V74" i="4"/>
  <c r="P205" i="3"/>
  <c r="AD38" i="3"/>
  <c r="Z38" i="3"/>
  <c r="AI38" i="3" s="1"/>
  <c r="T38" i="3"/>
  <c r="U38" i="3" s="1"/>
  <c r="W38" i="3" s="1"/>
  <c r="V38" i="3"/>
  <c r="O91" i="4"/>
  <c r="Q91" i="4" s="1"/>
  <c r="R91" i="4" s="1"/>
  <c r="S91" i="4" s="1"/>
  <c r="AD20" i="4"/>
  <c r="Z20" i="4"/>
  <c r="AF20" i="4" s="1"/>
  <c r="T20" i="4"/>
  <c r="U20" i="4" s="1"/>
  <c r="W20" i="4" s="1"/>
  <c r="V20" i="4"/>
  <c r="AD27" i="5"/>
  <c r="T27" i="5"/>
  <c r="U27" i="5" s="1"/>
  <c r="W27" i="5" s="1"/>
  <c r="Z27" i="5"/>
  <c r="AF27" i="5" s="1"/>
  <c r="V27" i="5"/>
  <c r="O22" i="5"/>
  <c r="AD89" i="3"/>
  <c r="T89" i="3"/>
  <c r="U89" i="3" s="1"/>
  <c r="W89" i="3" s="1"/>
  <c r="Z89" i="3"/>
  <c r="AI89" i="3" s="1"/>
  <c r="V89" i="3"/>
  <c r="O97" i="5"/>
  <c r="Q97" i="5" s="1"/>
  <c r="R97" i="5" s="1"/>
  <c r="S97" i="5" s="1"/>
  <c r="O25" i="4"/>
  <c r="Q25" i="4" s="1"/>
  <c r="R25" i="4" s="1"/>
  <c r="S25" i="4" s="1"/>
  <c r="O150" i="3"/>
  <c r="Q150" i="3" s="1"/>
  <c r="R150" i="3" s="1"/>
  <c r="S150" i="3" s="1"/>
  <c r="O154" i="3"/>
  <c r="Q154" i="3" s="1"/>
  <c r="R154" i="3" s="1"/>
  <c r="S154" i="3" s="1"/>
  <c r="O63" i="6"/>
  <c r="P9" i="6"/>
  <c r="O88" i="3"/>
  <c r="Q88" i="3" s="1"/>
  <c r="R88" i="3" s="1"/>
  <c r="S88" i="3" s="1"/>
  <c r="O16" i="5"/>
  <c r="P53" i="4"/>
  <c r="P63" i="6"/>
  <c r="O157" i="3"/>
  <c r="Q157" i="3" s="1"/>
  <c r="R157" i="3" s="1"/>
  <c r="S157" i="3" s="1"/>
  <c r="Q26" i="4"/>
  <c r="R26" i="4" s="1"/>
  <c r="S26" i="4" s="1"/>
  <c r="Q221" i="3"/>
  <c r="R221" i="3" s="1"/>
  <c r="S221" i="3" s="1"/>
  <c r="O112" i="3"/>
  <c r="Q112" i="3" s="1"/>
  <c r="R112" i="3" s="1"/>
  <c r="S112" i="3" s="1"/>
  <c r="Q54" i="4"/>
  <c r="R54" i="4" s="1"/>
  <c r="S54" i="4" s="1"/>
  <c r="Q198" i="3"/>
  <c r="R198" i="3" s="1"/>
  <c r="S198" i="3" s="1"/>
  <c r="Q174" i="3"/>
  <c r="R174" i="3" s="1"/>
  <c r="S174" i="3" s="1"/>
  <c r="P13" i="4"/>
  <c r="Q119" i="3"/>
  <c r="R119" i="3" s="1"/>
  <c r="S119" i="3" s="1"/>
  <c r="O190" i="3"/>
  <c r="Q139" i="3"/>
  <c r="R139" i="3" s="1"/>
  <c r="S139" i="3" s="1"/>
  <c r="Q12" i="4"/>
  <c r="R12" i="4" s="1"/>
  <c r="S12" i="4" s="1"/>
  <c r="O113" i="3"/>
  <c r="Q113" i="3" s="1"/>
  <c r="R113" i="3" s="1"/>
  <c r="S113" i="3" s="1"/>
  <c r="O90" i="4"/>
  <c r="Q90" i="4" s="1"/>
  <c r="R90" i="4" s="1"/>
  <c r="S90" i="4" s="1"/>
  <c r="O102" i="6"/>
  <c r="Q102" i="6" s="1"/>
  <c r="R102" i="6" s="1"/>
  <c r="S102" i="6" s="1"/>
  <c r="AD48" i="3"/>
  <c r="Z48" i="3"/>
  <c r="AI48" i="3" s="1"/>
  <c r="T48" i="3"/>
  <c r="U48" i="3" s="1"/>
  <c r="W48" i="3" s="1"/>
  <c r="V48" i="3"/>
  <c r="O94" i="5"/>
  <c r="O170" i="3"/>
  <c r="Q170" i="3" s="1"/>
  <c r="R170" i="3" s="1"/>
  <c r="S170" i="3" s="1"/>
  <c r="P121" i="3"/>
  <c r="P93" i="5"/>
  <c r="O216" i="3"/>
  <c r="P27" i="3"/>
  <c r="P94" i="5"/>
  <c r="O30" i="4"/>
  <c r="Q30" i="4" s="1"/>
  <c r="R30" i="4" s="1"/>
  <c r="S30" i="4" s="1"/>
  <c r="O72" i="5"/>
  <c r="O35" i="4"/>
  <c r="Q35" i="4" s="1"/>
  <c r="R35" i="4" s="1"/>
  <c r="S35" i="4" s="1"/>
  <c r="O179" i="3"/>
  <c r="Q179" i="3" s="1"/>
  <c r="R179" i="3" s="1"/>
  <c r="S179" i="3" s="1"/>
  <c r="O29" i="4"/>
  <c r="Q29" i="4" s="1"/>
  <c r="R29" i="4" s="1"/>
  <c r="S29" i="4" s="1"/>
  <c r="O96" i="3"/>
  <c r="O62" i="3"/>
  <c r="Q62" i="3" s="1"/>
  <c r="R62" i="3" s="1"/>
  <c r="S62" i="3" s="1"/>
  <c r="O47" i="5"/>
  <c r="Q47" i="5" s="1"/>
  <c r="R47" i="5" s="1"/>
  <c r="S47" i="5" s="1"/>
  <c r="O77" i="3"/>
  <c r="Q77" i="3" s="1"/>
  <c r="R77" i="3" s="1"/>
  <c r="S77" i="3" s="1"/>
  <c r="O153" i="3"/>
  <c r="Q153" i="3" s="1"/>
  <c r="R153" i="3" s="1"/>
  <c r="S153" i="3" s="1"/>
  <c r="P216" i="3"/>
  <c r="O86" i="5"/>
  <c r="Q86" i="5" s="1"/>
  <c r="R86" i="5" s="1"/>
  <c r="S86" i="5" s="1"/>
  <c r="O15" i="5"/>
  <c r="O75" i="3"/>
  <c r="Q237" i="3"/>
  <c r="R237" i="3" s="1"/>
  <c r="S237" i="3" s="1"/>
  <c r="Q199" i="3"/>
  <c r="R199" i="3" s="1"/>
  <c r="S199" i="3" s="1"/>
  <c r="Q141" i="3"/>
  <c r="R141" i="3" s="1"/>
  <c r="S141" i="3" s="1"/>
  <c r="P190" i="3"/>
  <c r="Q98" i="3"/>
  <c r="R98" i="3" s="1"/>
  <c r="S98" i="3" s="1"/>
  <c r="O24" i="4"/>
  <c r="Q99" i="3"/>
  <c r="R99" i="3" s="1"/>
  <c r="S99" i="3" s="1"/>
  <c r="Q9" i="3"/>
  <c r="R9" i="3" s="1"/>
  <c r="S9" i="3" s="1"/>
  <c r="O50" i="5"/>
  <c r="Q50" i="5" s="1"/>
  <c r="R50" i="5" s="1"/>
  <c r="S50" i="5" s="1"/>
  <c r="O39" i="6"/>
  <c r="Q39" i="6" s="1"/>
  <c r="R39" i="6" s="1"/>
  <c r="S39" i="6" s="1"/>
  <c r="O81" i="5"/>
  <c r="O200" i="3"/>
  <c r="O101" i="3"/>
  <c r="P25" i="6"/>
  <c r="O242" i="3"/>
  <c r="Q242" i="3" s="1"/>
  <c r="R242" i="3" s="1"/>
  <c r="S242" i="3" s="1"/>
  <c r="O14" i="4"/>
  <c r="Q14" i="4" s="1"/>
  <c r="R14" i="4" s="1"/>
  <c r="S14" i="4" s="1"/>
  <c r="O85" i="3"/>
  <c r="Q85" i="3" s="1"/>
  <c r="R85" i="3" s="1"/>
  <c r="S85" i="3" s="1"/>
  <c r="O92" i="6"/>
  <c r="Q92" i="6" s="1"/>
  <c r="R92" i="6" s="1"/>
  <c r="S92" i="6" s="1"/>
  <c r="O215" i="3"/>
  <c r="O226" i="3"/>
  <c r="Q226" i="3" s="1"/>
  <c r="R226" i="3" s="1"/>
  <c r="S226" i="3" s="1"/>
  <c r="O114" i="3"/>
  <c r="Q114" i="3" s="1"/>
  <c r="R114" i="3" s="1"/>
  <c r="S114" i="3" s="1"/>
  <c r="P231" i="3"/>
  <c r="O10" i="5"/>
  <c r="Q10" i="5" s="1"/>
  <c r="R10" i="5" s="1"/>
  <c r="S10" i="5" s="1"/>
  <c r="P28" i="3"/>
  <c r="P35" i="6"/>
  <c r="P79" i="3"/>
  <c r="O26" i="5"/>
  <c r="Q26" i="5" s="1"/>
  <c r="R26" i="5" s="1"/>
  <c r="S26" i="5" s="1"/>
  <c r="Q3" i="3"/>
  <c r="R3" i="3" s="1"/>
  <c r="S3" i="3" s="1"/>
  <c r="P75" i="3"/>
  <c r="Q229" i="3"/>
  <c r="R229" i="3" s="1"/>
  <c r="S229" i="3" s="1"/>
  <c r="Q175" i="3"/>
  <c r="R175" i="3" s="1"/>
  <c r="S175" i="3" s="1"/>
  <c r="Q25" i="3"/>
  <c r="R25" i="3" s="1"/>
  <c r="S25" i="3" s="1"/>
  <c r="Q32" i="4"/>
  <c r="R32" i="4" s="1"/>
  <c r="S32" i="4" s="1"/>
  <c r="P24" i="4"/>
  <c r="Q211" i="3"/>
  <c r="R211" i="3" s="1"/>
  <c r="S211" i="3" s="1"/>
  <c r="Q72" i="3"/>
  <c r="R72" i="3" s="1"/>
  <c r="S72" i="3" s="1"/>
  <c r="O158" i="3"/>
  <c r="Q158" i="3" s="1"/>
  <c r="R158" i="3" s="1"/>
  <c r="S158" i="3" s="1"/>
  <c r="O3" i="6"/>
  <c r="O41" i="5"/>
  <c r="O55" i="5"/>
  <c r="P55" i="5"/>
  <c r="O19" i="5"/>
  <c r="P52" i="3"/>
  <c r="O84" i="5"/>
  <c r="P41" i="4"/>
  <c r="Q4" i="6"/>
  <c r="R4" i="6" s="1"/>
  <c r="S4" i="6" s="1"/>
  <c r="O169" i="3"/>
  <c r="Q43" i="3"/>
  <c r="R43" i="3" s="1"/>
  <c r="S43" i="3" s="1"/>
  <c r="Q202" i="3"/>
  <c r="R202" i="3" s="1"/>
  <c r="S202" i="3" s="1"/>
  <c r="O69" i="3"/>
  <c r="O74" i="6"/>
  <c r="O18" i="4"/>
  <c r="O40" i="4"/>
  <c r="Q40" i="4" s="1"/>
  <c r="R40" i="4" s="1"/>
  <c r="S40" i="4" s="1"/>
  <c r="AD181" i="3"/>
  <c r="Z181" i="3"/>
  <c r="AI181" i="3" s="1"/>
  <c r="T181" i="3"/>
  <c r="U181" i="3" s="1"/>
  <c r="W181" i="3" s="1"/>
  <c r="V181" i="3"/>
  <c r="O131" i="3"/>
  <c r="Q131" i="3" s="1"/>
  <c r="R131" i="3" s="1"/>
  <c r="S131" i="3" s="1"/>
  <c r="O230" i="3"/>
  <c r="Q230" i="3" s="1"/>
  <c r="R230" i="3" s="1"/>
  <c r="S230" i="3" s="1"/>
  <c r="O85" i="4"/>
  <c r="Q85" i="4" s="1"/>
  <c r="R85" i="4" s="1"/>
  <c r="S85" i="4" s="1"/>
  <c r="AD136" i="3"/>
  <c r="T136" i="3"/>
  <c r="U136" i="3" s="1"/>
  <c r="W136" i="3" s="1"/>
  <c r="Z136" i="3"/>
  <c r="AI136" i="3" s="1"/>
  <c r="V136" i="3"/>
  <c r="O95" i="6"/>
  <c r="Q95" i="6" s="1"/>
  <c r="R95" i="6" s="1"/>
  <c r="S95" i="6" s="1"/>
  <c r="O39" i="4"/>
  <c r="Q39" i="4" s="1"/>
  <c r="R39" i="4" s="1"/>
  <c r="S39" i="4" s="1"/>
  <c r="O92" i="4"/>
  <c r="Q92" i="4" s="1"/>
  <c r="R92" i="4" s="1"/>
  <c r="S92" i="4" s="1"/>
  <c r="O63" i="5"/>
  <c r="O236" i="3"/>
  <c r="Q236" i="3" s="1"/>
  <c r="R236" i="3" s="1"/>
  <c r="S236" i="3" s="1"/>
  <c r="O100" i="3"/>
  <c r="AD135" i="3"/>
  <c r="Z135" i="3"/>
  <c r="AI135" i="3" s="1"/>
  <c r="T135" i="3"/>
  <c r="U135" i="3" s="1"/>
  <c r="W135" i="3" s="1"/>
  <c r="V135" i="3"/>
  <c r="P53" i="3"/>
  <c r="O83" i="4"/>
  <c r="Q83" i="4" s="1"/>
  <c r="R83" i="4" s="1"/>
  <c r="S83" i="4" s="1"/>
  <c r="O235" i="3"/>
  <c r="O76" i="4"/>
  <c r="Q76" i="4" s="1"/>
  <c r="R76" i="4" s="1"/>
  <c r="S76" i="4" s="1"/>
  <c r="O70" i="6"/>
  <c r="Q70" i="6" s="1"/>
  <c r="R70" i="6" s="1"/>
  <c r="S70" i="6" s="1"/>
  <c r="O72" i="4"/>
  <c r="AD11" i="4"/>
  <c r="T11" i="4"/>
  <c r="U11" i="4" s="1"/>
  <c r="W11" i="4" s="1"/>
  <c r="Z11" i="4"/>
  <c r="AF11" i="4" s="1"/>
  <c r="V11" i="4"/>
  <c r="O126" i="3"/>
  <c r="P235" i="3"/>
  <c r="O40" i="3"/>
  <c r="P39" i="5"/>
  <c r="P96" i="3"/>
  <c r="P22" i="5"/>
  <c r="P200" i="3"/>
  <c r="O14" i="5"/>
  <c r="Q14" i="5" s="1"/>
  <c r="R14" i="5" s="1"/>
  <c r="S14" i="5" s="1"/>
  <c r="O78" i="5"/>
  <c r="Q78" i="5" s="1"/>
  <c r="R78" i="5" s="1"/>
  <c r="S78" i="5" s="1"/>
  <c r="Q86" i="3"/>
  <c r="R86" i="3" s="1"/>
  <c r="S86" i="3" s="1"/>
  <c r="P169" i="3"/>
  <c r="Q152" i="3"/>
  <c r="R152" i="3" s="1"/>
  <c r="S152" i="3" s="1"/>
  <c r="O227" i="3"/>
  <c r="O163" i="3"/>
  <c r="P69" i="3"/>
  <c r="Q95" i="3"/>
  <c r="R95" i="3" s="1"/>
  <c r="S95" i="3" s="1"/>
  <c r="O111" i="3"/>
  <c r="Q111" i="3" s="1"/>
  <c r="R111" i="3" s="1"/>
  <c r="S111" i="3" s="1"/>
  <c r="O171" i="3"/>
  <c r="Q171" i="3" s="1"/>
  <c r="R171" i="3" s="1"/>
  <c r="S171" i="3" s="1"/>
  <c r="O100" i="5"/>
  <c r="Q100" i="5" s="1"/>
  <c r="R100" i="5" s="1"/>
  <c r="S100" i="5" s="1"/>
  <c r="O21" i="6"/>
  <c r="Q21" i="6" s="1"/>
  <c r="R21" i="6" s="1"/>
  <c r="S21" i="6" s="1"/>
  <c r="O50" i="6"/>
  <c r="Q50" i="6" s="1"/>
  <c r="R50" i="6" s="1"/>
  <c r="S50" i="6" s="1"/>
  <c r="O47" i="4"/>
  <c r="Q47" i="4" s="1"/>
  <c r="R47" i="4" s="1"/>
  <c r="S47" i="4" s="1"/>
  <c r="AD93" i="3"/>
  <c r="Z93" i="3"/>
  <c r="AI93" i="3" s="1"/>
  <c r="T93" i="3"/>
  <c r="U93" i="3" s="1"/>
  <c r="W93" i="3" s="1"/>
  <c r="V93" i="3"/>
  <c r="O86" i="6"/>
  <c r="O75" i="4"/>
  <c r="Q75" i="4" s="1"/>
  <c r="R75" i="4" s="1"/>
  <c r="S75" i="4" s="1"/>
  <c r="O37" i="3"/>
  <c r="Q37" i="3" s="1"/>
  <c r="R37" i="3" s="1"/>
  <c r="S37" i="3" s="1"/>
  <c r="O36" i="5"/>
  <c r="Q36" i="5" s="1"/>
  <c r="R36" i="5" s="1"/>
  <c r="S36" i="5" s="1"/>
  <c r="O53" i="6"/>
  <c r="Q53" i="6" s="1"/>
  <c r="R53" i="6" s="1"/>
  <c r="S53" i="6" s="1"/>
  <c r="O100" i="4"/>
  <c r="Q100" i="4" s="1"/>
  <c r="R100" i="4" s="1"/>
  <c r="S100" i="4" s="1"/>
  <c r="O99" i="4"/>
  <c r="Q99" i="4" s="1"/>
  <c r="R99" i="4" s="1"/>
  <c r="S99" i="4" s="1"/>
  <c r="O5" i="4"/>
  <c r="O84" i="4"/>
  <c r="Q84" i="4" s="1"/>
  <c r="R84" i="4" s="1"/>
  <c r="S84" i="4" s="1"/>
  <c r="P101" i="3"/>
  <c r="O34" i="6"/>
  <c r="Q34" i="6" s="1"/>
  <c r="R34" i="6" s="1"/>
  <c r="S34" i="6" s="1"/>
  <c r="P18" i="4"/>
  <c r="O76" i="3"/>
  <c r="P5" i="4"/>
  <c r="P81" i="5"/>
  <c r="O45" i="4"/>
  <c r="O138" i="3"/>
  <c r="Q138" i="3" s="1"/>
  <c r="R138" i="3" s="1"/>
  <c r="S138" i="3" s="1"/>
  <c r="O31" i="5"/>
  <c r="Q31" i="5" s="1"/>
  <c r="R31" i="5" s="1"/>
  <c r="S31" i="5" s="1"/>
  <c r="P197" i="3"/>
  <c r="P19" i="3"/>
  <c r="P126" i="3"/>
  <c r="P74" i="6"/>
  <c r="P16" i="5"/>
  <c r="O18" i="5"/>
  <c r="Q18" i="5" s="1"/>
  <c r="R18" i="5" s="1"/>
  <c r="S18" i="5" s="1"/>
  <c r="P215" i="3"/>
  <c r="P15" i="5"/>
  <c r="P84" i="5"/>
  <c r="P103" i="3"/>
  <c r="Q73" i="3"/>
  <c r="R73" i="3" s="1"/>
  <c r="S73" i="3" s="1"/>
  <c r="O54" i="3"/>
  <c r="Q54" i="3" s="1"/>
  <c r="R54" i="3" s="1"/>
  <c r="S54" i="3" s="1"/>
  <c r="O55" i="3"/>
  <c r="O144" i="3"/>
  <c r="P227" i="3"/>
  <c r="O74" i="3"/>
  <c r="O159" i="3"/>
  <c r="P163" i="3"/>
  <c r="Q88" i="5"/>
  <c r="R88" i="5" s="1"/>
  <c r="S88" i="5" s="1"/>
  <c r="O232" i="3"/>
  <c r="Q232" i="3" s="1"/>
  <c r="R232" i="3" s="1"/>
  <c r="S232" i="3" s="1"/>
  <c r="AD234" i="3"/>
  <c r="T234" i="3"/>
  <c r="U234" i="3" s="1"/>
  <c r="W234" i="3" s="1"/>
  <c r="Z234" i="3"/>
  <c r="AI234" i="3" s="1"/>
  <c r="V234" i="3"/>
  <c r="AD54" i="6"/>
  <c r="Z54" i="6"/>
  <c r="AF54" i="6" s="1"/>
  <c r="T54" i="6"/>
  <c r="U54" i="6" s="1"/>
  <c r="W54" i="6" s="1"/>
  <c r="V54" i="6"/>
  <c r="O56" i="4"/>
  <c r="Q56" i="4" s="1"/>
  <c r="R56" i="4" s="1"/>
  <c r="S56" i="4" s="1"/>
  <c r="O115" i="3"/>
  <c r="Q115" i="3" s="1"/>
  <c r="R115" i="3" s="1"/>
  <c r="S115" i="3" s="1"/>
  <c r="P24" i="6"/>
  <c r="O56" i="6"/>
  <c r="AD83" i="6"/>
  <c r="Z83" i="6"/>
  <c r="AF83" i="6" s="1"/>
  <c r="T83" i="6"/>
  <c r="U83" i="6" s="1"/>
  <c r="W83" i="6" s="1"/>
  <c r="V83" i="6"/>
  <c r="AD8" i="4"/>
  <c r="T8" i="4"/>
  <c r="U8" i="4" s="1"/>
  <c r="W8" i="4" s="1"/>
  <c r="Z8" i="4"/>
  <c r="AF8" i="4" s="1"/>
  <c r="V8" i="4"/>
  <c r="P65" i="6"/>
  <c r="O37" i="6"/>
  <c r="O70" i="4"/>
  <c r="O84" i="3"/>
  <c r="Q84" i="3" s="1"/>
  <c r="R84" i="3" s="1"/>
  <c r="S84" i="3" s="1"/>
  <c r="O59" i="6"/>
  <c r="Q59" i="6" s="1"/>
  <c r="R59" i="6" s="1"/>
  <c r="S59" i="6" s="1"/>
  <c r="P34" i="3"/>
  <c r="P72" i="4"/>
  <c r="P3" i="6"/>
  <c r="P9" i="4"/>
  <c r="P45" i="4"/>
  <c r="O58" i="3"/>
  <c r="Q58" i="3" s="1"/>
  <c r="R58" i="3" s="1"/>
  <c r="S58" i="3" s="1"/>
  <c r="P76" i="3"/>
  <c r="P19" i="5"/>
  <c r="P86" i="6"/>
  <c r="P40" i="3"/>
  <c r="Q68" i="5"/>
  <c r="R68" i="5" s="1"/>
  <c r="S68" i="5" s="1"/>
  <c r="Q71" i="3"/>
  <c r="R71" i="3" s="1"/>
  <c r="S71" i="3" s="1"/>
  <c r="Q149" i="3"/>
  <c r="R149" i="3" s="1"/>
  <c r="S149" i="3" s="1"/>
  <c r="P55" i="3"/>
  <c r="P144" i="3"/>
  <c r="O130" i="3"/>
  <c r="Q130" i="3" s="1"/>
  <c r="R130" i="3" s="1"/>
  <c r="S130" i="3" s="1"/>
  <c r="P74" i="3"/>
  <c r="P159" i="3"/>
  <c r="O11" i="3"/>
  <c r="Q11" i="3" s="1"/>
  <c r="R11" i="3" s="1"/>
  <c r="S11" i="3" s="1"/>
  <c r="Q4" i="3"/>
  <c r="R4" i="3" s="1"/>
  <c r="S4" i="3" s="1"/>
  <c r="O8" i="5"/>
  <c r="AD58" i="4"/>
  <c r="T58" i="4"/>
  <c r="U58" i="4" s="1"/>
  <c r="W58" i="4" s="1"/>
  <c r="Z58" i="4"/>
  <c r="AF58" i="4" s="1"/>
  <c r="V58" i="4"/>
  <c r="O45" i="3"/>
  <c r="Q45" i="3" s="1"/>
  <c r="R45" i="3" s="1"/>
  <c r="S45" i="3" s="1"/>
  <c r="AD120" i="3"/>
  <c r="T120" i="3"/>
  <c r="U120" i="3" s="1"/>
  <c r="W120" i="3" s="1"/>
  <c r="Z120" i="3"/>
  <c r="AI120" i="3" s="1"/>
  <c r="V120" i="3"/>
  <c r="Q166" i="3"/>
  <c r="R166" i="3" s="1"/>
  <c r="S166" i="3" s="1"/>
  <c r="O48" i="4"/>
  <c r="Q48" i="4" s="1"/>
  <c r="R48" i="4" s="1"/>
  <c r="S48" i="4" s="1"/>
  <c r="O10" i="6"/>
  <c r="Q10" i="6" s="1"/>
  <c r="R10" i="6" s="1"/>
  <c r="S10" i="6" s="1"/>
  <c r="O3" i="5"/>
  <c r="Q3" i="5" s="1"/>
  <c r="R3" i="5" s="1"/>
  <c r="S3" i="5" s="1"/>
  <c r="O16" i="3"/>
  <c r="Q16" i="3" s="1"/>
  <c r="R16" i="3" s="1"/>
  <c r="S16" i="3" s="1"/>
  <c r="O77" i="6"/>
  <c r="Q77" i="6" s="1"/>
  <c r="R77" i="6" s="1"/>
  <c r="S77" i="6" s="1"/>
  <c r="O86" i="4"/>
  <c r="Q86" i="4" s="1"/>
  <c r="R86" i="4" s="1"/>
  <c r="S86" i="4" s="1"/>
  <c r="P186" i="3"/>
  <c r="O88" i="4"/>
  <c r="Q88" i="4" s="1"/>
  <c r="R88" i="4" s="1"/>
  <c r="S88" i="4" s="1"/>
  <c r="O224" i="3"/>
  <c r="Q224" i="3" s="1"/>
  <c r="R224" i="3" s="1"/>
  <c r="S224" i="3" s="1"/>
  <c r="O142" i="3"/>
  <c r="Q142" i="3" s="1"/>
  <c r="R142" i="3" s="1"/>
  <c r="S142" i="3" s="1"/>
  <c r="O32" i="6"/>
  <c r="Q32" i="6" s="1"/>
  <c r="R32" i="6" s="1"/>
  <c r="S32" i="6" s="1"/>
  <c r="O161" i="3"/>
  <c r="Q161" i="3" s="1"/>
  <c r="R161" i="3" s="1"/>
  <c r="S161" i="3" s="1"/>
  <c r="O56" i="3"/>
  <c r="Q56" i="3" s="1"/>
  <c r="R56" i="3" s="1"/>
  <c r="S56" i="3" s="1"/>
  <c r="O76" i="6"/>
  <c r="Q76" i="6" s="1"/>
  <c r="R76" i="6" s="1"/>
  <c r="S76" i="6" s="1"/>
  <c r="O35" i="5"/>
  <c r="Q35" i="5" s="1"/>
  <c r="R35" i="5" s="1"/>
  <c r="S35" i="5" s="1"/>
  <c r="O145" i="3"/>
  <c r="P100" i="3"/>
  <c r="P56" i="6"/>
  <c r="O12" i="5"/>
  <c r="Q12" i="5" s="1"/>
  <c r="R12" i="5" s="1"/>
  <c r="S12" i="5" s="1"/>
  <c r="P145" i="3"/>
  <c r="P72" i="5"/>
  <c r="O33" i="4"/>
  <c r="O21" i="3"/>
  <c r="AD68" i="6"/>
  <c r="T68" i="6"/>
  <c r="U68" i="6" s="1"/>
  <c r="W68" i="6" s="1"/>
  <c r="Z68" i="6"/>
  <c r="AF68" i="6" s="1"/>
  <c r="V68" i="6"/>
  <c r="Q51" i="3"/>
  <c r="R51" i="3" s="1"/>
  <c r="S51" i="3" s="1"/>
  <c r="Q92" i="5"/>
  <c r="R92" i="5" s="1"/>
  <c r="S92" i="5" s="1"/>
  <c r="Q5" i="3"/>
  <c r="R5" i="3" s="1"/>
  <c r="S5" i="3" s="1"/>
  <c r="O26" i="3"/>
  <c r="Q79" i="6"/>
  <c r="R79" i="6" s="1"/>
  <c r="S79" i="6" s="1"/>
  <c r="Q76" i="5"/>
  <c r="R76" i="5" s="1"/>
  <c r="S76" i="5" s="1"/>
  <c r="O61" i="4"/>
  <c r="Q64" i="5"/>
  <c r="R64" i="5" s="1"/>
  <c r="S64" i="5" s="1"/>
  <c r="O79" i="5"/>
  <c r="Q79" i="5" s="1"/>
  <c r="R79" i="5" s="1"/>
  <c r="S79" i="5" s="1"/>
  <c r="P70" i="4"/>
  <c r="P63" i="5"/>
  <c r="P41" i="5"/>
  <c r="O47" i="3"/>
  <c r="Q47" i="3" s="1"/>
  <c r="R47" i="3" s="1"/>
  <c r="S47" i="3" s="1"/>
  <c r="O30" i="5"/>
  <c r="Q30" i="5" s="1"/>
  <c r="R30" i="5" s="1"/>
  <c r="S30" i="5" s="1"/>
  <c r="AD13" i="3"/>
  <c r="Z13" i="3"/>
  <c r="AI13" i="3" s="1"/>
  <c r="T13" i="3"/>
  <c r="U13" i="3" s="1"/>
  <c r="W13" i="3" s="1"/>
  <c r="V13" i="3"/>
  <c r="P71" i="6"/>
  <c r="P37" i="6"/>
  <c r="P8" i="5"/>
  <c r="P155" i="3"/>
  <c r="P33" i="4"/>
  <c r="Q89" i="4"/>
  <c r="R89" i="4" s="1"/>
  <c r="S89" i="4" s="1"/>
  <c r="Q132" i="3"/>
  <c r="R132" i="3" s="1"/>
  <c r="S132" i="3" s="1"/>
  <c r="P21" i="3"/>
  <c r="Q50" i="3"/>
  <c r="R50" i="3" s="1"/>
  <c r="S50" i="3" s="1"/>
  <c r="Q29" i="3"/>
  <c r="R29" i="3" s="1"/>
  <c r="S29" i="3" s="1"/>
  <c r="P26" i="3"/>
  <c r="O36" i="3"/>
  <c r="Q36" i="3" s="1"/>
  <c r="R36" i="3" s="1"/>
  <c r="S36" i="3" s="1"/>
  <c r="P61" i="4"/>
  <c r="T122" i="3" l="1"/>
  <c r="U122" i="3" s="1"/>
  <c r="W122" i="3" s="1"/>
  <c r="Z28" i="5"/>
  <c r="AF28" i="5" s="1"/>
  <c r="Z212" i="3"/>
  <c r="AI212" i="3" s="1"/>
  <c r="V116" i="3"/>
  <c r="AD28" i="5"/>
  <c r="AD212" i="3"/>
  <c r="AL212" i="3" s="1"/>
  <c r="V17" i="4"/>
  <c r="V122" i="3"/>
  <c r="X122" i="3" s="1"/>
  <c r="T17" i="4"/>
  <c r="U17" i="4" s="1"/>
  <c r="W17" i="4" s="1"/>
  <c r="Z17" i="4"/>
  <c r="AF17" i="4" s="1"/>
  <c r="Z122" i="3"/>
  <c r="AI122" i="3" s="1"/>
  <c r="Z73" i="5"/>
  <c r="AF73" i="5" s="1"/>
  <c r="T73" i="5"/>
  <c r="U73" i="5" s="1"/>
  <c r="W73" i="5" s="1"/>
  <c r="V73" i="5"/>
  <c r="X73" i="5" s="1"/>
  <c r="V15" i="4"/>
  <c r="T15" i="4"/>
  <c r="U15" i="4" s="1"/>
  <c r="W15" i="4" s="1"/>
  <c r="X208" i="3"/>
  <c r="AC208" i="3" s="1"/>
  <c r="X60" i="5"/>
  <c r="AC60" i="5" s="1"/>
  <c r="X46" i="5"/>
  <c r="AC46" i="5" s="1"/>
  <c r="X41" i="6"/>
  <c r="AC41" i="6" s="1"/>
  <c r="AG41" i="6" s="1"/>
  <c r="X164" i="3"/>
  <c r="AC164" i="3" s="1"/>
  <c r="X209" i="3"/>
  <c r="AC209" i="3" s="1"/>
  <c r="X45" i="5"/>
  <c r="AC45" i="5" s="1"/>
  <c r="X67" i="3"/>
  <c r="AC67" i="3" s="1"/>
  <c r="X47" i="6"/>
  <c r="AC47" i="6" s="1"/>
  <c r="AG47" i="6" s="1"/>
  <c r="X11" i="6"/>
  <c r="AC11" i="6" s="1"/>
  <c r="X31" i="4"/>
  <c r="AC31" i="4" s="1"/>
  <c r="X234" i="3"/>
  <c r="AC234" i="3" s="1"/>
  <c r="X51" i="5"/>
  <c r="AC51" i="5" s="1"/>
  <c r="Q8" i="3"/>
  <c r="R8" i="3" s="1"/>
  <c r="S8" i="3" s="1"/>
  <c r="AD8" i="3" s="1"/>
  <c r="X10" i="4"/>
  <c r="AC10" i="4" s="1"/>
  <c r="X106" i="3"/>
  <c r="AC106" i="3" s="1"/>
  <c r="Q93" i="5"/>
  <c r="R93" i="5" s="1"/>
  <c r="S93" i="5" s="1"/>
  <c r="Z93" i="5" s="1"/>
  <c r="AF93" i="5" s="1"/>
  <c r="X40" i="5"/>
  <c r="AC40" i="5" s="1"/>
  <c r="X17" i="5"/>
  <c r="AC17" i="5" s="1"/>
  <c r="X37" i="5"/>
  <c r="X13" i="3"/>
  <c r="AC13" i="3" s="1"/>
  <c r="X109" i="3"/>
  <c r="AC109" i="3" s="1"/>
  <c r="X65" i="3"/>
  <c r="AC65" i="3" s="1"/>
  <c r="X68" i="6"/>
  <c r="AC68" i="6" s="1"/>
  <c r="X99" i="5"/>
  <c r="AC99" i="5" s="1"/>
  <c r="X22" i="3"/>
  <c r="AC22" i="3" s="1"/>
  <c r="X24" i="3"/>
  <c r="AC24" i="3" s="1"/>
  <c r="X129" i="3"/>
  <c r="AC129" i="3" s="1"/>
  <c r="X41" i="3"/>
  <c r="X87" i="4"/>
  <c r="AC87" i="4" s="1"/>
  <c r="X44" i="6"/>
  <c r="AC44" i="6" s="1"/>
  <c r="X206" i="3"/>
  <c r="Y206" i="3" s="1"/>
  <c r="X57" i="4"/>
  <c r="AC57" i="4" s="1"/>
  <c r="X88" i="6"/>
  <c r="AC88" i="6" s="1"/>
  <c r="X192" i="3"/>
  <c r="AC192" i="3" s="1"/>
  <c r="X33" i="3"/>
  <c r="Y33" i="3" s="1"/>
  <c r="X15" i="3"/>
  <c r="AC15" i="3" s="1"/>
  <c r="X25" i="5"/>
  <c r="AC25" i="5" s="1"/>
  <c r="X15" i="6"/>
  <c r="AC15" i="6" s="1"/>
  <c r="X99" i="6"/>
  <c r="AH99" i="6" s="1"/>
  <c r="X21" i="4"/>
  <c r="AC21" i="4" s="1"/>
  <c r="X140" i="3"/>
  <c r="AC140" i="3" s="1"/>
  <c r="X102" i="5"/>
  <c r="AC102" i="5" s="1"/>
  <c r="X20" i="3"/>
  <c r="AC20" i="3" s="1"/>
  <c r="X69" i="5"/>
  <c r="AC69" i="5" s="1"/>
  <c r="X7" i="4"/>
  <c r="AC7" i="4" s="1"/>
  <c r="Q35" i="6"/>
  <c r="R35" i="6" s="1"/>
  <c r="S35" i="6" s="1"/>
  <c r="AD35" i="6" s="1"/>
  <c r="X80" i="5"/>
  <c r="AC80" i="5" s="1"/>
  <c r="Q145" i="3"/>
  <c r="R145" i="3" s="1"/>
  <c r="S145" i="3" s="1"/>
  <c r="T145" i="3" s="1"/>
  <c r="U145" i="3" s="1"/>
  <c r="W145" i="3" s="1"/>
  <c r="Q163" i="3"/>
  <c r="R163" i="3" s="1"/>
  <c r="S163" i="3" s="1"/>
  <c r="T163" i="3" s="1"/>
  <c r="U163" i="3" s="1"/>
  <c r="W163" i="3" s="1"/>
  <c r="Q22" i="5"/>
  <c r="R22" i="5" s="1"/>
  <c r="S22" i="5" s="1"/>
  <c r="AD22" i="5" s="1"/>
  <c r="X27" i="5"/>
  <c r="AC27" i="5" s="1"/>
  <c r="X74" i="4"/>
  <c r="AC74" i="4" s="1"/>
  <c r="Q65" i="6"/>
  <c r="R65" i="6" s="1"/>
  <c r="S65" i="6" s="1"/>
  <c r="AD65" i="6" s="1"/>
  <c r="X93" i="6"/>
  <c r="AC93" i="6" s="1"/>
  <c r="X22" i="6"/>
  <c r="AC22" i="6" s="1"/>
  <c r="X12" i="6"/>
  <c r="AH12" i="6" s="1"/>
  <c r="Q26" i="6"/>
  <c r="R26" i="6" s="1"/>
  <c r="S26" i="6" s="1"/>
  <c r="AD26" i="6" s="1"/>
  <c r="X228" i="3"/>
  <c r="AC228" i="3" s="1"/>
  <c r="X64" i="3"/>
  <c r="X218" i="3"/>
  <c r="AC218" i="3" s="1"/>
  <c r="X59" i="3"/>
  <c r="AC59" i="3" s="1"/>
  <c r="X52" i="5"/>
  <c r="AC52" i="5" s="1"/>
  <c r="X213" i="3"/>
  <c r="AC213" i="3" s="1"/>
  <c r="X36" i="4"/>
  <c r="Y36" i="4" s="1"/>
  <c r="AB36" i="4" s="1"/>
  <c r="X30" i="6"/>
  <c r="AC30" i="6" s="1"/>
  <c r="X165" i="3"/>
  <c r="AC165" i="3" s="1"/>
  <c r="X89" i="6"/>
  <c r="AH89" i="6" s="1"/>
  <c r="X40" i="6"/>
  <c r="X7" i="5"/>
  <c r="AC7" i="5" s="1"/>
  <c r="X62" i="4"/>
  <c r="AC62" i="4" s="1"/>
  <c r="X73" i="4"/>
  <c r="AC73" i="4" s="1"/>
  <c r="X135" i="3"/>
  <c r="Y135" i="3" s="1"/>
  <c r="AH135" i="3" s="1"/>
  <c r="X23" i="5"/>
  <c r="AC23" i="5" s="1"/>
  <c r="X104" i="3"/>
  <c r="X68" i="3"/>
  <c r="AC68" i="3" s="1"/>
  <c r="X23" i="3"/>
  <c r="AC23" i="3" s="1"/>
  <c r="X28" i="6"/>
  <c r="AC28" i="6" s="1"/>
  <c r="X90" i="3"/>
  <c r="AC90" i="3" s="1"/>
  <c r="X65" i="5"/>
  <c r="AH65" i="5" s="1"/>
  <c r="Q210" i="3"/>
  <c r="R210" i="3" s="1"/>
  <c r="S210" i="3" s="1"/>
  <c r="T210" i="3" s="1"/>
  <c r="U210" i="3" s="1"/>
  <c r="W210" i="3" s="1"/>
  <c r="Q24" i="6"/>
  <c r="R24" i="6" s="1"/>
  <c r="S24" i="6" s="1"/>
  <c r="AD24" i="6" s="1"/>
  <c r="Q49" i="3"/>
  <c r="R49" i="3" s="1"/>
  <c r="S49" i="3" s="1"/>
  <c r="T49" i="3" s="1"/>
  <c r="U49" i="3" s="1"/>
  <c r="W49" i="3" s="1"/>
  <c r="X43" i="5"/>
  <c r="AC43" i="5" s="1"/>
  <c r="X107" i="3"/>
  <c r="AC107" i="3" s="1"/>
  <c r="X49" i="5"/>
  <c r="AC49" i="5" s="1"/>
  <c r="X207" i="3"/>
  <c r="Y207" i="3" s="1"/>
  <c r="AH207" i="3" s="1"/>
  <c r="X85" i="6"/>
  <c r="AH85" i="6" s="1"/>
  <c r="X83" i="5"/>
  <c r="AC83" i="5" s="1"/>
  <c r="X60" i="4"/>
  <c r="AC60" i="4" s="1"/>
  <c r="X32" i="5"/>
  <c r="Y32" i="5" s="1"/>
  <c r="Q101" i="3"/>
  <c r="R101" i="3" s="1"/>
  <c r="S101" i="3" s="1"/>
  <c r="V101" i="3" s="1"/>
  <c r="Q19" i="5"/>
  <c r="R19" i="5" s="1"/>
  <c r="S19" i="5" s="1"/>
  <c r="Z19" i="5" s="1"/>
  <c r="AF19" i="5" s="1"/>
  <c r="X87" i="3"/>
  <c r="AP87" i="3" s="1"/>
  <c r="AH60" i="5"/>
  <c r="X81" i="6"/>
  <c r="AC81" i="6" s="1"/>
  <c r="X38" i="5"/>
  <c r="AC38" i="5" s="1"/>
  <c r="X63" i="4"/>
  <c r="X73" i="6"/>
  <c r="Y73" i="6" s="1"/>
  <c r="Q76" i="3"/>
  <c r="R76" i="3" s="1"/>
  <c r="S76" i="3" s="1"/>
  <c r="V76" i="3" s="1"/>
  <c r="Q103" i="3"/>
  <c r="R103" i="3" s="1"/>
  <c r="S103" i="3" s="1"/>
  <c r="T103" i="3" s="1"/>
  <c r="U103" i="3" s="1"/>
  <c r="W103" i="3" s="1"/>
  <c r="X105" i="3"/>
  <c r="AP105" i="3" s="1"/>
  <c r="X45" i="6"/>
  <c r="Y45" i="6" s="1"/>
  <c r="AH88" i="6"/>
  <c r="X101" i="6"/>
  <c r="AC101" i="6" s="1"/>
  <c r="X57" i="3"/>
  <c r="Y57" i="3" s="1"/>
  <c r="AH57" i="3" s="1"/>
  <c r="X233" i="3"/>
  <c r="AC233" i="3" s="1"/>
  <c r="X240" i="3"/>
  <c r="AP240" i="3" s="1"/>
  <c r="X187" i="3"/>
  <c r="AC187" i="3" s="1"/>
  <c r="X98" i="6"/>
  <c r="Y98" i="6" s="1"/>
  <c r="X212" i="3"/>
  <c r="Y212" i="3" s="1"/>
  <c r="X59" i="4"/>
  <c r="AC59" i="4" s="1"/>
  <c r="X91" i="5"/>
  <c r="Y91" i="5" s="1"/>
  <c r="X196" i="3"/>
  <c r="AC196" i="3" s="1"/>
  <c r="Q9" i="6"/>
  <c r="R9" i="6" s="1"/>
  <c r="S9" i="6" s="1"/>
  <c r="AD9" i="6" s="1"/>
  <c r="Q216" i="3"/>
  <c r="R216" i="3" s="1"/>
  <c r="S216" i="3" s="1"/>
  <c r="AD216" i="3" s="1"/>
  <c r="Q63" i="6"/>
  <c r="R63" i="6" s="1"/>
  <c r="S63" i="6" s="1"/>
  <c r="AD63" i="6" s="1"/>
  <c r="X67" i="6"/>
  <c r="Y67" i="6" s="1"/>
  <c r="X54" i="5"/>
  <c r="AC54" i="5" s="1"/>
  <c r="X134" i="3"/>
  <c r="AP134" i="3" s="1"/>
  <c r="X82" i="6"/>
  <c r="AC82" i="6" s="1"/>
  <c r="X103" i="6"/>
  <c r="X81" i="3"/>
  <c r="AC81" i="3" s="1"/>
  <c r="Q21" i="3"/>
  <c r="R21" i="3" s="1"/>
  <c r="S21" i="3" s="1"/>
  <c r="Z21" i="3" s="1"/>
  <c r="AI21" i="3" s="1"/>
  <c r="Q70" i="4"/>
  <c r="R70" i="4" s="1"/>
  <c r="S70" i="4" s="1"/>
  <c r="AD70" i="4" s="1"/>
  <c r="Q74" i="3"/>
  <c r="R74" i="3" s="1"/>
  <c r="S74" i="3" s="1"/>
  <c r="AD74" i="3" s="1"/>
  <c r="X136" i="3"/>
  <c r="AP136" i="3" s="1"/>
  <c r="Y208" i="3"/>
  <c r="AH208" i="3" s="1"/>
  <c r="X36" i="6"/>
  <c r="X101" i="5"/>
  <c r="X127" i="3"/>
  <c r="Y127" i="3" s="1"/>
  <c r="Q24" i="4"/>
  <c r="R24" i="4" s="1"/>
  <c r="S24" i="4" s="1"/>
  <c r="AD24" i="4" s="1"/>
  <c r="X219" i="3"/>
  <c r="Y219" i="3" s="1"/>
  <c r="AH219" i="3" s="1"/>
  <c r="X46" i="3"/>
  <c r="Y46" i="3" s="1"/>
  <c r="AH46" i="3" s="1"/>
  <c r="X5" i="5"/>
  <c r="AC5" i="5" s="1"/>
  <c r="X189" i="3"/>
  <c r="Y189" i="3" s="1"/>
  <c r="AH189" i="3" s="1"/>
  <c r="X66" i="5"/>
  <c r="Y66" i="5" s="1"/>
  <c r="X11" i="5"/>
  <c r="AC11" i="5" s="1"/>
  <c r="X238" i="3"/>
  <c r="AC238" i="3" s="1"/>
  <c r="X222" i="3"/>
  <c r="AC222" i="3" s="1"/>
  <c r="X82" i="4"/>
  <c r="Y82" i="4" s="1"/>
  <c r="X194" i="3"/>
  <c r="AC194" i="3" s="1"/>
  <c r="X64" i="4"/>
  <c r="Y64" i="4" s="1"/>
  <c r="X70" i="5"/>
  <c r="AC70" i="5" s="1"/>
  <c r="Q40" i="3"/>
  <c r="R40" i="3" s="1"/>
  <c r="S40" i="3" s="1"/>
  <c r="AD40" i="3" s="1"/>
  <c r="Q13" i="4"/>
  <c r="R13" i="4" s="1"/>
  <c r="S13" i="4" s="1"/>
  <c r="X102" i="3"/>
  <c r="Q34" i="3"/>
  <c r="R34" i="3" s="1"/>
  <c r="S34" i="3" s="1"/>
  <c r="T34" i="3" s="1"/>
  <c r="U34" i="3" s="1"/>
  <c r="W34" i="3" s="1"/>
  <c r="X201" i="3"/>
  <c r="AP201" i="3" s="1"/>
  <c r="X123" i="3"/>
  <c r="AP123" i="3" s="1"/>
  <c r="AG88" i="6"/>
  <c r="X8" i="4"/>
  <c r="Y8" i="4" s="1"/>
  <c r="X66" i="3"/>
  <c r="X133" i="3"/>
  <c r="AP133" i="3" s="1"/>
  <c r="X38" i="4"/>
  <c r="AH38" i="4" s="1"/>
  <c r="X52" i="6"/>
  <c r="X58" i="4"/>
  <c r="AC58" i="4" s="1"/>
  <c r="Q45" i="4"/>
  <c r="R45" i="4" s="1"/>
  <c r="S45" i="4" s="1"/>
  <c r="AD45" i="4" s="1"/>
  <c r="Q169" i="3"/>
  <c r="R169" i="3" s="1"/>
  <c r="S169" i="3" s="1"/>
  <c r="V169" i="3" s="1"/>
  <c r="X48" i="3"/>
  <c r="Y48" i="3" s="1"/>
  <c r="AH48" i="3" s="1"/>
  <c r="X89" i="3"/>
  <c r="Q19" i="3"/>
  <c r="R19" i="3" s="1"/>
  <c r="S19" i="3" s="1"/>
  <c r="V19" i="3" s="1"/>
  <c r="X101" i="4"/>
  <c r="AC101" i="4" s="1"/>
  <c r="X56" i="5"/>
  <c r="Y56" i="5" s="1"/>
  <c r="X13" i="6"/>
  <c r="AH13" i="6" s="1"/>
  <c r="X53" i="5"/>
  <c r="AC53" i="5" s="1"/>
  <c r="X178" i="3"/>
  <c r="AP178" i="3" s="1"/>
  <c r="X31" i="6"/>
  <c r="AC31" i="6" s="1"/>
  <c r="X58" i="5"/>
  <c r="Y58" i="5" s="1"/>
  <c r="X11" i="4"/>
  <c r="AC11" i="4" s="1"/>
  <c r="X191" i="3"/>
  <c r="AP191" i="3" s="1"/>
  <c r="X6" i="6"/>
  <c r="AC6" i="6" s="1"/>
  <c r="X96" i="4"/>
  <c r="AC96" i="4" s="1"/>
  <c r="X34" i="5"/>
  <c r="AC34" i="5" s="1"/>
  <c r="AG45" i="5"/>
  <c r="X74" i="5"/>
  <c r="Y74" i="5" s="1"/>
  <c r="AG57" i="4"/>
  <c r="X78" i="6"/>
  <c r="Y78" i="6" s="1"/>
  <c r="X17" i="3"/>
  <c r="Y17" i="3" s="1"/>
  <c r="X24" i="5"/>
  <c r="AC24" i="5" s="1"/>
  <c r="X66" i="6"/>
  <c r="Y66" i="6" s="1"/>
  <c r="X177" i="3"/>
  <c r="AC177" i="3" s="1"/>
  <c r="Q75" i="3"/>
  <c r="R75" i="3" s="1"/>
  <c r="S75" i="3" s="1"/>
  <c r="AD75" i="3" s="1"/>
  <c r="X98" i="4"/>
  <c r="Y98" i="4" s="1"/>
  <c r="X61" i="6"/>
  <c r="AC61" i="6" s="1"/>
  <c r="X97" i="3"/>
  <c r="AP97" i="3" s="1"/>
  <c r="X95" i="4"/>
  <c r="AC95" i="4" s="1"/>
  <c r="X13" i="5"/>
  <c r="X57" i="5"/>
  <c r="AC57" i="5" s="1"/>
  <c r="X62" i="6"/>
  <c r="Y62" i="6" s="1"/>
  <c r="X27" i="4"/>
  <c r="AC27" i="4" s="1"/>
  <c r="AD138" i="3"/>
  <c r="Z138" i="3"/>
  <c r="AI138" i="3" s="1"/>
  <c r="T138" i="3"/>
  <c r="U138" i="3" s="1"/>
  <c r="W138" i="3" s="1"/>
  <c r="V138" i="3"/>
  <c r="AD112" i="3"/>
  <c r="T112" i="3"/>
  <c r="U112" i="3" s="1"/>
  <c r="W112" i="3" s="1"/>
  <c r="Z112" i="3"/>
  <c r="AI112" i="3" s="1"/>
  <c r="V112" i="3"/>
  <c r="AD14" i="4"/>
  <c r="T14" i="4"/>
  <c r="U14" i="4" s="1"/>
  <c r="W14" i="4" s="1"/>
  <c r="Z14" i="4"/>
  <c r="AF14" i="4" s="1"/>
  <c r="V14" i="4"/>
  <c r="AD92" i="6"/>
  <c r="Z92" i="6"/>
  <c r="AF92" i="6" s="1"/>
  <c r="T92" i="6"/>
  <c r="U92" i="6" s="1"/>
  <c r="W92" i="6" s="1"/>
  <c r="V92" i="6"/>
  <c r="AD131" i="3"/>
  <c r="T131" i="3"/>
  <c r="U131" i="3" s="1"/>
  <c r="W131" i="3" s="1"/>
  <c r="Z131" i="3"/>
  <c r="AI131" i="3" s="1"/>
  <c r="V131" i="3"/>
  <c r="AD35" i="5"/>
  <c r="T35" i="5"/>
  <c r="U35" i="5" s="1"/>
  <c r="W35" i="5" s="1"/>
  <c r="Z35" i="5"/>
  <c r="AF35" i="5" s="1"/>
  <c r="V35" i="5"/>
  <c r="AD35" i="4"/>
  <c r="Z35" i="4"/>
  <c r="AF35" i="4" s="1"/>
  <c r="T35" i="4"/>
  <c r="U35" i="4" s="1"/>
  <c r="W35" i="4" s="1"/>
  <c r="V35" i="4"/>
  <c r="AD76" i="6"/>
  <c r="Z76" i="6"/>
  <c r="AF76" i="6" s="1"/>
  <c r="T76" i="6"/>
  <c r="U76" i="6" s="1"/>
  <c r="W76" i="6" s="1"/>
  <c r="V76" i="6"/>
  <c r="AD102" i="6"/>
  <c r="Z102" i="6"/>
  <c r="AF102" i="6" s="1"/>
  <c r="T102" i="6"/>
  <c r="U102" i="6" s="1"/>
  <c r="W102" i="6" s="1"/>
  <c r="V102" i="6"/>
  <c r="AD10" i="3"/>
  <c r="T10" i="3"/>
  <c r="U10" i="3" s="1"/>
  <c r="W10" i="3" s="1"/>
  <c r="Z10" i="3"/>
  <c r="AI10" i="3" s="1"/>
  <c r="V10" i="3"/>
  <c r="AD230" i="3"/>
  <c r="T230" i="3"/>
  <c r="U230" i="3" s="1"/>
  <c r="W230" i="3" s="1"/>
  <c r="Z230" i="3"/>
  <c r="AI230" i="3" s="1"/>
  <c r="V230" i="3"/>
  <c r="AD242" i="3"/>
  <c r="T242" i="3"/>
  <c r="U242" i="3" s="1"/>
  <c r="W242" i="3" s="1"/>
  <c r="Z242" i="3"/>
  <c r="AI242" i="3" s="1"/>
  <c r="V242" i="3"/>
  <c r="AD56" i="3"/>
  <c r="Z56" i="3"/>
  <c r="AI56" i="3" s="1"/>
  <c r="T56" i="3"/>
  <c r="U56" i="3" s="1"/>
  <c r="W56" i="3" s="1"/>
  <c r="V56" i="3"/>
  <c r="AD11" i="3"/>
  <c r="T11" i="3"/>
  <c r="U11" i="3" s="1"/>
  <c r="W11" i="3" s="1"/>
  <c r="Z11" i="3"/>
  <c r="AI11" i="3" s="1"/>
  <c r="V11" i="3"/>
  <c r="AD86" i="5"/>
  <c r="Z86" i="5"/>
  <c r="AF86" i="5" s="1"/>
  <c r="T86" i="5"/>
  <c r="U86" i="5" s="1"/>
  <c r="W86" i="5" s="1"/>
  <c r="V86" i="5"/>
  <c r="AD90" i="4"/>
  <c r="T90" i="4"/>
  <c r="U90" i="4" s="1"/>
  <c r="W90" i="4" s="1"/>
  <c r="Z90" i="4"/>
  <c r="AF90" i="4" s="1"/>
  <c r="V90" i="4"/>
  <c r="AD146" i="3"/>
  <c r="Z146" i="3"/>
  <c r="AI146" i="3" s="1"/>
  <c r="T146" i="3"/>
  <c r="U146" i="3" s="1"/>
  <c r="W146" i="3" s="1"/>
  <c r="V146" i="3"/>
  <c r="AD68" i="4"/>
  <c r="T68" i="4"/>
  <c r="U68" i="4" s="1"/>
  <c r="W68" i="4" s="1"/>
  <c r="Z68" i="4"/>
  <c r="AF68" i="4" s="1"/>
  <c r="V68" i="4"/>
  <c r="AD26" i="5"/>
  <c r="T26" i="5"/>
  <c r="U26" i="5" s="1"/>
  <c r="W26" i="5" s="1"/>
  <c r="Z26" i="5"/>
  <c r="AF26" i="5" s="1"/>
  <c r="V26" i="5"/>
  <c r="AD161" i="3"/>
  <c r="Z161" i="3"/>
  <c r="AI161" i="3" s="1"/>
  <c r="T161" i="3"/>
  <c r="U161" i="3" s="1"/>
  <c r="W161" i="3" s="1"/>
  <c r="V161" i="3"/>
  <c r="AD113" i="3"/>
  <c r="T113" i="3"/>
  <c r="U113" i="3" s="1"/>
  <c r="W113" i="3" s="1"/>
  <c r="Z113" i="3"/>
  <c r="AI113" i="3" s="1"/>
  <c r="V113" i="3"/>
  <c r="AD77" i="5"/>
  <c r="T77" i="5"/>
  <c r="U77" i="5" s="1"/>
  <c r="W77" i="5" s="1"/>
  <c r="Z77" i="5"/>
  <c r="AF77" i="5" s="1"/>
  <c r="V77" i="5"/>
  <c r="AD5" i="6"/>
  <c r="T5" i="6"/>
  <c r="U5" i="6" s="1"/>
  <c r="W5" i="6" s="1"/>
  <c r="Z5" i="6"/>
  <c r="AF5" i="6" s="1"/>
  <c r="V5" i="6"/>
  <c r="AD12" i="5"/>
  <c r="Z12" i="5"/>
  <c r="AF12" i="5" s="1"/>
  <c r="T12" i="5"/>
  <c r="U12" i="5" s="1"/>
  <c r="W12" i="5" s="1"/>
  <c r="V12" i="5"/>
  <c r="AD16" i="3"/>
  <c r="T16" i="3"/>
  <c r="U16" i="3" s="1"/>
  <c r="W16" i="3" s="1"/>
  <c r="Z16" i="3"/>
  <c r="AI16" i="3" s="1"/>
  <c r="V16" i="3"/>
  <c r="Z76" i="3"/>
  <c r="AI76" i="3" s="1"/>
  <c r="AD32" i="6"/>
  <c r="Z32" i="6"/>
  <c r="AF32" i="6" s="1"/>
  <c r="T32" i="6"/>
  <c r="U32" i="6" s="1"/>
  <c r="W32" i="6" s="1"/>
  <c r="V32" i="6"/>
  <c r="AD84" i="4"/>
  <c r="T84" i="4"/>
  <c r="U84" i="4" s="1"/>
  <c r="W84" i="4" s="1"/>
  <c r="Z84" i="4"/>
  <c r="AF84" i="4" s="1"/>
  <c r="V84" i="4"/>
  <c r="AD78" i="5"/>
  <c r="Z78" i="5"/>
  <c r="AF78" i="5" s="1"/>
  <c r="T78" i="5"/>
  <c r="U78" i="5" s="1"/>
  <c r="W78" i="5" s="1"/>
  <c r="V78" i="5"/>
  <c r="AD76" i="4"/>
  <c r="Z76" i="4"/>
  <c r="AF76" i="4" s="1"/>
  <c r="T76" i="4"/>
  <c r="U76" i="4" s="1"/>
  <c r="W76" i="4" s="1"/>
  <c r="V76" i="4"/>
  <c r="AD88" i="3"/>
  <c r="T88" i="3"/>
  <c r="U88" i="3" s="1"/>
  <c r="W88" i="3" s="1"/>
  <c r="Z88" i="3"/>
  <c r="AI88" i="3" s="1"/>
  <c r="V88" i="3"/>
  <c r="AD85" i="3"/>
  <c r="T85" i="3"/>
  <c r="U85" i="3" s="1"/>
  <c r="W85" i="3" s="1"/>
  <c r="Z85" i="3"/>
  <c r="AI85" i="3" s="1"/>
  <c r="V85" i="3"/>
  <c r="Z145" i="3"/>
  <c r="AI145" i="3" s="1"/>
  <c r="V145" i="3"/>
  <c r="AD130" i="3"/>
  <c r="Z130" i="3"/>
  <c r="AI130" i="3" s="1"/>
  <c r="T130" i="3"/>
  <c r="U130" i="3" s="1"/>
  <c r="W130" i="3" s="1"/>
  <c r="V130" i="3"/>
  <c r="AD39" i="4"/>
  <c r="T39" i="4"/>
  <c r="U39" i="4" s="1"/>
  <c r="W39" i="4" s="1"/>
  <c r="Z39" i="4"/>
  <c r="AF39" i="4" s="1"/>
  <c r="V39" i="4"/>
  <c r="AD163" i="3"/>
  <c r="AD224" i="3"/>
  <c r="T224" i="3"/>
  <c r="U224" i="3" s="1"/>
  <c r="W224" i="3" s="1"/>
  <c r="Z224" i="3"/>
  <c r="AI224" i="3" s="1"/>
  <c r="V224" i="3"/>
  <c r="AD50" i="5"/>
  <c r="Z50" i="5"/>
  <c r="AF50" i="5" s="1"/>
  <c r="T50" i="5"/>
  <c r="U50" i="5" s="1"/>
  <c r="W50" i="5" s="1"/>
  <c r="V50" i="5"/>
  <c r="AD85" i="4"/>
  <c r="T85" i="4"/>
  <c r="U85" i="4" s="1"/>
  <c r="W85" i="4" s="1"/>
  <c r="Z85" i="4"/>
  <c r="AF85" i="4" s="1"/>
  <c r="V85" i="4"/>
  <c r="AD142" i="3"/>
  <c r="Z142" i="3"/>
  <c r="AI142" i="3" s="1"/>
  <c r="T142" i="3"/>
  <c r="U142" i="3" s="1"/>
  <c r="W142" i="3" s="1"/>
  <c r="V142" i="3"/>
  <c r="AD14" i="5"/>
  <c r="T14" i="5"/>
  <c r="U14" i="5" s="1"/>
  <c r="W14" i="5" s="1"/>
  <c r="Z14" i="5"/>
  <c r="AF14" i="5" s="1"/>
  <c r="V14" i="5"/>
  <c r="AD59" i="6"/>
  <c r="Z59" i="6"/>
  <c r="AF59" i="6" s="1"/>
  <c r="T59" i="6"/>
  <c r="U59" i="6" s="1"/>
  <c r="W59" i="6" s="1"/>
  <c r="V59" i="6"/>
  <c r="AD99" i="4"/>
  <c r="T99" i="4"/>
  <c r="U99" i="4" s="1"/>
  <c r="W99" i="4" s="1"/>
  <c r="Z99" i="4"/>
  <c r="AF99" i="4" s="1"/>
  <c r="V99" i="4"/>
  <c r="AD88" i="4"/>
  <c r="T88" i="4"/>
  <c r="U88" i="4" s="1"/>
  <c r="W88" i="4" s="1"/>
  <c r="Z88" i="4"/>
  <c r="AF88" i="4" s="1"/>
  <c r="V88" i="4"/>
  <c r="AD84" i="3"/>
  <c r="Z84" i="3"/>
  <c r="AI84" i="3" s="1"/>
  <c r="T84" i="3"/>
  <c r="U84" i="3" s="1"/>
  <c r="W84" i="3" s="1"/>
  <c r="V84" i="3"/>
  <c r="AD100" i="4"/>
  <c r="T100" i="4"/>
  <c r="U100" i="4" s="1"/>
  <c r="W100" i="4" s="1"/>
  <c r="Z100" i="4"/>
  <c r="AF100" i="4" s="1"/>
  <c r="V100" i="4"/>
  <c r="AD154" i="3"/>
  <c r="Z154" i="3"/>
  <c r="AI154" i="3" s="1"/>
  <c r="T154" i="3"/>
  <c r="U154" i="3" s="1"/>
  <c r="W154" i="3" s="1"/>
  <c r="V154" i="3"/>
  <c r="AD223" i="3"/>
  <c r="Z223" i="3"/>
  <c r="AI223" i="3" s="1"/>
  <c r="T223" i="3"/>
  <c r="U223" i="3" s="1"/>
  <c r="W223" i="3" s="1"/>
  <c r="V223" i="3"/>
  <c r="AD54" i="3"/>
  <c r="T54" i="3"/>
  <c r="U54" i="3" s="1"/>
  <c r="W54" i="3" s="1"/>
  <c r="Z54" i="3"/>
  <c r="AI54" i="3" s="1"/>
  <c r="V54" i="3"/>
  <c r="AD115" i="3"/>
  <c r="T115" i="3"/>
  <c r="U115" i="3" s="1"/>
  <c r="W115" i="3" s="1"/>
  <c r="Z115" i="3"/>
  <c r="AI115" i="3" s="1"/>
  <c r="V115" i="3"/>
  <c r="AD53" i="6"/>
  <c r="Z53" i="6"/>
  <c r="AF53" i="6" s="1"/>
  <c r="T53" i="6"/>
  <c r="U53" i="6" s="1"/>
  <c r="W53" i="6" s="1"/>
  <c r="V53" i="6"/>
  <c r="AD100" i="5"/>
  <c r="T100" i="5"/>
  <c r="U100" i="5" s="1"/>
  <c r="W100" i="5" s="1"/>
  <c r="Z100" i="5"/>
  <c r="AF100" i="5" s="1"/>
  <c r="V100" i="5"/>
  <c r="AD150" i="3"/>
  <c r="Z150" i="3"/>
  <c r="AI150" i="3" s="1"/>
  <c r="T150" i="3"/>
  <c r="U150" i="3" s="1"/>
  <c r="W150" i="3" s="1"/>
  <c r="V150" i="3"/>
  <c r="AD37" i="4"/>
  <c r="T37" i="4"/>
  <c r="U37" i="4" s="1"/>
  <c r="W37" i="4" s="1"/>
  <c r="Z37" i="4"/>
  <c r="AF37" i="4" s="1"/>
  <c r="V37" i="4"/>
  <c r="AD188" i="3"/>
  <c r="Z188" i="3"/>
  <c r="AI188" i="3" s="1"/>
  <c r="T188" i="3"/>
  <c r="U188" i="3" s="1"/>
  <c r="W188" i="3" s="1"/>
  <c r="V188" i="3"/>
  <c r="AD75" i="4"/>
  <c r="Z75" i="4"/>
  <c r="AF75" i="4" s="1"/>
  <c r="T75" i="4"/>
  <c r="U75" i="4" s="1"/>
  <c r="W75" i="4" s="1"/>
  <c r="V75" i="4"/>
  <c r="AD36" i="5"/>
  <c r="T36" i="5"/>
  <c r="U36" i="5" s="1"/>
  <c r="W36" i="5" s="1"/>
  <c r="Z36" i="5"/>
  <c r="AF36" i="5" s="1"/>
  <c r="V36" i="5"/>
  <c r="AD25" i="4"/>
  <c r="T25" i="4"/>
  <c r="U25" i="4" s="1"/>
  <c r="W25" i="4" s="1"/>
  <c r="Z25" i="4"/>
  <c r="AF25" i="4" s="1"/>
  <c r="V25" i="4"/>
  <c r="AD69" i="4"/>
  <c r="T69" i="4"/>
  <c r="U69" i="4" s="1"/>
  <c r="W69" i="4" s="1"/>
  <c r="Z69" i="4"/>
  <c r="AF69" i="4" s="1"/>
  <c r="V69" i="4"/>
  <c r="AD79" i="5"/>
  <c r="T79" i="5"/>
  <c r="U79" i="5" s="1"/>
  <c r="W79" i="5" s="1"/>
  <c r="Z79" i="5"/>
  <c r="AF79" i="5" s="1"/>
  <c r="V79" i="5"/>
  <c r="AD56" i="4"/>
  <c r="T56" i="4"/>
  <c r="U56" i="4" s="1"/>
  <c r="W56" i="4" s="1"/>
  <c r="Z56" i="4"/>
  <c r="AF56" i="4" s="1"/>
  <c r="V56" i="4"/>
  <c r="AD114" i="3"/>
  <c r="T114" i="3"/>
  <c r="U114" i="3" s="1"/>
  <c r="W114" i="3" s="1"/>
  <c r="Z114" i="3"/>
  <c r="AI114" i="3" s="1"/>
  <c r="V114" i="3"/>
  <c r="AD31" i="5"/>
  <c r="T31" i="5"/>
  <c r="U31" i="5" s="1"/>
  <c r="W31" i="5" s="1"/>
  <c r="Z31" i="5"/>
  <c r="AF31" i="5" s="1"/>
  <c r="V31" i="5"/>
  <c r="AD37" i="3"/>
  <c r="Z37" i="3"/>
  <c r="AI37" i="3" s="1"/>
  <c r="T37" i="3"/>
  <c r="U37" i="3" s="1"/>
  <c r="W37" i="3" s="1"/>
  <c r="V37" i="3"/>
  <c r="AD226" i="3"/>
  <c r="T226" i="3"/>
  <c r="U226" i="3" s="1"/>
  <c r="W226" i="3" s="1"/>
  <c r="Z226" i="3"/>
  <c r="AI226" i="3" s="1"/>
  <c r="V226" i="3"/>
  <c r="AD62" i="3"/>
  <c r="T62" i="3"/>
  <c r="U62" i="3" s="1"/>
  <c r="W62" i="3" s="1"/>
  <c r="Z62" i="3"/>
  <c r="AI62" i="3" s="1"/>
  <c r="V62" i="3"/>
  <c r="AD97" i="5"/>
  <c r="Z97" i="5"/>
  <c r="AF97" i="5" s="1"/>
  <c r="T97" i="5"/>
  <c r="U97" i="5" s="1"/>
  <c r="W97" i="5" s="1"/>
  <c r="V97" i="5"/>
  <c r="AD47" i="3"/>
  <c r="Z47" i="3"/>
  <c r="AI47" i="3" s="1"/>
  <c r="T47" i="3"/>
  <c r="U47" i="3" s="1"/>
  <c r="W47" i="3" s="1"/>
  <c r="V47" i="3"/>
  <c r="AD141" i="3"/>
  <c r="T141" i="3"/>
  <c r="U141" i="3" s="1"/>
  <c r="W141" i="3" s="1"/>
  <c r="Z141" i="3"/>
  <c r="AI141" i="3" s="1"/>
  <c r="V141" i="3"/>
  <c r="AD236" i="3"/>
  <c r="Z236" i="3"/>
  <c r="AI236" i="3" s="1"/>
  <c r="T236" i="3"/>
  <c r="U236" i="3" s="1"/>
  <c r="W236" i="3" s="1"/>
  <c r="V236" i="3"/>
  <c r="AM181" i="3"/>
  <c r="AL181" i="3"/>
  <c r="AD91" i="4"/>
  <c r="Z91" i="4"/>
  <c r="AF91" i="4" s="1"/>
  <c r="T91" i="4"/>
  <c r="U91" i="4" s="1"/>
  <c r="W91" i="4" s="1"/>
  <c r="V91" i="4"/>
  <c r="AD50" i="6"/>
  <c r="Z50" i="6"/>
  <c r="AF50" i="6" s="1"/>
  <c r="T50" i="6"/>
  <c r="U50" i="6" s="1"/>
  <c r="W50" i="6" s="1"/>
  <c r="V50" i="6"/>
  <c r="AD83" i="4"/>
  <c r="T83" i="4"/>
  <c r="U83" i="4" s="1"/>
  <c r="W83" i="4" s="1"/>
  <c r="Z83" i="4"/>
  <c r="AF83" i="4" s="1"/>
  <c r="V83" i="4"/>
  <c r="AD175" i="3"/>
  <c r="Z175" i="3"/>
  <c r="AI175" i="3" s="1"/>
  <c r="T175" i="3"/>
  <c r="U175" i="3" s="1"/>
  <c r="W175" i="3" s="1"/>
  <c r="V175" i="3"/>
  <c r="Q215" i="3"/>
  <c r="R215" i="3" s="1"/>
  <c r="S215" i="3" s="1"/>
  <c r="Q15" i="5"/>
  <c r="R15" i="5" s="1"/>
  <c r="S15" i="5" s="1"/>
  <c r="Q61" i="4"/>
  <c r="R61" i="4" s="1"/>
  <c r="S61" i="4" s="1"/>
  <c r="AD4" i="3"/>
  <c r="Z4" i="3"/>
  <c r="AI4" i="3" s="1"/>
  <c r="T4" i="3"/>
  <c r="U4" i="3" s="1"/>
  <c r="W4" i="3" s="1"/>
  <c r="V4" i="3"/>
  <c r="Q56" i="6"/>
  <c r="R56" i="6" s="1"/>
  <c r="S56" i="6" s="1"/>
  <c r="AD86" i="3"/>
  <c r="T86" i="3"/>
  <c r="U86" i="3" s="1"/>
  <c r="W86" i="3" s="1"/>
  <c r="Z86" i="3"/>
  <c r="AI86" i="3" s="1"/>
  <c r="V86" i="3"/>
  <c r="Q18" i="4"/>
  <c r="R18" i="4" s="1"/>
  <c r="S18" i="4" s="1"/>
  <c r="AD229" i="3"/>
  <c r="Z229" i="3"/>
  <c r="AI229" i="3" s="1"/>
  <c r="T229" i="3"/>
  <c r="U229" i="3" s="1"/>
  <c r="W229" i="3" s="1"/>
  <c r="V229" i="3"/>
  <c r="Q94" i="5"/>
  <c r="R94" i="5" s="1"/>
  <c r="S94" i="5" s="1"/>
  <c r="AD103" i="4"/>
  <c r="Z103" i="4"/>
  <c r="AF103" i="4" s="1"/>
  <c r="T103" i="4"/>
  <c r="U103" i="4" s="1"/>
  <c r="W103" i="4" s="1"/>
  <c r="V103" i="4"/>
  <c r="Q27" i="3"/>
  <c r="R27" i="3" s="1"/>
  <c r="S27" i="3" s="1"/>
  <c r="Q205" i="3"/>
  <c r="R205" i="3" s="1"/>
  <c r="S205" i="3" s="1"/>
  <c r="Q39" i="5"/>
  <c r="R39" i="5" s="1"/>
  <c r="S39" i="5" s="1"/>
  <c r="X44" i="3"/>
  <c r="X21" i="5"/>
  <c r="X42" i="6"/>
  <c r="X80" i="6"/>
  <c r="AG46" i="5"/>
  <c r="Y17" i="5"/>
  <c r="AP192" i="3"/>
  <c r="AL109" i="3"/>
  <c r="AM109" i="3"/>
  <c r="AH41" i="6"/>
  <c r="X48" i="5"/>
  <c r="X61" i="5"/>
  <c r="X7" i="6"/>
  <c r="AM68" i="3"/>
  <c r="AL68" i="3"/>
  <c r="AH21" i="4"/>
  <c r="AL41" i="3"/>
  <c r="AM41" i="3"/>
  <c r="Y7" i="5"/>
  <c r="AG62" i="4"/>
  <c r="AG73" i="4"/>
  <c r="AM195" i="3"/>
  <c r="AL195" i="3"/>
  <c r="AL218" i="3"/>
  <c r="AM218" i="3"/>
  <c r="X38" i="6"/>
  <c r="AM90" i="3"/>
  <c r="AL90" i="3"/>
  <c r="AM201" i="3"/>
  <c r="AL201" i="3"/>
  <c r="AH43" i="5"/>
  <c r="AM107" i="3"/>
  <c r="AL107" i="3"/>
  <c r="AL172" i="3"/>
  <c r="AM172" i="3"/>
  <c r="AM118" i="3"/>
  <c r="AL118" i="3"/>
  <c r="X96" i="6"/>
  <c r="AL164" i="3"/>
  <c r="AM164" i="3"/>
  <c r="AD54" i="4"/>
  <c r="T54" i="4"/>
  <c r="U54" i="4" s="1"/>
  <c r="W54" i="4" s="1"/>
  <c r="Z54" i="4"/>
  <c r="AF54" i="4" s="1"/>
  <c r="V54" i="4"/>
  <c r="Q155" i="3"/>
  <c r="R155" i="3" s="1"/>
  <c r="S155" i="3" s="1"/>
  <c r="AM93" i="3"/>
  <c r="AL93" i="3"/>
  <c r="Q74" i="6"/>
  <c r="R74" i="6" s="1"/>
  <c r="S74" i="6" s="1"/>
  <c r="Q55" i="5"/>
  <c r="R55" i="5" s="1"/>
  <c r="S55" i="5" s="1"/>
  <c r="AD3" i="3"/>
  <c r="Z3" i="3"/>
  <c r="AI3" i="3" s="1"/>
  <c r="T3" i="3"/>
  <c r="U3" i="3" s="1"/>
  <c r="W3" i="3" s="1"/>
  <c r="V3" i="3"/>
  <c r="AD139" i="3"/>
  <c r="T139" i="3"/>
  <c r="U139" i="3" s="1"/>
  <c r="W139" i="3" s="1"/>
  <c r="Z139" i="3"/>
  <c r="AI139" i="3" s="1"/>
  <c r="V139" i="3"/>
  <c r="Q16" i="5"/>
  <c r="R16" i="5" s="1"/>
  <c r="S16" i="5" s="1"/>
  <c r="Q53" i="3"/>
  <c r="R53" i="3" s="1"/>
  <c r="S53" i="3" s="1"/>
  <c r="AD83" i="3"/>
  <c r="Z83" i="3"/>
  <c r="AI83" i="3" s="1"/>
  <c r="T83" i="3"/>
  <c r="U83" i="3" s="1"/>
  <c r="W83" i="3" s="1"/>
  <c r="V83" i="3"/>
  <c r="Y6" i="6"/>
  <c r="AL64" i="3"/>
  <c r="AM64" i="3"/>
  <c r="AG60" i="5"/>
  <c r="AM66" i="3"/>
  <c r="AL66" i="3"/>
  <c r="AM78" i="3"/>
  <c r="AL78" i="3"/>
  <c r="AM143" i="3"/>
  <c r="AL143" i="3"/>
  <c r="AL151" i="3"/>
  <c r="AM151" i="3"/>
  <c r="AD10" i="5"/>
  <c r="T10" i="5"/>
  <c r="U10" i="5" s="1"/>
  <c r="W10" i="5" s="1"/>
  <c r="Z10" i="5"/>
  <c r="AF10" i="5" s="1"/>
  <c r="V10" i="5"/>
  <c r="AD4" i="4"/>
  <c r="Z4" i="4"/>
  <c r="AF4" i="4" s="1"/>
  <c r="T4" i="4"/>
  <c r="U4" i="4" s="1"/>
  <c r="W4" i="4" s="1"/>
  <c r="V4" i="4"/>
  <c r="AD166" i="3"/>
  <c r="Z166" i="3"/>
  <c r="AI166" i="3" s="1"/>
  <c r="T166" i="3"/>
  <c r="U166" i="3" s="1"/>
  <c r="W166" i="3" s="1"/>
  <c r="V166" i="3"/>
  <c r="AD4" i="6"/>
  <c r="T4" i="6"/>
  <c r="U4" i="6" s="1"/>
  <c r="W4" i="6" s="1"/>
  <c r="Z4" i="6"/>
  <c r="AF4" i="6" s="1"/>
  <c r="V4" i="6"/>
  <c r="AL48" i="3"/>
  <c r="AM48" i="3"/>
  <c r="AM70" i="3"/>
  <c r="AL70" i="3"/>
  <c r="AD36" i="3"/>
  <c r="Z36" i="3"/>
  <c r="AI36" i="3" s="1"/>
  <c r="T36" i="3"/>
  <c r="U36" i="3" s="1"/>
  <c r="W36" i="3" s="1"/>
  <c r="V36" i="3"/>
  <c r="AD58" i="3"/>
  <c r="Z58" i="3"/>
  <c r="AI58" i="3" s="1"/>
  <c r="T58" i="3"/>
  <c r="U58" i="3" s="1"/>
  <c r="W58" i="3" s="1"/>
  <c r="V58" i="3"/>
  <c r="Q144" i="3"/>
  <c r="R144" i="3" s="1"/>
  <c r="S144" i="3" s="1"/>
  <c r="Q86" i="6"/>
  <c r="R86" i="6" s="1"/>
  <c r="S86" i="6" s="1"/>
  <c r="AD92" i="4"/>
  <c r="Z92" i="4"/>
  <c r="AF92" i="4" s="1"/>
  <c r="T92" i="4"/>
  <c r="U92" i="4" s="1"/>
  <c r="W92" i="4" s="1"/>
  <c r="V92" i="4"/>
  <c r="AD39" i="6"/>
  <c r="Z39" i="6"/>
  <c r="AF39" i="6" s="1"/>
  <c r="T39" i="6"/>
  <c r="U39" i="6" s="1"/>
  <c r="W39" i="6" s="1"/>
  <c r="V39" i="6"/>
  <c r="AD93" i="5"/>
  <c r="AM192" i="3"/>
  <c r="AL192" i="3"/>
  <c r="AM213" i="3"/>
  <c r="AL213" i="3"/>
  <c r="Q33" i="4"/>
  <c r="R33" i="4" s="1"/>
  <c r="S33" i="4" s="1"/>
  <c r="Q55" i="3"/>
  <c r="R55" i="3" s="1"/>
  <c r="S55" i="3" s="1"/>
  <c r="Q5" i="4"/>
  <c r="R5" i="4" s="1"/>
  <c r="S5" i="4" s="1"/>
  <c r="Q190" i="3"/>
  <c r="R190" i="3" s="1"/>
  <c r="S190" i="3" s="1"/>
  <c r="AH27" i="5"/>
  <c r="Q197" i="3"/>
  <c r="R197" i="3" s="1"/>
  <c r="S197" i="3" s="1"/>
  <c r="Q9" i="4"/>
  <c r="R9" i="4" s="1"/>
  <c r="S9" i="4" s="1"/>
  <c r="Q78" i="4"/>
  <c r="R78" i="4" s="1"/>
  <c r="S78" i="4" s="1"/>
  <c r="AH40" i="5"/>
  <c r="Y60" i="5"/>
  <c r="AL18" i="3"/>
  <c r="AM18" i="3"/>
  <c r="AL209" i="3"/>
  <c r="AM209" i="3"/>
  <c r="AM238" i="3"/>
  <c r="AL238" i="3"/>
  <c r="X148" i="3"/>
  <c r="Y40" i="6"/>
  <c r="AL65" i="3"/>
  <c r="AM65" i="3"/>
  <c r="X35" i="3"/>
  <c r="AM108" i="3"/>
  <c r="AL108" i="3"/>
  <c r="X156" i="3"/>
  <c r="X27" i="6"/>
  <c r="X91" i="6"/>
  <c r="X95" i="5"/>
  <c r="AM94" i="3"/>
  <c r="AL94" i="3"/>
  <c r="AM165" i="3"/>
  <c r="AL165" i="3"/>
  <c r="AD72" i="6"/>
  <c r="T72" i="6"/>
  <c r="U72" i="6" s="1"/>
  <c r="W72" i="6" s="1"/>
  <c r="Z72" i="6"/>
  <c r="AF72" i="6" s="1"/>
  <c r="V72" i="6"/>
  <c r="AD72" i="3"/>
  <c r="T72" i="3"/>
  <c r="U72" i="3" s="1"/>
  <c r="W72" i="3" s="1"/>
  <c r="Z72" i="3"/>
  <c r="AI72" i="3" s="1"/>
  <c r="V72" i="3"/>
  <c r="AD19" i="4"/>
  <c r="T19" i="4"/>
  <c r="U19" i="4" s="1"/>
  <c r="W19" i="4" s="1"/>
  <c r="Z19" i="4"/>
  <c r="AF19" i="4" s="1"/>
  <c r="V19" i="4"/>
  <c r="AM193" i="3"/>
  <c r="AL193" i="3"/>
  <c r="AD199" i="3"/>
  <c r="Z199" i="3"/>
  <c r="AI199" i="3" s="1"/>
  <c r="T199" i="3"/>
  <c r="U199" i="3" s="1"/>
  <c r="W199" i="3" s="1"/>
  <c r="V199" i="3"/>
  <c r="Q37" i="6"/>
  <c r="R37" i="6" s="1"/>
  <c r="S37" i="6" s="1"/>
  <c r="AD47" i="4"/>
  <c r="Z47" i="4"/>
  <c r="AF47" i="4" s="1"/>
  <c r="T47" i="4"/>
  <c r="U47" i="4" s="1"/>
  <c r="W47" i="4" s="1"/>
  <c r="V47" i="4"/>
  <c r="AD179" i="3"/>
  <c r="T179" i="3"/>
  <c r="U179" i="3" s="1"/>
  <c r="W179" i="3" s="1"/>
  <c r="Z179" i="3"/>
  <c r="AI179" i="3" s="1"/>
  <c r="V179" i="3"/>
  <c r="AL97" i="3"/>
  <c r="AM97" i="3"/>
  <c r="AD76" i="5"/>
  <c r="Z76" i="5"/>
  <c r="AF76" i="5" s="1"/>
  <c r="T76" i="5"/>
  <c r="U76" i="5" s="1"/>
  <c r="W76" i="5" s="1"/>
  <c r="V76" i="5"/>
  <c r="AL120" i="3"/>
  <c r="AM120" i="3"/>
  <c r="AD29" i="3"/>
  <c r="Z29" i="3"/>
  <c r="AI29" i="3" s="1"/>
  <c r="T29" i="3"/>
  <c r="U29" i="3" s="1"/>
  <c r="W29" i="3" s="1"/>
  <c r="V29" i="3"/>
  <c r="AD79" i="6"/>
  <c r="Z79" i="6"/>
  <c r="AF79" i="6" s="1"/>
  <c r="T79" i="6"/>
  <c r="U79" i="6" s="1"/>
  <c r="W79" i="6" s="1"/>
  <c r="V79" i="6"/>
  <c r="AD50" i="3"/>
  <c r="Z50" i="3"/>
  <c r="AI50" i="3" s="1"/>
  <c r="T50" i="3"/>
  <c r="U50" i="3" s="1"/>
  <c r="W50" i="3" s="1"/>
  <c r="V50" i="3"/>
  <c r="Q26" i="3"/>
  <c r="R26" i="3" s="1"/>
  <c r="S26" i="3" s="1"/>
  <c r="X93" i="3"/>
  <c r="Q69" i="3"/>
  <c r="R69" i="3" s="1"/>
  <c r="S69" i="3" s="1"/>
  <c r="Q41" i="5"/>
  <c r="R41" i="5" s="1"/>
  <c r="S41" i="5" s="1"/>
  <c r="AD9" i="3"/>
  <c r="Z9" i="3"/>
  <c r="AI9" i="3" s="1"/>
  <c r="T9" i="3"/>
  <c r="U9" i="3" s="1"/>
  <c r="W9" i="3" s="1"/>
  <c r="V9" i="3"/>
  <c r="Q72" i="5"/>
  <c r="R72" i="5" s="1"/>
  <c r="S72" i="5" s="1"/>
  <c r="Y89" i="3"/>
  <c r="AH89" i="3" s="1"/>
  <c r="Q16" i="6"/>
  <c r="R16" i="6" s="1"/>
  <c r="S16" i="6" s="1"/>
  <c r="Q186" i="3"/>
  <c r="R186" i="3" s="1"/>
  <c r="S186" i="3" s="1"/>
  <c r="X193" i="3"/>
  <c r="Y88" i="6"/>
  <c r="X70" i="3"/>
  <c r="AL208" i="3"/>
  <c r="AM208" i="3"/>
  <c r="AM30" i="3"/>
  <c r="AL30" i="3"/>
  <c r="Y46" i="5"/>
  <c r="X124" i="3"/>
  <c r="X96" i="5"/>
  <c r="AP209" i="3"/>
  <c r="X160" i="3"/>
  <c r="X28" i="4"/>
  <c r="X220" i="3"/>
  <c r="X43" i="6"/>
  <c r="AL134" i="3"/>
  <c r="AM134" i="3"/>
  <c r="AH37" i="5"/>
  <c r="X14" i="6"/>
  <c r="AM14" i="3"/>
  <c r="AL14" i="3"/>
  <c r="X94" i="4"/>
  <c r="X18" i="6"/>
  <c r="X51" i="6"/>
  <c r="AM241" i="3"/>
  <c r="AL241" i="3"/>
  <c r="X64" i="6"/>
  <c r="X46" i="4"/>
  <c r="X239" i="3"/>
  <c r="AM82" i="3"/>
  <c r="AL82" i="3"/>
  <c r="AM185" i="3"/>
  <c r="AL185" i="3"/>
  <c r="X9" i="5"/>
  <c r="X39" i="3"/>
  <c r="X16" i="4"/>
  <c r="X87" i="6"/>
  <c r="AM176" i="3"/>
  <c r="AL176" i="3"/>
  <c r="Q25" i="6"/>
  <c r="R25" i="6" s="1"/>
  <c r="S25" i="6" s="1"/>
  <c r="AD102" i="4"/>
  <c r="Z102" i="4"/>
  <c r="AF102" i="4" s="1"/>
  <c r="T102" i="4"/>
  <c r="U102" i="4" s="1"/>
  <c r="W102" i="4" s="1"/>
  <c r="V102" i="4"/>
  <c r="AL106" i="3"/>
  <c r="AM106" i="3"/>
  <c r="AD68" i="5"/>
  <c r="T68" i="5"/>
  <c r="U68" i="5" s="1"/>
  <c r="W68" i="5" s="1"/>
  <c r="Z68" i="5"/>
  <c r="AF68" i="5" s="1"/>
  <c r="V68" i="5"/>
  <c r="AD18" i="5"/>
  <c r="Z18" i="5"/>
  <c r="AF18" i="5" s="1"/>
  <c r="T18" i="5"/>
  <c r="U18" i="5" s="1"/>
  <c r="W18" i="5" s="1"/>
  <c r="V18" i="5"/>
  <c r="AD21" i="6"/>
  <c r="T21" i="6"/>
  <c r="U21" i="6" s="1"/>
  <c r="W21" i="6" s="1"/>
  <c r="Z21" i="6"/>
  <c r="AF21" i="6" s="1"/>
  <c r="V21" i="6"/>
  <c r="AM191" i="3"/>
  <c r="AL191" i="3"/>
  <c r="AM105" i="3"/>
  <c r="AL105" i="3"/>
  <c r="AM13" i="3"/>
  <c r="AL13" i="3"/>
  <c r="AD45" i="3"/>
  <c r="Z45" i="3"/>
  <c r="AI45" i="3" s="1"/>
  <c r="T45" i="3"/>
  <c r="U45" i="3" s="1"/>
  <c r="W45" i="3" s="1"/>
  <c r="V45" i="3"/>
  <c r="AD171" i="3"/>
  <c r="T171" i="3"/>
  <c r="U171" i="3" s="1"/>
  <c r="W171" i="3" s="1"/>
  <c r="Z171" i="3"/>
  <c r="AI171" i="3" s="1"/>
  <c r="V171" i="3"/>
  <c r="AD99" i="3"/>
  <c r="T99" i="3"/>
  <c r="U99" i="3" s="1"/>
  <c r="W99" i="3" s="1"/>
  <c r="Z99" i="3"/>
  <c r="AI99" i="3" s="1"/>
  <c r="V99" i="3"/>
  <c r="AD153" i="3"/>
  <c r="T153" i="3"/>
  <c r="U153" i="3" s="1"/>
  <c r="W153" i="3" s="1"/>
  <c r="Z153" i="3"/>
  <c r="AI153" i="3" s="1"/>
  <c r="V153" i="3"/>
  <c r="AD119" i="3"/>
  <c r="T119" i="3"/>
  <c r="U119" i="3" s="1"/>
  <c r="W119" i="3" s="1"/>
  <c r="Z119" i="3"/>
  <c r="AI119" i="3" s="1"/>
  <c r="V119" i="3"/>
  <c r="X20" i="4"/>
  <c r="AL38" i="3"/>
  <c r="AM38" i="3"/>
  <c r="Q71" i="6"/>
  <c r="R71" i="6" s="1"/>
  <c r="S71" i="6" s="1"/>
  <c r="AL60" i="3"/>
  <c r="AM60" i="3"/>
  <c r="Q53" i="4"/>
  <c r="R53" i="4" s="1"/>
  <c r="S53" i="4" s="1"/>
  <c r="Q52" i="3"/>
  <c r="R52" i="3" s="1"/>
  <c r="S52" i="3" s="1"/>
  <c r="AM116" i="3"/>
  <c r="AL116" i="3"/>
  <c r="X20" i="5"/>
  <c r="X167" i="3"/>
  <c r="X85" i="5"/>
  <c r="AL125" i="3"/>
  <c r="AM125" i="3"/>
  <c r="AH17" i="5"/>
  <c r="X71" i="4"/>
  <c r="X183" i="3"/>
  <c r="AH36" i="6"/>
  <c r="X97" i="6"/>
  <c r="X49" i="6"/>
  <c r="X98" i="5"/>
  <c r="X80" i="3"/>
  <c r="X51" i="4"/>
  <c r="X60" i="6"/>
  <c r="AM117" i="3"/>
  <c r="AL117" i="3"/>
  <c r="X42" i="3"/>
  <c r="AH7" i="5"/>
  <c r="X168" i="3"/>
  <c r="X214" i="3"/>
  <c r="X89" i="5"/>
  <c r="AD149" i="3"/>
  <c r="T149" i="3"/>
  <c r="U149" i="3" s="1"/>
  <c r="W149" i="3" s="1"/>
  <c r="Z149" i="3"/>
  <c r="AI149" i="3" s="1"/>
  <c r="V149" i="3"/>
  <c r="AD70" i="6"/>
  <c r="Z70" i="6"/>
  <c r="AF70" i="6" s="1"/>
  <c r="T70" i="6"/>
  <c r="U70" i="6" s="1"/>
  <c r="W70" i="6" s="1"/>
  <c r="V70" i="6"/>
  <c r="AD47" i="5"/>
  <c r="Z47" i="5"/>
  <c r="AF47" i="5" s="1"/>
  <c r="T47" i="5"/>
  <c r="U47" i="5" s="1"/>
  <c r="W47" i="5" s="1"/>
  <c r="V47" i="5"/>
  <c r="AD77" i="6"/>
  <c r="Z77" i="6"/>
  <c r="AF77" i="6" s="1"/>
  <c r="T77" i="6"/>
  <c r="U77" i="6" s="1"/>
  <c r="W77" i="6" s="1"/>
  <c r="V77" i="6"/>
  <c r="AD12" i="4"/>
  <c r="T12" i="4"/>
  <c r="U12" i="4" s="1"/>
  <c r="W12" i="4" s="1"/>
  <c r="Z12" i="4"/>
  <c r="AF12" i="4" s="1"/>
  <c r="V12" i="4"/>
  <c r="AD3" i="5"/>
  <c r="T3" i="5"/>
  <c r="U3" i="5" s="1"/>
  <c r="W3" i="5" s="1"/>
  <c r="Z3" i="5"/>
  <c r="AF3" i="5" s="1"/>
  <c r="V3" i="5"/>
  <c r="AD95" i="6"/>
  <c r="Z95" i="6"/>
  <c r="AF95" i="6" s="1"/>
  <c r="T95" i="6"/>
  <c r="U95" i="6" s="1"/>
  <c r="W95" i="6" s="1"/>
  <c r="V95" i="6"/>
  <c r="AD132" i="3"/>
  <c r="T132" i="3"/>
  <c r="U132" i="3" s="1"/>
  <c r="W132" i="3" s="1"/>
  <c r="Z132" i="3"/>
  <c r="AI132" i="3" s="1"/>
  <c r="V132" i="3"/>
  <c r="AD5" i="3"/>
  <c r="Z5" i="3"/>
  <c r="AI5" i="3" s="1"/>
  <c r="T5" i="3"/>
  <c r="U5" i="3" s="1"/>
  <c r="W5" i="3" s="1"/>
  <c r="V5" i="3"/>
  <c r="Q72" i="4"/>
  <c r="R72" i="4" s="1"/>
  <c r="S72" i="4" s="1"/>
  <c r="X181" i="3"/>
  <c r="AD202" i="3"/>
  <c r="T202" i="3"/>
  <c r="U202" i="3" s="1"/>
  <c r="W202" i="3" s="1"/>
  <c r="Z202" i="3"/>
  <c r="AI202" i="3" s="1"/>
  <c r="V202" i="3"/>
  <c r="Q3" i="6"/>
  <c r="R3" i="6" s="1"/>
  <c r="S3" i="6" s="1"/>
  <c r="Q79" i="3"/>
  <c r="R79" i="3" s="1"/>
  <c r="S79" i="3" s="1"/>
  <c r="Q231" i="3"/>
  <c r="R231" i="3" s="1"/>
  <c r="S231" i="3" s="1"/>
  <c r="AD225" i="3"/>
  <c r="Z225" i="3"/>
  <c r="AI225" i="3" s="1"/>
  <c r="T225" i="3"/>
  <c r="U225" i="3" s="1"/>
  <c r="W225" i="3" s="1"/>
  <c r="V225" i="3"/>
  <c r="AD12" i="3"/>
  <c r="Z12" i="3"/>
  <c r="AI12" i="3" s="1"/>
  <c r="T12" i="3"/>
  <c r="U12" i="3" s="1"/>
  <c r="W12" i="3" s="1"/>
  <c r="V12" i="3"/>
  <c r="AM87" i="3"/>
  <c r="AL87" i="3"/>
  <c r="X147" i="3"/>
  <c r="AL122" i="3"/>
  <c r="AM122" i="3"/>
  <c r="X57" i="6"/>
  <c r="X90" i="5"/>
  <c r="X42" i="5"/>
  <c r="AM178" i="3"/>
  <c r="AL178" i="3"/>
  <c r="X81" i="4"/>
  <c r="X46" i="6"/>
  <c r="X48" i="6"/>
  <c r="X184" i="3"/>
  <c r="X34" i="4"/>
  <c r="X162" i="3"/>
  <c r="AM187" i="3"/>
  <c r="AL187" i="3"/>
  <c r="X94" i="6"/>
  <c r="X6" i="3"/>
  <c r="X49" i="4"/>
  <c r="X204" i="3"/>
  <c r="AM203" i="3"/>
  <c r="AL203" i="3"/>
  <c r="AL182" i="3"/>
  <c r="AM182" i="3"/>
  <c r="AM2" i="3"/>
  <c r="AL2" i="3"/>
  <c r="AD10" i="6"/>
  <c r="Z10" i="6"/>
  <c r="AF10" i="6" s="1"/>
  <c r="T10" i="6"/>
  <c r="U10" i="6" s="1"/>
  <c r="W10" i="6" s="1"/>
  <c r="V10" i="6"/>
  <c r="AD73" i="3"/>
  <c r="Z73" i="3"/>
  <c r="AI73" i="3" s="1"/>
  <c r="T73" i="3"/>
  <c r="U73" i="3" s="1"/>
  <c r="W73" i="3" s="1"/>
  <c r="V73" i="3"/>
  <c r="AD43" i="3"/>
  <c r="T43" i="3"/>
  <c r="U43" i="3" s="1"/>
  <c r="W43" i="3" s="1"/>
  <c r="Z43" i="3"/>
  <c r="AI43" i="3" s="1"/>
  <c r="V43" i="3"/>
  <c r="AD77" i="3"/>
  <c r="T77" i="3"/>
  <c r="U77" i="3" s="1"/>
  <c r="W77" i="3" s="1"/>
  <c r="Z77" i="3"/>
  <c r="AI77" i="3" s="1"/>
  <c r="V77" i="3"/>
  <c r="Q28" i="3"/>
  <c r="R28" i="3" s="1"/>
  <c r="S28" i="3" s="1"/>
  <c r="AD137" i="3"/>
  <c r="Z137" i="3"/>
  <c r="AI137" i="3" s="1"/>
  <c r="T137" i="3"/>
  <c r="U137" i="3" s="1"/>
  <c r="W137" i="3" s="1"/>
  <c r="V137" i="3"/>
  <c r="AM44" i="3"/>
  <c r="AL44" i="3"/>
  <c r="X90" i="6"/>
  <c r="AL228" i="3"/>
  <c r="AM228" i="3"/>
  <c r="AH46" i="5"/>
  <c r="X19" i="6"/>
  <c r="AM22" i="3"/>
  <c r="AL22" i="3"/>
  <c r="X6" i="4"/>
  <c r="X217" i="3"/>
  <c r="AM123" i="3"/>
  <c r="AL123" i="3"/>
  <c r="AL222" i="3"/>
  <c r="AM222" i="3"/>
  <c r="AL194" i="3"/>
  <c r="AM194" i="3"/>
  <c r="AP196" i="3"/>
  <c r="AL234" i="3"/>
  <c r="AM234" i="3"/>
  <c r="AD111" i="3"/>
  <c r="Z111" i="3"/>
  <c r="AI111" i="3" s="1"/>
  <c r="T111" i="3"/>
  <c r="U111" i="3" s="1"/>
  <c r="W111" i="3" s="1"/>
  <c r="V111" i="3"/>
  <c r="AD30" i="4"/>
  <c r="T30" i="4"/>
  <c r="U30" i="4" s="1"/>
  <c r="W30" i="4" s="1"/>
  <c r="Z30" i="4"/>
  <c r="AF30" i="4" s="1"/>
  <c r="V30" i="4"/>
  <c r="AD174" i="3"/>
  <c r="Z174" i="3"/>
  <c r="AI174" i="3" s="1"/>
  <c r="T174" i="3"/>
  <c r="U174" i="3" s="1"/>
  <c r="W174" i="3" s="1"/>
  <c r="V174" i="3"/>
  <c r="AD51" i="3"/>
  <c r="T51" i="3"/>
  <c r="U51" i="3" s="1"/>
  <c r="W51" i="3" s="1"/>
  <c r="Z51" i="3"/>
  <c r="AI51" i="3" s="1"/>
  <c r="V51" i="3"/>
  <c r="X83" i="6"/>
  <c r="X54" i="6"/>
  <c r="AD95" i="3"/>
  <c r="Z95" i="3"/>
  <c r="AI95" i="3" s="1"/>
  <c r="T95" i="3"/>
  <c r="U95" i="3" s="1"/>
  <c r="W95" i="3" s="1"/>
  <c r="V95" i="3"/>
  <c r="AM135" i="3"/>
  <c r="AL135" i="3"/>
  <c r="AD98" i="3"/>
  <c r="T98" i="3"/>
  <c r="U98" i="3" s="1"/>
  <c r="W98" i="3" s="1"/>
  <c r="Z98" i="3"/>
  <c r="AI98" i="3" s="1"/>
  <c r="V98" i="3"/>
  <c r="AD198" i="3"/>
  <c r="T198" i="3"/>
  <c r="U198" i="3" s="1"/>
  <c r="W198" i="3" s="1"/>
  <c r="Z198" i="3"/>
  <c r="AI198" i="3" s="1"/>
  <c r="V198" i="3"/>
  <c r="AM89" i="3"/>
  <c r="AL89" i="3"/>
  <c r="AM219" i="3"/>
  <c r="AL219" i="3"/>
  <c r="AM207" i="3"/>
  <c r="AL207" i="3"/>
  <c r="AL46" i="3"/>
  <c r="AM46" i="3"/>
  <c r="X79" i="4"/>
  <c r="X44" i="4"/>
  <c r="X91" i="3"/>
  <c r="AH5" i="5"/>
  <c r="AL57" i="3"/>
  <c r="AM57" i="3"/>
  <c r="X92" i="3"/>
  <c r="AL59" i="3"/>
  <c r="AM59" i="3"/>
  <c r="X63" i="3"/>
  <c r="X103" i="5"/>
  <c r="AJ67" i="3"/>
  <c r="X75" i="6"/>
  <c r="AM33" i="3"/>
  <c r="AL33" i="3"/>
  <c r="X8" i="6"/>
  <c r="AL196" i="3"/>
  <c r="AM196" i="3"/>
  <c r="AM17" i="3"/>
  <c r="AL17" i="3"/>
  <c r="AM177" i="3"/>
  <c r="AL177" i="3"/>
  <c r="X110" i="3"/>
  <c r="AJ192" i="3"/>
  <c r="AM104" i="3"/>
  <c r="AL104" i="3"/>
  <c r="AM15" i="3"/>
  <c r="AL15" i="3"/>
  <c r="AL148" i="3"/>
  <c r="AM148" i="3"/>
  <c r="X55" i="6"/>
  <c r="X84" i="6"/>
  <c r="X195" i="3"/>
  <c r="AL24" i="3"/>
  <c r="AM24" i="3"/>
  <c r="AM156" i="3"/>
  <c r="AL156" i="3"/>
  <c r="X44" i="5"/>
  <c r="AD48" i="4"/>
  <c r="T48" i="4"/>
  <c r="U48" i="4" s="1"/>
  <c r="W48" i="4" s="1"/>
  <c r="Z48" i="4"/>
  <c r="AF48" i="4" s="1"/>
  <c r="V48" i="4"/>
  <c r="AM124" i="3"/>
  <c r="AL124" i="3"/>
  <c r="AL35" i="3"/>
  <c r="AM35" i="3"/>
  <c r="Y101" i="5"/>
  <c r="X59" i="5"/>
  <c r="X65" i="4"/>
  <c r="X28" i="5"/>
  <c r="AM129" i="3"/>
  <c r="AL129" i="3"/>
  <c r="AM39" i="3"/>
  <c r="AL39" i="3"/>
  <c r="AJ164" i="3"/>
  <c r="AD92" i="5"/>
  <c r="Z92" i="5"/>
  <c r="AF92" i="5" s="1"/>
  <c r="T92" i="5"/>
  <c r="U92" i="5" s="1"/>
  <c r="W92" i="5" s="1"/>
  <c r="V92" i="5"/>
  <c r="AL167" i="3"/>
  <c r="AM167" i="3"/>
  <c r="X58" i="6"/>
  <c r="AL160" i="3"/>
  <c r="AM160" i="3"/>
  <c r="X33" i="6"/>
  <c r="AM220" i="3"/>
  <c r="AL220" i="3"/>
  <c r="AG43" i="5"/>
  <c r="X172" i="3"/>
  <c r="AL214" i="3"/>
  <c r="AM214" i="3"/>
  <c r="X118" i="3"/>
  <c r="AL239" i="3"/>
  <c r="AM239" i="3"/>
  <c r="AD3" i="4"/>
  <c r="Z3" i="4"/>
  <c r="AF3" i="4" s="1"/>
  <c r="T3" i="4"/>
  <c r="U3" i="4" s="1"/>
  <c r="W3" i="4" s="1"/>
  <c r="V3" i="4"/>
  <c r="X75" i="5"/>
  <c r="X120" i="3"/>
  <c r="Q159" i="3"/>
  <c r="R159" i="3" s="1"/>
  <c r="S159" i="3" s="1"/>
  <c r="Q227" i="3"/>
  <c r="R227" i="3" s="1"/>
  <c r="S227" i="3" s="1"/>
  <c r="Q126" i="3"/>
  <c r="R126" i="3" s="1"/>
  <c r="S126" i="3" s="1"/>
  <c r="Q235" i="3"/>
  <c r="R235" i="3" s="1"/>
  <c r="S235" i="3" s="1"/>
  <c r="Q84" i="5"/>
  <c r="R84" i="5" s="1"/>
  <c r="S84" i="5" s="1"/>
  <c r="Q200" i="3"/>
  <c r="R200" i="3" s="1"/>
  <c r="S200" i="3" s="1"/>
  <c r="AD237" i="3"/>
  <c r="Z237" i="3"/>
  <c r="AI237" i="3" s="1"/>
  <c r="T237" i="3"/>
  <c r="U237" i="3" s="1"/>
  <c r="W237" i="3" s="1"/>
  <c r="V237" i="3"/>
  <c r="Q96" i="3"/>
  <c r="R96" i="3" s="1"/>
  <c r="S96" i="3" s="1"/>
  <c r="AD221" i="3"/>
  <c r="Z221" i="3"/>
  <c r="AI221" i="3" s="1"/>
  <c r="T221" i="3"/>
  <c r="U221" i="3" s="1"/>
  <c r="W221" i="3" s="1"/>
  <c r="V221" i="3"/>
  <c r="AG27" i="5"/>
  <c r="AD173" i="3"/>
  <c r="Z173" i="3"/>
  <c r="AI173" i="3" s="1"/>
  <c r="T173" i="3"/>
  <c r="U173" i="3" s="1"/>
  <c r="W173" i="3" s="1"/>
  <c r="V173" i="3"/>
  <c r="AD80" i="4"/>
  <c r="Z80" i="4"/>
  <c r="AF80" i="4" s="1"/>
  <c r="T80" i="4"/>
  <c r="U80" i="4" s="1"/>
  <c r="W80" i="4" s="1"/>
  <c r="V80" i="4"/>
  <c r="Q180" i="3"/>
  <c r="R180" i="3" s="1"/>
  <c r="S180" i="3" s="1"/>
  <c r="AD7" i="3"/>
  <c r="Z7" i="3"/>
  <c r="AI7" i="3" s="1"/>
  <c r="T7" i="3"/>
  <c r="U7" i="3" s="1"/>
  <c r="W7" i="3" s="1"/>
  <c r="V7" i="3"/>
  <c r="X69" i="6"/>
  <c r="AD66" i="4"/>
  <c r="Z66" i="4"/>
  <c r="AF66" i="4" s="1"/>
  <c r="T66" i="4"/>
  <c r="U66" i="4" s="1"/>
  <c r="W66" i="4" s="1"/>
  <c r="V66" i="4"/>
  <c r="AG40" i="5"/>
  <c r="AJ208" i="3"/>
  <c r="X18" i="3"/>
  <c r="Y192" i="3"/>
  <c r="AH192" i="3" s="1"/>
  <c r="AM183" i="3"/>
  <c r="AL183" i="3"/>
  <c r="X62" i="5"/>
  <c r="X97" i="4"/>
  <c r="X78" i="3"/>
  <c r="Y103" i="6"/>
  <c r="X108" i="3"/>
  <c r="AM42" i="3"/>
  <c r="AL42" i="3"/>
  <c r="X52" i="4"/>
  <c r="X4" i="5"/>
  <c r="X23" i="6"/>
  <c r="X143" i="3"/>
  <c r="AL168" i="3"/>
  <c r="AM168" i="3"/>
  <c r="Y107" i="3"/>
  <c r="X151" i="3"/>
  <c r="X50" i="4"/>
  <c r="Y63" i="4"/>
  <c r="AM127" i="3"/>
  <c r="AL127" i="3"/>
  <c r="AD30" i="5"/>
  <c r="T30" i="5"/>
  <c r="U30" i="5" s="1"/>
  <c r="W30" i="5" s="1"/>
  <c r="Z30" i="5"/>
  <c r="AF30" i="5" s="1"/>
  <c r="V30" i="5"/>
  <c r="AD158" i="3"/>
  <c r="Z158" i="3"/>
  <c r="AI158" i="3" s="1"/>
  <c r="T158" i="3"/>
  <c r="U158" i="3" s="1"/>
  <c r="W158" i="3" s="1"/>
  <c r="V158" i="3"/>
  <c r="AD93" i="4"/>
  <c r="Z93" i="4"/>
  <c r="AF93" i="4" s="1"/>
  <c r="T93" i="4"/>
  <c r="U93" i="4" s="1"/>
  <c r="W93" i="4" s="1"/>
  <c r="V93" i="4"/>
  <c r="Q100" i="3"/>
  <c r="R100" i="3" s="1"/>
  <c r="S100" i="3" s="1"/>
  <c r="AD29" i="5"/>
  <c r="Z29" i="5"/>
  <c r="AF29" i="5" s="1"/>
  <c r="T29" i="5"/>
  <c r="U29" i="5" s="1"/>
  <c r="W29" i="5" s="1"/>
  <c r="V29" i="5"/>
  <c r="AM233" i="3"/>
  <c r="AL233" i="3"/>
  <c r="X17" i="6"/>
  <c r="AL147" i="3"/>
  <c r="AM147" i="3"/>
  <c r="AL80" i="3"/>
  <c r="AM80" i="3"/>
  <c r="X14" i="3"/>
  <c r="AM217" i="3"/>
  <c r="AL217" i="3"/>
  <c r="AL162" i="3"/>
  <c r="AM162" i="3"/>
  <c r="AH101" i="5"/>
  <c r="X71" i="5"/>
  <c r="AM6" i="3"/>
  <c r="AL6" i="3"/>
  <c r="X82" i="3"/>
  <c r="X94" i="3"/>
  <c r="AL204" i="3"/>
  <c r="AM204" i="3"/>
  <c r="Y164" i="3"/>
  <c r="AH164" i="3" s="1"/>
  <c r="X176" i="3"/>
  <c r="AP127" i="3"/>
  <c r="AD232" i="3"/>
  <c r="Z232" i="3"/>
  <c r="AI232" i="3" s="1"/>
  <c r="T232" i="3"/>
  <c r="U232" i="3" s="1"/>
  <c r="W232" i="3" s="1"/>
  <c r="V232" i="3"/>
  <c r="AD32" i="3"/>
  <c r="Z32" i="3"/>
  <c r="AI32" i="3" s="1"/>
  <c r="T32" i="3"/>
  <c r="U32" i="3" s="1"/>
  <c r="W32" i="3" s="1"/>
  <c r="V32" i="3"/>
  <c r="AD88" i="5"/>
  <c r="T88" i="5"/>
  <c r="U88" i="5" s="1"/>
  <c r="W88" i="5" s="1"/>
  <c r="Z88" i="5"/>
  <c r="AF88" i="5" s="1"/>
  <c r="V88" i="5"/>
  <c r="AD211" i="3"/>
  <c r="T211" i="3"/>
  <c r="U211" i="3" s="1"/>
  <c r="W211" i="3" s="1"/>
  <c r="Z211" i="3"/>
  <c r="AI211" i="3" s="1"/>
  <c r="V211" i="3"/>
  <c r="AD32" i="4"/>
  <c r="Z32" i="4"/>
  <c r="AF32" i="4" s="1"/>
  <c r="T32" i="4"/>
  <c r="U32" i="4" s="1"/>
  <c r="W32" i="4" s="1"/>
  <c r="V32" i="4"/>
  <c r="AD43" i="4"/>
  <c r="Z43" i="4"/>
  <c r="AF43" i="4" s="1"/>
  <c r="T43" i="4"/>
  <c r="U43" i="4" s="1"/>
  <c r="W43" i="4" s="1"/>
  <c r="V43" i="4"/>
  <c r="AD31" i="3"/>
  <c r="Z31" i="3"/>
  <c r="AI31" i="3" s="1"/>
  <c r="T31" i="3"/>
  <c r="U31" i="3" s="1"/>
  <c r="W31" i="3" s="1"/>
  <c r="V31" i="3"/>
  <c r="AL102" i="3"/>
  <c r="AM102" i="3"/>
  <c r="AD82" i="5"/>
  <c r="Z82" i="5"/>
  <c r="AF82" i="5" s="1"/>
  <c r="T82" i="5"/>
  <c r="U82" i="5" s="1"/>
  <c r="W82" i="5" s="1"/>
  <c r="V82" i="5"/>
  <c r="Q8" i="5"/>
  <c r="R8" i="5" s="1"/>
  <c r="S8" i="5" s="1"/>
  <c r="AD152" i="3"/>
  <c r="T152" i="3"/>
  <c r="U152" i="3" s="1"/>
  <c r="W152" i="3" s="1"/>
  <c r="Z152" i="3"/>
  <c r="AI152" i="3" s="1"/>
  <c r="V152" i="3"/>
  <c r="Q63" i="5"/>
  <c r="R63" i="5" s="1"/>
  <c r="S63" i="5" s="1"/>
  <c r="AL136" i="3"/>
  <c r="AM136" i="3"/>
  <c r="AD25" i="3"/>
  <c r="Z25" i="3"/>
  <c r="AI25" i="3" s="1"/>
  <c r="T25" i="3"/>
  <c r="U25" i="3" s="1"/>
  <c r="W25" i="3" s="1"/>
  <c r="V25" i="3"/>
  <c r="Q81" i="5"/>
  <c r="R81" i="5" s="1"/>
  <c r="S81" i="5" s="1"/>
  <c r="Y27" i="5"/>
  <c r="AP102" i="3"/>
  <c r="X60" i="3"/>
  <c r="Q41" i="4"/>
  <c r="R41" i="4" s="1"/>
  <c r="S41" i="4" s="1"/>
  <c r="X116" i="3"/>
  <c r="Y25" i="5"/>
  <c r="Y40" i="5"/>
  <c r="X30" i="3"/>
  <c r="AG83" i="5"/>
  <c r="X125" i="3"/>
  <c r="AG17" i="5"/>
  <c r="AL189" i="3"/>
  <c r="AM189" i="3"/>
  <c r="AH52" i="6"/>
  <c r="X87" i="5"/>
  <c r="X55" i="4"/>
  <c r="X23" i="4"/>
  <c r="X33" i="5"/>
  <c r="X117" i="3"/>
  <c r="AM184" i="3"/>
  <c r="AL184" i="3"/>
  <c r="Y43" i="5"/>
  <c r="X6" i="5"/>
  <c r="X22" i="4"/>
  <c r="AJ187" i="3"/>
  <c r="AM23" i="3"/>
  <c r="AL23" i="3"/>
  <c r="X67" i="4"/>
  <c r="X241" i="3"/>
  <c r="X100" i="6"/>
  <c r="X185" i="3"/>
  <c r="AL20" i="3"/>
  <c r="AM20" i="3"/>
  <c r="AM81" i="3"/>
  <c r="AL81" i="3"/>
  <c r="AL206" i="3"/>
  <c r="AM206" i="3"/>
  <c r="AD89" i="4"/>
  <c r="Z89" i="4"/>
  <c r="AF89" i="4" s="1"/>
  <c r="T89" i="4"/>
  <c r="U89" i="4" s="1"/>
  <c r="W89" i="4" s="1"/>
  <c r="V89" i="4"/>
  <c r="AD13" i="4"/>
  <c r="Z13" i="4"/>
  <c r="AF13" i="4" s="1"/>
  <c r="T13" i="4"/>
  <c r="U13" i="4" s="1"/>
  <c r="W13" i="4" s="1"/>
  <c r="V13" i="4"/>
  <c r="X77" i="4"/>
  <c r="AD71" i="3"/>
  <c r="Z71" i="3"/>
  <c r="AI71" i="3" s="1"/>
  <c r="T71" i="3"/>
  <c r="U71" i="3" s="1"/>
  <c r="W71" i="3" s="1"/>
  <c r="V71" i="3"/>
  <c r="AD26" i="4"/>
  <c r="T26" i="4"/>
  <c r="U26" i="4" s="1"/>
  <c r="W26" i="4" s="1"/>
  <c r="Z26" i="4"/>
  <c r="AF26" i="4" s="1"/>
  <c r="V26" i="4"/>
  <c r="AD64" i="5"/>
  <c r="Z64" i="5"/>
  <c r="AF64" i="5" s="1"/>
  <c r="T64" i="5"/>
  <c r="U64" i="5" s="1"/>
  <c r="W64" i="5" s="1"/>
  <c r="V64" i="5"/>
  <c r="AD86" i="4"/>
  <c r="T86" i="4"/>
  <c r="U86" i="4" s="1"/>
  <c r="W86" i="4" s="1"/>
  <c r="Z86" i="4"/>
  <c r="AF86" i="4" s="1"/>
  <c r="V86" i="4"/>
  <c r="AD34" i="6"/>
  <c r="Z34" i="6"/>
  <c r="AF34" i="6" s="1"/>
  <c r="T34" i="6"/>
  <c r="U34" i="6" s="1"/>
  <c r="W34" i="6" s="1"/>
  <c r="V34" i="6"/>
  <c r="AD40" i="4"/>
  <c r="T40" i="4"/>
  <c r="U40" i="4" s="1"/>
  <c r="W40" i="4" s="1"/>
  <c r="Z40" i="4"/>
  <c r="AF40" i="4" s="1"/>
  <c r="V40" i="4"/>
  <c r="AD29" i="4"/>
  <c r="T29" i="4"/>
  <c r="U29" i="4" s="1"/>
  <c r="W29" i="4" s="1"/>
  <c r="Z29" i="4"/>
  <c r="AF29" i="4" s="1"/>
  <c r="V29" i="4"/>
  <c r="AD170" i="3"/>
  <c r="T170" i="3"/>
  <c r="U170" i="3" s="1"/>
  <c r="W170" i="3" s="1"/>
  <c r="Z170" i="3"/>
  <c r="AI170" i="3" s="1"/>
  <c r="V170" i="3"/>
  <c r="AD157" i="3"/>
  <c r="Z157" i="3"/>
  <c r="AI157" i="3" s="1"/>
  <c r="T157" i="3"/>
  <c r="U157" i="3" s="1"/>
  <c r="W157" i="3" s="1"/>
  <c r="V157" i="3"/>
  <c r="X38" i="3"/>
  <c r="AD61" i="3"/>
  <c r="Z61" i="3"/>
  <c r="AI61" i="3" s="1"/>
  <c r="T61" i="3"/>
  <c r="U61" i="3" s="1"/>
  <c r="W61" i="3" s="1"/>
  <c r="V61" i="3"/>
  <c r="AD42" i="4"/>
  <c r="T42" i="4"/>
  <c r="U42" i="4" s="1"/>
  <c r="W42" i="4" s="1"/>
  <c r="Z42" i="4"/>
  <c r="AF42" i="4" s="1"/>
  <c r="V42" i="4"/>
  <c r="Q121" i="3"/>
  <c r="R121" i="3" s="1"/>
  <c r="S121" i="3" s="1"/>
  <c r="AD128" i="3"/>
  <c r="T128" i="3"/>
  <c r="U128" i="3" s="1"/>
  <c r="W128" i="3" s="1"/>
  <c r="Z128" i="3"/>
  <c r="AI128" i="3" s="1"/>
  <c r="V128" i="3"/>
  <c r="AH25" i="5"/>
  <c r="AL91" i="3"/>
  <c r="AM91" i="3"/>
  <c r="AM110" i="3"/>
  <c r="AL110" i="3"/>
  <c r="X29" i="6"/>
  <c r="AL92" i="3"/>
  <c r="AM92" i="3"/>
  <c r="X20" i="6"/>
  <c r="AM63" i="3"/>
  <c r="AL63" i="3"/>
  <c r="AM67" i="3"/>
  <c r="AL67" i="3"/>
  <c r="AM140" i="3"/>
  <c r="AL140" i="3"/>
  <c r="AL133" i="3"/>
  <c r="AM133" i="3"/>
  <c r="AM240" i="3"/>
  <c r="AL240" i="3"/>
  <c r="X67" i="5"/>
  <c r="AH57" i="5"/>
  <c r="X203" i="3"/>
  <c r="X182" i="3"/>
  <c r="X2" i="3"/>
  <c r="Y22" i="6" l="1"/>
  <c r="X17" i="4"/>
  <c r="Y45" i="5"/>
  <c r="Y73" i="4"/>
  <c r="AM212" i="3"/>
  <c r="AG11" i="4"/>
  <c r="AH61" i="6"/>
  <c r="Y38" i="4"/>
  <c r="Y21" i="4"/>
  <c r="AH93" i="6"/>
  <c r="AJ107" i="3"/>
  <c r="AG101" i="6"/>
  <c r="Y47" i="6"/>
  <c r="AA47" i="6" s="1"/>
  <c r="AE47" i="6" s="1"/>
  <c r="T65" i="6"/>
  <c r="U65" i="6" s="1"/>
  <c r="W65" i="6" s="1"/>
  <c r="T169" i="3"/>
  <c r="U169" i="3" s="1"/>
  <c r="W169" i="3" s="1"/>
  <c r="X169" i="3" s="1"/>
  <c r="Y95" i="4"/>
  <c r="AA95" i="4" s="1"/>
  <c r="AE95" i="4" s="1"/>
  <c r="AH49" i="5"/>
  <c r="AD169" i="3"/>
  <c r="Y11" i="6"/>
  <c r="AA11" i="6" s="1"/>
  <c r="AE11" i="6" s="1"/>
  <c r="AH68" i="6"/>
  <c r="Y11" i="5"/>
  <c r="AG21" i="4"/>
  <c r="Y93" i="6"/>
  <c r="AH73" i="4"/>
  <c r="Y62" i="4"/>
  <c r="AB62" i="4" s="1"/>
  <c r="AP67" i="3"/>
  <c r="Y68" i="6"/>
  <c r="AB68" i="6" s="1"/>
  <c r="Z169" i="3"/>
  <c r="AI169" i="3" s="1"/>
  <c r="Y209" i="3"/>
  <c r="AH209" i="3" s="1"/>
  <c r="AJ209" i="3"/>
  <c r="AH62" i="4"/>
  <c r="AG93" i="6"/>
  <c r="Y67" i="3"/>
  <c r="AH67" i="3" s="1"/>
  <c r="Y81" i="6"/>
  <c r="AG11" i="5"/>
  <c r="AP81" i="3"/>
  <c r="Y34" i="5"/>
  <c r="AG87" i="4"/>
  <c r="AD145" i="3"/>
  <c r="AM145" i="3" s="1"/>
  <c r="AH70" i="5"/>
  <c r="Y57" i="5"/>
  <c r="AH36" i="4"/>
  <c r="AP187" i="3"/>
  <c r="AG95" i="4"/>
  <c r="AP129" i="3"/>
  <c r="Y191" i="3"/>
  <c r="AH191" i="3" s="1"/>
  <c r="AH57" i="4"/>
  <c r="AJ228" i="3"/>
  <c r="AP228" i="3"/>
  <c r="Y70" i="5"/>
  <c r="AB70" i="5" s="1"/>
  <c r="V26" i="6"/>
  <c r="AH11" i="5"/>
  <c r="AH31" i="4"/>
  <c r="AP20" i="3"/>
  <c r="AG34" i="5"/>
  <c r="Y31" i="4"/>
  <c r="T26" i="6"/>
  <c r="U26" i="6" s="1"/>
  <c r="W26" i="6" s="1"/>
  <c r="AG81" i="6"/>
  <c r="AG96" i="4"/>
  <c r="AH38" i="5"/>
  <c r="Z26" i="6"/>
  <c r="AF26" i="6" s="1"/>
  <c r="AJ213" i="3"/>
  <c r="AH59" i="4"/>
  <c r="AH99" i="5"/>
  <c r="V93" i="5"/>
  <c r="Y57" i="4"/>
  <c r="AB57" i="4" s="1"/>
  <c r="Y129" i="3"/>
  <c r="AG129" i="3" s="1"/>
  <c r="AP234" i="3"/>
  <c r="AP208" i="3"/>
  <c r="T93" i="5"/>
  <c r="U93" i="5" s="1"/>
  <c r="W93" i="5" s="1"/>
  <c r="AP206" i="3"/>
  <c r="Y87" i="4"/>
  <c r="AG7" i="4"/>
  <c r="Y96" i="4"/>
  <c r="AB96" i="4" s="1"/>
  <c r="AH58" i="4"/>
  <c r="AH6" i="6"/>
  <c r="AG58" i="4"/>
  <c r="Y24" i="3"/>
  <c r="AH24" i="3" s="1"/>
  <c r="AH102" i="5"/>
  <c r="Y5" i="5"/>
  <c r="AA5" i="5" s="1"/>
  <c r="AE5" i="5" s="1"/>
  <c r="AJ81" i="3"/>
  <c r="Y81" i="3"/>
  <c r="AH81" i="3" s="1"/>
  <c r="Y61" i="6"/>
  <c r="AB61" i="6" s="1"/>
  <c r="AH45" i="5"/>
  <c r="Y187" i="3"/>
  <c r="AH187" i="3" s="1"/>
  <c r="AG70" i="5"/>
  <c r="X15" i="4"/>
  <c r="AH15" i="4" s="1"/>
  <c r="T40" i="3"/>
  <c r="U40" i="3" s="1"/>
  <c r="W40" i="3" s="1"/>
  <c r="Y41" i="6"/>
  <c r="AA41" i="6" s="1"/>
  <c r="AE41" i="6" s="1"/>
  <c r="AH95" i="4"/>
  <c r="Y234" i="3"/>
  <c r="AG234" i="3" s="1"/>
  <c r="AG6" i="6"/>
  <c r="AG61" i="6"/>
  <c r="AH11" i="4"/>
  <c r="AH47" i="6"/>
  <c r="AG68" i="6"/>
  <c r="AH22" i="6"/>
  <c r="AP218" i="3"/>
  <c r="AJ218" i="3"/>
  <c r="AP23" i="3"/>
  <c r="AP164" i="3"/>
  <c r="V8" i="3"/>
  <c r="T76" i="3"/>
  <c r="U76" i="3" s="1"/>
  <c r="W76" i="3" s="1"/>
  <c r="X76" i="3" s="1"/>
  <c r="Y82" i="6"/>
  <c r="AD76" i="3"/>
  <c r="Y10" i="4"/>
  <c r="AG31" i="4"/>
  <c r="AG82" i="6"/>
  <c r="AG10" i="4"/>
  <c r="AH82" i="6"/>
  <c r="AJ234" i="3"/>
  <c r="AJ68" i="3"/>
  <c r="AJ129" i="3"/>
  <c r="AP17" i="3"/>
  <c r="AH101" i="4"/>
  <c r="AG51" i="5"/>
  <c r="AP68" i="3"/>
  <c r="Y68" i="3"/>
  <c r="AF68" i="3" s="1"/>
  <c r="AG69" i="5"/>
  <c r="Y51" i="5"/>
  <c r="AH69" i="5"/>
  <c r="AH10" i="4"/>
  <c r="AG24" i="5"/>
  <c r="AH51" i="5"/>
  <c r="Y69" i="5"/>
  <c r="AB69" i="5" s="1"/>
  <c r="AH7" i="4"/>
  <c r="Y20" i="3"/>
  <c r="Z8" i="3"/>
  <c r="AI8" i="3" s="1"/>
  <c r="T8" i="3"/>
  <c r="U8" i="3" s="1"/>
  <c r="W8" i="3" s="1"/>
  <c r="V65" i="6"/>
  <c r="AH87" i="4"/>
  <c r="AA57" i="4"/>
  <c r="AE57" i="4" s="1"/>
  <c r="Y7" i="4"/>
  <c r="AG11" i="6"/>
  <c r="X85" i="3"/>
  <c r="AC85" i="3" s="1"/>
  <c r="Z34" i="3"/>
  <c r="AI34" i="3" s="1"/>
  <c r="AG27" i="4"/>
  <c r="X173" i="3"/>
  <c r="AC173" i="3" s="1"/>
  <c r="V35" i="6"/>
  <c r="AF206" i="3"/>
  <c r="AB206" i="3"/>
  <c r="AA206" i="3"/>
  <c r="AE206" i="3" s="1"/>
  <c r="AN206" i="3" s="1"/>
  <c r="AG206" i="3"/>
  <c r="Y106" i="3"/>
  <c r="AH106" i="3" s="1"/>
  <c r="Y59" i="3"/>
  <c r="AH59" i="3" s="1"/>
  <c r="Z35" i="6"/>
  <c r="AF35" i="6" s="1"/>
  <c r="Y101" i="6"/>
  <c r="AB101" i="6" s="1"/>
  <c r="AG101" i="4"/>
  <c r="T35" i="6"/>
  <c r="U35" i="6" s="1"/>
  <c r="W35" i="6" s="1"/>
  <c r="AH206" i="3"/>
  <c r="Y89" i="6"/>
  <c r="AB89" i="6" s="1"/>
  <c r="AH80" i="5"/>
  <c r="AG54" i="5"/>
  <c r="AH28" i="6"/>
  <c r="Y101" i="4"/>
  <c r="AA101" i="4" s="1"/>
  <c r="AE101" i="4" s="1"/>
  <c r="AH101" i="6"/>
  <c r="AH31" i="6"/>
  <c r="Y38" i="5"/>
  <c r="AB38" i="5" s="1"/>
  <c r="AJ106" i="3"/>
  <c r="Y44" i="6"/>
  <c r="Y80" i="5"/>
  <c r="AB80" i="5" s="1"/>
  <c r="AH54" i="5"/>
  <c r="Y54" i="5"/>
  <c r="AB54" i="5" s="1"/>
  <c r="Y59" i="4"/>
  <c r="AB59" i="4" s="1"/>
  <c r="AG59" i="4"/>
  <c r="AG38" i="5"/>
  <c r="Y218" i="3"/>
  <c r="AH218" i="3" s="1"/>
  <c r="AG80" i="5"/>
  <c r="X50" i="6"/>
  <c r="AC50" i="6" s="1"/>
  <c r="X84" i="3"/>
  <c r="AC84" i="3" s="1"/>
  <c r="AP106" i="3"/>
  <c r="X112" i="3"/>
  <c r="AC112" i="3" s="1"/>
  <c r="X97" i="5"/>
  <c r="AC97" i="5" s="1"/>
  <c r="AH82" i="4"/>
  <c r="X154" i="3"/>
  <c r="AC154" i="3" s="1"/>
  <c r="AG49" i="5"/>
  <c r="T19" i="5"/>
  <c r="U19" i="5" s="1"/>
  <c r="W19" i="5" s="1"/>
  <c r="AH27" i="4"/>
  <c r="AJ15" i="3"/>
  <c r="AD19" i="5"/>
  <c r="AP109" i="3"/>
  <c r="AG52" i="5"/>
  <c r="Y30" i="6"/>
  <c r="AB30" i="6" s="1"/>
  <c r="AG208" i="3"/>
  <c r="AP65" i="3"/>
  <c r="Y28" i="6"/>
  <c r="AA28" i="6" s="1"/>
  <c r="AE28" i="6" s="1"/>
  <c r="AA208" i="3"/>
  <c r="AE208" i="3" s="1"/>
  <c r="AO208" i="3" s="1"/>
  <c r="V40" i="3"/>
  <c r="AH11" i="6"/>
  <c r="AG23" i="5"/>
  <c r="Y90" i="3"/>
  <c r="AH90" i="3" s="1"/>
  <c r="AG31" i="6"/>
  <c r="AH30" i="6"/>
  <c r="AB208" i="3"/>
  <c r="Y65" i="5"/>
  <c r="AB65" i="5" s="1"/>
  <c r="V63" i="6"/>
  <c r="AG99" i="5"/>
  <c r="AG74" i="4"/>
  <c r="AJ109" i="3"/>
  <c r="AP222" i="3"/>
  <c r="AF208" i="3"/>
  <c r="Y13" i="3"/>
  <c r="AH13" i="3" s="1"/>
  <c r="Z40" i="3"/>
  <c r="AI40" i="3" s="1"/>
  <c r="T21" i="3"/>
  <c r="U21" i="3" s="1"/>
  <c r="W21" i="3" s="1"/>
  <c r="T63" i="6"/>
  <c r="U63" i="6" s="1"/>
  <c r="W63" i="6" s="1"/>
  <c r="AG30" i="6"/>
  <c r="AH15" i="6"/>
  <c r="Z63" i="6"/>
  <c r="AF63" i="6" s="1"/>
  <c r="Y140" i="3"/>
  <c r="AG44" i="6"/>
  <c r="Y213" i="3"/>
  <c r="AB213" i="3" s="1"/>
  <c r="Y27" i="4"/>
  <c r="AA27" i="4" s="1"/>
  <c r="AE27" i="4" s="1"/>
  <c r="AP13" i="3"/>
  <c r="AJ196" i="3"/>
  <c r="AP15" i="3"/>
  <c r="AG28" i="6"/>
  <c r="Y24" i="5"/>
  <c r="X75" i="4"/>
  <c r="AC75" i="4" s="1"/>
  <c r="Y109" i="3"/>
  <c r="Y99" i="5"/>
  <c r="AG15" i="6"/>
  <c r="AP90" i="3"/>
  <c r="AH74" i="4"/>
  <c r="AJ65" i="3"/>
  <c r="Y196" i="3"/>
  <c r="AB196" i="3" s="1"/>
  <c r="X83" i="3"/>
  <c r="AC83" i="3" s="1"/>
  <c r="AP140" i="3"/>
  <c r="Y15" i="6"/>
  <c r="Y31" i="6"/>
  <c r="AB31" i="6" s="1"/>
  <c r="Y65" i="3"/>
  <c r="AH65" i="3" s="1"/>
  <c r="AJ90" i="3"/>
  <c r="Y222" i="3"/>
  <c r="AH222" i="3" s="1"/>
  <c r="AP165" i="3"/>
  <c r="AJ13" i="3"/>
  <c r="Y15" i="3"/>
  <c r="AH15" i="3" s="1"/>
  <c r="AH53" i="5"/>
  <c r="AJ222" i="3"/>
  <c r="V19" i="5"/>
  <c r="AG25" i="5"/>
  <c r="AD34" i="3"/>
  <c r="V216" i="3"/>
  <c r="AJ59" i="3"/>
  <c r="V70" i="4"/>
  <c r="Z216" i="3"/>
  <c r="AI216" i="3" s="1"/>
  <c r="Z70" i="4"/>
  <c r="AF70" i="4" s="1"/>
  <c r="T216" i="3"/>
  <c r="U216" i="3" s="1"/>
  <c r="W216" i="3" s="1"/>
  <c r="AD210" i="3"/>
  <c r="X221" i="3"/>
  <c r="AP221" i="3" s="1"/>
  <c r="T70" i="4"/>
  <c r="U70" i="4" s="1"/>
  <c r="W70" i="4" s="1"/>
  <c r="Z103" i="3"/>
  <c r="AI103" i="3" s="1"/>
  <c r="AC41" i="3"/>
  <c r="AJ41" i="3" s="1"/>
  <c r="AP233" i="3"/>
  <c r="Y23" i="3"/>
  <c r="AH23" i="3" s="1"/>
  <c r="X102" i="4"/>
  <c r="AC102" i="4" s="1"/>
  <c r="X230" i="3"/>
  <c r="AD103" i="3"/>
  <c r="AM103" i="3" s="1"/>
  <c r="AJ22" i="3"/>
  <c r="V21" i="3"/>
  <c r="V49" i="3"/>
  <c r="X49" i="3" s="1"/>
  <c r="Z49" i="3"/>
  <c r="AI49" i="3" s="1"/>
  <c r="AJ165" i="3"/>
  <c r="AG57" i="5"/>
  <c r="V24" i="4"/>
  <c r="AA36" i="4"/>
  <c r="AE36" i="4" s="1"/>
  <c r="AP213" i="3"/>
  <c r="V9" i="6"/>
  <c r="AD21" i="3"/>
  <c r="V24" i="6"/>
  <c r="X224" i="3"/>
  <c r="AC224" i="3" s="1"/>
  <c r="Z65" i="6"/>
  <c r="AF65" i="6" s="1"/>
  <c r="V22" i="5"/>
  <c r="Z101" i="3"/>
  <c r="AI101" i="3" s="1"/>
  <c r="AD49" i="3"/>
  <c r="AM49" i="3" s="1"/>
  <c r="AP22" i="3"/>
  <c r="AJ20" i="3"/>
  <c r="AJ23" i="3"/>
  <c r="AP24" i="3"/>
  <c r="AP212" i="3"/>
  <c r="T24" i="4"/>
  <c r="U24" i="4" s="1"/>
  <c r="W24" i="4" s="1"/>
  <c r="AJ233" i="3"/>
  <c r="AG5" i="5"/>
  <c r="T9" i="6"/>
  <c r="U9" i="6" s="1"/>
  <c r="W9" i="6" s="1"/>
  <c r="Z24" i="6"/>
  <c r="AF24" i="6" s="1"/>
  <c r="Z22" i="5"/>
  <c r="AF22" i="5" s="1"/>
  <c r="V45" i="4"/>
  <c r="T101" i="3"/>
  <c r="U101" i="3" s="1"/>
  <c r="W101" i="3" s="1"/>
  <c r="X101" i="3" s="1"/>
  <c r="Z19" i="3"/>
  <c r="AI19" i="3" s="1"/>
  <c r="AG7" i="5"/>
  <c r="AJ24" i="3"/>
  <c r="X61" i="3"/>
  <c r="AC61" i="3" s="1"/>
  <c r="X64" i="5"/>
  <c r="AC64" i="5" s="1"/>
  <c r="Y233" i="3"/>
  <c r="AF233" i="3" s="1"/>
  <c r="Y58" i="4"/>
  <c r="AA58" i="4" s="1"/>
  <c r="AE58" i="4" s="1"/>
  <c r="Z24" i="4"/>
  <c r="AF24" i="4" s="1"/>
  <c r="Z9" i="6"/>
  <c r="AF9" i="6" s="1"/>
  <c r="T24" i="6"/>
  <c r="U24" i="6" s="1"/>
  <c r="W24" i="6" s="1"/>
  <c r="T22" i="5"/>
  <c r="U22" i="5" s="1"/>
  <c r="W22" i="5" s="1"/>
  <c r="Z45" i="4"/>
  <c r="AF45" i="4" s="1"/>
  <c r="AD101" i="3"/>
  <c r="AM101" i="3" s="1"/>
  <c r="T19" i="3"/>
  <c r="U19" i="3" s="1"/>
  <c r="W19" i="3" s="1"/>
  <c r="X19" i="3" s="1"/>
  <c r="Y41" i="3"/>
  <c r="AC33" i="3"/>
  <c r="AJ33" i="3" s="1"/>
  <c r="AP33" i="3"/>
  <c r="Y11" i="4"/>
  <c r="AB11" i="4" s="1"/>
  <c r="AD19" i="3"/>
  <c r="AL19" i="3" s="1"/>
  <c r="AG102" i="5"/>
  <c r="Y165" i="3"/>
  <c r="AH165" i="3" s="1"/>
  <c r="Y52" i="5"/>
  <c r="AH44" i="6"/>
  <c r="AH24" i="5"/>
  <c r="AP59" i="3"/>
  <c r="V163" i="3"/>
  <c r="Y74" i="4"/>
  <c r="Y102" i="5"/>
  <c r="AJ140" i="3"/>
  <c r="AC37" i="5"/>
  <c r="AG37" i="5" s="1"/>
  <c r="Y37" i="5"/>
  <c r="X158" i="3"/>
  <c r="AC158" i="3" s="1"/>
  <c r="Y22" i="3"/>
  <c r="AH22" i="3" s="1"/>
  <c r="AH34" i="5"/>
  <c r="V34" i="3"/>
  <c r="X34" i="3" s="1"/>
  <c r="X223" i="3"/>
  <c r="AC223" i="3" s="1"/>
  <c r="Z163" i="3"/>
  <c r="AI163" i="3" s="1"/>
  <c r="AP41" i="3"/>
  <c r="X43" i="3"/>
  <c r="AC43" i="3" s="1"/>
  <c r="AH81" i="6"/>
  <c r="AH52" i="5"/>
  <c r="AC206" i="3"/>
  <c r="AJ206" i="3" s="1"/>
  <c r="X99" i="3"/>
  <c r="AC99" i="3" s="1"/>
  <c r="AP238" i="3"/>
  <c r="Y83" i="5"/>
  <c r="AB83" i="5" s="1"/>
  <c r="X16" i="3"/>
  <c r="AC16" i="3" s="1"/>
  <c r="AC135" i="3"/>
  <c r="AJ135" i="3" s="1"/>
  <c r="AP135" i="3"/>
  <c r="AJ238" i="3"/>
  <c r="AC64" i="3"/>
  <c r="AJ64" i="3" s="1"/>
  <c r="V74" i="3"/>
  <c r="X76" i="6"/>
  <c r="Y76" i="6" s="1"/>
  <c r="AH23" i="5"/>
  <c r="AP107" i="3"/>
  <c r="AC104" i="3"/>
  <c r="AJ104" i="3" s="1"/>
  <c r="AP104" i="3"/>
  <c r="X92" i="5"/>
  <c r="AC92" i="5" s="1"/>
  <c r="AJ177" i="3"/>
  <c r="Z74" i="3"/>
  <c r="AI74" i="3" s="1"/>
  <c r="AC12" i="6"/>
  <c r="AG12" i="6" s="1"/>
  <c r="Y12" i="6"/>
  <c r="AH60" i="4"/>
  <c r="AG60" i="4"/>
  <c r="T74" i="3"/>
  <c r="U74" i="3" s="1"/>
  <c r="W74" i="3" s="1"/>
  <c r="Y104" i="3"/>
  <c r="AH104" i="3" s="1"/>
  <c r="V210" i="3"/>
  <c r="X210" i="3" s="1"/>
  <c r="X131" i="3"/>
  <c r="AC131" i="3" s="1"/>
  <c r="AP64" i="3"/>
  <c r="AC40" i="6"/>
  <c r="AG40" i="6" s="1"/>
  <c r="AH40" i="6"/>
  <c r="Y238" i="3"/>
  <c r="AH238" i="3" s="1"/>
  <c r="X128" i="3"/>
  <c r="Y128" i="3" s="1"/>
  <c r="X232" i="3"/>
  <c r="AC232" i="3" s="1"/>
  <c r="X149" i="3"/>
  <c r="AC149" i="3" s="1"/>
  <c r="AH83" i="5"/>
  <c r="X4" i="4"/>
  <c r="AC4" i="4" s="1"/>
  <c r="X103" i="4"/>
  <c r="AC103" i="4" s="1"/>
  <c r="X25" i="4"/>
  <c r="AC25" i="4" s="1"/>
  <c r="Z210" i="3"/>
  <c r="AI210" i="3" s="1"/>
  <c r="X86" i="5"/>
  <c r="AC89" i="6"/>
  <c r="AG89" i="6" s="1"/>
  <c r="Y23" i="5"/>
  <c r="AA23" i="5" s="1"/>
  <c r="AE23" i="5" s="1"/>
  <c r="X72" i="6"/>
  <c r="AC72" i="6" s="1"/>
  <c r="AP177" i="3"/>
  <c r="X18" i="5"/>
  <c r="AC18" i="5" s="1"/>
  <c r="X54" i="4"/>
  <c r="AC54" i="4" s="1"/>
  <c r="X79" i="6"/>
  <c r="AC79" i="6" s="1"/>
  <c r="AC65" i="5"/>
  <c r="AG65" i="5" s="1"/>
  <c r="AC36" i="4"/>
  <c r="AG36" i="4" s="1"/>
  <c r="X3" i="3"/>
  <c r="X42" i="4"/>
  <c r="AC42" i="4" s="1"/>
  <c r="V75" i="3"/>
  <c r="AC99" i="6"/>
  <c r="AG99" i="6" s="1"/>
  <c r="Y99" i="6"/>
  <c r="AH96" i="4"/>
  <c r="X29" i="4"/>
  <c r="AC29" i="4" s="1"/>
  <c r="Y177" i="3"/>
  <c r="AG177" i="3" s="1"/>
  <c r="Y60" i="4"/>
  <c r="AB60" i="4" s="1"/>
  <c r="Z75" i="3"/>
  <c r="AI75" i="3" s="1"/>
  <c r="X138" i="3"/>
  <c r="AC138" i="3" s="1"/>
  <c r="Y228" i="3"/>
  <c r="Y64" i="3"/>
  <c r="Y49" i="5"/>
  <c r="AG22" i="6"/>
  <c r="X157" i="3"/>
  <c r="AP157" i="3" s="1"/>
  <c r="X47" i="4"/>
  <c r="AH47" i="4" s="1"/>
  <c r="X77" i="5"/>
  <c r="AH77" i="5" s="1"/>
  <c r="X10" i="3"/>
  <c r="AP10" i="3" s="1"/>
  <c r="AC78" i="6"/>
  <c r="AG78" i="6" s="1"/>
  <c r="AH78" i="6"/>
  <c r="AC38" i="4"/>
  <c r="AG38" i="4" s="1"/>
  <c r="AC101" i="5"/>
  <c r="AG101" i="5" s="1"/>
  <c r="AC134" i="3"/>
  <c r="AJ134" i="3" s="1"/>
  <c r="Y134" i="3"/>
  <c r="X152" i="3"/>
  <c r="X43" i="4"/>
  <c r="X88" i="5"/>
  <c r="AC88" i="5" s="1"/>
  <c r="X198" i="3"/>
  <c r="Y198" i="3" s="1"/>
  <c r="AH198" i="3" s="1"/>
  <c r="X225" i="3"/>
  <c r="AC225" i="3" s="1"/>
  <c r="X175" i="3"/>
  <c r="X226" i="3"/>
  <c r="Y226" i="3" s="1"/>
  <c r="AC178" i="3"/>
  <c r="AJ178" i="3" s="1"/>
  <c r="Y178" i="3"/>
  <c r="AC57" i="3"/>
  <c r="AJ57" i="3" s="1"/>
  <c r="AP57" i="3"/>
  <c r="X50" i="3"/>
  <c r="AC50" i="3" s="1"/>
  <c r="AC74" i="5"/>
  <c r="AG74" i="5" s="1"/>
  <c r="AH74" i="5"/>
  <c r="AC133" i="3"/>
  <c r="AJ133" i="3" s="1"/>
  <c r="Y133" i="3"/>
  <c r="AC64" i="4"/>
  <c r="AG64" i="4" s="1"/>
  <c r="AH64" i="4"/>
  <c r="AC36" i="6"/>
  <c r="AG36" i="6" s="1"/>
  <c r="Y36" i="6"/>
  <c r="AC91" i="5"/>
  <c r="AG91" i="5" s="1"/>
  <c r="AH91" i="5"/>
  <c r="AC98" i="4"/>
  <c r="AG98" i="4" s="1"/>
  <c r="AH98" i="4"/>
  <c r="X48" i="4"/>
  <c r="Y48" i="4" s="1"/>
  <c r="X5" i="3"/>
  <c r="AP5" i="3" s="1"/>
  <c r="X76" i="5"/>
  <c r="AC76" i="5" s="1"/>
  <c r="X72" i="3"/>
  <c r="AC72" i="3" s="1"/>
  <c r="X145" i="3"/>
  <c r="X35" i="4"/>
  <c r="Y35" i="4" s="1"/>
  <c r="AC66" i="3"/>
  <c r="AJ66" i="3" s="1"/>
  <c r="Y66" i="3"/>
  <c r="AP66" i="3"/>
  <c r="AC82" i="4"/>
  <c r="AG82" i="4" s="1"/>
  <c r="AC45" i="6"/>
  <c r="AG45" i="6" s="1"/>
  <c r="AH45" i="6"/>
  <c r="X34" i="6"/>
  <c r="AH34" i="6" s="1"/>
  <c r="X89" i="4"/>
  <c r="X77" i="6"/>
  <c r="AH77" i="6" s="1"/>
  <c r="X141" i="3"/>
  <c r="AP141" i="3" s="1"/>
  <c r="X114" i="3"/>
  <c r="Y114" i="3" s="1"/>
  <c r="X50" i="5"/>
  <c r="AC13" i="6"/>
  <c r="AG13" i="6" s="1"/>
  <c r="Y13" i="6"/>
  <c r="AC8" i="4"/>
  <c r="AG8" i="4" s="1"/>
  <c r="AH8" i="4"/>
  <c r="AC87" i="3"/>
  <c r="AJ87" i="3" s="1"/>
  <c r="Y87" i="3"/>
  <c r="X199" i="3"/>
  <c r="AC56" i="5"/>
  <c r="AG56" i="5" s="1"/>
  <c r="AH56" i="5"/>
  <c r="AC136" i="3"/>
  <c r="AJ136" i="3" s="1"/>
  <c r="Y136" i="3"/>
  <c r="AC212" i="3"/>
  <c r="AJ212" i="3" s="1"/>
  <c r="AC105" i="3"/>
  <c r="AJ105" i="3" s="1"/>
  <c r="Y105" i="3"/>
  <c r="Y194" i="3"/>
  <c r="AF194" i="3" s="1"/>
  <c r="AC62" i="6"/>
  <c r="AG62" i="6" s="1"/>
  <c r="AH62" i="6"/>
  <c r="AC66" i="6"/>
  <c r="AG66" i="6" s="1"/>
  <c r="AH66" i="6"/>
  <c r="AC123" i="3"/>
  <c r="AJ123" i="3" s="1"/>
  <c r="Y123" i="3"/>
  <c r="AH123" i="3" s="1"/>
  <c r="AC98" i="6"/>
  <c r="AG98" i="6" s="1"/>
  <c r="AH98" i="6"/>
  <c r="X171" i="3"/>
  <c r="AC171" i="3" s="1"/>
  <c r="X65" i="6"/>
  <c r="AC65" i="6" s="1"/>
  <c r="X68" i="4"/>
  <c r="T45" i="4"/>
  <c r="U45" i="4" s="1"/>
  <c r="W45" i="4" s="1"/>
  <c r="V103" i="3"/>
  <c r="AC191" i="3"/>
  <c r="AJ191" i="3" s="1"/>
  <c r="Y53" i="5"/>
  <c r="AA53" i="5" s="1"/>
  <c r="AE53" i="5" s="1"/>
  <c r="X93" i="4"/>
  <c r="X119" i="3"/>
  <c r="AC119" i="3" s="1"/>
  <c r="X92" i="4"/>
  <c r="X14" i="5"/>
  <c r="AC14" i="5" s="1"/>
  <c r="X39" i="4"/>
  <c r="X76" i="4"/>
  <c r="AC89" i="3"/>
  <c r="AJ89" i="3" s="1"/>
  <c r="AP89" i="3"/>
  <c r="AC201" i="3"/>
  <c r="AJ201" i="3" s="1"/>
  <c r="Y201" i="3"/>
  <c r="AC66" i="5"/>
  <c r="AG66" i="5" s="1"/>
  <c r="AH66" i="5"/>
  <c r="X3" i="4"/>
  <c r="Y3" i="4" s="1"/>
  <c r="X73" i="3"/>
  <c r="AP73" i="3" s="1"/>
  <c r="X86" i="3"/>
  <c r="X113" i="3"/>
  <c r="Y113" i="3" s="1"/>
  <c r="AH113" i="3" s="1"/>
  <c r="AC48" i="3"/>
  <c r="AJ48" i="3" s="1"/>
  <c r="AP48" i="3"/>
  <c r="AC189" i="3"/>
  <c r="AJ189" i="3" s="1"/>
  <c r="AP189" i="3"/>
  <c r="AC67" i="6"/>
  <c r="AG67" i="6" s="1"/>
  <c r="AH67" i="6"/>
  <c r="AC13" i="5"/>
  <c r="AG13" i="5" s="1"/>
  <c r="AH13" i="5"/>
  <c r="Y13" i="5"/>
  <c r="AC58" i="5"/>
  <c r="AG58" i="5" s="1"/>
  <c r="AH58" i="5"/>
  <c r="AC240" i="3"/>
  <c r="AJ240" i="3" s="1"/>
  <c r="Y240" i="3"/>
  <c r="AC32" i="5"/>
  <c r="AG32" i="5" s="1"/>
  <c r="AH32" i="5"/>
  <c r="AJ85" i="3"/>
  <c r="AC46" i="3"/>
  <c r="AJ46" i="3" s="1"/>
  <c r="AP46" i="3"/>
  <c r="AC73" i="6"/>
  <c r="AG73" i="6" s="1"/>
  <c r="AH73" i="6"/>
  <c r="X66" i="4"/>
  <c r="Y66" i="4" s="1"/>
  <c r="AG53" i="5"/>
  <c r="X77" i="3"/>
  <c r="Y77" i="3" s="1"/>
  <c r="AP194" i="3"/>
  <c r="AC17" i="3"/>
  <c r="AJ17" i="3" s="1"/>
  <c r="AJ194" i="3"/>
  <c r="AC219" i="3"/>
  <c r="AJ219" i="3" s="1"/>
  <c r="AP219" i="3"/>
  <c r="AC103" i="6"/>
  <c r="AG103" i="6" s="1"/>
  <c r="AH103" i="6"/>
  <c r="AC63" i="4"/>
  <c r="AG63" i="4" s="1"/>
  <c r="AH63" i="4"/>
  <c r="X95" i="3"/>
  <c r="X174" i="3"/>
  <c r="Y174" i="3" s="1"/>
  <c r="AH174" i="3" s="1"/>
  <c r="X12" i="4"/>
  <c r="X70" i="6"/>
  <c r="AH70" i="6" s="1"/>
  <c r="X115" i="3"/>
  <c r="AP115" i="3" s="1"/>
  <c r="X54" i="3"/>
  <c r="Y54" i="3" s="1"/>
  <c r="T75" i="3"/>
  <c r="U75" i="3" s="1"/>
  <c r="W75" i="3" s="1"/>
  <c r="X14" i="4"/>
  <c r="AC14" i="4" s="1"/>
  <c r="AC102" i="3"/>
  <c r="AJ102" i="3" s="1"/>
  <c r="Y102" i="3"/>
  <c r="AC85" i="6"/>
  <c r="AG85" i="6" s="1"/>
  <c r="Y85" i="6"/>
  <c r="X99" i="4"/>
  <c r="Y99" i="4" s="1"/>
  <c r="X161" i="3"/>
  <c r="Y161" i="3" s="1"/>
  <c r="AH161" i="3" s="1"/>
  <c r="AC97" i="3"/>
  <c r="AJ97" i="3" s="1"/>
  <c r="Y97" i="3"/>
  <c r="AC52" i="6"/>
  <c r="AG52" i="6" s="1"/>
  <c r="Y52" i="6"/>
  <c r="AC127" i="3"/>
  <c r="AJ127" i="3" s="1"/>
  <c r="AC207" i="3"/>
  <c r="AJ207" i="3" s="1"/>
  <c r="AP207" i="3"/>
  <c r="AD16" i="6"/>
  <c r="T16" i="6"/>
  <c r="U16" i="6" s="1"/>
  <c r="W16" i="6" s="1"/>
  <c r="Z16" i="6"/>
  <c r="AF16" i="6" s="1"/>
  <c r="V16" i="6"/>
  <c r="AL169" i="3"/>
  <c r="AM169" i="3"/>
  <c r="AD227" i="3"/>
  <c r="Z227" i="3"/>
  <c r="AI227" i="3" s="1"/>
  <c r="T227" i="3"/>
  <c r="U227" i="3" s="1"/>
  <c r="W227" i="3" s="1"/>
  <c r="V227" i="3"/>
  <c r="AC51" i="4"/>
  <c r="AG51" i="4" s="1"/>
  <c r="AH51" i="4"/>
  <c r="Y51" i="4"/>
  <c r="AC87" i="6"/>
  <c r="AG87" i="6" s="1"/>
  <c r="AH87" i="6"/>
  <c r="Y87" i="6"/>
  <c r="AF234" i="3"/>
  <c r="AB67" i="6"/>
  <c r="AA67" i="6"/>
  <c r="AE67" i="6" s="1"/>
  <c r="AL221" i="3"/>
  <c r="AM221" i="3"/>
  <c r="AC59" i="5"/>
  <c r="AG59" i="5" s="1"/>
  <c r="Y59" i="5"/>
  <c r="AH59" i="5"/>
  <c r="AC195" i="3"/>
  <c r="AJ195" i="3" s="1"/>
  <c r="AP195" i="3"/>
  <c r="Y195" i="3"/>
  <c r="AH195" i="3" s="1"/>
  <c r="AC92" i="3"/>
  <c r="AJ92" i="3" s="1"/>
  <c r="AP92" i="3"/>
  <c r="Y92" i="3"/>
  <c r="AM95" i="3"/>
  <c r="AL95" i="3"/>
  <c r="AC6" i="4"/>
  <c r="AG6" i="4" s="1"/>
  <c r="AH6" i="4"/>
  <c r="Y6" i="4"/>
  <c r="AC162" i="3"/>
  <c r="AJ162" i="3" s="1"/>
  <c r="AP162" i="3"/>
  <c r="Y162" i="3"/>
  <c r="AH162" i="3" s="1"/>
  <c r="AC147" i="3"/>
  <c r="AJ147" i="3" s="1"/>
  <c r="AP147" i="3"/>
  <c r="Y147" i="3"/>
  <c r="AH147" i="3" s="1"/>
  <c r="AD3" i="6"/>
  <c r="Z3" i="6"/>
  <c r="AF3" i="6" s="1"/>
  <c r="T3" i="6"/>
  <c r="U3" i="6" s="1"/>
  <c r="W3" i="6" s="1"/>
  <c r="V3" i="6"/>
  <c r="AM132" i="3"/>
  <c r="AL132" i="3"/>
  <c r="AL149" i="3"/>
  <c r="AM149" i="3"/>
  <c r="AF33" i="3"/>
  <c r="AB33" i="3"/>
  <c r="AG33" i="3"/>
  <c r="AA33" i="3"/>
  <c r="AE33" i="3" s="1"/>
  <c r="AC16" i="4"/>
  <c r="AG16" i="4" s="1"/>
  <c r="AH16" i="4"/>
  <c r="Y16" i="4"/>
  <c r="AC14" i="6"/>
  <c r="AG14" i="6" s="1"/>
  <c r="AH14" i="6"/>
  <c r="Y14" i="6"/>
  <c r="AF57" i="3"/>
  <c r="AB57" i="3"/>
  <c r="AA57" i="3"/>
  <c r="AE57" i="3" s="1"/>
  <c r="AG57" i="3"/>
  <c r="AD72" i="5"/>
  <c r="Z72" i="5"/>
  <c r="AF72" i="5" s="1"/>
  <c r="T72" i="5"/>
  <c r="U72" i="5" s="1"/>
  <c r="W72" i="5" s="1"/>
  <c r="V72" i="5"/>
  <c r="AL199" i="3"/>
  <c r="AM199" i="3"/>
  <c r="AL175" i="3"/>
  <c r="AM175" i="3"/>
  <c r="AL40" i="3"/>
  <c r="AM40" i="3"/>
  <c r="AM223" i="3"/>
  <c r="AL223" i="3"/>
  <c r="AL161" i="3"/>
  <c r="AM161" i="3"/>
  <c r="AC23" i="6"/>
  <c r="AG23" i="6" s="1"/>
  <c r="Y23" i="6"/>
  <c r="AH23" i="6"/>
  <c r="AM31" i="3"/>
  <c r="AL31" i="3"/>
  <c r="AB40" i="5"/>
  <c r="AA40" i="5"/>
  <c r="AE40" i="5" s="1"/>
  <c r="AC120" i="3"/>
  <c r="AJ120" i="3" s="1"/>
  <c r="Y120" i="3"/>
  <c r="AH120" i="3" s="1"/>
  <c r="AP120" i="3"/>
  <c r="AC84" i="6"/>
  <c r="AG84" i="6" s="1"/>
  <c r="AH84" i="6"/>
  <c r="Y84" i="6"/>
  <c r="AC90" i="6"/>
  <c r="AG90" i="6" s="1"/>
  <c r="AH90" i="6"/>
  <c r="Y90" i="6"/>
  <c r="AB60" i="5"/>
  <c r="AA60" i="5"/>
  <c r="AE60" i="5" s="1"/>
  <c r="AD190" i="3"/>
  <c r="T190" i="3"/>
  <c r="U190" i="3" s="1"/>
  <c r="W190" i="3" s="1"/>
  <c r="Z190" i="3"/>
  <c r="AI190" i="3" s="1"/>
  <c r="V190" i="3"/>
  <c r="AD205" i="3"/>
  <c r="Z205" i="3"/>
  <c r="AI205" i="3" s="1"/>
  <c r="T205" i="3"/>
  <c r="U205" i="3" s="1"/>
  <c r="W205" i="3" s="1"/>
  <c r="V205" i="3"/>
  <c r="X130" i="3"/>
  <c r="AL145" i="3"/>
  <c r="AC85" i="5"/>
  <c r="AG85" i="5" s="1"/>
  <c r="AH85" i="5"/>
  <c r="Y85" i="5"/>
  <c r="AD197" i="3"/>
  <c r="Z197" i="3"/>
  <c r="AI197" i="3" s="1"/>
  <c r="T197" i="3"/>
  <c r="U197" i="3" s="1"/>
  <c r="W197" i="3" s="1"/>
  <c r="V197" i="3"/>
  <c r="AC17" i="6"/>
  <c r="AG17" i="6" s="1"/>
  <c r="Y17" i="6"/>
  <c r="AH17" i="6"/>
  <c r="AC167" i="3"/>
  <c r="AJ167" i="3" s="1"/>
  <c r="AP167" i="3"/>
  <c r="Y167" i="3"/>
  <c r="AH167" i="3" s="1"/>
  <c r="AC22" i="4"/>
  <c r="AG22" i="4" s="1"/>
  <c r="Y22" i="4"/>
  <c r="AH22" i="4"/>
  <c r="AL152" i="3"/>
  <c r="AM152" i="3"/>
  <c r="AB62" i="6"/>
  <c r="AA62" i="6"/>
  <c r="AE62" i="6" s="1"/>
  <c r="AD79" i="3"/>
  <c r="T79" i="3"/>
  <c r="U79" i="3" s="1"/>
  <c r="W79" i="3" s="1"/>
  <c r="Z79" i="3"/>
  <c r="AI79" i="3" s="1"/>
  <c r="V79" i="3"/>
  <c r="AD39" i="5"/>
  <c r="Z39" i="5"/>
  <c r="AF39" i="5" s="1"/>
  <c r="T39" i="5"/>
  <c r="U39" i="5" s="1"/>
  <c r="W39" i="5" s="1"/>
  <c r="V39" i="5"/>
  <c r="AM86" i="3"/>
  <c r="AL86" i="3"/>
  <c r="AC20" i="5"/>
  <c r="AG20" i="5" s="1"/>
  <c r="AH20" i="5"/>
  <c r="Y20" i="5"/>
  <c r="AA68" i="6"/>
  <c r="AE68" i="6" s="1"/>
  <c r="AB25" i="5"/>
  <c r="AA25" i="5"/>
  <c r="AE25" i="5" s="1"/>
  <c r="AC82" i="3"/>
  <c r="AJ82" i="3" s="1"/>
  <c r="Y82" i="3"/>
  <c r="AH82" i="3" s="1"/>
  <c r="AP82" i="3"/>
  <c r="AC75" i="5"/>
  <c r="AG75" i="5" s="1"/>
  <c r="Y75" i="5"/>
  <c r="AH75" i="5"/>
  <c r="AC55" i="6"/>
  <c r="AG55" i="6" s="1"/>
  <c r="AH55" i="6"/>
  <c r="Y55" i="6"/>
  <c r="AC83" i="6"/>
  <c r="AG83" i="6" s="1"/>
  <c r="AH83" i="6"/>
  <c r="Y83" i="6"/>
  <c r="AL12" i="3"/>
  <c r="AM12" i="3"/>
  <c r="X202" i="3"/>
  <c r="AC89" i="5"/>
  <c r="AG89" i="5" s="1"/>
  <c r="AH89" i="5"/>
  <c r="Y89" i="5"/>
  <c r="AC80" i="3"/>
  <c r="AJ80" i="3" s="1"/>
  <c r="AP80" i="3"/>
  <c r="Y80" i="3"/>
  <c r="AH80" i="3" s="1"/>
  <c r="AC73" i="5"/>
  <c r="AG73" i="5" s="1"/>
  <c r="Y73" i="5"/>
  <c r="AH73" i="5"/>
  <c r="AL153" i="3"/>
  <c r="AM153" i="3"/>
  <c r="X9" i="3"/>
  <c r="X29" i="3"/>
  <c r="X4" i="6"/>
  <c r="AL166" i="3"/>
  <c r="AM166" i="3"/>
  <c r="AL139" i="3"/>
  <c r="AM139" i="3"/>
  <c r="AC38" i="6"/>
  <c r="AG38" i="6" s="1"/>
  <c r="AH38" i="6"/>
  <c r="Y38" i="6"/>
  <c r="AB17" i="5"/>
  <c r="AA17" i="5"/>
  <c r="AE17" i="5" s="1"/>
  <c r="AD27" i="3"/>
  <c r="T27" i="3"/>
  <c r="U27" i="3" s="1"/>
  <c r="W27" i="3" s="1"/>
  <c r="Z27" i="3"/>
  <c r="AI27" i="3" s="1"/>
  <c r="V27" i="3"/>
  <c r="AD56" i="6"/>
  <c r="Z56" i="6"/>
  <c r="AF56" i="6" s="1"/>
  <c r="T56" i="6"/>
  <c r="U56" i="6" s="1"/>
  <c r="W56" i="6" s="1"/>
  <c r="V56" i="6"/>
  <c r="X37" i="3"/>
  <c r="X26" i="5"/>
  <c r="X146" i="3"/>
  <c r="AL11" i="3"/>
  <c r="AM11" i="3"/>
  <c r="AL49" i="3"/>
  <c r="AC57" i="6"/>
  <c r="AG57" i="6" s="1"/>
  <c r="AH57" i="6"/>
  <c r="Y57" i="6"/>
  <c r="AC96" i="5"/>
  <c r="AG96" i="5" s="1"/>
  <c r="AH96" i="5"/>
  <c r="Y96" i="5"/>
  <c r="AC94" i="3"/>
  <c r="AJ94" i="3" s="1"/>
  <c r="Y94" i="3"/>
  <c r="AH94" i="3" s="1"/>
  <c r="AP94" i="3"/>
  <c r="AC4" i="5"/>
  <c r="AG4" i="5" s="1"/>
  <c r="Y4" i="5"/>
  <c r="AH4" i="5"/>
  <c r="AC28" i="5"/>
  <c r="AG28" i="5" s="1"/>
  <c r="Y28" i="5"/>
  <c r="AH28" i="5"/>
  <c r="AC217" i="3"/>
  <c r="AJ217" i="3" s="1"/>
  <c r="AP217" i="3"/>
  <c r="Y217" i="3"/>
  <c r="AH217" i="3" s="1"/>
  <c r="AM43" i="3"/>
  <c r="AL43" i="3"/>
  <c r="AB66" i="5"/>
  <c r="AA66" i="5"/>
  <c r="AE66" i="5" s="1"/>
  <c r="AC6" i="5"/>
  <c r="AG6" i="5" s="1"/>
  <c r="Y6" i="5"/>
  <c r="AH6" i="5"/>
  <c r="AB95" i="4"/>
  <c r="AM25" i="3"/>
  <c r="AL25" i="3"/>
  <c r="AD96" i="3"/>
  <c r="T96" i="3"/>
  <c r="U96" i="3" s="1"/>
  <c r="W96" i="3" s="1"/>
  <c r="Z96" i="3"/>
  <c r="AI96" i="3" s="1"/>
  <c r="V96" i="3"/>
  <c r="AB101" i="5"/>
  <c r="AA101" i="5"/>
  <c r="AE101" i="5" s="1"/>
  <c r="AC54" i="6"/>
  <c r="AG54" i="6" s="1"/>
  <c r="AH54" i="6"/>
  <c r="Y54" i="6"/>
  <c r="AC34" i="4"/>
  <c r="AG34" i="4" s="1"/>
  <c r="AH34" i="4"/>
  <c r="Y34" i="4"/>
  <c r="AB46" i="5"/>
  <c r="AA46" i="5"/>
  <c r="AE46" i="5" s="1"/>
  <c r="X71" i="3"/>
  <c r="AB58" i="5"/>
  <c r="AA58" i="5"/>
  <c r="AE58" i="5" s="1"/>
  <c r="Y61" i="3"/>
  <c r="AH61" i="3" s="1"/>
  <c r="AM157" i="3"/>
  <c r="AL157" i="3"/>
  <c r="X211" i="3"/>
  <c r="AD100" i="3"/>
  <c r="Z100" i="3"/>
  <c r="AI100" i="3" s="1"/>
  <c r="T100" i="3"/>
  <c r="U100" i="3" s="1"/>
  <c r="W100" i="3" s="1"/>
  <c r="V100" i="3"/>
  <c r="AC108" i="3"/>
  <c r="AJ108" i="3" s="1"/>
  <c r="Y108" i="3"/>
  <c r="AH108" i="3" s="1"/>
  <c r="AP108" i="3"/>
  <c r="X237" i="3"/>
  <c r="AB28" i="6"/>
  <c r="X95" i="6"/>
  <c r="AC214" i="3"/>
  <c r="AJ214" i="3" s="1"/>
  <c r="AP214" i="3"/>
  <c r="Y214" i="3"/>
  <c r="AH214" i="3" s="1"/>
  <c r="AC98" i="5"/>
  <c r="AG98" i="5" s="1"/>
  <c r="AH98" i="5"/>
  <c r="Y98" i="5"/>
  <c r="AB56" i="5"/>
  <c r="AA56" i="5"/>
  <c r="AE56" i="5" s="1"/>
  <c r="AC51" i="6"/>
  <c r="AG51" i="6" s="1"/>
  <c r="AH51" i="6"/>
  <c r="Y51" i="6"/>
  <c r="AC35" i="3"/>
  <c r="AJ35" i="3" s="1"/>
  <c r="AP35" i="3"/>
  <c r="Y35" i="3"/>
  <c r="AH35" i="3" s="1"/>
  <c r="AC7" i="6"/>
  <c r="AG7" i="6" s="1"/>
  <c r="AH7" i="6"/>
  <c r="Y7" i="6"/>
  <c r="X83" i="4"/>
  <c r="AM47" i="3"/>
  <c r="AL47" i="3"/>
  <c r="AL188" i="3"/>
  <c r="AM188" i="3"/>
  <c r="AL142" i="3"/>
  <c r="AM142" i="3"/>
  <c r="AL88" i="3"/>
  <c r="AM88" i="3"/>
  <c r="X90" i="4"/>
  <c r="X56" i="3"/>
  <c r="AD28" i="3"/>
  <c r="Z28" i="3"/>
  <c r="AI28" i="3" s="1"/>
  <c r="T28" i="3"/>
  <c r="U28" i="3" s="1"/>
  <c r="W28" i="3" s="1"/>
  <c r="V28" i="3"/>
  <c r="AB38" i="4"/>
  <c r="AA38" i="4"/>
  <c r="AE38" i="4" s="1"/>
  <c r="AD8" i="5"/>
  <c r="Z8" i="5"/>
  <c r="AF8" i="5" s="1"/>
  <c r="T8" i="5"/>
  <c r="U8" i="5" s="1"/>
  <c r="W8" i="5" s="1"/>
  <c r="V8" i="5"/>
  <c r="AF189" i="3"/>
  <c r="AB189" i="3"/>
  <c r="AA189" i="3"/>
  <c r="AE189" i="3" s="1"/>
  <c r="AG189" i="3"/>
  <c r="AM128" i="3"/>
  <c r="AL128" i="3"/>
  <c r="AC116" i="3"/>
  <c r="AJ116" i="3" s="1"/>
  <c r="AP116" i="3"/>
  <c r="Y116" i="3"/>
  <c r="AH116" i="3" s="1"/>
  <c r="X32" i="3"/>
  <c r="AM158" i="3"/>
  <c r="AL158" i="3"/>
  <c r="AC33" i="6"/>
  <c r="AG33" i="6" s="1"/>
  <c r="Y33" i="6"/>
  <c r="AH33" i="6"/>
  <c r="AC19" i="6"/>
  <c r="AG19" i="6" s="1"/>
  <c r="AH19" i="6"/>
  <c r="Y19" i="6"/>
  <c r="AC184" i="3"/>
  <c r="AJ184" i="3" s="1"/>
  <c r="AP184" i="3"/>
  <c r="Y184" i="3"/>
  <c r="AH184" i="3" s="1"/>
  <c r="AC49" i="6"/>
  <c r="AG49" i="6" s="1"/>
  <c r="AH49" i="6"/>
  <c r="Y49" i="6"/>
  <c r="AM171" i="3"/>
  <c r="AL171" i="3"/>
  <c r="AC39" i="3"/>
  <c r="AJ39" i="3" s="1"/>
  <c r="AP39" i="3"/>
  <c r="Y39" i="3"/>
  <c r="AH39" i="3" s="1"/>
  <c r="AC18" i="6"/>
  <c r="AG18" i="6" s="1"/>
  <c r="AH18" i="6"/>
  <c r="Y18" i="6"/>
  <c r="AC43" i="6"/>
  <c r="AG43" i="6" s="1"/>
  <c r="AH43" i="6"/>
  <c r="Y43" i="6"/>
  <c r="AL72" i="3"/>
  <c r="AM72" i="3"/>
  <c r="AD5" i="4"/>
  <c r="T5" i="4"/>
  <c r="U5" i="4" s="1"/>
  <c r="W5" i="4" s="1"/>
  <c r="Z5" i="4"/>
  <c r="AF5" i="4" s="1"/>
  <c r="V5" i="4"/>
  <c r="AM58" i="3"/>
  <c r="AL58" i="3"/>
  <c r="X79" i="5"/>
  <c r="X37" i="4"/>
  <c r="AM150" i="3"/>
  <c r="AL150" i="3"/>
  <c r="AL216" i="3"/>
  <c r="AM216" i="3"/>
  <c r="AM242" i="3"/>
  <c r="AL242" i="3"/>
  <c r="AD159" i="3"/>
  <c r="Z159" i="3"/>
  <c r="AI159" i="3" s="1"/>
  <c r="T159" i="3"/>
  <c r="U159" i="3" s="1"/>
  <c r="W159" i="3" s="1"/>
  <c r="V159" i="3"/>
  <c r="AB43" i="5"/>
  <c r="AA43" i="5"/>
  <c r="AE43" i="5" s="1"/>
  <c r="AC29" i="6"/>
  <c r="AG29" i="6" s="1"/>
  <c r="AH29" i="6"/>
  <c r="Y29" i="6"/>
  <c r="AB34" i="5"/>
  <c r="AA34" i="5"/>
  <c r="AE34" i="5" s="1"/>
  <c r="AD180" i="3"/>
  <c r="T180" i="3"/>
  <c r="U180" i="3" s="1"/>
  <c r="W180" i="3" s="1"/>
  <c r="Z180" i="3"/>
  <c r="AI180" i="3" s="1"/>
  <c r="V180" i="3"/>
  <c r="AC110" i="3"/>
  <c r="AJ110" i="3" s="1"/>
  <c r="Y110" i="3"/>
  <c r="AH110" i="3" s="1"/>
  <c r="AP110" i="3"/>
  <c r="AM98" i="3"/>
  <c r="AL98" i="3"/>
  <c r="AB45" i="6"/>
  <c r="AA45" i="6"/>
  <c r="AE45" i="6" s="1"/>
  <c r="AC2" i="3"/>
  <c r="AJ2" i="3" s="1"/>
  <c r="AP2" i="3"/>
  <c r="Y2" i="3"/>
  <c r="AH2" i="3" s="1"/>
  <c r="X170" i="3"/>
  <c r="AC117" i="3"/>
  <c r="AJ117" i="3" s="1"/>
  <c r="AP117" i="3"/>
  <c r="Y117" i="3"/>
  <c r="AH117" i="3" s="1"/>
  <c r="AB81" i="6"/>
  <c r="AA81" i="6"/>
  <c r="AE81" i="6" s="1"/>
  <c r="AD41" i="4"/>
  <c r="T41" i="4"/>
  <c r="U41" i="4" s="1"/>
  <c r="W41" i="4" s="1"/>
  <c r="Z41" i="4"/>
  <c r="AF41" i="4" s="1"/>
  <c r="V41" i="4"/>
  <c r="AD63" i="5"/>
  <c r="Z63" i="5"/>
  <c r="AF63" i="5" s="1"/>
  <c r="T63" i="5"/>
  <c r="U63" i="5" s="1"/>
  <c r="W63" i="5" s="1"/>
  <c r="V63" i="5"/>
  <c r="AL232" i="3"/>
  <c r="AM232" i="3"/>
  <c r="AB64" i="4"/>
  <c r="AA64" i="4"/>
  <c r="AE64" i="4" s="1"/>
  <c r="AP173" i="3"/>
  <c r="AB31" i="4"/>
  <c r="AA31" i="4"/>
  <c r="AE31" i="4" s="1"/>
  <c r="AC91" i="3"/>
  <c r="AJ91" i="3" s="1"/>
  <c r="AP91" i="3"/>
  <c r="Y91" i="3"/>
  <c r="AH91" i="3" s="1"/>
  <c r="X51" i="3"/>
  <c r="AL174" i="3"/>
  <c r="AM174" i="3"/>
  <c r="X137" i="3"/>
  <c r="AC48" i="6"/>
  <c r="AG48" i="6" s="1"/>
  <c r="AH48" i="6"/>
  <c r="Y48" i="6"/>
  <c r="AC97" i="6"/>
  <c r="AG97" i="6" s="1"/>
  <c r="AH97" i="6"/>
  <c r="Y97" i="6"/>
  <c r="AC9" i="5"/>
  <c r="AG9" i="5" s="1"/>
  <c r="AH9" i="5"/>
  <c r="Y9" i="5"/>
  <c r="AB91" i="5"/>
  <c r="AA91" i="5"/>
  <c r="AE91" i="5" s="1"/>
  <c r="AC220" i="3"/>
  <c r="AJ220" i="3" s="1"/>
  <c r="AP220" i="3"/>
  <c r="Y220" i="3"/>
  <c r="AH220" i="3" s="1"/>
  <c r="X19" i="4"/>
  <c r="AD55" i="3"/>
  <c r="Z55" i="3"/>
  <c r="AI55" i="3" s="1"/>
  <c r="T55" i="3"/>
  <c r="U55" i="3" s="1"/>
  <c r="W55" i="3" s="1"/>
  <c r="V55" i="3"/>
  <c r="AL83" i="3"/>
  <c r="AM83" i="3"/>
  <c r="Y103" i="4"/>
  <c r="AM229" i="3"/>
  <c r="AL229" i="3"/>
  <c r="X4" i="3"/>
  <c r="X100" i="5"/>
  <c r="X85" i="4"/>
  <c r="AL224" i="3"/>
  <c r="AM224" i="3"/>
  <c r="X84" i="4"/>
  <c r="AM16" i="3"/>
  <c r="AL16" i="3"/>
  <c r="AM112" i="3"/>
  <c r="AL112" i="3"/>
  <c r="AC94" i="6"/>
  <c r="AG94" i="6" s="1"/>
  <c r="AH94" i="6"/>
  <c r="Y94" i="6"/>
  <c r="AC91" i="6"/>
  <c r="AG91" i="6" s="1"/>
  <c r="AH91" i="6"/>
  <c r="Y91" i="6"/>
  <c r="AD26" i="3"/>
  <c r="T26" i="3"/>
  <c r="U26" i="3" s="1"/>
  <c r="W26" i="3" s="1"/>
  <c r="Z26" i="3"/>
  <c r="AI26" i="3" s="1"/>
  <c r="V26" i="3"/>
  <c r="AC30" i="3"/>
  <c r="AJ30" i="3" s="1"/>
  <c r="AP30" i="3"/>
  <c r="Y30" i="3"/>
  <c r="AH30" i="3" s="1"/>
  <c r="AB51" i="5"/>
  <c r="AA51" i="5"/>
  <c r="AE51" i="5" s="1"/>
  <c r="AC118" i="3"/>
  <c r="AJ118" i="3" s="1"/>
  <c r="Y118" i="3"/>
  <c r="AH118" i="3" s="1"/>
  <c r="AP118" i="3"/>
  <c r="AC65" i="4"/>
  <c r="AG65" i="4" s="1"/>
  <c r="Y65" i="4"/>
  <c r="AH65" i="4"/>
  <c r="AF212" i="3"/>
  <c r="AB212" i="3"/>
  <c r="AA212" i="3"/>
  <c r="AE212" i="3" s="1"/>
  <c r="AG212" i="3"/>
  <c r="AC156" i="3"/>
  <c r="AJ156" i="3" s="1"/>
  <c r="AP156" i="3"/>
  <c r="Y156" i="3"/>
  <c r="AC20" i="6"/>
  <c r="AG20" i="6" s="1"/>
  <c r="AH20" i="6"/>
  <c r="Y20" i="6"/>
  <c r="AB87" i="4"/>
  <c r="AA87" i="4"/>
  <c r="AE87" i="4" s="1"/>
  <c r="AM7" i="3"/>
  <c r="AL7" i="3"/>
  <c r="AB63" i="4"/>
  <c r="AA63" i="4"/>
  <c r="AE63" i="4" s="1"/>
  <c r="AC60" i="3"/>
  <c r="AJ60" i="3" s="1"/>
  <c r="AP60" i="3"/>
  <c r="Y60" i="3"/>
  <c r="AH60" i="3" s="1"/>
  <c r="AC71" i="5"/>
  <c r="AG71" i="5" s="1"/>
  <c r="Y71" i="5"/>
  <c r="AH71" i="5"/>
  <c r="AC78" i="3"/>
  <c r="AJ78" i="3" s="1"/>
  <c r="AP78" i="3"/>
  <c r="Y78" i="3"/>
  <c r="AC8" i="6"/>
  <c r="AG8" i="6" s="1"/>
  <c r="AH8" i="6"/>
  <c r="Y8" i="6"/>
  <c r="AC44" i="4"/>
  <c r="AG44" i="4" s="1"/>
  <c r="AH44" i="4"/>
  <c r="Y44" i="4"/>
  <c r="X30" i="4"/>
  <c r="AM77" i="3"/>
  <c r="AL77" i="3"/>
  <c r="AC46" i="6"/>
  <c r="AG46" i="6" s="1"/>
  <c r="AH46" i="6"/>
  <c r="Y46" i="6"/>
  <c r="AC168" i="3"/>
  <c r="AJ168" i="3" s="1"/>
  <c r="AP168" i="3"/>
  <c r="Y168" i="3"/>
  <c r="AH168" i="3" s="1"/>
  <c r="AB45" i="5"/>
  <c r="AA45" i="5"/>
  <c r="AE45" i="5" s="1"/>
  <c r="X45" i="3"/>
  <c r="AB98" i="6"/>
  <c r="AA98" i="6"/>
  <c r="AE98" i="6" s="1"/>
  <c r="AC28" i="4"/>
  <c r="AG28" i="4" s="1"/>
  <c r="AH28" i="4"/>
  <c r="Y28" i="4"/>
  <c r="AC70" i="3"/>
  <c r="AJ70" i="3" s="1"/>
  <c r="AP70" i="3"/>
  <c r="Y70" i="3"/>
  <c r="AH70" i="3" s="1"/>
  <c r="AC95" i="5"/>
  <c r="AG95" i="5" s="1"/>
  <c r="AH95" i="5"/>
  <c r="Y95" i="5"/>
  <c r="AD33" i="4"/>
  <c r="Z33" i="4"/>
  <c r="AF33" i="4" s="1"/>
  <c r="T33" i="4"/>
  <c r="U33" i="4" s="1"/>
  <c r="W33" i="4" s="1"/>
  <c r="V33" i="4"/>
  <c r="X36" i="3"/>
  <c r="AD18" i="4"/>
  <c r="Z18" i="4"/>
  <c r="AF18" i="4" s="1"/>
  <c r="T18" i="4"/>
  <c r="U18" i="4" s="1"/>
  <c r="W18" i="4" s="1"/>
  <c r="V18" i="4"/>
  <c r="AL54" i="3"/>
  <c r="AM54" i="3"/>
  <c r="X12" i="5"/>
  <c r="AL113" i="3"/>
  <c r="AM113" i="3"/>
  <c r="AL10" i="3"/>
  <c r="AM10" i="3"/>
  <c r="AM111" i="3"/>
  <c r="AL111" i="3"/>
  <c r="AC124" i="3"/>
  <c r="AJ124" i="3" s="1"/>
  <c r="AP124" i="3"/>
  <c r="Y124" i="3"/>
  <c r="AH124" i="3" s="1"/>
  <c r="AC20" i="4"/>
  <c r="AG20" i="4" s="1"/>
  <c r="Y20" i="4"/>
  <c r="AH20" i="4"/>
  <c r="AB103" i="6"/>
  <c r="AA103" i="6"/>
  <c r="AE103" i="6" s="1"/>
  <c r="X40" i="4"/>
  <c r="X86" i="4"/>
  <c r="AG191" i="3"/>
  <c r="AA191" i="3"/>
  <c r="AE191" i="3" s="1"/>
  <c r="Y89" i="4"/>
  <c r="AC33" i="5"/>
  <c r="AG33" i="5" s="1"/>
  <c r="Y33" i="5"/>
  <c r="AH33" i="5"/>
  <c r="AB11" i="5"/>
  <c r="AA11" i="5"/>
  <c r="AE11" i="5" s="1"/>
  <c r="X30" i="5"/>
  <c r="AF192" i="3"/>
  <c r="AB192" i="3"/>
  <c r="AG192" i="3"/>
  <c r="AA192" i="3"/>
  <c r="AE192" i="3" s="1"/>
  <c r="X80" i="4"/>
  <c r="AM173" i="3"/>
  <c r="AL173" i="3"/>
  <c r="AC172" i="3"/>
  <c r="AJ172" i="3" s="1"/>
  <c r="Y172" i="3"/>
  <c r="AH172" i="3" s="1"/>
  <c r="AP172" i="3"/>
  <c r="AC182" i="3"/>
  <c r="AJ182" i="3" s="1"/>
  <c r="AP182" i="3"/>
  <c r="Y182" i="3"/>
  <c r="AD121" i="3"/>
  <c r="T121" i="3"/>
  <c r="U121" i="3" s="1"/>
  <c r="W121" i="3" s="1"/>
  <c r="Z121" i="3"/>
  <c r="AI121" i="3" s="1"/>
  <c r="V121" i="3"/>
  <c r="AC185" i="3"/>
  <c r="AJ185" i="3" s="1"/>
  <c r="AP185" i="3"/>
  <c r="Y185" i="3"/>
  <c r="AH185" i="3" s="1"/>
  <c r="AC23" i="4"/>
  <c r="AG23" i="4" s="1"/>
  <c r="Y23" i="4"/>
  <c r="AH23" i="4"/>
  <c r="AC50" i="4"/>
  <c r="AG50" i="4" s="1"/>
  <c r="Y50" i="4"/>
  <c r="AH50" i="4"/>
  <c r="AC18" i="3"/>
  <c r="AJ18" i="3" s="1"/>
  <c r="Y18" i="3"/>
  <c r="AH18" i="3" s="1"/>
  <c r="AP18" i="3"/>
  <c r="AC58" i="6"/>
  <c r="AG58" i="6" s="1"/>
  <c r="Y58" i="6"/>
  <c r="AH58" i="6"/>
  <c r="AC79" i="4"/>
  <c r="AG79" i="4" s="1"/>
  <c r="AH79" i="4"/>
  <c r="Y79" i="4"/>
  <c r="X111" i="3"/>
  <c r="AL73" i="3"/>
  <c r="AM73" i="3"/>
  <c r="AC81" i="4"/>
  <c r="AG81" i="4" s="1"/>
  <c r="AH81" i="4"/>
  <c r="Y81" i="4"/>
  <c r="AG106" i="3"/>
  <c r="AM119" i="3"/>
  <c r="AL119" i="3"/>
  <c r="X21" i="6"/>
  <c r="X68" i="5"/>
  <c r="AF17" i="3"/>
  <c r="AB17" i="3"/>
  <c r="AA17" i="3"/>
  <c r="AE17" i="3" s="1"/>
  <c r="AG17" i="3"/>
  <c r="X179" i="3"/>
  <c r="AD37" i="6"/>
  <c r="T37" i="6"/>
  <c r="U37" i="6" s="1"/>
  <c r="W37" i="6" s="1"/>
  <c r="Z37" i="6"/>
  <c r="AF37" i="6" s="1"/>
  <c r="V37" i="6"/>
  <c r="AH17" i="3"/>
  <c r="AB8" i="4"/>
  <c r="AA8" i="4"/>
  <c r="AE8" i="4" s="1"/>
  <c r="AD53" i="3"/>
  <c r="Z53" i="3"/>
  <c r="AI53" i="3" s="1"/>
  <c r="T53" i="3"/>
  <c r="U53" i="3" s="1"/>
  <c r="W53" i="3" s="1"/>
  <c r="V53" i="3"/>
  <c r="AD155" i="3"/>
  <c r="T155" i="3"/>
  <c r="U155" i="3" s="1"/>
  <c r="W155" i="3" s="1"/>
  <c r="Z155" i="3"/>
  <c r="AI155" i="3" s="1"/>
  <c r="V155" i="3"/>
  <c r="AC80" i="6"/>
  <c r="AG80" i="6" s="1"/>
  <c r="AH80" i="6"/>
  <c r="Y80" i="6"/>
  <c r="AD15" i="5"/>
  <c r="T15" i="5"/>
  <c r="U15" i="5" s="1"/>
  <c r="W15" i="5" s="1"/>
  <c r="Z15" i="5"/>
  <c r="AF15" i="5" s="1"/>
  <c r="V15" i="5"/>
  <c r="X236" i="3"/>
  <c r="AM141" i="3"/>
  <c r="AL141" i="3"/>
  <c r="X62" i="3"/>
  <c r="AL226" i="3"/>
  <c r="AM226" i="3"/>
  <c r="X163" i="3"/>
  <c r="AM8" i="3"/>
  <c r="AL8" i="3"/>
  <c r="X5" i="6"/>
  <c r="X35" i="6"/>
  <c r="X102" i="6"/>
  <c r="AJ138" i="3"/>
  <c r="AB32" i="5"/>
  <c r="AA32" i="5"/>
  <c r="AE32" i="5" s="1"/>
  <c r="AC64" i="6"/>
  <c r="AG64" i="6" s="1"/>
  <c r="AH64" i="6"/>
  <c r="Y64" i="6"/>
  <c r="AC203" i="3"/>
  <c r="AJ203" i="3" s="1"/>
  <c r="AP203" i="3"/>
  <c r="Y203" i="3"/>
  <c r="AH203" i="3" s="1"/>
  <c r="AL61" i="3"/>
  <c r="AM61" i="3"/>
  <c r="AC100" i="6"/>
  <c r="AG100" i="6" s="1"/>
  <c r="AH100" i="6"/>
  <c r="Y100" i="6"/>
  <c r="AB27" i="5"/>
  <c r="AA27" i="5"/>
  <c r="AE27" i="5" s="1"/>
  <c r="AC176" i="3"/>
  <c r="AJ176" i="3" s="1"/>
  <c r="AP176" i="3"/>
  <c r="Y176" i="3"/>
  <c r="AC151" i="3"/>
  <c r="AJ151" i="3" s="1"/>
  <c r="AP151" i="3"/>
  <c r="Y151" i="3"/>
  <c r="AH151" i="3" s="1"/>
  <c r="AC69" i="6"/>
  <c r="AG69" i="6" s="1"/>
  <c r="Y69" i="6"/>
  <c r="AH69" i="6"/>
  <c r="AB93" i="6"/>
  <c r="AA93" i="6"/>
  <c r="AE93" i="6" s="1"/>
  <c r="AC17" i="4"/>
  <c r="AG17" i="4" s="1"/>
  <c r="AH17" i="4"/>
  <c r="Y17" i="4"/>
  <c r="AL5" i="3"/>
  <c r="AM5" i="3"/>
  <c r="AJ149" i="3"/>
  <c r="AC42" i="3"/>
  <c r="AJ42" i="3" s="1"/>
  <c r="AP42" i="3"/>
  <c r="Y42" i="3"/>
  <c r="AH42" i="3" s="1"/>
  <c r="AC183" i="3"/>
  <c r="AJ183" i="3" s="1"/>
  <c r="AP183" i="3"/>
  <c r="Y183" i="3"/>
  <c r="AH183" i="3" s="1"/>
  <c r="AD52" i="3"/>
  <c r="Z52" i="3"/>
  <c r="AI52" i="3" s="1"/>
  <c r="T52" i="3"/>
  <c r="U52" i="3" s="1"/>
  <c r="W52" i="3" s="1"/>
  <c r="V52" i="3"/>
  <c r="AD25" i="6"/>
  <c r="Z25" i="6"/>
  <c r="AF25" i="6" s="1"/>
  <c r="T25" i="6"/>
  <c r="U25" i="6" s="1"/>
  <c r="W25" i="6" s="1"/>
  <c r="V25" i="6"/>
  <c r="AC94" i="4"/>
  <c r="AG94" i="4" s="1"/>
  <c r="AH94" i="4"/>
  <c r="Y94" i="4"/>
  <c r="AC160" i="3"/>
  <c r="AJ160" i="3" s="1"/>
  <c r="AP160" i="3"/>
  <c r="Y160" i="3"/>
  <c r="AH160" i="3" s="1"/>
  <c r="AB88" i="6"/>
  <c r="AA88" i="6"/>
  <c r="AE88" i="6" s="1"/>
  <c r="AL9" i="3"/>
  <c r="AM9" i="3"/>
  <c r="AM50" i="3"/>
  <c r="AL50" i="3"/>
  <c r="AH212" i="3"/>
  <c r="AF207" i="3"/>
  <c r="AB207" i="3"/>
  <c r="AG207" i="3"/>
  <c r="AA207" i="3"/>
  <c r="AE207" i="3" s="1"/>
  <c r="AC96" i="6"/>
  <c r="AG96" i="6" s="1"/>
  <c r="AH96" i="6"/>
  <c r="Y96" i="6"/>
  <c r="AC61" i="5"/>
  <c r="AG61" i="5" s="1"/>
  <c r="AH61" i="5"/>
  <c r="Y61" i="5"/>
  <c r="AC42" i="6"/>
  <c r="AG42" i="6" s="1"/>
  <c r="AH42" i="6"/>
  <c r="Y42" i="6"/>
  <c r="AD215" i="3"/>
  <c r="T215" i="3"/>
  <c r="U215" i="3" s="1"/>
  <c r="W215" i="3" s="1"/>
  <c r="Z215" i="3"/>
  <c r="AI215" i="3" s="1"/>
  <c r="V215" i="3"/>
  <c r="AL130" i="3"/>
  <c r="AM130" i="3"/>
  <c r="X103" i="3"/>
  <c r="AD72" i="4"/>
  <c r="T72" i="4"/>
  <c r="U72" i="4" s="1"/>
  <c r="W72" i="4" s="1"/>
  <c r="Z72" i="4"/>
  <c r="AF72" i="4" s="1"/>
  <c r="V72" i="4"/>
  <c r="AC46" i="4"/>
  <c r="AG46" i="4" s="1"/>
  <c r="AH46" i="4"/>
  <c r="Y46" i="4"/>
  <c r="AC93" i="3"/>
  <c r="AJ93" i="3" s="1"/>
  <c r="AP93" i="3"/>
  <c r="Y93" i="3"/>
  <c r="AH93" i="3" s="1"/>
  <c r="AD126" i="3"/>
  <c r="Z126" i="3"/>
  <c r="AI126" i="3" s="1"/>
  <c r="T126" i="3"/>
  <c r="U126" i="3" s="1"/>
  <c r="W126" i="3" s="1"/>
  <c r="V126" i="3"/>
  <c r="AF89" i="3"/>
  <c r="AB89" i="3"/>
  <c r="AA89" i="3"/>
  <c r="AE89" i="3" s="1"/>
  <c r="AG89" i="3"/>
  <c r="AC52" i="4"/>
  <c r="AG52" i="4" s="1"/>
  <c r="Y52" i="4"/>
  <c r="AH52" i="4"/>
  <c r="X26" i="4"/>
  <c r="AM71" i="3"/>
  <c r="AL71" i="3"/>
  <c r="AC241" i="3"/>
  <c r="AJ241" i="3" s="1"/>
  <c r="AP241" i="3"/>
  <c r="Y241" i="3"/>
  <c r="AH241" i="3" s="1"/>
  <c r="AD81" i="5"/>
  <c r="Z81" i="5"/>
  <c r="AF81" i="5" s="1"/>
  <c r="T81" i="5"/>
  <c r="U81" i="5" s="1"/>
  <c r="W81" i="5" s="1"/>
  <c r="V81" i="5"/>
  <c r="X31" i="3"/>
  <c r="AB107" i="3"/>
  <c r="AF107" i="3"/>
  <c r="AG107" i="3"/>
  <c r="AA107" i="3"/>
  <c r="AE107" i="3" s="1"/>
  <c r="AH107" i="3"/>
  <c r="AC97" i="4"/>
  <c r="AG97" i="4" s="1"/>
  <c r="Y97" i="4"/>
  <c r="AH97" i="4"/>
  <c r="AC44" i="5"/>
  <c r="AG44" i="5" s="1"/>
  <c r="AH44" i="5"/>
  <c r="Y44" i="5"/>
  <c r="AC75" i="6"/>
  <c r="AG75" i="6" s="1"/>
  <c r="AH75" i="6"/>
  <c r="Y75" i="6"/>
  <c r="AC204" i="3"/>
  <c r="AJ204" i="3" s="1"/>
  <c r="AP204" i="3"/>
  <c r="Y204" i="3"/>
  <c r="AH204" i="3" s="1"/>
  <c r="AM202" i="3"/>
  <c r="AL202" i="3"/>
  <c r="X47" i="5"/>
  <c r="AB78" i="6"/>
  <c r="AA78" i="6"/>
  <c r="AE78" i="6" s="1"/>
  <c r="AC71" i="4"/>
  <c r="AG71" i="4" s="1"/>
  <c r="AH71" i="4"/>
  <c r="Y71" i="4"/>
  <c r="AD53" i="4"/>
  <c r="T53" i="4"/>
  <c r="U53" i="4" s="1"/>
  <c r="W53" i="4" s="1"/>
  <c r="Z53" i="4"/>
  <c r="AF53" i="4" s="1"/>
  <c r="V53" i="4"/>
  <c r="AF48" i="3"/>
  <c r="AB48" i="3"/>
  <c r="AG48" i="3"/>
  <c r="AA48" i="3"/>
  <c r="AE48" i="3" s="1"/>
  <c r="AF24" i="3"/>
  <c r="AB24" i="3"/>
  <c r="AA24" i="3"/>
  <c r="AE24" i="3" s="1"/>
  <c r="AB46" i="3"/>
  <c r="AF46" i="3"/>
  <c r="AG46" i="3"/>
  <c r="AA46" i="3"/>
  <c r="AE46" i="3" s="1"/>
  <c r="AL29" i="3"/>
  <c r="AM29" i="3"/>
  <c r="AB82" i="4"/>
  <c r="AA82" i="4"/>
  <c r="AE82" i="4" s="1"/>
  <c r="AH33" i="3"/>
  <c r="AD16" i="5"/>
  <c r="T16" i="5"/>
  <c r="U16" i="5" s="1"/>
  <c r="W16" i="5" s="1"/>
  <c r="Z16" i="5"/>
  <c r="AF16" i="5" s="1"/>
  <c r="V16" i="5"/>
  <c r="AC48" i="5"/>
  <c r="AG48" i="5" s="1"/>
  <c r="AH48" i="5"/>
  <c r="Y48" i="5"/>
  <c r="AL37" i="3"/>
  <c r="AM37" i="3"/>
  <c r="AM154" i="3"/>
  <c r="AL154" i="3"/>
  <c r="AM146" i="3"/>
  <c r="AL146" i="3"/>
  <c r="AL75" i="3"/>
  <c r="AM75" i="3"/>
  <c r="AB73" i="6"/>
  <c r="AA73" i="6"/>
  <c r="AE73" i="6" s="1"/>
  <c r="AC38" i="3"/>
  <c r="AJ38" i="3" s="1"/>
  <c r="AP38" i="3"/>
  <c r="Y38" i="3"/>
  <c r="AH38" i="3" s="1"/>
  <c r="AC67" i="4"/>
  <c r="AG67" i="4" s="1"/>
  <c r="Y67" i="4"/>
  <c r="AH67" i="4"/>
  <c r="AC62" i="5"/>
  <c r="AG62" i="5" s="1"/>
  <c r="Y62" i="5"/>
  <c r="AH62" i="5"/>
  <c r="X7" i="3"/>
  <c r="AM237" i="3"/>
  <c r="AL237" i="3"/>
  <c r="AL198" i="3"/>
  <c r="AM198" i="3"/>
  <c r="X10" i="6"/>
  <c r="AC49" i="4"/>
  <c r="AG49" i="4" s="1"/>
  <c r="AH49" i="4"/>
  <c r="Y49" i="4"/>
  <c r="X12" i="3"/>
  <c r="AC181" i="3"/>
  <c r="AJ181" i="3" s="1"/>
  <c r="AP181" i="3"/>
  <c r="Y181" i="3"/>
  <c r="X132" i="3"/>
  <c r="X153" i="3"/>
  <c r="AB73" i="4"/>
  <c r="AA73" i="4"/>
  <c r="AE73" i="4" s="1"/>
  <c r="AB22" i="6"/>
  <c r="AA22" i="6"/>
  <c r="AE22" i="6" s="1"/>
  <c r="AC193" i="3"/>
  <c r="AJ193" i="3" s="1"/>
  <c r="AP193" i="3"/>
  <c r="Y193" i="3"/>
  <c r="AH193" i="3" s="1"/>
  <c r="AD41" i="5"/>
  <c r="T41" i="5"/>
  <c r="U41" i="5" s="1"/>
  <c r="W41" i="5" s="1"/>
  <c r="Z41" i="5"/>
  <c r="AF41" i="5" s="1"/>
  <c r="V41" i="5"/>
  <c r="AB66" i="6"/>
  <c r="AA66" i="6"/>
  <c r="AE66" i="6" s="1"/>
  <c r="AB40" i="6"/>
  <c r="AA40" i="6"/>
  <c r="AE40" i="6" s="1"/>
  <c r="AD78" i="4"/>
  <c r="Z78" i="4"/>
  <c r="AF78" i="4" s="1"/>
  <c r="T78" i="4"/>
  <c r="U78" i="4" s="1"/>
  <c r="W78" i="4" s="1"/>
  <c r="V78" i="4"/>
  <c r="X39" i="6"/>
  <c r="AD86" i="6"/>
  <c r="Z86" i="6"/>
  <c r="AF86" i="6" s="1"/>
  <c r="T86" i="6"/>
  <c r="U86" i="6" s="1"/>
  <c r="W86" i="6" s="1"/>
  <c r="V86" i="6"/>
  <c r="X166" i="3"/>
  <c r="AP3" i="3"/>
  <c r="AG50" i="6"/>
  <c r="AL74" i="3"/>
  <c r="AM74" i="3"/>
  <c r="AL114" i="3"/>
  <c r="AM114" i="3"/>
  <c r="AL84" i="3"/>
  <c r="AM84" i="3"/>
  <c r="AM85" i="3"/>
  <c r="AL85" i="3"/>
  <c r="X11" i="3"/>
  <c r="AM131" i="3"/>
  <c r="AL131" i="3"/>
  <c r="AD231" i="3"/>
  <c r="T231" i="3"/>
  <c r="U231" i="3" s="1"/>
  <c r="W231" i="3" s="1"/>
  <c r="Z231" i="3"/>
  <c r="AI231" i="3" s="1"/>
  <c r="V231" i="3"/>
  <c r="X25" i="3"/>
  <c r="AC67" i="5"/>
  <c r="AG67" i="5" s="1"/>
  <c r="AH67" i="5"/>
  <c r="Y67" i="5"/>
  <c r="X13" i="4"/>
  <c r="AC125" i="3"/>
  <c r="AJ125" i="3" s="1"/>
  <c r="Y125" i="3"/>
  <c r="AP125" i="3"/>
  <c r="X32" i="4"/>
  <c r="AB57" i="5"/>
  <c r="AA57" i="5"/>
  <c r="AE57" i="5" s="1"/>
  <c r="AD9" i="4"/>
  <c r="T9" i="4"/>
  <c r="U9" i="4" s="1"/>
  <c r="W9" i="4" s="1"/>
  <c r="Z9" i="4"/>
  <c r="AF9" i="4" s="1"/>
  <c r="V9" i="4"/>
  <c r="X139" i="3"/>
  <c r="AL3" i="3"/>
  <c r="AM3" i="3"/>
  <c r="X31" i="5"/>
  <c r="X100" i="4"/>
  <c r="X88" i="4"/>
  <c r="AL56" i="3"/>
  <c r="AM56" i="3"/>
  <c r="X35" i="5"/>
  <c r="AD235" i="3"/>
  <c r="T235" i="3"/>
  <c r="U235" i="3" s="1"/>
  <c r="W235" i="3" s="1"/>
  <c r="Z235" i="3"/>
  <c r="AI235" i="3" s="1"/>
  <c r="V235" i="3"/>
  <c r="AL45" i="3"/>
  <c r="AM45" i="3"/>
  <c r="AB82" i="6"/>
  <c r="AA82" i="6"/>
  <c r="AE82" i="6" s="1"/>
  <c r="AC77" i="4"/>
  <c r="AG77" i="4" s="1"/>
  <c r="Y77" i="4"/>
  <c r="AH77" i="4"/>
  <c r="AM211" i="3"/>
  <c r="AL211" i="3"/>
  <c r="AB164" i="3"/>
  <c r="AF164" i="3"/>
  <c r="AA164" i="3"/>
  <c r="AE164" i="3" s="1"/>
  <c r="AG164" i="3"/>
  <c r="AC55" i="4"/>
  <c r="AG55" i="4" s="1"/>
  <c r="Y55" i="4"/>
  <c r="AH55" i="4"/>
  <c r="AB67" i="3"/>
  <c r="AF67" i="3"/>
  <c r="AG67" i="3"/>
  <c r="AA67" i="3"/>
  <c r="AE67" i="3" s="1"/>
  <c r="AD200" i="3"/>
  <c r="T200" i="3"/>
  <c r="U200" i="3" s="1"/>
  <c r="W200" i="3" s="1"/>
  <c r="Z200" i="3"/>
  <c r="AI200" i="3" s="1"/>
  <c r="V200" i="3"/>
  <c r="AB21" i="4"/>
  <c r="AA21" i="4"/>
  <c r="AE21" i="4" s="1"/>
  <c r="AF127" i="3"/>
  <c r="AB127" i="3"/>
  <c r="AA127" i="3"/>
  <c r="AE127" i="3" s="1"/>
  <c r="AG127" i="3"/>
  <c r="AH127" i="3"/>
  <c r="AC103" i="5"/>
  <c r="AG103" i="5" s="1"/>
  <c r="AH103" i="5"/>
  <c r="Y103" i="5"/>
  <c r="AC42" i="5"/>
  <c r="AG42" i="5" s="1"/>
  <c r="AH42" i="5"/>
  <c r="Y42" i="5"/>
  <c r="AL225" i="3"/>
  <c r="AM225" i="3"/>
  <c r="X3" i="5"/>
  <c r="AM99" i="3"/>
  <c r="AL99" i="3"/>
  <c r="AD69" i="3"/>
  <c r="Z69" i="3"/>
  <c r="AI69" i="3" s="1"/>
  <c r="T69" i="3"/>
  <c r="U69" i="3" s="1"/>
  <c r="W69" i="3" s="1"/>
  <c r="V69" i="3"/>
  <c r="AB222" i="3"/>
  <c r="AF222" i="3"/>
  <c r="AA222" i="3"/>
  <c r="AE222" i="3" s="1"/>
  <c r="AG222" i="3"/>
  <c r="AB74" i="5"/>
  <c r="AA74" i="5"/>
  <c r="AE74" i="5" s="1"/>
  <c r="AD144" i="3"/>
  <c r="T144" i="3"/>
  <c r="U144" i="3" s="1"/>
  <c r="W144" i="3" s="1"/>
  <c r="Z144" i="3"/>
  <c r="AI144" i="3" s="1"/>
  <c r="V144" i="3"/>
  <c r="X10" i="5"/>
  <c r="AC122" i="3"/>
  <c r="AJ122" i="3" s="1"/>
  <c r="AP122" i="3"/>
  <c r="Y122" i="3"/>
  <c r="AH122" i="3" s="1"/>
  <c r="AL170" i="3"/>
  <c r="AM170" i="3"/>
  <c r="AC87" i="5"/>
  <c r="AG87" i="5" s="1"/>
  <c r="Y87" i="5"/>
  <c r="AH87" i="5"/>
  <c r="X82" i="5"/>
  <c r="AL32" i="3"/>
  <c r="AM32" i="3"/>
  <c r="AC14" i="3"/>
  <c r="AJ14" i="3" s="1"/>
  <c r="AP14" i="3"/>
  <c r="Y14" i="3"/>
  <c r="X29" i="5"/>
  <c r="AC143" i="3"/>
  <c r="AJ143" i="3" s="1"/>
  <c r="Y143" i="3"/>
  <c r="AH143" i="3" s="1"/>
  <c r="AP143" i="3"/>
  <c r="AD84" i="5"/>
  <c r="Z84" i="5"/>
  <c r="AF84" i="5" s="1"/>
  <c r="T84" i="5"/>
  <c r="U84" i="5" s="1"/>
  <c r="W84" i="5" s="1"/>
  <c r="V84" i="5"/>
  <c r="AB10" i="4"/>
  <c r="AA10" i="4"/>
  <c r="AE10" i="4" s="1"/>
  <c r="AO206" i="3"/>
  <c r="AC63" i="3"/>
  <c r="AJ63" i="3" s="1"/>
  <c r="AP63" i="3"/>
  <c r="Y63" i="3"/>
  <c r="AH63" i="3" s="1"/>
  <c r="X98" i="3"/>
  <c r="AM51" i="3"/>
  <c r="AL51" i="3"/>
  <c r="AM137" i="3"/>
  <c r="AL137" i="3"/>
  <c r="AC6" i="3"/>
  <c r="AJ6" i="3" s="1"/>
  <c r="AP6" i="3"/>
  <c r="Y6" i="3"/>
  <c r="AH6" i="3" s="1"/>
  <c r="AC90" i="5"/>
  <c r="AG90" i="5" s="1"/>
  <c r="AH90" i="5"/>
  <c r="Y90" i="5"/>
  <c r="AF135" i="3"/>
  <c r="AB135" i="3"/>
  <c r="AG135" i="3"/>
  <c r="AA135" i="3"/>
  <c r="AE135" i="3" s="1"/>
  <c r="AD71" i="6"/>
  <c r="Z71" i="6"/>
  <c r="AF71" i="6" s="1"/>
  <c r="T71" i="6"/>
  <c r="U71" i="6" s="1"/>
  <c r="W71" i="6" s="1"/>
  <c r="V71" i="6"/>
  <c r="AC239" i="3"/>
  <c r="AJ239" i="3" s="1"/>
  <c r="AP239" i="3"/>
  <c r="Y239" i="3"/>
  <c r="AH239" i="3" s="1"/>
  <c r="AD186" i="3"/>
  <c r="T186" i="3"/>
  <c r="U186" i="3" s="1"/>
  <c r="W186" i="3" s="1"/>
  <c r="Z186" i="3"/>
  <c r="AI186" i="3" s="1"/>
  <c r="V186" i="3"/>
  <c r="AB187" i="3"/>
  <c r="AF187" i="3"/>
  <c r="AG187" i="3"/>
  <c r="AA187" i="3"/>
  <c r="AE187" i="3" s="1"/>
  <c r="AB98" i="4"/>
  <c r="AA98" i="4"/>
  <c r="AE98" i="4" s="1"/>
  <c r="AB6" i="6"/>
  <c r="AA6" i="6"/>
  <c r="AE6" i="6" s="1"/>
  <c r="AD55" i="5"/>
  <c r="T55" i="5"/>
  <c r="U55" i="5" s="1"/>
  <c r="W55" i="5" s="1"/>
  <c r="Z55" i="5"/>
  <c r="AF55" i="5" s="1"/>
  <c r="V55" i="5"/>
  <c r="AB7" i="5"/>
  <c r="AA7" i="5"/>
  <c r="AE7" i="5" s="1"/>
  <c r="AD94" i="5"/>
  <c r="T94" i="5"/>
  <c r="U94" i="5" s="1"/>
  <c r="W94" i="5" s="1"/>
  <c r="Z94" i="5"/>
  <c r="AF94" i="5" s="1"/>
  <c r="V94" i="5"/>
  <c r="AL4" i="3"/>
  <c r="AM4" i="3"/>
  <c r="X91" i="4"/>
  <c r="X56" i="4"/>
  <c r="X69" i="4"/>
  <c r="X36" i="5"/>
  <c r="X188" i="3"/>
  <c r="X59" i="6"/>
  <c r="X142" i="3"/>
  <c r="X88" i="3"/>
  <c r="X78" i="5"/>
  <c r="X32" i="6"/>
  <c r="AL76" i="3"/>
  <c r="AM76" i="3"/>
  <c r="Y86" i="5"/>
  <c r="AL230" i="3"/>
  <c r="AM230" i="3"/>
  <c r="X92" i="6"/>
  <c r="X58" i="3"/>
  <c r="AL36" i="3"/>
  <c r="AM36" i="3"/>
  <c r="AB24" i="5"/>
  <c r="AA24" i="5"/>
  <c r="AE24" i="5" s="1"/>
  <c r="AJ83" i="3"/>
  <c r="AD74" i="6"/>
  <c r="Z74" i="6"/>
  <c r="AF74" i="6" s="1"/>
  <c r="T74" i="6"/>
  <c r="U74" i="6" s="1"/>
  <c r="W74" i="6" s="1"/>
  <c r="V74" i="6"/>
  <c r="AC21" i="5"/>
  <c r="AG21" i="5" s="1"/>
  <c r="AH21" i="5"/>
  <c r="Y21" i="5"/>
  <c r="X229" i="3"/>
  <c r="AD61" i="4"/>
  <c r="Z61" i="4"/>
  <c r="AF61" i="4" s="1"/>
  <c r="T61" i="4"/>
  <c r="U61" i="4" s="1"/>
  <c r="W61" i="4" s="1"/>
  <c r="V61" i="4"/>
  <c r="X47" i="3"/>
  <c r="AL34" i="3"/>
  <c r="AM34" i="3"/>
  <c r="AM62" i="3"/>
  <c r="AL62" i="3"/>
  <c r="X150" i="3"/>
  <c r="X53" i="6"/>
  <c r="AM115" i="3"/>
  <c r="AL115" i="3"/>
  <c r="X242" i="3"/>
  <c r="AP230" i="3"/>
  <c r="AC60" i="6"/>
  <c r="AG60" i="6" s="1"/>
  <c r="AH60" i="6"/>
  <c r="Y60" i="6"/>
  <c r="AM179" i="3"/>
  <c r="AL179" i="3"/>
  <c r="AB7" i="4"/>
  <c r="AA7" i="4"/>
  <c r="AE7" i="4" s="1"/>
  <c r="AC27" i="6"/>
  <c r="AG27" i="6" s="1"/>
  <c r="AH27" i="6"/>
  <c r="Y27" i="6"/>
  <c r="AC148" i="3"/>
  <c r="AJ148" i="3" s="1"/>
  <c r="AP148" i="3"/>
  <c r="Y148" i="3"/>
  <c r="AH148" i="3" s="1"/>
  <c r="AB219" i="3"/>
  <c r="AF219" i="3"/>
  <c r="AA219" i="3"/>
  <c r="AE219" i="3" s="1"/>
  <c r="AG219" i="3"/>
  <c r="AC44" i="3"/>
  <c r="AJ44" i="3" s="1"/>
  <c r="AP44" i="3"/>
  <c r="Y44" i="3"/>
  <c r="AF13" i="3"/>
  <c r="AB13" i="3"/>
  <c r="AA13" i="3"/>
  <c r="AE13" i="3" s="1"/>
  <c r="AG13" i="3"/>
  <c r="AM236" i="3"/>
  <c r="AL236" i="3"/>
  <c r="AM21" i="3"/>
  <c r="AL21" i="3"/>
  <c r="AM163" i="3"/>
  <c r="AL163" i="3"/>
  <c r="AL210" i="3"/>
  <c r="AM210" i="3"/>
  <c r="AM138" i="3"/>
  <c r="AL138" i="3"/>
  <c r="X22" i="5" l="1"/>
  <c r="AB47" i="6"/>
  <c r="X40" i="3"/>
  <c r="AA60" i="4"/>
  <c r="AE60" i="4" s="1"/>
  <c r="AB209" i="3"/>
  <c r="AA11" i="4"/>
  <c r="AE11" i="4" s="1"/>
  <c r="AF209" i="3"/>
  <c r="X9" i="6"/>
  <c r="AC9" i="6" s="1"/>
  <c r="AG9" i="6" s="1"/>
  <c r="AJ99" i="3"/>
  <c r="AK208" i="3"/>
  <c r="AC15" i="4"/>
  <c r="AG15" i="4" s="1"/>
  <c r="AN208" i="3"/>
  <c r="X26" i="6"/>
  <c r="X21" i="3"/>
  <c r="AB23" i="5"/>
  <c r="X216" i="3"/>
  <c r="AC216" i="3" s="1"/>
  <c r="AJ216" i="3" s="1"/>
  <c r="X93" i="5"/>
  <c r="AF129" i="3"/>
  <c r="AB129" i="3"/>
  <c r="AB101" i="4"/>
  <c r="Y99" i="3"/>
  <c r="AB234" i="3"/>
  <c r="AB11" i="6"/>
  <c r="AA62" i="4"/>
  <c r="AE62" i="4" s="1"/>
  <c r="AA96" i="4"/>
  <c r="AE96" i="4" s="1"/>
  <c r="Y97" i="5"/>
  <c r="AA97" i="5" s="1"/>
  <c r="AE97" i="5" s="1"/>
  <c r="Y76" i="5"/>
  <c r="AA76" i="5" s="1"/>
  <c r="AE76" i="5" s="1"/>
  <c r="Y50" i="6"/>
  <c r="AB50" i="6" s="1"/>
  <c r="AH75" i="4"/>
  <c r="Y75" i="4"/>
  <c r="AB75" i="4" s="1"/>
  <c r="AB191" i="3"/>
  <c r="AF191" i="3"/>
  <c r="AH14" i="5"/>
  <c r="AG75" i="4"/>
  <c r="AH97" i="5"/>
  <c r="AG209" i="3"/>
  <c r="AJ223" i="3"/>
  <c r="AJ158" i="3"/>
  <c r="AK206" i="3"/>
  <c r="AA59" i="3"/>
  <c r="AE59" i="3" s="1"/>
  <c r="AO59" i="3" s="1"/>
  <c r="AG24" i="3"/>
  <c r="AA209" i="3"/>
  <c r="AE209" i="3" s="1"/>
  <c r="AO209" i="3" s="1"/>
  <c r="AA101" i="6"/>
  <c r="AE101" i="6" s="1"/>
  <c r="AG97" i="5"/>
  <c r="AJ112" i="3"/>
  <c r="AM19" i="3"/>
  <c r="AA54" i="5"/>
  <c r="AE54" i="5" s="1"/>
  <c r="AF22" i="3"/>
  <c r="Y83" i="3"/>
  <c r="AH83" i="3" s="1"/>
  <c r="AH129" i="3"/>
  <c r="AJ61" i="3"/>
  <c r="AG88" i="5"/>
  <c r="AB5" i="5"/>
  <c r="AP61" i="3"/>
  <c r="AA65" i="5"/>
  <c r="AE65" i="5" s="1"/>
  <c r="Y64" i="5"/>
  <c r="AA64" i="5" s="1"/>
  <c r="AE64" i="5" s="1"/>
  <c r="Y171" i="3"/>
  <c r="AB171" i="3" s="1"/>
  <c r="AP138" i="3"/>
  <c r="AP54" i="3"/>
  <c r="AH64" i="5"/>
  <c r="AG65" i="6"/>
  <c r="AJ171" i="3"/>
  <c r="AA81" i="3"/>
  <c r="AE81" i="3" s="1"/>
  <c r="AO81" i="3" s="1"/>
  <c r="AP83" i="3"/>
  <c r="AA69" i="5"/>
  <c r="AE69" i="5" s="1"/>
  <c r="AA213" i="3"/>
  <c r="AE213" i="3" s="1"/>
  <c r="AO213" i="3" s="1"/>
  <c r="AP171" i="3"/>
  <c r="AJ72" i="3"/>
  <c r="AG81" i="3"/>
  <c r="AA61" i="6"/>
  <c r="AE61" i="6" s="1"/>
  <c r="AA70" i="5"/>
  <c r="AE70" i="5" s="1"/>
  <c r="AH234" i="3"/>
  <c r="AA59" i="4"/>
  <c r="AE59" i="4" s="1"/>
  <c r="Y131" i="3"/>
  <c r="AH131" i="3" s="1"/>
  <c r="AB81" i="3"/>
  <c r="Y138" i="3"/>
  <c r="AG138" i="3" s="1"/>
  <c r="AA129" i="3"/>
  <c r="AE129" i="3" s="1"/>
  <c r="AA234" i="3"/>
  <c r="AE234" i="3" s="1"/>
  <c r="AN234" i="3" s="1"/>
  <c r="Y15" i="4"/>
  <c r="AA15" i="4" s="1"/>
  <c r="AE15" i="4" s="1"/>
  <c r="Y112" i="3"/>
  <c r="AH112" i="3" s="1"/>
  <c r="AB27" i="4"/>
  <c r="AJ224" i="3"/>
  <c r="AF81" i="3"/>
  <c r="AP131" i="3"/>
  <c r="AH102" i="4"/>
  <c r="AH14" i="4"/>
  <c r="AP225" i="3"/>
  <c r="X19" i="5"/>
  <c r="AH19" i="5" s="1"/>
  <c r="AB41" i="6"/>
  <c r="AF104" i="3"/>
  <c r="AA106" i="3"/>
  <c r="AE106" i="3" s="1"/>
  <c r="AK106" i="3" s="1"/>
  <c r="AP128" i="3"/>
  <c r="Y225" i="3"/>
  <c r="AH225" i="3" s="1"/>
  <c r="AF196" i="3"/>
  <c r="AP112" i="3"/>
  <c r="AH88" i="5"/>
  <c r="AH65" i="6"/>
  <c r="AH29" i="4"/>
  <c r="AA104" i="3"/>
  <c r="AE104" i="3" s="1"/>
  <c r="AN104" i="3" s="1"/>
  <c r="AG104" i="3"/>
  <c r="AB104" i="3"/>
  <c r="AG22" i="3"/>
  <c r="AA22" i="3"/>
  <c r="AE22" i="3" s="1"/>
  <c r="AN22" i="3" s="1"/>
  <c r="AB22" i="3"/>
  <c r="AH66" i="4"/>
  <c r="AG76" i="5"/>
  <c r="AG25" i="4"/>
  <c r="AG238" i="3"/>
  <c r="AA238" i="3"/>
  <c r="AE238" i="3" s="1"/>
  <c r="AO238" i="3" s="1"/>
  <c r="AF238" i="3"/>
  <c r="Y85" i="3"/>
  <c r="AH85" i="3" s="1"/>
  <c r="AB238" i="3"/>
  <c r="AJ43" i="3"/>
  <c r="Y25" i="4"/>
  <c r="AB25" i="4" s="1"/>
  <c r="AJ16" i="3"/>
  <c r="AA89" i="6"/>
  <c r="AE89" i="6" s="1"/>
  <c r="AC76" i="3"/>
  <c r="AJ76" i="3"/>
  <c r="Y76" i="3"/>
  <c r="AH76" i="3" s="1"/>
  <c r="AP76" i="3"/>
  <c r="Y92" i="5"/>
  <c r="AB92" i="5" s="1"/>
  <c r="X8" i="3"/>
  <c r="Y8" i="3" s="1"/>
  <c r="AG92" i="5"/>
  <c r="AA80" i="5"/>
  <c r="AE80" i="5" s="1"/>
  <c r="AJ225" i="3"/>
  <c r="Y77" i="6"/>
  <c r="AA77" i="6" s="1"/>
  <c r="AE77" i="6" s="1"/>
  <c r="Y34" i="6"/>
  <c r="AA34" i="6" s="1"/>
  <c r="AE34" i="6" s="1"/>
  <c r="AB59" i="3"/>
  <c r="AB106" i="3"/>
  <c r="AA23" i="3"/>
  <c r="AE23" i="3" s="1"/>
  <c r="AN23" i="3" s="1"/>
  <c r="Y10" i="3"/>
  <c r="AH10" i="3" s="1"/>
  <c r="AG23" i="3"/>
  <c r="AB23" i="3"/>
  <c r="AF23" i="3"/>
  <c r="AF59" i="3"/>
  <c r="AA90" i="3"/>
  <c r="AE90" i="3" s="1"/>
  <c r="AN90" i="3" s="1"/>
  <c r="AG90" i="3"/>
  <c r="AB90" i="3"/>
  <c r="AF90" i="3"/>
  <c r="AP85" i="3"/>
  <c r="AG59" i="3"/>
  <c r="AB53" i="5"/>
  <c r="AH76" i="5"/>
  <c r="X75" i="3"/>
  <c r="AC75" i="3" s="1"/>
  <c r="AJ75" i="3" s="1"/>
  <c r="AP149" i="3"/>
  <c r="AG29" i="4"/>
  <c r="AP113" i="3"/>
  <c r="X70" i="4"/>
  <c r="AC70" i="4" s="1"/>
  <c r="AP50" i="3"/>
  <c r="AA196" i="3"/>
  <c r="AE196" i="3" s="1"/>
  <c r="AO196" i="3" s="1"/>
  <c r="Y50" i="3"/>
  <c r="AF50" i="3" s="1"/>
  <c r="X24" i="6"/>
  <c r="AH24" i="6" s="1"/>
  <c r="X63" i="6"/>
  <c r="AH63" i="6" s="1"/>
  <c r="AP154" i="3"/>
  <c r="AH4" i="4"/>
  <c r="AF106" i="3"/>
  <c r="Y4" i="4"/>
  <c r="AB4" i="4" s="1"/>
  <c r="AG4" i="4"/>
  <c r="AG54" i="4"/>
  <c r="AG14" i="4"/>
  <c r="Y154" i="3"/>
  <c r="AF154" i="3" s="1"/>
  <c r="AP16" i="3"/>
  <c r="Y224" i="3"/>
  <c r="AA224" i="3" s="1"/>
  <c r="AE224" i="3" s="1"/>
  <c r="AA83" i="5"/>
  <c r="AE83" i="5" s="1"/>
  <c r="AL101" i="3"/>
  <c r="AP226" i="3"/>
  <c r="AJ154" i="3"/>
  <c r="AH20" i="3"/>
  <c r="AB20" i="3"/>
  <c r="AF20" i="3"/>
  <c r="AA20" i="3"/>
  <c r="AE20" i="3" s="1"/>
  <c r="AG20" i="3"/>
  <c r="AP158" i="3"/>
  <c r="Y149" i="3"/>
  <c r="AG149" i="3" s="1"/>
  <c r="AA38" i="5"/>
  <c r="AE38" i="5" s="1"/>
  <c r="Y158" i="3"/>
  <c r="AB158" i="3" s="1"/>
  <c r="Y73" i="3"/>
  <c r="AH73" i="3" s="1"/>
  <c r="AH68" i="3"/>
  <c r="AB68" i="3"/>
  <c r="AA68" i="3"/>
  <c r="AE68" i="3" s="1"/>
  <c r="AG68" i="3"/>
  <c r="AB58" i="4"/>
  <c r="AJ173" i="3"/>
  <c r="AP232" i="3"/>
  <c r="AG14" i="5"/>
  <c r="Y173" i="3"/>
  <c r="AH173" i="3" s="1"/>
  <c r="AH35" i="4"/>
  <c r="AP119" i="3"/>
  <c r="Y88" i="5"/>
  <c r="AB88" i="5" s="1"/>
  <c r="Y14" i="5"/>
  <c r="AB14" i="5" s="1"/>
  <c r="AA31" i="6"/>
  <c r="AE31" i="6" s="1"/>
  <c r="AH92" i="5"/>
  <c r="Y232" i="3"/>
  <c r="Y84" i="3"/>
  <c r="AP72" i="3"/>
  <c r="AL103" i="3"/>
  <c r="Y72" i="3"/>
  <c r="AH72" i="3" s="1"/>
  <c r="X200" i="3"/>
  <c r="AC200" i="3" s="1"/>
  <c r="Y29" i="4"/>
  <c r="AB29" i="4" s="1"/>
  <c r="Y141" i="3"/>
  <c r="AF141" i="3" s="1"/>
  <c r="Y79" i="6"/>
  <c r="AH196" i="3"/>
  <c r="Y65" i="6"/>
  <c r="AA65" i="6" s="1"/>
  <c r="AE65" i="6" s="1"/>
  <c r="AG196" i="3"/>
  <c r="AP77" i="3"/>
  <c r="AP174" i="3"/>
  <c r="AA65" i="3"/>
  <c r="AE65" i="3" s="1"/>
  <c r="AK65" i="3" s="1"/>
  <c r="AG65" i="3"/>
  <c r="AG72" i="6"/>
  <c r="AB65" i="3"/>
  <c r="AA218" i="3"/>
  <c r="AE218" i="3" s="1"/>
  <c r="AF218" i="3"/>
  <c r="AB218" i="3"/>
  <c r="AF65" i="3"/>
  <c r="Y77" i="5"/>
  <c r="AB77" i="5" s="1"/>
  <c r="AJ50" i="3"/>
  <c r="AH50" i="6"/>
  <c r="AP84" i="3"/>
  <c r="AH103" i="4"/>
  <c r="AH72" i="6"/>
  <c r="AB177" i="3"/>
  <c r="AG103" i="4"/>
  <c r="AF177" i="3"/>
  <c r="AA44" i="6"/>
  <c r="AE44" i="6" s="1"/>
  <c r="AB44" i="6"/>
  <c r="X16" i="6"/>
  <c r="AC16" i="6" s="1"/>
  <c r="AA30" i="6"/>
  <c r="AE30" i="6" s="1"/>
  <c r="AA233" i="3"/>
  <c r="AE233" i="3" s="1"/>
  <c r="AO233" i="3" s="1"/>
  <c r="AG233" i="3"/>
  <c r="Y72" i="6"/>
  <c r="AB72" i="6" s="1"/>
  <c r="AJ84" i="3"/>
  <c r="AG218" i="3"/>
  <c r="AC101" i="3"/>
  <c r="AJ101" i="3" s="1"/>
  <c r="AP101" i="3"/>
  <c r="AG102" i="4"/>
  <c r="AP43" i="3"/>
  <c r="X45" i="4"/>
  <c r="Y45" i="4" s="1"/>
  <c r="AA45" i="4" s="1"/>
  <c r="AE45" i="4" s="1"/>
  <c r="AP224" i="3"/>
  <c r="Y102" i="4"/>
  <c r="AA102" i="4" s="1"/>
  <c r="AE102" i="4" s="1"/>
  <c r="AH54" i="4"/>
  <c r="Y43" i="3"/>
  <c r="AH213" i="3"/>
  <c r="AF213" i="3"/>
  <c r="AP99" i="3"/>
  <c r="AH233" i="3"/>
  <c r="AB99" i="5"/>
  <c r="AA99" i="5"/>
  <c r="AE99" i="5" s="1"/>
  <c r="AH109" i="3"/>
  <c r="AF109" i="3"/>
  <c r="AB109" i="3"/>
  <c r="AA109" i="3"/>
  <c r="AE109" i="3" s="1"/>
  <c r="AG109" i="3"/>
  <c r="AH18" i="5"/>
  <c r="Y223" i="3"/>
  <c r="AH177" i="3"/>
  <c r="AA15" i="6"/>
  <c r="AE15" i="6" s="1"/>
  <c r="AB15" i="6"/>
  <c r="Y14" i="4"/>
  <c r="AB14" i="4" s="1"/>
  <c r="AB233" i="3"/>
  <c r="AG213" i="3"/>
  <c r="AA177" i="3"/>
  <c r="AE177" i="3" s="1"/>
  <c r="AO177" i="3" s="1"/>
  <c r="Y18" i="5"/>
  <c r="AA18" i="5" s="1"/>
  <c r="AE18" i="5" s="1"/>
  <c r="AG18" i="5"/>
  <c r="AH140" i="3"/>
  <c r="AB140" i="3"/>
  <c r="AF140" i="3"/>
  <c r="AA140" i="3"/>
  <c r="AE140" i="3" s="1"/>
  <c r="AG140" i="3"/>
  <c r="AG64" i="5"/>
  <c r="AH25" i="4"/>
  <c r="AF15" i="3"/>
  <c r="AB15" i="3"/>
  <c r="AA15" i="3"/>
  <c r="AE15" i="3" s="1"/>
  <c r="AG15" i="3"/>
  <c r="X24" i="4"/>
  <c r="AC24" i="4" s="1"/>
  <c r="AG24" i="4" s="1"/>
  <c r="AC19" i="3"/>
  <c r="AJ19" i="3" s="1"/>
  <c r="Y19" i="3"/>
  <c r="AH19" i="3" s="1"/>
  <c r="AP19" i="3"/>
  <c r="AB102" i="5"/>
  <c r="AA102" i="5"/>
  <c r="AE102" i="5" s="1"/>
  <c r="X28" i="3"/>
  <c r="AC28" i="3" s="1"/>
  <c r="AB74" i="4"/>
  <c r="AA74" i="4"/>
  <c r="AE74" i="4" s="1"/>
  <c r="X39" i="5"/>
  <c r="AC39" i="5" s="1"/>
  <c r="X74" i="6"/>
  <c r="AC74" i="6" s="1"/>
  <c r="X8" i="5"/>
  <c r="AC8" i="5" s="1"/>
  <c r="AH79" i="6"/>
  <c r="AG79" i="6"/>
  <c r="AB52" i="5"/>
  <c r="AA52" i="5"/>
  <c r="AE52" i="5" s="1"/>
  <c r="AC221" i="3"/>
  <c r="AJ221" i="3" s="1"/>
  <c r="Y221" i="3"/>
  <c r="AF165" i="3"/>
  <c r="AB165" i="3"/>
  <c r="AG165" i="3"/>
  <c r="AA165" i="3"/>
  <c r="AE165" i="3" s="1"/>
  <c r="Y16" i="3"/>
  <c r="AG16" i="3" s="1"/>
  <c r="AH194" i="3"/>
  <c r="AA194" i="3"/>
  <c r="AE194" i="3" s="1"/>
  <c r="AN194" i="3" s="1"/>
  <c r="AJ131" i="3"/>
  <c r="AG194" i="3"/>
  <c r="X3" i="6"/>
  <c r="AC3" i="6" s="1"/>
  <c r="Y54" i="4"/>
  <c r="AP223" i="3"/>
  <c r="AB194" i="3"/>
  <c r="AJ232" i="3"/>
  <c r="Y101" i="3"/>
  <c r="AH101" i="3" s="1"/>
  <c r="AH42" i="4"/>
  <c r="AB37" i="5"/>
  <c r="AA37" i="5"/>
  <c r="AE37" i="5" s="1"/>
  <c r="AH41" i="3"/>
  <c r="AF41" i="3"/>
  <c r="AB41" i="3"/>
  <c r="AG41" i="3"/>
  <c r="AA41" i="3"/>
  <c r="AE41" i="3" s="1"/>
  <c r="AC230" i="3"/>
  <c r="AJ230" i="3" s="1"/>
  <c r="Y230" i="3"/>
  <c r="X9" i="4"/>
  <c r="Y9" i="4" s="1"/>
  <c r="X215" i="3"/>
  <c r="AC215" i="3" s="1"/>
  <c r="X25" i="6"/>
  <c r="AC25" i="6" s="1"/>
  <c r="AB49" i="5"/>
  <c r="AA49" i="5"/>
  <c r="AE49" i="5" s="1"/>
  <c r="AG64" i="3"/>
  <c r="AF64" i="3"/>
  <c r="AB64" i="3"/>
  <c r="AA64" i="3"/>
  <c r="AE64" i="3" s="1"/>
  <c r="AH228" i="3"/>
  <c r="AF228" i="3"/>
  <c r="AB228" i="3"/>
  <c r="AG228" i="3"/>
  <c r="AA228" i="3"/>
  <c r="AE228" i="3" s="1"/>
  <c r="AC3" i="3"/>
  <c r="AJ3" i="3" s="1"/>
  <c r="Y3" i="3"/>
  <c r="AC86" i="5"/>
  <c r="AG86" i="5" s="1"/>
  <c r="AH86" i="5"/>
  <c r="AC76" i="6"/>
  <c r="AG76" i="6" s="1"/>
  <c r="AH76" i="6"/>
  <c r="X126" i="3"/>
  <c r="AC126" i="3" s="1"/>
  <c r="X15" i="5"/>
  <c r="AC15" i="5" s="1"/>
  <c r="X74" i="3"/>
  <c r="AG70" i="4"/>
  <c r="X52" i="3"/>
  <c r="AC52" i="3" s="1"/>
  <c r="X16" i="5"/>
  <c r="Y16" i="5" s="1"/>
  <c r="Y119" i="3"/>
  <c r="AH119" i="3" s="1"/>
  <c r="AH64" i="3"/>
  <c r="AB12" i="6"/>
  <c r="AA12" i="6"/>
  <c r="AE12" i="6" s="1"/>
  <c r="Y70" i="6"/>
  <c r="AB70" i="6" s="1"/>
  <c r="X53" i="4"/>
  <c r="AH53" i="4" s="1"/>
  <c r="AJ119" i="3"/>
  <c r="AG42" i="4"/>
  <c r="Y42" i="4"/>
  <c r="AC128" i="3"/>
  <c r="AJ128" i="3" s="1"/>
  <c r="AB99" i="6"/>
  <c r="AA99" i="6"/>
  <c r="AE99" i="6" s="1"/>
  <c r="X18" i="4"/>
  <c r="X79" i="3"/>
  <c r="AC79" i="3" s="1"/>
  <c r="X84" i="5"/>
  <c r="AC84" i="5" s="1"/>
  <c r="AC93" i="5"/>
  <c r="AG93" i="5" s="1"/>
  <c r="AH93" i="5"/>
  <c r="Y93" i="5"/>
  <c r="AC95" i="3"/>
  <c r="AJ95" i="3" s="1"/>
  <c r="AP95" i="3"/>
  <c r="Y95" i="3"/>
  <c r="AC92" i="4"/>
  <c r="AG92" i="4" s="1"/>
  <c r="AH92" i="4"/>
  <c r="Y92" i="4"/>
  <c r="AF105" i="3"/>
  <c r="AH105" i="3"/>
  <c r="AB105" i="3"/>
  <c r="AG105" i="3"/>
  <c r="AA105" i="3"/>
  <c r="AE105" i="3" s="1"/>
  <c r="AC66" i="4"/>
  <c r="AG66" i="4" s="1"/>
  <c r="X121" i="3"/>
  <c r="AC121" i="3" s="1"/>
  <c r="X100" i="3"/>
  <c r="X56" i="6"/>
  <c r="AC56" i="6" s="1"/>
  <c r="X144" i="3"/>
  <c r="AC144" i="3" s="1"/>
  <c r="X55" i="3"/>
  <c r="AC55" i="3" s="1"/>
  <c r="AA13" i="5"/>
  <c r="AE13" i="5" s="1"/>
  <c r="AB13" i="5"/>
  <c r="AC93" i="4"/>
  <c r="AG93" i="4" s="1"/>
  <c r="AH93" i="4"/>
  <c r="Y93" i="4"/>
  <c r="AB13" i="6"/>
  <c r="AA13" i="6"/>
  <c r="AE13" i="6" s="1"/>
  <c r="AH178" i="3"/>
  <c r="AG178" i="3"/>
  <c r="AF178" i="3"/>
  <c r="AB178" i="3"/>
  <c r="AA178" i="3"/>
  <c r="AE178" i="3" s="1"/>
  <c r="AB85" i="6"/>
  <c r="AA85" i="6"/>
  <c r="AE85" i="6" s="1"/>
  <c r="AH136" i="3"/>
  <c r="AB136" i="3"/>
  <c r="AF136" i="3"/>
  <c r="AA136" i="3"/>
  <c r="AE136" i="3" s="1"/>
  <c r="AG136" i="3"/>
  <c r="AA66" i="3"/>
  <c r="AE66" i="3" s="1"/>
  <c r="AG66" i="3"/>
  <c r="AH66" i="3"/>
  <c r="AF66" i="3"/>
  <c r="AB66" i="3"/>
  <c r="AB36" i="6"/>
  <c r="AA36" i="6"/>
  <c r="AE36" i="6" s="1"/>
  <c r="X81" i="5"/>
  <c r="Y81" i="5" s="1"/>
  <c r="AB102" i="3"/>
  <c r="AF102" i="3"/>
  <c r="AA102" i="3"/>
  <c r="AE102" i="3" s="1"/>
  <c r="AG102" i="3"/>
  <c r="AH102" i="3"/>
  <c r="AA201" i="3"/>
  <c r="AE201" i="3" s="1"/>
  <c r="AG201" i="3"/>
  <c r="AB201" i="3"/>
  <c r="AF201" i="3"/>
  <c r="AH201" i="3"/>
  <c r="AC50" i="5"/>
  <c r="AG50" i="5" s="1"/>
  <c r="AH50" i="5"/>
  <c r="Y50" i="5"/>
  <c r="AC226" i="3"/>
  <c r="AJ226" i="3" s="1"/>
  <c r="AC10" i="3"/>
  <c r="AJ10" i="3" s="1"/>
  <c r="X27" i="3"/>
  <c r="AF123" i="3"/>
  <c r="AB123" i="3"/>
  <c r="AG123" i="3"/>
  <c r="AA123" i="3"/>
  <c r="AE123" i="3" s="1"/>
  <c r="AC35" i="4"/>
  <c r="AG35" i="4" s="1"/>
  <c r="AC175" i="3"/>
  <c r="AJ175" i="3" s="1"/>
  <c r="AP175" i="3"/>
  <c r="Y175" i="3"/>
  <c r="AH175" i="3" s="1"/>
  <c r="AC77" i="5"/>
  <c r="AG77" i="5" s="1"/>
  <c r="X190" i="3"/>
  <c r="AC190" i="3" s="1"/>
  <c r="AB52" i="6"/>
  <c r="AA52" i="6"/>
  <c r="AE52" i="6" s="1"/>
  <c r="AC114" i="3"/>
  <c r="AJ114" i="3" s="1"/>
  <c r="AP114" i="3"/>
  <c r="AC145" i="3"/>
  <c r="AJ145" i="3" s="1"/>
  <c r="AP145" i="3"/>
  <c r="Y145" i="3"/>
  <c r="AC47" i="4"/>
  <c r="AG47" i="4" s="1"/>
  <c r="Y47" i="4"/>
  <c r="X159" i="3"/>
  <c r="AP159" i="3" s="1"/>
  <c r="AC40" i="3"/>
  <c r="AJ40" i="3" s="1"/>
  <c r="Y40" i="3"/>
  <c r="AC198" i="3"/>
  <c r="AJ198" i="3" s="1"/>
  <c r="AP198" i="3"/>
  <c r="AC157" i="3"/>
  <c r="AJ157" i="3" s="1"/>
  <c r="Y157" i="3"/>
  <c r="AH157" i="3" s="1"/>
  <c r="X26" i="3"/>
  <c r="Y26" i="3" s="1"/>
  <c r="AH26" i="3" s="1"/>
  <c r="AG97" i="3"/>
  <c r="AB97" i="3"/>
  <c r="AH97" i="3"/>
  <c r="AF97" i="3"/>
  <c r="AA97" i="3"/>
  <c r="AE97" i="3" s="1"/>
  <c r="AC141" i="3"/>
  <c r="AJ141" i="3" s="1"/>
  <c r="AF133" i="3"/>
  <c r="AA133" i="3"/>
  <c r="AE133" i="3" s="1"/>
  <c r="AG133" i="3"/>
  <c r="AH133" i="3"/>
  <c r="AB133" i="3"/>
  <c r="AC54" i="3"/>
  <c r="AJ54" i="3" s="1"/>
  <c r="AC76" i="4"/>
  <c r="AG76" i="4" s="1"/>
  <c r="AH76" i="4"/>
  <c r="Y76" i="4"/>
  <c r="AC68" i="4"/>
  <c r="AG68" i="4" s="1"/>
  <c r="AH68" i="4"/>
  <c r="Y68" i="4"/>
  <c r="AC43" i="4"/>
  <c r="AG43" i="4" s="1"/>
  <c r="Y43" i="4"/>
  <c r="AH43" i="4"/>
  <c r="X94" i="5"/>
  <c r="AC94" i="5" s="1"/>
  <c r="X72" i="5"/>
  <c r="AC72" i="5" s="1"/>
  <c r="AC115" i="3"/>
  <c r="AJ115" i="3" s="1"/>
  <c r="Y115" i="3"/>
  <c r="AC113" i="3"/>
  <c r="AJ113" i="3" s="1"/>
  <c r="AC39" i="4"/>
  <c r="AG39" i="4" s="1"/>
  <c r="AH39" i="4"/>
  <c r="Y39" i="4"/>
  <c r="AC199" i="3"/>
  <c r="AJ199" i="3" s="1"/>
  <c r="AP199" i="3"/>
  <c r="Y199" i="3"/>
  <c r="AC77" i="6"/>
  <c r="AG77" i="6" s="1"/>
  <c r="AC152" i="3"/>
  <c r="AJ152" i="3" s="1"/>
  <c r="Y152" i="3"/>
  <c r="AP152" i="3"/>
  <c r="X41" i="5"/>
  <c r="AC41" i="5" s="1"/>
  <c r="AC70" i="6"/>
  <c r="AG70" i="6" s="1"/>
  <c r="AF240" i="3"/>
  <c r="AB240" i="3"/>
  <c r="AG240" i="3"/>
  <c r="AA240" i="3"/>
  <c r="AE240" i="3" s="1"/>
  <c r="AH240" i="3"/>
  <c r="AC86" i="3"/>
  <c r="AJ86" i="3" s="1"/>
  <c r="Y86" i="3"/>
  <c r="AP86" i="3"/>
  <c r="AC89" i="4"/>
  <c r="AG89" i="4" s="1"/>
  <c r="AH89" i="4"/>
  <c r="AC5" i="3"/>
  <c r="AJ5" i="3" s="1"/>
  <c r="Y5" i="3"/>
  <c r="X231" i="3"/>
  <c r="X86" i="6"/>
  <c r="Y86" i="6" s="1"/>
  <c r="AC161" i="3"/>
  <c r="AJ161" i="3" s="1"/>
  <c r="AP161" i="3"/>
  <c r="AC12" i="4"/>
  <c r="AG12" i="4" s="1"/>
  <c r="Y12" i="4"/>
  <c r="AH12" i="4"/>
  <c r="AC77" i="3"/>
  <c r="AJ77" i="3" s="1"/>
  <c r="AC73" i="3"/>
  <c r="AJ73" i="3" s="1"/>
  <c r="AC34" i="6"/>
  <c r="AG34" i="6" s="1"/>
  <c r="AH134" i="3"/>
  <c r="AF134" i="3"/>
  <c r="AB134" i="3"/>
  <c r="AA134" i="3"/>
  <c r="AE134" i="3" s="1"/>
  <c r="AG134" i="3"/>
  <c r="AP40" i="3"/>
  <c r="X227" i="3"/>
  <c r="Y227" i="3" s="1"/>
  <c r="AH227" i="3" s="1"/>
  <c r="AC99" i="4"/>
  <c r="AG99" i="4" s="1"/>
  <c r="AH99" i="4"/>
  <c r="AC174" i="3"/>
  <c r="AJ174" i="3" s="1"/>
  <c r="AC3" i="4"/>
  <c r="AG3" i="4" s="1"/>
  <c r="AH3" i="4"/>
  <c r="AF87" i="3"/>
  <c r="AB87" i="3"/>
  <c r="AA87" i="3"/>
  <c r="AE87" i="3" s="1"/>
  <c r="AG87" i="3"/>
  <c r="AH87" i="3"/>
  <c r="AC48" i="4"/>
  <c r="AG48" i="4" s="1"/>
  <c r="AH48" i="4"/>
  <c r="AF181" i="3"/>
  <c r="AB181" i="3"/>
  <c r="AG181" i="3"/>
  <c r="AA181" i="3"/>
  <c r="AE181" i="3" s="1"/>
  <c r="AB182" i="3"/>
  <c r="AF182" i="3"/>
  <c r="AA182" i="3"/>
  <c r="AE182" i="3" s="1"/>
  <c r="AG182" i="3"/>
  <c r="AC45" i="3"/>
  <c r="AJ45" i="3" s="1"/>
  <c r="AP45" i="3"/>
  <c r="Y45" i="3"/>
  <c r="AC30" i="4"/>
  <c r="AG30" i="4" s="1"/>
  <c r="Y30" i="4"/>
  <c r="AH30" i="4"/>
  <c r="AB156" i="3"/>
  <c r="AF156" i="3"/>
  <c r="AG156" i="3"/>
  <c r="AA156" i="3"/>
  <c r="AE156" i="3" s="1"/>
  <c r="AL26" i="3"/>
  <c r="AM26" i="3"/>
  <c r="AC19" i="4"/>
  <c r="AG19" i="4" s="1"/>
  <c r="AH19" i="4"/>
  <c r="Y19" i="4"/>
  <c r="AB18" i="6"/>
  <c r="AA18" i="6"/>
  <c r="AE18" i="6" s="1"/>
  <c r="AB4" i="5"/>
  <c r="AA4" i="5"/>
  <c r="AE4" i="5" s="1"/>
  <c r="AL79" i="3"/>
  <c r="AM79" i="3"/>
  <c r="AF92" i="3"/>
  <c r="AB92" i="3"/>
  <c r="AA92" i="3"/>
  <c r="AE92" i="3" s="1"/>
  <c r="AG92" i="3"/>
  <c r="AC91" i="4"/>
  <c r="AG91" i="4" s="1"/>
  <c r="Y91" i="4"/>
  <c r="AH91" i="4"/>
  <c r="AC142" i="3"/>
  <c r="AJ142" i="3" s="1"/>
  <c r="Y142" i="3"/>
  <c r="AP142" i="3"/>
  <c r="AC59" i="6"/>
  <c r="AG59" i="6" s="1"/>
  <c r="Y59" i="6"/>
  <c r="AH59" i="6"/>
  <c r="AL69" i="3"/>
  <c r="AM69" i="3"/>
  <c r="AB62" i="5"/>
  <c r="AA62" i="5"/>
  <c r="AE62" i="5" s="1"/>
  <c r="AK207" i="3"/>
  <c r="AO207" i="3"/>
  <c r="AN207" i="3"/>
  <c r="AC229" i="3"/>
  <c r="AJ229" i="3" s="1"/>
  <c r="AP229" i="3"/>
  <c r="Y229" i="3"/>
  <c r="AH229" i="3" s="1"/>
  <c r="AB69" i="6"/>
  <c r="AA69" i="6"/>
  <c r="AE69" i="6" s="1"/>
  <c r="AC21" i="6"/>
  <c r="AG21" i="6" s="1"/>
  <c r="Y21" i="6"/>
  <c r="AH21" i="6"/>
  <c r="X33" i="4"/>
  <c r="AC169" i="3"/>
  <c r="AJ169" i="3" s="1"/>
  <c r="AP169" i="3"/>
  <c r="Y169" i="3"/>
  <c r="AH169" i="3" s="1"/>
  <c r="AB99" i="3"/>
  <c r="AF99" i="3"/>
  <c r="AA99" i="3"/>
  <c r="AE99" i="3" s="1"/>
  <c r="AG99" i="3"/>
  <c r="AC85" i="4"/>
  <c r="AG85" i="4" s="1"/>
  <c r="AH85" i="4"/>
  <c r="Y85" i="4"/>
  <c r="AB103" i="4"/>
  <c r="AA103" i="4"/>
  <c r="AE103" i="4" s="1"/>
  <c r="X5" i="4"/>
  <c r="AB33" i="6"/>
  <c r="AA33" i="6"/>
  <c r="AE33" i="6" s="1"/>
  <c r="AL28" i="3"/>
  <c r="AM28" i="3"/>
  <c r="AB98" i="5"/>
  <c r="AA98" i="5"/>
  <c r="AE98" i="5" s="1"/>
  <c r="AC68" i="5"/>
  <c r="AG68" i="5" s="1"/>
  <c r="Y68" i="5"/>
  <c r="AH68" i="5"/>
  <c r="AO219" i="3"/>
  <c r="AN219" i="3"/>
  <c r="AK219" i="3"/>
  <c r="AB125" i="3"/>
  <c r="AF125" i="3"/>
  <c r="AG125" i="3"/>
  <c r="AA125" i="3"/>
  <c r="AE125" i="3" s="1"/>
  <c r="AB21" i="5"/>
  <c r="AA21" i="5"/>
  <c r="AE21" i="5" s="1"/>
  <c r="AC188" i="3"/>
  <c r="AJ188" i="3" s="1"/>
  <c r="Y188" i="3"/>
  <c r="AP188" i="3"/>
  <c r="AB55" i="4"/>
  <c r="AA55" i="4"/>
  <c r="AE55" i="4" s="1"/>
  <c r="AB161" i="3"/>
  <c r="AF161" i="3"/>
  <c r="AA161" i="3"/>
  <c r="AE161" i="3" s="1"/>
  <c r="AG161" i="3"/>
  <c r="AF93" i="3"/>
  <c r="AB93" i="3"/>
  <c r="AG93" i="3"/>
  <c r="AA93" i="3"/>
  <c r="AE93" i="3" s="1"/>
  <c r="AB94" i="4"/>
  <c r="AA94" i="4"/>
  <c r="AE94" i="4" s="1"/>
  <c r="AB100" i="6"/>
  <c r="AA100" i="6"/>
  <c r="AE100" i="6" s="1"/>
  <c r="AC163" i="3"/>
  <c r="AJ163" i="3" s="1"/>
  <c r="AP163" i="3"/>
  <c r="Y163" i="3"/>
  <c r="AH163" i="3" s="1"/>
  <c r="AB44" i="4"/>
  <c r="AA44" i="4"/>
  <c r="AE44" i="4" s="1"/>
  <c r="AB71" i="5"/>
  <c r="AA71" i="5"/>
  <c r="AE71" i="5" s="1"/>
  <c r="AF128" i="3"/>
  <c r="AB128" i="3"/>
  <c r="AG128" i="3"/>
  <c r="AA128" i="3"/>
  <c r="AE128" i="3" s="1"/>
  <c r="AB34" i="4"/>
  <c r="AA34" i="4"/>
  <c r="AE34" i="4" s="1"/>
  <c r="AB54" i="3"/>
  <c r="AF54" i="3"/>
  <c r="AA54" i="3"/>
  <c r="AE54" i="3" s="1"/>
  <c r="AG54" i="3"/>
  <c r="AC202" i="3"/>
  <c r="AJ202" i="3" s="1"/>
  <c r="AP202" i="3"/>
  <c r="Y202" i="3"/>
  <c r="AH202" i="3" s="1"/>
  <c r="AB75" i="5"/>
  <c r="AA75" i="5"/>
  <c r="AE75" i="5" s="1"/>
  <c r="AB17" i="6"/>
  <c r="AA17" i="6"/>
  <c r="AE17" i="6" s="1"/>
  <c r="AO187" i="3"/>
  <c r="AN187" i="3"/>
  <c r="AK187" i="3"/>
  <c r="AB87" i="5"/>
  <c r="AA87" i="5"/>
  <c r="AE87" i="5" s="1"/>
  <c r="AO222" i="3"/>
  <c r="AN222" i="3"/>
  <c r="AK222" i="3"/>
  <c r="AL200" i="3"/>
  <c r="AM200" i="3"/>
  <c r="AB52" i="4"/>
  <c r="AA52" i="4"/>
  <c r="AE52" i="4" s="1"/>
  <c r="AC53" i="6"/>
  <c r="AG53" i="6" s="1"/>
  <c r="AH53" i="6"/>
  <c r="Y53" i="6"/>
  <c r="AF143" i="3"/>
  <c r="AB143" i="3"/>
  <c r="AG143" i="3"/>
  <c r="AA143" i="3"/>
  <c r="AE143" i="3" s="1"/>
  <c r="AB48" i="5"/>
  <c r="AA48" i="5"/>
  <c r="AE48" i="5" s="1"/>
  <c r="AF204" i="3"/>
  <c r="AB204" i="3"/>
  <c r="AA204" i="3"/>
  <c r="AE204" i="3" s="1"/>
  <c r="AG204" i="3"/>
  <c r="AC103" i="3"/>
  <c r="AJ103" i="3" s="1"/>
  <c r="Y103" i="3"/>
  <c r="AH103" i="3" s="1"/>
  <c r="AP103" i="3"/>
  <c r="AC51" i="3"/>
  <c r="AJ51" i="3" s="1"/>
  <c r="AP51" i="3"/>
  <c r="Y51" i="3"/>
  <c r="X63" i="5"/>
  <c r="AC56" i="3"/>
  <c r="AJ56" i="3" s="1"/>
  <c r="AP56" i="3"/>
  <c r="Y56" i="3"/>
  <c r="AH56" i="3" s="1"/>
  <c r="AA48" i="4"/>
  <c r="AE48" i="4" s="1"/>
  <c r="AB48" i="4"/>
  <c r="AC150" i="3"/>
  <c r="AJ150" i="3" s="1"/>
  <c r="Y150" i="3"/>
  <c r="AP150" i="3"/>
  <c r="AC58" i="3"/>
  <c r="AJ58" i="3" s="1"/>
  <c r="AP58" i="3"/>
  <c r="Y58" i="3"/>
  <c r="AC36" i="5"/>
  <c r="AG36" i="5" s="1"/>
  <c r="Y36" i="5"/>
  <c r="AH36" i="5"/>
  <c r="AO135" i="3"/>
  <c r="AN135" i="3"/>
  <c r="AK135" i="3"/>
  <c r="AC3" i="5"/>
  <c r="AG3" i="5" s="1"/>
  <c r="Y3" i="5"/>
  <c r="AH3" i="5"/>
  <c r="X235" i="3"/>
  <c r="AH125" i="3"/>
  <c r="AC12" i="3"/>
  <c r="AJ12" i="3" s="1"/>
  <c r="AP12" i="3"/>
  <c r="Y12" i="3"/>
  <c r="AO46" i="3"/>
  <c r="AN46" i="3"/>
  <c r="AK46" i="3"/>
  <c r="AB61" i="5"/>
  <c r="AA61" i="5"/>
  <c r="AE61" i="5" s="1"/>
  <c r="AF151" i="3"/>
  <c r="AB151" i="3"/>
  <c r="AG151" i="3"/>
  <c r="AA151" i="3"/>
  <c r="AE151" i="3" s="1"/>
  <c r="AB99" i="4"/>
  <c r="AA99" i="4"/>
  <c r="AE99" i="4" s="1"/>
  <c r="AM155" i="3"/>
  <c r="AL155" i="3"/>
  <c r="X37" i="6"/>
  <c r="AC111" i="3"/>
  <c r="AJ111" i="3" s="1"/>
  <c r="Y111" i="3"/>
  <c r="AH111" i="3" s="1"/>
  <c r="AP111" i="3"/>
  <c r="AB20" i="6"/>
  <c r="AA20" i="6"/>
  <c r="AE20" i="6" s="1"/>
  <c r="AB30" i="3"/>
  <c r="AF30" i="3"/>
  <c r="AG30" i="3"/>
  <c r="AA30" i="3"/>
  <c r="AE30" i="3" s="1"/>
  <c r="AF220" i="3"/>
  <c r="AB220" i="3"/>
  <c r="AA220" i="3"/>
  <c r="AE220" i="3" s="1"/>
  <c r="AG220" i="3"/>
  <c r="AO189" i="3"/>
  <c r="AN189" i="3"/>
  <c r="AK189" i="3"/>
  <c r="AK196" i="3"/>
  <c r="AF162" i="3"/>
  <c r="AB162" i="3"/>
  <c r="AG162" i="3"/>
  <c r="AA162" i="3"/>
  <c r="AE162" i="3" s="1"/>
  <c r="AM186" i="3"/>
  <c r="AL186" i="3"/>
  <c r="AO127" i="3"/>
  <c r="AN127" i="3"/>
  <c r="AK127" i="3"/>
  <c r="AF18" i="3"/>
  <c r="AB18" i="3"/>
  <c r="AG18" i="3"/>
  <c r="AA18" i="3"/>
  <c r="AE18" i="3" s="1"/>
  <c r="AB33" i="5"/>
  <c r="AA33" i="5"/>
  <c r="AE33" i="5" s="1"/>
  <c r="AA20" i="4"/>
  <c r="AE20" i="4" s="1"/>
  <c r="AB20" i="4"/>
  <c r="AF184" i="3"/>
  <c r="AB184" i="3"/>
  <c r="AG184" i="3"/>
  <c r="AA184" i="3"/>
  <c r="AE184" i="3" s="1"/>
  <c r="AC90" i="4"/>
  <c r="AG90" i="4" s="1"/>
  <c r="AH90" i="4"/>
  <c r="Y90" i="4"/>
  <c r="AC83" i="4"/>
  <c r="AG83" i="4" s="1"/>
  <c r="AH83" i="4"/>
  <c r="Y83" i="4"/>
  <c r="AB61" i="3"/>
  <c r="AF61" i="3"/>
  <c r="AG61" i="3"/>
  <c r="AA61" i="3"/>
  <c r="AE61" i="3" s="1"/>
  <c r="AL96" i="3"/>
  <c r="AM96" i="3"/>
  <c r="AC37" i="3"/>
  <c r="AJ37" i="3" s="1"/>
  <c r="AP37" i="3"/>
  <c r="Y37" i="3"/>
  <c r="AH37" i="3" s="1"/>
  <c r="AB73" i="5"/>
  <c r="AA73" i="5"/>
  <c r="AE73" i="5" s="1"/>
  <c r="AH9" i="6"/>
  <c r="Y9" i="6"/>
  <c r="AO67" i="3"/>
  <c r="AN67" i="3"/>
  <c r="AK67" i="3"/>
  <c r="AF239" i="3"/>
  <c r="AB239" i="3"/>
  <c r="AG239" i="3"/>
  <c r="AA239" i="3"/>
  <c r="AE239" i="3" s="1"/>
  <c r="AC69" i="4"/>
  <c r="AG69" i="4" s="1"/>
  <c r="Y69" i="4"/>
  <c r="AH69" i="4"/>
  <c r="AB97" i="4"/>
  <c r="AA97" i="4"/>
  <c r="AE97" i="4" s="1"/>
  <c r="AO89" i="3"/>
  <c r="AN89" i="3"/>
  <c r="AK89" i="3"/>
  <c r="AF60" i="3"/>
  <c r="AB60" i="3"/>
  <c r="AA60" i="3"/>
  <c r="AE60" i="3" s="1"/>
  <c r="AG60" i="3"/>
  <c r="AN212" i="3"/>
  <c r="AK212" i="3"/>
  <c r="AO212" i="3"/>
  <c r="AF117" i="3"/>
  <c r="AB117" i="3"/>
  <c r="AA117" i="3"/>
  <c r="AE117" i="3" s="1"/>
  <c r="AG117" i="3"/>
  <c r="AB60" i="6"/>
  <c r="AA60" i="6"/>
  <c r="AE60" i="6" s="1"/>
  <c r="AC56" i="4"/>
  <c r="AG56" i="4" s="1"/>
  <c r="Y56" i="4"/>
  <c r="AH56" i="4"/>
  <c r="AC98" i="3"/>
  <c r="AJ98" i="3" s="1"/>
  <c r="AP98" i="3"/>
  <c r="Y98" i="3"/>
  <c r="AH98" i="3" s="1"/>
  <c r="AC29" i="5"/>
  <c r="AG29" i="5" s="1"/>
  <c r="Y29" i="5"/>
  <c r="AH29" i="5"/>
  <c r="AO164" i="3"/>
  <c r="AN164" i="3"/>
  <c r="AK164" i="3"/>
  <c r="AO104" i="3"/>
  <c r="AC13" i="4"/>
  <c r="AG13" i="4" s="1"/>
  <c r="Y13" i="4"/>
  <c r="AH13" i="4"/>
  <c r="AL231" i="3"/>
  <c r="AM231" i="3"/>
  <c r="AB49" i="4"/>
  <c r="AA49" i="4"/>
  <c r="AE49" i="4" s="1"/>
  <c r="AC21" i="3"/>
  <c r="AJ21" i="3" s="1"/>
  <c r="AP21" i="3"/>
  <c r="Y21" i="3"/>
  <c r="AH21" i="3" s="1"/>
  <c r="X53" i="3"/>
  <c r="AB79" i="4"/>
  <c r="AA79" i="4"/>
  <c r="AE79" i="4" s="1"/>
  <c r="AC12" i="5"/>
  <c r="AG12" i="5" s="1"/>
  <c r="AH12" i="5"/>
  <c r="Y12" i="5"/>
  <c r="AB70" i="3"/>
  <c r="AF70" i="3"/>
  <c r="AG70" i="3"/>
  <c r="AA70" i="3"/>
  <c r="AE70" i="3" s="1"/>
  <c r="AB91" i="6"/>
  <c r="AA91" i="6"/>
  <c r="AE91" i="6" s="1"/>
  <c r="AL180" i="3"/>
  <c r="AM180" i="3"/>
  <c r="AF39" i="3"/>
  <c r="AB39" i="3"/>
  <c r="AG39" i="3"/>
  <c r="AA39" i="3"/>
  <c r="AE39" i="3" s="1"/>
  <c r="AC32" i="3"/>
  <c r="AJ32" i="3" s="1"/>
  <c r="AP32" i="3"/>
  <c r="Y32" i="3"/>
  <c r="AH32" i="3" s="1"/>
  <c r="AF77" i="3"/>
  <c r="AB77" i="3"/>
  <c r="AA77" i="3"/>
  <c r="AE77" i="3" s="1"/>
  <c r="AG77" i="3"/>
  <c r="AB94" i="3"/>
  <c r="AF94" i="3"/>
  <c r="AA94" i="3"/>
  <c r="AE94" i="3" s="1"/>
  <c r="AG94" i="3"/>
  <c r="AF226" i="3"/>
  <c r="AB226" i="3"/>
  <c r="AG226" i="3"/>
  <c r="AA226" i="3"/>
  <c r="AE226" i="3" s="1"/>
  <c r="AC4" i="6"/>
  <c r="AG4" i="6" s="1"/>
  <c r="AH4" i="6"/>
  <c r="Y4" i="6"/>
  <c r="AB66" i="4"/>
  <c r="AA66" i="4"/>
  <c r="AE66" i="4" s="1"/>
  <c r="X197" i="3"/>
  <c r="AF120" i="3"/>
  <c r="AB120" i="3"/>
  <c r="AG120" i="3"/>
  <c r="AA120" i="3"/>
  <c r="AE120" i="3" s="1"/>
  <c r="AB75" i="6"/>
  <c r="AA75" i="6"/>
  <c r="AE75" i="6" s="1"/>
  <c r="AB46" i="4"/>
  <c r="AA46" i="4"/>
  <c r="AE46" i="4" s="1"/>
  <c r="AM52" i="3"/>
  <c r="AL52" i="3"/>
  <c r="AB17" i="4"/>
  <c r="AA17" i="4"/>
  <c r="AE17" i="4" s="1"/>
  <c r="AB172" i="3"/>
  <c r="AF172" i="3"/>
  <c r="AA172" i="3"/>
  <c r="AE172" i="3" s="1"/>
  <c r="AG172" i="3"/>
  <c r="AB89" i="4"/>
  <c r="AA89" i="4"/>
  <c r="AE89" i="4" s="1"/>
  <c r="AF168" i="3"/>
  <c r="AB168" i="3"/>
  <c r="AA168" i="3"/>
  <c r="AE168" i="3" s="1"/>
  <c r="AG168" i="3"/>
  <c r="AB8" i="6"/>
  <c r="AA8" i="6"/>
  <c r="AE8" i="6" s="1"/>
  <c r="AB91" i="3"/>
  <c r="AF91" i="3"/>
  <c r="AG91" i="3"/>
  <c r="AA91" i="3"/>
  <c r="AE91" i="3" s="1"/>
  <c r="AF116" i="3"/>
  <c r="AB116" i="3"/>
  <c r="AA116" i="3"/>
  <c r="AE116" i="3" s="1"/>
  <c r="AG116" i="3"/>
  <c r="AF232" i="3"/>
  <c r="AB232" i="3"/>
  <c r="AA232" i="3"/>
  <c r="AE232" i="3" s="1"/>
  <c r="AG232" i="3"/>
  <c r="AB7" i="6"/>
  <c r="AA7" i="6"/>
  <c r="AE7" i="6" s="1"/>
  <c r="AB51" i="6"/>
  <c r="AA51" i="6"/>
  <c r="AE51" i="6" s="1"/>
  <c r="AB214" i="3"/>
  <c r="AF214" i="3"/>
  <c r="AG214" i="3"/>
  <c r="AA214" i="3"/>
  <c r="AE214" i="3" s="1"/>
  <c r="AM100" i="3"/>
  <c r="AL100" i="3"/>
  <c r="AB54" i="6"/>
  <c r="AA54" i="6"/>
  <c r="AE54" i="6" s="1"/>
  <c r="AF217" i="3"/>
  <c r="AB217" i="3"/>
  <c r="AG217" i="3"/>
  <c r="AA217" i="3"/>
  <c r="AE217" i="3" s="1"/>
  <c r="AL27" i="3"/>
  <c r="AM27" i="3"/>
  <c r="AB65" i="6"/>
  <c r="AL205" i="3"/>
  <c r="AM205" i="3"/>
  <c r="AB16" i="4"/>
  <c r="AA16" i="4"/>
  <c r="AE16" i="4" s="1"/>
  <c r="AH77" i="3"/>
  <c r="AC37" i="4"/>
  <c r="AG37" i="4" s="1"/>
  <c r="AH37" i="4"/>
  <c r="Y37" i="4"/>
  <c r="AC237" i="3"/>
  <c r="AJ237" i="3" s="1"/>
  <c r="AP237" i="3"/>
  <c r="Y237" i="3"/>
  <c r="AB35" i="4"/>
  <c r="AA35" i="4"/>
  <c r="AE35" i="4" s="1"/>
  <c r="AC29" i="3"/>
  <c r="AJ29" i="3" s="1"/>
  <c r="AP29" i="3"/>
  <c r="Y29" i="3"/>
  <c r="AH29" i="3" s="1"/>
  <c r="AB83" i="6"/>
  <c r="AA83" i="6"/>
  <c r="AE83" i="6" s="1"/>
  <c r="AB90" i="6"/>
  <c r="AA90" i="6"/>
  <c r="AE90" i="6" s="1"/>
  <c r="AB14" i="3"/>
  <c r="AF14" i="3"/>
  <c r="AA14" i="3"/>
  <c r="AE14" i="3" s="1"/>
  <c r="AG14" i="3"/>
  <c r="AL144" i="3"/>
  <c r="AM144" i="3"/>
  <c r="AC100" i="5"/>
  <c r="AG100" i="5" s="1"/>
  <c r="AH100" i="5"/>
  <c r="Y100" i="5"/>
  <c r="AB110" i="3"/>
  <c r="AF110" i="3"/>
  <c r="AA110" i="3"/>
  <c r="AE110" i="3" s="1"/>
  <c r="AG110" i="3"/>
  <c r="AL159" i="3"/>
  <c r="AM159" i="3"/>
  <c r="AC79" i="5"/>
  <c r="AG79" i="5" s="1"/>
  <c r="AH79" i="5"/>
  <c r="Y79" i="5"/>
  <c r="AB19" i="6"/>
  <c r="AA19" i="6"/>
  <c r="AE19" i="6" s="1"/>
  <c r="AB96" i="5"/>
  <c r="AA96" i="5"/>
  <c r="AE96" i="5" s="1"/>
  <c r="AF101" i="3"/>
  <c r="AF80" i="3"/>
  <c r="AB80" i="3"/>
  <c r="AA80" i="3"/>
  <c r="AE80" i="3" s="1"/>
  <c r="AG80" i="3"/>
  <c r="AB22" i="4"/>
  <c r="AA22" i="4"/>
  <c r="AE22" i="4" s="1"/>
  <c r="AB6" i="4"/>
  <c r="AA6" i="4"/>
  <c r="AE6" i="4" s="1"/>
  <c r="AB42" i="5"/>
  <c r="AA42" i="5"/>
  <c r="AE42" i="5" s="1"/>
  <c r="AB67" i="5"/>
  <c r="AA67" i="5"/>
  <c r="AE67" i="5" s="1"/>
  <c r="AB80" i="6"/>
  <c r="AA80" i="6"/>
  <c r="AE80" i="6" s="1"/>
  <c r="AC47" i="3"/>
  <c r="AJ47" i="3" s="1"/>
  <c r="AP47" i="3"/>
  <c r="Y47" i="3"/>
  <c r="AH47" i="3" s="1"/>
  <c r="AC100" i="4"/>
  <c r="AG100" i="4" s="1"/>
  <c r="Y100" i="4"/>
  <c r="AH100" i="4"/>
  <c r="AO24" i="3"/>
  <c r="AK24" i="3"/>
  <c r="AN24" i="3"/>
  <c r="AB71" i="4"/>
  <c r="AA71" i="4"/>
  <c r="AE71" i="4" s="1"/>
  <c r="AB50" i="4"/>
  <c r="AA50" i="4"/>
  <c r="AE50" i="4" s="1"/>
  <c r="AB44" i="3"/>
  <c r="AF44" i="3"/>
  <c r="AG44" i="3"/>
  <c r="AA44" i="3"/>
  <c r="AE44" i="3" s="1"/>
  <c r="X61" i="4"/>
  <c r="AB86" i="5"/>
  <c r="AA86" i="5"/>
  <c r="AE86" i="5" s="1"/>
  <c r="X55" i="5"/>
  <c r="AH14" i="3"/>
  <c r="X69" i="3"/>
  <c r="AB76" i="6"/>
  <c r="AA76" i="6"/>
  <c r="AE76" i="6" s="1"/>
  <c r="AC153" i="3"/>
  <c r="AJ153" i="3" s="1"/>
  <c r="Y153" i="3"/>
  <c r="AH153" i="3" s="1"/>
  <c r="AP153" i="3"/>
  <c r="AF183" i="3"/>
  <c r="AB183" i="3"/>
  <c r="AA183" i="3"/>
  <c r="AE183" i="3" s="1"/>
  <c r="AG183" i="3"/>
  <c r="AB203" i="3"/>
  <c r="AF203" i="3"/>
  <c r="AA203" i="3"/>
  <c r="AE203" i="3" s="1"/>
  <c r="AG203" i="3"/>
  <c r="AC102" i="6"/>
  <c r="AG102" i="6" s="1"/>
  <c r="AH102" i="6"/>
  <c r="Y102" i="6"/>
  <c r="AC62" i="3"/>
  <c r="AJ62" i="3" s="1"/>
  <c r="AP62" i="3"/>
  <c r="Y62" i="3"/>
  <c r="AB28" i="4"/>
  <c r="AA28" i="4"/>
  <c r="AE28" i="4" s="1"/>
  <c r="AB78" i="3"/>
  <c r="AF78" i="3"/>
  <c r="AA78" i="3"/>
  <c r="AE78" i="3" s="1"/>
  <c r="AG78" i="3"/>
  <c r="AB65" i="4"/>
  <c r="AA65" i="4"/>
  <c r="AE65" i="4" s="1"/>
  <c r="AA75" i="4"/>
  <c r="AE75" i="4" s="1"/>
  <c r="AB9" i="5"/>
  <c r="AA9" i="5"/>
  <c r="AE9" i="5" s="1"/>
  <c r="AC95" i="6"/>
  <c r="AG95" i="6" s="1"/>
  <c r="AH95" i="6"/>
  <c r="Y95" i="6"/>
  <c r="AG10" i="3"/>
  <c r="AC9" i="3"/>
  <c r="AJ9" i="3" s="1"/>
  <c r="AP9" i="3"/>
  <c r="Y9" i="3"/>
  <c r="AH9" i="3" s="1"/>
  <c r="AC130" i="3"/>
  <c r="AJ130" i="3" s="1"/>
  <c r="AP130" i="3"/>
  <c r="Y130" i="3"/>
  <c r="AH130" i="3" s="1"/>
  <c r="AO57" i="3"/>
  <c r="AN57" i="3"/>
  <c r="AK57" i="3"/>
  <c r="AB195" i="3"/>
  <c r="AF195" i="3"/>
  <c r="AG195" i="3"/>
  <c r="AA195" i="3"/>
  <c r="AE195" i="3" s="1"/>
  <c r="AC92" i="6"/>
  <c r="AG92" i="6" s="1"/>
  <c r="Y92" i="6"/>
  <c r="AH92" i="6"/>
  <c r="AA50" i="6"/>
  <c r="AE50" i="6" s="1"/>
  <c r="AK191" i="3"/>
  <c r="AO191" i="3"/>
  <c r="AN191" i="3"/>
  <c r="AB48" i="6"/>
  <c r="AA48" i="6"/>
  <c r="AE48" i="6" s="1"/>
  <c r="AF63" i="3"/>
  <c r="AB63" i="3"/>
  <c r="AA63" i="3"/>
  <c r="AE63" i="3" s="1"/>
  <c r="AG63" i="3"/>
  <c r="AC139" i="3"/>
  <c r="AJ139" i="3" s="1"/>
  <c r="Y139" i="3"/>
  <c r="AH139" i="3" s="1"/>
  <c r="AP139" i="3"/>
  <c r="AC39" i="6"/>
  <c r="AG39" i="6" s="1"/>
  <c r="Y39" i="6"/>
  <c r="AH39" i="6"/>
  <c r="AC10" i="6"/>
  <c r="AG10" i="6" s="1"/>
  <c r="Y10" i="6"/>
  <c r="AH10" i="6"/>
  <c r="AB67" i="4"/>
  <c r="AA67" i="4"/>
  <c r="AE67" i="4" s="1"/>
  <c r="AF176" i="3"/>
  <c r="AB176" i="3"/>
  <c r="AA176" i="3"/>
  <c r="AE176" i="3" s="1"/>
  <c r="AG176" i="3"/>
  <c r="AB90" i="5"/>
  <c r="AA90" i="5"/>
  <c r="AE90" i="5" s="1"/>
  <c r="AH44" i="3"/>
  <c r="AB27" i="6"/>
  <c r="AA27" i="6"/>
  <c r="AE27" i="6" s="1"/>
  <c r="AL235" i="3"/>
  <c r="AM235" i="3"/>
  <c r="AC25" i="3"/>
  <c r="AJ25" i="3" s="1"/>
  <c r="Y25" i="3"/>
  <c r="AH25" i="3" s="1"/>
  <c r="AP25" i="3"/>
  <c r="AC11" i="3"/>
  <c r="AJ11" i="3" s="1"/>
  <c r="Y11" i="3"/>
  <c r="AH11" i="3" s="1"/>
  <c r="AP11" i="3"/>
  <c r="X78" i="4"/>
  <c r="AB44" i="5"/>
  <c r="AA44" i="5"/>
  <c r="AE44" i="5" s="1"/>
  <c r="X72" i="4"/>
  <c r="AC35" i="6"/>
  <c r="AG35" i="6" s="1"/>
  <c r="AH35" i="6"/>
  <c r="Y35" i="6"/>
  <c r="AC179" i="3"/>
  <c r="AJ179" i="3" s="1"/>
  <c r="AP179" i="3"/>
  <c r="Y179" i="3"/>
  <c r="AH179" i="3" s="1"/>
  <c r="AB58" i="6"/>
  <c r="AA58" i="6"/>
  <c r="AE58" i="6" s="1"/>
  <c r="AC80" i="4"/>
  <c r="AG80" i="4" s="1"/>
  <c r="AH80" i="4"/>
  <c r="Y80" i="4"/>
  <c r="AB124" i="3"/>
  <c r="AF124" i="3"/>
  <c r="AA124" i="3"/>
  <c r="AE124" i="3" s="1"/>
  <c r="AG124" i="3"/>
  <c r="X41" i="4"/>
  <c r="AC170" i="3"/>
  <c r="AJ170" i="3" s="1"/>
  <c r="AP170" i="3"/>
  <c r="Y170" i="3"/>
  <c r="AF73" i="3"/>
  <c r="AA73" i="3"/>
  <c r="AE73" i="3" s="1"/>
  <c r="AG73" i="3"/>
  <c r="AB38" i="6"/>
  <c r="AA38" i="6"/>
  <c r="AE38" i="6" s="1"/>
  <c r="AB20" i="5"/>
  <c r="AA20" i="5"/>
  <c r="AE20" i="5" s="1"/>
  <c r="AM227" i="3"/>
  <c r="AL227" i="3"/>
  <c r="Y16" i="6"/>
  <c r="AO13" i="3"/>
  <c r="AN13" i="3"/>
  <c r="AK13" i="3"/>
  <c r="AF241" i="3"/>
  <c r="AB241" i="3"/>
  <c r="AA241" i="3"/>
  <c r="AE241" i="3" s="1"/>
  <c r="AG241" i="3"/>
  <c r="AK59" i="3"/>
  <c r="AC22" i="5"/>
  <c r="AG22" i="5" s="1"/>
  <c r="Y22" i="5"/>
  <c r="AH22" i="5"/>
  <c r="AB38" i="3"/>
  <c r="AF38" i="3"/>
  <c r="AA38" i="3"/>
  <c r="AE38" i="3" s="1"/>
  <c r="AG38" i="3"/>
  <c r="AO48" i="3"/>
  <c r="AK48" i="3"/>
  <c r="AN48" i="3"/>
  <c r="AB96" i="6"/>
  <c r="AA96" i="6"/>
  <c r="AE96" i="6" s="1"/>
  <c r="AB198" i="3"/>
  <c r="AF198" i="3"/>
  <c r="AA198" i="3"/>
  <c r="AE198" i="3" s="1"/>
  <c r="AG198" i="3"/>
  <c r="AH176" i="3"/>
  <c r="AF225" i="3"/>
  <c r="AB225" i="3"/>
  <c r="AG225" i="3"/>
  <c r="AA225" i="3"/>
  <c r="AE225" i="3" s="1"/>
  <c r="AO192" i="3"/>
  <c r="AN192" i="3"/>
  <c r="AK192" i="3"/>
  <c r="AC86" i="4"/>
  <c r="AG86" i="4" s="1"/>
  <c r="AH86" i="4"/>
  <c r="Y86" i="4"/>
  <c r="AB46" i="6"/>
  <c r="AA46" i="6"/>
  <c r="AE46" i="6" s="1"/>
  <c r="AF114" i="3"/>
  <c r="AB114" i="3"/>
  <c r="AG114" i="3"/>
  <c r="AA114" i="3"/>
  <c r="AE114" i="3" s="1"/>
  <c r="AH114" i="3"/>
  <c r="AC137" i="3"/>
  <c r="AJ137" i="3" s="1"/>
  <c r="AP137" i="3"/>
  <c r="Y137" i="3"/>
  <c r="AH137" i="3" s="1"/>
  <c r="AB29" i="6"/>
  <c r="AA29" i="6"/>
  <c r="AE29" i="6" s="1"/>
  <c r="AB49" i="6"/>
  <c r="AA49" i="6"/>
  <c r="AE49" i="6" s="1"/>
  <c r="AO129" i="3"/>
  <c r="AK129" i="3"/>
  <c r="AN129" i="3"/>
  <c r="AF108" i="3"/>
  <c r="AB108" i="3"/>
  <c r="AA108" i="3"/>
  <c r="AE108" i="3" s="1"/>
  <c r="AG108" i="3"/>
  <c r="AC71" i="3"/>
  <c r="AJ71" i="3" s="1"/>
  <c r="AP71" i="3"/>
  <c r="Y71" i="3"/>
  <c r="AH71" i="3" s="1"/>
  <c r="AH54" i="3"/>
  <c r="AF174" i="3"/>
  <c r="AB174" i="3"/>
  <c r="AG174" i="3"/>
  <c r="AA174" i="3"/>
  <c r="AE174" i="3" s="1"/>
  <c r="AB87" i="6"/>
  <c r="AA87" i="6"/>
  <c r="AE87" i="6" s="1"/>
  <c r="AH232" i="3"/>
  <c r="AB148" i="3"/>
  <c r="AF148" i="3"/>
  <c r="AA148" i="3"/>
  <c r="AE148" i="3" s="1"/>
  <c r="AG148" i="3"/>
  <c r="AC236" i="3"/>
  <c r="AJ236" i="3" s="1"/>
  <c r="AP236" i="3"/>
  <c r="Y236" i="3"/>
  <c r="X155" i="3"/>
  <c r="AL53" i="3"/>
  <c r="AM53" i="3"/>
  <c r="AO23" i="3"/>
  <c r="AC40" i="4"/>
  <c r="AG40" i="4" s="1"/>
  <c r="AH40" i="4"/>
  <c r="Y40" i="4"/>
  <c r="AH78" i="3"/>
  <c r="AC84" i="4"/>
  <c r="AG84" i="4" s="1"/>
  <c r="AH84" i="4"/>
  <c r="Y84" i="4"/>
  <c r="Y55" i="3"/>
  <c r="AH55" i="3" s="1"/>
  <c r="AB3" i="4"/>
  <c r="AA3" i="4"/>
  <c r="AE3" i="4" s="1"/>
  <c r="AB43" i="6"/>
  <c r="AA43" i="6"/>
  <c r="AE43" i="6" s="1"/>
  <c r="AB28" i="5"/>
  <c r="AA28" i="5"/>
  <c r="AE28" i="5" s="1"/>
  <c r="AB57" i="6"/>
  <c r="AA57" i="6"/>
  <c r="AE57" i="6" s="1"/>
  <c r="AC146" i="3"/>
  <c r="AJ146" i="3" s="1"/>
  <c r="AP146" i="3"/>
  <c r="Y146" i="3"/>
  <c r="AH146" i="3" s="1"/>
  <c r="AB89" i="5"/>
  <c r="AA89" i="5"/>
  <c r="AE89" i="5" s="1"/>
  <c r="AF82" i="3"/>
  <c r="AB82" i="3"/>
  <c r="AA82" i="3"/>
  <c r="AE82" i="3" s="1"/>
  <c r="AG82" i="3"/>
  <c r="AF167" i="3"/>
  <c r="AB167" i="3"/>
  <c r="AA167" i="3"/>
  <c r="AE167" i="3" s="1"/>
  <c r="AG167" i="3"/>
  <c r="AH226" i="3"/>
  <c r="AB84" i="6"/>
  <c r="AA84" i="6"/>
  <c r="AE84" i="6" s="1"/>
  <c r="AO33" i="3"/>
  <c r="AN33" i="3"/>
  <c r="AK33" i="3"/>
  <c r="AC88" i="4"/>
  <c r="AG88" i="4" s="1"/>
  <c r="Y88" i="4"/>
  <c r="AH88" i="4"/>
  <c r="AO107" i="3"/>
  <c r="AN107" i="3"/>
  <c r="AK107" i="3"/>
  <c r="AC242" i="3"/>
  <c r="AJ242" i="3" s="1"/>
  <c r="AP242" i="3"/>
  <c r="Y242" i="3"/>
  <c r="AH242" i="3" s="1"/>
  <c r="AC32" i="6"/>
  <c r="AG32" i="6" s="1"/>
  <c r="Y32" i="6"/>
  <c r="AH32" i="6"/>
  <c r="X71" i="6"/>
  <c r="AB77" i="4"/>
  <c r="AA77" i="4"/>
  <c r="AE77" i="4" s="1"/>
  <c r="AC49" i="3"/>
  <c r="AJ49" i="3" s="1"/>
  <c r="Y49" i="3"/>
  <c r="AH49" i="3" s="1"/>
  <c r="AP49" i="3"/>
  <c r="AC78" i="5"/>
  <c r="AG78" i="5" s="1"/>
  <c r="Y78" i="5"/>
  <c r="AH78" i="5"/>
  <c r="X186" i="3"/>
  <c r="AC10" i="5"/>
  <c r="AG10" i="5" s="1"/>
  <c r="Y10" i="5"/>
  <c r="AH10" i="5"/>
  <c r="AC35" i="5"/>
  <c r="AG35" i="5" s="1"/>
  <c r="Y35" i="5"/>
  <c r="AH35" i="5"/>
  <c r="AC31" i="5"/>
  <c r="AG31" i="5" s="1"/>
  <c r="Y31" i="5"/>
  <c r="AH31" i="5"/>
  <c r="AC132" i="3"/>
  <c r="AJ132" i="3" s="1"/>
  <c r="Y132" i="3"/>
  <c r="AP132" i="3"/>
  <c r="AC7" i="3"/>
  <c r="AJ7" i="3" s="1"/>
  <c r="Y7" i="3"/>
  <c r="AP7" i="3"/>
  <c r="AC47" i="5"/>
  <c r="AG47" i="5" s="1"/>
  <c r="Y47" i="5"/>
  <c r="AH47" i="5"/>
  <c r="AL215" i="3"/>
  <c r="AM215" i="3"/>
  <c r="AH128" i="3"/>
  <c r="AC210" i="3"/>
  <c r="AJ210" i="3" s="1"/>
  <c r="AP210" i="3"/>
  <c r="Y210" i="3"/>
  <c r="AH210" i="3" s="1"/>
  <c r="AO17" i="3"/>
  <c r="AN17" i="3"/>
  <c r="AK17" i="3"/>
  <c r="AB81" i="4"/>
  <c r="AA81" i="4"/>
  <c r="AE81" i="4" s="1"/>
  <c r="AB23" i="4"/>
  <c r="AA23" i="4"/>
  <c r="AE23" i="4" s="1"/>
  <c r="AM121" i="3"/>
  <c r="AL121" i="3"/>
  <c r="AB94" i="6"/>
  <c r="AA94" i="6"/>
  <c r="AE94" i="6" s="1"/>
  <c r="AL55" i="3"/>
  <c r="AM55" i="3"/>
  <c r="AH99" i="3"/>
  <c r="AF2" i="3"/>
  <c r="AB2" i="3"/>
  <c r="AG2" i="3"/>
  <c r="AA2" i="3"/>
  <c r="AE2" i="3" s="1"/>
  <c r="X180" i="3"/>
  <c r="AC211" i="3"/>
  <c r="AJ211" i="3" s="1"/>
  <c r="AP211" i="3"/>
  <c r="Y211" i="3"/>
  <c r="AH211" i="3" s="1"/>
  <c r="X96" i="3"/>
  <c r="AC26" i="5"/>
  <c r="AG26" i="5" s="1"/>
  <c r="AH26" i="5"/>
  <c r="Y26" i="5"/>
  <c r="AL197" i="3"/>
  <c r="AM197" i="3"/>
  <c r="AB14" i="6"/>
  <c r="AA14" i="6"/>
  <c r="AE14" i="6" s="1"/>
  <c r="AF122" i="3"/>
  <c r="AB122" i="3"/>
  <c r="AA122" i="3"/>
  <c r="AE122" i="3" s="1"/>
  <c r="AG122" i="3"/>
  <c r="AC88" i="3"/>
  <c r="AJ88" i="3" s="1"/>
  <c r="Y88" i="3"/>
  <c r="AH88" i="3" s="1"/>
  <c r="AP88" i="3"/>
  <c r="AB6" i="3"/>
  <c r="AF6" i="3"/>
  <c r="AA6" i="3"/>
  <c r="AE6" i="3" s="1"/>
  <c r="AG6" i="3"/>
  <c r="AC82" i="5"/>
  <c r="AG82" i="5" s="1"/>
  <c r="Y82" i="5"/>
  <c r="AH82" i="5"/>
  <c r="AC31" i="3"/>
  <c r="AJ31" i="3" s="1"/>
  <c r="Y31" i="3"/>
  <c r="AH31" i="3" s="1"/>
  <c r="AP31" i="3"/>
  <c r="AC26" i="4"/>
  <c r="AG26" i="4" s="1"/>
  <c r="Y26" i="4"/>
  <c r="AH26" i="4"/>
  <c r="AF160" i="3"/>
  <c r="AB160" i="3"/>
  <c r="AG160" i="3"/>
  <c r="AA160" i="3"/>
  <c r="AE160" i="3" s="1"/>
  <c r="AF42" i="3"/>
  <c r="AB42" i="3"/>
  <c r="AA42" i="3"/>
  <c r="AE42" i="3" s="1"/>
  <c r="AG42" i="3"/>
  <c r="AC5" i="6"/>
  <c r="AG5" i="6" s="1"/>
  <c r="AH5" i="6"/>
  <c r="Y5" i="6"/>
  <c r="AC34" i="3"/>
  <c r="AJ34" i="3" s="1"/>
  <c r="AP34" i="3"/>
  <c r="Y34" i="3"/>
  <c r="AH34" i="3" s="1"/>
  <c r="AB95" i="5"/>
  <c r="AA95" i="5"/>
  <c r="AE95" i="5" s="1"/>
  <c r="AB118" i="3"/>
  <c r="AF118" i="3"/>
  <c r="AA118" i="3"/>
  <c r="AE118" i="3" s="1"/>
  <c r="AG118" i="3"/>
  <c r="AC4" i="3"/>
  <c r="AJ4" i="3" s="1"/>
  <c r="AP4" i="3"/>
  <c r="Y4" i="3"/>
  <c r="AH4" i="3" s="1"/>
  <c r="AB6" i="5"/>
  <c r="AA6" i="5"/>
  <c r="AE6" i="5" s="1"/>
  <c r="AF113" i="3"/>
  <c r="AB113" i="3"/>
  <c r="AG113" i="3"/>
  <c r="AA113" i="3"/>
  <c r="AE113" i="3" s="1"/>
  <c r="AB55" i="6"/>
  <c r="AA55" i="6"/>
  <c r="AE55" i="6" s="1"/>
  <c r="X205" i="3"/>
  <c r="AL190" i="3"/>
  <c r="AM190" i="3"/>
  <c r="AF147" i="3"/>
  <c r="AB147" i="3"/>
  <c r="AA147" i="3"/>
  <c r="AE147" i="3" s="1"/>
  <c r="AG147" i="3"/>
  <c r="AB59" i="5"/>
  <c r="AA59" i="5"/>
  <c r="AE59" i="5" s="1"/>
  <c r="AB103" i="5"/>
  <c r="AA103" i="5"/>
  <c r="AE103" i="5" s="1"/>
  <c r="AC32" i="4"/>
  <c r="AG32" i="4" s="1"/>
  <c r="Y32" i="4"/>
  <c r="AH32" i="4"/>
  <c r="AC166" i="3"/>
  <c r="AJ166" i="3" s="1"/>
  <c r="Y166" i="3"/>
  <c r="AH166" i="3" s="1"/>
  <c r="AP166" i="3"/>
  <c r="AF193" i="3"/>
  <c r="AB193" i="3"/>
  <c r="AA193" i="3"/>
  <c r="AE193" i="3" s="1"/>
  <c r="AG193" i="3"/>
  <c r="AH181" i="3"/>
  <c r="AL126" i="3"/>
  <c r="AM126" i="3"/>
  <c r="AB42" i="6"/>
  <c r="AA42" i="6"/>
  <c r="AE42" i="6" s="1"/>
  <c r="AB64" i="6"/>
  <c r="AA64" i="6"/>
  <c r="AE64" i="6" s="1"/>
  <c r="AF185" i="3"/>
  <c r="AB185" i="3"/>
  <c r="AG185" i="3"/>
  <c r="AA185" i="3"/>
  <c r="AE185" i="3" s="1"/>
  <c r="AH182" i="3"/>
  <c r="AC30" i="5"/>
  <c r="AG30" i="5" s="1"/>
  <c r="AH30" i="5"/>
  <c r="Y30" i="5"/>
  <c r="AC36" i="3"/>
  <c r="AJ36" i="3" s="1"/>
  <c r="AP36" i="3"/>
  <c r="Y36" i="3"/>
  <c r="AH36" i="3" s="1"/>
  <c r="AH156" i="3"/>
  <c r="AC26" i="6"/>
  <c r="AG26" i="6" s="1"/>
  <c r="AH26" i="6"/>
  <c r="Y26" i="6"/>
  <c r="AB97" i="6"/>
  <c r="AA97" i="6"/>
  <c r="AE97" i="6" s="1"/>
  <c r="AN209" i="3"/>
  <c r="AB35" i="3"/>
  <c r="AF35" i="3"/>
  <c r="AG35" i="3"/>
  <c r="AA35" i="3"/>
  <c r="AE35" i="3" s="1"/>
  <c r="AA70" i="6"/>
  <c r="AE70" i="6" s="1"/>
  <c r="AB85" i="5"/>
  <c r="AA85" i="5"/>
  <c r="AE85" i="5" s="1"/>
  <c r="AP190" i="3"/>
  <c r="AB23" i="6"/>
  <c r="AA23" i="6"/>
  <c r="AE23" i="6" s="1"/>
  <c r="AH92" i="3"/>
  <c r="AB51" i="4"/>
  <c r="AA51" i="4"/>
  <c r="AE51" i="4" s="1"/>
  <c r="AH16" i="6"/>
  <c r="AF112" i="3" l="1"/>
  <c r="Y216" i="3"/>
  <c r="AO90" i="3"/>
  <c r="AK209" i="3"/>
  <c r="AP216" i="3"/>
  <c r="AK90" i="3"/>
  <c r="AB131" i="3"/>
  <c r="AP55" i="3"/>
  <c r="AA92" i="5"/>
  <c r="AE92" i="5" s="1"/>
  <c r="AF131" i="3"/>
  <c r="AA131" i="3"/>
  <c r="AE131" i="3" s="1"/>
  <c r="AN131" i="3" s="1"/>
  <c r="AB76" i="5"/>
  <c r="AG131" i="3"/>
  <c r="AG39" i="5"/>
  <c r="AH56" i="6"/>
  <c r="AA112" i="3"/>
  <c r="AE112" i="3" s="1"/>
  <c r="AO112" i="3" s="1"/>
  <c r="AF83" i="3"/>
  <c r="Y8" i="5"/>
  <c r="AB83" i="3"/>
  <c r="Y75" i="3"/>
  <c r="AH75" i="3" s="1"/>
  <c r="AP75" i="3"/>
  <c r="AB15" i="4"/>
  <c r="AO234" i="3"/>
  <c r="AA138" i="3"/>
  <c r="AE138" i="3" s="1"/>
  <c r="AO138" i="3" s="1"/>
  <c r="AG112" i="3"/>
  <c r="AN59" i="3"/>
  <c r="AA77" i="5"/>
  <c r="AE77" i="5" s="1"/>
  <c r="AJ200" i="3"/>
  <c r="AA72" i="6"/>
  <c r="AE72" i="6" s="1"/>
  <c r="AF119" i="3"/>
  <c r="AB34" i="6"/>
  <c r="AG173" i="3"/>
  <c r="AA4" i="4"/>
  <c r="AE4" i="4" s="1"/>
  <c r="AB138" i="3"/>
  <c r="Y24" i="6"/>
  <c r="AK81" i="3"/>
  <c r="AN106" i="3"/>
  <c r="AA50" i="3"/>
  <c r="AE50" i="3" s="1"/>
  <c r="AF138" i="3"/>
  <c r="AC24" i="6"/>
  <c r="AG24" i="6" s="1"/>
  <c r="AO194" i="3"/>
  <c r="AK234" i="3"/>
  <c r="AA88" i="5"/>
  <c r="AE88" i="5" s="1"/>
  <c r="AN81" i="3"/>
  <c r="AB173" i="3"/>
  <c r="AO106" i="3"/>
  <c r="AB77" i="6"/>
  <c r="AB97" i="5"/>
  <c r="AH138" i="3"/>
  <c r="AA173" i="3"/>
  <c r="AE173" i="3" s="1"/>
  <c r="AJ144" i="3"/>
  <c r="AH8" i="5"/>
  <c r="AA171" i="3"/>
  <c r="AE171" i="3" s="1"/>
  <c r="AK171" i="3" s="1"/>
  <c r="AK238" i="3"/>
  <c r="AA83" i="3"/>
  <c r="AE83" i="3" s="1"/>
  <c r="AO83" i="3" s="1"/>
  <c r="AG83" i="3"/>
  <c r="AB18" i="5"/>
  <c r="AN238" i="3"/>
  <c r="AB101" i="3"/>
  <c r="AG50" i="3"/>
  <c r="AH171" i="3"/>
  <c r="AF171" i="3"/>
  <c r="AB64" i="5"/>
  <c r="AA76" i="3"/>
  <c r="AE76" i="3" s="1"/>
  <c r="Y19" i="5"/>
  <c r="AP200" i="3"/>
  <c r="AG171" i="3"/>
  <c r="AB76" i="3"/>
  <c r="AC19" i="5"/>
  <c r="AG19" i="5" s="1"/>
  <c r="AF76" i="3"/>
  <c r="AA72" i="3"/>
  <c r="AE72" i="3" s="1"/>
  <c r="AO72" i="3" s="1"/>
  <c r="AH158" i="3"/>
  <c r="AH74" i="6"/>
  <c r="AB72" i="3"/>
  <c r="AH154" i="3"/>
  <c r="AO22" i="3"/>
  <c r="Y74" i="6"/>
  <c r="AB74" i="6" s="1"/>
  <c r="AB50" i="3"/>
  <c r="AP79" i="3"/>
  <c r="AB102" i="4"/>
  <c r="AP126" i="3"/>
  <c r="AF72" i="3"/>
  <c r="AG154" i="3"/>
  <c r="AG19" i="3"/>
  <c r="AK233" i="3"/>
  <c r="AH141" i="3"/>
  <c r="AB112" i="3"/>
  <c r="Y79" i="3"/>
  <c r="AH79" i="3" s="1"/>
  <c r="AN196" i="3"/>
  <c r="AG72" i="3"/>
  <c r="AN65" i="3"/>
  <c r="AA19" i="3"/>
  <c r="AE19" i="3" s="1"/>
  <c r="AN19" i="3" s="1"/>
  <c r="AN233" i="3"/>
  <c r="AA14" i="5"/>
  <c r="AE14" i="5" s="1"/>
  <c r="AJ79" i="3"/>
  <c r="AK177" i="3"/>
  <c r="AB154" i="3"/>
  <c r="AH50" i="3"/>
  <c r="AO65" i="3"/>
  <c r="AF19" i="3"/>
  <c r="AA158" i="3"/>
  <c r="AE158" i="3" s="1"/>
  <c r="AN158" i="3" s="1"/>
  <c r="AA154" i="3"/>
  <c r="AE154" i="3" s="1"/>
  <c r="AK154" i="3" s="1"/>
  <c r="AK213" i="3"/>
  <c r="AN213" i="3"/>
  <c r="AN177" i="3"/>
  <c r="AA101" i="3"/>
  <c r="AE101" i="3" s="1"/>
  <c r="AO101" i="3" s="1"/>
  <c r="AB19" i="3"/>
  <c r="AG76" i="3"/>
  <c r="Y126" i="3"/>
  <c r="AB126" i="3" s="1"/>
  <c r="AG101" i="3"/>
  <c r="AB73" i="3"/>
  <c r="AG16" i="6"/>
  <c r="Y56" i="6"/>
  <c r="AG119" i="3"/>
  <c r="Y190" i="3"/>
  <c r="AF190" i="3" s="1"/>
  <c r="AA119" i="3"/>
  <c r="AE119" i="3" s="1"/>
  <c r="AN119" i="3" s="1"/>
  <c r="AK23" i="3"/>
  <c r="AA25" i="4"/>
  <c r="AE25" i="4" s="1"/>
  <c r="AK104" i="3"/>
  <c r="AH224" i="3"/>
  <c r="AB119" i="3"/>
  <c r="AF158" i="3"/>
  <c r="AG224" i="3"/>
  <c r="AB224" i="3"/>
  <c r="AF224" i="3"/>
  <c r="AA14" i="4"/>
  <c r="AE14" i="4" s="1"/>
  <c r="Y70" i="4"/>
  <c r="AG158" i="3"/>
  <c r="AH3" i="6"/>
  <c r="AH70" i="4"/>
  <c r="AF173" i="3"/>
  <c r="Y3" i="6"/>
  <c r="AC63" i="6"/>
  <c r="AG63" i="6" s="1"/>
  <c r="AG3" i="6"/>
  <c r="AC8" i="3"/>
  <c r="AJ8" i="3" s="1"/>
  <c r="Y63" i="6"/>
  <c r="AB63" i="6" s="1"/>
  <c r="AA141" i="3"/>
  <c r="AE141" i="3" s="1"/>
  <c r="AK141" i="3" s="1"/>
  <c r="AK22" i="3"/>
  <c r="AG15" i="5"/>
  <c r="AH15" i="5"/>
  <c r="AH84" i="5"/>
  <c r="Y15" i="5"/>
  <c r="AB15" i="5" s="1"/>
  <c r="AA149" i="3"/>
  <c r="AE149" i="3" s="1"/>
  <c r="AA85" i="3"/>
  <c r="AE85" i="3" s="1"/>
  <c r="AO85" i="3" s="1"/>
  <c r="AF85" i="3"/>
  <c r="AB85" i="3"/>
  <c r="AG85" i="3"/>
  <c r="AB149" i="3"/>
  <c r="AH8" i="3"/>
  <c r="AB8" i="3"/>
  <c r="AG8" i="3"/>
  <c r="AF8" i="3"/>
  <c r="AA8" i="3"/>
  <c r="AE8" i="3" s="1"/>
  <c r="AN8" i="3" s="1"/>
  <c r="AP8" i="3"/>
  <c r="AB10" i="3"/>
  <c r="AA16" i="3"/>
  <c r="AE16" i="3" s="1"/>
  <c r="AN16" i="3" s="1"/>
  <c r="AA29" i="4"/>
  <c r="AE29" i="4" s="1"/>
  <c r="AF10" i="3"/>
  <c r="AA10" i="3"/>
  <c r="AE10" i="3" s="1"/>
  <c r="AN10" i="3" s="1"/>
  <c r="AP215" i="3"/>
  <c r="Y39" i="5"/>
  <c r="AB39" i="5" s="1"/>
  <c r="Y84" i="5"/>
  <c r="AB84" i="5" s="1"/>
  <c r="AP52" i="3"/>
  <c r="AJ52" i="3"/>
  <c r="AG84" i="5"/>
  <c r="Y121" i="3"/>
  <c r="AH121" i="3" s="1"/>
  <c r="AG141" i="3"/>
  <c r="AJ121" i="3"/>
  <c r="AB141" i="3"/>
  <c r="AP121" i="3"/>
  <c r="AJ28" i="3"/>
  <c r="AH16" i="3"/>
  <c r="AB16" i="3"/>
  <c r="AF16" i="3"/>
  <c r="AH41" i="5"/>
  <c r="AO68" i="3"/>
  <c r="AK68" i="3"/>
  <c r="AN68" i="3"/>
  <c r="Y72" i="5"/>
  <c r="AF149" i="3"/>
  <c r="AH149" i="3"/>
  <c r="AO20" i="3"/>
  <c r="AN20" i="3"/>
  <c r="AK20" i="3"/>
  <c r="AH84" i="3"/>
  <c r="AG84" i="3"/>
  <c r="AA84" i="3"/>
  <c r="AE84" i="3" s="1"/>
  <c r="AF84" i="3"/>
  <c r="AB84" i="3"/>
  <c r="AG25" i="6"/>
  <c r="Y25" i="6"/>
  <c r="AC45" i="4"/>
  <c r="AG45" i="4" s="1"/>
  <c r="AH25" i="6"/>
  <c r="AP144" i="3"/>
  <c r="AG8" i="5"/>
  <c r="AA79" i="6"/>
  <c r="AE79" i="6" s="1"/>
  <c r="AB79" i="6"/>
  <c r="AH72" i="5"/>
  <c r="Y215" i="3"/>
  <c r="AB215" i="3" s="1"/>
  <c r="AJ55" i="3"/>
  <c r="AJ215" i="3"/>
  <c r="Y200" i="3"/>
  <c r="Y52" i="3"/>
  <c r="AB52" i="3" s="1"/>
  <c r="AH94" i="5"/>
  <c r="AK218" i="3"/>
  <c r="AN218" i="3"/>
  <c r="AO218" i="3"/>
  <c r="AH45" i="4"/>
  <c r="Y24" i="4"/>
  <c r="AH24" i="4"/>
  <c r="AG94" i="5"/>
  <c r="AB45" i="4"/>
  <c r="AH43" i="3"/>
  <c r="AF43" i="3"/>
  <c r="AA43" i="3"/>
  <c r="AE43" i="3" s="1"/>
  <c r="AG43" i="3"/>
  <c r="AB43" i="3"/>
  <c r="Y144" i="3"/>
  <c r="AG144" i="3" s="1"/>
  <c r="AJ126" i="3"/>
  <c r="AH16" i="5"/>
  <c r="Y94" i="5"/>
  <c r="AB94" i="5" s="1"/>
  <c r="AK15" i="3"/>
  <c r="AO15" i="3"/>
  <c r="AN15" i="3"/>
  <c r="AB223" i="3"/>
  <c r="AA223" i="3"/>
  <c r="AE223" i="3" s="1"/>
  <c r="AH223" i="3"/>
  <c r="AF223" i="3"/>
  <c r="AG223" i="3"/>
  <c r="AP28" i="3"/>
  <c r="AN140" i="3"/>
  <c r="AO140" i="3"/>
  <c r="AK140" i="3"/>
  <c r="AO109" i="3"/>
  <c r="AN109" i="3"/>
  <c r="AK109" i="3"/>
  <c r="Y28" i="3"/>
  <c r="AH230" i="3"/>
  <c r="AB230" i="3"/>
  <c r="AF230" i="3"/>
  <c r="AG230" i="3"/>
  <c r="AA230" i="3"/>
  <c r="AE230" i="3" s="1"/>
  <c r="AO41" i="3"/>
  <c r="AN41" i="3"/>
  <c r="AK41" i="3"/>
  <c r="AH39" i="5"/>
  <c r="AK165" i="3"/>
  <c r="AO165" i="3"/>
  <c r="AN165" i="3"/>
  <c r="AH221" i="3"/>
  <c r="AF221" i="3"/>
  <c r="AB221" i="3"/>
  <c r="AA221" i="3"/>
  <c r="AE221" i="3" s="1"/>
  <c r="AG221" i="3"/>
  <c r="AG56" i="6"/>
  <c r="AJ190" i="3"/>
  <c r="AK194" i="3"/>
  <c r="AA54" i="4"/>
  <c r="AE54" i="4" s="1"/>
  <c r="AB54" i="4"/>
  <c r="AG74" i="6"/>
  <c r="AC18" i="4"/>
  <c r="AG18" i="4" s="1"/>
  <c r="Y18" i="4"/>
  <c r="AC16" i="5"/>
  <c r="AG16" i="5" s="1"/>
  <c r="AN64" i="3"/>
  <c r="AO64" i="3"/>
  <c r="AK64" i="3"/>
  <c r="AC74" i="3"/>
  <c r="AJ74" i="3" s="1"/>
  <c r="Y74" i="3"/>
  <c r="AP74" i="3"/>
  <c r="AG41" i="5"/>
  <c r="Y41" i="5"/>
  <c r="AB41" i="5" s="1"/>
  <c r="AA42" i="4"/>
  <c r="AE42" i="4" s="1"/>
  <c r="AB42" i="4"/>
  <c r="AC53" i="4"/>
  <c r="AG53" i="4" s="1"/>
  <c r="Y53" i="4"/>
  <c r="AB3" i="3"/>
  <c r="AF3" i="3"/>
  <c r="AA3" i="3"/>
  <c r="AE3" i="3" s="1"/>
  <c r="AG3" i="3"/>
  <c r="AH3" i="3"/>
  <c r="AC9" i="4"/>
  <c r="AG9" i="4" s="1"/>
  <c r="AH9" i="4"/>
  <c r="AG72" i="5"/>
  <c r="AH18" i="4"/>
  <c r="AO228" i="3"/>
  <c r="AN228" i="3"/>
  <c r="AK228" i="3"/>
  <c r="AO134" i="3"/>
  <c r="AN134" i="3"/>
  <c r="AK134" i="3"/>
  <c r="AC231" i="3"/>
  <c r="AJ231" i="3" s="1"/>
  <c r="Y231" i="3"/>
  <c r="AP231" i="3"/>
  <c r="AB115" i="3"/>
  <c r="AF115" i="3"/>
  <c r="AA115" i="3"/>
  <c r="AE115" i="3" s="1"/>
  <c r="AG115" i="3"/>
  <c r="AH115" i="3"/>
  <c r="AC27" i="3"/>
  <c r="AJ27" i="3" s="1"/>
  <c r="AP27" i="3"/>
  <c r="Y27" i="3"/>
  <c r="AH27" i="3" s="1"/>
  <c r="AN102" i="3"/>
  <c r="AK102" i="3"/>
  <c r="AO102" i="3"/>
  <c r="AK87" i="3"/>
  <c r="AO87" i="3"/>
  <c r="AN87" i="3"/>
  <c r="AF95" i="3"/>
  <c r="AB95" i="3"/>
  <c r="AA95" i="3"/>
  <c r="AE95" i="3" s="1"/>
  <c r="AG95" i="3"/>
  <c r="AF5" i="3"/>
  <c r="AB5" i="3"/>
  <c r="AA5" i="3"/>
  <c r="AE5" i="3" s="1"/>
  <c r="AG5" i="3"/>
  <c r="AH5" i="3"/>
  <c r="AH152" i="3"/>
  <c r="AB152" i="3"/>
  <c r="AF152" i="3"/>
  <c r="AG152" i="3"/>
  <c r="AA152" i="3"/>
  <c r="AE152" i="3" s="1"/>
  <c r="AK133" i="3"/>
  <c r="AO133" i="3"/>
  <c r="AN133" i="3"/>
  <c r="AH40" i="3"/>
  <c r="AG40" i="3"/>
  <c r="AF40" i="3"/>
  <c r="AB40" i="3"/>
  <c r="AA40" i="3"/>
  <c r="AE40" i="3" s="1"/>
  <c r="AC81" i="5"/>
  <c r="AG81" i="5" s="1"/>
  <c r="AH81" i="5"/>
  <c r="AH95" i="3"/>
  <c r="AB43" i="4"/>
  <c r="AA43" i="4"/>
  <c r="AE43" i="4" s="1"/>
  <c r="AB50" i="5"/>
  <c r="AA50" i="5"/>
  <c r="AE50" i="5" s="1"/>
  <c r="AC100" i="3"/>
  <c r="AJ100" i="3" s="1"/>
  <c r="AP100" i="3"/>
  <c r="Y100" i="3"/>
  <c r="AH100" i="3" s="1"/>
  <c r="AC159" i="3"/>
  <c r="AJ159" i="3" s="1"/>
  <c r="Y159" i="3"/>
  <c r="AN178" i="3"/>
  <c r="AO178" i="3"/>
  <c r="AK178" i="3"/>
  <c r="AB93" i="5"/>
  <c r="AA93" i="5"/>
  <c r="AE93" i="5" s="1"/>
  <c r="AH199" i="3"/>
  <c r="AF199" i="3"/>
  <c r="AB199" i="3"/>
  <c r="AA199" i="3"/>
  <c r="AE199" i="3" s="1"/>
  <c r="AG199" i="3"/>
  <c r="AA68" i="4"/>
  <c r="AE68" i="4" s="1"/>
  <c r="AB68" i="4"/>
  <c r="AO97" i="3"/>
  <c r="AN97" i="3"/>
  <c r="AK97" i="3"/>
  <c r="AF175" i="3"/>
  <c r="AB175" i="3"/>
  <c r="AA175" i="3"/>
  <c r="AE175" i="3" s="1"/>
  <c r="AG175" i="3"/>
  <c r="AB86" i="3"/>
  <c r="AF86" i="3"/>
  <c r="AH86" i="3"/>
  <c r="AG86" i="3"/>
  <c r="AA86" i="3"/>
  <c r="AE86" i="3" s="1"/>
  <c r="AB47" i="4"/>
  <c r="AA47" i="4"/>
  <c r="AE47" i="4" s="1"/>
  <c r="AB39" i="4"/>
  <c r="AA39" i="4"/>
  <c r="AE39" i="4" s="1"/>
  <c r="AO105" i="3"/>
  <c r="AN105" i="3"/>
  <c r="AK105" i="3"/>
  <c r="AB12" i="4"/>
  <c r="AA12" i="4"/>
  <c r="AE12" i="4" s="1"/>
  <c r="AO240" i="3"/>
  <c r="AN240" i="3"/>
  <c r="AK240" i="3"/>
  <c r="AB76" i="4"/>
  <c r="AA76" i="4"/>
  <c r="AE76" i="4" s="1"/>
  <c r="AF145" i="3"/>
  <c r="AA145" i="3"/>
  <c r="AE145" i="3" s="1"/>
  <c r="AG145" i="3"/>
  <c r="AH145" i="3"/>
  <c r="AB145" i="3"/>
  <c r="AK66" i="3"/>
  <c r="AO66" i="3"/>
  <c r="AN66" i="3"/>
  <c r="AC26" i="3"/>
  <c r="AJ26" i="3" s="1"/>
  <c r="AP26" i="3"/>
  <c r="AO123" i="3"/>
  <c r="AN123" i="3"/>
  <c r="AK123" i="3"/>
  <c r="AC227" i="3"/>
  <c r="AJ227" i="3" s="1"/>
  <c r="AP227" i="3"/>
  <c r="AO201" i="3"/>
  <c r="AN201" i="3"/>
  <c r="AK201" i="3"/>
  <c r="AB93" i="4"/>
  <c r="AA93" i="4"/>
  <c r="AE93" i="4" s="1"/>
  <c r="AC86" i="6"/>
  <c r="AG86" i="6" s="1"/>
  <c r="AH86" i="6"/>
  <c r="AF157" i="3"/>
  <c r="AB157" i="3"/>
  <c r="AA157" i="3"/>
  <c r="AE157" i="3" s="1"/>
  <c r="AG157" i="3"/>
  <c r="AO136" i="3"/>
  <c r="AN136" i="3"/>
  <c r="AK136" i="3"/>
  <c r="AB92" i="4"/>
  <c r="AA92" i="4"/>
  <c r="AE92" i="4" s="1"/>
  <c r="AB62" i="3"/>
  <c r="AF62" i="3"/>
  <c r="AG62" i="3"/>
  <c r="AA62" i="3"/>
  <c r="AE62" i="3" s="1"/>
  <c r="AO172" i="3"/>
  <c r="AN172" i="3"/>
  <c r="AK172" i="3"/>
  <c r="AO120" i="3"/>
  <c r="AN120" i="3"/>
  <c r="AK120" i="3"/>
  <c r="AO94" i="3"/>
  <c r="AN94" i="3"/>
  <c r="AK94" i="3"/>
  <c r="AK18" i="3"/>
  <c r="AO18" i="3"/>
  <c r="AN18" i="3"/>
  <c r="AF150" i="3"/>
  <c r="AB150" i="3"/>
  <c r="AG150" i="3"/>
  <c r="AA150" i="3"/>
  <c r="AE150" i="3" s="1"/>
  <c r="AB51" i="3"/>
  <c r="AF51" i="3"/>
  <c r="AG51" i="3"/>
  <c r="AA51" i="3"/>
  <c r="AE51" i="3" s="1"/>
  <c r="AB86" i="6"/>
  <c r="AA86" i="6"/>
  <c r="AE86" i="6" s="1"/>
  <c r="AO93" i="3"/>
  <c r="AN93" i="3"/>
  <c r="AK93" i="3"/>
  <c r="AF142" i="3"/>
  <c r="AB142" i="3"/>
  <c r="AG142" i="3"/>
  <c r="AA142" i="3"/>
  <c r="AE142" i="3" s="1"/>
  <c r="AO224" i="3"/>
  <c r="AN224" i="3"/>
  <c r="AK224" i="3"/>
  <c r="AF45" i="3"/>
  <c r="AB45" i="3"/>
  <c r="AG45" i="3"/>
  <c r="AA45" i="3"/>
  <c r="AE45" i="3" s="1"/>
  <c r="AB153" i="3"/>
  <c r="AF153" i="3"/>
  <c r="AA153" i="3"/>
  <c r="AE153" i="3" s="1"/>
  <c r="AG153" i="3"/>
  <c r="AC5" i="4"/>
  <c r="AG5" i="4" s="1"/>
  <c r="AH5" i="4"/>
  <c r="Y5" i="4"/>
  <c r="AB5" i="6"/>
  <c r="AA5" i="6"/>
  <c r="AE5" i="6" s="1"/>
  <c r="AN122" i="3"/>
  <c r="AK122" i="3"/>
  <c r="AO122" i="3"/>
  <c r="AK114" i="3"/>
  <c r="AO114" i="3"/>
  <c r="AN114" i="3"/>
  <c r="AK241" i="3"/>
  <c r="AO241" i="3"/>
  <c r="AN241" i="3"/>
  <c r="AB56" i="6"/>
  <c r="AA56" i="6"/>
  <c r="AE56" i="6" s="1"/>
  <c r="AB37" i="4"/>
  <c r="AA37" i="4"/>
  <c r="AE37" i="4" s="1"/>
  <c r="AC53" i="3"/>
  <c r="AJ53" i="3" s="1"/>
  <c r="AP53" i="3"/>
  <c r="Y53" i="3"/>
  <c r="AH53" i="3" s="1"/>
  <c r="AB83" i="4"/>
  <c r="AA83" i="4"/>
  <c r="AE83" i="4" s="1"/>
  <c r="AB3" i="5"/>
  <c r="AA3" i="5"/>
  <c r="AE3" i="5" s="1"/>
  <c r="AO6" i="3"/>
  <c r="AN6" i="3"/>
  <c r="AK6" i="3"/>
  <c r="AF210" i="3"/>
  <c r="AB210" i="3"/>
  <c r="AG210" i="3"/>
  <c r="AA210" i="3"/>
  <c r="AE210" i="3" s="1"/>
  <c r="AC71" i="6"/>
  <c r="AG71" i="6" s="1"/>
  <c r="Y71" i="6"/>
  <c r="AH71" i="6"/>
  <c r="AO167" i="3"/>
  <c r="AN167" i="3"/>
  <c r="AK167" i="3"/>
  <c r="AO16" i="3"/>
  <c r="AK16" i="3"/>
  <c r="AC72" i="4"/>
  <c r="AG72" i="4" s="1"/>
  <c r="Y72" i="4"/>
  <c r="AH72" i="4"/>
  <c r="AB10" i="6"/>
  <c r="AA10" i="6"/>
  <c r="AE10" i="6" s="1"/>
  <c r="AO110" i="3"/>
  <c r="AN110" i="3"/>
  <c r="AK110" i="3"/>
  <c r="AO214" i="3"/>
  <c r="AN214" i="3"/>
  <c r="AK214" i="3"/>
  <c r="AO91" i="3"/>
  <c r="AN91" i="3"/>
  <c r="AK91" i="3"/>
  <c r="AN162" i="3"/>
  <c r="AK162" i="3"/>
  <c r="AO162" i="3"/>
  <c r="AH150" i="3"/>
  <c r="AB188" i="3"/>
  <c r="AF188" i="3"/>
  <c r="AA188" i="3"/>
  <c r="AE188" i="3" s="1"/>
  <c r="AG188" i="3"/>
  <c r="AC33" i="4"/>
  <c r="AG33" i="4" s="1"/>
  <c r="AH33" i="4"/>
  <c r="Y33" i="4"/>
  <c r="AB26" i="6"/>
  <c r="AA26" i="6"/>
  <c r="AE26" i="6" s="1"/>
  <c r="AB29" i="5"/>
  <c r="AA29" i="5"/>
  <c r="AE29" i="5" s="1"/>
  <c r="AK239" i="3"/>
  <c r="AO239" i="3"/>
  <c r="AN239" i="3"/>
  <c r="AF37" i="3"/>
  <c r="AB37" i="3"/>
  <c r="AG37" i="3"/>
  <c r="AA37" i="3"/>
  <c r="AE37" i="3" s="1"/>
  <c r="AB22" i="5"/>
  <c r="AA22" i="5"/>
  <c r="AE22" i="5" s="1"/>
  <c r="AK10" i="3"/>
  <c r="AO10" i="3"/>
  <c r="AB102" i="6"/>
  <c r="AA102" i="6"/>
  <c r="AE102" i="6" s="1"/>
  <c r="AO14" i="3"/>
  <c r="AN14" i="3"/>
  <c r="AK14" i="3"/>
  <c r="AB75" i="3"/>
  <c r="AF75" i="3"/>
  <c r="AG75" i="3"/>
  <c r="AA75" i="3"/>
  <c r="AE75" i="3" s="1"/>
  <c r="AC197" i="3"/>
  <c r="AJ197" i="3" s="1"/>
  <c r="AP197" i="3"/>
  <c r="Y197" i="3"/>
  <c r="AH197" i="3" s="1"/>
  <c r="AO77" i="3"/>
  <c r="AN77" i="3"/>
  <c r="AK77" i="3"/>
  <c r="AF21" i="3"/>
  <c r="AB21" i="3"/>
  <c r="AA21" i="3"/>
  <c r="AE21" i="3" s="1"/>
  <c r="AG21" i="3"/>
  <c r="AN220" i="3"/>
  <c r="AK220" i="3"/>
  <c r="AO220" i="3"/>
  <c r="AO143" i="3"/>
  <c r="AN143" i="3"/>
  <c r="AK143" i="3"/>
  <c r="AB81" i="5"/>
  <c r="AA81" i="5"/>
  <c r="AE81" i="5" s="1"/>
  <c r="AH188" i="3"/>
  <c r="AB91" i="4"/>
  <c r="AA91" i="4"/>
  <c r="AE91" i="4" s="1"/>
  <c r="AO182" i="3"/>
  <c r="AN182" i="3"/>
  <c r="AK182" i="3"/>
  <c r="AC205" i="3"/>
  <c r="AJ205" i="3" s="1"/>
  <c r="AP205" i="3"/>
  <c r="Y205" i="3"/>
  <c r="AH205" i="3" s="1"/>
  <c r="AB211" i="3"/>
  <c r="AF211" i="3"/>
  <c r="AG211" i="3"/>
  <c r="AA211" i="3"/>
  <c r="AE211" i="3" s="1"/>
  <c r="AO195" i="3"/>
  <c r="AN195" i="3"/>
  <c r="AK195" i="3"/>
  <c r="AK42" i="3"/>
  <c r="AO42" i="3"/>
  <c r="AN42" i="3"/>
  <c r="AB32" i="6"/>
  <c r="AA32" i="6"/>
  <c r="AE32" i="6" s="1"/>
  <c r="AB13" i="4"/>
  <c r="AA13" i="4"/>
  <c r="AE13" i="4" s="1"/>
  <c r="AB90" i="4"/>
  <c r="AA90" i="4"/>
  <c r="AE90" i="4" s="1"/>
  <c r="AF202" i="3"/>
  <c r="AB202" i="3"/>
  <c r="AG202" i="3"/>
  <c r="AA202" i="3"/>
  <c r="AE202" i="3" s="1"/>
  <c r="AB21" i="6"/>
  <c r="AA21" i="6"/>
  <c r="AE21" i="6" s="1"/>
  <c r="AF4" i="3"/>
  <c r="AB4" i="3"/>
  <c r="AA4" i="3"/>
  <c r="AE4" i="3" s="1"/>
  <c r="AG4" i="3"/>
  <c r="AB190" i="3"/>
  <c r="AB132" i="3"/>
  <c r="AF132" i="3"/>
  <c r="AG132" i="3"/>
  <c r="AA132" i="3"/>
  <c r="AE132" i="3" s="1"/>
  <c r="AC41" i="4"/>
  <c r="AG41" i="4" s="1"/>
  <c r="Y41" i="4"/>
  <c r="AH41" i="4"/>
  <c r="AB88" i="4"/>
  <c r="AA88" i="4"/>
  <c r="AE88" i="4" s="1"/>
  <c r="AB40" i="4"/>
  <c r="AA40" i="4"/>
  <c r="AE40" i="4" s="1"/>
  <c r="AO113" i="3"/>
  <c r="AN113" i="3"/>
  <c r="AK113" i="3"/>
  <c r="AB3" i="6"/>
  <c r="AA3" i="6"/>
  <c r="AE3" i="6" s="1"/>
  <c r="AB121" i="3"/>
  <c r="AF121" i="3"/>
  <c r="AG121" i="3"/>
  <c r="AA121" i="3"/>
  <c r="AE121" i="3" s="1"/>
  <c r="AC78" i="4"/>
  <c r="AG78" i="4" s="1"/>
  <c r="Y78" i="4"/>
  <c r="AH78" i="4"/>
  <c r="AO78" i="3"/>
  <c r="AN78" i="3"/>
  <c r="AK78" i="3"/>
  <c r="AF29" i="3"/>
  <c r="AB29" i="3"/>
  <c r="AG29" i="3"/>
  <c r="AA29" i="3"/>
  <c r="AE29" i="3" s="1"/>
  <c r="AO70" i="3"/>
  <c r="AN70" i="3"/>
  <c r="AK70" i="3"/>
  <c r="AO117" i="3"/>
  <c r="AN117" i="3"/>
  <c r="AK117" i="3"/>
  <c r="AB68" i="5"/>
  <c r="AA68" i="5"/>
  <c r="AE68" i="5" s="1"/>
  <c r="AB85" i="4"/>
  <c r="AA85" i="4"/>
  <c r="AE85" i="4" s="1"/>
  <c r="AO156" i="3"/>
  <c r="AN156" i="3"/>
  <c r="AK156" i="3"/>
  <c r="AC186" i="3"/>
  <c r="AJ186" i="3" s="1"/>
  <c r="AP186" i="3"/>
  <c r="Y186" i="3"/>
  <c r="AO148" i="3"/>
  <c r="AN148" i="3"/>
  <c r="AK148" i="3"/>
  <c r="AO160" i="3"/>
  <c r="AN160" i="3"/>
  <c r="AK160" i="3"/>
  <c r="AC180" i="3"/>
  <c r="AJ180" i="3" s="1"/>
  <c r="AP180" i="3"/>
  <c r="Y180" i="3"/>
  <c r="AK82" i="3"/>
  <c r="AO82" i="3"/>
  <c r="AN82" i="3"/>
  <c r="AB16" i="6"/>
  <c r="AA16" i="6"/>
  <c r="AE16" i="6" s="1"/>
  <c r="AO176" i="3"/>
  <c r="AN176" i="3"/>
  <c r="AK176" i="3"/>
  <c r="AB39" i="6"/>
  <c r="AA39" i="6"/>
  <c r="AE39" i="6" s="1"/>
  <c r="AC69" i="3"/>
  <c r="AJ69" i="3" s="1"/>
  <c r="AP69" i="3"/>
  <c r="Y69" i="3"/>
  <c r="AH69" i="3" s="1"/>
  <c r="AB100" i="5"/>
  <c r="AA100" i="5"/>
  <c r="AE100" i="5" s="1"/>
  <c r="AO217" i="3"/>
  <c r="AN217" i="3"/>
  <c r="AK217" i="3"/>
  <c r="AF98" i="3"/>
  <c r="AB98" i="3"/>
  <c r="AG98" i="3"/>
  <c r="AA98" i="3"/>
  <c r="AE98" i="3" s="1"/>
  <c r="AF111" i="3"/>
  <c r="AB111" i="3"/>
  <c r="AG111" i="3"/>
  <c r="AA111" i="3"/>
  <c r="AE111" i="3" s="1"/>
  <c r="AO92" i="3"/>
  <c r="AN92" i="3"/>
  <c r="AK92" i="3"/>
  <c r="AO181" i="3"/>
  <c r="AN181" i="3"/>
  <c r="AK181" i="3"/>
  <c r="AH132" i="3"/>
  <c r="AF26" i="3"/>
  <c r="AB26" i="3"/>
  <c r="AG26" i="3"/>
  <c r="AA26" i="3"/>
  <c r="AE26" i="3" s="1"/>
  <c r="AO35" i="3"/>
  <c r="AN35" i="3"/>
  <c r="AK35" i="3"/>
  <c r="AO76" i="3"/>
  <c r="AN76" i="3"/>
  <c r="AK76" i="3"/>
  <c r="AO147" i="3"/>
  <c r="AN147" i="3"/>
  <c r="AK147" i="3"/>
  <c r="AO203" i="3"/>
  <c r="AN203" i="3"/>
  <c r="AK203" i="3"/>
  <c r="AB4" i="6"/>
  <c r="AA4" i="6"/>
  <c r="AE4" i="6" s="1"/>
  <c r="AO61" i="3"/>
  <c r="AN61" i="3"/>
  <c r="AK61" i="3"/>
  <c r="AO184" i="3"/>
  <c r="AN184" i="3"/>
  <c r="AK184" i="3"/>
  <c r="AB12" i="3"/>
  <c r="AF12" i="3"/>
  <c r="AG12" i="3"/>
  <c r="AA12" i="3"/>
  <c r="AE12" i="3" s="1"/>
  <c r="AB36" i="5"/>
  <c r="AA36" i="5"/>
  <c r="AE36" i="5" s="1"/>
  <c r="AF103" i="3"/>
  <c r="AB103" i="3"/>
  <c r="AA103" i="3"/>
  <c r="AE103" i="3" s="1"/>
  <c r="AG103" i="3"/>
  <c r="AB53" i="6"/>
  <c r="AA53" i="6"/>
  <c r="AE53" i="6" s="1"/>
  <c r="AB10" i="5"/>
  <c r="AA10" i="5"/>
  <c r="AE10" i="5" s="1"/>
  <c r="AK2" i="3"/>
  <c r="AO2" i="3"/>
  <c r="AN2" i="3"/>
  <c r="AB9" i="4"/>
  <c r="AA9" i="4"/>
  <c r="AE9" i="4" s="1"/>
  <c r="AB242" i="3"/>
  <c r="AF242" i="3"/>
  <c r="AG242" i="3"/>
  <c r="AA242" i="3"/>
  <c r="AE242" i="3" s="1"/>
  <c r="AB36" i="3"/>
  <c r="AF36" i="3"/>
  <c r="AA36" i="3"/>
  <c r="AE36" i="3" s="1"/>
  <c r="AG36" i="3"/>
  <c r="AF166" i="3"/>
  <c r="AB166" i="3"/>
  <c r="AG166" i="3"/>
  <c r="AA166" i="3"/>
  <c r="AE166" i="3" s="1"/>
  <c r="AF88" i="3"/>
  <c r="AB88" i="3"/>
  <c r="AG88" i="3"/>
  <c r="AA88" i="3"/>
  <c r="AE88" i="3" s="1"/>
  <c r="AB78" i="5"/>
  <c r="AA78" i="5"/>
  <c r="AE78" i="5" s="1"/>
  <c r="AF71" i="3"/>
  <c r="AB71" i="3"/>
  <c r="AG71" i="3"/>
  <c r="AA71" i="3"/>
  <c r="AE71" i="3" s="1"/>
  <c r="AB86" i="4"/>
  <c r="AA86" i="4"/>
  <c r="AE86" i="4" s="1"/>
  <c r="AF130" i="3"/>
  <c r="AB130" i="3"/>
  <c r="AA130" i="3"/>
  <c r="AE130" i="3" s="1"/>
  <c r="AG130" i="3"/>
  <c r="AC55" i="5"/>
  <c r="AG55" i="5" s="1"/>
  <c r="AH55" i="5"/>
  <c r="Y55" i="5"/>
  <c r="AF32" i="3"/>
  <c r="AB32" i="3"/>
  <c r="AG32" i="3"/>
  <c r="AA32" i="3"/>
  <c r="AE32" i="3" s="1"/>
  <c r="AC37" i="6"/>
  <c r="AG37" i="6" s="1"/>
  <c r="AH37" i="6"/>
  <c r="Y37" i="6"/>
  <c r="AF163" i="3"/>
  <c r="AB163" i="3"/>
  <c r="AG163" i="3"/>
  <c r="AA163" i="3"/>
  <c r="AE163" i="3" s="1"/>
  <c r="AB82" i="5"/>
  <c r="AA82" i="5"/>
  <c r="AE82" i="5" s="1"/>
  <c r="AF7" i="3"/>
  <c r="AB7" i="3"/>
  <c r="AG7" i="3"/>
  <c r="AA7" i="3"/>
  <c r="AE7" i="3" s="1"/>
  <c r="AF236" i="3"/>
  <c r="AB236" i="3"/>
  <c r="AG236" i="3"/>
  <c r="AA236" i="3"/>
  <c r="AE236" i="3" s="1"/>
  <c r="AO198" i="3"/>
  <c r="AN198" i="3"/>
  <c r="AK198" i="3"/>
  <c r="AB26" i="5"/>
  <c r="AA26" i="5"/>
  <c r="AE26" i="5" s="1"/>
  <c r="AB47" i="5"/>
  <c r="AA47" i="5"/>
  <c r="AE47" i="5" s="1"/>
  <c r="AO73" i="3"/>
  <c r="AN73" i="3"/>
  <c r="AK73" i="3"/>
  <c r="AB11" i="3"/>
  <c r="AF11" i="3"/>
  <c r="AA11" i="3"/>
  <c r="AE11" i="3" s="1"/>
  <c r="AG11" i="3"/>
  <c r="AB95" i="6"/>
  <c r="AA95" i="6"/>
  <c r="AE95" i="6" s="1"/>
  <c r="AB100" i="4"/>
  <c r="AA100" i="4"/>
  <c r="AE100" i="4" s="1"/>
  <c r="AO168" i="3"/>
  <c r="AN168" i="3"/>
  <c r="AK168" i="3"/>
  <c r="AF58" i="3"/>
  <c r="AB58" i="3"/>
  <c r="AG58" i="3"/>
  <c r="AA58" i="3"/>
  <c r="AE58" i="3" s="1"/>
  <c r="AF56" i="3"/>
  <c r="AB56" i="3"/>
  <c r="AG56" i="3"/>
  <c r="AA56" i="3"/>
  <c r="AE56" i="3" s="1"/>
  <c r="AO99" i="3"/>
  <c r="AN99" i="3"/>
  <c r="AK99" i="3"/>
  <c r="AF170" i="3"/>
  <c r="AB170" i="3"/>
  <c r="AA170" i="3"/>
  <c r="AE170" i="3" s="1"/>
  <c r="AG170" i="3"/>
  <c r="AO185" i="3"/>
  <c r="AN185" i="3"/>
  <c r="AK185" i="3"/>
  <c r="AO193" i="3"/>
  <c r="AN193" i="3"/>
  <c r="AK193" i="3"/>
  <c r="AF31" i="3"/>
  <c r="AB31" i="3"/>
  <c r="AA31" i="3"/>
  <c r="AE31" i="3" s="1"/>
  <c r="AG31" i="3"/>
  <c r="AB80" i="4"/>
  <c r="AA80" i="4"/>
  <c r="AE80" i="4" s="1"/>
  <c r="AF34" i="3"/>
  <c r="AB34" i="3"/>
  <c r="AA34" i="3"/>
  <c r="AE34" i="3" s="1"/>
  <c r="AG34" i="3"/>
  <c r="AF216" i="3"/>
  <c r="AB216" i="3"/>
  <c r="AG216" i="3"/>
  <c r="AA216" i="3"/>
  <c r="AE216" i="3" s="1"/>
  <c r="AB179" i="3"/>
  <c r="AF179" i="3"/>
  <c r="AA179" i="3"/>
  <c r="AE179" i="3" s="1"/>
  <c r="AG179" i="3"/>
  <c r="AB92" i="6"/>
  <c r="AA92" i="6"/>
  <c r="AE92" i="6" s="1"/>
  <c r="AK173" i="3"/>
  <c r="AO173" i="3"/>
  <c r="AN173" i="3"/>
  <c r="AO232" i="3"/>
  <c r="AN232" i="3"/>
  <c r="AK232" i="3"/>
  <c r="AB227" i="3"/>
  <c r="AF227" i="3"/>
  <c r="AA227" i="3"/>
  <c r="AE227" i="3" s="1"/>
  <c r="AG227" i="3"/>
  <c r="AN226" i="3"/>
  <c r="AO226" i="3"/>
  <c r="AK226" i="3"/>
  <c r="AB12" i="5"/>
  <c r="AA12" i="5"/>
  <c r="AE12" i="5" s="1"/>
  <c r="AB9" i="6"/>
  <c r="AA9" i="6"/>
  <c r="AE9" i="6" s="1"/>
  <c r="AH12" i="3"/>
  <c r="AN204" i="3"/>
  <c r="AK204" i="3"/>
  <c r="AO204" i="3"/>
  <c r="AB72" i="5"/>
  <c r="AA72" i="5"/>
  <c r="AE72" i="5" s="1"/>
  <c r="AO171" i="3"/>
  <c r="AN171" i="3"/>
  <c r="AB59" i="6"/>
  <c r="AA59" i="6"/>
  <c r="AE59" i="6" s="1"/>
  <c r="AO118" i="3"/>
  <c r="AN118" i="3"/>
  <c r="AK118" i="3"/>
  <c r="AF139" i="3"/>
  <c r="AB139" i="3"/>
  <c r="AG139" i="3"/>
  <c r="AA139" i="3"/>
  <c r="AE139" i="3" s="1"/>
  <c r="AK183" i="3"/>
  <c r="AO183" i="3"/>
  <c r="AN183" i="3"/>
  <c r="AC61" i="4"/>
  <c r="AG61" i="4" s="1"/>
  <c r="Y61" i="4"/>
  <c r="AH61" i="4"/>
  <c r="AB79" i="5"/>
  <c r="AA79" i="5"/>
  <c r="AE79" i="5" s="1"/>
  <c r="AF237" i="3"/>
  <c r="AB237" i="3"/>
  <c r="AA237" i="3"/>
  <c r="AE237" i="3" s="1"/>
  <c r="AG237" i="3"/>
  <c r="AK39" i="3"/>
  <c r="AO39" i="3"/>
  <c r="AN39" i="3"/>
  <c r="AB19" i="5"/>
  <c r="AA19" i="5"/>
  <c r="AE19" i="5" s="1"/>
  <c r="AK158" i="3"/>
  <c r="AO161" i="3"/>
  <c r="AN161" i="3"/>
  <c r="AK161" i="3"/>
  <c r="AK125" i="3"/>
  <c r="AO125" i="3"/>
  <c r="AN125" i="3"/>
  <c r="AB30" i="4"/>
  <c r="AA30" i="4"/>
  <c r="AE30" i="4" s="1"/>
  <c r="AO119" i="3"/>
  <c r="AO174" i="3"/>
  <c r="AN174" i="3"/>
  <c r="AK174" i="3"/>
  <c r="AB30" i="5"/>
  <c r="AA30" i="5"/>
  <c r="AE30" i="5" s="1"/>
  <c r="AC96" i="3"/>
  <c r="AJ96" i="3" s="1"/>
  <c r="AP96" i="3"/>
  <c r="Y96" i="3"/>
  <c r="AH96" i="3" s="1"/>
  <c r="AF55" i="3"/>
  <c r="AB55" i="3"/>
  <c r="AG55" i="3"/>
  <c r="AA55" i="3"/>
  <c r="AE55" i="3" s="1"/>
  <c r="AC155" i="3"/>
  <c r="AJ155" i="3" s="1"/>
  <c r="Y155" i="3"/>
  <c r="AH155" i="3" s="1"/>
  <c r="AP155" i="3"/>
  <c r="AO108" i="3"/>
  <c r="AN108" i="3"/>
  <c r="AK108" i="3"/>
  <c r="AB137" i="3"/>
  <c r="AF137" i="3"/>
  <c r="AA137" i="3"/>
  <c r="AE137" i="3" s="1"/>
  <c r="AG137" i="3"/>
  <c r="AB8" i="5"/>
  <c r="AA8" i="5"/>
  <c r="AE8" i="5" s="1"/>
  <c r="AF25" i="3"/>
  <c r="AB25" i="3"/>
  <c r="AA25" i="3"/>
  <c r="AE25" i="3" s="1"/>
  <c r="AG25" i="3"/>
  <c r="AO44" i="3"/>
  <c r="AN44" i="3"/>
  <c r="AK44" i="3"/>
  <c r="AH237" i="3"/>
  <c r="AB56" i="4"/>
  <c r="AA56" i="4"/>
  <c r="AE56" i="4" s="1"/>
  <c r="AO60" i="3"/>
  <c r="AN60" i="3"/>
  <c r="AK60" i="3"/>
  <c r="AB69" i="4"/>
  <c r="AA69" i="4"/>
  <c r="AE69" i="4" s="1"/>
  <c r="AK50" i="3"/>
  <c r="AO50" i="3"/>
  <c r="AN50" i="3"/>
  <c r="AH58" i="3"/>
  <c r="AC63" i="5"/>
  <c r="AG63" i="5" s="1"/>
  <c r="AH63" i="5"/>
  <c r="Y63" i="5"/>
  <c r="AO54" i="3"/>
  <c r="AN54" i="3"/>
  <c r="AK54" i="3"/>
  <c r="AB19" i="4"/>
  <c r="AA19" i="4"/>
  <c r="AE19" i="4" s="1"/>
  <c r="AB31" i="5"/>
  <c r="AA31" i="5"/>
  <c r="AE31" i="5" s="1"/>
  <c r="AB32" i="4"/>
  <c r="AA32" i="4"/>
  <c r="AE32" i="4" s="1"/>
  <c r="AB26" i="4"/>
  <c r="AA26" i="4"/>
  <c r="AE26" i="4" s="1"/>
  <c r="AH216" i="3"/>
  <c r="AF49" i="3"/>
  <c r="AB49" i="3"/>
  <c r="AG49" i="3"/>
  <c r="AA49" i="3"/>
  <c r="AE49" i="3" s="1"/>
  <c r="AF146" i="3"/>
  <c r="AB146" i="3"/>
  <c r="AG146" i="3"/>
  <c r="AA146" i="3"/>
  <c r="AE146" i="3" s="1"/>
  <c r="AO38" i="3"/>
  <c r="AN38" i="3"/>
  <c r="AK38" i="3"/>
  <c r="AB16" i="5"/>
  <c r="AA16" i="5"/>
  <c r="AE16" i="5" s="1"/>
  <c r="AF9" i="3"/>
  <c r="AB9" i="3"/>
  <c r="AA9" i="3"/>
  <c r="AE9" i="3" s="1"/>
  <c r="AG9" i="3"/>
  <c r="AF47" i="3"/>
  <c r="AB47" i="3"/>
  <c r="AG47" i="3"/>
  <c r="AA47" i="3"/>
  <c r="AE47" i="3" s="1"/>
  <c r="AO30" i="3"/>
  <c r="AN30" i="3"/>
  <c r="AK30" i="3"/>
  <c r="AC235" i="3"/>
  <c r="AJ235" i="3" s="1"/>
  <c r="AP235" i="3"/>
  <c r="Y235" i="3"/>
  <c r="AH235" i="3" s="1"/>
  <c r="AA39" i="5"/>
  <c r="AE39" i="5" s="1"/>
  <c r="AF229" i="3"/>
  <c r="AB229" i="3"/>
  <c r="AG229" i="3"/>
  <c r="AA229" i="3"/>
  <c r="AE229" i="3" s="1"/>
  <c r="AB24" i="6"/>
  <c r="AA24" i="6"/>
  <c r="AE24" i="6" s="1"/>
  <c r="AH7" i="3"/>
  <c r="AB35" i="5"/>
  <c r="AA35" i="5"/>
  <c r="AE35" i="5" s="1"/>
  <c r="AB84" i="4"/>
  <c r="AA84" i="4"/>
  <c r="AE84" i="4" s="1"/>
  <c r="AH236" i="3"/>
  <c r="AO225" i="3"/>
  <c r="AN225" i="3"/>
  <c r="AK225" i="3"/>
  <c r="AH170" i="3"/>
  <c r="AO124" i="3"/>
  <c r="AN124" i="3"/>
  <c r="AK124" i="3"/>
  <c r="AB35" i="6"/>
  <c r="AA35" i="6"/>
  <c r="AE35" i="6" s="1"/>
  <c r="AK63" i="3"/>
  <c r="AO63" i="3"/>
  <c r="AN63" i="3"/>
  <c r="AH62" i="3"/>
  <c r="AO80" i="3"/>
  <c r="AN80" i="3"/>
  <c r="AK80" i="3"/>
  <c r="AO116" i="3"/>
  <c r="AN116" i="3"/>
  <c r="AK116" i="3"/>
  <c r="AO151" i="3"/>
  <c r="AN151" i="3"/>
  <c r="AK151" i="3"/>
  <c r="AH51" i="3"/>
  <c r="AO128" i="3"/>
  <c r="AN128" i="3"/>
  <c r="AK128" i="3"/>
  <c r="AB169" i="3"/>
  <c r="AF169" i="3"/>
  <c r="AG169" i="3"/>
  <c r="AA169" i="3"/>
  <c r="AE169" i="3" s="1"/>
  <c r="AH142" i="3"/>
  <c r="AH45" i="3"/>
  <c r="AN112" i="3" l="1"/>
  <c r="AN138" i="3"/>
  <c r="AK83" i="3"/>
  <c r="AK112" i="3"/>
  <c r="AK138" i="3"/>
  <c r="AK131" i="3"/>
  <c r="AO131" i="3"/>
  <c r="AN83" i="3"/>
  <c r="AA126" i="3"/>
  <c r="AE126" i="3" s="1"/>
  <c r="AO126" i="3" s="1"/>
  <c r="AG126" i="3"/>
  <c r="AO158" i="3"/>
  <c r="AN154" i="3"/>
  <c r="AH126" i="3"/>
  <c r="AF126" i="3"/>
  <c r="AA74" i="6"/>
  <c r="AE74" i="6" s="1"/>
  <c r="AK19" i="3"/>
  <c r="AO154" i="3"/>
  <c r="AO19" i="3"/>
  <c r="AK119" i="3"/>
  <c r="AN141" i="3"/>
  <c r="AH190" i="3"/>
  <c r="AO141" i="3"/>
  <c r="AA144" i="3"/>
  <c r="AE144" i="3" s="1"/>
  <c r="AK144" i="3" s="1"/>
  <c r="AG190" i="3"/>
  <c r="AA190" i="3"/>
  <c r="AE190" i="3" s="1"/>
  <c r="AN190" i="3" s="1"/>
  <c r="AG79" i="3"/>
  <c r="AA79" i="3"/>
  <c r="AE79" i="3" s="1"/>
  <c r="AO79" i="3" s="1"/>
  <c r="AK72" i="3"/>
  <c r="AH144" i="3"/>
  <c r="AK8" i="3"/>
  <c r="AB144" i="3"/>
  <c r="AO8" i="3"/>
  <c r="AF79" i="3"/>
  <c r="AN72" i="3"/>
  <c r="AK101" i="3"/>
  <c r="AN101" i="3"/>
  <c r="AB79" i="3"/>
  <c r="AH52" i="3"/>
  <c r="AF52" i="3"/>
  <c r="AA15" i="5"/>
  <c r="AE15" i="5" s="1"/>
  <c r="AA52" i="3"/>
  <c r="AE52" i="3" s="1"/>
  <c r="AO52" i="3" s="1"/>
  <c r="AG52" i="3"/>
  <c r="AA63" i="6"/>
  <c r="AE63" i="6" s="1"/>
  <c r="AB70" i="4"/>
  <c r="AA70" i="4"/>
  <c r="AE70" i="4" s="1"/>
  <c r="AK85" i="3"/>
  <c r="AN85" i="3"/>
  <c r="AF144" i="3"/>
  <c r="AO149" i="3"/>
  <c r="AK149" i="3"/>
  <c r="AN149" i="3"/>
  <c r="AA84" i="5"/>
  <c r="AE84" i="5" s="1"/>
  <c r="AF215" i="3"/>
  <c r="AA25" i="6"/>
  <c r="AE25" i="6" s="1"/>
  <c r="AB25" i="6"/>
  <c r="AH215" i="3"/>
  <c r="AA215" i="3"/>
  <c r="AE215" i="3" s="1"/>
  <c r="AN215" i="3" s="1"/>
  <c r="AO84" i="3"/>
  <c r="AN84" i="3"/>
  <c r="AK84" i="3"/>
  <c r="AG215" i="3"/>
  <c r="AH200" i="3"/>
  <c r="AA200" i="3"/>
  <c r="AE200" i="3" s="1"/>
  <c r="AG200" i="3"/>
  <c r="AB200" i="3"/>
  <c r="AF200" i="3"/>
  <c r="AA41" i="5"/>
  <c r="AE41" i="5" s="1"/>
  <c r="AA94" i="5"/>
  <c r="AE94" i="5" s="1"/>
  <c r="AK43" i="3"/>
  <c r="AO43" i="3"/>
  <c r="AN43" i="3"/>
  <c r="AB24" i="4"/>
  <c r="AA24" i="4"/>
  <c r="AE24" i="4" s="1"/>
  <c r="AB28" i="3"/>
  <c r="AF28" i="3"/>
  <c r="AG28" i="3"/>
  <c r="AA28" i="3"/>
  <c r="AE28" i="3" s="1"/>
  <c r="AH28" i="3"/>
  <c r="AK223" i="3"/>
  <c r="AO223" i="3"/>
  <c r="AN223" i="3"/>
  <c r="AO221" i="3"/>
  <c r="AN221" i="3"/>
  <c r="AK221" i="3"/>
  <c r="AO230" i="3"/>
  <c r="AN230" i="3"/>
  <c r="AK230" i="3"/>
  <c r="AB74" i="3"/>
  <c r="AG74" i="3"/>
  <c r="AA74" i="3"/>
  <c r="AE74" i="3" s="1"/>
  <c r="AH74" i="3"/>
  <c r="AF74" i="3"/>
  <c r="AO3" i="3"/>
  <c r="AN3" i="3"/>
  <c r="AK3" i="3"/>
  <c r="AB18" i="4"/>
  <c r="AA18" i="4"/>
  <c r="AE18" i="4" s="1"/>
  <c r="AA53" i="4"/>
  <c r="AE53" i="4" s="1"/>
  <c r="AB53" i="4"/>
  <c r="AO145" i="3"/>
  <c r="AN145" i="3"/>
  <c r="AK145" i="3"/>
  <c r="AO86" i="3"/>
  <c r="AK86" i="3"/>
  <c r="AN86" i="3"/>
  <c r="AB27" i="3"/>
  <c r="AF27" i="3"/>
  <c r="AG27" i="3"/>
  <c r="AA27" i="3"/>
  <c r="AE27" i="3" s="1"/>
  <c r="AN5" i="3"/>
  <c r="AK5" i="3"/>
  <c r="AO5" i="3"/>
  <c r="AN40" i="3"/>
  <c r="AO40" i="3"/>
  <c r="AK40" i="3"/>
  <c r="AN115" i="3"/>
  <c r="AK115" i="3"/>
  <c r="AO115" i="3"/>
  <c r="AK175" i="3"/>
  <c r="AO175" i="3"/>
  <c r="AN175" i="3"/>
  <c r="AK157" i="3"/>
  <c r="AO157" i="3"/>
  <c r="AN157" i="3"/>
  <c r="AF159" i="3"/>
  <c r="AB159" i="3"/>
  <c r="AA159" i="3"/>
  <c r="AE159" i="3" s="1"/>
  <c r="AG159" i="3"/>
  <c r="AH159" i="3"/>
  <c r="AK95" i="3"/>
  <c r="AO95" i="3"/>
  <c r="AN95" i="3"/>
  <c r="AF100" i="3"/>
  <c r="AB100" i="3"/>
  <c r="AA100" i="3"/>
  <c r="AE100" i="3" s="1"/>
  <c r="AG100" i="3"/>
  <c r="AH231" i="3"/>
  <c r="AF231" i="3"/>
  <c r="AB231" i="3"/>
  <c r="AG231" i="3"/>
  <c r="AA231" i="3"/>
  <c r="AE231" i="3" s="1"/>
  <c r="AO152" i="3"/>
  <c r="AN152" i="3"/>
  <c r="AK152" i="3"/>
  <c r="AK199" i="3"/>
  <c r="AO199" i="3"/>
  <c r="AN199" i="3"/>
  <c r="AK47" i="3"/>
  <c r="AO47" i="3"/>
  <c r="AN47" i="3"/>
  <c r="AO137" i="3"/>
  <c r="AN137" i="3"/>
  <c r="AK137" i="3"/>
  <c r="AO32" i="3"/>
  <c r="AK32" i="3"/>
  <c r="AN32" i="3"/>
  <c r="AO36" i="3"/>
  <c r="AN36" i="3"/>
  <c r="AK36" i="3"/>
  <c r="AN170" i="3"/>
  <c r="AK170" i="3"/>
  <c r="AO170" i="3"/>
  <c r="AF186" i="3"/>
  <c r="AB186" i="3"/>
  <c r="AG186" i="3"/>
  <c r="AA186" i="3"/>
  <c r="AE186" i="3" s="1"/>
  <c r="AO121" i="3"/>
  <c r="AK121" i="3"/>
  <c r="AN121" i="3"/>
  <c r="AO4" i="3"/>
  <c r="AN4" i="3"/>
  <c r="AK4" i="3"/>
  <c r="AF197" i="3"/>
  <c r="AB197" i="3"/>
  <c r="AA197" i="3"/>
  <c r="AE197" i="3" s="1"/>
  <c r="AG197" i="3"/>
  <c r="AB33" i="4"/>
  <c r="AA33" i="4"/>
  <c r="AE33" i="4" s="1"/>
  <c r="AO45" i="3"/>
  <c r="AN45" i="3"/>
  <c r="AK45" i="3"/>
  <c r="AO12" i="3"/>
  <c r="AN12" i="3"/>
  <c r="AK12" i="3"/>
  <c r="AO49" i="3"/>
  <c r="AN49" i="3"/>
  <c r="AK49" i="3"/>
  <c r="AO229" i="3"/>
  <c r="AN229" i="3"/>
  <c r="AK229" i="3"/>
  <c r="AB41" i="4"/>
  <c r="AA41" i="4"/>
  <c r="AE41" i="4" s="1"/>
  <c r="AF96" i="3"/>
  <c r="AB96" i="3"/>
  <c r="AA96" i="3"/>
  <c r="AE96" i="3" s="1"/>
  <c r="AG96" i="3"/>
  <c r="AB180" i="3"/>
  <c r="AF180" i="3"/>
  <c r="AG180" i="3"/>
  <c r="AA180" i="3"/>
  <c r="AE180" i="3" s="1"/>
  <c r="AF205" i="3"/>
  <c r="AB205" i="3"/>
  <c r="AA205" i="3"/>
  <c r="AE205" i="3" s="1"/>
  <c r="AG205" i="3"/>
  <c r="AO179" i="3"/>
  <c r="AN179" i="3"/>
  <c r="AK179" i="3"/>
  <c r="AO242" i="3"/>
  <c r="AN242" i="3"/>
  <c r="AK242" i="3"/>
  <c r="AA61" i="4"/>
  <c r="AE61" i="4" s="1"/>
  <c r="AB61" i="4"/>
  <c r="AK52" i="3"/>
  <c r="AO88" i="3"/>
  <c r="AN88" i="3"/>
  <c r="AK88" i="3"/>
  <c r="AH186" i="3"/>
  <c r="AO132" i="3"/>
  <c r="AN132" i="3"/>
  <c r="AK132" i="3"/>
  <c r="AO75" i="3"/>
  <c r="AN75" i="3"/>
  <c r="AK75" i="3"/>
  <c r="AB55" i="5"/>
  <c r="AA55" i="5"/>
  <c r="AE55" i="5" s="1"/>
  <c r="AO29" i="3"/>
  <c r="AN29" i="3"/>
  <c r="AK29" i="3"/>
  <c r="AO37" i="3"/>
  <c r="AN37" i="3"/>
  <c r="AK37" i="3"/>
  <c r="AN188" i="3"/>
  <c r="AK188" i="3"/>
  <c r="AO188" i="3"/>
  <c r="AO51" i="3"/>
  <c r="AN51" i="3"/>
  <c r="AK51" i="3"/>
  <c r="AF69" i="3"/>
  <c r="AB69" i="3"/>
  <c r="AG69" i="3"/>
  <c r="AA69" i="3"/>
  <c r="AE69" i="3" s="1"/>
  <c r="AH180" i="3"/>
  <c r="AN202" i="3"/>
  <c r="AO202" i="3"/>
  <c r="AK202" i="3"/>
  <c r="AB71" i="6"/>
  <c r="AA71" i="6"/>
  <c r="AE71" i="6" s="1"/>
  <c r="AB63" i="5"/>
  <c r="AA63" i="5"/>
  <c r="AE63" i="5" s="1"/>
  <c r="AF53" i="3"/>
  <c r="AB53" i="3"/>
  <c r="AA53" i="3"/>
  <c r="AE53" i="3" s="1"/>
  <c r="AG53" i="3"/>
  <c r="AO169" i="3"/>
  <c r="AN169" i="3"/>
  <c r="AK169" i="3"/>
  <c r="AO227" i="3"/>
  <c r="AN227" i="3"/>
  <c r="AK227" i="3"/>
  <c r="AK31" i="3"/>
  <c r="AO31" i="3"/>
  <c r="AN31" i="3"/>
  <c r="AO56" i="3"/>
  <c r="AK56" i="3"/>
  <c r="AN56" i="3"/>
  <c r="AK111" i="3"/>
  <c r="AO111" i="3"/>
  <c r="AN111" i="3"/>
  <c r="AO163" i="3"/>
  <c r="AN163" i="3"/>
  <c r="AK163" i="3"/>
  <c r="AN210" i="3"/>
  <c r="AO210" i="3"/>
  <c r="AK210" i="3"/>
  <c r="AO142" i="3"/>
  <c r="AN142" i="3"/>
  <c r="AK142" i="3"/>
  <c r="AO21" i="3"/>
  <c r="AN21" i="3"/>
  <c r="AK21" i="3"/>
  <c r="AO150" i="3"/>
  <c r="AN150" i="3"/>
  <c r="AK150" i="3"/>
  <c r="AO62" i="3"/>
  <c r="AN62" i="3"/>
  <c r="AK62" i="3"/>
  <c r="AF155" i="3"/>
  <c r="AB155" i="3"/>
  <c r="AG155" i="3"/>
  <c r="AA155" i="3"/>
  <c r="AE155" i="3" s="1"/>
  <c r="AO139" i="3"/>
  <c r="AN139" i="3"/>
  <c r="AK139" i="3"/>
  <c r="AO216" i="3"/>
  <c r="AN216" i="3"/>
  <c r="AK216" i="3"/>
  <c r="AN236" i="3"/>
  <c r="AK236" i="3"/>
  <c r="AO236" i="3"/>
  <c r="AN130" i="3"/>
  <c r="AK130" i="3"/>
  <c r="AO130" i="3"/>
  <c r="AB235" i="3"/>
  <c r="AF235" i="3"/>
  <c r="AA235" i="3"/>
  <c r="AE235" i="3" s="1"/>
  <c r="AG235" i="3"/>
  <c r="AO25" i="3"/>
  <c r="AN25" i="3"/>
  <c r="AK25" i="3"/>
  <c r="AK103" i="3"/>
  <c r="AO103" i="3"/>
  <c r="AN103" i="3"/>
  <c r="AK26" i="3"/>
  <c r="AO26" i="3"/>
  <c r="AN26" i="3"/>
  <c r="AB5" i="4"/>
  <c r="AA5" i="4"/>
  <c r="AE5" i="4" s="1"/>
  <c r="AK58" i="3"/>
  <c r="AO58" i="3"/>
  <c r="AN58" i="3"/>
  <c r="AK98" i="3"/>
  <c r="AO98" i="3"/>
  <c r="AN98" i="3"/>
  <c r="AO11" i="3"/>
  <c r="AN11" i="3"/>
  <c r="AK11" i="3"/>
  <c r="AB72" i="4"/>
  <c r="AA72" i="4"/>
  <c r="AE72" i="4" s="1"/>
  <c r="AO9" i="3"/>
  <c r="AN9" i="3"/>
  <c r="AK9" i="3"/>
  <c r="AK7" i="3"/>
  <c r="AO7" i="3"/>
  <c r="AN7" i="3"/>
  <c r="AB37" i="6"/>
  <c r="AA37" i="6"/>
  <c r="AE37" i="6" s="1"/>
  <c r="AO144" i="3"/>
  <c r="AN144" i="3"/>
  <c r="AK55" i="3"/>
  <c r="AO55" i="3"/>
  <c r="AN55" i="3"/>
  <c r="AO166" i="3"/>
  <c r="AN166" i="3"/>
  <c r="AK166" i="3"/>
  <c r="AN146" i="3"/>
  <c r="AK146" i="3"/>
  <c r="AO146" i="3"/>
  <c r="AO237" i="3"/>
  <c r="AN237" i="3"/>
  <c r="AK237" i="3"/>
  <c r="AK34" i="3"/>
  <c r="AO34" i="3"/>
  <c r="AN34" i="3"/>
  <c r="AK71" i="3"/>
  <c r="AO71" i="3"/>
  <c r="AN71" i="3"/>
  <c r="AB78" i="4"/>
  <c r="AA78" i="4"/>
  <c r="AE78" i="4" s="1"/>
  <c r="AO211" i="3"/>
  <c r="AN211" i="3"/>
  <c r="AK211" i="3"/>
  <c r="AO153" i="3"/>
  <c r="AN153" i="3"/>
  <c r="AK153" i="3"/>
  <c r="AK79" i="3" l="1"/>
  <c r="AN52" i="3"/>
  <c r="AK190" i="3"/>
  <c r="AO190" i="3"/>
  <c r="AK126" i="3"/>
  <c r="AN126" i="3"/>
  <c r="AN79" i="3"/>
  <c r="AO215" i="3"/>
  <c r="AK215" i="3"/>
  <c r="AO200" i="3"/>
  <c r="AN200" i="3"/>
  <c r="AK200" i="3"/>
  <c r="AO28" i="3"/>
  <c r="AN28" i="3"/>
  <c r="AK28" i="3"/>
  <c r="AK74" i="3"/>
  <c r="AO74" i="3"/>
  <c r="AN74" i="3"/>
  <c r="AO159" i="3"/>
  <c r="AN159" i="3"/>
  <c r="AK159" i="3"/>
  <c r="AO231" i="3"/>
  <c r="AK231" i="3"/>
  <c r="AN231" i="3"/>
  <c r="AO27" i="3"/>
  <c r="AN27" i="3"/>
  <c r="AK27" i="3"/>
  <c r="AO100" i="3"/>
  <c r="AN100" i="3"/>
  <c r="AK100" i="3"/>
  <c r="AO197" i="3"/>
  <c r="AN197" i="3"/>
  <c r="AK197" i="3"/>
  <c r="AO205" i="3"/>
  <c r="AN205" i="3"/>
  <c r="AK205" i="3"/>
  <c r="AO155" i="3"/>
  <c r="AN155" i="3"/>
  <c r="AK155" i="3"/>
  <c r="AN180" i="3"/>
  <c r="AK180" i="3"/>
  <c r="AO180" i="3"/>
  <c r="AN186" i="3"/>
  <c r="AK186" i="3"/>
  <c r="AO186" i="3"/>
  <c r="AO69" i="3"/>
  <c r="AN69" i="3"/>
  <c r="AK69" i="3"/>
  <c r="AO96" i="3"/>
  <c r="AN96" i="3"/>
  <c r="AK96" i="3"/>
  <c r="AO235" i="3"/>
  <c r="AN235" i="3"/>
  <c r="AK235" i="3"/>
  <c r="AO53" i="3"/>
  <c r="AN53" i="3"/>
  <c r="A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1" authorId="0" shapeId="0" xr:uid="{00000000-0006-0000-0200-000001000000}">
      <text>
        <r>
          <rPr>
            <sz val="10"/>
            <rFont val="Arial"/>
            <family val="2"/>
            <charset val="1"/>
          </rPr>
          <t>HCO3 approximation is not valid at low current density (see SI)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2" authorId="0" shapeId="0" xr:uid="{00000000-0006-0000-0300-000001000000}">
      <text>
        <r>
          <rPr>
            <sz val="10"/>
            <rFont val="Arial"/>
            <family val="2"/>
            <charset val="1"/>
          </rPr>
          <t>HCO3 approximation is not valid at low current density (see SI)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2" authorId="0" shapeId="0" xr:uid="{00000000-0006-0000-0400-000001000000}">
      <text>
        <r>
          <rPr>
            <sz val="10"/>
            <rFont val="Arial"/>
            <family val="2"/>
            <charset val="1"/>
          </rPr>
          <t>HCO3 approximation is not valid at low current density (see SI)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2" authorId="0" shapeId="0" xr:uid="{00000000-0006-0000-0500-000001000000}">
      <text>
        <r>
          <rPr>
            <sz val="10"/>
            <rFont val="Arial"/>
            <family val="2"/>
            <charset val="1"/>
          </rPr>
          <t>HCO3 approximation is not valid at low current density (see SI)</t>
        </r>
      </text>
    </comment>
  </commentList>
</comments>
</file>

<file path=xl/sharedStrings.xml><?xml version="1.0" encoding="utf-8"?>
<sst xmlns="http://schemas.openxmlformats.org/spreadsheetml/2006/main" count="445" uniqueCount="212">
  <si>
    <t>Parameter</t>
  </si>
  <si>
    <t>Symbol</t>
  </si>
  <si>
    <t>Default value</t>
  </si>
  <si>
    <t>Unit</t>
  </si>
  <si>
    <t>User input?</t>
  </si>
  <si>
    <t>User specified value</t>
  </si>
  <si>
    <t>Used value</t>
  </si>
  <si>
    <t>Temperature</t>
  </si>
  <si>
    <t>T</t>
  </si>
  <si>
    <t>K</t>
  </si>
  <si>
    <r>
      <rPr>
        <sz val="10"/>
        <rFont val="Arial"/>
        <family val="2"/>
        <charset val="1"/>
      </rPr>
      <t>CO</t>
    </r>
    <r>
      <rPr>
        <vertAlign val="subscript"/>
        <sz val="10"/>
        <rFont val="Arial"/>
        <family val="2"/>
        <charset val="1"/>
      </rPr>
      <t xml:space="preserve">2 </t>
    </r>
    <r>
      <rPr>
        <sz val="10"/>
        <rFont val="Arial"/>
        <family val="2"/>
        <charset val="1"/>
      </rPr>
      <t>partial pressure</t>
    </r>
  </si>
  <si>
    <r>
      <rPr>
        <sz val="10"/>
        <rFont val="Arial"/>
        <family val="2"/>
        <charset val="1"/>
      </rPr>
      <t>p</t>
    </r>
    <r>
      <rPr>
        <vertAlign val="subscript"/>
        <sz val="10"/>
        <rFont val="Arial"/>
        <family val="2"/>
        <charset val="1"/>
      </rPr>
      <t>CO2</t>
    </r>
  </si>
  <si>
    <t>atm</t>
  </si>
  <si>
    <t>Flow rate</t>
  </si>
  <si>
    <t>q</t>
  </si>
  <si>
    <t>ml/min</t>
  </si>
  <si>
    <t>Flow velocity</t>
  </si>
  <si>
    <t>v</t>
  </si>
  <si>
    <t>m/s</t>
  </si>
  <si>
    <t>Flow channel active length</t>
  </si>
  <si>
    <r>
      <rPr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channel</t>
    </r>
  </si>
  <si>
    <t>m</t>
  </si>
  <si>
    <t>Flow channel height (plane parallel)</t>
  </si>
  <si>
    <r>
      <rPr>
        <sz val="10"/>
        <rFont val="Arial"/>
        <family val="2"/>
        <charset val="1"/>
      </rPr>
      <t>h</t>
    </r>
    <r>
      <rPr>
        <vertAlign val="subscript"/>
        <sz val="10"/>
        <rFont val="Arial"/>
        <family val="2"/>
        <charset val="1"/>
      </rPr>
      <t>channel</t>
    </r>
  </si>
  <si>
    <t>Flow channel width (plane perpendicular)</t>
  </si>
  <si>
    <r>
      <rPr>
        <sz val="10"/>
        <rFont val="Arial"/>
        <family val="2"/>
        <charset val="1"/>
      </rPr>
      <t>w</t>
    </r>
    <r>
      <rPr>
        <vertAlign val="subscript"/>
        <sz val="10"/>
        <rFont val="Arial"/>
        <family val="2"/>
        <charset val="1"/>
      </rPr>
      <t>channel</t>
    </r>
  </si>
  <si>
    <t>Catalyst layer length</t>
  </si>
  <si>
    <t>L</t>
  </si>
  <si>
    <t>Catalyst layer porosity</t>
  </si>
  <si>
    <t>ε</t>
  </si>
  <si>
    <t>-</t>
  </si>
  <si>
    <t>Catalyst layer average particle radius</t>
  </si>
  <si>
    <t>r</t>
  </si>
  <si>
    <t>Catalyst layer volumetric surface area</t>
  </si>
  <si>
    <t>a</t>
  </si>
  <si>
    <t>1/m</t>
  </si>
  <si>
    <t>Gas diffusion layer mass transfer coefficient</t>
  </si>
  <si>
    <r>
      <rPr>
        <sz val="10"/>
        <rFont val="Arial"/>
        <family val="2"/>
        <charset val="1"/>
      </rPr>
      <t>K</t>
    </r>
    <r>
      <rPr>
        <vertAlign val="subscript"/>
        <sz val="10"/>
        <rFont val="Arial"/>
        <family val="2"/>
        <charset val="1"/>
      </rPr>
      <t>DL</t>
    </r>
  </si>
  <si>
    <t>KHCO3 concentration</t>
  </si>
  <si>
    <r>
      <rPr>
        <sz val="10"/>
        <rFont val="Arial"/>
        <family val="2"/>
        <charset val="1"/>
      </rPr>
      <t>c</t>
    </r>
    <r>
      <rPr>
        <vertAlign val="subscript"/>
        <sz val="10"/>
        <rFont val="Arial"/>
        <family val="2"/>
        <charset val="1"/>
      </rPr>
      <t>electrolyte</t>
    </r>
  </si>
  <si>
    <r>
      <rPr>
        <sz val="10"/>
        <rFont val="Arial"/>
        <family val="2"/>
        <charset val="1"/>
      </rPr>
      <t>mol/m</t>
    </r>
    <r>
      <rPr>
        <vertAlign val="superscript"/>
        <sz val="10"/>
        <rFont val="Arial"/>
        <family val="2"/>
        <charset val="1"/>
      </rPr>
      <t>3</t>
    </r>
  </si>
  <si>
    <r>
      <rPr>
        <sz val="10"/>
        <rFont val="Arial"/>
        <family val="2"/>
        <charset val="1"/>
      </rPr>
      <t>CO2</t>
    </r>
    <r>
      <rPr>
        <vertAlign val="subscript"/>
        <sz val="10"/>
        <rFont val="Arial"/>
        <family val="2"/>
        <charset val="1"/>
      </rPr>
      <t>EL</t>
    </r>
  </si>
  <si>
    <r>
      <rPr>
        <sz val="10"/>
        <rFont val="Arial"/>
        <family val="2"/>
        <charset val="1"/>
      </rPr>
      <t>OH</t>
    </r>
    <r>
      <rPr>
        <vertAlign val="superscript"/>
        <sz val="10"/>
        <rFont val="Arial"/>
        <family val="2"/>
        <charset val="1"/>
      </rPr>
      <t>-</t>
    </r>
  </si>
  <si>
    <r>
      <rPr>
        <sz val="10"/>
        <rFont val="Arial"/>
        <family val="2"/>
        <charset val="1"/>
      </rPr>
      <t>OH</t>
    </r>
    <r>
      <rPr>
        <vertAlign val="subscript"/>
        <sz val="10"/>
        <rFont val="Arial"/>
        <family val="2"/>
        <charset val="1"/>
      </rPr>
      <t>EL</t>
    </r>
  </si>
  <si>
    <r>
      <rPr>
        <sz val="10"/>
        <rFont val="Arial"/>
        <family val="2"/>
        <charset val="1"/>
      </rPr>
      <t>CO</t>
    </r>
    <r>
      <rPr>
        <vertAlign val="subscript"/>
        <sz val="10"/>
        <rFont val="Arial"/>
        <family val="2"/>
        <charset val="1"/>
      </rPr>
      <t>3</t>
    </r>
    <r>
      <rPr>
        <vertAlign val="superscript"/>
        <sz val="10"/>
        <rFont val="Arial"/>
        <family val="2"/>
        <charset val="1"/>
      </rPr>
      <t>2-</t>
    </r>
  </si>
  <si>
    <r>
      <rPr>
        <sz val="10"/>
        <rFont val="Arial"/>
        <family val="2"/>
        <charset val="1"/>
      </rPr>
      <t>CO3</t>
    </r>
    <r>
      <rPr>
        <vertAlign val="subscript"/>
        <sz val="10"/>
        <rFont val="Arial"/>
        <family val="2"/>
        <charset val="1"/>
      </rPr>
      <t>EL</t>
    </r>
  </si>
  <si>
    <r>
      <rPr>
        <sz val="10"/>
        <rFont val="Arial"/>
        <family val="2"/>
        <charset val="1"/>
      </rPr>
      <t>HCO</t>
    </r>
    <r>
      <rPr>
        <vertAlign val="subscript"/>
        <sz val="10"/>
        <rFont val="Arial"/>
        <family val="2"/>
        <charset val="1"/>
      </rPr>
      <t>3</t>
    </r>
    <r>
      <rPr>
        <vertAlign val="superscript"/>
        <sz val="10"/>
        <rFont val="Arial"/>
        <family val="2"/>
        <charset val="1"/>
      </rPr>
      <t>-</t>
    </r>
  </si>
  <si>
    <r>
      <rPr>
        <sz val="10"/>
        <rFont val="Arial"/>
        <family val="2"/>
        <charset val="1"/>
      </rPr>
      <t>HCO3</t>
    </r>
    <r>
      <rPr>
        <vertAlign val="subscript"/>
        <sz val="10"/>
        <rFont val="Arial"/>
        <family val="2"/>
        <charset val="1"/>
      </rPr>
      <t>EL</t>
    </r>
  </si>
  <si>
    <r>
      <rPr>
        <sz val="10"/>
        <rFont val="Arial"/>
        <family val="2"/>
        <charset val="1"/>
      </rPr>
      <t>K</t>
    </r>
    <r>
      <rPr>
        <vertAlign val="superscript"/>
        <sz val="10"/>
        <rFont val="Arial"/>
        <family val="2"/>
        <charset val="1"/>
      </rPr>
      <t>+</t>
    </r>
  </si>
  <si>
    <r>
      <rPr>
        <sz val="10"/>
        <rFont val="Arial"/>
        <family val="2"/>
        <charset val="1"/>
      </rPr>
      <t>K</t>
    </r>
    <r>
      <rPr>
        <vertAlign val="subscript"/>
        <sz val="10"/>
        <rFont val="Arial"/>
        <family val="2"/>
        <charset val="1"/>
      </rPr>
      <t>EL</t>
    </r>
  </si>
  <si>
    <t>pH</t>
  </si>
  <si>
    <t>Methods of automatic electrolyte calculation are valid only for I&lt;700 mol/m^3</t>
  </si>
  <si>
    <t>For higher ionic strength, override and input manually</t>
  </si>
  <si>
    <t>Initial Carbonate Equilibria</t>
  </si>
  <si>
    <t>Value</t>
  </si>
  <si>
    <t>Physical Constants</t>
  </si>
  <si>
    <t>Salinity</t>
  </si>
  <si>
    <t>Henry constant</t>
  </si>
  <si>
    <t>mol/(m^3)</t>
  </si>
  <si>
    <t>pK1_0</t>
  </si>
  <si>
    <t>R</t>
  </si>
  <si>
    <t>J/(mol K)</t>
  </si>
  <si>
    <t>pK2_0</t>
  </si>
  <si>
    <t>F</t>
  </si>
  <si>
    <t>C/mol</t>
  </si>
  <si>
    <t>A1</t>
  </si>
  <si>
    <t>A2</t>
  </si>
  <si>
    <t>Flow Channel Characteristics</t>
  </si>
  <si>
    <t>B1</t>
  </si>
  <si>
    <t>mu</t>
  </si>
  <si>
    <t>m^2/s</t>
  </si>
  <si>
    <t>B2</t>
  </si>
  <si>
    <t>Reynolds Number</t>
  </si>
  <si>
    <t>C1</t>
  </si>
  <si>
    <t>Hydrodynamic Entrance length</t>
  </si>
  <si>
    <t>C2</t>
  </si>
  <si>
    <t>Developing boundary thickness CO2 (average)</t>
  </si>
  <si>
    <t>pK1</t>
  </si>
  <si>
    <t>Developing boundary thickness OH (average)</t>
  </si>
  <si>
    <t>pK2</t>
  </si>
  <si>
    <t>Developing boundary thickness CO3 (average)</t>
  </si>
  <si>
    <t>K1</t>
  </si>
  <si>
    <t>M</t>
  </si>
  <si>
    <t>Developing boundary thickness HCO3 (average)</t>
  </si>
  <si>
    <t>K2</t>
  </si>
  <si>
    <t>Developing boundary thickness H (average)</t>
  </si>
  <si>
    <t>Kw</t>
  </si>
  <si>
    <t>M^2</t>
  </si>
  <si>
    <t>Developing boundary thickness K (average)</t>
  </si>
  <si>
    <t>Developing boundary thickness CO (average)</t>
  </si>
  <si>
    <t>Developing boundary thickness H2 (average)</t>
  </si>
  <si>
    <t>Parallel plate effective boundary layer</t>
  </si>
  <si>
    <t>K_L_CO2</t>
  </si>
  <si>
    <t>K_L_OH</t>
  </si>
  <si>
    <t>Diffusion Coefficients</t>
  </si>
  <si>
    <t>K_L_CO3</t>
  </si>
  <si>
    <t>CO2</t>
  </si>
  <si>
    <t>K_L_HCO3</t>
  </si>
  <si>
    <t>OH</t>
  </si>
  <si>
    <t>K_L_H</t>
  </si>
  <si>
    <t>CO3</t>
  </si>
  <si>
    <t>K_L_K</t>
  </si>
  <si>
    <t>HCO3</t>
  </si>
  <si>
    <t>K_L_CO</t>
  </si>
  <si>
    <t>H</t>
  </si>
  <si>
    <t>K_L_H2</t>
  </si>
  <si>
    <t xml:space="preserve">CO </t>
  </si>
  <si>
    <t>H2</t>
  </si>
  <si>
    <t>Salting Out Exponents</t>
  </si>
  <si>
    <t>h_OH</t>
  </si>
  <si>
    <t>m^3/mol</t>
  </si>
  <si>
    <t>h_CO3</t>
  </si>
  <si>
    <t>h_HCO3</t>
  </si>
  <si>
    <t>h_K</t>
  </si>
  <si>
    <t>h_CO2</t>
  </si>
  <si>
    <t>Electrode Reaction Kinetics</t>
  </si>
  <si>
    <t xml:space="preserve">Value </t>
  </si>
  <si>
    <t>i_0_CO</t>
  </si>
  <si>
    <t>A/m^2</t>
  </si>
  <si>
    <t>i_0_H2a</t>
  </si>
  <si>
    <t>i_0_H2b</t>
  </si>
  <si>
    <t>alpha_CO</t>
  </si>
  <si>
    <t>alpha_H2a</t>
  </si>
  <si>
    <t>alpha_H2b</t>
  </si>
  <si>
    <t>E_0_CO2</t>
  </si>
  <si>
    <t>V</t>
  </si>
  <si>
    <t>E_0_H2a</t>
  </si>
  <si>
    <t>E_0_H2b</t>
  </si>
  <si>
    <t>b_CO2</t>
  </si>
  <si>
    <t>b_H2a</t>
  </si>
  <si>
    <t>b_H2b</t>
  </si>
  <si>
    <t>DCO2</t>
  </si>
  <si>
    <t>DOH</t>
  </si>
  <si>
    <t>DCO3</t>
  </si>
  <si>
    <t>DHCO3</t>
  </si>
  <si>
    <t>DH</t>
  </si>
  <si>
    <t>DK</t>
  </si>
  <si>
    <t>DCO</t>
  </si>
  <si>
    <t>DH2</t>
  </si>
  <si>
    <t>Chemical Reaction Rates</t>
  </si>
  <si>
    <t>k1f</t>
  </si>
  <si>
    <t>m^3/(s mol)</t>
  </si>
  <si>
    <t>k1r</t>
  </si>
  <si>
    <t>1/s</t>
  </si>
  <si>
    <t>k2f</t>
  </si>
  <si>
    <t>k2r</t>
  </si>
  <si>
    <t>c_ref</t>
  </si>
  <si>
    <t>mol/m^3</t>
  </si>
  <si>
    <t>DIC Electrolyte Solution</t>
  </si>
  <si>
    <t>A</t>
  </si>
  <si>
    <t>B</t>
  </si>
  <si>
    <t>C</t>
  </si>
  <si>
    <t>D</t>
  </si>
  <si>
    <t>E</t>
  </si>
  <si>
    <t>Initial pH</t>
  </si>
  <si>
    <t>Final pH</t>
  </si>
  <si>
    <t>x_n</t>
  </si>
  <si>
    <t>f(x_n)</t>
  </si>
  <si>
    <t>f’(x_n)</t>
  </si>
  <si>
    <t>CO2 Equilibrium Electrolyte Solution</t>
  </si>
  <si>
    <t>CO2_0 (before sechenov)</t>
  </si>
  <si>
    <t>CO2_1</t>
  </si>
  <si>
    <t>CO2_2</t>
  </si>
  <si>
    <t>Varying potential</t>
  </si>
  <si>
    <t>phi_ext</t>
  </si>
  <si>
    <t>k0</t>
  </si>
  <si>
    <t>Eff_0</t>
  </si>
  <si>
    <t>c00</t>
  </si>
  <si>
    <t>R_H2</t>
  </si>
  <si>
    <t>c10</t>
  </si>
  <si>
    <t>k1</t>
  </si>
  <si>
    <t>Eff_1</t>
  </si>
  <si>
    <t>c01</t>
  </si>
  <si>
    <t>c11</t>
  </si>
  <si>
    <t>A_1</t>
  </si>
  <si>
    <t>B_2</t>
  </si>
  <si>
    <t>c20</t>
  </si>
  <si>
    <t>c02</t>
  </si>
  <si>
    <t>c12</t>
  </si>
  <si>
    <t>k2</t>
  </si>
  <si>
    <t>Eff_2</t>
  </si>
  <si>
    <t>c21</t>
  </si>
  <si>
    <t>c03</t>
  </si>
  <si>
    <t>Potential vs RHE</t>
  </si>
  <si>
    <t>CO Current Density (mA/cm^2)</t>
  </si>
  <si>
    <t>CO2 (mol/m^3)</t>
  </si>
  <si>
    <t>CO3 (mol/m^3)</t>
  </si>
  <si>
    <t>FE</t>
  </si>
  <si>
    <t>parasitic</t>
  </si>
  <si>
    <t>electrode</t>
  </si>
  <si>
    <t>GDL flux</t>
  </si>
  <si>
    <t>VE(RHE)</t>
  </si>
  <si>
    <t>HCO3 (mol/m^3)</t>
  </si>
  <si>
    <t>EE(%)</t>
  </si>
  <si>
    <t>VE(SHE%)</t>
  </si>
  <si>
    <t>VE(Ag/Cl%)</t>
  </si>
  <si>
    <t>EESHE</t>
  </si>
  <si>
    <t>EEAg/Cl</t>
  </si>
  <si>
    <t>Solubility</t>
  </si>
  <si>
    <t>Potential start</t>
  </si>
  <si>
    <t>Potential end</t>
  </si>
  <si>
    <t>Fixed potential</t>
  </si>
  <si>
    <t>CL Length</t>
  </si>
  <si>
    <t>Length start</t>
  </si>
  <si>
    <t>Length end</t>
  </si>
  <si>
    <t>Flow velocity start</t>
  </si>
  <si>
    <t>Flow velocity end</t>
  </si>
  <si>
    <t>Potential</t>
  </si>
  <si>
    <t>Porosity</t>
  </si>
  <si>
    <t>Porosity start</t>
  </si>
  <si>
    <t>Porosity end</t>
  </si>
  <si>
    <t>Method 2 (CO2 equilibrium pressure)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</si>
</sst>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00E+0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vertAlign val="subscript"/>
      <sz val="10"/>
      <name val="Arial"/>
      <family val="2"/>
      <charset val="1"/>
    </font>
    <font>
      <sz val="10"/>
      <color rgb="FFADD58A"/>
      <name val="Arial"/>
      <family val="2"/>
      <charset val="1"/>
    </font>
    <font>
      <vertAlign val="superscript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CE4E5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0" fillId="0" borderId="0" xfId="0" applyNumberFormat="1"/>
    <xf numFmtId="11" fontId="0" fillId="0" borderId="0" xfId="0" applyNumberFormat="1"/>
    <xf numFmtId="164" fontId="4" fillId="0" borderId="0" xfId="0" applyNumberFormat="1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4">
    <dxf>
      <font>
        <name val="Arial"/>
        <family val="2"/>
        <charset val="1"/>
      </font>
    </dxf>
    <dxf>
      <font>
        <name val="Arial"/>
        <family val="2"/>
        <charset val="1"/>
      </font>
      <fill>
        <patternFill>
          <bgColor rgb="FFFFD1D1"/>
        </patternFill>
      </fill>
    </dxf>
    <dxf>
      <font>
        <name val="Arial"/>
        <family val="2"/>
        <charset val="1"/>
      </font>
      <fill>
        <patternFill>
          <bgColor rgb="FFFCD4D1"/>
        </patternFill>
      </fill>
    </dxf>
    <dxf>
      <font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D1D1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CD4D1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284400</xdr:colOff>
      <xdr:row>0</xdr:row>
      <xdr:rowOff>78840</xdr:rowOff>
    </xdr:from>
    <xdr:to>
      <xdr:col>13</xdr:col>
      <xdr:colOff>716400</xdr:colOff>
      <xdr:row>26</xdr:row>
      <xdr:rowOff>29880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786160" y="78840"/>
          <a:ext cx="6092640" cy="4498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24</xdr:row>
      <xdr:rowOff>60960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CC334A1-71F6-C878-4A4B-67A9D44BA54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3810000" cy="381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552450</xdr:colOff>
      <xdr:row>25</xdr:row>
      <xdr:rowOff>60960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624D3153-4B6E-0547-3335-4F8E13791B8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3810000" cy="381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636270</xdr:colOff>
      <xdr:row>25</xdr:row>
      <xdr:rowOff>60960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B028F8BC-2CF2-5231-28C9-B158762C1A8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3810000" cy="381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697230</xdr:colOff>
      <xdr:row>25</xdr:row>
      <xdr:rowOff>60960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999C4AE9-D1CF-638A-BABB-A98AB481329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3810000" cy="381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3" zoomScale="120" zoomScaleNormal="120" workbookViewId="0">
      <selection activeCell="A22" sqref="A22"/>
    </sheetView>
  </sheetViews>
  <sheetFormatPr defaultRowHeight="12.3" x14ac:dyDescent="0.4"/>
  <cols>
    <col min="1" max="1" width="36.94140625" customWidth="1"/>
    <col min="2" max="2" width="11.5"/>
    <col min="3" max="3" width="12.609375" customWidth="1"/>
    <col min="4" max="4" width="11.5"/>
    <col min="5" max="5" width="13.609375" customWidth="1"/>
    <col min="6" max="6" width="20.109375" customWidth="1"/>
    <col min="7" max="7" width="14.109375" customWidth="1"/>
    <col min="8" max="8" width="11.5"/>
    <col min="9" max="9" width="22.609375" customWidth="1"/>
    <col min="10" max="1025" width="11.5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9" ht="15" x14ac:dyDescent="0.5">
      <c r="E2" s="2"/>
    </row>
    <row r="3" spans="1:9" x14ac:dyDescent="0.4">
      <c r="A3" t="s">
        <v>7</v>
      </c>
      <c r="B3" t="s">
        <v>8</v>
      </c>
      <c r="C3">
        <v>298.14999999999998</v>
      </c>
      <c r="D3" t="s">
        <v>9</v>
      </c>
      <c r="E3" s="3" t="b">
        <f>FALSE()</f>
        <v>0</v>
      </c>
      <c r="G3">
        <f>IF(E3,F3,C3)</f>
        <v>298.14999999999998</v>
      </c>
    </row>
    <row r="4" spans="1:9" ht="14.7" x14ac:dyDescent="0.6">
      <c r="A4" t="s">
        <v>10</v>
      </c>
      <c r="B4" t="s">
        <v>11</v>
      </c>
      <c r="C4">
        <v>1</v>
      </c>
      <c r="D4" t="s">
        <v>12</v>
      </c>
      <c r="E4" s="3" t="b">
        <f>FALSE()</f>
        <v>0</v>
      </c>
      <c r="G4">
        <f>IF(E4,F4,C4)</f>
        <v>1</v>
      </c>
    </row>
    <row r="5" spans="1:9" x14ac:dyDescent="0.4">
      <c r="E5" s="3"/>
    </row>
    <row r="6" spans="1:9" x14ac:dyDescent="0.4">
      <c r="A6" t="s">
        <v>13</v>
      </c>
      <c r="B6" t="s">
        <v>14</v>
      </c>
      <c r="C6">
        <v>0.5</v>
      </c>
      <c r="D6" t="s">
        <v>15</v>
      </c>
      <c r="E6" s="3" t="b">
        <f>TRUE()</f>
        <v>1</v>
      </c>
      <c r="F6">
        <v>5</v>
      </c>
      <c r="G6">
        <f>IF(E6,F6,C6)</f>
        <v>5</v>
      </c>
    </row>
    <row r="7" spans="1:9" x14ac:dyDescent="0.4">
      <c r="A7" t="s">
        <v>16</v>
      </c>
      <c r="B7" t="s">
        <v>17</v>
      </c>
      <c r="C7" s="4">
        <f>C6*0.000001/(60*C9*C10)</f>
        <v>1.1111111111111111E-3</v>
      </c>
      <c r="D7" t="s">
        <v>18</v>
      </c>
      <c r="E7" s="3" t="b">
        <f>FALSE()</f>
        <v>0</v>
      </c>
      <c r="G7" s="4">
        <f>IF(E7,F7,G6*0.000001/(60*G9*G10))</f>
        <v>1.111111111111111E-2</v>
      </c>
    </row>
    <row r="8" spans="1:9" ht="14.7" x14ac:dyDescent="0.6">
      <c r="A8" t="s">
        <v>19</v>
      </c>
      <c r="B8" t="s">
        <v>20</v>
      </c>
      <c r="C8">
        <v>0.02</v>
      </c>
      <c r="D8" t="s">
        <v>21</v>
      </c>
      <c r="E8" s="3" t="b">
        <f>FALSE()</f>
        <v>0</v>
      </c>
      <c r="G8">
        <f>IF(E8,F8,C8)</f>
        <v>0.02</v>
      </c>
    </row>
    <row r="9" spans="1:9" ht="14.7" x14ac:dyDescent="0.6">
      <c r="A9" t="s">
        <v>22</v>
      </c>
      <c r="B9" t="s">
        <v>23</v>
      </c>
      <c r="C9" s="4">
        <v>5.0000000000000001E-3</v>
      </c>
      <c r="D9" t="s">
        <v>21</v>
      </c>
      <c r="E9" s="3" t="b">
        <f>FALSE()</f>
        <v>0</v>
      </c>
      <c r="G9" s="4">
        <f>IF(E9,F9,C9)</f>
        <v>5.0000000000000001E-3</v>
      </c>
    </row>
    <row r="10" spans="1:9" ht="14.7" x14ac:dyDescent="0.6">
      <c r="A10" t="s">
        <v>24</v>
      </c>
      <c r="B10" t="s">
        <v>25</v>
      </c>
      <c r="C10" s="4">
        <v>1.5E-3</v>
      </c>
      <c r="D10" t="s">
        <v>21</v>
      </c>
      <c r="E10" s="3" t="b">
        <f>FALSE()</f>
        <v>0</v>
      </c>
      <c r="G10" s="4">
        <f>IF(E10,F10,C10)</f>
        <v>1.5E-3</v>
      </c>
    </row>
    <row r="11" spans="1:9" x14ac:dyDescent="0.4">
      <c r="E11" s="3"/>
    </row>
    <row r="12" spans="1:9" x14ac:dyDescent="0.4">
      <c r="A12" t="s">
        <v>26</v>
      </c>
      <c r="B12" t="s">
        <v>27</v>
      </c>
      <c r="C12" s="4">
        <v>3.8099999999999999E-6</v>
      </c>
      <c r="D12" t="s">
        <v>21</v>
      </c>
      <c r="E12" s="3" t="b">
        <f>FALSE()</f>
        <v>0</v>
      </c>
      <c r="F12" s="4"/>
      <c r="G12" s="4">
        <f>IF(E12,F12,C12)</f>
        <v>3.8099999999999999E-6</v>
      </c>
    </row>
    <row r="13" spans="1:9" x14ac:dyDescent="0.4">
      <c r="A13" t="s">
        <v>28</v>
      </c>
      <c r="B13" t="s">
        <v>29</v>
      </c>
      <c r="C13" s="4">
        <v>0.5</v>
      </c>
      <c r="D13" t="s">
        <v>30</v>
      </c>
      <c r="E13" s="3" t="b">
        <f>FALSE()</f>
        <v>0</v>
      </c>
      <c r="G13" s="4">
        <f>IF(E13,F13,C13)</f>
        <v>0.5</v>
      </c>
    </row>
    <row r="14" spans="1:9" x14ac:dyDescent="0.4">
      <c r="A14" t="s">
        <v>31</v>
      </c>
      <c r="B14" t="s">
        <v>32</v>
      </c>
      <c r="C14" s="4">
        <v>4.9999999999999998E-8</v>
      </c>
      <c r="D14" t="s">
        <v>21</v>
      </c>
      <c r="E14" s="3" t="b">
        <f>FALSE()</f>
        <v>0</v>
      </c>
      <c r="F14" s="4"/>
      <c r="G14" s="4">
        <f>IF(E14,F14,IF(E15,3*(1-G13)/G15,C14))</f>
        <v>4.9999999999999998E-8</v>
      </c>
    </row>
    <row r="15" spans="1:9" x14ac:dyDescent="0.4">
      <c r="A15" t="s">
        <v>33</v>
      </c>
      <c r="B15" t="s">
        <v>34</v>
      </c>
      <c r="C15">
        <f>3*(1-C13)/C14</f>
        <v>30000000</v>
      </c>
      <c r="D15" t="s">
        <v>35</v>
      </c>
      <c r="E15" s="3" t="b">
        <f>FALSE()</f>
        <v>0</v>
      </c>
      <c r="G15">
        <f>IF(E15,F15,IF(E14,3*(1-G13)/G14,C15))</f>
        <v>30000000</v>
      </c>
      <c r="H15" s="4"/>
    </row>
    <row r="16" spans="1:9" x14ac:dyDescent="0.4">
      <c r="E16" s="3"/>
    </row>
    <row r="17" spans="1:8" ht="14.7" x14ac:dyDescent="0.6">
      <c r="A17" t="s">
        <v>36</v>
      </c>
      <c r="B17" t="s">
        <v>37</v>
      </c>
      <c r="C17">
        <f>'Model Parameters'!B51/C14</f>
        <v>1.3505739520663057E-2</v>
      </c>
      <c r="D17" t="s">
        <v>18</v>
      </c>
      <c r="E17" s="3" t="b">
        <f>FALSE()</f>
        <v>0</v>
      </c>
      <c r="G17">
        <f>IF(E17,F17,'Model Parameters'!B51/G14)</f>
        <v>1.3505739520663057E-2</v>
      </c>
    </row>
    <row r="18" spans="1:8" x14ac:dyDescent="0.4">
      <c r="E18" s="5"/>
    </row>
    <row r="19" spans="1:8" ht="15" x14ac:dyDescent="0.6">
      <c r="A19" t="s">
        <v>38</v>
      </c>
      <c r="B19" t="s">
        <v>39</v>
      </c>
      <c r="C19">
        <v>500</v>
      </c>
      <c r="D19" t="s">
        <v>40</v>
      </c>
      <c r="E19" s="3" t="b">
        <f>FALSE()</f>
        <v>0</v>
      </c>
      <c r="G19">
        <f t="shared" ref="G19:G24" si="0">IF(E19,F19,C19)</f>
        <v>500</v>
      </c>
      <c r="H19" s="4"/>
    </row>
    <row r="20" spans="1:8" x14ac:dyDescent="0.4">
      <c r="A20" s="6" t="s">
        <v>211</v>
      </c>
      <c r="B20" t="str">
        <f>IF(A20="Method 1 (DIC)", "-", "peq")</f>
        <v>peq</v>
      </c>
      <c r="C20">
        <f>10^-3.408</f>
        <v>3.9084089579240178E-4</v>
      </c>
      <c r="D20" t="str">
        <f>IF(A20="Method 1 (DIC)", "-", "atm")</f>
        <v>atm</v>
      </c>
      <c r="E20" s="3" t="b">
        <f>FALSE()</f>
        <v>0</v>
      </c>
      <c r="G20">
        <f t="shared" si="0"/>
        <v>3.9084089579240178E-4</v>
      </c>
      <c r="H20" s="4"/>
    </row>
    <row r="21" spans="1:8" ht="15" x14ac:dyDescent="0.6">
      <c r="A21" t="str">
        <f>IF(A20="Method 1 (DIC)","CO2  (+ h2co3 content)","CO2")</f>
        <v>CO2</v>
      </c>
      <c r="B21" t="s">
        <v>41</v>
      </c>
      <c r="C21">
        <f>IF(A20="Method 1 (DIC)", 'Model Parameters'!B76,'Model Parameters'!B266)</f>
        <v>1.2414142330721344E-2</v>
      </c>
      <c r="D21" t="s">
        <v>40</v>
      </c>
      <c r="E21" s="3" t="b">
        <f>FALSE()</f>
        <v>0</v>
      </c>
      <c r="G21">
        <f t="shared" si="0"/>
        <v>1.2414142330721344E-2</v>
      </c>
      <c r="H21" s="4"/>
    </row>
    <row r="22" spans="1:8" ht="15" x14ac:dyDescent="0.6">
      <c r="A22" t="s">
        <v>42</v>
      </c>
      <c r="B22" t="s">
        <v>43</v>
      </c>
      <c r="C22">
        <f>IF(A20="Method 1 (DIC)", 'Model Parameters'!B79,'Model Parameters'!B269)</f>
        <v>0.19373068953252759</v>
      </c>
      <c r="D22" t="s">
        <v>40</v>
      </c>
      <c r="E22" s="3" t="b">
        <f>FALSE()</f>
        <v>0</v>
      </c>
      <c r="G22">
        <f t="shared" si="0"/>
        <v>0.19373068953252759</v>
      </c>
      <c r="H22" s="4"/>
    </row>
    <row r="23" spans="1:8" ht="15" x14ac:dyDescent="0.6">
      <c r="A23" t="s">
        <v>44</v>
      </c>
      <c r="B23" t="s">
        <v>45</v>
      </c>
      <c r="C23">
        <f>IF(A20="Method 1 (DIC)", 'Model Parameters'!B78,'Model Parameters'!B268)</f>
        <v>217.82997804194153</v>
      </c>
      <c r="D23" t="s">
        <v>40</v>
      </c>
      <c r="E23" s="3" t="b">
        <f>FALSE()</f>
        <v>0</v>
      </c>
      <c r="G23">
        <f t="shared" si="0"/>
        <v>217.82997804194153</v>
      </c>
      <c r="H23" s="4"/>
    </row>
    <row r="24" spans="1:8" ht="15" x14ac:dyDescent="0.6">
      <c r="A24" t="s">
        <v>46</v>
      </c>
      <c r="B24" t="s">
        <v>47</v>
      </c>
      <c r="C24">
        <f>IF(A20="Method 1 (DIC)", 'Model Parameters'!B77,'Model Parameters'!B267)</f>
        <v>64.146304396201685</v>
      </c>
      <c r="D24" t="s">
        <v>40</v>
      </c>
      <c r="E24" s="3" t="b">
        <f>FALSE()</f>
        <v>0</v>
      </c>
      <c r="G24">
        <f t="shared" si="0"/>
        <v>64.146304396201685</v>
      </c>
      <c r="H24" s="4"/>
    </row>
    <row r="25" spans="1:8" ht="15" x14ac:dyDescent="0.6">
      <c r="A25" t="s">
        <v>48</v>
      </c>
      <c r="B25" t="s">
        <v>49</v>
      </c>
      <c r="C25">
        <f>C19</f>
        <v>500</v>
      </c>
      <c r="D25" t="s">
        <v>40</v>
      </c>
      <c r="E25" s="3" t="b">
        <f>FALSE()</f>
        <v>0</v>
      </c>
      <c r="G25">
        <f>IF(E25,F25,G19)</f>
        <v>500</v>
      </c>
      <c r="H25" s="4"/>
    </row>
    <row r="27" spans="1:8" x14ac:dyDescent="0.4">
      <c r="B27" t="s">
        <v>50</v>
      </c>
      <c r="C27">
        <f>-LOG10('Model Parameters'!B15/C22*1000)</f>
        <v>9.5992555146980614</v>
      </c>
    </row>
    <row r="29" spans="1:8" x14ac:dyDescent="0.4">
      <c r="A29" t="s">
        <v>51</v>
      </c>
    </row>
    <row r="30" spans="1:8" x14ac:dyDescent="0.4">
      <c r="A30" t="s">
        <v>52</v>
      </c>
    </row>
  </sheetData>
  <conditionalFormatting sqref="C13">
    <cfRule type="expression" dxfId="3" priority="4">
      <formula>$E$13="CL volumetric surface area (auto)"</formula>
    </cfRule>
  </conditionalFormatting>
  <conditionalFormatting sqref="C14">
    <cfRule type="expression" dxfId="2" priority="5">
      <formula>A15 = "GDL mass transfer coefficient (auto)"</formula>
    </cfRule>
  </conditionalFormatting>
  <conditionalFormatting sqref="C11:D11">
    <cfRule type="expression" dxfId="1" priority="2">
      <formula>$E$7="Flow velocity"</formula>
    </cfRule>
    <cfRule type="expression" dxfId="0" priority="3">
      <formula>$E$7="Flow velocity"</formula>
    </cfRule>
  </conditionalFormatting>
  <dataValidations count="3">
    <dataValidation type="list" operator="equal" allowBlank="1" showErrorMessage="1" sqref="E3:E4 E6:E10 E12:E15 E17 E19:E25" xr:uid="{00000000-0002-0000-0000-000000000000}">
      <formula1>"TRUE,FALSE"</formula1>
      <formula2>0</formula2>
    </dataValidation>
    <dataValidation operator="equal" allowBlank="1" showInputMessage="1" showErrorMessage="1" sqref="C9" xr:uid="{00000000-0002-0000-0000-000001000000}">
      <formula1>0</formula1>
      <formula2>0</formula2>
    </dataValidation>
    <dataValidation type="list" operator="equal" showErrorMessage="1" sqref="A20" xr:uid="{00000000-0002-0000-0000-000002000000}">
      <formula1>"Method 1 (DIC),Method 2 (CO2 equilibrium pressure)"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1"/>
  <sheetViews>
    <sheetView topLeftCell="D1" zoomScale="120" zoomScaleNormal="120" workbookViewId="0">
      <selection activeCell="F19" sqref="F19"/>
    </sheetView>
  </sheetViews>
  <sheetFormatPr defaultRowHeight="12.3" x14ac:dyDescent="0.4"/>
  <cols>
    <col min="1" max="1" width="25.609375" customWidth="1"/>
    <col min="2" max="2" width="18.6640625" customWidth="1"/>
    <col min="3" max="4" width="11.5"/>
    <col min="5" max="5" width="42.94140625" customWidth="1"/>
    <col min="6" max="6" width="12.609375" customWidth="1"/>
    <col min="7" max="7" width="11.5"/>
    <col min="8" max="8" width="7.33203125" customWidth="1"/>
    <col min="9" max="9" width="50.609375" customWidth="1"/>
    <col min="10" max="1025" width="11.5"/>
  </cols>
  <sheetData>
    <row r="1" spans="1:7" x14ac:dyDescent="0.4">
      <c r="A1" s="1" t="s">
        <v>53</v>
      </c>
      <c r="B1" s="1" t="s">
        <v>54</v>
      </c>
      <c r="C1" s="1" t="s">
        <v>3</v>
      </c>
      <c r="D1" s="1"/>
      <c r="E1" s="1" t="s">
        <v>55</v>
      </c>
      <c r="F1" s="1" t="s">
        <v>54</v>
      </c>
      <c r="G1" s="1" t="s">
        <v>3</v>
      </c>
    </row>
    <row r="2" spans="1:7" x14ac:dyDescent="0.4">
      <c r="A2" t="s">
        <v>56</v>
      </c>
      <c r="B2">
        <f>('Input Parameters'!G19/1000)*1000/(1.005*'Input Parameters'!G19/1000+19.924)</f>
        <v>24.478006511149729</v>
      </c>
      <c r="C2" t="s">
        <v>30</v>
      </c>
      <c r="E2" t="s">
        <v>57</v>
      </c>
      <c r="F2">
        <f>EXP(93.4517*(100/'Input Parameters'!G3) - 60.2409 + 23.3585*LN('Input Parameters'!G3/100))*1000</f>
        <v>34.06103747827045</v>
      </c>
      <c r="G2" t="s">
        <v>58</v>
      </c>
    </row>
    <row r="3" spans="1:7" x14ac:dyDescent="0.4">
      <c r="A3" t="s">
        <v>59</v>
      </c>
      <c r="B3">
        <f>-126.34048+6320.813/'Input Parameters'!G3+19.568224*LN('Input Parameters'!G3)</f>
        <v>6.3514794744630763</v>
      </c>
      <c r="C3" t="s">
        <v>30</v>
      </c>
      <c r="E3" t="s">
        <v>60</v>
      </c>
      <c r="F3">
        <v>8.3145000000000007</v>
      </c>
      <c r="G3" t="s">
        <v>61</v>
      </c>
    </row>
    <row r="4" spans="1:7" x14ac:dyDescent="0.4">
      <c r="A4" t="s">
        <v>62</v>
      </c>
      <c r="B4">
        <f>-90.18333+5143.692/'Input Parameters'!G3 +14.613358*LN('Input Parameters'!G3 )</f>
        <v>10.329718047170417</v>
      </c>
      <c r="C4" t="s">
        <v>30</v>
      </c>
      <c r="E4" t="s">
        <v>63</v>
      </c>
      <c r="F4">
        <v>96485</v>
      </c>
      <c r="G4" t="s">
        <v>64</v>
      </c>
    </row>
    <row r="5" spans="1:7" x14ac:dyDescent="0.4">
      <c r="A5" t="s">
        <v>65</v>
      </c>
      <c r="B5">
        <f>13.4191*B2^0.5+0.0331*B2-0.0000533*B2^2</f>
        <v>67.16962274581519</v>
      </c>
      <c r="C5" t="s">
        <v>30</v>
      </c>
    </row>
    <row r="6" spans="1:7" x14ac:dyDescent="0.4">
      <c r="A6" t="s">
        <v>66</v>
      </c>
      <c r="B6">
        <f>21.0894*B2^0.5+0.1248*B2-0.0003687*B2^2</f>
        <v>107.17428008515591</v>
      </c>
      <c r="C6" t="s">
        <v>30</v>
      </c>
      <c r="E6" s="1" t="s">
        <v>67</v>
      </c>
      <c r="F6" s="1" t="s">
        <v>54</v>
      </c>
      <c r="G6" s="1" t="s">
        <v>3</v>
      </c>
    </row>
    <row r="7" spans="1:7" x14ac:dyDescent="0.4">
      <c r="A7" t="s">
        <v>68</v>
      </c>
      <c r="B7">
        <f>-530.123*B2^0.5-6.103*B2</f>
        <v>-2772.1862239032748</v>
      </c>
      <c r="C7" t="s">
        <v>30</v>
      </c>
      <c r="E7" t="s">
        <v>69</v>
      </c>
      <c r="F7" s="4">
        <v>9.3944E-7</v>
      </c>
      <c r="G7" t="s">
        <v>70</v>
      </c>
    </row>
    <row r="8" spans="1:7" x14ac:dyDescent="0.4">
      <c r="A8" t="s">
        <v>71</v>
      </c>
      <c r="B8">
        <f>-772.483*B2^0.5-20.051*B2</f>
        <v>-4312.6876883961031</v>
      </c>
      <c r="C8" t="s">
        <v>30</v>
      </c>
      <c r="E8" t="s">
        <v>72</v>
      </c>
      <c r="F8" s="4">
        <f>'Input Parameters'!G7*'Input Parameters'!G8/F7</f>
        <v>236.54754132485544</v>
      </c>
    </row>
    <row r="9" spans="1:7" x14ac:dyDescent="0.4">
      <c r="A9" t="s">
        <v>73</v>
      </c>
      <c r="B9">
        <f>-2.0695*B2^0.5</f>
        <v>-10.238903590992985</v>
      </c>
      <c r="C9" t="s">
        <v>30</v>
      </c>
      <c r="E9" t="s">
        <v>74</v>
      </c>
      <c r="F9" s="4">
        <f>0.0099*F8*'Input Parameters'!G10</f>
        <v>3.5127309886741039E-3</v>
      </c>
      <c r="G9" t="s">
        <v>21</v>
      </c>
    </row>
    <row r="10" spans="1:7" x14ac:dyDescent="0.4">
      <c r="A10" t="s">
        <v>75</v>
      </c>
      <c r="B10">
        <f>-3.3336*B2^0.5</f>
        <v>-16.493070312120906</v>
      </c>
      <c r="C10" t="s">
        <v>30</v>
      </c>
      <c r="E10" t="s">
        <v>76</v>
      </c>
      <c r="F10" s="4">
        <f>3*1.607/4*('Input Parameters'!G10*B22*'Input Parameters'!G8/'Input Parameters'!G7)^(1/3)</f>
        <v>2.0822978495995407E-4</v>
      </c>
      <c r="G10" t="s">
        <v>21</v>
      </c>
    </row>
    <row r="11" spans="1:7" x14ac:dyDescent="0.4">
      <c r="A11" t="s">
        <v>77</v>
      </c>
      <c r="B11">
        <f>B3+B5+B7/'Input Parameters'!G3+B9*LN('Input Parameters'!G3)</f>
        <v>5.886000594241267</v>
      </c>
      <c r="C11" t="s">
        <v>30</v>
      </c>
      <c r="E11" t="s">
        <v>78</v>
      </c>
      <c r="F11" s="4">
        <f>3*1.607/4*('Input Parameters'!G10*B23*'Input Parameters'!G8/'Input Parameters'!G7)^(1/3)</f>
        <v>2.9248192081643491E-4</v>
      </c>
      <c r="G11" t="s">
        <v>21</v>
      </c>
    </row>
    <row r="12" spans="1:7" x14ac:dyDescent="0.4">
      <c r="A12" t="s">
        <v>79</v>
      </c>
      <c r="B12">
        <f>B4+B6+B8/'Input Parameters'!G3+B10*LN('Input Parameters'!G3)</f>
        <v>9.0683095078108664</v>
      </c>
      <c r="C12" t="s">
        <v>30</v>
      </c>
      <c r="E12" t="s">
        <v>80</v>
      </c>
      <c r="F12" s="4">
        <f>3*1.607/4*('Input Parameters'!G10*B24*'Input Parameters'!G8/'Input Parameters'!G7)^(1/3)</f>
        <v>1.6340510807976479E-4</v>
      </c>
      <c r="G12" t="s">
        <v>21</v>
      </c>
    </row>
    <row r="13" spans="1:7" x14ac:dyDescent="0.4">
      <c r="A13" t="s">
        <v>81</v>
      </c>
      <c r="B13">
        <f>10^-B11</f>
        <v>1.3001677990240668E-6</v>
      </c>
      <c r="C13" t="s">
        <v>82</v>
      </c>
      <c r="E13" t="s">
        <v>83</v>
      </c>
      <c r="F13" s="4">
        <f>3*1.607/4*('Input Parameters'!G10*B25*'Input Parameters'!G8/'Input Parameters'!G7)^(1/3)</f>
        <v>1.7734776946557967E-4</v>
      </c>
      <c r="G13" t="s">
        <v>21</v>
      </c>
    </row>
    <row r="14" spans="1:7" x14ac:dyDescent="0.4">
      <c r="A14" t="s">
        <v>84</v>
      </c>
      <c r="B14">
        <f>10^-B12</f>
        <v>8.5445755123024764E-10</v>
      </c>
      <c r="C14" t="s">
        <v>82</v>
      </c>
      <c r="E14" t="s">
        <v>85</v>
      </c>
      <c r="F14" s="4">
        <f>3*1.607/4*('Input Parameters'!G10*B26*'Input Parameters'!G8/'Input Parameters'!G7)^(1/3)</f>
        <v>3.5307245480052294E-4</v>
      </c>
      <c r="G14" t="s">
        <v>21</v>
      </c>
    </row>
    <row r="15" spans="1:7" x14ac:dyDescent="0.4">
      <c r="A15" t="s">
        <v>86</v>
      </c>
      <c r="B15">
        <f>EXP(148.96502-13847.26/'Input Parameters'!G3-23.6521*LN('Input Parameters'!G3)+(118.67/'Input Parameters'!G3-5.977+1.0495*LN('Input Parameters'!G3))*B2^0.5-0.01615*B2)</f>
        <v>4.8746440592899435E-14</v>
      </c>
      <c r="C15" t="s">
        <v>87</v>
      </c>
      <c r="E15" t="s">
        <v>88</v>
      </c>
      <c r="F15" s="4">
        <f>3*1.607/4*('Input Parameters'!G10*B27*'Input Parameters'!G8/'Input Parameters'!G7)^(1/3)</f>
        <v>2.1003117016132986E-4</v>
      </c>
      <c r="G15" t="s">
        <v>21</v>
      </c>
    </row>
    <row r="16" spans="1:7" x14ac:dyDescent="0.4">
      <c r="E16" t="s">
        <v>89</v>
      </c>
      <c r="F16" s="4">
        <f>3*1.607/4*('Input Parameters'!G10*B28*'Input Parameters'!G8/'Input Parameters'!G7)^(1/3)</f>
        <v>2.1250235181041258E-4</v>
      </c>
      <c r="G16" t="s">
        <v>21</v>
      </c>
    </row>
    <row r="17" spans="1:13" x14ac:dyDescent="0.4">
      <c r="E17" t="s">
        <v>90</v>
      </c>
      <c r="F17" s="4">
        <f>3*1.607/4*('Input Parameters'!G10*B29*'Input Parameters'!G8/'Input Parameters'!G7)^(1/3)</f>
        <v>2.7707833301769918E-4</v>
      </c>
      <c r="G17" t="s">
        <v>21</v>
      </c>
    </row>
    <row r="18" spans="1:13" x14ac:dyDescent="0.4">
      <c r="E18" t="s">
        <v>91</v>
      </c>
      <c r="F18" s="4">
        <f>13/35*'Input Parameters'!G10</f>
        <v>5.5714285714285718E-4</v>
      </c>
      <c r="G18" t="s">
        <v>21</v>
      </c>
    </row>
    <row r="19" spans="1:13" x14ac:dyDescent="0.4">
      <c r="E19" t="s">
        <v>92</v>
      </c>
      <c r="F19">
        <f>B22*SQRT(F10^-2+F18^-2)/SQRT(2)</f>
        <v>6.9241761263600031E-6</v>
      </c>
      <c r="G19" t="s">
        <v>18</v>
      </c>
    </row>
    <row r="20" spans="1:13" x14ac:dyDescent="0.4">
      <c r="E20" t="s">
        <v>93</v>
      </c>
      <c r="F20">
        <f>B23*SQRT(F11^-2+F18^-2)/SQRT(2)</f>
        <v>1.4452520065854142E-5</v>
      </c>
      <c r="G20" t="s">
        <v>18</v>
      </c>
    </row>
    <row r="21" spans="1:13" x14ac:dyDescent="0.4">
      <c r="A21" s="1" t="s">
        <v>94</v>
      </c>
      <c r="B21" s="1" t="s">
        <v>54</v>
      </c>
      <c r="C21" s="1" t="s">
        <v>3</v>
      </c>
      <c r="E21" t="s">
        <v>95</v>
      </c>
      <c r="F21">
        <f>B24*SQRT(F12^-2+F18^-2)/SQRT(2)</f>
        <v>4.1623628255221876E-6</v>
      </c>
      <c r="G21" t="s">
        <v>18</v>
      </c>
      <c r="M21" s="4"/>
    </row>
    <row r="22" spans="1:13" x14ac:dyDescent="0.4">
      <c r="A22" t="s">
        <v>96</v>
      </c>
      <c r="B22" s="4">
        <v>1.9099999999999998E-9</v>
      </c>
      <c r="C22" t="s">
        <v>70</v>
      </c>
      <c r="E22" t="s">
        <v>97</v>
      </c>
      <c r="F22">
        <f>B25*SQRT(F13^-2+F18^-2)/SQRT(2)</f>
        <v>4.9374090257235054E-6</v>
      </c>
      <c r="G22" t="s">
        <v>18</v>
      </c>
    </row>
    <row r="23" spans="1:13" x14ac:dyDescent="0.4">
      <c r="A23" t="s">
        <v>98</v>
      </c>
      <c r="B23" s="4">
        <v>5.2929999999999998E-9</v>
      </c>
      <c r="C23" t="s">
        <v>70</v>
      </c>
      <c r="E23" t="s">
        <v>99</v>
      </c>
      <c r="F23">
        <f>B26*SQRT(F14^-2+F18^-2)/SQRT(2)</f>
        <v>2.2076471242713806E-5</v>
      </c>
      <c r="G23" t="s">
        <v>18</v>
      </c>
    </row>
    <row r="24" spans="1:13" x14ac:dyDescent="0.4">
      <c r="A24" t="s">
        <v>100</v>
      </c>
      <c r="B24" s="4">
        <v>9.2300000000000002E-10</v>
      </c>
      <c r="C24" t="s">
        <v>70</v>
      </c>
      <c r="E24" t="s">
        <v>101</v>
      </c>
      <c r="F24">
        <f>B27*SQRT(F15^-2+F18^-2)/SQRT(2)</f>
        <v>7.051993347990135E-6</v>
      </c>
      <c r="G24" t="s">
        <v>18</v>
      </c>
    </row>
    <row r="25" spans="1:13" x14ac:dyDescent="0.4">
      <c r="A25" t="s">
        <v>102</v>
      </c>
      <c r="B25" s="4">
        <v>1.1800000000000001E-9</v>
      </c>
      <c r="C25" t="s">
        <v>70</v>
      </c>
      <c r="E25" t="s">
        <v>103</v>
      </c>
      <c r="F25">
        <f>B28*SQRT(F16^-2+F18^-2)/SQRT(2)</f>
        <v>7.2295370319222861E-6</v>
      </c>
      <c r="G25" t="s">
        <v>18</v>
      </c>
    </row>
    <row r="26" spans="1:13" x14ac:dyDescent="0.4">
      <c r="A26" t="s">
        <v>104</v>
      </c>
      <c r="B26" s="4">
        <v>9.3109999999999998E-9</v>
      </c>
      <c r="C26" t="s">
        <v>70</v>
      </c>
      <c r="E26" t="s">
        <v>105</v>
      </c>
      <c r="F26">
        <f>B29*SQRT(F17^-2+F18^-2)/SQRT(2)</f>
        <v>1.282582050996398E-5</v>
      </c>
      <c r="G26" t="s">
        <v>18</v>
      </c>
    </row>
    <row r="27" spans="1:13" x14ac:dyDescent="0.4">
      <c r="A27" t="s">
        <v>9</v>
      </c>
      <c r="B27" s="4">
        <v>1.9599999999999998E-9</v>
      </c>
      <c r="C27" t="s">
        <v>70</v>
      </c>
    </row>
    <row r="28" spans="1:13" x14ac:dyDescent="0.4">
      <c r="A28" t="s">
        <v>106</v>
      </c>
      <c r="B28" s="4">
        <v>2.0299999999999998E-9</v>
      </c>
      <c r="C28" t="s">
        <v>70</v>
      </c>
    </row>
    <row r="29" spans="1:13" x14ac:dyDescent="0.4">
      <c r="A29" t="s">
        <v>107</v>
      </c>
      <c r="B29" s="4">
        <v>4.4999999999999998E-9</v>
      </c>
      <c r="C29" t="s">
        <v>70</v>
      </c>
    </row>
    <row r="31" spans="1:13" x14ac:dyDescent="0.4">
      <c r="A31" s="1" t="s">
        <v>108</v>
      </c>
      <c r="B31" s="1" t="s">
        <v>54</v>
      </c>
      <c r="C31" s="1" t="s">
        <v>3</v>
      </c>
    </row>
    <row r="32" spans="1:13" x14ac:dyDescent="0.4">
      <c r="A32" t="s">
        <v>109</v>
      </c>
      <c r="B32" s="10">
        <v>6.6699999999999995E-5</v>
      </c>
      <c r="C32" t="s">
        <v>110</v>
      </c>
    </row>
    <row r="33" spans="1:3" x14ac:dyDescent="0.4">
      <c r="A33" t="s">
        <v>111</v>
      </c>
      <c r="B33" s="10">
        <v>1.2510000000000001E-4</v>
      </c>
      <c r="C33" t="s">
        <v>110</v>
      </c>
    </row>
    <row r="34" spans="1:3" x14ac:dyDescent="0.4">
      <c r="A34" t="s">
        <v>112</v>
      </c>
      <c r="B34" s="10">
        <v>7.9499999999999994E-5</v>
      </c>
      <c r="C34" t="s">
        <v>110</v>
      </c>
    </row>
    <row r="35" spans="1:3" x14ac:dyDescent="0.4">
      <c r="A35" t="s">
        <v>113</v>
      </c>
      <c r="B35" s="10">
        <v>7.4999999999999993E-5</v>
      </c>
      <c r="C35" t="s">
        <v>110</v>
      </c>
    </row>
    <row r="36" spans="1:3" x14ac:dyDescent="0.4">
      <c r="A36" t="s">
        <v>114</v>
      </c>
      <c r="B36" s="10">
        <v>0</v>
      </c>
      <c r="C36" t="s">
        <v>110</v>
      </c>
    </row>
    <row r="38" spans="1:3" x14ac:dyDescent="0.4">
      <c r="A38" s="1" t="s">
        <v>115</v>
      </c>
      <c r="B38" s="1" t="s">
        <v>116</v>
      </c>
      <c r="C38" s="1" t="s">
        <v>3</v>
      </c>
    </row>
    <row r="39" spans="1:3" x14ac:dyDescent="0.4">
      <c r="A39" t="s">
        <v>117</v>
      </c>
      <c r="B39" s="4">
        <v>4.7099999999999998E-3</v>
      </c>
      <c r="C39" t="s">
        <v>118</v>
      </c>
    </row>
    <row r="40" spans="1:3" x14ac:dyDescent="0.4">
      <c r="A40" t="s">
        <v>119</v>
      </c>
      <c r="B40" s="4">
        <v>9.7900000000000001E-3</v>
      </c>
      <c r="C40" t="s">
        <v>118</v>
      </c>
    </row>
    <row r="41" spans="1:3" x14ac:dyDescent="0.4">
      <c r="A41" t="s">
        <v>120</v>
      </c>
      <c r="B41" s="4">
        <v>1.1600000000000001E-5</v>
      </c>
      <c r="C41" t="s">
        <v>118</v>
      </c>
    </row>
    <row r="42" spans="1:3" x14ac:dyDescent="0.4">
      <c r="A42" t="s">
        <v>121</v>
      </c>
      <c r="B42">
        <v>0.44</v>
      </c>
      <c r="C42" t="s">
        <v>30</v>
      </c>
    </row>
    <row r="43" spans="1:3" x14ac:dyDescent="0.4">
      <c r="A43" t="s">
        <v>122</v>
      </c>
      <c r="B43">
        <v>0.27</v>
      </c>
      <c r="C43" t="s">
        <v>30</v>
      </c>
    </row>
    <row r="44" spans="1:3" x14ac:dyDescent="0.4">
      <c r="A44" t="s">
        <v>123</v>
      </c>
      <c r="B44">
        <v>0.36</v>
      </c>
      <c r="C44" t="s">
        <v>30</v>
      </c>
    </row>
    <row r="45" spans="1:3" x14ac:dyDescent="0.4">
      <c r="A45" t="s">
        <v>124</v>
      </c>
      <c r="B45">
        <v>-0.11</v>
      </c>
      <c r="C45" t="s">
        <v>125</v>
      </c>
    </row>
    <row r="46" spans="1:3" x14ac:dyDescent="0.4">
      <c r="A46" t="s">
        <v>126</v>
      </c>
      <c r="B46">
        <v>0</v>
      </c>
      <c r="C46" t="s">
        <v>125</v>
      </c>
    </row>
    <row r="47" spans="1:3" x14ac:dyDescent="0.4">
      <c r="A47" t="s">
        <v>127</v>
      </c>
      <c r="B47">
        <v>0</v>
      </c>
      <c r="C47" t="s">
        <v>125</v>
      </c>
    </row>
    <row r="48" spans="1:3" x14ac:dyDescent="0.4">
      <c r="A48" t="s">
        <v>128</v>
      </c>
      <c r="B48">
        <f>'Input Parameters'!G3*F3/(F4*B42)</f>
        <v>5.8392688807021344E-2</v>
      </c>
      <c r="C48" t="s">
        <v>125</v>
      </c>
    </row>
    <row r="49" spans="1:3" x14ac:dyDescent="0.4">
      <c r="A49" t="s">
        <v>129</v>
      </c>
      <c r="B49">
        <f>'Input Parameters'!G3*F3/(F4*B43)</f>
        <v>9.5158455833664418E-2</v>
      </c>
      <c r="C49" t="s">
        <v>125</v>
      </c>
    </row>
    <row r="50" spans="1:3" x14ac:dyDescent="0.4">
      <c r="A50" t="s">
        <v>130</v>
      </c>
      <c r="B50">
        <v>7.1368841875248307E-2</v>
      </c>
      <c r="C50" t="s">
        <v>125</v>
      </c>
    </row>
    <row r="51" spans="1:3" x14ac:dyDescent="0.4">
      <c r="A51" t="s">
        <v>131</v>
      </c>
      <c r="B51" s="4">
        <f>B22*'Input Parameters'!G13^(1.5)</f>
        <v>6.7528697603315284E-10</v>
      </c>
      <c r="C51" t="s">
        <v>70</v>
      </c>
    </row>
    <row r="52" spans="1:3" x14ac:dyDescent="0.4">
      <c r="A52" t="s">
        <v>132</v>
      </c>
      <c r="B52" s="4">
        <f>B23*'Input Parameters'!G13^(1.5)</f>
        <v>1.8713580964101981E-9</v>
      </c>
      <c r="C52" t="s">
        <v>70</v>
      </c>
    </row>
    <row r="53" spans="1:3" x14ac:dyDescent="0.4">
      <c r="A53" t="s">
        <v>133</v>
      </c>
      <c r="B53" s="4">
        <f>B24*'Input Parameters'!G13^(1.5)</f>
        <v>3.2632977951759173E-10</v>
      </c>
      <c r="C53" t="s">
        <v>70</v>
      </c>
    </row>
    <row r="54" spans="1:3" x14ac:dyDescent="0.4">
      <c r="A54" t="s">
        <v>134</v>
      </c>
      <c r="B54" s="4">
        <f>B25*'Input Parameters'!G13^(1.5)</f>
        <v>4.1719300090006309E-10</v>
      </c>
      <c r="C54" t="s">
        <v>70</v>
      </c>
    </row>
    <row r="55" spans="1:3" x14ac:dyDescent="0.4">
      <c r="A55" t="s">
        <v>135</v>
      </c>
      <c r="B55" s="4">
        <f>B26*'Input Parameters'!G13^(1.5)</f>
        <v>3.2919356198139721E-9</v>
      </c>
      <c r="C55" t="s">
        <v>70</v>
      </c>
    </row>
    <row r="56" spans="1:3" x14ac:dyDescent="0.4">
      <c r="A56" t="s">
        <v>136</v>
      </c>
      <c r="B56" s="4">
        <f>B27*'Input Parameters'!G13^(1.5)</f>
        <v>6.9296464556281655E-10</v>
      </c>
      <c r="C56" t="s">
        <v>70</v>
      </c>
    </row>
    <row r="57" spans="1:3" x14ac:dyDescent="0.4">
      <c r="A57" t="s">
        <v>137</v>
      </c>
      <c r="B57" s="4">
        <f>B28*'Input Parameters'!G13^(1.5)</f>
        <v>7.1771338290434576E-10</v>
      </c>
      <c r="C57" t="s">
        <v>70</v>
      </c>
    </row>
    <row r="58" spans="1:3" x14ac:dyDescent="0.4">
      <c r="A58" t="s">
        <v>138</v>
      </c>
      <c r="B58" s="4">
        <f>B29*'Input Parameters'!G13^(1.5)</f>
        <v>1.5909902576697319E-9</v>
      </c>
      <c r="C58" t="s">
        <v>70</v>
      </c>
    </row>
    <row r="60" spans="1:3" x14ac:dyDescent="0.4">
      <c r="A60" s="1" t="s">
        <v>139</v>
      </c>
      <c r="B60" s="1" t="s">
        <v>54</v>
      </c>
      <c r="C60" s="1" t="s">
        <v>3</v>
      </c>
    </row>
    <row r="61" spans="1:3" x14ac:dyDescent="0.4">
      <c r="A61" t="s">
        <v>140</v>
      </c>
      <c r="B61">
        <v>2.23</v>
      </c>
      <c r="C61" t="s">
        <v>141</v>
      </c>
    </row>
    <row r="62" spans="1:3" x14ac:dyDescent="0.4">
      <c r="A62" t="s">
        <v>142</v>
      </c>
      <c r="B62" s="4">
        <v>8.4037999999999995E-4</v>
      </c>
      <c r="C62" t="s">
        <v>143</v>
      </c>
    </row>
    <row r="63" spans="1:3" x14ac:dyDescent="0.4">
      <c r="A63" t="s">
        <v>144</v>
      </c>
      <c r="B63" s="4">
        <v>6000000</v>
      </c>
      <c r="C63" t="s">
        <v>141</v>
      </c>
    </row>
    <row r="64" spans="1:3" x14ac:dyDescent="0.4">
      <c r="A64" t="s">
        <v>145</v>
      </c>
      <c r="B64" s="4">
        <v>345200</v>
      </c>
      <c r="C64" t="s">
        <v>143</v>
      </c>
    </row>
    <row r="65" spans="1:3" x14ac:dyDescent="0.4">
      <c r="A65" t="s">
        <v>146</v>
      </c>
      <c r="B65">
        <v>1000</v>
      </c>
      <c r="C65" t="s">
        <v>147</v>
      </c>
    </row>
    <row r="68" spans="1:3" x14ac:dyDescent="0.4">
      <c r="A68" s="1" t="s">
        <v>148</v>
      </c>
    </row>
    <row r="69" spans="1:3" x14ac:dyDescent="0.4">
      <c r="A69" t="s">
        <v>149</v>
      </c>
      <c r="B69">
        <v>1</v>
      </c>
    </row>
    <row r="70" spans="1:3" x14ac:dyDescent="0.4">
      <c r="A70" t="s">
        <v>150</v>
      </c>
      <c r="B70">
        <f>B13+'Input Parameters'!G19/1000</f>
        <v>0.50000130016779898</v>
      </c>
    </row>
    <row r="71" spans="1:3" x14ac:dyDescent="0.4">
      <c r="A71" t="s">
        <v>151</v>
      </c>
      <c r="B71">
        <f>B13*B14-B15</f>
        <v>-4.7635502399156911E-14</v>
      </c>
    </row>
    <row r="72" spans="1:3" x14ac:dyDescent="0.4">
      <c r="A72" t="s">
        <v>152</v>
      </c>
      <c r="B72">
        <f>-B13*(B15+'Input Parameters'!G19/1000*B14)</f>
        <v>-5.5553247542363835E-16</v>
      </c>
    </row>
    <row r="73" spans="1:3" x14ac:dyDescent="0.4">
      <c r="A73" t="s">
        <v>153</v>
      </c>
      <c r="B73">
        <f>-B15*B14*B13</f>
        <v>-5.4154282663652986E-29</v>
      </c>
    </row>
    <row r="74" spans="1:3" x14ac:dyDescent="0.4">
      <c r="A74" t="s">
        <v>154</v>
      </c>
      <c r="B74">
        <v>7</v>
      </c>
    </row>
    <row r="75" spans="1:3" x14ac:dyDescent="0.4">
      <c r="A75" t="s">
        <v>155</v>
      </c>
      <c r="B75">
        <f>-LOG10(A152)</f>
        <v>7.477129599560377</v>
      </c>
      <c r="C75" t="s">
        <v>30</v>
      </c>
    </row>
    <row r="76" spans="1:3" x14ac:dyDescent="0.4">
      <c r="A76" t="s">
        <v>96</v>
      </c>
      <c r="B76">
        <f>'Input Parameters'!G19/1000/(B13/10^-B75+B13*B14/(10^-B75)^2 + 1)*1000</f>
        <v>12.193436804360372</v>
      </c>
      <c r="C76" t="s">
        <v>147</v>
      </c>
    </row>
    <row r="77" spans="1:3" x14ac:dyDescent="0.4">
      <c r="A77" t="s">
        <v>102</v>
      </c>
      <c r="B77">
        <f>B76*B13/10^-B75</f>
        <v>475.61455547990386</v>
      </c>
      <c r="C77" t="s">
        <v>147</v>
      </c>
    </row>
    <row r="78" spans="1:3" x14ac:dyDescent="0.4">
      <c r="A78" t="s">
        <v>100</v>
      </c>
      <c r="B78">
        <f>B76*B13*B14/(10^-B75)^2</f>
        <v>12.192007715735782</v>
      </c>
      <c r="C78" t="s">
        <v>147</v>
      </c>
    </row>
    <row r="79" spans="1:3" x14ac:dyDescent="0.4">
      <c r="A79" t="s">
        <v>98</v>
      </c>
      <c r="B79">
        <f>B15/10^-B75*1000</f>
        <v>1.4624213175124417E-3</v>
      </c>
      <c r="C79" t="s">
        <v>147</v>
      </c>
    </row>
    <row r="80" spans="1:3" x14ac:dyDescent="0.4">
      <c r="A80" t="s">
        <v>9</v>
      </c>
      <c r="B80">
        <f>'Input Parameters'!G25</f>
        <v>500</v>
      </c>
      <c r="C80" t="s">
        <v>147</v>
      </c>
    </row>
    <row r="81" spans="1:3" x14ac:dyDescent="0.4">
      <c r="A81" t="s">
        <v>156</v>
      </c>
      <c r="B81" t="s">
        <v>157</v>
      </c>
      <c r="C81" t="s">
        <v>158</v>
      </c>
    </row>
    <row r="82" spans="1:3" x14ac:dyDescent="0.4">
      <c r="A82" s="4">
        <v>1E-4</v>
      </c>
      <c r="B82">
        <f t="shared" ref="B82:B113" si="0">$B$69*A82^4+$B$70*A82^3+$B$71*A82^2+$B$72*A82+$B$73</f>
        <v>5.0010124413819618E-13</v>
      </c>
      <c r="C82">
        <f t="shared" ref="C82:C113" si="1">4*$B$69*A82^3+3*$B$70*A82^2+2*$B$71*A82+$B$72</f>
        <v>1.5004038439974399E-8</v>
      </c>
    </row>
    <row r="83" spans="1:3" x14ac:dyDescent="0.4">
      <c r="A83">
        <f t="shared" ref="A83:A114" si="2">A82-B82/C82</f>
        <v>6.6668890769714032E-5</v>
      </c>
      <c r="B83">
        <f t="shared" si="0"/>
        <v>1.4818307974399117E-13</v>
      </c>
      <c r="C83">
        <f t="shared" si="1"/>
        <v>6.6683135733473304E-9</v>
      </c>
    </row>
    <row r="84" spans="1:3" x14ac:dyDescent="0.4">
      <c r="A84">
        <f t="shared" si="2"/>
        <v>4.4446918435319612E-5</v>
      </c>
      <c r="B84">
        <f t="shared" si="0"/>
        <v>4.3907070440845327E-14</v>
      </c>
      <c r="C84">
        <f t="shared" si="1"/>
        <v>2.9636512080096132E-9</v>
      </c>
    </row>
    <row r="85" spans="1:3" x14ac:dyDescent="0.4">
      <c r="A85">
        <f t="shared" si="2"/>
        <v>2.9631723475068775E-5</v>
      </c>
      <c r="B85">
        <f t="shared" si="0"/>
        <v>1.300969323591615E-14</v>
      </c>
      <c r="C85">
        <f t="shared" si="1"/>
        <v>1.3171654918328088E-9</v>
      </c>
    </row>
    <row r="86" spans="1:3" x14ac:dyDescent="0.4">
      <c r="A86">
        <f t="shared" si="2"/>
        <v>1.9754685762963648E-5</v>
      </c>
      <c r="B86">
        <f t="shared" si="0"/>
        <v>3.8547607721488305E-15</v>
      </c>
      <c r="C86">
        <f t="shared" si="1"/>
        <v>5.8540321601334972E-10</v>
      </c>
    </row>
    <row r="87" spans="1:3" x14ac:dyDescent="0.4">
      <c r="A87">
        <f t="shared" si="2"/>
        <v>1.3169889733997306E-5</v>
      </c>
      <c r="B87">
        <f t="shared" si="0"/>
        <v>1.1421580473419109E-15</v>
      </c>
      <c r="C87">
        <f t="shared" si="1"/>
        <v>2.6017825020653013E-10</v>
      </c>
    </row>
    <row r="88" spans="1:3" x14ac:dyDescent="0.4">
      <c r="A88">
        <f t="shared" si="2"/>
        <v>8.779983788995128E-6</v>
      </c>
      <c r="B88">
        <f t="shared" si="0"/>
        <v>3.3841814281772687E-16</v>
      </c>
      <c r="C88">
        <f t="shared" si="1"/>
        <v>1.1563462464564015E-10</v>
      </c>
    </row>
    <row r="89" spans="1:3" x14ac:dyDescent="0.4">
      <c r="A89">
        <f t="shared" si="2"/>
        <v>5.8533677874748042E-6</v>
      </c>
      <c r="B89">
        <f t="shared" si="0"/>
        <v>1.0027197446162938E-16</v>
      </c>
      <c r="C89">
        <f t="shared" si="1"/>
        <v>5.1393251422099241E-11</v>
      </c>
    </row>
    <row r="90" spans="1:3" x14ac:dyDescent="0.4">
      <c r="A90">
        <f t="shared" si="2"/>
        <v>3.9022949970400632E-6</v>
      </c>
      <c r="B90">
        <f t="shared" si="0"/>
        <v>2.9710031748503923E-17</v>
      </c>
      <c r="C90">
        <f t="shared" si="1"/>
        <v>2.2841600553264304E-11</v>
      </c>
    </row>
    <row r="91" spans="1:3" x14ac:dyDescent="0.4">
      <c r="A91">
        <f t="shared" si="2"/>
        <v>2.6015966646608093E-6</v>
      </c>
      <c r="B91">
        <f t="shared" si="0"/>
        <v>8.8028232340435831E-18</v>
      </c>
      <c r="C91">
        <f t="shared" si="1"/>
        <v>1.0151998861427659E-11</v>
      </c>
    </row>
    <row r="92" spans="1:3" x14ac:dyDescent="0.4">
      <c r="A92">
        <f t="shared" si="2"/>
        <v>1.7344941999935056E-6</v>
      </c>
      <c r="B92">
        <f t="shared" si="0"/>
        <v>2.608139119679184E-18</v>
      </c>
      <c r="C92">
        <f t="shared" si="1"/>
        <v>4.5121821042381635E-12</v>
      </c>
    </row>
    <row r="93" spans="1:3" x14ac:dyDescent="0.4">
      <c r="A93">
        <f t="shared" si="2"/>
        <v>1.1564725112789845E-6</v>
      </c>
      <c r="B93">
        <f t="shared" si="0"/>
        <v>7.7271102383046601E-19</v>
      </c>
      <c r="C93">
        <f t="shared" si="1"/>
        <v>2.0055987648051948E-12</v>
      </c>
    </row>
    <row r="94" spans="1:3" x14ac:dyDescent="0.4">
      <c r="A94">
        <f t="shared" si="2"/>
        <v>7.7119553694582561E-7</v>
      </c>
      <c r="B94">
        <f t="shared" si="0"/>
        <v>2.2890389999521362E-19</v>
      </c>
      <c r="C94">
        <f t="shared" si="1"/>
        <v>8.9156238280632381E-13</v>
      </c>
    </row>
    <row r="95" spans="1:3" x14ac:dyDescent="0.4">
      <c r="A95">
        <f t="shared" si="2"/>
        <v>5.1445085546352166E-7</v>
      </c>
      <c r="B95">
        <f t="shared" si="0"/>
        <v>6.7791640332297793E-20</v>
      </c>
      <c r="C95">
        <f t="shared" si="1"/>
        <v>3.9643551946664231E-13</v>
      </c>
    </row>
    <row r="96" spans="1:3" x14ac:dyDescent="0.4">
      <c r="A96">
        <f t="shared" si="2"/>
        <v>3.4344791298373699E-7</v>
      </c>
      <c r="B96">
        <f t="shared" si="0"/>
        <v>2.0065215982616654E-20</v>
      </c>
      <c r="C96">
        <f t="shared" si="1"/>
        <v>1.7637976034049553E-13</v>
      </c>
    </row>
    <row r="97" spans="1:3" x14ac:dyDescent="0.4">
      <c r="A97">
        <f t="shared" si="2"/>
        <v>2.2968647037897672E-7</v>
      </c>
      <c r="B97">
        <f t="shared" si="0"/>
        <v>5.9310729999973125E-21</v>
      </c>
      <c r="C97">
        <f t="shared" si="1"/>
        <v>7.8578511898555322E-14</v>
      </c>
    </row>
    <row r="98" spans="1:3" x14ac:dyDescent="0.4">
      <c r="A98">
        <f t="shared" si="2"/>
        <v>1.5420689133509873E-7</v>
      </c>
      <c r="B98">
        <f t="shared" si="0"/>
        <v>1.7478390547235934E-21</v>
      </c>
      <c r="C98">
        <f t="shared" si="1"/>
        <v>3.5114208257053527E-14</v>
      </c>
    </row>
    <row r="99" spans="1:3" x14ac:dyDescent="0.4">
      <c r="A99">
        <f t="shared" si="2"/>
        <v>1.0443105581209507E-7</v>
      </c>
      <c r="B99">
        <f t="shared" si="0"/>
        <v>5.1144065886823294E-22</v>
      </c>
      <c r="C99">
        <f t="shared" si="1"/>
        <v>1.5803272796291023E-14</v>
      </c>
    </row>
    <row r="100" spans="1:3" x14ac:dyDescent="0.4">
      <c r="A100">
        <f t="shared" si="2"/>
        <v>7.2068097489419887E-8</v>
      </c>
      <c r="B100">
        <f t="shared" si="0"/>
        <v>1.4711807053808833E-22</v>
      </c>
      <c r="C100">
        <f t="shared" si="1"/>
        <v>7.2351984279014935E-15</v>
      </c>
    </row>
    <row r="101" spans="1:3" x14ac:dyDescent="0.4">
      <c r="A101">
        <f t="shared" si="2"/>
        <v>5.1734436705390958E-8</v>
      </c>
      <c r="B101">
        <f t="shared" si="0"/>
        <v>4.0492212628913512E-23</v>
      </c>
      <c r="C101">
        <f t="shared" si="1"/>
        <v>3.4591515009895715E-15</v>
      </c>
    </row>
    <row r="102" spans="1:3" x14ac:dyDescent="0.4">
      <c r="A102">
        <f t="shared" si="2"/>
        <v>4.0028614448883903E-8</v>
      </c>
      <c r="B102">
        <f t="shared" si="0"/>
        <v>9.8314840202768242E-24</v>
      </c>
      <c r="C102">
        <f t="shared" si="1"/>
        <v>1.8479051793434182E-15</v>
      </c>
    </row>
    <row r="103" spans="1:3" x14ac:dyDescent="0.4">
      <c r="A103">
        <f t="shared" si="2"/>
        <v>3.4708274352337354E-8</v>
      </c>
      <c r="B103">
        <f t="shared" si="0"/>
        <v>1.6242803671286923E-24</v>
      </c>
      <c r="C103">
        <f t="shared" si="1"/>
        <v>1.2514655467043727E-15</v>
      </c>
    </row>
    <row r="104" spans="1:3" x14ac:dyDescent="0.4">
      <c r="A104">
        <f t="shared" si="2"/>
        <v>3.3410371768118317E-8</v>
      </c>
      <c r="B104">
        <f t="shared" si="0"/>
        <v>8.6608758769959203E-26</v>
      </c>
      <c r="C104">
        <f t="shared" si="1"/>
        <v>1.1188482571885827E-15</v>
      </c>
    </row>
    <row r="105" spans="1:3" x14ac:dyDescent="0.4">
      <c r="A105">
        <f t="shared" si="2"/>
        <v>3.3332962916459036E-8</v>
      </c>
      <c r="B105">
        <f t="shared" si="0"/>
        <v>3.0006756522012324E-28</v>
      </c>
      <c r="C105">
        <f t="shared" si="1"/>
        <v>1.1110984560360938E-15</v>
      </c>
    </row>
    <row r="106" spans="1:3" x14ac:dyDescent="0.4">
      <c r="A106">
        <f t="shared" si="2"/>
        <v>3.3332692852574428E-8</v>
      </c>
      <c r="B106">
        <f t="shared" si="0"/>
        <v>3.6466811896428622E-33</v>
      </c>
      <c r="C106">
        <f t="shared" si="1"/>
        <v>1.1110714500090473E-15</v>
      </c>
    </row>
    <row r="107" spans="1:3" x14ac:dyDescent="0.4">
      <c r="A107">
        <f t="shared" si="2"/>
        <v>3.3332692849292301E-8</v>
      </c>
      <c r="B107">
        <f t="shared" si="0"/>
        <v>6.7785402978354387E-39</v>
      </c>
      <c r="C107">
        <f t="shared" si="1"/>
        <v>1.1110714496808403E-15</v>
      </c>
    </row>
    <row r="108" spans="1:3" x14ac:dyDescent="0.4">
      <c r="A108">
        <f t="shared" si="2"/>
        <v>3.3332692849292294E-8</v>
      </c>
      <c r="B108">
        <f t="shared" si="0"/>
        <v>9.0106854372400117E-40</v>
      </c>
      <c r="C108">
        <f t="shared" si="1"/>
        <v>1.1110714496808398E-15</v>
      </c>
    </row>
    <row r="109" spans="1:3" x14ac:dyDescent="0.4">
      <c r="A109">
        <f t="shared" si="2"/>
        <v>3.3332692849292294E-8</v>
      </c>
      <c r="B109">
        <f t="shared" si="0"/>
        <v>9.0106854372400117E-40</v>
      </c>
      <c r="C109">
        <f t="shared" si="1"/>
        <v>1.1110714496808398E-15</v>
      </c>
    </row>
    <row r="110" spans="1:3" x14ac:dyDescent="0.4">
      <c r="A110">
        <f t="shared" si="2"/>
        <v>3.3332692849292294E-8</v>
      </c>
      <c r="B110">
        <f t="shared" si="0"/>
        <v>9.0106854372400117E-40</v>
      </c>
      <c r="C110">
        <f t="shared" si="1"/>
        <v>1.1110714496808398E-15</v>
      </c>
    </row>
    <row r="111" spans="1:3" x14ac:dyDescent="0.4">
      <c r="A111">
        <f t="shared" si="2"/>
        <v>3.3332692849292294E-8</v>
      </c>
      <c r="B111">
        <f t="shared" si="0"/>
        <v>9.0106854372400117E-40</v>
      </c>
      <c r="C111">
        <f t="shared" si="1"/>
        <v>1.1110714496808398E-15</v>
      </c>
    </row>
    <row r="112" spans="1:3" x14ac:dyDescent="0.4">
      <c r="A112">
        <f t="shared" si="2"/>
        <v>3.3332692849292294E-8</v>
      </c>
      <c r="B112">
        <f t="shared" si="0"/>
        <v>9.0106854372400117E-40</v>
      </c>
      <c r="C112">
        <f t="shared" si="1"/>
        <v>1.1110714496808398E-15</v>
      </c>
    </row>
    <row r="113" spans="1:3" x14ac:dyDescent="0.4">
      <c r="A113">
        <f t="shared" si="2"/>
        <v>3.3332692849292294E-8</v>
      </c>
      <c r="B113">
        <f t="shared" si="0"/>
        <v>9.0106854372400117E-40</v>
      </c>
      <c r="C113">
        <f t="shared" si="1"/>
        <v>1.1110714496808398E-15</v>
      </c>
    </row>
    <row r="114" spans="1:3" x14ac:dyDescent="0.4">
      <c r="A114">
        <f t="shared" si="2"/>
        <v>3.3332692849292294E-8</v>
      </c>
      <c r="B114">
        <f t="shared" ref="B114:B145" si="3">$B$69*A114^4+$B$70*A114^3+$B$71*A114^2+$B$72*A114+$B$73</f>
        <v>9.0106854372400117E-40</v>
      </c>
      <c r="C114">
        <f t="shared" ref="C114:C145" si="4">4*$B$69*A114^3+3*$B$70*A114^2+2*$B$71*A114+$B$72</f>
        <v>1.1110714496808398E-15</v>
      </c>
    </row>
    <row r="115" spans="1:3" x14ac:dyDescent="0.4">
      <c r="A115">
        <f t="shared" ref="A115:A146" si="5">A114-B114/C114</f>
        <v>3.3332692849292294E-8</v>
      </c>
      <c r="B115">
        <f t="shared" si="3"/>
        <v>9.0106854372400117E-40</v>
      </c>
      <c r="C115">
        <f t="shared" si="4"/>
        <v>1.1110714496808398E-15</v>
      </c>
    </row>
    <row r="116" spans="1:3" x14ac:dyDescent="0.4">
      <c r="A116">
        <f t="shared" si="5"/>
        <v>3.3332692849292294E-8</v>
      </c>
      <c r="B116">
        <f t="shared" si="3"/>
        <v>9.0106854372400117E-40</v>
      </c>
      <c r="C116">
        <f t="shared" si="4"/>
        <v>1.1110714496808398E-15</v>
      </c>
    </row>
    <row r="117" spans="1:3" x14ac:dyDescent="0.4">
      <c r="A117">
        <f t="shared" si="5"/>
        <v>3.3332692849292294E-8</v>
      </c>
      <c r="B117">
        <f t="shared" si="3"/>
        <v>9.0106854372400117E-40</v>
      </c>
      <c r="C117">
        <f t="shared" si="4"/>
        <v>1.1110714496808398E-15</v>
      </c>
    </row>
    <row r="118" spans="1:3" x14ac:dyDescent="0.4">
      <c r="A118">
        <f t="shared" si="5"/>
        <v>3.3332692849292294E-8</v>
      </c>
      <c r="B118">
        <f t="shared" si="3"/>
        <v>9.0106854372400117E-40</v>
      </c>
      <c r="C118">
        <f t="shared" si="4"/>
        <v>1.1110714496808398E-15</v>
      </c>
    </row>
    <row r="119" spans="1:3" x14ac:dyDescent="0.4">
      <c r="A119">
        <f t="shared" si="5"/>
        <v>3.3332692849292294E-8</v>
      </c>
      <c r="B119">
        <f t="shared" si="3"/>
        <v>9.0106854372400117E-40</v>
      </c>
      <c r="C119">
        <f t="shared" si="4"/>
        <v>1.1110714496808398E-15</v>
      </c>
    </row>
    <row r="120" spans="1:3" x14ac:dyDescent="0.4">
      <c r="A120">
        <f t="shared" si="5"/>
        <v>3.3332692849292294E-8</v>
      </c>
      <c r="B120">
        <f t="shared" si="3"/>
        <v>9.0106854372400117E-40</v>
      </c>
      <c r="C120">
        <f t="shared" si="4"/>
        <v>1.1110714496808398E-15</v>
      </c>
    </row>
    <row r="121" spans="1:3" x14ac:dyDescent="0.4">
      <c r="A121">
        <f t="shared" si="5"/>
        <v>3.3332692849292294E-8</v>
      </c>
      <c r="B121">
        <f t="shared" si="3"/>
        <v>9.0106854372400117E-40</v>
      </c>
      <c r="C121">
        <f t="shared" si="4"/>
        <v>1.1110714496808398E-15</v>
      </c>
    </row>
    <row r="122" spans="1:3" x14ac:dyDescent="0.4">
      <c r="A122">
        <f t="shared" si="5"/>
        <v>3.3332692849292294E-8</v>
      </c>
      <c r="B122">
        <f t="shared" si="3"/>
        <v>9.0106854372400117E-40</v>
      </c>
      <c r="C122">
        <f t="shared" si="4"/>
        <v>1.1110714496808398E-15</v>
      </c>
    </row>
    <row r="123" spans="1:3" x14ac:dyDescent="0.4">
      <c r="A123">
        <f t="shared" si="5"/>
        <v>3.3332692849292294E-8</v>
      </c>
      <c r="B123">
        <f t="shared" si="3"/>
        <v>9.0106854372400117E-40</v>
      </c>
      <c r="C123">
        <f t="shared" si="4"/>
        <v>1.1110714496808398E-15</v>
      </c>
    </row>
    <row r="124" spans="1:3" x14ac:dyDescent="0.4">
      <c r="A124">
        <f t="shared" si="5"/>
        <v>3.3332692849292294E-8</v>
      </c>
      <c r="B124">
        <f t="shared" si="3"/>
        <v>9.0106854372400117E-40</v>
      </c>
      <c r="C124">
        <f t="shared" si="4"/>
        <v>1.1110714496808398E-15</v>
      </c>
    </row>
    <row r="125" spans="1:3" x14ac:dyDescent="0.4">
      <c r="A125">
        <f t="shared" si="5"/>
        <v>3.3332692849292294E-8</v>
      </c>
      <c r="B125">
        <f t="shared" si="3"/>
        <v>9.0106854372400117E-40</v>
      </c>
      <c r="C125">
        <f t="shared" si="4"/>
        <v>1.1110714496808398E-15</v>
      </c>
    </row>
    <row r="126" spans="1:3" x14ac:dyDescent="0.4">
      <c r="A126">
        <f t="shared" si="5"/>
        <v>3.3332692849292294E-8</v>
      </c>
      <c r="B126">
        <f t="shared" si="3"/>
        <v>9.0106854372400117E-40</v>
      </c>
      <c r="C126">
        <f t="shared" si="4"/>
        <v>1.1110714496808398E-15</v>
      </c>
    </row>
    <row r="127" spans="1:3" x14ac:dyDescent="0.4">
      <c r="A127">
        <f t="shared" si="5"/>
        <v>3.3332692849292294E-8</v>
      </c>
      <c r="B127">
        <f t="shared" si="3"/>
        <v>9.0106854372400117E-40</v>
      </c>
      <c r="C127">
        <f t="shared" si="4"/>
        <v>1.1110714496808398E-15</v>
      </c>
    </row>
    <row r="128" spans="1:3" x14ac:dyDescent="0.4">
      <c r="A128">
        <f t="shared" si="5"/>
        <v>3.3332692849292294E-8</v>
      </c>
      <c r="B128">
        <f t="shared" si="3"/>
        <v>9.0106854372400117E-40</v>
      </c>
      <c r="C128">
        <f t="shared" si="4"/>
        <v>1.1110714496808398E-15</v>
      </c>
    </row>
    <row r="129" spans="1:3" x14ac:dyDescent="0.4">
      <c r="A129">
        <f t="shared" si="5"/>
        <v>3.3332692849292294E-8</v>
      </c>
      <c r="B129">
        <f t="shared" si="3"/>
        <v>9.0106854372400117E-40</v>
      </c>
      <c r="C129">
        <f t="shared" si="4"/>
        <v>1.1110714496808398E-15</v>
      </c>
    </row>
    <row r="130" spans="1:3" x14ac:dyDescent="0.4">
      <c r="A130">
        <f t="shared" si="5"/>
        <v>3.3332692849292294E-8</v>
      </c>
      <c r="B130">
        <f t="shared" si="3"/>
        <v>9.0106854372400117E-40</v>
      </c>
      <c r="C130">
        <f t="shared" si="4"/>
        <v>1.1110714496808398E-15</v>
      </c>
    </row>
    <row r="131" spans="1:3" x14ac:dyDescent="0.4">
      <c r="A131">
        <f t="shared" si="5"/>
        <v>3.3332692849292294E-8</v>
      </c>
      <c r="B131">
        <f t="shared" si="3"/>
        <v>9.0106854372400117E-40</v>
      </c>
      <c r="C131">
        <f t="shared" si="4"/>
        <v>1.1110714496808398E-15</v>
      </c>
    </row>
    <row r="132" spans="1:3" x14ac:dyDescent="0.4">
      <c r="A132">
        <f t="shared" si="5"/>
        <v>3.3332692849292294E-8</v>
      </c>
      <c r="B132">
        <f t="shared" si="3"/>
        <v>9.0106854372400117E-40</v>
      </c>
      <c r="C132">
        <f t="shared" si="4"/>
        <v>1.1110714496808398E-15</v>
      </c>
    </row>
    <row r="133" spans="1:3" x14ac:dyDescent="0.4">
      <c r="A133">
        <f t="shared" si="5"/>
        <v>3.3332692849292294E-8</v>
      </c>
      <c r="B133">
        <f t="shared" si="3"/>
        <v>9.0106854372400117E-40</v>
      </c>
      <c r="C133">
        <f t="shared" si="4"/>
        <v>1.1110714496808398E-15</v>
      </c>
    </row>
    <row r="134" spans="1:3" x14ac:dyDescent="0.4">
      <c r="A134">
        <f t="shared" si="5"/>
        <v>3.3332692849292294E-8</v>
      </c>
      <c r="B134">
        <f t="shared" si="3"/>
        <v>9.0106854372400117E-40</v>
      </c>
      <c r="C134">
        <f t="shared" si="4"/>
        <v>1.1110714496808398E-15</v>
      </c>
    </row>
    <row r="135" spans="1:3" x14ac:dyDescent="0.4">
      <c r="A135">
        <f t="shared" si="5"/>
        <v>3.3332692849292294E-8</v>
      </c>
      <c r="B135">
        <f t="shared" si="3"/>
        <v>9.0106854372400117E-40</v>
      </c>
      <c r="C135">
        <f t="shared" si="4"/>
        <v>1.1110714496808398E-15</v>
      </c>
    </row>
    <row r="136" spans="1:3" x14ac:dyDescent="0.4">
      <c r="A136">
        <f t="shared" si="5"/>
        <v>3.3332692849292294E-8</v>
      </c>
      <c r="B136">
        <f t="shared" si="3"/>
        <v>9.0106854372400117E-40</v>
      </c>
      <c r="C136">
        <f t="shared" si="4"/>
        <v>1.1110714496808398E-15</v>
      </c>
    </row>
    <row r="137" spans="1:3" x14ac:dyDescent="0.4">
      <c r="A137">
        <f t="shared" si="5"/>
        <v>3.3332692849292294E-8</v>
      </c>
      <c r="B137">
        <f t="shared" si="3"/>
        <v>9.0106854372400117E-40</v>
      </c>
      <c r="C137">
        <f t="shared" si="4"/>
        <v>1.1110714496808398E-15</v>
      </c>
    </row>
    <row r="138" spans="1:3" x14ac:dyDescent="0.4">
      <c r="A138">
        <f t="shared" si="5"/>
        <v>3.3332692849292294E-8</v>
      </c>
      <c r="B138">
        <f t="shared" si="3"/>
        <v>9.0106854372400117E-40</v>
      </c>
      <c r="C138">
        <f t="shared" si="4"/>
        <v>1.1110714496808398E-15</v>
      </c>
    </row>
    <row r="139" spans="1:3" x14ac:dyDescent="0.4">
      <c r="A139">
        <f t="shared" si="5"/>
        <v>3.3332692849292294E-8</v>
      </c>
      <c r="B139">
        <f t="shared" si="3"/>
        <v>9.0106854372400117E-40</v>
      </c>
      <c r="C139">
        <f t="shared" si="4"/>
        <v>1.1110714496808398E-15</v>
      </c>
    </row>
    <row r="140" spans="1:3" x14ac:dyDescent="0.4">
      <c r="A140">
        <f t="shared" si="5"/>
        <v>3.3332692849292294E-8</v>
      </c>
      <c r="B140">
        <f t="shared" si="3"/>
        <v>9.0106854372400117E-40</v>
      </c>
      <c r="C140">
        <f t="shared" si="4"/>
        <v>1.1110714496808398E-15</v>
      </c>
    </row>
    <row r="141" spans="1:3" x14ac:dyDescent="0.4">
      <c r="A141">
        <f t="shared" si="5"/>
        <v>3.3332692849292294E-8</v>
      </c>
      <c r="B141">
        <f t="shared" si="3"/>
        <v>9.0106854372400117E-40</v>
      </c>
      <c r="C141">
        <f t="shared" si="4"/>
        <v>1.1110714496808398E-15</v>
      </c>
    </row>
    <row r="142" spans="1:3" x14ac:dyDescent="0.4">
      <c r="A142">
        <f t="shared" si="5"/>
        <v>3.3332692849292294E-8</v>
      </c>
      <c r="B142">
        <f t="shared" si="3"/>
        <v>9.0106854372400117E-40</v>
      </c>
      <c r="C142">
        <f t="shared" si="4"/>
        <v>1.1110714496808398E-15</v>
      </c>
    </row>
    <row r="143" spans="1:3" x14ac:dyDescent="0.4">
      <c r="A143">
        <f t="shared" si="5"/>
        <v>3.3332692849292294E-8</v>
      </c>
      <c r="B143">
        <f t="shared" si="3"/>
        <v>9.0106854372400117E-40</v>
      </c>
      <c r="C143">
        <f t="shared" si="4"/>
        <v>1.1110714496808398E-15</v>
      </c>
    </row>
    <row r="144" spans="1:3" x14ac:dyDescent="0.4">
      <c r="A144">
        <f t="shared" si="5"/>
        <v>3.3332692849292294E-8</v>
      </c>
      <c r="B144">
        <f t="shared" si="3"/>
        <v>9.0106854372400117E-40</v>
      </c>
      <c r="C144">
        <f t="shared" si="4"/>
        <v>1.1110714496808398E-15</v>
      </c>
    </row>
    <row r="145" spans="1:3" x14ac:dyDescent="0.4">
      <c r="A145">
        <f t="shared" si="5"/>
        <v>3.3332692849292294E-8</v>
      </c>
      <c r="B145">
        <f t="shared" si="3"/>
        <v>9.0106854372400117E-40</v>
      </c>
      <c r="C145">
        <f t="shared" si="4"/>
        <v>1.1110714496808398E-15</v>
      </c>
    </row>
    <row r="146" spans="1:3" x14ac:dyDescent="0.4">
      <c r="A146">
        <f t="shared" si="5"/>
        <v>3.3332692849292294E-8</v>
      </c>
      <c r="B146">
        <f t="shared" ref="B146:B152" si="6">$B$69*A146^4+$B$70*A146^3+$B$71*A146^2+$B$72*A146+$B$73</f>
        <v>9.0106854372400117E-40</v>
      </c>
      <c r="C146">
        <f t="shared" ref="C146:C152" si="7">4*$B$69*A146^3+3*$B$70*A146^2+2*$B$71*A146+$B$72</f>
        <v>1.1110714496808398E-15</v>
      </c>
    </row>
    <row r="147" spans="1:3" x14ac:dyDescent="0.4">
      <c r="A147">
        <f t="shared" ref="A147:A152" si="8">A146-B146/C146</f>
        <v>3.3332692849292294E-8</v>
      </c>
      <c r="B147">
        <f t="shared" si="6"/>
        <v>9.0106854372400117E-40</v>
      </c>
      <c r="C147">
        <f t="shared" si="7"/>
        <v>1.1110714496808398E-15</v>
      </c>
    </row>
    <row r="148" spans="1:3" x14ac:dyDescent="0.4">
      <c r="A148">
        <f t="shared" si="8"/>
        <v>3.3332692849292294E-8</v>
      </c>
      <c r="B148">
        <f t="shared" si="6"/>
        <v>9.0106854372400117E-40</v>
      </c>
      <c r="C148">
        <f t="shared" si="7"/>
        <v>1.1110714496808398E-15</v>
      </c>
    </row>
    <row r="149" spans="1:3" x14ac:dyDescent="0.4">
      <c r="A149">
        <f t="shared" si="8"/>
        <v>3.3332692849292294E-8</v>
      </c>
      <c r="B149">
        <f t="shared" si="6"/>
        <v>9.0106854372400117E-40</v>
      </c>
      <c r="C149">
        <f t="shared" si="7"/>
        <v>1.1110714496808398E-15</v>
      </c>
    </row>
    <row r="150" spans="1:3" x14ac:dyDescent="0.4">
      <c r="A150">
        <f t="shared" si="8"/>
        <v>3.3332692849292294E-8</v>
      </c>
      <c r="B150">
        <f t="shared" si="6"/>
        <v>9.0106854372400117E-40</v>
      </c>
      <c r="C150">
        <f t="shared" si="7"/>
        <v>1.1110714496808398E-15</v>
      </c>
    </row>
    <row r="151" spans="1:3" x14ac:dyDescent="0.4">
      <c r="A151">
        <f t="shared" si="8"/>
        <v>3.3332692849292294E-8</v>
      </c>
      <c r="B151">
        <f t="shared" si="6"/>
        <v>9.0106854372400117E-40</v>
      </c>
      <c r="C151">
        <f t="shared" si="7"/>
        <v>1.1110714496808398E-15</v>
      </c>
    </row>
    <row r="152" spans="1:3" x14ac:dyDescent="0.4">
      <c r="A152">
        <f t="shared" si="8"/>
        <v>3.3332692849292294E-8</v>
      </c>
      <c r="B152">
        <f t="shared" si="6"/>
        <v>9.0106854372400117E-40</v>
      </c>
      <c r="C152">
        <f t="shared" si="7"/>
        <v>1.1110714496808398E-15</v>
      </c>
    </row>
    <row r="181" spans="1:3" x14ac:dyDescent="0.4">
      <c r="A181" s="1" t="s">
        <v>159</v>
      </c>
    </row>
    <row r="182" spans="1:3" x14ac:dyDescent="0.4">
      <c r="A182" t="s">
        <v>160</v>
      </c>
      <c r="B182">
        <f>F2*'Input Parameters'!G20</f>
        <v>1.3312446399625793E-2</v>
      </c>
      <c r="C182" t="s">
        <v>147</v>
      </c>
    </row>
    <row r="183" spans="1:3" x14ac:dyDescent="0.4">
      <c r="A183" t="s">
        <v>149</v>
      </c>
      <c r="B183">
        <v>1</v>
      </c>
    </row>
    <row r="184" spans="1:3" x14ac:dyDescent="0.4">
      <c r="A184" t="s">
        <v>150</v>
      </c>
      <c r="B184">
        <f>'Input Parameters'!$G$19/1000</f>
        <v>0.5</v>
      </c>
    </row>
    <row r="185" spans="1:3" x14ac:dyDescent="0.4">
      <c r="A185" s="4" t="s">
        <v>151</v>
      </c>
      <c r="B185">
        <f>-($B$15+$B$13*B182/1000)</f>
        <v>-1.7357160575620229E-11</v>
      </c>
    </row>
    <row r="186" spans="1:3" x14ac:dyDescent="0.4">
      <c r="A186" t="s">
        <v>152</v>
      </c>
      <c r="B186">
        <f>-2*B182/1000*$B$13*$B$14</f>
        <v>-2.9578610314988913E-20</v>
      </c>
    </row>
    <row r="187" spans="1:3" x14ac:dyDescent="0.4">
      <c r="A187" t="s">
        <v>156</v>
      </c>
      <c r="B187" t="s">
        <v>157</v>
      </c>
      <c r="C187" t="s">
        <v>158</v>
      </c>
    </row>
    <row r="188" spans="1:3" x14ac:dyDescent="0.4">
      <c r="A188" s="4">
        <v>1.0000000000000001E-5</v>
      </c>
      <c r="B188">
        <f t="shared" ref="B188:B209" si="9">A188^3+$B$184*A188^2+$B$185*A188+$B$186</f>
        <v>5.0000826398815646E-11</v>
      </c>
      <c r="C188">
        <f t="shared" ref="C188:C209" si="10">3*A188^2+2*$B$184*A188+$B$185</f>
        <v>1.0000282642839425E-5</v>
      </c>
    </row>
    <row r="189" spans="1:3" x14ac:dyDescent="0.4">
      <c r="A189">
        <f t="shared" ref="A189:A209" si="11">A188-B188/C188</f>
        <v>5.0000586798796042E-6</v>
      </c>
      <c r="B189">
        <f t="shared" si="9"/>
        <v>1.2500331589120725E-11</v>
      </c>
      <c r="C189">
        <f t="shared" si="10"/>
        <v>5.0001163244794352E-6</v>
      </c>
    </row>
    <row r="190" spans="1:3" x14ac:dyDescent="0.4">
      <c r="A190">
        <f t="shared" si="11"/>
        <v>2.5000505244849112E-6</v>
      </c>
      <c r="B190">
        <f t="shared" si="9"/>
        <v>3.1250985150789824E-12</v>
      </c>
      <c r="C190">
        <f t="shared" si="10"/>
        <v>2.5000519180822103E-6</v>
      </c>
    </row>
    <row r="191" spans="1:3" x14ac:dyDescent="0.4">
      <c r="A191">
        <f t="shared" si="11"/>
        <v>1.2500370777736744E-6</v>
      </c>
      <c r="B191">
        <f t="shared" si="9"/>
        <v>7.812765745303862E-13</v>
      </c>
      <c r="C191">
        <f t="shared" si="10"/>
        <v>1.2500244083911862E-6</v>
      </c>
    </row>
    <row r="192" spans="1:3" x14ac:dyDescent="0.4">
      <c r="A192">
        <f t="shared" si="11"/>
        <v>6.2502802252177786E-7</v>
      </c>
      <c r="B192">
        <f t="shared" si="9"/>
        <v>1.9531938035184593E-13</v>
      </c>
      <c r="C192">
        <f t="shared" si="10"/>
        <v>6.2501183734128906E-7</v>
      </c>
    </row>
    <row r="193" spans="1:3" x14ac:dyDescent="0.4">
      <c r="A193">
        <f t="shared" si="11"/>
        <v>3.1252293272586837E-7</v>
      </c>
      <c r="B193">
        <f t="shared" si="9"/>
        <v>4.8829868174748812E-14</v>
      </c>
      <c r="C193">
        <f t="shared" si="10"/>
        <v>3.1250586857704318E-7</v>
      </c>
    </row>
    <row r="194" spans="1:3" x14ac:dyDescent="0.4">
      <c r="A194">
        <f t="shared" si="11"/>
        <v>1.5627028890484326E-7</v>
      </c>
      <c r="B194">
        <f t="shared" si="9"/>
        <v>1.2207463426277017E-14</v>
      </c>
      <c r="C194">
        <f t="shared" si="10"/>
        <v>1.5625300500547721E-7</v>
      </c>
    </row>
    <row r="195" spans="1:3" x14ac:dyDescent="0.4">
      <c r="A195">
        <f t="shared" si="11"/>
        <v>7.8144025503706737E-8</v>
      </c>
      <c r="B195">
        <f t="shared" si="9"/>
        <v>3.0518589011385871E-15</v>
      </c>
      <c r="C195">
        <f t="shared" si="10"/>
        <v>7.8126686662597275E-8</v>
      </c>
    </row>
    <row r="196" spans="1:3" x14ac:dyDescent="0.4">
      <c r="A196">
        <f t="shared" si="11"/>
        <v>3.9081074910159449E-8</v>
      </c>
      <c r="B196">
        <f t="shared" si="9"/>
        <v>7.6295735265346309E-16</v>
      </c>
      <c r="C196">
        <f t="shared" si="10"/>
        <v>3.906372233157508E-8</v>
      </c>
    </row>
    <row r="197" spans="1:3" x14ac:dyDescent="0.4">
      <c r="A197">
        <f t="shared" si="11"/>
        <v>1.9549977843232799E-8</v>
      </c>
      <c r="B197">
        <f t="shared" si="9"/>
        <v>1.9073191359249036E-16</v>
      </c>
      <c r="C197">
        <f t="shared" si="10"/>
        <v>1.9532621829262079E-8</v>
      </c>
    </row>
    <row r="198" spans="1:3" x14ac:dyDescent="0.4">
      <c r="A198">
        <f t="shared" si="11"/>
        <v>9.7851897231478459E-9</v>
      </c>
      <c r="B198">
        <f t="shared" si="9"/>
        <v>4.7675548176327844E-17</v>
      </c>
      <c r="C198">
        <f t="shared" si="10"/>
        <v>9.7678328498220394E-9</v>
      </c>
    </row>
    <row r="199" spans="1:3" x14ac:dyDescent="0.4">
      <c r="A199">
        <f t="shared" si="11"/>
        <v>4.9043170762334952E-9</v>
      </c>
      <c r="B199">
        <f t="shared" si="9"/>
        <v>1.1911459480757032E-17</v>
      </c>
      <c r="C199">
        <f t="shared" si="10"/>
        <v>4.8869599878148535E-9</v>
      </c>
    </row>
    <row r="200" spans="1:3" x14ac:dyDescent="0.4">
      <c r="A200">
        <f t="shared" si="11"/>
        <v>2.4669205126321838E-9</v>
      </c>
      <c r="B200">
        <f t="shared" si="9"/>
        <v>2.9704510770556113E-18</v>
      </c>
      <c r="C200">
        <f t="shared" si="10"/>
        <v>2.4495633703136539E-9</v>
      </c>
    </row>
    <row r="201" spans="1:3" x14ac:dyDescent="0.4">
      <c r="A201">
        <f t="shared" si="11"/>
        <v>1.2542753885849294E-9</v>
      </c>
      <c r="B201">
        <f t="shared" si="9"/>
        <v>7.3525410753746638E-19</v>
      </c>
      <c r="C201">
        <f t="shared" si="10"/>
        <v>1.2369182327289293E-9</v>
      </c>
    </row>
    <row r="202" spans="1:3" x14ac:dyDescent="0.4">
      <c r="A202">
        <f t="shared" si="11"/>
        <v>6.5985120751733792E-10</v>
      </c>
      <c r="B202">
        <f t="shared" si="9"/>
        <v>1.7667005463846181E-19</v>
      </c>
      <c r="C202">
        <f t="shared" si="10"/>
        <v>6.4249404824792855E-10</v>
      </c>
    </row>
    <row r="203" spans="1:3" x14ac:dyDescent="0.4">
      <c r="A203">
        <f t="shared" si="11"/>
        <v>3.848758126164227E-10</v>
      </c>
      <c r="B203">
        <f t="shared" si="9"/>
        <v>3.7805734029342787E-20</v>
      </c>
      <c r="C203">
        <f t="shared" si="10"/>
        <v>3.6751865248519061E-10</v>
      </c>
    </row>
    <row r="204" spans="1:3" x14ac:dyDescent="0.4">
      <c r="A204">
        <f t="shared" si="11"/>
        <v>2.8200828800591009E-10</v>
      </c>
      <c r="B204">
        <f t="shared" si="9"/>
        <v>5.2908638208766563E-21</v>
      </c>
      <c r="C204">
        <f t="shared" si="10"/>
        <v>2.6465112766887587E-10</v>
      </c>
    </row>
    <row r="205" spans="1:3" x14ac:dyDescent="0.4">
      <c r="A205">
        <f t="shared" si="11"/>
        <v>2.6201644490484293E-10</v>
      </c>
      <c r="B205">
        <f t="shared" si="9"/>
        <v>1.9983689561898585E-22</v>
      </c>
      <c r="C205">
        <f t="shared" si="10"/>
        <v>2.4465928453518052E-10</v>
      </c>
    </row>
    <row r="206" spans="1:3" x14ac:dyDescent="0.4">
      <c r="A206">
        <f t="shared" si="11"/>
        <v>2.6119964820735137E-10</v>
      </c>
      <c r="B206">
        <f t="shared" si="9"/>
        <v>3.3357842304710788E-25</v>
      </c>
      <c r="C206">
        <f t="shared" si="10"/>
        <v>2.4384248783640688E-10</v>
      </c>
    </row>
    <row r="207" spans="1:3" x14ac:dyDescent="0.4">
      <c r="A207">
        <f t="shared" si="11"/>
        <v>2.6119828019956076E-10</v>
      </c>
      <c r="B207">
        <f t="shared" si="9"/>
        <v>9.3572510054269096E-31</v>
      </c>
      <c r="C207">
        <f t="shared" si="10"/>
        <v>2.4384111982861416E-10</v>
      </c>
    </row>
    <row r="208" spans="1:3" x14ac:dyDescent="0.4">
      <c r="A208">
        <f t="shared" si="11"/>
        <v>2.6119828019572332E-10</v>
      </c>
      <c r="B208">
        <f t="shared" si="9"/>
        <v>0</v>
      </c>
      <c r="C208">
        <f t="shared" si="10"/>
        <v>2.4384111982477671E-10</v>
      </c>
    </row>
    <row r="209" spans="1:3" x14ac:dyDescent="0.4">
      <c r="A209">
        <f t="shared" si="11"/>
        <v>2.6119828019572332E-10</v>
      </c>
      <c r="B209">
        <f t="shared" si="9"/>
        <v>0</v>
      </c>
      <c r="C209">
        <f t="shared" si="10"/>
        <v>2.4384111982477671E-10</v>
      </c>
    </row>
    <row r="210" spans="1:3" x14ac:dyDescent="0.4">
      <c r="A210" t="s">
        <v>161</v>
      </c>
      <c r="B210">
        <f>$F$2*'Input Parameters'!$G$20*EXP(-'Input Parameters'!$G$25*$B$35-$B$34*B182*$B$13/A209-B182*$B$33*$B$13*$B$14/A209^2-$B$32*$B$15*1000/A209)</f>
        <v>1.241369680095453E-2</v>
      </c>
    </row>
    <row r="211" spans="1:3" x14ac:dyDescent="0.4">
      <c r="A211" t="s">
        <v>149</v>
      </c>
      <c r="B211">
        <v>1</v>
      </c>
    </row>
    <row r="212" spans="1:3" x14ac:dyDescent="0.4">
      <c r="A212" t="s">
        <v>150</v>
      </c>
      <c r="B212">
        <f>'Input Parameters'!$G$19/1000</f>
        <v>0.5</v>
      </c>
    </row>
    <row r="213" spans="1:3" x14ac:dyDescent="0.4">
      <c r="A213" s="4" t="s">
        <v>151</v>
      </c>
      <c r="B213">
        <f>-($B$15+$B$13*B210/1000)</f>
        <v>-1.6188635288042049E-11</v>
      </c>
    </row>
    <row r="214" spans="1:3" x14ac:dyDescent="0.4">
      <c r="A214" t="s">
        <v>152</v>
      </c>
      <c r="B214">
        <f>-2*B210/1000*$B$13*$B$14</f>
        <v>-2.7581699803439567E-20</v>
      </c>
    </row>
    <row r="215" spans="1:3" x14ac:dyDescent="0.4">
      <c r="A215" t="s">
        <v>156</v>
      </c>
      <c r="B215" t="s">
        <v>157</v>
      </c>
      <c r="C215" t="s">
        <v>158</v>
      </c>
    </row>
    <row r="216" spans="1:3" x14ac:dyDescent="0.4">
      <c r="A216" s="4">
        <v>1.0000000000000001E-5</v>
      </c>
      <c r="B216">
        <f t="shared" ref="B216:B237" si="12">A216^3+$B$212*A216^2+$B$213*A216+$B$214</f>
        <v>5.0000838086065429E-11</v>
      </c>
      <c r="C216">
        <f t="shared" ref="C216:C237" si="13">3*A216^2+2*$B$212*A216+$B$213</f>
        <v>1.0000283811364713E-5</v>
      </c>
    </row>
    <row r="217" spans="1:3" x14ac:dyDescent="0.4">
      <c r="A217">
        <f t="shared" ref="A217:A237" si="14">A216-B216/C216</f>
        <v>5.0000580954270002E-6</v>
      </c>
      <c r="B217">
        <f t="shared" si="12"/>
        <v>1.2500334511481121E-11</v>
      </c>
      <c r="C217">
        <f t="shared" si="13"/>
        <v>5.0001169085345851E-6</v>
      </c>
    </row>
    <row r="218" spans="1:3" x14ac:dyDescent="0.4">
      <c r="A218">
        <f t="shared" si="14"/>
        <v>2.5000496475955933E-6</v>
      </c>
      <c r="B218">
        <f t="shared" si="12"/>
        <v>3.1250992461786894E-12</v>
      </c>
      <c r="C218">
        <f t="shared" si="13"/>
        <v>2.5000522097050264E-6</v>
      </c>
    </row>
    <row r="219" spans="1:3" x14ac:dyDescent="0.4">
      <c r="A219">
        <f t="shared" si="14"/>
        <v>1.2500360542605124E-6</v>
      </c>
      <c r="B219">
        <f t="shared" si="12"/>
        <v>7.8127675781012547E-13</v>
      </c>
      <c r="C219">
        <f t="shared" si="13"/>
        <v>1.2500245533956352E-6</v>
      </c>
    </row>
    <row r="220" spans="1:3" x14ac:dyDescent="0.4">
      <c r="A220">
        <f t="shared" si="14"/>
        <v>6.2502692488955526E-7</v>
      </c>
      <c r="B220">
        <f t="shared" si="12"/>
        <v>1.9531942667599378E-13</v>
      </c>
      <c r="C220">
        <f t="shared" si="13"/>
        <v>6.2501190823023779E-7</v>
      </c>
    </row>
    <row r="221" spans="1:3" x14ac:dyDescent="0.4">
      <c r="A221">
        <f t="shared" si="14"/>
        <v>3.1252179642079771E-7</v>
      </c>
      <c r="B221">
        <f t="shared" si="12"/>
        <v>4.8829880259923883E-14</v>
      </c>
      <c r="C221">
        <f t="shared" si="13"/>
        <v>3.1250590079512935E-7</v>
      </c>
    </row>
    <row r="222" spans="1:3" x14ac:dyDescent="0.4">
      <c r="A222">
        <f t="shared" si="14"/>
        <v>1.5626913003695407E-7</v>
      </c>
      <c r="B222">
        <f t="shared" si="12"/>
        <v>1.220746695169904E-14</v>
      </c>
      <c r="C222">
        <f t="shared" si="13"/>
        <v>1.5625301466178903E-7</v>
      </c>
    </row>
    <row r="223" spans="1:3" x14ac:dyDescent="0.4">
      <c r="A223">
        <f t="shared" si="14"/>
        <v>7.8142848901692729E-8</v>
      </c>
      <c r="B223">
        <f t="shared" si="12"/>
        <v>3.0518602866194046E-15</v>
      </c>
      <c r="C223">
        <f t="shared" si="13"/>
        <v>7.8126678585319201E-8</v>
      </c>
    </row>
    <row r="224" spans="1:3" x14ac:dyDescent="0.4">
      <c r="A224">
        <f t="shared" si="14"/>
        <v>3.9079876535773151E-8</v>
      </c>
      <c r="B224">
        <f t="shared" si="12"/>
        <v>7.6295820314171735E-16</v>
      </c>
      <c r="C224">
        <f t="shared" si="13"/>
        <v>3.9063692482195355E-8</v>
      </c>
    </row>
    <row r="225" spans="1:3" x14ac:dyDescent="0.4">
      <c r="A225">
        <f t="shared" si="14"/>
        <v>1.9548742772894432E-8</v>
      </c>
      <c r="B225">
        <f t="shared" si="12"/>
        <v>1.9073263030411997E-16</v>
      </c>
      <c r="C225">
        <f t="shared" si="13"/>
        <v>1.9532555284066419E-8</v>
      </c>
    </row>
    <row r="226" spans="1:3" x14ac:dyDescent="0.4">
      <c r="A226">
        <f t="shared" si="14"/>
        <v>9.7838846921030719E-9</v>
      </c>
      <c r="B226">
        <f t="shared" si="12"/>
        <v>4.7676231329956747E-17</v>
      </c>
      <c r="C226">
        <f t="shared" si="13"/>
        <v>9.7676963439882285E-9</v>
      </c>
    </row>
    <row r="227" spans="1:3" x14ac:dyDescent="0.4">
      <c r="A227">
        <f t="shared" si="14"/>
        <v>4.9028738937585604E-9</v>
      </c>
      <c r="B227">
        <f t="shared" si="12"/>
        <v>1.1912133789772983E-17</v>
      </c>
      <c r="C227">
        <f t="shared" si="13"/>
        <v>4.8866853305850354E-9</v>
      </c>
    </row>
    <row r="228" spans="1:3" x14ac:dyDescent="0.4">
      <c r="A228">
        <f t="shared" si="14"/>
        <v>2.4652023467046275E-9</v>
      </c>
      <c r="B228">
        <f t="shared" si="12"/>
        <v>2.9711213585751183E-18</v>
      </c>
      <c r="C228">
        <f t="shared" si="13"/>
        <v>2.4490137296482533E-9</v>
      </c>
    </row>
    <row r="229" spans="1:3" x14ac:dyDescent="0.4">
      <c r="A229">
        <f t="shared" si="14"/>
        <v>1.2520113700244542E-9</v>
      </c>
      <c r="B229">
        <f t="shared" si="12"/>
        <v>7.3591618204857639E-19</v>
      </c>
      <c r="C229">
        <f t="shared" si="13"/>
        <v>1.2358227394390096E-9</v>
      </c>
    </row>
    <row r="230" spans="1:3" x14ac:dyDescent="0.4">
      <c r="A230">
        <f t="shared" si="14"/>
        <v>6.5652452667454238E-10</v>
      </c>
      <c r="B230">
        <f t="shared" si="12"/>
        <v>1.773022914221659E-19</v>
      </c>
      <c r="C230">
        <f t="shared" si="13"/>
        <v>6.4033589267957371E-10</v>
      </c>
    </row>
    <row r="231" spans="1:3" x14ac:dyDescent="0.4">
      <c r="A231">
        <f t="shared" si="14"/>
        <v>3.7963501688895153E-10</v>
      </c>
      <c r="B231">
        <f t="shared" si="12"/>
        <v>3.8333900444426816E-20</v>
      </c>
      <c r="C231">
        <f t="shared" si="13"/>
        <v>3.634463820332777E-10</v>
      </c>
    </row>
    <row r="232" spans="1:3" x14ac:dyDescent="0.4">
      <c r="A232">
        <f t="shared" si="14"/>
        <v>2.7416168618754177E-10</v>
      </c>
      <c r="B232">
        <f t="shared" si="12"/>
        <v>5.5623117561210116E-21</v>
      </c>
      <c r="C232">
        <f t="shared" si="13"/>
        <v>2.5797305112499358E-10</v>
      </c>
    </row>
    <row r="233" spans="1:3" x14ac:dyDescent="0.4">
      <c r="A233">
        <f t="shared" si="14"/>
        <v>2.5260008612170406E-10</v>
      </c>
      <c r="B233">
        <f t="shared" si="12"/>
        <v>2.3245129907191376E-22</v>
      </c>
      <c r="C233">
        <f t="shared" si="13"/>
        <v>2.364114510250824E-10</v>
      </c>
    </row>
    <row r="234" spans="1:3" x14ac:dyDescent="0.4">
      <c r="A234">
        <f t="shared" si="14"/>
        <v>2.5161683722210974E-10</v>
      </c>
      <c r="B234">
        <f t="shared" si="12"/>
        <v>4.8338920000897223E-25</v>
      </c>
      <c r="C234">
        <f t="shared" si="13"/>
        <v>2.3542820212400075E-10</v>
      </c>
    </row>
    <row r="235" spans="1:3" x14ac:dyDescent="0.4">
      <c r="A235">
        <f t="shared" si="14"/>
        <v>2.5161478398806367E-10</v>
      </c>
      <c r="B235">
        <f t="shared" si="12"/>
        <v>2.1078942129453724E-30</v>
      </c>
      <c r="C235">
        <f t="shared" si="13"/>
        <v>2.3542614888995158E-10</v>
      </c>
    </row>
    <row r="236" spans="1:3" x14ac:dyDescent="0.4">
      <c r="A236">
        <f t="shared" si="14"/>
        <v>2.5161478397911017E-10</v>
      </c>
      <c r="B236">
        <f t="shared" si="12"/>
        <v>0</v>
      </c>
      <c r="C236">
        <f t="shared" si="13"/>
        <v>2.3542614888099808E-10</v>
      </c>
    </row>
    <row r="237" spans="1:3" x14ac:dyDescent="0.4">
      <c r="A237">
        <f t="shared" si="14"/>
        <v>2.5161478397911017E-10</v>
      </c>
      <c r="B237">
        <f t="shared" si="12"/>
        <v>0</v>
      </c>
      <c r="C237">
        <f t="shared" si="13"/>
        <v>2.3542614888099808E-10</v>
      </c>
    </row>
    <row r="238" spans="1:3" x14ac:dyDescent="0.4">
      <c r="A238" t="s">
        <v>162</v>
      </c>
      <c r="B238">
        <f>$F$2*'Input Parameters'!$G$20*EXP(-'Input Parameters'!$G$25*$B$35-$B$34*B210*$B$13/A237-B210*$B$33*$B$13*$B$14/A237^2-$B$32*$B$15*1000/A237)</f>
        <v>1.2414142556299286E-2</v>
      </c>
    </row>
    <row r="239" spans="1:3" x14ac:dyDescent="0.4">
      <c r="A239" t="s">
        <v>149</v>
      </c>
      <c r="B239">
        <v>1</v>
      </c>
    </row>
    <row r="240" spans="1:3" x14ac:dyDescent="0.4">
      <c r="A240" t="s">
        <v>150</v>
      </c>
      <c r="B240">
        <f>'Input Parameters'!$G$19/1000</f>
        <v>0.5</v>
      </c>
    </row>
    <row r="241" spans="1:3" x14ac:dyDescent="0.4">
      <c r="A241" s="4" t="s">
        <v>151</v>
      </c>
      <c r="B241">
        <f>-($B$15+$B$13*B238/1000)</f>
        <v>-1.6189214844787543E-11</v>
      </c>
    </row>
    <row r="242" spans="1:3" x14ac:dyDescent="0.4">
      <c r="A242" t="s">
        <v>152</v>
      </c>
      <c r="B242">
        <f>-2*B238/1000*$B$13*$B$14</f>
        <v>-2.7582690216714682E-20</v>
      </c>
    </row>
    <row r="243" spans="1:3" x14ac:dyDescent="0.4">
      <c r="A243" t="s">
        <v>156</v>
      </c>
      <c r="B243" t="s">
        <v>157</v>
      </c>
      <c r="C243" t="s">
        <v>158</v>
      </c>
    </row>
    <row r="244" spans="1:3" x14ac:dyDescent="0.4">
      <c r="A244" s="4">
        <v>1.0000000000000001E-5</v>
      </c>
      <c r="B244">
        <f t="shared" ref="B244:B265" si="15">A244^3+$B$240*A244^2+$B$241*A244+$B$242</f>
        <v>5.0000838080268871E-11</v>
      </c>
      <c r="C244">
        <f t="shared" ref="C244:C265" si="16">3*A244^2+2*$B$240*A244+$B$241</f>
        <v>1.0000283810785156E-5</v>
      </c>
    </row>
    <row r="245" spans="1:3" x14ac:dyDescent="0.4">
      <c r="A245">
        <f t="shared" ref="A245:A265" si="17">A244-B244/C244</f>
        <v>5.0000580957168727E-6</v>
      </c>
      <c r="B245">
        <f t="shared" si="15"/>
        <v>1.2500334510031712E-11</v>
      </c>
      <c r="C245">
        <f t="shared" si="16"/>
        <v>5.0001169082449091E-6</v>
      </c>
    </row>
    <row r="246" spans="1:3" x14ac:dyDescent="0.4">
      <c r="A246">
        <f t="shared" si="17"/>
        <v>2.5000496480305058E-6</v>
      </c>
      <c r="B246">
        <f t="shared" si="15"/>
        <v>3.1250992458160821E-12</v>
      </c>
      <c r="C246">
        <f t="shared" si="16"/>
        <v>2.5000522095603891E-6</v>
      </c>
    </row>
    <row r="247" spans="1:3" x14ac:dyDescent="0.4">
      <c r="A247">
        <f t="shared" si="17"/>
        <v>1.2500360547681469E-6</v>
      </c>
      <c r="B247">
        <f t="shared" si="15"/>
        <v>7.8127675771922385E-13</v>
      </c>
      <c r="C247">
        <f t="shared" si="16"/>
        <v>1.2500245533237168E-6</v>
      </c>
    </row>
    <row r="248" spans="1:3" x14ac:dyDescent="0.4">
      <c r="A248">
        <f t="shared" si="17"/>
        <v>6.2502692543395064E-7</v>
      </c>
      <c r="B248">
        <f t="shared" si="15"/>
        <v>1.9531942665301839E-13</v>
      </c>
      <c r="C248">
        <f t="shared" si="16"/>
        <v>6.2501190819507841E-7</v>
      </c>
    </row>
    <row r="249" spans="1:3" x14ac:dyDescent="0.4">
      <c r="A249">
        <f t="shared" si="17"/>
        <v>3.1252179698437336E-7</v>
      </c>
      <c r="B249">
        <f t="shared" si="15"/>
        <v>4.8829880253930073E-14</v>
      </c>
      <c r="C249">
        <f t="shared" si="16"/>
        <v>3.1250590077914933E-7</v>
      </c>
    </row>
    <row r="250" spans="1:3" x14ac:dyDescent="0.4">
      <c r="A250">
        <f t="shared" si="17"/>
        <v>1.5626913061171955E-7</v>
      </c>
      <c r="B250">
        <f t="shared" si="15"/>
        <v>1.2207466949950639E-14</v>
      </c>
      <c r="C250">
        <f t="shared" si="16"/>
        <v>1.5625301465699831E-7</v>
      </c>
    </row>
    <row r="251" spans="1:3" x14ac:dyDescent="0.4">
      <c r="A251">
        <f t="shared" si="17"/>
        <v>7.8142849485252425E-8</v>
      </c>
      <c r="B251">
        <f t="shared" si="15"/>
        <v>3.0518602859323569E-15</v>
      </c>
      <c r="C251">
        <f t="shared" si="16"/>
        <v>7.8126678589322411E-8</v>
      </c>
    </row>
    <row r="252" spans="1:3" x14ac:dyDescent="0.4">
      <c r="A252">
        <f t="shared" si="17"/>
        <v>3.9079877130128461E-8</v>
      </c>
      <c r="B252">
        <f t="shared" si="15"/>
        <v>7.6295820272001085E-16</v>
      </c>
      <c r="C252">
        <f t="shared" si="16"/>
        <v>3.906369249699406E-8</v>
      </c>
    </row>
    <row r="253" spans="1:3" x14ac:dyDescent="0.4">
      <c r="A253">
        <f t="shared" si="17"/>
        <v>1.9548743385444182E-8</v>
      </c>
      <c r="B253">
        <f t="shared" si="15"/>
        <v>1.9073262994876269E-16</v>
      </c>
      <c r="C253">
        <f t="shared" si="16"/>
        <v>1.9532555317059497E-8</v>
      </c>
    </row>
    <row r="254" spans="1:3" x14ac:dyDescent="0.4">
      <c r="A254">
        <f t="shared" si="17"/>
        <v>9.7838853393400399E-9</v>
      </c>
      <c r="B254">
        <f t="shared" si="15"/>
        <v>4.7676230991241106E-17</v>
      </c>
      <c r="C254">
        <f t="shared" si="16"/>
        <v>9.7676964116684887E-9</v>
      </c>
    </row>
    <row r="255" spans="1:3" x14ac:dyDescent="0.4">
      <c r="A255">
        <f t="shared" si="17"/>
        <v>4.9028746094931249E-9</v>
      </c>
      <c r="B255">
        <f t="shared" si="15"/>
        <v>1.1912133455435509E-17</v>
      </c>
      <c r="C255">
        <f t="shared" si="16"/>
        <v>4.8866854667628755E-9</v>
      </c>
    </row>
    <row r="256" spans="1:3" x14ac:dyDescent="0.4">
      <c r="A256">
        <f t="shared" si="17"/>
        <v>2.4652031987881191E-9</v>
      </c>
      <c r="B256">
        <f t="shared" si="15"/>
        <v>2.9711210262012335E-18</v>
      </c>
      <c r="C256">
        <f t="shared" si="16"/>
        <v>2.4490140021750119E-9</v>
      </c>
    </row>
    <row r="257" spans="1:3" x14ac:dyDescent="0.4">
      <c r="A257">
        <f t="shared" si="17"/>
        <v>1.2520124928295051E-9</v>
      </c>
      <c r="B257">
        <f t="shared" si="15"/>
        <v>7.3591585361165994E-19</v>
      </c>
      <c r="C257">
        <f t="shared" si="16"/>
        <v>1.2358232826873236E-9</v>
      </c>
    </row>
    <row r="258" spans="1:3" x14ac:dyDescent="0.4">
      <c r="A258">
        <f t="shared" si="17"/>
        <v>6.5652617700982289E-10</v>
      </c>
      <c r="B258">
        <f t="shared" si="15"/>
        <v>1.7730197728499319E-19</v>
      </c>
      <c r="C258">
        <f t="shared" si="16"/>
        <v>6.4033696345811518E-10</v>
      </c>
    </row>
    <row r="259" spans="1:3" x14ac:dyDescent="0.4">
      <c r="A259">
        <f t="shared" si="17"/>
        <v>3.7963762082296674E-10</v>
      </c>
      <c r="B259">
        <f t="shared" si="15"/>
        <v>3.8333636403394817E-20</v>
      </c>
      <c r="C259">
        <f t="shared" si="16"/>
        <v>3.6344840641055336E-10</v>
      </c>
    </row>
    <row r="260" spans="1:3" x14ac:dyDescent="0.4">
      <c r="A260">
        <f t="shared" si="17"/>
        <v>2.7416560408754892E-10</v>
      </c>
      <c r="B260">
        <f t="shared" si="15"/>
        <v>5.5621731686144769E-21</v>
      </c>
      <c r="C260">
        <f t="shared" si="16"/>
        <v>2.579763894682617E-10</v>
      </c>
    </row>
    <row r="261" spans="1:3" x14ac:dyDescent="0.4">
      <c r="A261">
        <f t="shared" si="17"/>
        <v>2.5260482024962031E-10</v>
      </c>
      <c r="B261">
        <f t="shared" si="15"/>
        <v>2.3243370022527934E-22</v>
      </c>
      <c r="C261">
        <f t="shared" si="16"/>
        <v>2.3641560559626034E-10</v>
      </c>
    </row>
    <row r="262" spans="1:3" x14ac:dyDescent="0.4">
      <c r="A262">
        <f t="shared" si="17"/>
        <v>2.5162166306911584E-10</v>
      </c>
      <c r="B262">
        <f t="shared" si="15"/>
        <v>4.8329902152312924E-25</v>
      </c>
      <c r="C262">
        <f t="shared" si="16"/>
        <v>2.3543244841426865E-10</v>
      </c>
    </row>
    <row r="263" spans="1:3" x14ac:dyDescent="0.4">
      <c r="A263">
        <f t="shared" si="17"/>
        <v>2.5161961025513551E-10</v>
      </c>
      <c r="B263">
        <f t="shared" si="15"/>
        <v>2.1070155074082457E-30</v>
      </c>
      <c r="C263">
        <f t="shared" si="16"/>
        <v>2.3543039560028521E-10</v>
      </c>
    </row>
    <row r="264" spans="1:3" x14ac:dyDescent="0.4">
      <c r="A264">
        <f t="shared" si="17"/>
        <v>2.5161961024618588E-10</v>
      </c>
      <c r="B264">
        <f t="shared" si="15"/>
        <v>0</v>
      </c>
      <c r="C264">
        <f t="shared" si="16"/>
        <v>2.3543039559133558E-10</v>
      </c>
    </row>
    <row r="265" spans="1:3" x14ac:dyDescent="0.4">
      <c r="A265">
        <f t="shared" si="17"/>
        <v>2.5161961024618588E-10</v>
      </c>
      <c r="B265">
        <f t="shared" si="15"/>
        <v>0</v>
      </c>
      <c r="C265">
        <f t="shared" si="16"/>
        <v>2.3543039559133558E-10</v>
      </c>
    </row>
    <row r="266" spans="1:3" x14ac:dyDescent="0.4">
      <c r="A266" t="s">
        <v>96</v>
      </c>
      <c r="B266">
        <f>$F$2*'Input Parameters'!$G$20*EXP(-'Input Parameters'!$G$25*$B$35-$B$34*B238*$B$13/A265-B238*$B$33*$B$13*$B$14/A265^2-$B$32*$B$15*1000/A265)</f>
        <v>1.2414142330721344E-2</v>
      </c>
      <c r="C266" t="s">
        <v>147</v>
      </c>
    </row>
    <row r="267" spans="1:3" x14ac:dyDescent="0.4">
      <c r="A267" t="s">
        <v>102</v>
      </c>
      <c r="B267">
        <f>B266*B13/A265</f>
        <v>64.146304396201685</v>
      </c>
      <c r="C267" t="s">
        <v>147</v>
      </c>
    </row>
    <row r="268" spans="1:3" x14ac:dyDescent="0.4">
      <c r="A268" t="s">
        <v>100</v>
      </c>
      <c r="B268">
        <f>B267*B14/A265</f>
        <v>217.82997804194153</v>
      </c>
      <c r="C268" t="s">
        <v>147</v>
      </c>
    </row>
    <row r="269" spans="1:3" x14ac:dyDescent="0.4">
      <c r="A269" t="s">
        <v>98</v>
      </c>
      <c r="B269">
        <f>B15/A265*1000</f>
        <v>0.19373068953252759</v>
      </c>
      <c r="C269" t="s">
        <v>147</v>
      </c>
    </row>
    <row r="270" spans="1:3" x14ac:dyDescent="0.4">
      <c r="A270" t="s">
        <v>9</v>
      </c>
      <c r="B270">
        <f>'Input Parameters'!G25</f>
        <v>500</v>
      </c>
      <c r="C270" t="s">
        <v>147</v>
      </c>
    </row>
    <row r="271" spans="1:3" x14ac:dyDescent="0.4">
      <c r="A271" t="s">
        <v>155</v>
      </c>
      <c r="B271">
        <f>-LOG10(A254)</f>
        <v>8.0094886455858045</v>
      </c>
      <c r="C271" t="s">
        <v>30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42"/>
  <sheetViews>
    <sheetView topLeftCell="H1" zoomScale="120" zoomScaleNormal="120" workbookViewId="0">
      <selection activeCell="J2" sqref="J2"/>
    </sheetView>
  </sheetViews>
  <sheetFormatPr defaultRowHeight="12.3" x14ac:dyDescent="0.4"/>
  <cols>
    <col min="1" max="1" width="16.94140625" customWidth="1"/>
    <col min="2" max="2" width="11.5"/>
    <col min="3" max="3" width="11.5" hidden="1"/>
    <col min="4" max="4" width="18.609375" hidden="1" customWidth="1"/>
    <col min="5" max="5" width="8.109375" customWidth="1"/>
    <col min="6" max="14" width="17.0546875" customWidth="1"/>
    <col min="15" max="15" width="9.94140625" customWidth="1"/>
    <col min="16" max="16" width="9.33203125" customWidth="1"/>
    <col min="17" max="17" width="16.77734375" customWidth="1"/>
    <col min="18" max="21" width="17.0546875" customWidth="1"/>
    <col min="22" max="22" width="9.94140625" customWidth="1"/>
    <col min="23" max="23" width="9.33203125" customWidth="1"/>
    <col min="24" max="24" width="16.109375" customWidth="1"/>
    <col min="25" max="25" width="17.0546875" customWidth="1"/>
    <col min="26" max="26" width="17.6640625" customWidth="1"/>
    <col min="27" max="27" width="28.5" customWidth="1"/>
    <col min="28" max="28" width="17.0546875" customWidth="1"/>
    <col min="29" max="30" width="16.109375" customWidth="1"/>
    <col min="31" max="31" width="17.0546875" customWidth="1"/>
    <col min="32" max="34" width="19.83203125" hidden="1" customWidth="1"/>
    <col min="35" max="36" width="17.0546875" customWidth="1"/>
    <col min="37" max="41" width="17.0546875" hidden="1" customWidth="1"/>
    <col min="42" max="42" width="17.0546875" customWidth="1"/>
    <col min="43" max="1025" width="11.5"/>
  </cols>
  <sheetData>
    <row r="1" spans="1:42" x14ac:dyDescent="0.4">
      <c r="A1" s="7" t="s">
        <v>163</v>
      </c>
      <c r="B1" s="6"/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174</v>
      </c>
      <c r="W1" s="1" t="s">
        <v>175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50</v>
      </c>
      <c r="AE1" s="1" t="s">
        <v>187</v>
      </c>
      <c r="AF1" s="1" t="s">
        <v>188</v>
      </c>
      <c r="AG1" s="1" t="s">
        <v>189</v>
      </c>
      <c r="AH1" s="1" t="s">
        <v>190</v>
      </c>
      <c r="AI1" s="1" t="s">
        <v>191</v>
      </c>
      <c r="AJ1" s="1" t="s">
        <v>192</v>
      </c>
      <c r="AK1" s="1" t="s">
        <v>193</v>
      </c>
      <c r="AL1" s="1" t="s">
        <v>194</v>
      </c>
      <c r="AM1" s="1" t="s">
        <v>195</v>
      </c>
      <c r="AN1" s="1" t="s">
        <v>196</v>
      </c>
      <c r="AO1" s="1" t="s">
        <v>197</v>
      </c>
      <c r="AP1" s="1" t="s">
        <v>198</v>
      </c>
    </row>
    <row r="2" spans="1:42" x14ac:dyDescent="0.4">
      <c r="A2" t="s">
        <v>199</v>
      </c>
      <c r="B2" s="4">
        <v>0</v>
      </c>
      <c r="E2">
        <f t="shared" ref="E2:E65" si="0">$B$2+($B$3-$B$2)/240*(ROW(D2)-2)</f>
        <v>0</v>
      </c>
      <c r="F2">
        <f>'Input Parameters'!$G$15/(2*'Model Parameters'!$F$4)*'Model Parameters'!$B$39/('Model Parameters'!$B$65)*EXP(-($E2+0.11)/'Model Parameters'!$B$48)</f>
        <v>1.1130880355626822E-4</v>
      </c>
      <c r="G2" s="4">
        <f>1/((SQRT($F2*('Input Parameters'!$G$12)^2/'Model Parameters'!$B$51))/TANH(SQRT($F2*('Input Parameters'!$G$12)^2/'Model Parameters'!$B$51))+$F2*'Input Parameters'!$G$12/'Input Parameters'!$G$17)</f>
        <v>0.99999917102845948</v>
      </c>
      <c r="H2">
        <f>'Model Parameters'!$F$2*'Input Parameters'!$G$4*$G2</f>
        <v>34.061009242639742</v>
      </c>
      <c r="I2">
        <f>'Input Parameters'!$G$15*'Model Parameters'!$B$41/'Model Parameters'!$F$4*EXP(-$E2/'Model Parameters'!$B$50)</f>
        <v>3.6067782556874124E-3</v>
      </c>
      <c r="J2" s="4">
        <f>'Input Parameters'!$G$22+('Model Parameters'!$F$20*'Input Parameters'!$G$22 - (1/(1/('Input Parameters'!$G$12*($I2+2*$F2*$H2))+1/('Model Parameters'!$F$22*'Input Parameters'!$G$24))) + 'Input Parameters'!$G$12*($I2+2*$F2*$H2))/('Model Parameters'!$F$20+2*'Input Parameters'!$G$13*'Input Parameters'!$G$12*'Model Parameters'!$B$61*$H2)</f>
        <v>0.20294559102420986</v>
      </c>
      <c r="K2">
        <f>'Input Parameters'!$G$15/(2*'Model Parameters'!$F$4)*'Model Parameters'!$B$39/('Model Parameters'!$B$65)*EXP(-($E2+0.11)/'Model Parameters'!$B$48)+'Input Parameters'!$G$13*'Model Parameters'!$B$61*$J2</f>
        <v>0.22639564279555027</v>
      </c>
      <c r="L2">
        <f>1/((SQRT($K2*('Input Parameters'!$G$12)^2/'Model Parameters'!$B$51))/TANH(SQRT($K2*('Input Parameters'!$G$12)^2/'Model Parameters'!$B$51))+$K2*'Input Parameters'!$G$12/'Input Parameters'!$G$17)</f>
        <v>0.99831728075699966</v>
      </c>
      <c r="M2">
        <f>'Model Parameters'!$F$2*'Input Parameters'!$G$4*$L2</f>
        <v>34.003722315069211</v>
      </c>
      <c r="N2">
        <f>'Input Parameters'!$G$22+('Model Parameters'!$F$20*'Input Parameters'!$G$22 - (1/(1/('Input Parameters'!$G$12*($I2+2*$F2*$M2))+1/('Model Parameters'!$F$22*'Input Parameters'!$G$24))) + 'Input Parameters'!$G$12*($I2+2*$F2*$M2))/('Model Parameters'!$F$20+2*'Input Parameters'!$G$13*'Input Parameters'!$G$12*'Model Parameters'!$B$61*$M2)</f>
        <v>0.20296037593992156</v>
      </c>
      <c r="O2" s="4">
        <f>(2*'Model Parameters'!$F$21*'Input Parameters'!$G$23+'Model Parameters'!$F$22*'Input Parameters'!$G$24+'Model Parameters'!$F$20*'Input Parameters'!$G$22+'Input Parameters'!$G$12*$I2-'Model Parameters'!$F$20*$N2)/(2*'Model Parameters'!$F$21)</f>
        <v>255.86088802755106</v>
      </c>
      <c r="P2" s="4">
        <f>'Input Parameters'!$G$12*(2*$F2*$M2)/(2*'Model Parameters'!$F$21)*EXP(-$N2*('Model Parameters'!$B$32+'Model Parameters'!$B$35))</f>
        <v>3.4644039647832932E-3</v>
      </c>
      <c r="Q2">
        <f>$O2+LN(1+($P2*('Model Parameters'!$B$33+2*'Model Parameters'!$B$35)*EXP(-$O2*('Model Parameters'!$B$33+2*'Model Parameters'!$B$35)))/(1+LN(SQRT(1+$P2*('Model Parameters'!$B$33+2*'Model Parameters'!$B$35)*EXP(-$O2*('Model Parameters'!$B$33+2*'Model Parameters'!$B$35))))))/('Model Parameters'!$B$33+2*'Model Parameters'!$B$35)</f>
        <v>255.86411696262121</v>
      </c>
      <c r="R2">
        <f>'Input Parameters'!$G$4*'Model Parameters'!$F$2*EXP(-'Model Parameters'!$B$32*$N2-'Model Parameters'!$B$33*$Q2-'Model Parameters'!$B$35*($N2+2*$Q2))*$L2</f>
        <v>31.691643064964452</v>
      </c>
      <c r="S2">
        <f>'Input Parameters'!$G$22+('Model Parameters'!$F$20*'Input Parameters'!$G$22 - (1/(1/('Input Parameters'!$G$12*($I2+2*$F2*$R2))+1/('Model Parameters'!$F$22*'Input Parameters'!$G$24))) + 'Input Parameters'!$G$12*($I2+2*$F2*$R2))/('Model Parameters'!$F$20+2*'Input Parameters'!$G$13*'Input Parameters'!$G$12*'Model Parameters'!$B$61*$R2)</f>
        <v>0.20359942934343159</v>
      </c>
      <c r="T2">
        <f>'Input Parameters'!$G$15/(2*'Model Parameters'!$F$4)*'Model Parameters'!$B$39/('Model Parameters'!$B$65)*EXP(-($E2+0.11)/'Model Parameters'!$B$48)+'Input Parameters'!$G$13*'Model Parameters'!$B$61*$S2</f>
        <v>0.2271246725214825</v>
      </c>
      <c r="U2">
        <f>1/((SQRT($T2*('Input Parameters'!$G$12)^2/'Model Parameters'!$B$51))/TANH(SQRT($T2*('Input Parameters'!$G$12)^2/'Model Parameters'!$B$51))+$T2*'Input Parameters'!$G$12/'Input Parameters'!$G$17)</f>
        <v>0.99831187297557622</v>
      </c>
      <c r="V2" s="4">
        <f>(2*'Model Parameters'!$F$21*'Input Parameters'!$G$23+'Model Parameters'!$F$22*'Input Parameters'!$G$24+'Model Parameters'!$F$20*'Input Parameters'!$G$22+'Input Parameters'!$G$12*$I2-'Model Parameters'!$F$20*$S2)/(2*'Model Parameters'!$F$21)</f>
        <v>255.85977856971132</v>
      </c>
      <c r="W2" s="4">
        <f>'Input Parameters'!$G$12*(2*$F2*$U2*'Model Parameters'!$F$2*'Input Parameters'!$G$4)/(2*'Model Parameters'!$F$21)*EXP(-$S2*('Model Parameters'!$B$32+'Model Parameters'!$B$35))</f>
        <v>3.4643848847519818E-3</v>
      </c>
      <c r="X2">
        <f>MAX(0,$V2+LN(1+($W2*('Model Parameters'!$B$33+2*'Model Parameters'!$B$35)*EXP(-$V2*('Model Parameters'!$B$33+2*'Model Parameters'!$B$35)))/(1+LN(SQRT(1+$W2*('Model Parameters'!$B$33+2*'Model Parameters'!$B$35)*EXP(-$V2*('Model Parameters'!$B$33+2*'Model Parameters'!$B$35))))))/('Model Parameters'!$B$33+2*'Model Parameters'!$B$35))</f>
        <v>255.86300748798408</v>
      </c>
      <c r="Y2">
        <f>'Input Parameters'!$G$4*'Model Parameters'!$F$2*EXP(-'Model Parameters'!$B$32*$S2-'Model Parameters'!$B$33*$X2-'Model Parameters'!$B$35*($S2+2*$X2))*$U2</f>
        <v>31.691478197587355</v>
      </c>
      <c r="Z2" s="8">
        <f>$E2-'Model Parameters'!$F$3*'Input Parameters'!$G$3/'Model Parameters'!$F$4*LN($S2/'Input Parameters'!$G$22)</f>
        <v>-1.276558401011215E-3</v>
      </c>
      <c r="AA2" s="8">
        <f>'Input Parameters'!$G$12*$Y2*$F2*2*'Model Parameters'!$F$4/10</f>
        <v>2.5935031735011129E-4</v>
      </c>
      <c r="AB2" s="8">
        <f t="shared" ref="AB2:AB65" si="1">Y2</f>
        <v>31.691478197587355</v>
      </c>
      <c r="AC2" s="8">
        <f t="shared" ref="AC2:AC65" si="2">X2</f>
        <v>255.86300748798408</v>
      </c>
      <c r="AD2" s="8">
        <f>LOG10(S2/1000/'Model Parameters'!$B$15)</f>
        <v>9.6208336468827351</v>
      </c>
      <c r="AE2" s="8">
        <f>AA2*10/(AA2*10+('Model Parameters'!$F$4*'Input Parameters'!$G$12)*I2)</f>
        <v>0.66171207526626796</v>
      </c>
      <c r="AF2" s="8">
        <f>Y2*S2*'Input Parameters'!$G$13*'Input Parameters'!$G$12*'Model Parameters'!$B$61</f>
        <v>2.7410622344613259E-5</v>
      </c>
      <c r="AG2" s="8">
        <f>'Input Parameters'!$G$12*F2*Y2</f>
        <v>1.343992938540246E-8</v>
      </c>
      <c r="AH2" s="8">
        <f>'Input Parameters'!$G$17*('Model Parameters'!$F$2*'Input Parameters'!$G$4*EXP(-'Model Parameters'!$B$32*$S2-'Model Parameters'!$B$33*$X2-'Model Parameters'!$B$35*($S2+2*$X2))-$Y2*SQRT($T2*('Input Parameters'!$G$12)^2/'Model Parameters'!$B$51)/TANH(SQRT($T2*('Input Parameters'!$G$12)^2/'Model Parameters'!$B$51)))</f>
        <v>2.7424062274020308E-5</v>
      </c>
      <c r="AI2" s="8">
        <f>MIN(1,('Model Parameters'!$B$45-'Model Parameters'!$F$3*'Input Parameters'!$G$3/'Model Parameters'!$F$4*LN($S2/'Input Parameters'!$G$22))/Z2)</f>
        <v>1</v>
      </c>
      <c r="AJ2" s="8">
        <f>MIN('Input Parameters'!$G$24+'Model Parameters'!$F$2*'Input Parameters'!$G$4*EXP(-'Model Parameters'!$B$32*$S2-'Model Parameters'!$B$33*$X2-'Model Parameters'!$B$35*($S2+2*$X2)),AC2*10^(3-AD2)/'Model Parameters'!$B$13)</f>
        <v>47.11665469549655</v>
      </c>
      <c r="AK2" s="8">
        <f t="shared" ref="AK2:AK65" si="3">MIN(1,AE2*AI2)</f>
        <v>0.66171207526626796</v>
      </c>
      <c r="AL2" s="8">
        <f>MIN(1,('Model Parameters'!$B$45-'Model Parameters'!$F$3*'Input Parameters'!$G$3/'Model Parameters'!$F$4*AD2)/($E2-'Model Parameters'!$F$3*'Input Parameters'!$G$3/'Model Parameters'!$F$4*AD2))</f>
        <v>1</v>
      </c>
      <c r="AM2" s="8">
        <f>MIN(1,('Model Parameters'!$B$45-'Model Parameters'!$F$3*'Input Parameters'!$G$3/'Model Parameters'!$F$4*AD2-0.2)/($E2-'Model Parameters'!$F$3*'Input Parameters'!$G$3/'Model Parameters'!$F$4*AD2-0.2))</f>
        <v>1</v>
      </c>
      <c r="AN2" s="8">
        <f t="shared" ref="AN2:AN65" si="4">AE2*AL2</f>
        <v>0.66171207526626796</v>
      </c>
      <c r="AO2" s="8">
        <f t="shared" ref="AO2:AO65" si="5">AE2*AM2</f>
        <v>0.66171207526626796</v>
      </c>
      <c r="AP2" s="8">
        <f>EXP(-'Model Parameters'!$B$32*$S2-'Model Parameters'!$B$33*$X2-'Model Parameters'!$B$35*($S2+2*$X2))</f>
        <v>0.93200531325158109</v>
      </c>
    </row>
    <row r="3" spans="1:42" x14ac:dyDescent="0.4">
      <c r="A3" t="s">
        <v>200</v>
      </c>
      <c r="B3" s="4">
        <v>-1.2</v>
      </c>
      <c r="E3">
        <f t="shared" si="0"/>
        <v>-5.0000000000000001E-3</v>
      </c>
      <c r="F3">
        <f>'Input Parameters'!$G$15/(2*'Model Parameters'!$F$4)*'Model Parameters'!$B$39/('Model Parameters'!$B$65)*EXP(-($E3+0.11)/'Model Parameters'!$B$48)</f>
        <v>1.2125981934853272E-4</v>
      </c>
      <c r="G3">
        <f>1/((SQRT($F3*('Input Parameters'!$G$12)^2/'Model Parameters'!$B$51))/TANH(SQRT($F3*('Input Parameters'!$G$12)^2/'Model Parameters'!$B$51))+$F3*'Input Parameters'!$G$12/'Input Parameters'!$G$17)</f>
        <v>0.99999909691841782</v>
      </c>
      <c r="H3">
        <f>'Model Parameters'!$F$2*'Input Parameters'!$G$4*$G3</f>
        <v>34.061006718374834</v>
      </c>
      <c r="I3">
        <f>'Input Parameters'!$G$15*'Model Parameters'!$B$41/'Model Parameters'!$F$4*EXP(-$E3/'Model Parameters'!$B$50)</f>
        <v>3.8685258140827342E-3</v>
      </c>
      <c r="J3">
        <f>'Input Parameters'!$G$22+('Model Parameters'!$F$20*'Input Parameters'!$G$22 - (1/(1/('Input Parameters'!$G$12*($I3+2*$F3*$H3))+1/('Model Parameters'!$F$22*'Input Parameters'!$G$24))) + 'Input Parameters'!$G$12*($I3+2*$F3*$H3))/('Model Parameters'!$F$20+2*'Input Parameters'!$G$13*'Input Parameters'!$G$12*'Model Parameters'!$B$61*$H3)</f>
        <v>0.20294559497902692</v>
      </c>
      <c r="K3">
        <f>'Input Parameters'!$G$15/(2*'Model Parameters'!$F$4)*'Model Parameters'!$B$39/('Model Parameters'!$B$65)*EXP(-($E3+0.11)/'Model Parameters'!$B$48)+'Input Parameters'!$G$13*'Model Parameters'!$B$61*$J3</f>
        <v>0.22640559822096357</v>
      </c>
      <c r="L3">
        <f>1/((SQRT($K3*('Input Parameters'!$G$12)^2/'Model Parameters'!$B$51))/TANH(SQRT($K3*('Input Parameters'!$G$12)^2/'Model Parameters'!$B$51))+$K3*'Input Parameters'!$G$12/'Input Parameters'!$G$17)</f>
        <v>0.99831720690938563</v>
      </c>
      <c r="M3">
        <f>'Model Parameters'!$F$2*'Input Parameters'!$G$4*$L3</f>
        <v>34.003719799742861</v>
      </c>
      <c r="N3">
        <f>'Input Parameters'!$G$22+('Model Parameters'!$F$20*'Input Parameters'!$G$22 - (1/(1/('Input Parameters'!$G$12*($I3+2*$F3*$M3))+1/('Model Parameters'!$F$22*'Input Parameters'!$G$24))) + 'Input Parameters'!$G$12*($I3+2*$F3*$M3))/('Model Parameters'!$F$20+2*'Input Parameters'!$G$13*'Input Parameters'!$G$12*'Model Parameters'!$B$61*$M3)</f>
        <v>0.20296037989202609</v>
      </c>
      <c r="O3" s="4">
        <f>(2*'Model Parameters'!$F$21*'Input Parameters'!$G$23+'Model Parameters'!$F$22*'Input Parameters'!$G$24+'Model Parameters'!$F$20*'Input Parameters'!$G$22+'Input Parameters'!$G$12*$I3-'Model Parameters'!$F$20*$N3)/(2*'Model Parameters'!$F$21)</f>
        <v>255.86100781541208</v>
      </c>
      <c r="P3" s="4">
        <f>'Input Parameters'!$G$12*(2*$F3*$M3)/(2*'Model Parameters'!$F$21)*EXP(-$N3*('Model Parameters'!$B$32+'Model Parameters'!$B$35))</f>
        <v>3.7741216725252812E-3</v>
      </c>
      <c r="Q3">
        <f>$O3+LN(1+($P3*('Model Parameters'!$B$33+2*'Model Parameters'!$B$35)*EXP(-$O3*('Model Parameters'!$B$33+2*'Model Parameters'!$B$35)))/(1+LN(SQRT(1+$P3*('Model Parameters'!$B$33+2*'Model Parameters'!$B$35)*EXP(-$O3*('Model Parameters'!$B$33+2*'Model Parameters'!$B$35))))))/('Model Parameters'!$B$33+2*'Model Parameters'!$B$35)</f>
        <v>255.86452541687672</v>
      </c>
      <c r="R3">
        <f>'Input Parameters'!$G$4*'Model Parameters'!$F$2*EXP(-'Model Parameters'!$B$32*$N3-'Model Parameters'!$B$33*$Q3-'Model Parameters'!$B$35*($N3+2*$Q3))*$L3</f>
        <v>31.691637159594411</v>
      </c>
      <c r="S3">
        <f>'Input Parameters'!$G$22+('Model Parameters'!$F$20*'Input Parameters'!$G$22 - (1/(1/('Input Parameters'!$G$12*($I3+2*$F3*$R3))+1/('Model Parameters'!$F$22*'Input Parameters'!$G$24))) + 'Input Parameters'!$G$12*($I3+2*$F3*$R3))/('Model Parameters'!$F$20+2*'Input Parameters'!$G$13*'Input Parameters'!$G$12*'Model Parameters'!$B$61*$R3)</f>
        <v>0.20359943429109803</v>
      </c>
      <c r="T3">
        <f>'Input Parameters'!$G$15/(2*'Model Parameters'!$F$4)*'Model Parameters'!$B$39/('Model Parameters'!$B$65)*EXP(-($E3+0.11)/'Model Parameters'!$B$48)+'Input Parameters'!$G$13*'Model Parameters'!$B$61*$S3</f>
        <v>0.22713462905392284</v>
      </c>
      <c r="U3">
        <f>1/((SQRT($T3*('Input Parameters'!$G$12)^2/'Model Parameters'!$B$51))/TANH(SQRT($T3*('Input Parameters'!$G$12)^2/'Model Parameters'!$B$51))+$T3*'Input Parameters'!$G$12/'Input Parameters'!$G$17)</f>
        <v>0.99831179912069934</v>
      </c>
      <c r="V3" s="4">
        <f>(2*'Model Parameters'!$F$21*'Input Parameters'!$G$23+'Model Parameters'!$F$22*'Input Parameters'!$G$24+'Model Parameters'!$F$20*'Input Parameters'!$G$22+'Input Parameters'!$G$12*$I3-'Model Parameters'!$F$20*$S3)/(2*'Model Parameters'!$F$21)</f>
        <v>255.85989835584394</v>
      </c>
      <c r="W3" s="4">
        <f>'Input Parameters'!$G$12*(2*$F3*$U3*'Model Parameters'!$F$2*'Input Parameters'!$G$4)/(2*'Model Parameters'!$F$21)*EXP(-$S3*('Model Parameters'!$B$32+'Model Parameters'!$B$35))</f>
        <v>3.7741008867097055E-3</v>
      </c>
      <c r="X3">
        <f>MAX(0,$V3+LN(1+($W3*('Model Parameters'!$B$33+2*'Model Parameters'!$B$35)*EXP(-$V3*('Model Parameters'!$B$33+2*'Model Parameters'!$B$35)))/(1+LN(SQRT(1+$W3*('Model Parameters'!$B$33+2*'Model Parameters'!$B$35)*EXP(-$V3*('Model Parameters'!$B$33+2*'Model Parameters'!$B$35))))))/('Model Parameters'!$B$33+2*'Model Parameters'!$B$35))</f>
        <v>255.86341593900909</v>
      </c>
      <c r="Y3">
        <f>'Input Parameters'!$G$4*'Model Parameters'!$F$2*EXP(-'Model Parameters'!$B$32*$S3-'Model Parameters'!$B$33*$X3-'Model Parameters'!$B$35*($S3+2*$X3))*$U3</f>
        <v>31.691472292028468</v>
      </c>
      <c r="Z3" s="8">
        <f>$E3-'Model Parameters'!$F$3*'Input Parameters'!$G$3/'Model Parameters'!$F$4*LN($S3/'Input Parameters'!$G$22)</f>
        <v>-6.2765590253711142E-3</v>
      </c>
      <c r="AA3" s="8">
        <f>'Input Parameters'!$G$12*$Y3*$F3*2*'Model Parameters'!$F$4/10</f>
        <v>2.8253620346956184E-4</v>
      </c>
      <c r="AB3" s="8">
        <f t="shared" si="1"/>
        <v>31.691472292028468</v>
      </c>
      <c r="AC3" s="8">
        <f t="shared" si="2"/>
        <v>255.86341593900909</v>
      </c>
      <c r="AD3" s="8">
        <f>LOG10(S3/1000/'Model Parameters'!$B$15)</f>
        <v>9.6208336574365187</v>
      </c>
      <c r="AE3" s="8">
        <f>AA3*10/(AA3*10+('Model Parameters'!$F$4*'Input Parameters'!$G$12)*I3)</f>
        <v>0.66518822475699291</v>
      </c>
      <c r="AF3" s="8">
        <f>Y3*S3*'Input Parameters'!$G$13*'Input Parameters'!$G$12*'Model Parameters'!$B$61</f>
        <v>2.7410617902876824E-5</v>
      </c>
      <c r="AG3" s="8">
        <f>'Input Parameters'!$G$12*F3*Y3</f>
        <v>1.4641457401127732E-8</v>
      </c>
      <c r="AH3" s="8">
        <f>'Input Parameters'!$G$17*('Model Parameters'!$F$2*'Input Parameters'!$G$4*EXP(-'Model Parameters'!$B$32*$S3-'Model Parameters'!$B$33*$X3-'Model Parameters'!$B$35*($S3+2*$X3))-$Y3*SQRT($T3*('Input Parameters'!$G$12)^2/'Model Parameters'!$B$51)/TANH(SQRT($T3*('Input Parameters'!$G$12)^2/'Model Parameters'!$B$51)))</f>
        <v>2.7425259360349894E-5</v>
      </c>
      <c r="AI3" s="8">
        <f>MIN(1,('Model Parameters'!$B$45-'Model Parameters'!$F$3*'Input Parameters'!$G$3/'Model Parameters'!$F$4*LN($S3/'Input Parameters'!$G$22))/Z3)</f>
        <v>1</v>
      </c>
      <c r="AJ3" s="8">
        <f>MIN('Input Parameters'!$G$24+'Model Parameters'!$F$2*'Input Parameters'!$G$4*EXP(-'Model Parameters'!$B$32*$S3-'Model Parameters'!$B$33*$X3-'Model Parameters'!$B$35*($S3+2*$X3)),AC3*10^(3-AD3)/'Model Parameters'!$B$13)</f>
        <v>47.116728765942675</v>
      </c>
      <c r="AK3" s="8">
        <f t="shared" si="3"/>
        <v>0.66518822475699291</v>
      </c>
      <c r="AL3" s="8">
        <f>MIN(1,('Model Parameters'!$B$45-'Model Parameters'!$F$3*'Input Parameters'!$G$3/'Model Parameters'!$F$4*AD3)/($E3-'Model Parameters'!$F$3*'Input Parameters'!$G$3/'Model Parameters'!$F$4*AD3))</f>
        <v>1</v>
      </c>
      <c r="AM3" s="8">
        <f>MIN(1,('Model Parameters'!$B$45-'Model Parameters'!$F$3*'Input Parameters'!$G$3/'Model Parameters'!$F$4*AD3-0.2)/($E3-'Model Parameters'!$F$3*'Input Parameters'!$G$3/'Model Parameters'!$F$4*AD3-0.2))</f>
        <v>1</v>
      </c>
      <c r="AN3" s="8">
        <f t="shared" si="4"/>
        <v>0.66518822475699291</v>
      </c>
      <c r="AO3" s="8">
        <f t="shared" si="5"/>
        <v>0.66518822475699291</v>
      </c>
      <c r="AP3" s="8">
        <f>EXP(-'Model Parameters'!$B$32*$S3-'Model Parameters'!$B$33*$X3-'Model Parameters'!$B$35*($S3+2*$X3))</f>
        <v>0.93200520852627122</v>
      </c>
    </row>
    <row r="4" spans="1:42" x14ac:dyDescent="0.4">
      <c r="E4">
        <f t="shared" si="0"/>
        <v>-0.01</v>
      </c>
      <c r="F4">
        <f>'Input Parameters'!$G$15/(2*'Model Parameters'!$F$4)*'Model Parameters'!$B$39/('Model Parameters'!$B$65)*EXP(-($E4+0.11)/'Model Parameters'!$B$48)</f>
        <v>1.3210045673526377E-4</v>
      </c>
      <c r="G4">
        <f>1/((SQRT($F4*('Input Parameters'!$G$12)^2/'Model Parameters'!$B$51))/TANH(SQRT($F4*('Input Parameters'!$G$12)^2/'Model Parameters'!$B$51))+$F4*'Input Parameters'!$G$12/'Input Parameters'!$G$17)</f>
        <v>0.99999901618294751</v>
      </c>
      <c r="H4">
        <f>'Model Parameters'!$F$2*'Input Parameters'!$G$4*$G4</f>
        <v>34.06100396844095</v>
      </c>
      <c r="I4">
        <f>'Input Parameters'!$G$15*'Model Parameters'!$B$41/'Model Parameters'!$F$4*EXP(-$E4/'Model Parameters'!$B$50)</f>
        <v>4.1492686584283026E-3</v>
      </c>
      <c r="J4">
        <f>'Input Parameters'!$G$22+('Model Parameters'!$F$20*'Input Parameters'!$G$22 - (1/(1/('Input Parameters'!$G$12*($I4+2*$F4*$H4))+1/('Model Parameters'!$F$22*'Input Parameters'!$G$24))) + 'Input Parameters'!$G$12*($I4+2*$F4*$H4))/('Model Parameters'!$F$20+2*'Input Parameters'!$G$13*'Input Parameters'!$G$12*'Model Parameters'!$B$61*$H4)</f>
        <v>0.20294559957294503</v>
      </c>
      <c r="K4">
        <f>'Input Parameters'!$G$15/(2*'Model Parameters'!$F$4)*'Model Parameters'!$B$39/('Model Parameters'!$B$65)*EXP(-($E4+0.11)/'Model Parameters'!$B$48)+'Input Parameters'!$G$13*'Model Parameters'!$B$61*$J4</f>
        <v>0.22641644398056895</v>
      </c>
      <c r="L4">
        <f>1/((SQRT($K4*('Input Parameters'!$G$12)^2/'Model Parameters'!$B$51))/TANH(SQRT($K4*('Input Parameters'!$G$12)^2/'Model Parameters'!$B$51))+$K4*'Input Parameters'!$G$12/'Input Parameters'!$G$17)</f>
        <v>0.99831712645744253</v>
      </c>
      <c r="M4">
        <f>'Model Parameters'!$F$2*'Input Parameters'!$G$4*$L4</f>
        <v>34.003717059466211</v>
      </c>
      <c r="N4">
        <f>'Input Parameters'!$G$22+('Model Parameters'!$F$20*'Input Parameters'!$G$22 - (1/(1/('Input Parameters'!$G$12*($I4+2*$F4*$M4))+1/('Model Parameters'!$F$22*'Input Parameters'!$G$24))) + 'Input Parameters'!$G$12*($I4+2*$F4*$M4))/('Model Parameters'!$F$20+2*'Input Parameters'!$G$13*'Input Parameters'!$G$12*'Model Parameters'!$B$61*$M4)</f>
        <v>0.2029603844827523</v>
      </c>
      <c r="O4" s="4">
        <f>(2*'Model Parameters'!$F$21*'Input Parameters'!$G$23+'Model Parameters'!$F$22*'Input Parameters'!$G$24+'Model Parameters'!$F$20*'Input Parameters'!$G$22+'Input Parameters'!$G$12*$I4-'Model Parameters'!$F$20*$N4)/(2*'Model Parameters'!$F$21)</f>
        <v>255.86113629578901</v>
      </c>
      <c r="P4" s="4">
        <f>'Input Parameters'!$G$12*(2*$F4*$M4)/(2*'Model Parameters'!$F$21)*EXP(-$N4*('Model Parameters'!$B$32+'Model Parameters'!$B$35))</f>
        <v>4.1115281155395074E-3</v>
      </c>
      <c r="Q4">
        <f>$O4+LN(1+($P4*('Model Parameters'!$B$33+2*'Model Parameters'!$B$35)*EXP(-$O4*('Model Parameters'!$B$33+2*'Model Parameters'!$B$35)))/(1+LN(SQRT(1+$P4*('Model Parameters'!$B$33+2*'Model Parameters'!$B$35)*EXP(-$O4*('Model Parameters'!$B$33+2*'Model Parameters'!$B$35))))))/('Model Parameters'!$B$33+2*'Model Parameters'!$B$35)</f>
        <v>255.8649683703251</v>
      </c>
      <c r="R4">
        <f>'Input Parameters'!$G$4*'Model Parameters'!$F$2*EXP(-'Model Parameters'!$B$32*$N4-'Model Parameters'!$B$33*$Q4-'Model Parameters'!$B$35*($N4+2*$Q4))*$L4</f>
        <v>31.691630743791002</v>
      </c>
      <c r="S4">
        <f>'Input Parameters'!$G$22+('Model Parameters'!$F$20*'Input Parameters'!$G$22 - (1/(1/('Input Parameters'!$G$12*($I4+2*$F4*$R4))+1/('Model Parameters'!$F$22*'Input Parameters'!$G$24))) + 'Input Parameters'!$G$12*($I4+2*$F4*$R4))/('Model Parameters'!$F$20+2*'Input Parameters'!$G$13*'Input Parameters'!$G$12*'Model Parameters'!$B$61*$R4)</f>
        <v>0.2035994399508558</v>
      </c>
      <c r="T4">
        <f>'Input Parameters'!$G$15/(2*'Model Parameters'!$F$4)*'Model Parameters'!$B$39/('Model Parameters'!$B$65)*EXP(-($E4+0.11)/'Model Parameters'!$B$48)+'Input Parameters'!$G$13*'Model Parameters'!$B$61*$S4</f>
        <v>0.22714547600193949</v>
      </c>
      <c r="U4">
        <f>1/((SQRT($T4*('Input Parameters'!$G$12)^2/'Model Parameters'!$B$51))/TANH(SQRT($T4*('Input Parameters'!$G$12)^2/'Model Parameters'!$B$51))+$T4*'Input Parameters'!$G$12/'Input Parameters'!$G$17)</f>
        <v>0.99831171866097446</v>
      </c>
      <c r="V4" s="4">
        <f>(2*'Model Parameters'!$F$21*'Input Parameters'!$G$23+'Model Parameters'!$F$22*'Input Parameters'!$G$24+'Model Parameters'!$F$20*'Input Parameters'!$G$22+'Input Parameters'!$G$12*$I4-'Model Parameters'!$F$20*$S4)/(2*'Model Parameters'!$F$21)</f>
        <v>255.86002683436493</v>
      </c>
      <c r="W4" s="4">
        <f>'Input Parameters'!$G$12*(2*$F4*$U4*'Model Parameters'!$F$2*'Input Parameters'!$G$4)/(2*'Model Parameters'!$F$21)*EXP(-$S4*('Model Parameters'!$B$32+'Model Parameters'!$B$35))</f>
        <v>4.1115054714377427E-3</v>
      </c>
      <c r="X4">
        <f>MAX(0,$V4+LN(1+($W4*('Model Parameters'!$B$33+2*'Model Parameters'!$B$35)*EXP(-$V4*('Model Parameters'!$B$33+2*'Model Parameters'!$B$35)))/(1+LN(SQRT(1+$W4*('Model Parameters'!$B$33+2*'Model Parameters'!$B$35)*EXP(-$V4*('Model Parameters'!$B$33+2*'Model Parameters'!$B$35))))))/('Model Parameters'!$B$33+2*'Model Parameters'!$B$35))</f>
        <v>255.86385888896547</v>
      </c>
      <c r="Y4">
        <f>'Input Parameters'!$G$4*'Model Parameters'!$F$2*EXP(-'Model Parameters'!$B$32*$S4-'Model Parameters'!$B$33*$X4-'Model Parameters'!$B$35*($S4+2*$X4))*$U4</f>
        <v>31.691465876023209</v>
      </c>
      <c r="Z4" s="8">
        <f>$E4-'Model Parameters'!$F$3*'Input Parameters'!$G$3/'Model Parameters'!$F$4*LN($S4/'Input Parameters'!$G$22)</f>
        <v>-1.1276559739591796E-2</v>
      </c>
      <c r="AA4" s="8">
        <f>'Input Parameters'!$G$12*$Y4*$F4*2*'Model Parameters'!$F$4/10</f>
        <v>3.0779489996721296E-4</v>
      </c>
      <c r="AB4" s="8">
        <f t="shared" si="1"/>
        <v>31.691465876023209</v>
      </c>
      <c r="AC4" s="8">
        <f t="shared" si="2"/>
        <v>255.86385888896547</v>
      </c>
      <c r="AD4" s="8">
        <f>LOG10(S4/1000/'Model Parameters'!$B$15)</f>
        <v>9.6208336695092509</v>
      </c>
      <c r="AE4" s="8">
        <f>AA4*10/(AA4*10+('Model Parameters'!$F$4*'Input Parameters'!$G$12)*I4)</f>
        <v>0.66864653757388526</v>
      </c>
      <c r="AF4" s="8">
        <f>Y4*S4*'Input Parameters'!$G$13*'Input Parameters'!$G$12*'Model Parameters'!$B$61</f>
        <v>2.7410613115513305E-5</v>
      </c>
      <c r="AG4" s="8">
        <f>'Input Parameters'!$G$12*F4*Y4</f>
        <v>1.5950401615132554E-8</v>
      </c>
      <c r="AH4" s="8">
        <f>'Input Parameters'!$G$17*('Model Parameters'!$F$2*'Input Parameters'!$G$4*EXP(-'Model Parameters'!$B$32*$S4-'Model Parameters'!$B$33*$X4-'Model Parameters'!$B$35*($S4+2*$X4))-$Y4*SQRT($T4*('Input Parameters'!$G$12)^2/'Model Parameters'!$B$51)/TANH(SQRT($T4*('Input Parameters'!$G$12)^2/'Model Parameters'!$B$51)))</f>
        <v>2.7426563517177987E-5</v>
      </c>
      <c r="AI4" s="8">
        <f>MIN(1,('Model Parameters'!$B$45-'Model Parameters'!$F$3*'Input Parameters'!$G$3/'Model Parameters'!$F$4*LN($S4/'Input Parameters'!$G$22))/Z4)</f>
        <v>1</v>
      </c>
      <c r="AJ4" s="8">
        <f>MIN('Input Parameters'!$G$24+'Model Parameters'!$F$2*'Input Parameters'!$G$4*EXP(-'Model Parameters'!$B$32*$S4-'Model Parameters'!$B$33*$X4-'Model Parameters'!$B$35*($S4+2*$X4)),AC4*10^(3-AD4)/'Model Parameters'!$B$13)</f>
        <v>47.116809024501904</v>
      </c>
      <c r="AK4" s="8">
        <f t="shared" si="3"/>
        <v>0.66864653757388526</v>
      </c>
      <c r="AL4" s="8">
        <f>MIN(1,('Model Parameters'!$B$45-'Model Parameters'!$F$3*'Input Parameters'!$G$3/'Model Parameters'!$F$4*AD4)/($E4-'Model Parameters'!$F$3*'Input Parameters'!$G$3/'Model Parameters'!$F$4*AD4))</f>
        <v>1</v>
      </c>
      <c r="AM4" s="8">
        <f>MIN(1,('Model Parameters'!$B$45-'Model Parameters'!$F$3*'Input Parameters'!$G$3/'Model Parameters'!$F$4*AD4-0.2)/($E4-'Model Parameters'!$F$3*'Input Parameters'!$G$3/'Model Parameters'!$F$4*AD4-0.2))</f>
        <v>1</v>
      </c>
      <c r="AN4" s="8">
        <f t="shared" si="4"/>
        <v>0.66864653757388526</v>
      </c>
      <c r="AO4" s="8">
        <f t="shared" si="5"/>
        <v>0.66864653757388526</v>
      </c>
      <c r="AP4" s="8">
        <f>EXP(-'Model Parameters'!$B$32*$S4-'Model Parameters'!$B$33*$X4-'Model Parameters'!$B$35*($S4+2*$X4))</f>
        <v>0.93200509495553918</v>
      </c>
    </row>
    <row r="5" spans="1:42" x14ac:dyDescent="0.4">
      <c r="E5">
        <f t="shared" si="0"/>
        <v>-1.4999999999999999E-2</v>
      </c>
      <c r="F5">
        <f>'Input Parameters'!$G$15/(2*'Model Parameters'!$F$4)*'Model Parameters'!$B$39/('Model Parameters'!$B$65)*EXP(-($E5+0.11)/'Model Parameters'!$B$48)</f>
        <v>1.4391024795697472E-4</v>
      </c>
      <c r="G5">
        <f>1/((SQRT($F5*('Input Parameters'!$G$12)^2/'Model Parameters'!$B$51))/TANH(SQRT($F5*('Input Parameters'!$G$12)^2/'Model Parameters'!$B$51))+$F5*'Input Parameters'!$G$12/'Input Parameters'!$G$17)</f>
        <v>0.99999892822973735</v>
      </c>
      <c r="H5">
        <f>'Model Parameters'!$F$2*'Input Parameters'!$G$4*$G5</f>
        <v>34.061000972663365</v>
      </c>
      <c r="I5">
        <f>'Input Parameters'!$G$15*'Model Parameters'!$B$41/'Model Parameters'!$F$4*EXP(-$E5/'Model Parameters'!$B$50)</f>
        <v>4.4503852959031096E-3</v>
      </c>
      <c r="J5">
        <f>'Input Parameters'!$G$22+('Model Parameters'!$F$20*'Input Parameters'!$G$22 - (1/(1/('Input Parameters'!$G$12*($I5+2*$F5*$H5))+1/('Model Parameters'!$F$22*'Input Parameters'!$G$24))) + 'Input Parameters'!$G$12*($I5+2*$F5*$H5))/('Model Parameters'!$F$20+2*'Input Parameters'!$G$13*'Input Parameters'!$G$12*'Model Parameters'!$B$61*$H5)</f>
        <v>0.20294560491375538</v>
      </c>
      <c r="K5">
        <f>'Input Parameters'!$G$15/(2*'Model Parameters'!$F$4)*'Model Parameters'!$B$39/('Model Parameters'!$B$65)*EXP(-($E5+0.11)/'Model Parameters'!$B$48)+'Input Parameters'!$G$13*'Model Parameters'!$B$61*$J5</f>
        <v>0.22642825972679423</v>
      </c>
      <c r="L5">
        <f>1/((SQRT($K5*('Input Parameters'!$G$12)^2/'Model Parameters'!$B$51))/TANH(SQRT($K5*('Input Parameters'!$G$12)^2/'Model Parameters'!$B$51))+$K5*'Input Parameters'!$G$12/'Input Parameters'!$G$17)</f>
        <v>0.99831703881032652</v>
      </c>
      <c r="M5">
        <f>'Model Parameters'!$F$2*'Input Parameters'!$G$4*$L5</f>
        <v>34.003714074114505</v>
      </c>
      <c r="N5">
        <f>'Input Parameters'!$G$22+('Model Parameters'!$F$20*'Input Parameters'!$G$22 - (1/(1/('Input Parameters'!$G$12*($I5+2*$F5*$M5))+1/('Model Parameters'!$F$22*'Input Parameters'!$G$24))) + 'Input Parameters'!$G$12*($I5+2*$F5*$M5))/('Model Parameters'!$F$20+2*'Input Parameters'!$G$13*'Input Parameters'!$G$12*'Model Parameters'!$B$61*$M5)</f>
        <v>0.20296038981980324</v>
      </c>
      <c r="O5" s="4">
        <f>(2*'Model Parameters'!$F$21*'Input Parameters'!$G$23+'Model Parameters'!$F$22*'Input Parameters'!$G$24+'Model Parameters'!$F$20*'Input Parameters'!$G$22+'Input Parameters'!$G$12*$I5-'Model Parameters'!$F$20*$N5)/(2*'Model Parameters'!$F$21)</f>
        <v>255.86127409939996</v>
      </c>
      <c r="P5" s="4">
        <f>'Input Parameters'!$G$12*(2*$F5*$M5)/(2*'Model Parameters'!$F$21)*EXP(-$N5*('Model Parameters'!$B$32+'Model Parameters'!$B$35))</f>
        <v>4.4790986591913325E-3</v>
      </c>
      <c r="Q5">
        <f>$O5+LN(1+($P5*('Model Parameters'!$B$33+2*'Model Parameters'!$B$35)*EXP(-$O5*('Model Parameters'!$B$33+2*'Model Parameters'!$B$35)))/(1+LN(SQRT(1+$P5*('Model Parameters'!$B$33+2*'Model Parameters'!$B$35)*EXP(-$O5*('Model Parameters'!$B$33+2*'Model Parameters'!$B$35))))))/('Model Parameters'!$B$33+2*'Model Parameters'!$B$35)</f>
        <v>255.86544876078236</v>
      </c>
      <c r="R5">
        <f>'Input Parameters'!$G$4*'Model Parameters'!$F$2*EXP(-'Model Parameters'!$B$32*$N5-'Model Parameters'!$B$33*$Q5-'Model Parameters'!$B$35*($N5+2*$Q5))*$L5</f>
        <v>31.691623773184673</v>
      </c>
      <c r="S5">
        <f>'Input Parameters'!$G$22+('Model Parameters'!$F$20*'Input Parameters'!$G$22 - (1/(1/('Input Parameters'!$G$12*($I5+2*$F5*$R5))+1/('Model Parameters'!$F$22*'Input Parameters'!$G$24))) + 'Input Parameters'!$G$12*($I5+2*$F5*$R5))/('Model Parameters'!$F$20+2*'Input Parameters'!$G$13*'Input Parameters'!$G$12*'Model Parameters'!$B$61*$R5)</f>
        <v>0.20359944643463043</v>
      </c>
      <c r="T5">
        <f>'Input Parameters'!$G$15/(2*'Model Parameters'!$F$4)*'Model Parameters'!$B$39/('Model Parameters'!$B$65)*EXP(-($E5+0.11)/'Model Parameters'!$B$48)+'Input Parameters'!$G$13*'Model Parameters'!$B$61*$S5</f>
        <v>0.22715729302256993</v>
      </c>
      <c r="U5">
        <f>1/((SQRT($T5*('Input Parameters'!$G$12)^2/'Model Parameters'!$B$51))/TANH(SQRT($T5*('Input Parameters'!$G$12)^2/'Model Parameters'!$B$51))+$T5*'Input Parameters'!$G$12/'Input Parameters'!$G$17)</f>
        <v>0.99831163100553022</v>
      </c>
      <c r="V5" s="4">
        <f>(2*'Model Parameters'!$F$21*'Input Parameters'!$G$23+'Model Parameters'!$F$22*'Input Parameters'!$G$24+'Model Parameters'!$F$20*'Input Parameters'!$G$22+'Input Parameters'!$G$12*$I5-'Model Parameters'!$F$20*$S5)/(2*'Model Parameters'!$F$21)</f>
        <v>255.86016463598503</v>
      </c>
      <c r="W5" s="4">
        <f>'Input Parameters'!$G$12*(2*$F5*$U5*'Model Parameters'!$F$2*'Input Parameters'!$G$4)/(2*'Model Parameters'!$F$21)*EXP(-$S5*('Model Parameters'!$B$32+'Model Parameters'!$B$35))</f>
        <v>4.4790739906670311E-3</v>
      </c>
      <c r="X5">
        <f>MAX(0,$V5+LN(1+($W5*('Model Parameters'!$B$33+2*'Model Parameters'!$B$35)*EXP(-$V5*('Model Parameters'!$B$33+2*'Model Parameters'!$B$35)))/(1+LN(SQRT(1+$W5*('Model Parameters'!$B$33+2*'Model Parameters'!$B$35)*EXP(-$V5*('Model Parameters'!$B$33+2*'Model Parameters'!$B$35))))))/('Model Parameters'!$B$33+2*'Model Parameters'!$B$35))</f>
        <v>255.86433927565048</v>
      </c>
      <c r="Y5">
        <f>'Input Parameters'!$G$4*'Model Parameters'!$F$2*EXP(-'Model Parameters'!$B$32*$S5-'Model Parameters'!$B$33*$X5-'Model Parameters'!$B$35*($S5+2*$X5))*$U5</f>
        <v>31.691458905201429</v>
      </c>
      <c r="Z5" s="8">
        <f>$E5-'Model Parameters'!$F$3*'Input Parameters'!$G$3/'Model Parameters'!$F$4*LN($S5/'Input Parameters'!$G$22)</f>
        <v>-1.6276560557797446E-2</v>
      </c>
      <c r="AA5" s="8">
        <f>'Input Parameters'!$G$12*$Y5*$F5*2*'Model Parameters'!$F$4/10</f>
        <v>3.3531171447723392E-4</v>
      </c>
      <c r="AB5" s="8">
        <f t="shared" si="1"/>
        <v>31.691458905201429</v>
      </c>
      <c r="AC5" s="8">
        <f t="shared" si="2"/>
        <v>255.86433927565048</v>
      </c>
      <c r="AD5" s="8">
        <f>LOG10(S5/1000/'Model Parameters'!$B$15)</f>
        <v>9.6208336833396793</v>
      </c>
      <c r="AE5" s="8">
        <f>AA5*10/(AA5*10+('Model Parameters'!$F$4*'Input Parameters'!$G$12)*I5)</f>
        <v>0.67208673449221867</v>
      </c>
      <c r="AF5" s="8">
        <f>Y5*S5*'Input Parameters'!$G$13*'Input Parameters'!$G$12*'Model Parameters'!$B$61</f>
        <v>2.7410607959214473E-5</v>
      </c>
      <c r="AG5" s="8">
        <f>'Input Parameters'!$G$12*F5*Y5</f>
        <v>1.7376364951921745E-8</v>
      </c>
      <c r="AH5" s="8">
        <f>'Input Parameters'!$G$17*('Model Parameters'!$F$2*'Input Parameters'!$G$4*EXP(-'Model Parameters'!$B$32*$S5-'Model Parameters'!$B$33*$X5-'Model Parameters'!$B$35*($S5+2*$X5))-$Y5*SQRT($T5*('Input Parameters'!$G$12)^2/'Model Parameters'!$B$51)/TANH(SQRT($T5*('Input Parameters'!$G$12)^2/'Model Parameters'!$B$51)))</f>
        <v>2.7427984324211949E-5</v>
      </c>
      <c r="AI5" s="8">
        <f>MIN(1,('Model Parameters'!$B$45-'Model Parameters'!$F$3*'Input Parameters'!$G$3/'Model Parameters'!$F$4*LN($S5/'Input Parameters'!$G$22))/Z5)</f>
        <v>1</v>
      </c>
      <c r="AJ5" s="8">
        <f>MIN('Input Parameters'!$G$24+'Model Parameters'!$F$2*'Input Parameters'!$G$4*EXP(-'Model Parameters'!$B$32*$S5-'Model Parameters'!$B$33*$X5-'Model Parameters'!$B$35*($S5+2*$X5)),AC5*10^(3-AD5)/'Model Parameters'!$B$13)</f>
        <v>47.116895986260168</v>
      </c>
      <c r="AK5" s="8">
        <f t="shared" si="3"/>
        <v>0.67208673449221867</v>
      </c>
      <c r="AL5" s="8">
        <f>MIN(1,('Model Parameters'!$B$45-'Model Parameters'!$F$3*'Input Parameters'!$G$3/'Model Parameters'!$F$4*AD5)/($E5-'Model Parameters'!$F$3*'Input Parameters'!$G$3/'Model Parameters'!$F$4*AD5))</f>
        <v>1</v>
      </c>
      <c r="AM5" s="8">
        <f>MIN(1,('Model Parameters'!$B$45-'Model Parameters'!$F$3*'Input Parameters'!$G$3/'Model Parameters'!$F$4*AD5-0.2)/($E5-'Model Parameters'!$F$3*'Input Parameters'!$G$3/'Model Parameters'!$F$4*AD5-0.2))</f>
        <v>1</v>
      </c>
      <c r="AN5" s="8">
        <f t="shared" si="4"/>
        <v>0.67208673449221867</v>
      </c>
      <c r="AO5" s="8">
        <f t="shared" si="5"/>
        <v>0.67208673449221867</v>
      </c>
      <c r="AP5" s="8">
        <f>EXP(-'Model Parameters'!$B$32*$S5-'Model Parameters'!$B$33*$X5-'Model Parameters'!$B$35*($S5+2*$X5))</f>
        <v>0.93200497178613839</v>
      </c>
    </row>
    <row r="6" spans="1:42" x14ac:dyDescent="0.4">
      <c r="E6">
        <f t="shared" si="0"/>
        <v>-0.02</v>
      </c>
      <c r="F6">
        <f>'Input Parameters'!$G$15/(2*'Model Parameters'!$F$4)*'Model Parameters'!$B$39/('Model Parameters'!$B$65)*EXP(-($E6+0.11)/'Model Parameters'!$B$48)</f>
        <v>1.5677583544273572E-4</v>
      </c>
      <c r="G6">
        <f>1/((SQRT($F6*('Input Parameters'!$G$12)^2/'Model Parameters'!$B$51))/TANH(SQRT($F6*('Input Parameters'!$G$12)^2/'Model Parameters'!$B$51))+$F6*'Input Parameters'!$G$12/'Input Parameters'!$G$17)</f>
        <v>0.99999883241352394</v>
      </c>
      <c r="H6">
        <f>'Model Parameters'!$F$2*'Input Parameters'!$G$4*$G6</f>
        <v>34.060997709063727</v>
      </c>
      <c r="I6">
        <f>'Input Parameters'!$G$15*'Model Parameters'!$B$41/'Model Parameters'!$F$4*EXP(-$E6/'Model Parameters'!$B$50)</f>
        <v>4.77335427335112E-3</v>
      </c>
      <c r="J6">
        <f>'Input Parameters'!$G$22+('Model Parameters'!$F$20*'Input Parameters'!$G$22 - (1/(1/('Input Parameters'!$G$12*($I6+2*$F6*$H6))+1/('Model Parameters'!$F$22*'Input Parameters'!$G$24))) + 'Input Parameters'!$G$12*($I6+2*$F6*$H6))/('Model Parameters'!$F$20+2*'Input Parameters'!$G$13*'Input Parameters'!$G$12*'Model Parameters'!$B$61*$H6)</f>
        <v>0.2029456111279066</v>
      </c>
      <c r="K6">
        <f>'Input Parameters'!$G$15/(2*'Model Parameters'!$F$4)*'Model Parameters'!$B$39/('Model Parameters'!$B$65)*EXP(-($E6+0.11)/'Model Parameters'!$B$48)+'Input Parameters'!$G$13*'Model Parameters'!$B$61*$J6</f>
        <v>0.22644113224305859</v>
      </c>
      <c r="L6">
        <f>1/((SQRT($K6*('Input Parameters'!$G$12)^2/'Model Parameters'!$B$51))/TANH(SQRT($K6*('Input Parameters'!$G$12)^2/'Model Parameters'!$B$51))+$K6*'Input Parameters'!$G$12/'Input Parameters'!$G$17)</f>
        <v>0.99831694332429766</v>
      </c>
      <c r="M6">
        <f>'Model Parameters'!$F$2*'Input Parameters'!$G$4*$L6</f>
        <v>34.003710821761302</v>
      </c>
      <c r="N6">
        <f>'Input Parameters'!$G$22+('Model Parameters'!$F$20*'Input Parameters'!$G$22 - (1/(1/('Input Parameters'!$G$12*($I6+2*$F6*$M6))+1/('Model Parameters'!$F$22*'Input Parameters'!$G$24))) + 'Input Parameters'!$G$12*($I6+2*$F6*$M6))/('Model Parameters'!$F$20+2*'Input Parameters'!$G$13*'Input Parameters'!$G$12*'Model Parameters'!$B$61*$M6)</f>
        <v>0.20296039602952293</v>
      </c>
      <c r="O6" s="4">
        <f>(2*'Model Parameters'!$F$21*'Input Parameters'!$G$23+'Model Parameters'!$F$22*'Input Parameters'!$G$24+'Model Parameters'!$F$20*'Input Parameters'!$G$22+'Input Parameters'!$G$12*$I6-'Model Parameters'!$F$20*$N6)/(2*'Model Parameters'!$F$21)</f>
        <v>255.86142190271616</v>
      </c>
      <c r="P6" s="4">
        <f>'Input Parameters'!$G$12*(2*$F6*$M6)/(2*'Model Parameters'!$F$21)*EXP(-$N6*('Model Parameters'!$B$32+'Model Parameters'!$B$35))</f>
        <v>4.8795299648832554E-3</v>
      </c>
      <c r="Q6">
        <f>$O6+LN(1+($P6*('Model Parameters'!$B$33+2*'Model Parameters'!$B$35)*EXP(-$O6*('Model Parameters'!$B$33+2*'Model Parameters'!$B$35)))/(1+LN(SQRT(1+$P6*('Model Parameters'!$B$33+2*'Model Parameters'!$B$35)*EXP(-$O6*('Model Parameters'!$B$33+2*'Model Parameters'!$B$35))))))/('Model Parameters'!$B$33+2*'Model Parameters'!$B$35)</f>
        <v>255.86596977806784</v>
      </c>
      <c r="R6">
        <f>'Input Parameters'!$G$4*'Model Parameters'!$F$2*EXP(-'Model Parameters'!$B$32*$N6-'Model Parameters'!$B$33*$Q6-'Model Parameters'!$B$35*($N6+2*$Q6))*$L6</f>
        <v>31.691616199529609</v>
      </c>
      <c r="S6">
        <f>'Input Parameters'!$G$22+('Model Parameters'!$F$20*'Input Parameters'!$G$22 - (1/(1/('Input Parameters'!$G$12*($I6+2*$F6*$R6))+1/('Model Parameters'!$F$22*'Input Parameters'!$G$24))) + 'Input Parameters'!$G$12*($I6+2*$F6*$R6))/('Model Parameters'!$F$20+2*'Input Parameters'!$G$13*'Input Parameters'!$G$12*'Model Parameters'!$B$61*$R6)</f>
        <v>0.20359945387296535</v>
      </c>
      <c r="T6">
        <f>'Input Parameters'!$G$15/(2*'Model Parameters'!$F$4)*'Model Parameters'!$B$39/('Model Parameters'!$B$65)*EXP(-($E6+0.11)/'Model Parameters'!$B$48)+'Input Parameters'!$G$13*'Model Parameters'!$B$61*$S6</f>
        <v>0.2271701669037991</v>
      </c>
      <c r="U6">
        <f>1/((SQRT($T6*('Input Parameters'!$G$12)^2/'Model Parameters'!$B$51))/TANH(SQRT($T6*('Input Parameters'!$G$12)^2/'Model Parameters'!$B$51))+$T6*'Input Parameters'!$G$12/'Input Parameters'!$G$17)</f>
        <v>0.99831153551060292</v>
      </c>
      <c r="V6" s="4">
        <f>(2*'Model Parameters'!$F$21*'Input Parameters'!$G$23+'Model Parameters'!$F$22*'Input Parameters'!$G$24+'Model Parameters'!$F$20*'Input Parameters'!$G$22+'Input Parameters'!$G$12*$I6-'Model Parameters'!$F$20*$S6)/(2*'Model Parameters'!$F$21)</f>
        <v>255.86031243716829</v>
      </c>
      <c r="W6" s="4">
        <f>'Input Parameters'!$G$12*(2*$F6*$U6*'Model Parameters'!$F$2*'Input Parameters'!$G$4)/(2*'Model Parameters'!$F$21)*EXP(-$S6*('Model Parameters'!$B$32+'Model Parameters'!$B$35))</f>
        <v>4.8795030909466403E-3</v>
      </c>
      <c r="X6">
        <f>MAX(0,$V6+LN(1+($W6*('Model Parameters'!$B$33+2*'Model Parameters'!$B$35)*EXP(-$V6*('Model Parameters'!$B$33+2*'Model Parameters'!$B$35)))/(1+LN(SQRT(1+$W6*('Model Parameters'!$B$33+2*'Model Parameters'!$B$35)*EXP(-$V6*('Model Parameters'!$B$33+2*'Model Parameters'!$B$35))))))/('Model Parameters'!$B$33+2*'Model Parameters'!$B$35))</f>
        <v>255.86486028886108</v>
      </c>
      <c r="Y6">
        <f>'Input Parameters'!$G$4*'Model Parameters'!$F$2*EXP(-'Model Parameters'!$B$32*$S6-'Model Parameters'!$B$33*$X6-'Model Parameters'!$B$35*($S6+2*$X6))*$U6</f>
        <v>31.69145133131687</v>
      </c>
      <c r="Z6" s="8">
        <f>$E6-'Model Parameters'!$F$3*'Input Parameters'!$G$3/'Model Parameters'!$F$4*LN($S6/'Input Parameters'!$G$22)</f>
        <v>-2.1276561496461698E-2</v>
      </c>
      <c r="AA6" s="8">
        <f>'Input Parameters'!$G$12*$Y6*$F6*2*'Model Parameters'!$F$4/10</f>
        <v>3.6528852082378874E-4</v>
      </c>
      <c r="AB6" s="8">
        <f t="shared" si="1"/>
        <v>31.69145133131687</v>
      </c>
      <c r="AC6" s="8">
        <f t="shared" si="2"/>
        <v>255.86486028886108</v>
      </c>
      <c r="AD6" s="8">
        <f>LOG10(S6/1000/'Model Parameters'!$B$15)</f>
        <v>9.6208336992062637</v>
      </c>
      <c r="AE6" s="8">
        <f>AA6*10/(AA6*10+('Model Parameters'!$F$4*'Input Parameters'!$G$12)*I6)</f>
        <v>0.67550854354961487</v>
      </c>
      <c r="AF6" s="8">
        <f>Y6*S6*'Input Parameters'!$G$13*'Input Parameters'!$G$12*'Model Parameters'!$B$61</f>
        <v>2.7410602409826073E-5</v>
      </c>
      <c r="AG6" s="8">
        <f>'Input Parameters'!$G$12*F6*Y6</f>
        <v>1.8929808821256603E-8</v>
      </c>
      <c r="AH6" s="8">
        <f>'Input Parameters'!$G$17*('Model Parameters'!$F$2*'Input Parameters'!$G$4*EXP(-'Model Parameters'!$B$32*$S6-'Model Parameters'!$B$33*$X6-'Model Parameters'!$B$35*($S6+2*$X6))-$Y6*SQRT($T6*('Input Parameters'!$G$12)^2/'Model Parameters'!$B$51)/TANH(SQRT($T6*('Input Parameters'!$G$12)^2/'Model Parameters'!$B$51)))</f>
        <v>2.7429532218645926E-5</v>
      </c>
      <c r="AI6" s="8">
        <f>MIN(1,('Model Parameters'!$B$45-'Model Parameters'!$F$3*'Input Parameters'!$G$3/'Model Parameters'!$F$4*LN($S6/'Input Parameters'!$G$22))/Z6)</f>
        <v>1</v>
      </c>
      <c r="AJ6" s="8">
        <f>MIN('Input Parameters'!$G$24+'Model Parameters'!$F$2*'Input Parameters'!$G$4*EXP(-'Model Parameters'!$B$32*$S6-'Model Parameters'!$B$33*$X6-'Model Parameters'!$B$35*($S6+2*$X6)),AC6*10^(3-AD6)/'Model Parameters'!$B$13)</f>
        <v>47.116990208400047</v>
      </c>
      <c r="AK6" s="8">
        <f t="shared" si="3"/>
        <v>0.67550854354961487</v>
      </c>
      <c r="AL6" s="8">
        <f>MIN(1,('Model Parameters'!$B$45-'Model Parameters'!$F$3*'Input Parameters'!$G$3/'Model Parameters'!$F$4*AD6)/($E6-'Model Parameters'!$F$3*'Input Parameters'!$G$3/'Model Parameters'!$F$4*AD6))</f>
        <v>1</v>
      </c>
      <c r="AM6" s="8">
        <f>MIN(1,('Model Parameters'!$B$45-'Model Parameters'!$F$3*'Input Parameters'!$G$3/'Model Parameters'!$F$4*AD6-0.2)/($E6-'Model Parameters'!$F$3*'Input Parameters'!$G$3/'Model Parameters'!$F$4*AD6-0.2))</f>
        <v>1</v>
      </c>
      <c r="AN6" s="8">
        <f t="shared" si="4"/>
        <v>0.67550854354961487</v>
      </c>
      <c r="AO6" s="8">
        <f t="shared" si="5"/>
        <v>0.67550854354961487</v>
      </c>
      <c r="AP6" s="8">
        <f>EXP(-'Model Parameters'!$B$32*$S6-'Model Parameters'!$B$33*$X6-'Model Parameters'!$B$35*($S6+2*$X6))</f>
        <v>0.93200483820020863</v>
      </c>
    </row>
    <row r="7" spans="1:42" x14ac:dyDescent="0.4">
      <c r="E7">
        <f t="shared" si="0"/>
        <v>-2.5000000000000001E-2</v>
      </c>
      <c r="F7">
        <f>'Input Parameters'!$G$15/(2*'Model Parameters'!$F$4)*'Model Parameters'!$B$39/('Model Parameters'!$B$65)*EXP(-($E7+0.11)/'Model Parameters'!$B$48)</f>
        <v>1.7079160746159028E-4</v>
      </c>
      <c r="G7">
        <f>1/((SQRT($F7*('Input Parameters'!$G$12)^2/'Model Parameters'!$B$51))/TANH(SQRT($F7*('Input Parameters'!$G$12)^2/'Model Parameters'!$B$51))+$F7*'Input Parameters'!$G$12/'Input Parameters'!$G$17)</f>
        <v>0.99999872803135859</v>
      </c>
      <c r="H7">
        <f>'Model Parameters'!$F$2*'Input Parameters'!$G$4*$G7</f>
        <v>34.060994153698886</v>
      </c>
      <c r="I7">
        <f>'Input Parameters'!$G$15*'Model Parameters'!$B$41/'Model Parameters'!$F$4*EXP(-$E7/'Model Parameters'!$B$50)</f>
        <v>5.1197614372612867E-3</v>
      </c>
      <c r="J7">
        <f>'Input Parameters'!$G$22+('Model Parameters'!$F$20*'Input Parameters'!$G$22 - (1/(1/('Input Parameters'!$G$12*($I7+2*$F7*$H7))+1/('Model Parameters'!$F$22*'Input Parameters'!$G$24))) + 'Input Parameters'!$G$12*($I7+2*$F7*$H7))/('Model Parameters'!$F$20+2*'Input Parameters'!$G$13*'Input Parameters'!$G$12*'Model Parameters'!$B$61*$H7)</f>
        <v>0.202945618363785</v>
      </c>
      <c r="K7">
        <f>'Input Parameters'!$G$15/(2*'Model Parameters'!$F$4)*'Model Parameters'!$B$39/('Model Parameters'!$B$65)*EXP(-($E7+0.11)/'Model Parameters'!$B$48)+'Input Parameters'!$G$13*'Model Parameters'!$B$61*$J7</f>
        <v>0.22645515608308187</v>
      </c>
      <c r="L7">
        <f>1/((SQRT($K7*('Input Parameters'!$G$12)^2/'Model Parameters'!$B$51))/TANH(SQRT($K7*('Input Parameters'!$G$12)^2/'Model Parameters'!$B$51))+$K7*'Input Parameters'!$G$12/'Input Parameters'!$G$17)</f>
        <v>0.99831683929797921</v>
      </c>
      <c r="M7">
        <f>'Model Parameters'!$F$2*'Input Parameters'!$G$4*$L7</f>
        <v>34.00370727851697</v>
      </c>
      <c r="N7">
        <f>'Input Parameters'!$G$22+('Model Parameters'!$F$20*'Input Parameters'!$G$22 - (1/(1/('Input Parameters'!$G$12*($I7+2*$F7*$M7))+1/('Model Parameters'!$F$22*'Input Parameters'!$G$24))) + 'Input Parameters'!$G$12*($I7+2*$F7*$M7))/('Model Parameters'!$F$20+2*'Input Parameters'!$G$13*'Input Parameters'!$G$12*'Model Parameters'!$B$61*$M7)</f>
        <v>0.20296040326017339</v>
      </c>
      <c r="O7" s="4">
        <f>(2*'Model Parameters'!$F$21*'Input Parameters'!$G$23+'Model Parameters'!$F$22*'Input Parameters'!$G$24+'Model Parameters'!$F$20*'Input Parameters'!$G$22+'Input Parameters'!$G$12*$I7-'Model Parameters'!$F$20*$N7)/(2*'Model Parameters'!$F$21)</f>
        <v>255.86158043127901</v>
      </c>
      <c r="P7" s="4">
        <f>'Input Parameters'!$G$12*(2*$F7*$M7)/(2*'Model Parameters'!$F$21)*EXP(-$N7*('Model Parameters'!$B$32+'Model Parameters'!$B$35))</f>
        <v>5.3157597735976354E-3</v>
      </c>
      <c r="Q7">
        <f>$O7+LN(1+($P7*('Model Parameters'!$B$33+2*'Model Parameters'!$B$35)*EXP(-$O7*('Model Parameters'!$B$33+2*'Model Parameters'!$B$35)))/(1+LN(SQRT(1+$P7*('Model Parameters'!$B$33+2*'Model Parameters'!$B$35)*EXP(-$O7*('Model Parameters'!$B$33+2*'Model Parameters'!$B$35))))))/('Model Parameters'!$B$33+2*'Model Parameters'!$B$35)</f>
        <v>255.86653488575877</v>
      </c>
      <c r="R7">
        <f>'Input Parameters'!$G$4*'Model Parameters'!$F$2*EXP(-'Model Parameters'!$B$32*$N7-'Model Parameters'!$B$33*$Q7-'Model Parameters'!$B$35*($N7+2*$Q7))*$L7</f>
        <v>31.691607970363549</v>
      </c>
      <c r="S7">
        <f>'Input Parameters'!$G$22+('Model Parameters'!$F$20*'Input Parameters'!$G$22 - (1/(1/('Input Parameters'!$G$12*($I7+2*$F7*$R7))+1/('Model Parameters'!$F$22*'Input Parameters'!$G$24))) + 'Input Parameters'!$G$12*($I7+2*$F7*$R7))/('Model Parameters'!$F$20+2*'Input Parameters'!$G$13*'Input Parameters'!$G$12*'Model Parameters'!$B$61*$R7)</f>
        <v>0.20359946241822449</v>
      </c>
      <c r="T7">
        <f>'Input Parameters'!$G$15/(2*'Model Parameters'!$F$4)*'Model Parameters'!$B$39/('Model Parameters'!$B$65)*EXP(-($E7+0.11)/'Model Parameters'!$B$48)+'Input Parameters'!$G$13*'Model Parameters'!$B$61*$S7</f>
        <v>0.22718419220378189</v>
      </c>
      <c r="U7">
        <f>1/((SQRT($T7*('Input Parameters'!$G$12)^2/'Model Parameters'!$B$51))/TANH(SQRT($T7*('Input Parameters'!$G$12)^2/'Model Parameters'!$B$51))+$T7*'Input Parameters'!$G$12/'Input Parameters'!$G$17)</f>
        <v>0.99831143147479073</v>
      </c>
      <c r="V7" s="4">
        <f>(2*'Model Parameters'!$F$21*'Input Parameters'!$G$23+'Model Parameters'!$F$22*'Input Parameters'!$G$24+'Model Parameters'!$F$20*'Input Parameters'!$G$22+'Input Parameters'!$G$12*$I7-'Model Parameters'!$F$20*$S7)/(2*'Model Parameters'!$F$21)</f>
        <v>255.86047096344882</v>
      </c>
      <c r="W7" s="4">
        <f>'Input Parameters'!$G$12*(2*$F7*$U7*'Model Parameters'!$F$2*'Input Parameters'!$G$4)/(2*'Model Parameters'!$F$21)*EXP(-$S7*('Model Parameters'!$B$32+'Model Parameters'!$B$35))</f>
        <v>5.3157304970774819E-3</v>
      </c>
      <c r="X7">
        <f>MAX(0,$V7+LN(1+($W7*('Model Parameters'!$B$33+2*'Model Parameters'!$B$35)*EXP(-$V7*('Model Parameters'!$B$33+2*'Model Parameters'!$B$35)))/(1+LN(SQRT(1+$W7*('Model Parameters'!$B$33+2*'Model Parameters'!$B$35)*EXP(-$V7*('Model Parameters'!$B$33+2*'Model Parameters'!$B$35))))))/('Model Parameters'!$B$33+2*'Model Parameters'!$B$35))</f>
        <v>255.86542539215415</v>
      </c>
      <c r="Y7">
        <f>'Input Parameters'!$G$4*'Model Parameters'!$F$2*EXP(-'Model Parameters'!$B$32*$S7-'Model Parameters'!$B$33*$X7-'Model Parameters'!$B$35*($S7+2*$X7))*$U7</f>
        <v>31.691443101906795</v>
      </c>
      <c r="Z7" s="8">
        <f>$E7-'Model Parameters'!$F$3*'Input Parameters'!$G$3/'Model Parameters'!$F$4*LN($S7/'Input Parameters'!$G$22)</f>
        <v>-2.6276562574811767E-2</v>
      </c>
      <c r="AA7" s="8">
        <f>'Input Parameters'!$G$12*$Y7*$F7*2*'Model Parameters'!$F$4/10</f>
        <v>3.979452399794298E-4</v>
      </c>
      <c r="AB7" s="8">
        <f t="shared" si="1"/>
        <v>31.691443101906795</v>
      </c>
      <c r="AC7" s="8">
        <f t="shared" si="2"/>
        <v>255.86542539215415</v>
      </c>
      <c r="AD7" s="8">
        <f>LOG10(S7/1000/'Model Parameters'!$B$15)</f>
        <v>9.6208337174340084</v>
      </c>
      <c r="AE7" s="8">
        <f>AA7*10/(AA7*10+('Model Parameters'!$F$4*'Input Parameters'!$G$12)*I7)</f>
        <v>0.67891170009115664</v>
      </c>
      <c r="AF7" s="8">
        <f>Y7*S7*'Input Parameters'!$G$13*'Input Parameters'!$G$12*'Model Parameters'!$B$61</f>
        <v>2.7410596442484591E-5</v>
      </c>
      <c r="AG7" s="8">
        <f>'Input Parameters'!$G$12*F7*Y7</f>
        <v>2.0622129863679837E-8</v>
      </c>
      <c r="AH7" s="8">
        <f>'Input Parameters'!$G$17*('Model Parameters'!$F$2*'Input Parameters'!$G$4*EXP(-'Model Parameters'!$B$32*$S7-'Model Parameters'!$B$33*$X7-'Model Parameters'!$B$35*($S7+2*$X7))-$Y7*SQRT($T7*('Input Parameters'!$G$12)^2/'Model Parameters'!$B$51)/TANH(SQRT($T7*('Input Parameters'!$G$12)^2/'Model Parameters'!$B$51)))</f>
        <v>2.7431218572267946E-5</v>
      </c>
      <c r="AI7" s="8">
        <f>MIN(1,('Model Parameters'!$B$45-'Model Parameters'!$F$3*'Input Parameters'!$G$3/'Model Parameters'!$F$4*LN($S7/'Input Parameters'!$G$22))/Z7)</f>
        <v>1</v>
      </c>
      <c r="AJ7" s="8">
        <f>MIN('Input Parameters'!$G$24+'Model Parameters'!$F$2*'Input Parameters'!$G$4*EXP(-'Model Parameters'!$B$32*$S7-'Model Parameters'!$B$33*$X7-'Model Parameters'!$B$35*($S7+2*$X7)),AC7*10^(3-AD7)/'Model Parameters'!$B$13)</f>
        <v>47.117092293466186</v>
      </c>
      <c r="AK7" s="8">
        <f t="shared" si="3"/>
        <v>0.67891170009115664</v>
      </c>
      <c r="AL7" s="8">
        <f>MIN(1,('Model Parameters'!$B$45-'Model Parameters'!$F$3*'Input Parameters'!$G$3/'Model Parameters'!$F$4*AD7)/($E7-'Model Parameters'!$F$3*'Input Parameters'!$G$3/'Model Parameters'!$F$4*AD7))</f>
        <v>1</v>
      </c>
      <c r="AM7" s="8">
        <f>MIN(1,('Model Parameters'!$B$45-'Model Parameters'!$F$3*'Input Parameters'!$G$3/'Model Parameters'!$F$4*AD7-0.2)/($E7-'Model Parameters'!$F$3*'Input Parameters'!$G$3/'Model Parameters'!$F$4*AD7-0.2))</f>
        <v>1</v>
      </c>
      <c r="AN7" s="8">
        <f t="shared" si="4"/>
        <v>0.67891170009115664</v>
      </c>
      <c r="AO7" s="8">
        <f t="shared" si="5"/>
        <v>0.67891170009115664</v>
      </c>
      <c r="AP7" s="8">
        <f>EXP(-'Model Parameters'!$B$32*$S7-'Model Parameters'!$B$33*$X7-'Model Parameters'!$B$35*($S7+2*$X7))</f>
        <v>0.9320046933096976</v>
      </c>
    </row>
    <row r="8" spans="1:42" x14ac:dyDescent="0.4">
      <c r="E8">
        <f t="shared" si="0"/>
        <v>-0.03</v>
      </c>
      <c r="F8">
        <f>'Input Parameters'!$G$15/(2*'Model Parameters'!$F$4)*'Model Parameters'!$B$39/('Model Parameters'!$B$65)*EXP(-($E8+0.11)/'Model Parameters'!$B$48)</f>
        <v>1.8606039060125782E-4</v>
      </c>
      <c r="G8">
        <f>1/((SQRT($F8*('Input Parameters'!$G$12)^2/'Model Parameters'!$B$51))/TANH(SQRT($F8*('Input Parameters'!$G$12)^2/'Model Parameters'!$B$51))+$F8*'Input Parameters'!$G$12/'Input Parameters'!$G$17)</f>
        <v>0.99999861431744874</v>
      </c>
      <c r="H8">
        <f>'Model Parameters'!$F$2*'Input Parameters'!$G$4*$G8</f>
        <v>34.060990280485136</v>
      </c>
      <c r="I8">
        <f>'Input Parameters'!$G$15*'Model Parameters'!$B$41/'Model Parameters'!$F$4*EXP(-$E8/'Model Parameters'!$B$50)</f>
        <v>5.4913077206116779E-3</v>
      </c>
      <c r="J8">
        <f>'Input Parameters'!$G$22+('Model Parameters'!$F$20*'Input Parameters'!$G$22 - (1/(1/('Input Parameters'!$G$12*($I8+2*$F8*$H8))+1/('Model Parameters'!$F$22*'Input Parameters'!$G$24))) + 'Input Parameters'!$G$12*($I8+2*$F8*$H8))/('Model Parameters'!$F$20+2*'Input Parameters'!$G$13*'Input Parameters'!$G$12*'Model Parameters'!$B$61*$H8)</f>
        <v>0.2029456267955769</v>
      </c>
      <c r="K8">
        <f>'Input Parameters'!$G$15/(2*'Model Parameters'!$F$4)*'Model Parameters'!$B$39/('Model Parameters'!$B$65)*EXP(-($E8+0.11)/'Model Parameters'!$B$48)+'Input Parameters'!$G$13*'Model Parameters'!$B$61*$J8</f>
        <v>0.2264704342676695</v>
      </c>
      <c r="L8">
        <f>1/((SQRT($K8*('Input Parameters'!$G$12)^2/'Model Parameters'!$B$51))/TANH(SQRT($K8*('Input Parameters'!$G$12)^2/'Model Parameters'!$B$51))+$K8*'Input Parameters'!$G$12/'Input Parameters'!$G$17)</f>
        <v>0.99831672596718812</v>
      </c>
      <c r="M8">
        <f>'Model Parameters'!$F$2*'Input Parameters'!$G$4*$L8</f>
        <v>34.003703418352643</v>
      </c>
      <c r="N8">
        <f>'Input Parameters'!$G$22+('Model Parameters'!$F$20*'Input Parameters'!$G$22 - (1/(1/('Input Parameters'!$G$12*($I8+2*$F8*$M8))+1/('Model Parameters'!$F$22*'Input Parameters'!$G$24))) + 'Input Parameters'!$G$12*($I8+2*$F8*$M8))/('Model Parameters'!$F$20+2*'Input Parameters'!$G$13*'Input Parameters'!$G$12*'Model Parameters'!$B$61*$M8)</f>
        <v>0.20296041168579335</v>
      </c>
      <c r="O8" s="4">
        <f>(2*'Model Parameters'!$F$21*'Input Parameters'!$G$23+'Model Parameters'!$F$22*'Input Parameters'!$G$24+'Model Parameters'!$F$20*'Input Parameters'!$G$22+'Input Parameters'!$G$12*$I8-'Model Parameters'!$F$20*$N8)/(2*'Model Parameters'!$F$21)</f>
        <v>255.86175046325693</v>
      </c>
      <c r="P8" s="4">
        <f>'Input Parameters'!$G$12*(2*$F8*$M8)/(2*'Model Parameters'!$F$21)*EXP(-$N8*('Model Parameters'!$B$32+'Model Parameters'!$B$35))</f>
        <v>5.7909884580260255E-3</v>
      </c>
      <c r="Q8">
        <f>$O8+LN(1+($P8*('Model Parameters'!$B$33+2*'Model Parameters'!$B$35)*EXP(-$O8*('Model Parameters'!$B$33+2*'Model Parameters'!$B$35)))/(1+LN(SQRT(1+$P8*('Model Parameters'!$B$33+2*'Model Parameters'!$B$35)*EXP(-$O8*('Model Parameters'!$B$33+2*'Model Parameters'!$B$35))))))/('Model Parameters'!$B$33+2*'Model Parameters'!$B$35)</f>
        <v>255.86714784483368</v>
      </c>
      <c r="R8">
        <f>'Input Parameters'!$G$4*'Model Parameters'!$F$2*EXP(-'Model Parameters'!$B$32*$N8-'Model Parameters'!$B$33*$Q8-'Model Parameters'!$B$35*($N8+2*$Q8))*$L8</f>
        <v>31.691599028637569</v>
      </c>
      <c r="S8">
        <f>'Input Parameters'!$G$22+('Model Parameters'!$F$20*'Input Parameters'!$G$22 - (1/(1/('Input Parameters'!$G$12*($I8+2*$F8*$R8))+1/('Model Parameters'!$F$22*'Input Parameters'!$G$24))) + 'Input Parameters'!$G$12*($I8+2*$F8*$R8))/('Model Parameters'!$F$20+2*'Input Parameters'!$G$13*'Input Parameters'!$G$12*'Model Parameters'!$B$61*$R8)</f>
        <v>0.20359947224835648</v>
      </c>
      <c r="T8">
        <f>'Input Parameters'!$G$15/(2*'Model Parameters'!$F$4)*'Model Parameters'!$B$39/('Model Parameters'!$B$65)*EXP(-($E8+0.11)/'Model Parameters'!$B$48)+'Input Parameters'!$G$13*'Model Parameters'!$B$61*$S8</f>
        <v>0.22719947194751874</v>
      </c>
      <c r="U8">
        <f>1/((SQRT($T8*('Input Parameters'!$G$12)^2/'Model Parameters'!$B$51))/TANH(SQRT($T8*('Input Parameters'!$G$12)^2/'Model Parameters'!$B$51))+$T8*'Input Parameters'!$G$12/'Input Parameters'!$G$17)</f>
        <v>0.99831131813388962</v>
      </c>
      <c r="V8" s="4">
        <f>(2*'Model Parameters'!$F$21*'Input Parameters'!$G$23+'Model Parameters'!$F$22*'Input Parameters'!$G$24+'Model Parameters'!$F$20*'Input Parameters'!$G$22+'Input Parameters'!$G$12*$I8-'Model Parameters'!$F$20*$S8)/(2*'Model Parameters'!$F$21)</f>
        <v>255.86064099298838</v>
      </c>
      <c r="W8" s="4">
        <f>'Input Parameters'!$G$12*(2*$F8*$U8*'Model Parameters'!$F$2*'Input Parameters'!$G$4)/(2*'Model Parameters'!$F$21)*EXP(-$S8*('Model Parameters'!$B$32+'Model Parameters'!$B$35))</f>
        <v>5.7909565641229305E-3</v>
      </c>
      <c r="X8">
        <f>MAX(0,$V8+LN(1+($W8*('Model Parameters'!$B$33+2*'Model Parameters'!$B$35)*EXP(-$V8*('Model Parameters'!$B$33+2*'Model Parameters'!$B$35)))/(1+LN(SQRT(1+$W8*('Model Parameters'!$B$33+2*'Model Parameters'!$B$35)*EXP(-$V8*('Model Parameters'!$B$33+2*'Model Parameters'!$B$35))))))/('Model Parameters'!$B$33+2*'Model Parameters'!$B$35))</f>
        <v>255.86603834648633</v>
      </c>
      <c r="Y8">
        <f>'Input Parameters'!$G$4*'Model Parameters'!$F$2*EXP(-'Model Parameters'!$B$32*$S8-'Model Parameters'!$B$33*$X8-'Model Parameters'!$B$35*($S8+2*$X8))*$U8</f>
        <v>31.69143415992194</v>
      </c>
      <c r="Z8" s="8">
        <f>$E8-'Model Parameters'!$F$3*'Input Parameters'!$G$3/'Model Parameters'!$F$4*LN($S8/'Input Parameters'!$G$22)</f>
        <v>-3.1276563815303464E-2</v>
      </c>
      <c r="AA8" s="8">
        <f>'Input Parameters'!$G$12*$Y8*$F8*2*'Model Parameters'!$F$4/10</f>
        <v>4.335214534101616E-4</v>
      </c>
      <c r="AB8" s="8">
        <f t="shared" si="1"/>
        <v>31.69143415992194</v>
      </c>
      <c r="AC8" s="8">
        <f t="shared" si="2"/>
        <v>255.86603834648633</v>
      </c>
      <c r="AD8" s="8">
        <f>LOG10(S8/1000/'Model Parameters'!$B$15)</f>
        <v>9.6208337384024905</v>
      </c>
      <c r="AE8" s="8">
        <f>AA8*10/(AA8*10+('Model Parameters'!$F$4*'Input Parameters'!$G$12)*I8)</f>
        <v>0.68229594680870975</v>
      </c>
      <c r="AF8" s="8">
        <f>Y8*S8*'Input Parameters'!$G$13*'Input Parameters'!$G$12*'Model Parameters'!$B$61</f>
        <v>2.741059003180394E-5</v>
      </c>
      <c r="AG8" s="8">
        <f>'Input Parameters'!$G$12*F8*Y8</f>
        <v>2.2465743556519749E-8</v>
      </c>
      <c r="AH8" s="8">
        <f>'Input Parameters'!$G$17*('Model Parameters'!$F$2*'Input Parameters'!$G$4*EXP(-'Model Parameters'!$B$32*$S8-'Model Parameters'!$B$33*$X8-'Model Parameters'!$B$35*($S8+2*$X8))-$Y8*SQRT($T8*('Input Parameters'!$G$12)^2/'Model Parameters'!$B$51)/TANH(SQRT($T8*('Input Parameters'!$G$12)^2/'Model Parameters'!$B$51)))</f>
        <v>2.7433055775380503E-5</v>
      </c>
      <c r="AI8" s="8">
        <f>MIN(1,('Model Parameters'!$B$45-'Model Parameters'!$F$3*'Input Parameters'!$G$3/'Model Parameters'!$F$4*LN($S8/'Input Parameters'!$G$22))/Z8)</f>
        <v>1</v>
      </c>
      <c r="AJ8" s="8">
        <f>MIN('Input Parameters'!$G$24+'Model Parameters'!$F$2*'Input Parameters'!$G$4*EXP(-'Model Parameters'!$B$32*$S8-'Model Parameters'!$B$33*$X8-'Model Parameters'!$B$35*($S8+2*$X8)),AC8*10^(3-AD8)/'Model Parameters'!$B$13)</f>
        <v>47.117202892847473</v>
      </c>
      <c r="AK8" s="8">
        <f t="shared" si="3"/>
        <v>0.68229594680870975</v>
      </c>
      <c r="AL8" s="8">
        <f>MIN(1,('Model Parameters'!$B$45-'Model Parameters'!$F$3*'Input Parameters'!$G$3/'Model Parameters'!$F$4*AD8)/($E8-'Model Parameters'!$F$3*'Input Parameters'!$G$3/'Model Parameters'!$F$4*AD8))</f>
        <v>1</v>
      </c>
      <c r="AM8" s="8">
        <f>MIN(1,('Model Parameters'!$B$45-'Model Parameters'!$F$3*'Input Parameters'!$G$3/'Model Parameters'!$F$4*AD8-0.2)/($E8-'Model Parameters'!$F$3*'Input Parameters'!$G$3/'Model Parameters'!$F$4*AD8-0.2))</f>
        <v>1</v>
      </c>
      <c r="AN8" s="8">
        <f t="shared" si="4"/>
        <v>0.68229594680870975</v>
      </c>
      <c r="AO8" s="8">
        <f t="shared" si="5"/>
        <v>0.68229594680870975</v>
      </c>
      <c r="AP8" s="8">
        <f>EXP(-'Model Parameters'!$B$32*$S8-'Model Parameters'!$B$33*$X8-'Model Parameters'!$B$35*($S8+2*$X8))</f>
        <v>0.93200453615029855</v>
      </c>
    </row>
    <row r="9" spans="1:42" x14ac:dyDescent="0.4">
      <c r="E9">
        <f t="shared" si="0"/>
        <v>-3.5000000000000003E-2</v>
      </c>
      <c r="F9">
        <f>'Input Parameters'!$G$15/(2*'Model Parameters'!$F$4)*'Model Parameters'!$B$39/('Model Parameters'!$B$65)*EXP(-($E9+0.11)/'Model Parameters'!$B$48)</f>
        <v>2.0269420415448732E-4</v>
      </c>
      <c r="G9">
        <f>1/((SQRT($F9*('Input Parameters'!$G$12)^2/'Model Parameters'!$B$51))/TANH(SQRT($F9*('Input Parameters'!$G$12)^2/'Model Parameters'!$B$51))+$F9*'Input Parameters'!$G$12/'Input Parameters'!$G$17)</f>
        <v>0.9999984904375413</v>
      </c>
      <c r="H9">
        <f>'Model Parameters'!$F$2*'Input Parameters'!$G$4*$G9</f>
        <v>34.060986061006965</v>
      </c>
      <c r="I9">
        <f>'Input Parameters'!$G$15*'Model Parameters'!$B$41/'Model Parameters'!$F$4*EXP(-$E9/'Model Parameters'!$B$50)</f>
        <v>5.8898174948127952E-3</v>
      </c>
      <c r="J9">
        <f>'Input Parameters'!$G$22+('Model Parameters'!$F$20*'Input Parameters'!$G$22 - (1/(1/('Input Parameters'!$G$12*($I9+2*$F9*$H9))+1/('Model Parameters'!$F$22*'Input Parameters'!$G$24))) + 'Input Parameters'!$G$12*($I9+2*$F9*$H9))/('Model Parameters'!$F$20+2*'Input Parameters'!$G$13*'Input Parameters'!$G$12*'Model Parameters'!$B$61*$H9)</f>
        <v>0.20294563662781731</v>
      </c>
      <c r="K9">
        <f>'Input Parameters'!$G$15/(2*'Model Parameters'!$F$4)*'Model Parameters'!$B$39/('Model Parameters'!$B$65)*EXP(-($E9+0.11)/'Model Parameters'!$B$48)+'Input Parameters'!$G$13*'Model Parameters'!$B$61*$J9</f>
        <v>0.22648707904417079</v>
      </c>
      <c r="L9">
        <f>1/((SQRT($K9*('Input Parameters'!$G$12)^2/'Model Parameters'!$B$51))/TANH(SQRT($K9*('Input Parameters'!$G$12)^2/'Model Parameters'!$B$51))+$K9*'Input Parameters'!$G$12/'Input Parameters'!$G$17)</f>
        <v>0.99831660249930154</v>
      </c>
      <c r="M9">
        <f>'Model Parameters'!$F$2*'Input Parameters'!$G$4*$L9</f>
        <v>34.00369921290833</v>
      </c>
      <c r="N9">
        <f>'Input Parameters'!$G$22+('Model Parameters'!$F$20*'Input Parameters'!$G$22 - (1/(1/('Input Parameters'!$G$12*($I9+2*$F9*$M9))+1/('Model Parameters'!$F$22*'Input Parameters'!$G$24))) + 'Input Parameters'!$G$12*($I9+2*$F9*$M9))/('Model Parameters'!$F$20+2*'Input Parameters'!$G$13*'Input Parameters'!$G$12*'Model Parameters'!$B$61*$M9)</f>
        <v>0.20296042151074264</v>
      </c>
      <c r="O9" s="4">
        <f>(2*'Model Parameters'!$F$21*'Input Parameters'!$G$23+'Model Parameters'!$F$22*'Input Parameters'!$G$24+'Model Parameters'!$F$20*'Input Parameters'!$G$22+'Input Parameters'!$G$12*$I9-'Model Parameters'!$F$20*$N9)/(2*'Model Parameters'!$F$21)</f>
        <v>255.86193283326028</v>
      </c>
      <c r="P9" s="4">
        <f>'Input Parameters'!$G$12*(2*$F9*$M9)/(2*'Model Parameters'!$F$21)*EXP(-$N9*('Model Parameters'!$B$32+'Model Parameters'!$B$35))</f>
        <v>6.3087025013850249E-3</v>
      </c>
      <c r="Q9">
        <f>$O9+LN(1+($P9*('Model Parameters'!$B$33+2*'Model Parameters'!$B$35)*EXP(-$O9*('Model Parameters'!$B$33+2*'Model Parameters'!$B$35)))/(1+LN(SQRT(1+$P9*('Model Parameters'!$B$33+2*'Model Parameters'!$B$35)*EXP(-$O9*('Model Parameters'!$B$33+2*'Model Parameters'!$B$35))))))/('Model Parameters'!$B$33+2*'Model Parameters'!$B$35)</f>
        <v>255.86781273937206</v>
      </c>
      <c r="R9">
        <f>'Input Parameters'!$G$4*'Model Parameters'!$F$2*EXP(-'Model Parameters'!$B$32*$N9-'Model Parameters'!$B$33*$Q9-'Model Parameters'!$B$35*($N9+2*$Q9))*$L9</f>
        <v>31.691589312313148</v>
      </c>
      <c r="S9">
        <f>'Input Parameters'!$G$22+('Model Parameters'!$F$20*'Input Parameters'!$G$22 - (1/(1/('Input Parameters'!$G$12*($I9+2*$F9*$R9))+1/('Model Parameters'!$F$22*'Input Parameters'!$G$24))) + 'Input Parameters'!$G$12*($I9+2*$F9*$R9))/('Model Parameters'!$F$20+2*'Input Parameters'!$G$13*'Input Parameters'!$G$12*'Model Parameters'!$B$61*$R9)</f>
        <v>0.20359948357132002</v>
      </c>
      <c r="T9">
        <f>'Input Parameters'!$G$15/(2*'Model Parameters'!$F$4)*'Model Parameters'!$B$39/('Model Parameters'!$B$65)*EXP(-($E9+0.11)/'Model Parameters'!$B$48)+'Input Parameters'!$G$13*'Model Parameters'!$B$61*$S9</f>
        <v>0.22721611838617628</v>
      </c>
      <c r="U9">
        <f>1/((SQRT($T9*('Input Parameters'!$G$12)^2/'Model Parameters'!$B$51))/TANH(SQRT($T9*('Input Parameters'!$G$12)^2/'Model Parameters'!$B$51))+$T9*'Input Parameters'!$G$12/'Input Parameters'!$G$17)</f>
        <v>0.99831119465525975</v>
      </c>
      <c r="V9" s="4">
        <f>(2*'Model Parameters'!$F$21*'Input Parameters'!$G$23+'Model Parameters'!$F$22*'Input Parameters'!$G$24+'Model Parameters'!$F$20*'Input Parameters'!$G$22+'Input Parameters'!$G$12*$I9-'Model Parameters'!$F$20*$S9)/(2*'Model Parameters'!$F$21)</f>
        <v>255.86082336039101</v>
      </c>
      <c r="W9" s="4">
        <f>'Input Parameters'!$G$12*(2*$F9*$U9*'Model Parameters'!$F$2*'Input Parameters'!$G$4)/(2*'Model Parameters'!$F$21)*EXP(-$S9*('Model Parameters'!$B$32+'Model Parameters'!$B$35))</f>
        <v>6.3086677560953274E-3</v>
      </c>
      <c r="X9">
        <f>MAX(0,$V9+LN(1+($W9*('Model Parameters'!$B$33+2*'Model Parameters'!$B$35)*EXP(-$V9*('Model Parameters'!$B$33+2*'Model Parameters'!$B$35)))/(1+LN(SQRT(1+$W9*('Model Parameters'!$B$33+2*'Model Parameters'!$B$35)*EXP(-$V9*('Model Parameters'!$B$33+2*'Model Parameters'!$B$35))))))/('Model Parameters'!$B$33+2*'Model Parameters'!$B$35))</f>
        <v>255.8667032359138</v>
      </c>
      <c r="Y9">
        <f>'Input Parameters'!$G$4*'Model Parameters'!$F$2*EXP(-'Model Parameters'!$B$32*$S9-'Model Parameters'!$B$33*$X9-'Model Parameters'!$B$35*($S9+2*$X9))*$U9</f>
        <v>31.691424443323623</v>
      </c>
      <c r="Z9" s="8">
        <f>$E9-'Model Parameters'!$F$3*'Input Parameters'!$G$3/'Model Parameters'!$F$4*LN($S9/'Input Parameters'!$G$22)</f>
        <v>-3.6276565244179652E-2</v>
      </c>
      <c r="AA9" s="8">
        <f>'Input Parameters'!$G$12*$Y9*$F9*2*'Model Parameters'!$F$4/10</f>
        <v>4.7227816064049301E-4</v>
      </c>
      <c r="AB9" s="8">
        <f t="shared" si="1"/>
        <v>31.691424443323623</v>
      </c>
      <c r="AC9" s="8">
        <f t="shared" si="2"/>
        <v>255.8667032359138</v>
      </c>
      <c r="AD9" s="8">
        <f>LOG10(S9/1000/'Model Parameters'!$B$15)</f>
        <v>9.6208337625553071</v>
      </c>
      <c r="AE9" s="8">
        <f>AA9*10/(AA9*10+('Model Parameters'!$F$4*'Input Parameters'!$G$12)*I9)</f>
        <v>0.68566103377449106</v>
      </c>
      <c r="AF9" s="8">
        <f>Y9*S9*'Input Parameters'!$G$13*'Input Parameters'!$G$12*'Model Parameters'!$B$61</f>
        <v>2.7410583152122786E-5</v>
      </c>
      <c r="AG9" s="8">
        <f>'Input Parameters'!$G$12*F9*Y9</f>
        <v>2.4474175293594498E-8</v>
      </c>
      <c r="AH9" s="8">
        <f>'Input Parameters'!$G$17*('Model Parameters'!$F$2*'Input Parameters'!$G$4*EXP(-'Model Parameters'!$B$32*$S9-'Model Parameters'!$B$33*$X9-'Model Parameters'!$B$35*($S9+2*$X9))-$Y9*SQRT($T9*('Input Parameters'!$G$12)^2/'Model Parameters'!$B$51)/TANH(SQRT($T9*('Input Parameters'!$G$12)^2/'Model Parameters'!$B$51)))</f>
        <v>2.7435057327390608E-5</v>
      </c>
      <c r="AI9" s="8">
        <f>MIN(1,('Model Parameters'!$B$45-'Model Parameters'!$F$3*'Input Parameters'!$G$3/'Model Parameters'!$F$4*LN($S9/'Input Parameters'!$G$22))/Z9)</f>
        <v>1</v>
      </c>
      <c r="AJ9" s="8">
        <f>MIN('Input Parameters'!$G$24+'Model Parameters'!$F$2*'Input Parameters'!$G$4*EXP(-'Model Parameters'!$B$32*$S9-'Model Parameters'!$B$33*$X9-'Model Parameters'!$B$35*($S9+2*$X9)),AC9*10^(3-AD9)/'Model Parameters'!$B$13)</f>
        <v>47.117322710484451</v>
      </c>
      <c r="AK9" s="8">
        <f t="shared" si="3"/>
        <v>0.68566103377449106</v>
      </c>
      <c r="AL9" s="8">
        <f>MIN(1,('Model Parameters'!$B$45-'Model Parameters'!$F$3*'Input Parameters'!$G$3/'Model Parameters'!$F$4*AD9)/($E9-'Model Parameters'!$F$3*'Input Parameters'!$G$3/'Model Parameters'!$F$4*AD9))</f>
        <v>1</v>
      </c>
      <c r="AM9" s="8">
        <f>MIN(1,('Model Parameters'!$B$45-'Model Parameters'!$F$3*'Input Parameters'!$G$3/'Model Parameters'!$F$4*AD9-0.2)/($E9-'Model Parameters'!$F$3*'Input Parameters'!$G$3/'Model Parameters'!$F$4*AD9-0.2))</f>
        <v>1</v>
      </c>
      <c r="AN9" s="8">
        <f t="shared" si="4"/>
        <v>0.68566103377449106</v>
      </c>
      <c r="AO9" s="8">
        <f t="shared" si="5"/>
        <v>0.68566103377449106</v>
      </c>
      <c r="AP9" s="8">
        <f>EXP(-'Model Parameters'!$B$32*$S9-'Model Parameters'!$B$33*$X9-'Model Parameters'!$B$35*($S9+2*$X9))</f>
        <v>0.93200436567486111</v>
      </c>
    </row>
    <row r="10" spans="1:42" x14ac:dyDescent="0.4">
      <c r="E10">
        <f t="shared" si="0"/>
        <v>-0.04</v>
      </c>
      <c r="F10">
        <f>'Input Parameters'!$G$15/(2*'Model Parameters'!$F$4)*'Model Parameters'!$B$39/('Model Parameters'!$B$65)*EXP(-($E10+0.11)/'Model Parameters'!$B$48)</f>
        <v>2.2081508194760952E-4</v>
      </c>
      <c r="G10">
        <f>1/((SQRT($F10*('Input Parameters'!$G$12)^2/'Model Parameters'!$B$51))/TANH(SQRT($F10*('Input Parameters'!$G$12)^2/'Model Parameters'!$B$51))+$F10*'Input Parameters'!$G$12/'Input Parameters'!$G$17)</f>
        <v>0.99999835548280191</v>
      </c>
      <c r="H10">
        <f>'Model Parameters'!$F$2*'Input Parameters'!$G$4*$G10</f>
        <v>34.060981464308533</v>
      </c>
      <c r="I10">
        <f>'Input Parameters'!$G$15*'Model Parameters'!$B$41/'Model Parameters'!$F$4*EXP(-$E10/'Model Parameters'!$B$50)</f>
        <v>6.3172475277598799E-3</v>
      </c>
      <c r="J10">
        <f>'Input Parameters'!$G$22+('Model Parameters'!$F$20*'Input Parameters'!$G$22 - (1/(1/('Input Parameters'!$G$12*($I10+2*$F10*$H10))+1/('Model Parameters'!$F$22*'Input Parameters'!$G$24))) + 'Input Parameters'!$G$12*($I10+2*$F10*$H10))/('Model Parameters'!$F$20+2*'Input Parameters'!$G$13*'Input Parameters'!$G$12*'Model Parameters'!$B$61*$H10)</f>
        <v>0.20294564810074767</v>
      </c>
      <c r="K10">
        <f>'Input Parameters'!$G$15/(2*'Model Parameters'!$F$4)*'Model Parameters'!$B$39/('Model Parameters'!$B$65)*EXP(-($E10+0.11)/'Model Parameters'!$B$48)+'Input Parameters'!$G$13*'Model Parameters'!$B$61*$J10</f>
        <v>0.22650521271428126</v>
      </c>
      <c r="L10">
        <f>1/((SQRT($K10*('Input Parameters'!$G$12)^2/'Model Parameters'!$B$51))/TANH(SQRT($K10*('Input Parameters'!$G$12)^2/'Model Parameters'!$B$51))+$K10*'Input Parameters'!$G$12/'Input Parameters'!$G$17)</f>
        <v>0.99831646798711815</v>
      </c>
      <c r="M10">
        <f>'Model Parameters'!$F$2*'Input Parameters'!$G$4*$L10</f>
        <v>34.003694631283814</v>
      </c>
      <c r="N10">
        <f>'Input Parameters'!$G$22+('Model Parameters'!$F$20*'Input Parameters'!$G$22 - (1/(1/('Input Parameters'!$G$12*($I10+2*$F10*$M10))+1/('Model Parameters'!$F$22*'Input Parameters'!$G$24))) + 'Input Parameters'!$G$12*($I10+2*$F10*$M10))/('Model Parameters'!$F$20+2*'Input Parameters'!$G$13*'Input Parameters'!$G$12*'Model Parameters'!$B$61*$M10)</f>
        <v>0.20296043297505451</v>
      </c>
      <c r="O10" s="4">
        <f>(2*'Model Parameters'!$F$21*'Input Parameters'!$G$23+'Model Parameters'!$F$22*'Input Parameters'!$G$24+'Model Parameters'!$F$20*'Input Parameters'!$G$22+'Input Parameters'!$G$12*$I10-'Model Parameters'!$F$20*$N10)/(2*'Model Parameters'!$F$21)</f>
        <v>255.86212843643153</v>
      </c>
      <c r="P10" s="4">
        <f>'Input Parameters'!$G$12*(2*$F10*$M10)/(2*'Model Parameters'!$F$21)*EXP(-$N10*('Model Parameters'!$B$32+'Model Parameters'!$B$35))</f>
        <v>6.8727000751504013E-3</v>
      </c>
      <c r="Q10">
        <f>$O10+LN(1+($P10*('Model Parameters'!$B$33+2*'Model Parameters'!$B$35)*EXP(-$O10*('Model Parameters'!$B$33+2*'Model Parameters'!$B$35)))/(1+LN(SQRT(1+$P10*('Model Parameters'!$B$33+2*'Model Parameters'!$B$35)*EXP(-$O10*('Model Parameters'!$B$33+2*'Model Parameters'!$B$35))))))/('Model Parameters'!$B$33+2*'Model Parameters'!$B$35)</f>
        <v>255.86853400447779</v>
      </c>
      <c r="R10">
        <f>'Input Parameters'!$G$4*'Model Parameters'!$F$2*EXP(-'Model Parameters'!$B$32*$N10-'Model Parameters'!$B$33*$Q10-'Model Parameters'!$B$35*($N10+2*$Q10))*$L10</f>
        <v>31.691578753923878</v>
      </c>
      <c r="S10">
        <f>'Input Parameters'!$G$22+('Model Parameters'!$F$20*'Input Parameters'!$G$22 - (1/(1/('Input Parameters'!$G$12*($I10+2*$F10*$R10))+1/('Model Parameters'!$F$22*'Input Parameters'!$G$24))) + 'Input Parameters'!$G$12*($I10+2*$F10*$R10))/('Model Parameters'!$F$20+2*'Input Parameters'!$G$13*'Input Parameters'!$G$12*'Model Parameters'!$B$61*$R10)</f>
        <v>0.20359949663028787</v>
      </c>
      <c r="T10">
        <f>'Input Parameters'!$G$15/(2*'Model Parameters'!$F$4)*'Model Parameters'!$B$39/('Model Parameters'!$B$65)*EXP(-($E10+0.11)/'Model Parameters'!$B$48)+'Input Parameters'!$G$13*'Model Parameters'!$B$61*$S10</f>
        <v>0.22723425382471857</v>
      </c>
      <c r="U10">
        <f>1/((SQRT($T10*('Input Parameters'!$G$12)^2/'Model Parameters'!$B$51))/TANH(SQRT($T10*('Input Parameters'!$G$12)^2/'Model Parameters'!$B$51))+$T10*'Input Parameters'!$G$12/'Input Parameters'!$G$17)</f>
        <v>0.99831106013168569</v>
      </c>
      <c r="V10" s="4">
        <f>(2*'Model Parameters'!$F$21*'Input Parameters'!$G$23+'Model Parameters'!$F$22*'Input Parameters'!$G$24+'Model Parameters'!$F$20*'Input Parameters'!$G$22+'Input Parameters'!$G$12*$I10-'Model Parameters'!$F$20*$S10)/(2*'Model Parameters'!$F$21)</f>
        <v>255.86101896079381</v>
      </c>
      <c r="W10" s="4">
        <f>'Input Parameters'!$G$12*(2*$F10*$U10*'Model Parameters'!$F$2*'Input Parameters'!$G$4)/(2*'Model Parameters'!$F$21)*EXP(-$S10*('Model Parameters'!$B$32+'Model Parameters'!$B$35))</f>
        <v>6.8726622235491842E-3</v>
      </c>
      <c r="X10">
        <f>MAX(0,$V10+LN(1+($W10*('Model Parameters'!$B$33+2*'Model Parameters'!$B$35)*EXP(-$V10*('Model Parameters'!$B$33+2*'Model Parameters'!$B$35)))/(1+LN(SQRT(1+$W10*('Model Parameters'!$B$33+2*'Model Parameters'!$B$35)*EXP(-$V10*('Model Parameters'!$B$33+2*'Model Parameters'!$B$35))))))/('Model Parameters'!$B$33+2*'Model Parameters'!$B$35))</f>
        <v>255.8674244955165</v>
      </c>
      <c r="Y10">
        <f>'Input Parameters'!$G$4*'Model Parameters'!$F$2*EXP(-'Model Parameters'!$B$32*$S10-'Model Parameters'!$B$33*$X10-'Model Parameters'!$B$35*($S10+2*$X10))*$U10</f>
        <v>31.691413884645367</v>
      </c>
      <c r="Z10" s="8">
        <f>$E10-'Model Parameters'!$F$3*'Input Parameters'!$G$3/'Model Parameters'!$F$4*LN($S10/'Input Parameters'!$G$22)</f>
        <v>-4.1276566892126942E-2</v>
      </c>
      <c r="AA10" s="8">
        <f>'Input Parameters'!$G$12*$Y10*$F10*2*'Model Parameters'!$F$4/10</f>
        <v>5.1449969392931903E-4</v>
      </c>
      <c r="AB10" s="8">
        <f t="shared" si="1"/>
        <v>31.691413884645367</v>
      </c>
      <c r="AC10" s="8">
        <f t="shared" si="2"/>
        <v>255.8674244955165</v>
      </c>
      <c r="AD10" s="8">
        <f>LOG10(S10/1000/'Model Parameters'!$B$15)</f>
        <v>9.6208337904111598</v>
      </c>
      <c r="AE10" s="8">
        <f>AA10*10/(AA10*10+('Model Parameters'!$F$4*'Input Parameters'!$G$12)*I10)</f>
        <v>0.68900671846892492</v>
      </c>
      <c r="AF10" s="8">
        <f>Y10*S10*'Input Parameters'!$G$13*'Input Parameters'!$G$12*'Model Parameters'!$B$61</f>
        <v>2.7410575777825957E-5</v>
      </c>
      <c r="AG10" s="8">
        <f>'Input Parameters'!$G$12*F10*Y10</f>
        <v>2.6662159606639328E-8</v>
      </c>
      <c r="AH10" s="8">
        <f>'Input Parameters'!$G$17*('Model Parameters'!$F$2*'Input Parameters'!$G$4*EXP(-'Model Parameters'!$B$32*$S10-'Model Parameters'!$B$33*$X10-'Model Parameters'!$B$35*($S10+2*$X10))-$Y10*SQRT($T10*('Input Parameters'!$G$12)^2/'Model Parameters'!$B$51)/TANH(SQRT($T10*('Input Parameters'!$G$12)^2/'Model Parameters'!$B$51)))</f>
        <v>2.7437237937476076E-5</v>
      </c>
      <c r="AI10" s="8">
        <f>MIN(1,('Model Parameters'!$B$45-'Model Parameters'!$F$3*'Input Parameters'!$G$3/'Model Parameters'!$F$4*LN($S10/'Input Parameters'!$G$22))/Z10)</f>
        <v>1</v>
      </c>
      <c r="AJ10" s="8">
        <f>MIN('Input Parameters'!$G$24+'Model Parameters'!$F$2*'Input Parameters'!$G$4*EXP(-'Model Parameters'!$B$32*$S10-'Model Parameters'!$B$33*$X10-'Model Parameters'!$B$35*($S10+2*$X10)),AC10*10^(3-AD10)/'Model Parameters'!$B$13)</f>
        <v>47.11745250680864</v>
      </c>
      <c r="AK10" s="8">
        <f t="shared" si="3"/>
        <v>0.68900671846892492</v>
      </c>
      <c r="AL10" s="8">
        <f>MIN(1,('Model Parameters'!$B$45-'Model Parameters'!$F$3*'Input Parameters'!$G$3/'Model Parameters'!$F$4*AD10)/($E10-'Model Parameters'!$F$3*'Input Parameters'!$G$3/'Model Parameters'!$F$4*AD10))</f>
        <v>1</v>
      </c>
      <c r="AM10" s="8">
        <f>MIN(1,('Model Parameters'!$B$45-'Model Parameters'!$F$3*'Input Parameters'!$G$3/'Model Parameters'!$F$4*AD10-0.2)/($E10-'Model Parameters'!$F$3*'Input Parameters'!$G$3/'Model Parameters'!$F$4*AD10-0.2))</f>
        <v>1</v>
      </c>
      <c r="AN10" s="8">
        <f t="shared" si="4"/>
        <v>0.68900671846892492</v>
      </c>
      <c r="AO10" s="8">
        <f t="shared" si="5"/>
        <v>0.68900671846892492</v>
      </c>
      <c r="AP10" s="8">
        <f>EXP(-'Model Parameters'!$B$32*$S10-'Model Parameters'!$B$33*$X10-'Model Parameters'!$B$35*($S10+2*$X10))</f>
        <v>0.93200418074623104</v>
      </c>
    </row>
    <row r="11" spans="1:42" x14ac:dyDescent="0.4">
      <c r="E11">
        <f t="shared" si="0"/>
        <v>-4.4999999999999998E-2</v>
      </c>
      <c r="F11">
        <f>'Input Parameters'!$G$15/(2*'Model Parameters'!$F$4)*'Model Parameters'!$B$39/('Model Parameters'!$B$65)*EXP(-($E11+0.11)/'Model Parameters'!$B$48)</f>
        <v>2.4055596764062709E-4</v>
      </c>
      <c r="G11">
        <f>1/((SQRT($F11*('Input Parameters'!$G$12)^2/'Model Parameters'!$B$51))/TANH(SQRT($F11*('Input Parameters'!$G$12)^2/'Model Parameters'!$B$51))+$F11*'Input Parameters'!$G$12/'Input Parameters'!$G$17)</f>
        <v>0.99999820846314713</v>
      </c>
      <c r="H11">
        <f>'Model Parameters'!$F$2*'Input Parameters'!$G$4*$G11</f>
        <v>34.060976456666559</v>
      </c>
      <c r="I11">
        <f>'Input Parameters'!$G$15*'Model Parameters'!$B$41/'Model Parameters'!$F$4*EXP(-$E11/'Model Parameters'!$B$50)</f>
        <v>6.7756965919801839E-3</v>
      </c>
      <c r="J11">
        <f>'Input Parameters'!$G$22+('Model Parameters'!$F$20*'Input Parameters'!$G$22 - (1/(1/('Input Parameters'!$G$12*($I11+2*$F11*$H11))+1/('Model Parameters'!$F$22*'Input Parameters'!$G$24))) + 'Input Parameters'!$G$12*($I11+2*$F11*$H11))/('Model Parameters'!$F$20+2*'Input Parameters'!$G$13*'Input Parameters'!$G$12*'Model Parameters'!$B$61*$H11)</f>
        <v>0.20294566149662707</v>
      </c>
      <c r="K11">
        <f>'Input Parameters'!$G$15/(2*'Model Parameters'!$F$4)*'Model Parameters'!$B$39/('Model Parameters'!$B$65)*EXP(-($E11+0.11)/'Model Parameters'!$B$48)+'Input Parameters'!$G$13*'Model Parameters'!$B$61*$J11</f>
        <v>0.22652496853637982</v>
      </c>
      <c r="L11">
        <f>1/((SQRT($K11*('Input Parameters'!$G$12)^2/'Model Parameters'!$B$51))/TANH(SQRT($K11*('Input Parameters'!$G$12)^2/'Model Parameters'!$B$51))+$K11*'Input Parameters'!$G$12/'Input Parameters'!$G$17)</f>
        <v>0.99831632144216242</v>
      </c>
      <c r="M11">
        <f>'Model Parameters'!$F$2*'Input Parameters'!$G$4*$L11</f>
        <v>34.003689639810581</v>
      </c>
      <c r="N11">
        <f>'Input Parameters'!$G$22+('Model Parameters'!$F$20*'Input Parameters'!$G$22 - (1/(1/('Input Parameters'!$G$12*($I11+2*$F11*$M11))+1/('Model Parameters'!$F$22*'Input Parameters'!$G$24))) + 'Input Parameters'!$G$12*($I11+2*$F11*$M11))/('Model Parameters'!$F$20+2*'Input Parameters'!$G$13*'Input Parameters'!$G$12*'Model Parameters'!$B$61*$M11)</f>
        <v>0.20296044636074081</v>
      </c>
      <c r="O11" s="4">
        <f>(2*'Model Parameters'!$F$21*'Input Parameters'!$G$23+'Model Parameters'!$F$22*'Input Parameters'!$G$24+'Model Parameters'!$F$20*'Input Parameters'!$G$22+'Input Parameters'!$G$12*$I11-'Model Parameters'!$F$20*$N11)/(2*'Model Parameters'!$F$21)</f>
        <v>255.86233823283214</v>
      </c>
      <c r="P11" s="4">
        <f>'Input Parameters'!$G$12*(2*$F11*$M11)/(2*'Model Parameters'!$F$21)*EXP(-$N11*('Model Parameters'!$B$32+'Model Parameters'!$B$35))</f>
        <v>7.4871189033361742E-3</v>
      </c>
      <c r="Q11">
        <f>$O11+LN(1+($P11*('Model Parameters'!$B$33+2*'Model Parameters'!$B$35)*EXP(-$O11*('Model Parameters'!$B$33+2*'Model Parameters'!$B$35)))/(1+LN(SQRT(1+$P11*('Model Parameters'!$B$33+2*'Model Parameters'!$B$35)*EXP(-$O11*('Model Parameters'!$B$33+2*'Model Parameters'!$B$35))))))/('Model Parameters'!$B$33+2*'Model Parameters'!$B$35)</f>
        <v>255.86931645663932</v>
      </c>
      <c r="R11">
        <f>'Input Parameters'!$G$4*'Model Parameters'!$F$2*EXP(-'Model Parameters'!$B$32*$N11-'Model Parameters'!$B$33*$Q11-'Model Parameters'!$B$35*($N11+2*$Q11))*$L11</f>
        <v>31.691567280098187</v>
      </c>
      <c r="S11">
        <f>'Input Parameters'!$G$22+('Model Parameters'!$F$20*'Input Parameters'!$G$22 - (1/(1/('Input Parameters'!$G$12*($I11+2*$F11*$R11))+1/('Model Parameters'!$F$22*'Input Parameters'!$G$24))) + 'Input Parameters'!$G$12*($I11+2*$F11*$R11))/('Model Parameters'!$F$20+2*'Input Parameters'!$G$13*'Input Parameters'!$G$12*'Model Parameters'!$B$61*$R11)</f>
        <v>0.20359951170976795</v>
      </c>
      <c r="T11">
        <f>'Input Parameters'!$G$15/(2*'Model Parameters'!$F$4)*'Model Parameters'!$B$39/('Model Parameters'!$B$65)*EXP(-($E11+0.11)/'Model Parameters'!$B$48)+'Input Parameters'!$G$13*'Model Parameters'!$B$61*$S11</f>
        <v>0.22725401152403191</v>
      </c>
      <c r="U11">
        <f>1/((SQRT($T11*('Input Parameters'!$G$12)^2/'Model Parameters'!$B$51))/TANH(SQRT($T11*('Input Parameters'!$G$12)^2/'Model Parameters'!$B$51))+$T11*'Input Parameters'!$G$12/'Input Parameters'!$G$17)</f>
        <v>0.99831091357468738</v>
      </c>
      <c r="V11" s="4">
        <f>(2*'Model Parameters'!$F$21*'Input Parameters'!$G$23+'Model Parameters'!$F$22*'Input Parameters'!$G$24+'Model Parameters'!$F$20*'Input Parameters'!$G$22+'Input Parameters'!$G$12*$I11-'Model Parameters'!$F$20*$S11)/(2*'Model Parameters'!$F$21)</f>
        <v>255.86122875425386</v>
      </c>
      <c r="W11" s="4">
        <f>'Input Parameters'!$G$12*(2*$F11*$U11*'Model Parameters'!$F$2*'Input Parameters'!$G$4)/(2*'Model Parameters'!$F$21)*EXP(-$S11*('Model Parameters'!$B$32+'Model Parameters'!$B$35))</f>
        <v>7.4870776677068169E-3</v>
      </c>
      <c r="X11">
        <f>MAX(0,$V11+LN(1+($W11*('Model Parameters'!$B$33+2*'Model Parameters'!$B$35)*EXP(-$V11*('Model Parameters'!$B$33+2*'Model Parameters'!$B$35)))/(1+LN(SQRT(1+$W11*('Model Parameters'!$B$33+2*'Model Parameters'!$B$35)*EXP(-$V11*('Model Parameters'!$B$33+2*'Model Parameters'!$B$35))))))/('Model Parameters'!$B$33+2*'Model Parameters'!$B$35))</f>
        <v>255.86820694175748</v>
      </c>
      <c r="Y11">
        <f>'Input Parameters'!$G$4*'Model Parameters'!$F$2*EXP(-'Model Parameters'!$B$32*$S11-'Model Parameters'!$B$33*$X11-'Model Parameters'!$B$35*($S11+2*$X11))*$U11</f>
        <v>31.691402410515888</v>
      </c>
      <c r="Z11" s="8">
        <f>$E11-'Model Parameters'!$F$3*'Input Parameters'!$G$3/'Model Parameters'!$F$4*LN($S11/'Input Parameters'!$G$22)</f>
        <v>-4.6276568795048129E-2</v>
      </c>
      <c r="AA11" s="8">
        <f>'Input Parameters'!$G$12*$Y11*$F11*2*'Model Parameters'!$F$4/10</f>
        <v>5.6049580409946837E-4</v>
      </c>
      <c r="AB11" s="8">
        <f t="shared" si="1"/>
        <v>31.691402410515888</v>
      </c>
      <c r="AC11" s="8">
        <f t="shared" si="2"/>
        <v>255.86820694175748</v>
      </c>
      <c r="AD11" s="8">
        <f>LOG10(S11/1000/'Model Parameters'!$B$15)</f>
        <v>9.6208338225769321</v>
      </c>
      <c r="AE11" s="8">
        <f>AA11*10/(AA11*10+('Model Parameters'!$F$4*'Input Parameters'!$G$12)*I11)</f>
        <v>0.69233276580284175</v>
      </c>
      <c r="AF11" s="8">
        <f>Y11*S11*'Input Parameters'!$G$13*'Input Parameters'!$G$12*'Model Parameters'!$B$61</f>
        <v>2.741056788375596E-5</v>
      </c>
      <c r="AG11" s="8">
        <f>'Input Parameters'!$G$12*F11*Y11</f>
        <v>2.9045748256178074E-8</v>
      </c>
      <c r="AH11" s="8">
        <f>'Input Parameters'!$G$17*('Model Parameters'!$F$2*'Input Parameters'!$G$4*EXP(-'Model Parameters'!$B$32*$S11-'Model Parameters'!$B$33*$X11-'Model Parameters'!$B$35*($S11+2*$X11))-$Y11*SQRT($T11*('Input Parameters'!$G$12)^2/'Model Parameters'!$B$51)/TANH(SQRT($T11*('Input Parameters'!$G$12)^2/'Model Parameters'!$B$51)))</f>
        <v>2.743961363196932E-5</v>
      </c>
      <c r="AI11" s="8">
        <f>MIN(1,('Model Parameters'!$B$45-'Model Parameters'!$F$3*'Input Parameters'!$G$3/'Model Parameters'!$F$4*LN($S11/'Input Parameters'!$G$22))/Z11)</f>
        <v>1</v>
      </c>
      <c r="AJ11" s="8">
        <f>MIN('Input Parameters'!$G$24+'Model Parameters'!$F$2*'Input Parameters'!$G$4*EXP(-'Model Parameters'!$B$32*$S11-'Model Parameters'!$B$33*$X11-'Model Parameters'!$B$35*($S11+2*$X11)),AC11*10^(3-AD11)/'Model Parameters'!$B$13)</f>
        <v>47.117593102914121</v>
      </c>
      <c r="AK11" s="8">
        <f t="shared" si="3"/>
        <v>0.69233276580284175</v>
      </c>
      <c r="AL11" s="8">
        <f>MIN(1,('Model Parameters'!$B$45-'Model Parameters'!$F$3*'Input Parameters'!$G$3/'Model Parameters'!$F$4*AD11)/($E11-'Model Parameters'!$F$3*'Input Parameters'!$G$3/'Model Parameters'!$F$4*AD11))</f>
        <v>1</v>
      </c>
      <c r="AM11" s="8">
        <f>MIN(1,('Model Parameters'!$B$45-'Model Parameters'!$F$3*'Input Parameters'!$G$3/'Model Parameters'!$F$4*AD11-0.2)/($E11-'Model Parameters'!$F$3*'Input Parameters'!$G$3/'Model Parameters'!$F$4*AD11-0.2))</f>
        <v>1</v>
      </c>
      <c r="AN11" s="8">
        <f t="shared" si="4"/>
        <v>0.69233276580284175</v>
      </c>
      <c r="AO11" s="8">
        <f t="shared" si="5"/>
        <v>0.69233276580284175</v>
      </c>
      <c r="AP11" s="8">
        <f>EXP(-'Model Parameters'!$B$32*$S11-'Model Parameters'!$B$33*$X11-'Model Parameters'!$B$35*($S11+2*$X11))</f>
        <v>0.93200398012946573</v>
      </c>
    </row>
    <row r="12" spans="1:42" x14ac:dyDescent="0.4">
      <c r="E12">
        <f t="shared" si="0"/>
        <v>-0.05</v>
      </c>
      <c r="F12">
        <f>'Input Parameters'!$G$15/(2*'Model Parameters'!$F$4)*'Model Parameters'!$B$39/('Model Parameters'!$B$65)*EXP(-($E12+0.11)/'Model Parameters'!$B$48)</f>
        <v>2.6206169006720283E-4</v>
      </c>
      <c r="G12">
        <f>1/((SQRT($F12*('Input Parameters'!$G$12)^2/'Model Parameters'!$B$51))/TANH(SQRT($F12*('Input Parameters'!$G$12)^2/'Model Parameters'!$B$51))+$F12*'Input Parameters'!$G$12/'Input Parameters'!$G$17)</f>
        <v>0.99999804829998196</v>
      </c>
      <c r="H12">
        <f>'Model Parameters'!$F$2*'Input Parameters'!$G$4*$G12</f>
        <v>34.060971001342992</v>
      </c>
      <c r="I12">
        <f>'Input Parameters'!$G$15*'Model Parameters'!$B$41/'Model Parameters'!$F$4*EXP(-$E12/'Model Parameters'!$B$50)</f>
        <v>7.2674157700532219E-3</v>
      </c>
      <c r="J12">
        <f>'Input Parameters'!$G$22+('Model Parameters'!$F$20*'Input Parameters'!$G$22 - (1/(1/('Input Parameters'!$G$12*($I12+2*$F12*$H12))+1/('Model Parameters'!$F$22*'Input Parameters'!$G$24))) + 'Input Parameters'!$G$12*($I12+2*$F12*$H12))/('Model Parameters'!$F$20+2*'Input Parameters'!$G$13*'Input Parameters'!$G$12*'Model Parameters'!$B$61*$H12)</f>
        <v>0.20294567714716799</v>
      </c>
      <c r="K12">
        <f>'Input Parameters'!$G$15/(2*'Model Parameters'!$F$4)*'Model Parameters'!$B$39/('Model Parameters'!$B$65)*EXP(-($E12+0.11)/'Model Parameters'!$B$48)+'Input Parameters'!$G$13*'Model Parameters'!$B$61*$J12</f>
        <v>0.22654649170915953</v>
      </c>
      <c r="L12">
        <f>1/((SQRT($K12*('Input Parameters'!$G$12)^2/'Model Parameters'!$B$51))/TANH(SQRT($K12*('Input Parameters'!$G$12)^2/'Model Parameters'!$B$51))+$K12*'Input Parameters'!$G$12/'Input Parameters'!$G$17)</f>
        <v>0.99831616178739102</v>
      </c>
      <c r="M12">
        <f>'Model Parameters'!$F$2*'Input Parameters'!$G$4*$L12</f>
        <v>34.003684201803431</v>
      </c>
      <c r="N12">
        <f>'Input Parameters'!$G$22+('Model Parameters'!$F$20*'Input Parameters'!$G$22 - (1/(1/('Input Parameters'!$G$12*($I12+2*$F12*$M12))+1/('Model Parameters'!$F$22*'Input Parameters'!$G$24))) + 'Input Parameters'!$G$12*($I12+2*$F12*$M12))/('Model Parameters'!$F$20+2*'Input Parameters'!$G$13*'Input Parameters'!$G$12*'Model Parameters'!$B$61*$M12)</f>
        <v>0.2029604619992203</v>
      </c>
      <c r="O12" s="4">
        <f>(2*'Model Parameters'!$F$21*'Input Parameters'!$G$23+'Model Parameters'!$F$22*'Input Parameters'!$G$24+'Model Parameters'!$F$20*'Input Parameters'!$G$22+'Input Parameters'!$G$12*$I12-'Model Parameters'!$F$20*$N12)/(2*'Model Parameters'!$F$21)</f>
        <v>255.86256325214589</v>
      </c>
      <c r="P12" s="4">
        <f>'Input Parameters'!$G$12*(2*$F12*$M12)/(2*'Model Parameters'!$F$21)*EXP(-$N12*('Model Parameters'!$B$32+'Model Parameters'!$B$35))</f>
        <v>8.1564666177160721E-3</v>
      </c>
      <c r="Q12">
        <f>$O12+LN(1+($P12*('Model Parameters'!$B$33+2*'Model Parameters'!$B$35)*EXP(-$O12*('Model Parameters'!$B$33+2*'Model Parameters'!$B$35)))/(1+LN(SQRT(1+$P12*('Model Parameters'!$B$33+2*'Model Parameters'!$B$35)*EXP(-$O12*('Model Parameters'!$B$33+2*'Model Parameters'!$B$35))))))/('Model Parameters'!$B$33+2*'Model Parameters'!$B$35)</f>
        <v>255.87016532671925</v>
      </c>
      <c r="R12">
        <f>'Input Parameters'!$G$4*'Model Parameters'!$F$2*EXP(-'Model Parameters'!$B$32*$N12-'Model Parameters'!$B$33*$Q12-'Model Parameters'!$B$35*($N12+2*$Q12))*$L12</f>
        <v>31.691554811040191</v>
      </c>
      <c r="S12">
        <f>'Input Parameters'!$G$22+('Model Parameters'!$F$20*'Input Parameters'!$G$22 - (1/(1/('Input Parameters'!$G$12*($I12+2*$F12*$R12))+1/('Model Parameters'!$F$22*'Input Parameters'!$G$24))) + 'Input Parameters'!$G$12*($I12+2*$F12*$R12))/('Model Parameters'!$F$20+2*'Input Parameters'!$G$13*'Input Parameters'!$G$12*'Model Parameters'!$B$61*$R12)</f>
        <v>0.2035995291428046</v>
      </c>
      <c r="T12">
        <f>'Input Parameters'!$G$15/(2*'Model Parameters'!$F$4)*'Model Parameters'!$B$39/('Model Parameters'!$B$65)*EXP(-($E12+0.11)/'Model Parameters'!$B$48)+'Input Parameters'!$G$13*'Model Parameters'!$B$61*$S12</f>
        <v>0.22727553668429434</v>
      </c>
      <c r="U12">
        <f>1/((SQRT($T12*('Input Parameters'!$G$12)^2/'Model Parameters'!$B$51))/TANH(SQRT($T12*('Input Parameters'!$G$12)^2/'Model Parameters'!$B$51))+$T12*'Input Parameters'!$G$12/'Input Parameters'!$G$17)</f>
        <v>0.99831075390722379</v>
      </c>
      <c r="V12" s="4">
        <f>(2*'Model Parameters'!$F$21*'Input Parameters'!$G$23+'Model Parameters'!$F$22*'Input Parameters'!$G$24+'Model Parameters'!$F$20*'Input Parameters'!$G$22+'Input Parameters'!$G$12*$I12-'Model Parameters'!$F$20*$S12)/(2*'Model Parameters'!$F$21)</f>
        <v>255.86145377045204</v>
      </c>
      <c r="W12" s="4">
        <f>'Input Parameters'!$G$12*(2*$F12*$U12*'Model Parameters'!$F$2*'Input Parameters'!$G$4)/(2*'Model Parameters'!$F$21)*EXP(-$S12*('Model Parameters'!$B$32+'Model Parameters'!$B$35))</f>
        <v>8.1564216955125526E-3</v>
      </c>
      <c r="X12">
        <f>MAX(0,$V12+LN(1+($W12*('Model Parameters'!$B$33+2*'Model Parameters'!$B$35)*EXP(-$V12*('Model Parameters'!$B$33+2*'Model Parameters'!$B$35)))/(1+LN(SQRT(1+$W12*('Model Parameters'!$B$33+2*'Model Parameters'!$B$35)*EXP(-$V12*('Model Parameters'!$B$33+2*'Model Parameters'!$B$35))))))/('Model Parameters'!$B$33+2*'Model Parameters'!$B$35))</f>
        <v>255.86905580547636</v>
      </c>
      <c r="Y12">
        <f>'Input Parameters'!$G$4*'Model Parameters'!$F$2*EXP(-'Model Parameters'!$B$32*$S12-'Model Parameters'!$B$33*$X12-'Model Parameters'!$B$35*($S12+2*$X12))*$U12</f>
        <v>31.691389941139786</v>
      </c>
      <c r="Z12" s="8">
        <f>$E12-'Model Parameters'!$F$3*'Input Parameters'!$G$3/'Model Parameters'!$F$4*LN($S12/'Input Parameters'!$G$22)</f>
        <v>-5.1276570994970939E-2</v>
      </c>
      <c r="AA12" s="8">
        <f>'Input Parameters'!$G$12*$Y12*$F12*2*'Model Parameters'!$F$4/10</f>
        <v>6.1060393281863606E-4</v>
      </c>
      <c r="AB12" s="8">
        <f t="shared" si="1"/>
        <v>31.691389941139786</v>
      </c>
      <c r="AC12" s="8">
        <f t="shared" si="2"/>
        <v>255.86905580547636</v>
      </c>
      <c r="AD12" s="8">
        <f>LOG10(S12/1000/'Model Parameters'!$B$15)</f>
        <v>9.6208338597630298</v>
      </c>
      <c r="AE12" s="8">
        <f>AA12*10/(AA12*10+('Model Parameters'!$F$4*'Input Parameters'!$G$12)*I12)</f>
        <v>0.6956389481340669</v>
      </c>
      <c r="AF12" s="8">
        <f>Y12*S12*'Input Parameters'!$G$13*'Input Parameters'!$G$12*'Model Parameters'!$B$61</f>
        <v>2.7410559445733256E-5</v>
      </c>
      <c r="AG12" s="8">
        <f>'Input Parameters'!$G$12*F12*Y12</f>
        <v>3.1642427984590145E-8</v>
      </c>
      <c r="AH12" s="8">
        <f>'Input Parameters'!$G$17*('Model Parameters'!$F$2*'Input Parameters'!$G$4*EXP(-'Model Parameters'!$B$32*$S12-'Model Parameters'!$B$33*$X12-'Model Parameters'!$B$35*($S12+2*$X12))-$Y12*SQRT($T12*('Input Parameters'!$G$12)^2/'Model Parameters'!$B$51)/TANH(SQRT($T12*('Input Parameters'!$G$12)^2/'Model Parameters'!$B$51)))</f>
        <v>2.7442201873784585E-5</v>
      </c>
      <c r="AI12" s="8">
        <f>MIN(1,('Model Parameters'!$B$45-'Model Parameters'!$F$3*'Input Parameters'!$G$3/'Model Parameters'!$F$4*LN($S12/'Input Parameters'!$G$22))/Z12)</f>
        <v>1</v>
      </c>
      <c r="AJ12" s="8">
        <f>MIN('Input Parameters'!$G$24+'Model Parameters'!$F$2*'Input Parameters'!$G$4*EXP(-'Model Parameters'!$B$32*$S12-'Model Parameters'!$B$33*$X12-'Model Parameters'!$B$35*($S12+2*$X12)),AC12*10^(3-AD12)/'Model Parameters'!$B$13)</f>
        <v>47.117745384968423</v>
      </c>
      <c r="AK12" s="8">
        <f t="shared" si="3"/>
        <v>0.6956389481340669</v>
      </c>
      <c r="AL12" s="8">
        <f>MIN(1,('Model Parameters'!$B$45-'Model Parameters'!$F$3*'Input Parameters'!$G$3/'Model Parameters'!$F$4*AD12)/($E12-'Model Parameters'!$F$3*'Input Parameters'!$G$3/'Model Parameters'!$F$4*AD12))</f>
        <v>1</v>
      </c>
      <c r="AM12" s="8">
        <f>MIN(1,('Model Parameters'!$B$45-'Model Parameters'!$F$3*'Input Parameters'!$G$3/'Model Parameters'!$F$4*AD12-0.2)/($E12-'Model Parameters'!$F$3*'Input Parameters'!$G$3/'Model Parameters'!$F$4*AD12-0.2))</f>
        <v>1</v>
      </c>
      <c r="AN12" s="8">
        <f t="shared" si="4"/>
        <v>0.6956389481340669</v>
      </c>
      <c r="AO12" s="8">
        <f t="shared" si="5"/>
        <v>0.6956389481340669</v>
      </c>
      <c r="AP12" s="8">
        <f>EXP(-'Model Parameters'!$B$32*$S12-'Model Parameters'!$B$33*$X12-'Model Parameters'!$B$35*($S12+2*$X12))</f>
        <v>0.93200376248337413</v>
      </c>
    </row>
    <row r="13" spans="1:42" x14ac:dyDescent="0.4">
      <c r="E13">
        <f t="shared" si="0"/>
        <v>-5.5E-2</v>
      </c>
      <c r="F13">
        <f>'Input Parameters'!$G$15/(2*'Model Parameters'!$F$4)*'Model Parameters'!$B$39/('Model Parameters'!$B$65)*EXP(-($E13+0.11)/'Model Parameters'!$B$48)</f>
        <v>2.8549002577011944E-4</v>
      </c>
      <c r="G13">
        <f>1/((SQRT($F13*('Input Parameters'!$G$12)^2/'Model Parameters'!$B$51))/TANH(SQRT($F13*('Input Parameters'!$G$12)^2/'Model Parameters'!$B$51))+$F13*'Input Parameters'!$G$12/'Input Parameters'!$G$17)</f>
        <v>0.99999787381828686</v>
      </c>
      <c r="H13">
        <f>'Model Parameters'!$F$2*'Input Parameters'!$G$4*$G13</f>
        <v>34.060965058315432</v>
      </c>
      <c r="I13">
        <f>'Input Parameters'!$G$15*'Model Parameters'!$B$41/'Model Parameters'!$F$4*EXP(-$E13/'Model Parameters'!$B$50)</f>
        <v>7.7948195079058421E-3</v>
      </c>
      <c r="J13">
        <f>'Input Parameters'!$G$22+('Model Parameters'!$F$20*'Input Parameters'!$G$22 - (1/(1/('Input Parameters'!$G$12*($I13+2*$F13*$H13))+1/('Model Parameters'!$F$22*'Input Parameters'!$G$24))) + 'Input Parameters'!$G$12*($I13+2*$F13*$H13))/('Model Parameters'!$F$20+2*'Input Parameters'!$G$13*'Input Parameters'!$G$12*'Model Parameters'!$B$61*$H13)</f>
        <v>0.20294569544229751</v>
      </c>
      <c r="K13">
        <f>'Input Parameters'!$G$15/(2*'Model Parameters'!$F$4)*'Model Parameters'!$B$39/('Model Parameters'!$B$65)*EXP(-($E13+0.11)/'Model Parameters'!$B$48)+'Input Parameters'!$G$13*'Model Parameters'!$B$61*$J13</f>
        <v>0.22656994044393183</v>
      </c>
      <c r="L13">
        <f>1/((SQRT($K13*('Input Parameters'!$G$12)^2/'Model Parameters'!$B$51))/TANH(SQRT($K13*('Input Parameters'!$G$12)^2/'Model Parameters'!$B$51))+$K13*'Input Parameters'!$G$12/'Input Parameters'!$G$17)</f>
        <v>0.99831598784923914</v>
      </c>
      <c r="M13">
        <f>'Model Parameters'!$F$2*'Input Parameters'!$G$4*$L13</f>
        <v>34.003678277289524</v>
      </c>
      <c r="N13">
        <f>'Input Parameters'!$G$22+('Model Parameters'!$F$20*'Input Parameters'!$G$22 - (1/(1/('Input Parameters'!$G$12*($I13+2*$F13*$M13))+1/('Model Parameters'!$F$22*'Input Parameters'!$G$24))) + 'Input Parameters'!$G$12*($I13+2*$F13*$M13))/('Model Parameters'!$F$20+2*'Input Parameters'!$G$13*'Input Parameters'!$G$12*'Model Parameters'!$B$61*$M13)</f>
        <v>0.20296048028007119</v>
      </c>
      <c r="O13" s="4">
        <f>(2*'Model Parameters'!$F$21*'Input Parameters'!$G$23+'Model Parameters'!$F$22*'Input Parameters'!$G$24+'Model Parameters'!$F$20*'Input Parameters'!$G$22+'Input Parameters'!$G$12*$I13-'Model Parameters'!$F$20*$N13)/(2*'Model Parameters'!$F$21)</f>
        <v>255.86280459872245</v>
      </c>
      <c r="P13" s="4">
        <f>'Input Parameters'!$G$12*(2*$F13*$M13)/(2*'Model Parameters'!$F$21)*EXP(-$N13*('Model Parameters'!$B$32+'Model Parameters'!$B$35))</f>
        <v>8.8856538266540719E-3</v>
      </c>
      <c r="Q13">
        <f>$O13+LN(1+($P13*('Model Parameters'!$B$33+2*'Model Parameters'!$B$35)*EXP(-$O13*('Model Parameters'!$B$33+2*'Model Parameters'!$B$35)))/(1+LN(SQRT(1+$P13*('Model Parameters'!$B$33+2*'Model Parameters'!$B$35)*EXP(-$O13*('Model Parameters'!$B$33+2*'Model Parameters'!$B$35))))))/('Model Parameters'!$B$33+2*'Model Parameters'!$B$35)</f>
        <v>255.8710862958194</v>
      </c>
      <c r="R13">
        <f>'Input Parameters'!$G$4*'Model Parameters'!$F$2*EXP(-'Model Parameters'!$B$32*$N13-'Model Parameters'!$B$33*$Q13-'Model Parameters'!$B$35*($N13+2*$Q13))*$L13</f>
        <v>31.691541259964499</v>
      </c>
      <c r="S13">
        <f>'Input Parameters'!$G$22+('Model Parameters'!$F$20*'Input Parameters'!$G$22 - (1/(1/('Input Parameters'!$G$12*($I13+2*$F13*$R13))+1/('Model Parameters'!$F$22*'Input Parameters'!$G$24))) + 'Input Parameters'!$G$12*($I13+2*$F13*$R13))/('Model Parameters'!$F$20+2*'Input Parameters'!$G$13*'Input Parameters'!$G$12*'Model Parameters'!$B$61*$R13)</f>
        <v>0.20359954931945218</v>
      </c>
      <c r="T13">
        <f>'Input Parameters'!$G$15/(2*'Model Parameters'!$F$4)*'Model Parameters'!$B$39/('Model Parameters'!$B$65)*EXP(-($E13+0.11)/'Model Parameters'!$B$48)+'Input Parameters'!$G$13*'Model Parameters'!$B$61*$S13</f>
        <v>0.22729898751695929</v>
      </c>
      <c r="U13">
        <f>1/((SQRT($T13*('Input Parameters'!$G$12)^2/'Model Parameters'!$B$51))/TANH(SQRT($T13*('Input Parameters'!$G$12)^2/'Model Parameters'!$B$51))+$T13*'Input Parameters'!$G$12/'Input Parameters'!$G$17)</f>
        <v>0.99831057995574435</v>
      </c>
      <c r="V13" s="4">
        <f>(2*'Model Parameters'!$F$21*'Input Parameters'!$G$23+'Model Parameters'!$F$22*'Input Parameters'!$G$24+'Model Parameters'!$F$20*'Input Parameters'!$G$22+'Input Parameters'!$G$12*$I13-'Model Parameters'!$F$20*$S13)/(2*'Model Parameters'!$F$21)</f>
        <v>255.86169511373734</v>
      </c>
      <c r="W13" s="4">
        <f>'Input Parameters'!$G$12*(2*$F13*$U13*'Model Parameters'!$F$2*'Input Parameters'!$G$4)/(2*'Model Parameters'!$F$21)*EXP(-$S13*('Model Parameters'!$B$32+'Model Parameters'!$B$35))</f>
        <v>8.8856048882811553E-3</v>
      </c>
      <c r="X13">
        <f>MAX(0,$V13+LN(1+($W13*('Model Parameters'!$B$33+2*'Model Parameters'!$B$35)*EXP(-$V13*('Model Parameters'!$B$33+2*'Model Parameters'!$B$35)))/(1+LN(SQRT(1+$W13*('Model Parameters'!$B$33+2*'Model Parameters'!$B$35)*EXP(-$V13*('Model Parameters'!$B$33+2*'Model Parameters'!$B$35))))))/('Model Parameters'!$B$33+2*'Model Parameters'!$B$35))</f>
        <v>255.86997676774999</v>
      </c>
      <c r="Y13">
        <f>'Input Parameters'!$G$4*'Model Parameters'!$F$2*EXP(-'Model Parameters'!$B$32*$S13-'Model Parameters'!$B$33*$X13-'Model Parameters'!$B$35*($S13+2*$X13))*$U13</f>
        <v>31.691376389732604</v>
      </c>
      <c r="Z13" s="8">
        <f>$E13-'Model Parameters'!$F$3*'Input Parameters'!$G$3/'Model Parameters'!$F$4*LN($S13/'Input Parameters'!$G$22)</f>
        <v>-5.6276573541117321E-2</v>
      </c>
      <c r="AA13" s="8">
        <f>'Input Parameters'!$G$12*$Y13*$F13*2*'Model Parameters'!$F$4/10</f>
        <v>6.6519168799642316E-4</v>
      </c>
      <c r="AB13" s="8">
        <f t="shared" si="1"/>
        <v>31.691376389732604</v>
      </c>
      <c r="AC13" s="8">
        <f t="shared" si="2"/>
        <v>255.86997676774999</v>
      </c>
      <c r="AD13" s="8">
        <f>LOG10(S13/1000/'Model Parameters'!$B$15)</f>
        <v>9.6208339028014702</v>
      </c>
      <c r="AE13" s="8">
        <f>AA13*10/(AA13*10+('Model Parameters'!$F$4*'Input Parameters'!$G$12)*I13)</f>
        <v>0.698925045278466</v>
      </c>
      <c r="AF13" s="8">
        <f>Y13*S13*'Input Parameters'!$G$13*'Input Parameters'!$G$12*'Model Parameters'!$B$61</f>
        <v>2.7410550441208428E-5</v>
      </c>
      <c r="AG13" s="8">
        <f>'Input Parameters'!$G$12*F13*Y13</f>
        <v>3.4471248794964156E-8</v>
      </c>
      <c r="AH13" s="8">
        <f>'Input Parameters'!$G$17*('Model Parameters'!$F$2*'Input Parameters'!$G$4*EXP(-'Model Parameters'!$B$32*$S13-'Model Parameters'!$B$33*$X13-'Model Parameters'!$B$35*($S13+2*$X13))-$Y13*SQRT($T13*('Input Parameters'!$G$12)^2/'Model Parameters'!$B$51)/TANH(SQRT($T13*('Input Parameters'!$G$12)^2/'Model Parameters'!$B$51)))</f>
        <v>2.7445021690050146E-5</v>
      </c>
      <c r="AI13" s="8">
        <f>MIN(1,('Model Parameters'!$B$45-'Model Parameters'!$F$3*'Input Parameters'!$G$3/'Model Parameters'!$F$4*LN($S13/'Input Parameters'!$G$22))/Z13)</f>
        <v>1</v>
      </c>
      <c r="AJ13" s="8">
        <f>MIN('Input Parameters'!$G$24+'Model Parameters'!$F$2*'Input Parameters'!$G$4*EXP(-'Model Parameters'!$B$32*$S13-'Model Parameters'!$B$33*$X13-'Model Parameters'!$B$35*($S13+2*$X13)),AC13*10^(3-AD13)/'Model Parameters'!$B$13)</f>
        <v>47.117910308853368</v>
      </c>
      <c r="AK13" s="8">
        <f t="shared" si="3"/>
        <v>0.698925045278466</v>
      </c>
      <c r="AL13" s="8">
        <f>MIN(1,('Model Parameters'!$B$45-'Model Parameters'!$F$3*'Input Parameters'!$G$3/'Model Parameters'!$F$4*AD13)/($E13-'Model Parameters'!$F$3*'Input Parameters'!$G$3/'Model Parameters'!$F$4*AD13))</f>
        <v>1</v>
      </c>
      <c r="AM13" s="8">
        <f>MIN(1,('Model Parameters'!$B$45-'Model Parameters'!$F$3*'Input Parameters'!$G$3/'Model Parameters'!$F$4*AD13-0.2)/($E13-'Model Parameters'!$F$3*'Input Parameters'!$G$3/'Model Parameters'!$F$4*AD13-0.2))</f>
        <v>1</v>
      </c>
      <c r="AN13" s="8">
        <f t="shared" si="4"/>
        <v>0.698925045278466</v>
      </c>
      <c r="AO13" s="8">
        <f t="shared" si="5"/>
        <v>0.698925045278466</v>
      </c>
      <c r="AP13" s="8">
        <f>EXP(-'Model Parameters'!$B$32*$S13-'Model Parameters'!$B$33*$X13-'Model Parameters'!$B$35*($S13+2*$X13))</f>
        <v>0.93200352635132178</v>
      </c>
    </row>
    <row r="14" spans="1:42" x14ac:dyDescent="0.4">
      <c r="E14">
        <f t="shared" si="0"/>
        <v>-0.06</v>
      </c>
      <c r="F14">
        <f>'Input Parameters'!$G$15/(2*'Model Parameters'!$F$4)*'Model Parameters'!$B$39/('Model Parameters'!$B$65)*EXP(-($E14+0.11)/'Model Parameters'!$B$48)</f>
        <v>3.1101285652749368E-4</v>
      </c>
      <c r="G14">
        <f>1/((SQRT($F14*('Input Parameters'!$G$12)^2/'Model Parameters'!$B$51))/TANH(SQRT($F14*('Input Parameters'!$G$12)^2/'Model Parameters'!$B$51))+$F14*'Input Parameters'!$G$12/'Input Parameters'!$G$17)</f>
        <v>0.99999768373799602</v>
      </c>
      <c r="H14">
        <f>'Model Parameters'!$F$2*'Input Parameters'!$G$4*$G14</f>
        <v>34.06095858398352</v>
      </c>
      <c r="I14">
        <f>'Input Parameters'!$G$15*'Model Parameters'!$B$41/'Model Parameters'!$F$4*EXP(-$E14/'Model Parameters'!$B$50)</f>
        <v>8.3604974702561289E-3</v>
      </c>
      <c r="J14">
        <f>'Input Parameters'!$G$22+('Model Parameters'!$F$20*'Input Parameters'!$G$22 - (1/(1/('Input Parameters'!$G$12*($I14+2*$F14*$H14))+1/('Model Parameters'!$F$22*'Input Parameters'!$G$24))) + 'Input Parameters'!$G$12*($I14+2*$F14*$H14))/('Model Parameters'!$F$20+2*'Input Parameters'!$G$13*'Input Parameters'!$G$12*'Model Parameters'!$B$61*$H14)</f>
        <v>0.20294571684048202</v>
      </c>
      <c r="K14">
        <f>'Input Parameters'!$G$15/(2*'Model Parameters'!$F$4)*'Model Parameters'!$B$39/('Model Parameters'!$B$65)*EXP(-($E14+0.11)/'Model Parameters'!$B$48)+'Input Parameters'!$G$13*'Model Parameters'!$B$61*$J14</f>
        <v>0.22659548713366492</v>
      </c>
      <c r="L14">
        <f>1/((SQRT($K14*('Input Parameters'!$G$12)^2/'Model Parameters'!$B$51))/TANH(SQRT($K14*('Input Parameters'!$G$12)^2/'Model Parameters'!$B$51))+$K14*'Input Parameters'!$G$12/'Input Parameters'!$G$17)</f>
        <v>0.99831579834894701</v>
      </c>
      <c r="M14">
        <f>'Model Parameters'!$F$2*'Input Parameters'!$G$4*$L14</f>
        <v>34.003671822712967</v>
      </c>
      <c r="N14">
        <f>'Input Parameters'!$G$22+('Model Parameters'!$F$20*'Input Parameters'!$G$22 - (1/(1/('Input Parameters'!$G$12*($I14+2*$F14*$M14))+1/('Model Parameters'!$F$22*'Input Parameters'!$G$24))) + 'Input Parameters'!$G$12*($I14+2*$F14*$M14))/('Model Parameters'!$F$20+2*'Input Parameters'!$G$13*'Input Parameters'!$G$12*'Model Parameters'!$B$61*$M14)</f>
        <v>0.20296050166134522</v>
      </c>
      <c r="O14" s="4">
        <f>(2*'Model Parameters'!$F$21*'Input Parameters'!$G$23+'Model Parameters'!$F$22*'Input Parameters'!$G$24+'Model Parameters'!$F$20*'Input Parameters'!$G$22+'Input Parameters'!$G$12*$I14-'Model Parameters'!$F$20*$N14)/(2*'Model Parameters'!$F$21)</f>
        <v>255.86306345698563</v>
      </c>
      <c r="P14" s="4">
        <f>'Input Parameters'!$G$12*(2*$F14*$M14)/(2*'Model Parameters'!$F$21)*EXP(-$N14*('Model Parameters'!$B$32+'Model Parameters'!$B$35))</f>
        <v>9.6800301401128459E-3</v>
      </c>
      <c r="Q14">
        <f>$O14+LN(1+($P14*('Model Parameters'!$B$33+2*'Model Parameters'!$B$35)*EXP(-$O14*('Model Parameters'!$B$33+2*'Model Parameters'!$B$35)))/(1+LN(SQRT(1+$P14*('Model Parameters'!$B$33+2*'Model Parameters'!$B$35)*EXP(-$O14*('Model Parameters'!$B$33+2*'Model Parameters'!$B$35))))))/('Model Parameters'!$B$33+2*'Model Parameters'!$B$35)</f>
        <v>255.87208553426166</v>
      </c>
      <c r="R14">
        <f>'Input Parameters'!$G$4*'Model Parameters'!$F$2*EXP(-'Model Parameters'!$B$32*$N14-'Model Parameters'!$B$33*$Q14-'Model Parameters'!$B$35*($N14+2*$Q14))*$L14</f>
        <v>31.691526532481042</v>
      </c>
      <c r="S14">
        <f>'Input Parameters'!$G$22+('Model Parameters'!$F$20*'Input Parameters'!$G$22 - (1/(1/('Input Parameters'!$G$12*($I14+2*$F14*$R14))+1/('Model Parameters'!$F$22*'Input Parameters'!$G$24))) + 'Input Parameters'!$G$12*($I14+2*$F14*$R14))/('Model Parameters'!$F$20+2*'Input Parameters'!$G$13*'Input Parameters'!$G$12*'Model Parameters'!$B$61*$R14)</f>
        <v>0.20359957269674805</v>
      </c>
      <c r="T14">
        <f>'Input Parameters'!$G$15/(2*'Model Parameters'!$F$4)*'Model Parameters'!$B$39/('Model Parameters'!$B$65)*EXP(-($E14+0.11)/'Model Parameters'!$B$48)+'Input Parameters'!$G$13*'Model Parameters'!$B$61*$S14</f>
        <v>0.22732453641340156</v>
      </c>
      <c r="U14">
        <f>1/((SQRT($T14*('Input Parameters'!$G$12)^2/'Model Parameters'!$B$51))/TANH(SQRT($T14*('Input Parameters'!$G$12)^2/'Model Parameters'!$B$51))+$T14*'Input Parameters'!$G$12/'Input Parameters'!$G$17)</f>
        <v>0.99831039044151715</v>
      </c>
      <c r="V14" s="4">
        <f>(2*'Model Parameters'!$F$21*'Input Parameters'!$G$23+'Model Parameters'!$F$22*'Input Parameters'!$G$24+'Model Parameters'!$F$20*'Input Parameters'!$G$22+'Input Parameters'!$G$12*$I14-'Model Parameters'!$F$20*$S14)/(2*'Model Parameters'!$F$21)</f>
        <v>255.86195396853523</v>
      </c>
      <c r="W14" s="4">
        <f>'Input Parameters'!$G$12*(2*$F14*$U14*'Model Parameters'!$F$2*'Input Parameters'!$G$4)/(2*'Model Parameters'!$F$21)*EXP(-$S14*('Model Parameters'!$B$32+'Model Parameters'!$B$35))</f>
        <v>9.6799768265078516E-3</v>
      </c>
      <c r="X14">
        <f>MAX(0,$V14+LN(1+($W14*('Model Parameters'!$B$33+2*'Model Parameters'!$B$35)*EXP(-$V14*('Model Parameters'!$B$33+2*'Model Parameters'!$B$35)))/(1+LN(SQRT(1+$W14*('Model Parameters'!$B$33+2*'Model Parameters'!$B$35)*EXP(-$V14*('Model Parameters'!$B$33+2*'Model Parameters'!$B$35))))))/('Model Parameters'!$B$33+2*'Model Parameters'!$B$35))</f>
        <v>255.87097599887451</v>
      </c>
      <c r="Y14">
        <f>'Input Parameters'!$G$4*'Model Parameters'!$F$2*EXP(-'Model Parameters'!$B$32*$S14-'Model Parameters'!$B$33*$X14-'Model Parameters'!$B$35*($S14+2*$X14))*$U14</f>
        <v>31.691361661905635</v>
      </c>
      <c r="Z14" s="8">
        <f>$E14-'Model Parameters'!$F$3*'Input Parameters'!$G$3/'Model Parameters'!$F$4*LN($S14/'Input Parameters'!$G$22)</f>
        <v>-6.1276576491161951E-2</v>
      </c>
      <c r="AA14" s="8">
        <f>'Input Parameters'!$G$12*$Y14*$F14*2*'Model Parameters'!$F$4/10</f>
        <v>7.2465954045126024E-4</v>
      </c>
      <c r="AB14" s="8">
        <f t="shared" si="1"/>
        <v>31.691361661905635</v>
      </c>
      <c r="AC14" s="8">
        <f t="shared" si="2"/>
        <v>255.87097599887451</v>
      </c>
      <c r="AD14" s="8">
        <f>LOG10(S14/1000/'Model Parameters'!$B$15)</f>
        <v>9.6208339526671498</v>
      </c>
      <c r="AE14" s="8">
        <f>AA14*10/(AA14*10+('Model Parameters'!$F$4*'Input Parameters'!$G$12)*I14)</f>
        <v>0.70219084451550629</v>
      </c>
      <c r="AF14" s="8">
        <f>Y14*S14*'Input Parameters'!$G$13*'Input Parameters'!$G$12*'Model Parameters'!$B$61</f>
        <v>2.7410540850072681E-5</v>
      </c>
      <c r="AG14" s="8">
        <f>'Input Parameters'!$G$12*F14*Y14</f>
        <v>3.7552963696494795E-8</v>
      </c>
      <c r="AH14" s="8">
        <f>'Input Parameters'!$G$17*('Model Parameters'!$F$2*'Input Parameters'!$G$4*EXP(-'Model Parameters'!$B$32*$S14-'Model Parameters'!$B$33*$X14-'Model Parameters'!$B$35*($S14+2*$X14))-$Y14*SQRT($T14*('Input Parameters'!$G$12)^2/'Model Parameters'!$B$51)/TANH(SQRT($T14*('Input Parameters'!$G$12)^2/'Model Parameters'!$B$51)))</f>
        <v>2.7448093813751264E-5</v>
      </c>
      <c r="AI14" s="8">
        <f>MIN(1,('Model Parameters'!$B$45-'Model Parameters'!$F$3*'Input Parameters'!$G$3/'Model Parameters'!$F$4*LN($S14/'Input Parameters'!$G$22))/Z14)</f>
        <v>1</v>
      </c>
      <c r="AJ14" s="8">
        <f>MIN('Input Parameters'!$G$24+'Model Parameters'!$F$2*'Input Parameters'!$G$4*EXP(-'Model Parameters'!$B$32*$S14-'Model Parameters'!$B$33*$X14-'Model Parameters'!$B$35*($S14+2*$X14)),AC14*10^(3-AD14)/'Model Parameters'!$B$13)</f>
        <v>47.118088905035151</v>
      </c>
      <c r="AK14" s="8">
        <f t="shared" si="3"/>
        <v>0.70219084451550629</v>
      </c>
      <c r="AL14" s="8">
        <f>MIN(1,('Model Parameters'!$B$45-'Model Parameters'!$F$3*'Input Parameters'!$G$3/'Model Parameters'!$F$4*AD14)/($E14-'Model Parameters'!$F$3*'Input Parameters'!$G$3/'Model Parameters'!$F$4*AD14))</f>
        <v>1</v>
      </c>
      <c r="AM14" s="8">
        <f>MIN(1,('Model Parameters'!$B$45-'Model Parameters'!$F$3*'Input Parameters'!$G$3/'Model Parameters'!$F$4*AD14-0.2)/($E14-'Model Parameters'!$F$3*'Input Parameters'!$G$3/'Model Parameters'!$F$4*AD14-0.2))</f>
        <v>1</v>
      </c>
      <c r="AN14" s="8">
        <f t="shared" si="4"/>
        <v>0.70219084451550629</v>
      </c>
      <c r="AO14" s="8">
        <f t="shared" si="5"/>
        <v>0.70219084451550629</v>
      </c>
      <c r="AP14" s="8">
        <f>EXP(-'Model Parameters'!$B$32*$S14-'Model Parameters'!$B$33*$X14-'Model Parameters'!$B$35*($S14+2*$X14))</f>
        <v>0.93200327015123474</v>
      </c>
    </row>
    <row r="15" spans="1:42" x14ac:dyDescent="0.4">
      <c r="E15">
        <f t="shared" si="0"/>
        <v>-6.5000000000000002E-2</v>
      </c>
      <c r="F15">
        <f>'Input Parameters'!$G$15/(2*'Model Parameters'!$F$4)*'Model Parameters'!$B$39/('Model Parameters'!$B$65)*EXP(-($E15+0.11)/'Model Parameters'!$B$48)</f>
        <v>3.388174303619242E-4</v>
      </c>
      <c r="G15">
        <f>1/((SQRT($F15*('Input Parameters'!$G$12)^2/'Model Parameters'!$B$51))/TANH(SQRT($F15*('Input Parameters'!$G$12)^2/'Model Parameters'!$B$51))+$F15*'Input Parameters'!$G$12/'Input Parameters'!$G$17)</f>
        <v>0.99999747666461014</v>
      </c>
      <c r="H15">
        <f>'Model Parameters'!$F$2*'Input Parameters'!$G$4*$G15</f>
        <v>34.060951530849167</v>
      </c>
      <c r="I15">
        <f>'Input Parameters'!$G$15*'Model Parameters'!$B$41/'Model Parameters'!$F$4*EXP(-$E15/'Model Parameters'!$B$50)</f>
        <v>8.9672272564189151E-3</v>
      </c>
      <c r="J15">
        <f>'Input Parameters'!$G$22+('Model Parameters'!$F$20*'Input Parameters'!$G$22 - (1/(1/('Input Parameters'!$G$12*($I15+2*$F15*$H15))+1/('Model Parameters'!$F$22*'Input Parameters'!$G$24))) + 'Input Parameters'!$G$12*($I15+2*$F15*$H15))/('Model Parameters'!$F$20+2*'Input Parameters'!$G$13*'Input Parameters'!$G$12*'Model Parameters'!$B$61*$H15)</f>
        <v>0.20294574188089484</v>
      </c>
      <c r="K15">
        <f>'Input Parameters'!$G$15/(2*'Model Parameters'!$F$4)*'Model Parameters'!$B$39/('Model Parameters'!$B$65)*EXP(-($E15+0.11)/'Model Parameters'!$B$48)+'Input Parameters'!$G$13*'Model Parameters'!$B$61*$J15</f>
        <v>0.22662331962755969</v>
      </c>
      <c r="L15">
        <f>1/((SQRT($K15*('Input Parameters'!$G$12)^2/'Model Parameters'!$B$51))/TANH(SQRT($K15*('Input Parameters'!$G$12)^2/'Model Parameters'!$B$51))+$K15*'Input Parameters'!$G$12/'Input Parameters'!$G$17)</f>
        <v>0.99831559189310848</v>
      </c>
      <c r="M15">
        <f>'Model Parameters'!$F$2*'Input Parameters'!$G$4*$L15</f>
        <v>34.003664790612916</v>
      </c>
      <c r="N15">
        <f>'Input Parameters'!$G$22+('Model Parameters'!$F$20*'Input Parameters'!$G$22 - (1/(1/('Input Parameters'!$G$12*($I15+2*$F15*$M15))+1/('Model Parameters'!$F$22*'Input Parameters'!$G$24))) + 'Input Parameters'!$G$12*($I15+2*$F15*$M15))/('Model Parameters'!$F$20+2*'Input Parameters'!$G$13*'Input Parameters'!$G$12*'Model Parameters'!$B$61*$M15)</f>
        <v>0.20296052668172332</v>
      </c>
      <c r="O15" s="4">
        <f>(2*'Model Parameters'!$F$21*'Input Parameters'!$G$23+'Model Parameters'!$F$22*'Input Parameters'!$G$24+'Model Parameters'!$F$20*'Input Parameters'!$G$22+'Input Parameters'!$G$12*$I15-'Model Parameters'!$F$20*$N15)/(2*'Model Parameters'!$F$21)</f>
        <v>255.86334109723165</v>
      </c>
      <c r="P15" s="4">
        <f>'Input Parameters'!$G$12*(2*$F15*$M15)/(2*'Model Parameters'!$F$21)*EXP(-$N15*('Model Parameters'!$B$32+'Model Parameters'!$B$35))</f>
        <v>1.0545423415089282E-2</v>
      </c>
      <c r="Q15">
        <f>$O15+LN(1+($P15*('Model Parameters'!$B$33+2*'Model Parameters'!$B$35)*EXP(-$O15*('Model Parameters'!$B$33+2*'Model Parameters'!$B$35)))/(1+LN(SQRT(1+$P15*('Model Parameters'!$B$33+2*'Model Parameters'!$B$35)*EXP(-$O15*('Model Parameters'!$B$33+2*'Model Parameters'!$B$35))))))/('Model Parameters'!$B$33+2*'Model Parameters'!$B$35)</f>
        <v>255.8731697439608</v>
      </c>
      <c r="R15">
        <f>'Input Parameters'!$G$4*'Model Parameters'!$F$2*EXP(-'Model Parameters'!$B$32*$N15-'Model Parameters'!$B$33*$Q15-'Model Parameters'!$B$35*($N15+2*$Q15))*$L15</f>
        <v>31.691510525925558</v>
      </c>
      <c r="S15">
        <f>'Input Parameters'!$G$22+('Model Parameters'!$F$20*'Input Parameters'!$G$22 - (1/(1/('Input Parameters'!$G$12*($I15+2*$F15*$R15))+1/('Model Parameters'!$F$22*'Input Parameters'!$G$24))) + 'Input Parameters'!$G$12*($I15+2*$F15*$R15))/('Model Parameters'!$F$20+2*'Input Parameters'!$G$13*'Input Parameters'!$G$12*'Model Parameters'!$B$61*$R15)</f>
        <v>0.20359959981045209</v>
      </c>
      <c r="T15">
        <f>'Input Parameters'!$G$15/(2*'Model Parameters'!$F$4)*'Model Parameters'!$B$39/('Model Parameters'!$B$65)*EXP(-($E15+0.11)/'Model Parameters'!$B$48)+'Input Parameters'!$G$13*'Model Parameters'!$B$61*$S15</f>
        <v>0.227352371219016</v>
      </c>
      <c r="U15">
        <f>1/((SQRT($T15*('Input Parameters'!$G$12)^2/'Model Parameters'!$B$51))/TANH(SQRT($T15*('Input Parameters'!$G$12)^2/'Model Parameters'!$B$51))+$T15*'Input Parameters'!$G$12/'Input Parameters'!$G$17)</f>
        <v>0.99831018397118287</v>
      </c>
      <c r="V15" s="4">
        <f>(2*'Model Parameters'!$F$21*'Input Parameters'!$G$23+'Model Parameters'!$F$22*'Input Parameters'!$G$24+'Model Parameters'!$F$20*'Input Parameters'!$G$22+'Input Parameters'!$G$12*$I15-'Model Parameters'!$F$20*$S15)/(2*'Model Parameters'!$F$21)</f>
        <v>255.86223160514703</v>
      </c>
      <c r="W15" s="4">
        <f>'Input Parameters'!$G$12*(2*$F15*$U15*'Model Parameters'!$F$2*'Input Parameters'!$G$4)/(2*'Model Parameters'!$F$21)*EXP(-$S15*('Model Parameters'!$B$32+'Model Parameters'!$B$35))</f>
        <v>1.0545365335087754E-2</v>
      </c>
      <c r="X15">
        <f>MAX(0,$V15+LN(1+($W15*('Model Parameters'!$B$33+2*'Model Parameters'!$B$35)*EXP(-$V15*('Model Parameters'!$B$33+2*'Model Parameters'!$B$35)))/(1+LN(SQRT(1+$W15*('Model Parameters'!$B$33+2*'Model Parameters'!$B$35)*EXP(-$V15*('Model Parameters'!$B$33+2*'Model Parameters'!$B$35))))))/('Model Parameters'!$B$33+2*'Model Parameters'!$B$35))</f>
        <v>255.8720602007439</v>
      </c>
      <c r="Y15">
        <f>'Input Parameters'!$G$4*'Model Parameters'!$F$2*EXP(-'Model Parameters'!$B$32*$S15-'Model Parameters'!$B$33*$X15-'Model Parameters'!$B$35*($S15+2*$X15))*$U15</f>
        <v>31.691345654996617</v>
      </c>
      <c r="Z15" s="8">
        <f>$E15-'Model Parameters'!$F$3*'Input Parameters'!$G$3/'Model Parameters'!$F$4*LN($S15/'Input Parameters'!$G$22)</f>
        <v>-6.6276579912713685E-2</v>
      </c>
      <c r="AA15" s="8">
        <f>'Input Parameters'!$G$12*$Y15*$F15*2*'Model Parameters'!$F$4/10</f>
        <v>7.8944376162306629E-4</v>
      </c>
      <c r="AB15" s="8">
        <f t="shared" si="1"/>
        <v>31.691345654996617</v>
      </c>
      <c r="AC15" s="8">
        <f t="shared" si="2"/>
        <v>255.8720602007439</v>
      </c>
      <c r="AD15" s="8">
        <f>LOG10(S15/1000/'Model Parameters'!$B$15)</f>
        <v>9.620834010502886</v>
      </c>
      <c r="AE15" s="8">
        <f>AA15*10/(AA15*10+('Model Parameters'!$F$4*'Input Parameters'!$G$12)*I15)</f>
        <v>0.70543614058840609</v>
      </c>
      <c r="AF15" s="8">
        <f>Y15*S15*'Input Parameters'!$G$13*'Input Parameters'!$G$12*'Model Parameters'!$B$61</f>
        <v>2.7410530655659388E-5</v>
      </c>
      <c r="AG15" s="8">
        <f>'Input Parameters'!$G$12*F15*Y15</f>
        <v>4.0910180941237819E-8</v>
      </c>
      <c r="AH15" s="8">
        <f>'Input Parameters'!$G$17*('Model Parameters'!$F$2*'Input Parameters'!$G$4*EXP(-'Model Parameters'!$B$32*$S15-'Model Parameters'!$B$33*$X15-'Model Parameters'!$B$35*($S15+2*$X15))-$Y15*SQRT($T15*('Input Parameters'!$G$12)^2/'Model Parameters'!$B$51)/TANH(SQRT($T15*('Input Parameters'!$G$12)^2/'Model Parameters'!$B$51)))</f>
        <v>2.7451440836552909E-5</v>
      </c>
      <c r="AI15" s="8">
        <f>MIN(1,('Model Parameters'!$B$45-'Model Parameters'!$F$3*'Input Parameters'!$G$3/'Model Parameters'!$F$4*LN($S15/'Input Parameters'!$G$22))/Z15)</f>
        <v>1</v>
      </c>
      <c r="AJ15" s="8">
        <f>MIN('Input Parameters'!$G$24+'Model Parameters'!$F$2*'Input Parameters'!$G$4*EXP(-'Model Parameters'!$B$32*$S15-'Model Parameters'!$B$33*$X15-'Model Parameters'!$B$35*($S15+2*$X15)),AC15*10^(3-AD15)/'Model Parameters'!$B$13)</f>
        <v>47.118282283650885</v>
      </c>
      <c r="AK15" s="8">
        <f t="shared" si="3"/>
        <v>0.70543614058840609</v>
      </c>
      <c r="AL15" s="8">
        <f>MIN(1,('Model Parameters'!$B$45-'Model Parameters'!$F$3*'Input Parameters'!$G$3/'Model Parameters'!$F$4*AD15)/($E15-'Model Parameters'!$F$3*'Input Parameters'!$G$3/'Model Parameters'!$F$4*AD15))</f>
        <v>1</v>
      </c>
      <c r="AM15" s="8">
        <f>MIN(1,('Model Parameters'!$B$45-'Model Parameters'!$F$3*'Input Parameters'!$G$3/'Model Parameters'!$F$4*AD15-0.2)/($E15-'Model Parameters'!$F$3*'Input Parameters'!$G$3/'Model Parameters'!$F$4*AD15-0.2))</f>
        <v>1</v>
      </c>
      <c r="AN15" s="8">
        <f t="shared" si="4"/>
        <v>0.70543614058840609</v>
      </c>
      <c r="AO15" s="8">
        <f t="shared" si="5"/>
        <v>0.70543614058840609</v>
      </c>
      <c r="AP15" s="8">
        <f>EXP(-'Model Parameters'!$B$32*$S15-'Model Parameters'!$B$33*$X15-'Model Parameters'!$B$35*($S15+2*$X15))</f>
        <v>0.93200299216473326</v>
      </c>
    </row>
    <row r="16" spans="1:42" x14ac:dyDescent="0.4">
      <c r="E16">
        <f t="shared" si="0"/>
        <v>-7.0000000000000007E-2</v>
      </c>
      <c r="F16">
        <f>'Input Parameters'!$G$15/(2*'Model Parameters'!$F$4)*'Model Parameters'!$B$39/('Model Parameters'!$B$65)*EXP(-($E16+0.11)/'Model Parameters'!$B$48)</f>
        <v>3.6910773528395663E-4</v>
      </c>
      <c r="G16">
        <f>1/((SQRT($F16*('Input Parameters'!$G$12)^2/'Model Parameters'!$B$51))/TANH(SQRT($F16*('Input Parameters'!$G$12)^2/'Model Parameters'!$B$51))+$F16*'Input Parameters'!$G$12/'Input Parameters'!$G$17)</f>
        <v>0.99999725107896253</v>
      </c>
      <c r="H16">
        <f>'Model Parameters'!$F$2*'Input Parameters'!$G$4*$G16</f>
        <v>34.06094384716797</v>
      </c>
      <c r="I16">
        <f>'Input Parameters'!$G$15*'Model Parameters'!$B$41/'Model Parameters'!$F$4*EXP(-$E16/'Model Parameters'!$B$50)</f>
        <v>9.6179880389101833E-3</v>
      </c>
      <c r="J16">
        <f>'Input Parameters'!$G$22+('Model Parameters'!$F$20*'Input Parameters'!$G$22 - (1/(1/('Input Parameters'!$G$12*($I16+2*$F16*$H16))+1/('Model Parameters'!$F$22*'Input Parameters'!$G$24))) + 'Input Parameters'!$G$12*($I16+2*$F16*$H16))/('Model Parameters'!$F$20+2*'Input Parameters'!$G$13*'Input Parameters'!$G$12*'Model Parameters'!$B$61*$H16)</f>
        <v>0.2029457711977585</v>
      </c>
      <c r="K16">
        <f>'Input Parameters'!$G$15/(2*'Model Parameters'!$F$4)*'Model Parameters'!$B$39/('Model Parameters'!$B$65)*EXP(-($E16+0.11)/'Model Parameters'!$B$48)+'Input Parameters'!$G$13*'Model Parameters'!$B$61*$J16</f>
        <v>0.22665364262078469</v>
      </c>
      <c r="L16">
        <f>1/((SQRT($K16*('Input Parameters'!$G$12)^2/'Model Parameters'!$B$51))/TANH(SQRT($K16*('Input Parameters'!$G$12)^2/'Model Parameters'!$B$51))+$K16*'Input Parameters'!$G$12/'Input Parameters'!$G$17)</f>
        <v>0.99831536696336276</v>
      </c>
      <c r="M16">
        <f>'Model Parameters'!$F$2*'Input Parameters'!$G$4*$L16</f>
        <v>34.003657129272419</v>
      </c>
      <c r="N16">
        <f>'Input Parameters'!$G$22+('Model Parameters'!$F$20*'Input Parameters'!$G$22 - (1/(1/('Input Parameters'!$G$12*($I16+2*$F16*$M16))+1/('Model Parameters'!$F$22*'Input Parameters'!$G$24))) + 'Input Parameters'!$G$12*($I16+2*$F16*$M16))/('Model Parameters'!$F$20+2*'Input Parameters'!$G$13*'Input Parameters'!$G$12*'Model Parameters'!$B$61*$M16)</f>
        <v>0.20296055597484275</v>
      </c>
      <c r="O16" s="4">
        <f>(2*'Model Parameters'!$F$21*'Input Parameters'!$G$23+'Model Parameters'!$F$22*'Input Parameters'!$G$24+'Model Parameters'!$F$20*'Input Parameters'!$G$22+'Input Parameters'!$G$12*$I16-'Model Parameters'!$F$20*$N16)/(2*'Model Parameters'!$F$21)</f>
        <v>255.8636388818465</v>
      </c>
      <c r="P16" s="4">
        <f>'Input Parameters'!$G$12*(2*$F16*$M16)/(2*'Model Parameters'!$F$21)*EXP(-$N16*('Model Parameters'!$B$32+'Model Parameters'!$B$35))</f>
        <v>1.1488182509343877E-2</v>
      </c>
      <c r="Q16">
        <f>$O16+LN(1+($P16*('Model Parameters'!$B$33+2*'Model Parameters'!$B$35)*EXP(-$O16*('Model Parameters'!$B$33+2*'Model Parameters'!$B$35)))/(1+LN(SQRT(1+$P16*('Model Parameters'!$B$33+2*'Model Parameters'!$B$35)*EXP(-$O16*('Model Parameters'!$B$33+2*'Model Parameters'!$B$35))))))/('Model Parameters'!$B$33+2*'Model Parameters'!$B$35)</f>
        <v>255.87434620448866</v>
      </c>
      <c r="R16">
        <f>'Input Parameters'!$G$4*'Model Parameters'!$F$2*EXP(-'Model Parameters'!$B$32*$N16-'Model Parameters'!$B$33*$Q16-'Model Parameters'!$B$35*($N16+2*$Q16))*$L16</f>
        <v>31.691493128630782</v>
      </c>
      <c r="S16">
        <f>'Input Parameters'!$G$22+('Model Parameters'!$F$20*'Input Parameters'!$G$22 - (1/(1/('Input Parameters'!$G$12*($I16+2*$F16*$R16))+1/('Model Parameters'!$F$22*'Input Parameters'!$G$24))) + 'Input Parameters'!$G$12*($I16+2*$F16*$R16))/('Model Parameters'!$F$20+2*'Input Parameters'!$G$13*'Input Parameters'!$G$12*'Model Parameters'!$B$61*$R16)</f>
        <v>0.20359963128886807</v>
      </c>
      <c r="T16">
        <f>'Input Parameters'!$G$15/(2*'Model Parameters'!$F$4)*'Model Parameters'!$B$39/('Model Parameters'!$B$65)*EXP(-($E16+0.11)/'Model Parameters'!$B$48)+'Input Parameters'!$G$13*'Model Parameters'!$B$61*$S16</f>
        <v>0.22738269662237184</v>
      </c>
      <c r="U16">
        <f>1/((SQRT($T16*('Input Parameters'!$G$12)^2/'Model Parameters'!$B$51))/TANH(SQRT($T16*('Input Parameters'!$G$12)^2/'Model Parameters'!$B$51))+$T16*'Input Parameters'!$G$12/'Input Parameters'!$G$17)</f>
        <v>0.99830995902644792</v>
      </c>
      <c r="V16" s="4">
        <f>(2*'Model Parameters'!$F$21*'Input Parameters'!$G$23+'Model Parameters'!$F$22*'Input Parameters'!$G$24+'Model Parameters'!$F$20*'Input Parameters'!$G$22+'Input Parameters'!$G$12*$I16-'Model Parameters'!$F$20*$S16)/(2*'Model Parameters'!$F$21)</f>
        <v>255.86252938596797</v>
      </c>
      <c r="W16" s="4">
        <f>'Input Parameters'!$G$12*(2*$F16*$U16*'Model Parameters'!$F$2*'Input Parameters'!$G$4)/(2*'Model Parameters'!$F$21)*EXP(-$S16*('Model Parameters'!$B$32+'Model Parameters'!$B$35))</f>
        <v>1.1488119236809834E-2</v>
      </c>
      <c r="X16">
        <f>MAX(0,$V16+LN(1+($W16*('Model Parameters'!$B$33+2*'Model Parameters'!$B$35)*EXP(-$V16*('Model Parameters'!$B$33+2*'Model Parameters'!$B$35)))/(1+LN(SQRT(1+$W16*('Model Parameters'!$B$33+2*'Model Parameters'!$B$35)*EXP(-$V16*('Model Parameters'!$B$33+2*'Model Parameters'!$B$35))))))/('Model Parameters'!$B$33+2*'Model Parameters'!$B$35))</f>
        <v>255.87323665290705</v>
      </c>
      <c r="Y16">
        <f>'Input Parameters'!$G$4*'Model Parameters'!$F$2*EXP(-'Model Parameters'!$B$32*$S16-'Model Parameters'!$B$33*$X16-'Model Parameters'!$B$35*($S16+2*$X16))*$U16</f>
        <v>31.691328257340956</v>
      </c>
      <c r="Z16" s="8">
        <f>$E16-'Model Parameters'!$F$3*'Input Parameters'!$G$3/'Model Parameters'!$F$4*LN($S16/'Input Parameters'!$G$22)</f>
        <v>-7.1276583885059669E-2</v>
      </c>
      <c r="AA16" s="8">
        <f>'Input Parameters'!$G$12*$Y16*$F16*2*'Model Parameters'!$F$4/10</f>
        <v>8.6001962387439112E-4</v>
      </c>
      <c r="AB16" s="8">
        <f t="shared" si="1"/>
        <v>31.691328257340956</v>
      </c>
      <c r="AC16" s="8">
        <f t="shared" si="2"/>
        <v>255.87323665290705</v>
      </c>
      <c r="AD16" s="8">
        <f>LOG10(S16/1000/'Model Parameters'!$B$15)</f>
        <v>9.6208340776488992</v>
      </c>
      <c r="AE16" s="8">
        <f>AA16*10/(AA16*10+('Model Parameters'!$F$4*'Input Parameters'!$G$12)*I16)</f>
        <v>0.70866073569894128</v>
      </c>
      <c r="AF16" s="8">
        <f>Y16*S16*'Input Parameters'!$G$13*'Input Parameters'!$G$12*'Model Parameters'!$B$61</f>
        <v>2.741051984597443E-5</v>
      </c>
      <c r="AG16" s="8">
        <f>'Input Parameters'!$G$12*F16*Y16</f>
        <v>4.4567529868600879E-8</v>
      </c>
      <c r="AH16" s="8">
        <f>'Input Parameters'!$G$17*('Model Parameters'!$F$2*'Input Parameters'!$G$4*EXP(-'Model Parameters'!$B$32*$S16-'Model Parameters'!$B$33*$X16-'Model Parameters'!$B$35*($S16+2*$X16))-$Y16*SQRT($T16*('Input Parameters'!$G$12)^2/'Model Parameters'!$B$51)/TANH(SQRT($T16*('Input Parameters'!$G$12)^2/'Model Parameters'!$B$51)))</f>
        <v>2.7455087375825214E-5</v>
      </c>
      <c r="AI16" s="8">
        <f>MIN(1,('Model Parameters'!$B$45-'Model Parameters'!$F$3*'Input Parameters'!$G$3/'Model Parameters'!$F$4*LN($S16/'Input Parameters'!$G$22))/Z16)</f>
        <v>1</v>
      </c>
      <c r="AJ16" s="8">
        <f>MIN('Input Parameters'!$G$24+'Model Parameters'!$F$2*'Input Parameters'!$G$4*EXP(-'Model Parameters'!$B$32*$S16-'Model Parameters'!$B$33*$X16-'Model Parameters'!$B$35*($S16+2*$X16)),AC16*10^(3-AD16)/'Model Parameters'!$B$13)</f>
        <v>47.118491639790314</v>
      </c>
      <c r="AK16" s="8">
        <f t="shared" si="3"/>
        <v>0.70866073569894128</v>
      </c>
      <c r="AL16" s="8">
        <f>MIN(1,('Model Parameters'!$B$45-'Model Parameters'!$F$3*'Input Parameters'!$G$3/'Model Parameters'!$F$4*AD16)/($E16-'Model Parameters'!$F$3*'Input Parameters'!$G$3/'Model Parameters'!$F$4*AD16))</f>
        <v>1</v>
      </c>
      <c r="AM16" s="8">
        <f>MIN(1,('Model Parameters'!$B$45-'Model Parameters'!$F$3*'Input Parameters'!$G$3/'Model Parameters'!$F$4*AD16-0.2)/($E16-'Model Parameters'!$F$3*'Input Parameters'!$G$3/'Model Parameters'!$F$4*AD16-0.2))</f>
        <v>1</v>
      </c>
      <c r="AN16" s="8">
        <f t="shared" si="4"/>
        <v>0.70866073569894128</v>
      </c>
      <c r="AO16" s="8">
        <f t="shared" si="5"/>
        <v>0.70866073569894128</v>
      </c>
      <c r="AP16" s="8">
        <f>EXP(-'Model Parameters'!$B$32*$S16-'Model Parameters'!$B$33*$X16-'Model Parameters'!$B$35*($S16+2*$X16))</f>
        <v>0.93200269052532181</v>
      </c>
    </row>
    <row r="17" spans="5:42" x14ac:dyDescent="0.4">
      <c r="E17">
        <f t="shared" si="0"/>
        <v>-7.4999999999999997E-2</v>
      </c>
      <c r="F17">
        <f>'Input Parameters'!$G$15/(2*'Model Parameters'!$F$4)*'Model Parameters'!$B$39/('Model Parameters'!$B$65)*EXP(-($E17+0.11)/'Model Parameters'!$B$48)</f>
        <v>4.0210599584832322E-4</v>
      </c>
      <c r="G17">
        <f>1/((SQRT($F17*('Input Parameters'!$G$12)^2/'Model Parameters'!$B$51))/TANH(SQRT($F17*('Input Parameters'!$G$12)^2/'Model Parameters'!$B$51))+$F17*'Input Parameters'!$G$12/'Input Parameters'!$G$17)</f>
        <v>0.99999700532607771</v>
      </c>
      <c r="H17">
        <f>'Model Parameters'!$F$2*'Input Parameters'!$G$4*$G17</f>
        <v>34.060935476569746</v>
      </c>
      <c r="I17">
        <f>'Input Parameters'!$G$15*'Model Parameters'!$B$41/'Model Parameters'!$F$4*EXP(-$E17/'Model Parameters'!$B$50)</f>
        <v>1.0315975191818852E-2</v>
      </c>
      <c r="J17">
        <f>'Input Parameters'!$G$22+('Model Parameters'!$F$20*'Input Parameters'!$G$22 - (1/(1/('Input Parameters'!$G$12*($I17+2*$F17*$H17))+1/('Model Parameters'!$F$22*'Input Parameters'!$G$24))) + 'Input Parameters'!$G$12*($I17+2*$F17*$H17))/('Model Parameters'!$F$20+2*'Input Parameters'!$G$13*'Input Parameters'!$G$12*'Model Parameters'!$B$61*$H17)</f>
        <v>0.2029458055372505</v>
      </c>
      <c r="K17">
        <f>'Input Parameters'!$G$15/(2*'Model Parameters'!$F$4)*'Model Parameters'!$B$39/('Model Parameters'!$B$65)*EXP(-($E17+0.11)/'Model Parameters'!$B$48)+'Input Parameters'!$G$13*'Model Parameters'!$B$61*$J17</f>
        <v>0.22668667916988264</v>
      </c>
      <c r="L17">
        <f>1/((SQRT($K17*('Input Parameters'!$G$12)^2/'Model Parameters'!$B$51))/TANH(SQRT($K17*('Input Parameters'!$G$12)^2/'Model Parameters'!$B$51))+$K17*'Input Parameters'!$G$12/'Input Parameters'!$G$17)</f>
        <v>0.99831512190515248</v>
      </c>
      <c r="M17">
        <f>'Model Parameters'!$F$2*'Input Parameters'!$G$4*$L17</f>
        <v>34.003648782335532</v>
      </c>
      <c r="N17">
        <f>'Input Parameters'!$G$22+('Model Parameters'!$F$20*'Input Parameters'!$G$22 - (1/(1/('Input Parameters'!$G$12*($I17+2*$F17*$M17))+1/('Model Parameters'!$F$22*'Input Parameters'!$G$24))) + 'Input Parameters'!$G$12*($I17+2*$F17*$M17))/('Model Parameters'!$F$20+2*'Input Parameters'!$G$13*'Input Parameters'!$G$12*'Model Parameters'!$B$61*$M17)</f>
        <v>0.20296059028618577</v>
      </c>
      <c r="O17" s="4">
        <f>(2*'Model Parameters'!$F$21*'Input Parameters'!$G$23+'Model Parameters'!$F$22*'Input Parameters'!$G$24+'Model Parameters'!$F$20*'Input Parameters'!$G$22+'Input Parameters'!$G$12*$I17-'Model Parameters'!$F$20*$N17)/(2*'Model Parameters'!$F$21)</f>
        <v>255.86395827197163</v>
      </c>
      <c r="P17" s="4">
        <f>'Input Parameters'!$G$12*(2*$F17*$M17)/(2*'Model Parameters'!$F$21)*EXP(-$N17*('Model Parameters'!$B$32+'Model Parameters'!$B$35))</f>
        <v>1.2515223857018733E-2</v>
      </c>
      <c r="Q17">
        <f>$O17+LN(1+($P17*('Model Parameters'!$B$33+2*'Model Parameters'!$B$35)*EXP(-$O17*('Model Parameters'!$B$33+2*'Model Parameters'!$B$35)))/(1+LN(SQRT(1+$P17*('Model Parameters'!$B$33+2*'Model Parameters'!$B$35)*EXP(-$O17*('Model Parameters'!$B$33+2*'Model Parameters'!$B$35))))))/('Model Parameters'!$B$33+2*'Model Parameters'!$B$35)</f>
        <v>255.87562282314065</v>
      </c>
      <c r="R17">
        <f>'Input Parameters'!$G$4*'Model Parameters'!$F$2*EXP(-'Model Parameters'!$B$32*$N17-'Model Parameters'!$B$33*$Q17-'Model Parameters'!$B$35*($N17+2*$Q17))*$L17</f>
        <v>31.691474219133038</v>
      </c>
      <c r="S17">
        <f>'Input Parameters'!$G$22+('Model Parameters'!$F$20*'Input Parameters'!$G$22 - (1/(1/('Input Parameters'!$G$12*($I17+2*$F17*$R17))+1/('Model Parameters'!$F$22*'Input Parameters'!$G$24))) + 'Input Parameters'!$G$12*($I17+2*$F17*$R17))/('Model Parameters'!$F$20+2*'Input Parameters'!$G$13*'Input Parameters'!$G$12*'Model Parameters'!$B$61*$R17)</f>
        <v>0.20359966786911882</v>
      </c>
      <c r="T17">
        <f>'Input Parameters'!$G$15/(2*'Model Parameters'!$F$4)*'Model Parameters'!$B$39/('Model Parameters'!$B$65)*EXP(-($E17+0.11)/'Model Parameters'!$B$48)+'Input Parameters'!$G$13*'Model Parameters'!$B$61*$S17</f>
        <v>0.22741573566991583</v>
      </c>
      <c r="U17">
        <f>1/((SQRT($T17*('Input Parameters'!$G$12)^2/'Model Parameters'!$B$51))/TANH(SQRT($T17*('Input Parameters'!$G$12)^2/'Model Parameters'!$B$51))+$T17*'Input Parameters'!$G$12/'Input Parameters'!$G$17)</f>
        <v>0.99830971395285273</v>
      </c>
      <c r="V17" s="4">
        <f>(2*'Model Parameters'!$F$21*'Input Parameters'!$G$23+'Model Parameters'!$F$22*'Input Parameters'!$G$24+'Model Parameters'!$F$20*'Input Parameters'!$G$22+'Input Parameters'!$G$12*$I17-'Model Parameters'!$F$20*$S17)/(2*'Model Parameters'!$F$21)</f>
        <v>255.86284877215405</v>
      </c>
      <c r="W17" s="4">
        <f>'Input Parameters'!$G$12*(2*$F17*$U17*'Model Parameters'!$F$2*'Input Parameters'!$G$4)/(2*'Model Parameters'!$F$21)*EXP(-$S17*('Model Parameters'!$B$32+'Model Parameters'!$B$35))</f>
        <v>1.2515154927718554E-2</v>
      </c>
      <c r="X17">
        <f>MAX(0,$V17+LN(1+($W17*('Model Parameters'!$B$33+2*'Model Parameters'!$B$35)*EXP(-$V17*('Model Parameters'!$B$33+2*'Model Parameters'!$B$35)))/(1+LN(SQRT(1+$W17*('Model Parameters'!$B$33+2*'Model Parameters'!$B$35)*EXP(-$V17*('Model Parameters'!$B$33+2*'Model Parameters'!$B$35))))))/('Model Parameters'!$B$33+2*'Model Parameters'!$B$35))</f>
        <v>255.87451326263914</v>
      </c>
      <c r="Y17">
        <f>'Input Parameters'!$G$4*'Model Parameters'!$F$2*EXP(-'Model Parameters'!$B$32*$S17-'Model Parameters'!$B$33*$X17-'Model Parameters'!$B$35*($S17+2*$X17))*$U17</f>
        <v>31.691309347478626</v>
      </c>
      <c r="Z17" s="8">
        <f>$E17-'Model Parameters'!$F$3*'Input Parameters'!$G$3/'Model Parameters'!$F$4*LN($S17/'Input Parameters'!$G$22)</f>
        <v>-7.62765885012191E-2</v>
      </c>
      <c r="AA17" s="8">
        <f>'Input Parameters'!$G$12*$Y17*$F17*2*'Model Parameters'!$F$4/10</f>
        <v>9.3690488684747069E-4</v>
      </c>
      <c r="AB17" s="8">
        <f t="shared" si="1"/>
        <v>31.691309347478626</v>
      </c>
      <c r="AC17" s="8">
        <f t="shared" si="2"/>
        <v>255.87451326263914</v>
      </c>
      <c r="AD17" s="8">
        <f>LOG10(S17/1000/'Model Parameters'!$B$15)</f>
        <v>9.6208341556775263</v>
      </c>
      <c r="AE17" s="8">
        <f>AA17*10/(AA17*10+('Model Parameters'!$F$4*'Input Parameters'!$G$12)*I17)</f>
        <v>0.71186443949699185</v>
      </c>
      <c r="AF17" s="8">
        <f>Y17*S17*'Input Parameters'!$G$13*'Input Parameters'!$G$12*'Model Parameters'!$B$61</f>
        <v>2.7410508415201283E-5</v>
      </c>
      <c r="AG17" s="8">
        <f>'Input Parameters'!$G$12*F17*Y17</f>
        <v>4.8551841573688688E-8</v>
      </c>
      <c r="AH17" s="8">
        <f>'Input Parameters'!$G$17*('Model Parameters'!$F$2*'Input Parameters'!$G$4*EXP(-'Model Parameters'!$B$32*$S17-'Model Parameters'!$B$33*$X17-'Model Parameters'!$B$35*($S17+2*$X17))-$Y17*SQRT($T17*('Input Parameters'!$G$12)^2/'Model Parameters'!$B$51)/TANH(SQRT($T17*('Input Parameters'!$G$12)^2/'Model Parameters'!$B$51)))</f>
        <v>2.7459060256735246E-5</v>
      </c>
      <c r="AI17" s="8">
        <f>MIN(1,('Model Parameters'!$B$45-'Model Parameters'!$F$3*'Input Parameters'!$G$3/'Model Parameters'!$F$4*LN($S17/'Input Parameters'!$G$22))/Z17)</f>
        <v>1</v>
      </c>
      <c r="AJ17" s="8">
        <f>MIN('Input Parameters'!$G$24+'Model Parameters'!$F$2*'Input Parameters'!$G$4*EXP(-'Model Parameters'!$B$32*$S17-'Model Parameters'!$B$33*$X17-'Model Parameters'!$B$35*($S17+2*$X17)),AC17*10^(3-AD17)/'Model Parameters'!$B$13)</f>
        <v>47.118718258948505</v>
      </c>
      <c r="AK17" s="8">
        <f t="shared" si="3"/>
        <v>0.71186443949699185</v>
      </c>
      <c r="AL17" s="8">
        <f>MIN(1,('Model Parameters'!$B$45-'Model Parameters'!$F$3*'Input Parameters'!$G$3/'Model Parameters'!$F$4*AD17)/($E17-'Model Parameters'!$F$3*'Input Parameters'!$G$3/'Model Parameters'!$F$4*AD17))</f>
        <v>1</v>
      </c>
      <c r="AM17" s="8">
        <f>MIN(1,('Model Parameters'!$B$45-'Model Parameters'!$F$3*'Input Parameters'!$G$3/'Model Parameters'!$F$4*AD17-0.2)/($E17-'Model Parameters'!$F$3*'Input Parameters'!$G$3/'Model Parameters'!$F$4*AD17-0.2))</f>
        <v>1</v>
      </c>
      <c r="AN17" s="8">
        <f t="shared" si="4"/>
        <v>0.71186443949699185</v>
      </c>
      <c r="AO17" s="8">
        <f t="shared" si="5"/>
        <v>0.71186443949699185</v>
      </c>
      <c r="AP17" s="8">
        <f>EXP(-'Model Parameters'!$B$32*$S17-'Model Parameters'!$B$33*$X17-'Model Parameters'!$B$35*($S17+2*$X17))</f>
        <v>0.93200236320554908</v>
      </c>
    </row>
    <row r="18" spans="5:42" x14ac:dyDescent="0.4">
      <c r="E18">
        <f t="shared" si="0"/>
        <v>-0.08</v>
      </c>
      <c r="F18">
        <f>'Input Parameters'!$G$15/(2*'Model Parameters'!$F$4)*'Model Parameters'!$B$39/('Model Parameters'!$B$65)*EXP(-($E18+0.11)/'Model Parameters'!$B$48)</f>
        <v>4.3805430350242675E-4</v>
      </c>
      <c r="G18">
        <f>1/((SQRT($F18*('Input Parameters'!$G$12)^2/'Model Parameters'!$B$51))/TANH(SQRT($F18*('Input Parameters'!$G$12)^2/'Model Parameters'!$B$51))+$F18*'Input Parameters'!$G$12/'Input Parameters'!$G$17)</f>
        <v>0.99999673760302876</v>
      </c>
      <c r="H18">
        <f>'Model Parameters'!$F$2*'Input Parameters'!$G$4*$G18</f>
        <v>34.060926357644945</v>
      </c>
      <c r="I18">
        <f>'Input Parameters'!$G$15*'Model Parameters'!$B$41/'Model Parameters'!$F$4*EXP(-$E18/'Model Parameters'!$B$50)</f>
        <v>1.1064615980774335E-2</v>
      </c>
      <c r="J18">
        <f>'Input Parameters'!$G$22+('Model Parameters'!$F$20*'Input Parameters'!$G$22 - (1/(1/('Input Parameters'!$G$12*($I18+2*$F18*$H18))+1/('Model Parameters'!$F$22*'Input Parameters'!$G$24))) + 'Input Parameters'!$G$12*($I18+2*$F18*$H18))/('Model Parameters'!$F$20+2*'Input Parameters'!$G$13*'Input Parameters'!$G$12*'Model Parameters'!$B$61*$H18)</f>
        <v>0.20294584577743369</v>
      </c>
      <c r="K18">
        <f>'Input Parameters'!$G$15/(2*'Model Parameters'!$F$4)*'Model Parameters'!$B$39/('Model Parameters'!$B$65)*EXP(-($E18+0.11)/'Model Parameters'!$B$48)+'Input Parameters'!$G$13*'Model Parameters'!$B$61*$J18</f>
        <v>0.22672267234534099</v>
      </c>
      <c r="L18">
        <f>1/((SQRT($K18*('Input Parameters'!$G$12)^2/'Model Parameters'!$B$51))/TANH(SQRT($K18*('Input Parameters'!$G$12)^2/'Model Parameters'!$B$51))+$K18*'Input Parameters'!$G$12/'Input Parameters'!$G$17)</f>
        <v>0.9983148549154689</v>
      </c>
      <c r="M18">
        <f>'Model Parameters'!$F$2*'Input Parameters'!$G$4*$L18</f>
        <v>34.00363968838991</v>
      </c>
      <c r="N18">
        <f>'Input Parameters'!$G$22+('Model Parameters'!$F$20*'Input Parameters'!$G$22 - (1/(1/('Input Parameters'!$G$12*($I18+2*$F18*$M18))+1/('Model Parameters'!$F$22*'Input Parameters'!$G$24))) + 'Input Parameters'!$G$12*($I18+2*$F18*$M18))/('Model Parameters'!$F$20+2*'Input Parameters'!$G$13*'Input Parameters'!$G$12*'Model Parameters'!$B$61*$M18)</f>
        <v>0.20296063049298921</v>
      </c>
      <c r="O18" s="4">
        <f>(2*'Model Parameters'!$F$21*'Input Parameters'!$G$23+'Model Parameters'!$F$22*'Input Parameters'!$G$24+'Model Parameters'!$F$20*'Input Parameters'!$G$22+'Input Parameters'!$G$12*$I18-'Model Parameters'!$F$20*$N18)/(2*'Model Parameters'!$F$21)</f>
        <v>255.86430083465009</v>
      </c>
      <c r="P18" s="4">
        <f>'Input Parameters'!$G$12*(2*$F18*$M18)/(2*'Model Parameters'!$F$21)*EXP(-$N18*('Model Parameters'!$B$32+'Model Parameters'!$B$35))</f>
        <v>1.3634082207765427E-2</v>
      </c>
      <c r="Q18">
        <f>$O18+LN(1+($P18*('Model Parameters'!$B$33+2*'Model Parameters'!$B$35)*EXP(-$O18*('Model Parameters'!$B$33+2*'Model Parameters'!$B$35)))/(1+LN(SQRT(1+$P18*('Model Parameters'!$B$33+2*'Model Parameters'!$B$35)*EXP(-$O18*('Model Parameters'!$B$33+2*'Model Parameters'!$B$35))))))/('Model Parameters'!$B$33+2*'Model Parameters'!$B$35)</f>
        <v>255.87700818936918</v>
      </c>
      <c r="R18">
        <f>'Input Parameters'!$G$4*'Model Parameters'!$F$2*EXP(-'Model Parameters'!$B$32*$N18-'Model Parameters'!$B$33*$Q18-'Model Parameters'!$B$35*($N18+2*$Q18))*$L18</f>
        <v>31.691453665308615</v>
      </c>
      <c r="S18">
        <f>'Input Parameters'!$G$22+('Model Parameters'!$F$20*'Input Parameters'!$G$22 - (1/(1/('Input Parameters'!$G$12*($I18+2*$F18*$R18))+1/('Model Parameters'!$F$22*'Input Parameters'!$G$24))) + 'Input Parameters'!$G$12*($I18+2*$F18*$R18))/('Model Parameters'!$F$20+2*'Input Parameters'!$G$13*'Input Parameters'!$G$12*'Model Parameters'!$B$61*$R18)</f>
        <v>0.20359971041631331</v>
      </c>
      <c r="T18">
        <f>'Input Parameters'!$G$15/(2*'Model Parameters'!$F$4)*'Model Parameters'!$B$39/('Model Parameters'!$B$65)*EXP(-($E18+0.11)/'Model Parameters'!$B$48)+'Input Parameters'!$G$13*'Model Parameters'!$B$61*$S18</f>
        <v>0.22745173141769176</v>
      </c>
      <c r="U18">
        <f>1/((SQRT($T18*('Input Parameters'!$G$12)^2/'Model Parameters'!$B$51))/TANH(SQRT($T18*('Input Parameters'!$G$12)^2/'Model Parameters'!$B$51))+$T18*'Input Parameters'!$G$12/'Input Parameters'!$G$17)</f>
        <v>0.99830944694751766</v>
      </c>
      <c r="V18" s="4">
        <f>(2*'Model Parameters'!$F$21*'Input Parameters'!$G$23+'Model Parameters'!$F$22*'Input Parameters'!$G$24+'Model Parameters'!$F$20*'Input Parameters'!$G$22+'Input Parameters'!$G$12*$I18-'Model Parameters'!$F$20*$S18)/(2*'Model Parameters'!$F$21)</f>
        <v>255.86319133076938</v>
      </c>
      <c r="W18" s="4">
        <f>'Input Parameters'!$G$12*(2*$F18*$U18*'Model Parameters'!$F$2*'Input Parameters'!$G$4)/(2*'Model Parameters'!$F$21)*EXP(-$S18*('Model Parameters'!$B$32+'Model Parameters'!$B$35))</f>
        <v>1.3634007115962445E-2</v>
      </c>
      <c r="X18">
        <f>MAX(0,$V18+LN(1+($W18*('Model Parameters'!$B$33+2*'Model Parameters'!$B$35)*EXP(-$V18*('Model Parameters'!$B$33+2*'Model Parameters'!$B$35)))/(1+LN(SQRT(1+$W18*('Model Parameters'!$B$33+2*'Model Parameters'!$B$35)*EXP(-$V18*('Model Parameters'!$B$33+2*'Model Parameters'!$B$35))))))/('Model Parameters'!$B$33+2*'Model Parameters'!$B$35))</f>
        <v>255.8758986193798</v>
      </c>
      <c r="Y18">
        <f>'Input Parameters'!$G$4*'Model Parameters'!$F$2*EXP(-'Model Parameters'!$B$32*$S18-'Model Parameters'!$B$33*$X18-'Model Parameters'!$B$35*($S18+2*$X18))*$U18</f>
        <v>31.691288793290571</v>
      </c>
      <c r="Z18" s="8">
        <f>$E18-'Model Parameters'!$F$3*'Input Parameters'!$G$3/'Model Parameters'!$F$4*LN($S18/'Input Parameters'!$G$22)</f>
        <v>-8.1276593870362068E-2</v>
      </c>
      <c r="AA18" s="8">
        <f>'Input Parameters'!$G$12*$Y18*$F18*2*'Model Parameters'!$F$4/10</f>
        <v>1.0206635954411072E-3</v>
      </c>
      <c r="AB18" s="8">
        <f t="shared" si="1"/>
        <v>31.691288793290571</v>
      </c>
      <c r="AC18" s="8">
        <f t="shared" si="2"/>
        <v>255.8758986193798</v>
      </c>
      <c r="AD18" s="8">
        <f>LOG10(S18/1000/'Model Parameters'!$B$15)</f>
        <v>9.6208342464341072</v>
      </c>
      <c r="AE18" s="8">
        <f>AA18*10/(AA18*10+('Model Parameters'!$F$4*'Input Parameters'!$G$12)*I18)</f>
        <v>0.71504706906489934</v>
      </c>
      <c r="AF18" s="8">
        <f>Y18*S18*'Input Parameters'!$G$13*'Input Parameters'!$G$12*'Model Parameters'!$B$61</f>
        <v>2.7410496365534378E-5</v>
      </c>
      <c r="AG18" s="8">
        <f>'Input Parameters'!$G$12*F18*Y18</f>
        <v>5.2892345724263213E-8</v>
      </c>
      <c r="AH18" s="8">
        <f>'Input Parameters'!$G$17*('Model Parameters'!$F$2*'Input Parameters'!$G$4*EXP(-'Model Parameters'!$B$32*$S18-'Model Parameters'!$B$33*$X18-'Model Parameters'!$B$35*($S18+2*$X18))-$Y18*SQRT($T18*('Input Parameters'!$G$12)^2/'Model Parameters'!$B$51)/TANH(SQRT($T18*('Input Parameters'!$G$12)^2/'Model Parameters'!$B$51)))</f>
        <v>2.74633887111805E-5</v>
      </c>
      <c r="AI18" s="8">
        <f>MIN(1,('Model Parameters'!$B$45-'Model Parameters'!$F$3*'Input Parameters'!$G$3/'Model Parameters'!$F$4*LN($S18/'Input Parameters'!$G$22))/Z18)</f>
        <v>1</v>
      </c>
      <c r="AJ18" s="8">
        <f>MIN('Input Parameters'!$G$24+'Model Parameters'!$F$2*'Input Parameters'!$G$4*EXP(-'Model Parameters'!$B$32*$S18-'Model Parameters'!$B$33*$X18-'Model Parameters'!$B$35*($S18+2*$X18)),AC18*10^(3-AD18)/'Model Parameters'!$B$13)</f>
        <v>47.118963522613349</v>
      </c>
      <c r="AK18" s="8">
        <f t="shared" si="3"/>
        <v>0.71504706906489934</v>
      </c>
      <c r="AL18" s="8">
        <f>MIN(1,('Model Parameters'!$B$45-'Model Parameters'!$F$3*'Input Parameters'!$G$3/'Model Parameters'!$F$4*AD18)/($E18-'Model Parameters'!$F$3*'Input Parameters'!$G$3/'Model Parameters'!$F$4*AD18))</f>
        <v>1</v>
      </c>
      <c r="AM18" s="8">
        <f>MIN(1,('Model Parameters'!$B$45-'Model Parameters'!$F$3*'Input Parameters'!$G$3/'Model Parameters'!$F$4*AD18-0.2)/($E18-'Model Parameters'!$F$3*'Input Parameters'!$G$3/'Model Parameters'!$F$4*AD18-0.2))</f>
        <v>1</v>
      </c>
      <c r="AN18" s="8">
        <f t="shared" si="4"/>
        <v>0.71504706906489934</v>
      </c>
      <c r="AO18" s="8">
        <f t="shared" si="5"/>
        <v>0.71504706906489934</v>
      </c>
      <c r="AP18" s="8">
        <f>EXP(-'Model Parameters'!$B$32*$S18-'Model Parameters'!$B$33*$X18-'Model Parameters'!$B$35*($S18+2*$X18))</f>
        <v>0.93200200800304922</v>
      </c>
    </row>
    <row r="19" spans="5:42" x14ac:dyDescent="0.4">
      <c r="E19">
        <f t="shared" si="0"/>
        <v>-8.5000000000000006E-2</v>
      </c>
      <c r="F19">
        <f>'Input Parameters'!$G$15/(2*'Model Parameters'!$F$4)*'Model Parameters'!$B$39/('Model Parameters'!$B$65)*EXP(-($E19+0.11)/'Model Parameters'!$B$48)</f>
        <v>4.7721639268810814E-4</v>
      </c>
      <c r="G19">
        <f>1/((SQRT($F19*('Input Parameters'!$G$12)^2/'Model Parameters'!$B$51))/TANH(SQRT($F19*('Input Parameters'!$G$12)^2/'Model Parameters'!$B$51))+$F19*'Input Parameters'!$G$12/'Input Parameters'!$G$17)</f>
        <v>0.99999644594571147</v>
      </c>
      <c r="H19">
        <f>'Model Parameters'!$F$2*'Input Parameters'!$G$4*$G19</f>
        <v>34.060916423494128</v>
      </c>
      <c r="I19">
        <f>'Input Parameters'!$G$15*'Model Parameters'!$B$41/'Model Parameters'!$F$4*EXP(-$E19/'Model Parameters'!$B$50)</f>
        <v>1.1867586391550968E-2</v>
      </c>
      <c r="J19">
        <f>'Input Parameters'!$G$22+('Model Parameters'!$F$20*'Input Parameters'!$G$22 - (1/(1/('Input Parameters'!$G$12*($I19+2*$F19*$H19))+1/('Model Parameters'!$F$22*'Input Parameters'!$G$24))) + 'Input Parameters'!$G$12*($I19+2*$F19*$H19))/('Model Parameters'!$F$20+2*'Input Parameters'!$G$13*'Input Parameters'!$G$12*'Model Parameters'!$B$61*$H19)</f>
        <v>0.20294589295175419</v>
      </c>
      <c r="K19">
        <f>'Input Parameters'!$G$15/(2*'Model Parameters'!$F$4)*'Model Parameters'!$B$39/('Model Parameters'!$B$65)*EXP(-($E19+0.11)/'Model Parameters'!$B$48)+'Input Parameters'!$G$13*'Model Parameters'!$B$61*$J19</f>
        <v>0.22676188703389402</v>
      </c>
      <c r="L19">
        <f>1/((SQRT($K19*('Input Parameters'!$G$12)^2/'Model Parameters'!$B$51))/TANH(SQRT($K19*('Input Parameters'!$G$12)^2/'Model Parameters'!$B$51))+$K19*'Input Parameters'!$G$12/'Input Parameters'!$G$17)</f>
        <v>0.99831456402948249</v>
      </c>
      <c r="M19">
        <f>'Model Parameters'!$F$2*'Input Parameters'!$G$4*$L19</f>
        <v>34.003629780511424</v>
      </c>
      <c r="N19">
        <f>'Input Parameters'!$G$22+('Model Parameters'!$F$20*'Input Parameters'!$G$22 - (1/(1/('Input Parameters'!$G$12*($I19+2*$F19*$M19))+1/('Model Parameters'!$F$22*'Input Parameters'!$G$24))) + 'Input Parameters'!$G$12*($I19+2*$F19*$M19))/('Model Parameters'!$F$20+2*'Input Parameters'!$G$13*'Input Parameters'!$G$12*'Model Parameters'!$B$61*$M19)</f>
        <v>0.20296067762771766</v>
      </c>
      <c r="O19" s="4">
        <f>(2*'Model Parameters'!$F$21*'Input Parameters'!$G$23+'Model Parameters'!$F$22*'Input Parameters'!$G$24+'Model Parameters'!$F$20*'Input Parameters'!$G$22+'Input Parameters'!$G$12*$I19-'Model Parameters'!$F$20*$N19)/(2*'Model Parameters'!$F$21)</f>
        <v>255.86466825048785</v>
      </c>
      <c r="P19" s="4">
        <f>'Input Parameters'!$G$12*(2*$F19*$M19)/(2*'Model Parameters'!$F$21)*EXP(-$N19*('Model Parameters'!$B$32+'Model Parameters'!$B$35))</f>
        <v>1.4852965901534475E-2</v>
      </c>
      <c r="Q19">
        <f>$O19+LN(1+($P19*('Model Parameters'!$B$33+2*'Model Parameters'!$B$35)*EXP(-$O19*('Model Parameters'!$B$33+2*'Model Parameters'!$B$35)))/(1+LN(SQRT(1+$P19*('Model Parameters'!$B$33+2*'Model Parameters'!$B$35)*EXP(-$O19*('Model Parameters'!$B$33+2*'Model Parameters'!$B$35))))))/('Model Parameters'!$B$33+2*'Model Parameters'!$B$35)</f>
        <v>255.87851163395919</v>
      </c>
      <c r="R19">
        <f>'Input Parameters'!$G$4*'Model Parameters'!$F$2*EXP(-'Model Parameters'!$B$32*$N19-'Model Parameters'!$B$33*$Q19-'Model Parameters'!$B$35*($N19+2*$Q19))*$L19</f>
        <v>31.691431323433427</v>
      </c>
      <c r="S19">
        <f>'Input Parameters'!$G$22+('Model Parameters'!$F$20*'Input Parameters'!$G$22 - (1/(1/('Input Parameters'!$G$12*($I19+2*$F19*$R19))+1/('Model Parameters'!$F$22*'Input Parameters'!$G$24))) + 'Input Parameters'!$G$12*($I19+2*$F19*$R19))/('Model Parameters'!$F$20+2*'Input Parameters'!$G$13*'Input Parameters'!$G$12*'Model Parameters'!$B$61*$R19)</f>
        <v>0.20359975994612339</v>
      </c>
      <c r="T19">
        <f>'Input Parameters'!$G$15/(2*'Model Parameters'!$F$4)*'Model Parameters'!$B$39/('Model Parameters'!$B$65)*EXP(-($E19+0.11)/'Model Parameters'!$B$48)+'Input Parameters'!$G$13*'Model Parameters'!$B$61*$S19</f>
        <v>0.22749094873261569</v>
      </c>
      <c r="U19">
        <f>1/((SQRT($T19*('Input Parameters'!$G$12)^2/'Model Parameters'!$B$51))/TANH(SQRT($T19*('Input Parameters'!$G$12)^2/'Model Parameters'!$B$51))+$T19*'Input Parameters'!$G$12/'Input Parameters'!$G$17)</f>
        <v>0.99830915604578496</v>
      </c>
      <c r="V19" s="4">
        <f>(2*'Model Parameters'!$F$21*'Input Parameters'!$G$23+'Model Parameters'!$F$22*'Input Parameters'!$G$24+'Model Parameters'!$F$20*'Input Parameters'!$G$22+'Input Parameters'!$G$12*$I19-'Model Parameters'!$F$20*$S19)/(2*'Model Parameters'!$F$21)</f>
        <v>255.8635587424491</v>
      </c>
      <c r="W19" s="4">
        <f>'Input Parameters'!$G$12*(2*$F19*$U19*'Model Parameters'!$F$2*'Input Parameters'!$G$4)/(2*'Model Parameters'!$F$21)*EXP(-$S19*('Model Parameters'!$B$32+'Model Parameters'!$B$35))</f>
        <v>1.4852884096279481E-2</v>
      </c>
      <c r="X19">
        <f>MAX(0,$V19+LN(1+($W19*('Model Parameters'!$B$33+2*'Model Parameters'!$B$35)*EXP(-$V19*('Model Parameters'!$B$33+2*'Model Parameters'!$B$35)))/(1+LN(SQRT(1+$W19*('Model Parameters'!$B$33+2*'Model Parameters'!$B$35)*EXP(-$V19*('Model Parameters'!$B$33+2*'Model Parameters'!$B$35))))))/('Model Parameters'!$B$33+2*'Model Parameters'!$B$35))</f>
        <v>255.87740205390111</v>
      </c>
      <c r="Y19">
        <f>'Input Parameters'!$G$4*'Model Parameters'!$F$2*EXP(-'Model Parameters'!$B$32*$S19-'Model Parameters'!$B$33*$X19-'Model Parameters'!$B$35*($S19+2*$X19))*$U19</f>
        <v>31.691266451058752</v>
      </c>
      <c r="Z19" s="8">
        <f>$E19-'Model Parameters'!$F$3*'Input Parameters'!$G$3/'Model Parameters'!$F$4*LN($S19/'Input Parameters'!$G$22)</f>
        <v>-8.6276600120658353E-2</v>
      </c>
      <c r="AA19" s="8">
        <f>'Input Parameters'!$G$12*$Y19*$F19*2*'Model Parameters'!$F$4/10</f>
        <v>1.111910217254979E-3</v>
      </c>
      <c r="AB19" s="8">
        <f t="shared" si="1"/>
        <v>31.691266451058752</v>
      </c>
      <c r="AC19" s="8">
        <f t="shared" si="2"/>
        <v>255.87740205390111</v>
      </c>
      <c r="AD19" s="8">
        <f>LOG10(S19/1000/'Model Parameters'!$B$15)</f>
        <v>9.6208343520851454</v>
      </c>
      <c r="AE19" s="8">
        <f>AA19*10/(AA19*10+('Model Parameters'!$F$4*'Input Parameters'!$G$12)*I19)</f>
        <v>0.71820844889672841</v>
      </c>
      <c r="AF19" s="8">
        <f>Y19*S19*'Input Parameters'!$G$13*'Input Parameters'!$G$12*'Model Parameters'!$B$61</f>
        <v>2.7410483709405457E-5</v>
      </c>
      <c r="AG19" s="8">
        <f>'Input Parameters'!$G$12*F19*Y19</f>
        <v>5.7620884969424218E-8</v>
      </c>
      <c r="AH19" s="8">
        <f>'Input Parameters'!$G$17*('Model Parameters'!$F$2*'Input Parameters'!$G$4*EXP(-'Model Parameters'!$B$32*$S19-'Model Parameters'!$B$33*$X19-'Model Parameters'!$B$35*($S19+2*$X19))-$Y19*SQRT($T19*('Input Parameters'!$G$12)^2/'Model Parameters'!$B$51)/TANH(SQRT($T19*('Input Parameters'!$G$12)^2/'Model Parameters'!$B$51)))</f>
        <v>2.7468104594427729E-5</v>
      </c>
      <c r="AI19" s="8">
        <f>MIN(1,('Model Parameters'!$B$45-'Model Parameters'!$F$3*'Input Parameters'!$G$3/'Model Parameters'!$F$4*LN($S19/'Input Parameters'!$G$22))/Z19)</f>
        <v>1</v>
      </c>
      <c r="AJ19" s="8">
        <f>MIN('Input Parameters'!$G$24+'Model Parameters'!$F$2*'Input Parameters'!$G$4*EXP(-'Model Parameters'!$B$32*$S19-'Model Parameters'!$B$33*$X19-'Model Parameters'!$B$35*($S19+2*$X19)),AC19*10^(3-AD19)/'Model Parameters'!$B$13)</f>
        <v>47.119228913933675</v>
      </c>
      <c r="AK19" s="8">
        <f t="shared" si="3"/>
        <v>0.71820844889672841</v>
      </c>
      <c r="AL19" s="8">
        <f>MIN(1,('Model Parameters'!$B$45-'Model Parameters'!$F$3*'Input Parameters'!$G$3/'Model Parameters'!$F$4*AD19)/($E19-'Model Parameters'!$F$3*'Input Parameters'!$G$3/'Model Parameters'!$F$4*AD19))</f>
        <v>1</v>
      </c>
      <c r="AM19" s="8">
        <f>MIN(1,('Model Parameters'!$B$45-'Model Parameters'!$F$3*'Input Parameters'!$G$3/'Model Parameters'!$F$4*AD19-0.2)/($E19-'Model Parameters'!$F$3*'Input Parameters'!$G$3/'Model Parameters'!$F$4*AD19-0.2))</f>
        <v>1</v>
      </c>
      <c r="AN19" s="8">
        <f t="shared" si="4"/>
        <v>0.71820844889672841</v>
      </c>
      <c r="AO19" s="8">
        <f t="shared" si="5"/>
        <v>0.71820844889672841</v>
      </c>
      <c r="AP19" s="8">
        <f>EXP(-'Model Parameters'!$B$32*$S19-'Model Parameters'!$B$33*$X19-'Model Parameters'!$B$35*($S19+2*$X19))</f>
        <v>0.93200162252536933</v>
      </c>
    </row>
    <row r="20" spans="5:42" x14ac:dyDescent="0.4">
      <c r="E20">
        <f t="shared" si="0"/>
        <v>-0.09</v>
      </c>
      <c r="F20">
        <f>'Input Parameters'!$G$15/(2*'Model Parameters'!$F$4)*'Model Parameters'!$B$39/('Model Parameters'!$B$65)*EXP(-($E20+0.11)/'Model Parameters'!$B$48)</f>
        <v>5.1987957572705132E-4</v>
      </c>
      <c r="G20">
        <f>1/((SQRT($F20*('Input Parameters'!$G$12)^2/'Model Parameters'!$B$51))/TANH(SQRT($F20*('Input Parameters'!$G$12)^2/'Model Parameters'!$B$51))+$F20*'Input Parameters'!$G$12/'Input Parameters'!$G$17)</f>
        <v>0.9999961282144364</v>
      </c>
      <c r="H20">
        <f>'Model Parameters'!$F$2*'Input Parameters'!$G$4*$G20</f>
        <v>34.060905601237259</v>
      </c>
      <c r="I20">
        <f>'Input Parameters'!$G$15*'Model Parameters'!$B$41/'Model Parameters'!$F$4*EXP(-$E20/'Model Parameters'!$B$50)</f>
        <v>1.2728829179941345E-2</v>
      </c>
      <c r="J20">
        <f>'Input Parameters'!$G$22+('Model Parameters'!$F$20*'Input Parameters'!$G$22 - (1/(1/('Input Parameters'!$G$12*($I20+2*$F20*$H20))+1/('Model Parameters'!$F$22*'Input Parameters'!$G$24))) + 'Input Parameters'!$G$12*($I20+2*$F20*$H20))/('Model Parameters'!$F$20+2*'Input Parameters'!$G$13*'Input Parameters'!$G$12*'Model Parameters'!$B$61*$H20)</f>
        <v>0.20294594827674722</v>
      </c>
      <c r="K20">
        <f>'Input Parameters'!$G$15/(2*'Model Parameters'!$F$4)*'Model Parameters'!$B$39/('Model Parameters'!$B$65)*EXP(-($E20+0.11)/'Model Parameters'!$B$48)+'Input Parameters'!$G$13*'Model Parameters'!$B$61*$J20</f>
        <v>0.22680461190430021</v>
      </c>
      <c r="L20">
        <f>1/((SQRT($K20*('Input Parameters'!$G$12)^2/'Model Parameters'!$B$51))/TANH(SQRT($K20*('Input Parameters'!$G$12)^2/'Model Parameters'!$B$51))+$K20*'Input Parameters'!$G$12/'Input Parameters'!$G$17)</f>
        <v>0.99831424710596306</v>
      </c>
      <c r="M20">
        <f>'Model Parameters'!$F$2*'Input Parameters'!$G$4*$L20</f>
        <v>34.003618985767552</v>
      </c>
      <c r="N20">
        <f>'Input Parameters'!$G$22+('Model Parameters'!$F$20*'Input Parameters'!$G$22 - (1/(1/('Input Parameters'!$G$12*($I20+2*$F20*$M20))+1/('Model Parameters'!$F$22*'Input Parameters'!$G$24))) + 'Input Parameters'!$G$12*($I20+2*$F20*$M20))/('Model Parameters'!$F$20+2*'Input Parameters'!$G$13*'Input Parameters'!$G$12*'Model Parameters'!$B$61*$M20)</f>
        <v>0.20296073290574027</v>
      </c>
      <c r="O20" s="4">
        <f>(2*'Model Parameters'!$F$21*'Input Parameters'!$G$23+'Model Parameters'!$F$22*'Input Parameters'!$G$24+'Model Parameters'!$F$20*'Input Parameters'!$G$22+'Input Parameters'!$G$12*$I20-'Model Parameters'!$F$20*$N20)/(2*'Model Parameters'!$F$21)</f>
        <v>255.86506232186684</v>
      </c>
      <c r="P20" s="4">
        <f>'Input Parameters'!$G$12*(2*$F20*$M20)/(2*'Model Parameters'!$F$21)*EXP(-$N20*('Model Parameters'!$B$32+'Model Parameters'!$B$35))</f>
        <v>1.6180817084436118E-2</v>
      </c>
      <c r="Q20">
        <f>$O20+LN(1+($P20*('Model Parameters'!$B$33+2*'Model Parameters'!$B$35)*EXP(-$O20*('Model Parameters'!$B$33+2*'Model Parameters'!$B$35)))/(1+LN(SQRT(1+$P20*('Model Parameters'!$B$33+2*'Model Parameters'!$B$35)*EXP(-$O20*('Model Parameters'!$B$33+2*'Model Parameters'!$B$35))))))/('Model Parameters'!$B$33+2*'Model Parameters'!$B$35)</f>
        <v>255.88014329335215</v>
      </c>
      <c r="R20">
        <f>'Input Parameters'!$G$4*'Model Parameters'!$F$2*EXP(-'Model Parameters'!$B$32*$N20-'Model Parameters'!$B$33*$Q20-'Model Parameters'!$B$35*($N20+2*$Q20))*$L20</f>
        <v>31.691407037159355</v>
      </c>
      <c r="S20">
        <f>'Input Parameters'!$G$22+('Model Parameters'!$F$20*'Input Parameters'!$G$22 - (1/(1/('Input Parameters'!$G$12*($I20+2*$F20*$R20))+1/('Model Parameters'!$F$22*'Input Parameters'!$G$24))) + 'Input Parameters'!$G$12*($I20+2*$F20*$R20))/('Model Parameters'!$F$20+2*'Input Parameters'!$G$13*'Input Parameters'!$G$12*'Model Parameters'!$B$61*$R20)</f>
        <v>0.20359981765137958</v>
      </c>
      <c r="T20">
        <f>'Input Parameters'!$G$15/(2*'Model Parameters'!$F$4)*'Model Parameters'!$B$39/('Model Parameters'!$B$65)*EXP(-($E20+0.11)/'Model Parameters'!$B$48)+'Input Parameters'!$G$13*'Model Parameters'!$B$61*$S20</f>
        <v>0.22753367625701529</v>
      </c>
      <c r="U20">
        <f>1/((SQRT($T20*('Input Parameters'!$G$12)^2/'Model Parameters'!$B$51))/TANH(SQRT($T20*('Input Parameters'!$G$12)^2/'Model Parameters'!$B$51))+$T20*'Input Parameters'!$G$12/'Input Parameters'!$G$17)</f>
        <v>0.99830883910664914</v>
      </c>
      <c r="V20" s="4">
        <f>(2*'Model Parameters'!$F$21*'Input Parameters'!$G$23+'Model Parameters'!$F$22*'Input Parameters'!$G$24+'Model Parameters'!$F$20*'Input Parameters'!$G$22+'Input Parameters'!$G$12*$I20-'Model Parameters'!$F$20*$S20)/(2*'Model Parameters'!$F$21)</f>
        <v>255.86395280961415</v>
      </c>
      <c r="W20" s="4">
        <f>'Input Parameters'!$G$12*(2*$F20*$U20*'Model Parameters'!$F$2*'Input Parameters'!$G$4)/(2*'Model Parameters'!$F$21)*EXP(-$S20*('Model Parameters'!$B$32+'Model Parameters'!$B$35))</f>
        <v>1.6180727965526685E-2</v>
      </c>
      <c r="X20">
        <f>MAX(0,$V20+LN(1+($W20*('Model Parameters'!$B$33+2*'Model Parameters'!$B$35)*EXP(-$V20*('Model Parameters'!$B$33+2*'Model Parameters'!$B$35)))/(1+LN(SQRT(1+$W20*('Model Parameters'!$B$33+2*'Model Parameters'!$B$35)*EXP(-$V20*('Model Parameters'!$B$33+2*'Model Parameters'!$B$35))))))/('Model Parameters'!$B$33+2*'Model Parameters'!$B$35))</f>
        <v>255.87903370264161</v>
      </c>
      <c r="Y20">
        <f>'Input Parameters'!$G$4*'Model Parameters'!$F$2*EXP(-'Model Parameters'!$B$32*$S20-'Model Parameters'!$B$33*$X20-'Model Parameters'!$B$35*($S20+2*$X20))*$U20</f>
        <v>31.691242164442759</v>
      </c>
      <c r="Z20" s="8">
        <f>$E20-'Model Parameters'!$F$3*'Input Parameters'!$G$3/'Model Parameters'!$F$4*LN($S20/'Input Parameters'!$G$22)</f>
        <v>-9.1276607402633617E-2</v>
      </c>
      <c r="AA20" s="8">
        <f>'Input Parameters'!$G$12*$Y20*$F20*2*'Model Parameters'!$F$4/10</f>
        <v>1.2113141498364375E-3</v>
      </c>
      <c r="AB20" s="8">
        <f t="shared" si="1"/>
        <v>31.691242164442759</v>
      </c>
      <c r="AC20" s="8">
        <f t="shared" si="2"/>
        <v>255.87903370264161</v>
      </c>
      <c r="AD20" s="8">
        <f>LOG10(S20/1000/'Model Parameters'!$B$15)</f>
        <v>9.6208344751750285</v>
      </c>
      <c r="AE20" s="8">
        <f>AA20*10/(AA20*10+('Model Parameters'!$F$4*'Input Parameters'!$G$12)*I20)</f>
        <v>0.721348410872511</v>
      </c>
      <c r="AF20" s="8">
        <f>Y20*S20*'Input Parameters'!$G$13*'Input Parameters'!$G$12*'Model Parameters'!$B$61</f>
        <v>2.7410470472178817E-5</v>
      </c>
      <c r="AG20" s="8">
        <f>'Input Parameters'!$G$12*F20*Y20</f>
        <v>6.2772148512019355E-8</v>
      </c>
      <c r="AH20" s="8">
        <f>'Input Parameters'!$G$17*('Model Parameters'!$F$2*'Input Parameters'!$G$4*EXP(-'Model Parameters'!$B$32*$S20-'Model Parameters'!$B$33*$X20-'Model Parameters'!$B$35*($S20+2*$X20))-$Y20*SQRT($T20*('Input Parameters'!$G$12)^2/'Model Parameters'!$B$51)/TANH(SQRT($T20*('Input Parameters'!$G$12)^2/'Model Parameters'!$B$51)))</f>
        <v>2.747324262080066E-5</v>
      </c>
      <c r="AI20" s="8">
        <f>MIN(1,('Model Parameters'!$B$45-'Model Parameters'!$F$3*'Input Parameters'!$G$3/'Model Parameters'!$F$4*LN($S20/'Input Parameters'!$G$22))/Z20)</f>
        <v>1</v>
      </c>
      <c r="AJ20" s="8">
        <f>MIN('Input Parameters'!$G$24+'Model Parameters'!$F$2*'Input Parameters'!$G$4*EXP(-'Model Parameters'!$B$32*$S20-'Model Parameters'!$B$33*$X20-'Model Parameters'!$B$35*($S20+2*$X20)),AC20*10^(3-AD20)/'Model Parameters'!$B$13)</f>
        <v>47.11951602340978</v>
      </c>
      <c r="AK20" s="8">
        <f t="shared" si="3"/>
        <v>0.721348410872511</v>
      </c>
      <c r="AL20" s="8">
        <f>MIN(1,('Model Parameters'!$B$45-'Model Parameters'!$F$3*'Input Parameters'!$G$3/'Model Parameters'!$F$4*AD20)/($E20-'Model Parameters'!$F$3*'Input Parameters'!$G$3/'Model Parameters'!$F$4*AD20))</f>
        <v>1</v>
      </c>
      <c r="AM20" s="8">
        <f>MIN(1,('Model Parameters'!$B$45-'Model Parameters'!$F$3*'Input Parameters'!$G$3/'Model Parameters'!$F$4*AD20-0.2)/($E20-'Model Parameters'!$F$3*'Input Parameters'!$G$3/'Model Parameters'!$F$4*AD20-0.2))</f>
        <v>1</v>
      </c>
      <c r="AN20" s="8">
        <f t="shared" si="4"/>
        <v>0.721348410872511</v>
      </c>
      <c r="AO20" s="8">
        <f t="shared" si="5"/>
        <v>0.721348410872511</v>
      </c>
      <c r="AP20" s="8">
        <f>EXP(-'Model Parameters'!$B$32*$S20-'Model Parameters'!$B$33*$X20-'Model Parameters'!$B$35*($S20+2*$X20))</f>
        <v>0.93200120417347232</v>
      </c>
    </row>
    <row r="21" spans="5:42" x14ac:dyDescent="0.4">
      <c r="E21">
        <f t="shared" si="0"/>
        <v>-9.5000000000000001E-2</v>
      </c>
      <c r="F21">
        <f>'Input Parameters'!$G$15/(2*'Model Parameters'!$F$4)*'Model Parameters'!$B$39/('Model Parameters'!$B$65)*EXP(-($E21+0.11)/'Model Parameters'!$B$48)</f>
        <v>5.66356850685096E-4</v>
      </c>
      <c r="G21">
        <f>1/((SQRT($F21*('Input Parameters'!$G$12)^2/'Model Parameters'!$B$51))/TANH(SQRT($F21*('Input Parameters'!$G$12)^2/'Model Parameters'!$B$51))+$F21*'Input Parameters'!$G$12/'Input Parameters'!$G$17)</f>
        <v>0.99999578207823292</v>
      </c>
      <c r="H21">
        <f>'Model Parameters'!$F$2*'Input Parameters'!$G$4*$G21</f>
        <v>34.060893811479062</v>
      </c>
      <c r="I21">
        <f>'Input Parameters'!$G$15*'Model Parameters'!$B$41/'Model Parameters'!$F$4*EXP(-$E21/'Model Parameters'!$B$50)</f>
        <v>1.3652573231527293E-2</v>
      </c>
      <c r="J21">
        <f>'Input Parameters'!$G$22+('Model Parameters'!$F$20*'Input Parameters'!$G$22 - (1/(1/('Input Parameters'!$G$12*($I21+2*$F21*$H21))+1/('Model Parameters'!$F$22*'Input Parameters'!$G$24))) + 'Input Parameters'!$G$12*($I21+2*$F21*$H21))/('Model Parameters'!$F$20+2*'Input Parameters'!$G$13*'Input Parameters'!$G$12*'Model Parameters'!$B$61*$H21)</f>
        <v>0.20294601318470759</v>
      </c>
      <c r="K21">
        <f>'Input Parameters'!$G$15/(2*'Model Parameters'!$F$4)*'Model Parameters'!$B$39/('Model Parameters'!$B$65)*EXP(-($E21+0.11)/'Model Parameters'!$B$48)+'Input Parameters'!$G$13*'Model Parameters'!$B$61*$J21</f>
        <v>0.22685116155163407</v>
      </c>
      <c r="L21">
        <f>1/((SQRT($K21*('Input Parameters'!$G$12)^2/'Model Parameters'!$B$51))/TANH(SQRT($K21*('Input Parameters'!$G$12)^2/'Model Parameters'!$B$51))+$K21*'Input Parameters'!$G$12/'Input Parameters'!$G$17)</f>
        <v>0.99831390181137625</v>
      </c>
      <c r="M21">
        <f>'Model Parameters'!$F$2*'Input Parameters'!$G$4*$L21</f>
        <v>34.00360722467569</v>
      </c>
      <c r="N21">
        <f>'Input Parameters'!$G$22+('Model Parameters'!$F$20*'Input Parameters'!$G$22 - (1/(1/('Input Parameters'!$G$12*($I21+2*$F21*$M21))+1/('Model Parameters'!$F$22*'Input Parameters'!$G$24))) + 'Input Parameters'!$G$12*($I21+2*$F21*$M21))/('Model Parameters'!$F$20+2*'Input Parameters'!$G$13*'Input Parameters'!$G$12*'Model Parameters'!$B$61*$M21)</f>
        <v>0.20296079775796635</v>
      </c>
      <c r="O21" s="4">
        <f>(2*'Model Parameters'!$F$21*'Input Parameters'!$G$23+'Model Parameters'!$F$22*'Input Parameters'!$G$24+'Model Parameters'!$F$20*'Input Parameters'!$G$22+'Input Parameters'!$G$12*$I21-'Model Parameters'!$F$20*$N21)/(2*'Model Parameters'!$F$21)</f>
        <v>255.86548498174849</v>
      </c>
      <c r="P21" s="4">
        <f>'Input Parameters'!$G$12*(2*$F21*$M21)/(2*'Model Parameters'!$F$21)*EXP(-$N21*('Model Parameters'!$B$32+'Model Parameters'!$B$35))</f>
        <v>1.762737730731101E-2</v>
      </c>
      <c r="Q21">
        <f>$O21+LN(1+($P21*('Model Parameters'!$B$33+2*'Model Parameters'!$B$35)*EXP(-$O21*('Model Parameters'!$B$33+2*'Model Parameters'!$B$35)))/(1+LN(SQRT(1+$P21*('Model Parameters'!$B$33+2*'Model Parameters'!$B$35)*EXP(-$O21*('Model Parameters'!$B$33+2*'Model Parameters'!$B$35))))))/('Model Parameters'!$B$33+2*'Model Parameters'!$B$35)</f>
        <v>255.88191417958382</v>
      </c>
      <c r="R21">
        <f>'Input Parameters'!$G$4*'Model Parameters'!$F$2*EXP(-'Model Parameters'!$B$32*$N21-'Model Parameters'!$B$33*$Q21-'Model Parameters'!$B$35*($N21+2*$Q21))*$L21</f>
        <v>31.691380636399607</v>
      </c>
      <c r="S21">
        <f>'Input Parameters'!$G$22+('Model Parameters'!$F$20*'Input Parameters'!$G$22 - (1/(1/('Input Parameters'!$G$12*($I21+2*$F21*$R21))+1/('Model Parameters'!$F$22*'Input Parameters'!$G$24))) + 'Input Parameters'!$G$12*($I21+2*$F21*$R21))/('Model Parameters'!$F$20+2*'Input Parameters'!$G$13*'Input Parameters'!$G$12*'Model Parameters'!$B$61*$R21)</f>
        <v>0.20359988493340575</v>
      </c>
      <c r="T21">
        <f>'Input Parameters'!$G$15/(2*'Model Parameters'!$F$4)*'Model Parameters'!$B$39/('Model Parameters'!$B$65)*EXP(-($E21+0.11)/'Model Parameters'!$B$48)+'Input Parameters'!$G$13*'Model Parameters'!$B$61*$S21</f>
        <v>0.22758022855143251</v>
      </c>
      <c r="U21">
        <f>1/((SQRT($T21*('Input Parameters'!$G$12)^2/'Model Parameters'!$B$51))/TANH(SQRT($T21*('Input Parameters'!$G$12)^2/'Model Parameters'!$B$51))+$T21*'Input Parameters'!$G$12/'Input Parameters'!$G$17)</f>
        <v>0.99830849379686237</v>
      </c>
      <c r="V21" s="4">
        <f>(2*'Model Parameters'!$F$21*'Input Parameters'!$G$23+'Model Parameters'!$F$22*'Input Parameters'!$G$24+'Model Parameters'!$F$20*'Input Parameters'!$G$22+'Input Parameters'!$G$12*$I21-'Model Parameters'!$F$20*$S21)/(2*'Model Parameters'!$F$21)</f>
        <v>255.86437546527739</v>
      </c>
      <c r="W21" s="4">
        <f>'Input Parameters'!$G$12*(2*$F21*$U21*'Model Parameters'!$F$2*'Input Parameters'!$G$4)/(2*'Model Parameters'!$F$21)*EXP(-$S21*('Model Parameters'!$B$32+'Model Parameters'!$B$35))</f>
        <v>1.7627280220890156E-2</v>
      </c>
      <c r="X21">
        <f>MAX(0,$V21+LN(1+($W21*('Model Parameters'!$B$33+2*'Model Parameters'!$B$35)*EXP(-$V21*('Model Parameters'!$B$33+2*'Model Parameters'!$B$35)))/(1+LN(SQRT(1+$W21*('Model Parameters'!$B$33+2*'Model Parameters'!$B$35)*EXP(-$V21*('Model Parameters'!$B$33+2*'Model Parameters'!$B$35))))))/('Model Parameters'!$B$33+2*'Model Parameters'!$B$35))</f>
        <v>255.88080457764084</v>
      </c>
      <c r="Y21">
        <f>'Input Parameters'!$G$4*'Model Parameters'!$F$2*EXP(-'Model Parameters'!$B$32*$S21-'Model Parameters'!$B$33*$X21-'Model Parameters'!$B$35*($S21+2*$X21))*$U21</f>
        <v>31.691215763365474</v>
      </c>
      <c r="Z21" s="8">
        <f>$E21-'Model Parameters'!$F$3*'Input Parameters'!$G$3/'Model Parameters'!$F$4*LN($S21/'Input Parameters'!$G$22)</f>
        <v>-9.627661589312364E-2</v>
      </c>
      <c r="AA21" s="8">
        <f>'Input Parameters'!$G$12*$Y21*$F21*2*'Model Parameters'!$F$4/10</f>
        <v>1.3196046307743475E-3</v>
      </c>
      <c r="AB21" s="8">
        <f t="shared" si="1"/>
        <v>31.691215763365474</v>
      </c>
      <c r="AC21" s="8">
        <f t="shared" si="2"/>
        <v>255.88080457764084</v>
      </c>
      <c r="AD21" s="8">
        <f>LOG10(S21/1000/'Model Parameters'!$B$15)</f>
        <v>9.6208346186928768</v>
      </c>
      <c r="AE21" s="8">
        <f>AA21*10/(AA21*10+('Model Parameters'!$F$4*'Input Parameters'!$G$12)*I21)</f>
        <v>0.72446679422756277</v>
      </c>
      <c r="AF21" s="8">
        <f>Y21*S21*'Input Parameters'!$G$13*'Input Parameters'!$G$12*'Model Parameters'!$B$61</f>
        <v>2.7410456695405794E-5</v>
      </c>
      <c r="AG21" s="8">
        <f>'Input Parameters'!$G$12*F21*Y21</f>
        <v>6.8383926557203057E-8</v>
      </c>
      <c r="AH21" s="8">
        <f>'Input Parameters'!$G$17*('Model Parameters'!$F$2*'Input Parameters'!$G$4*EXP(-'Model Parameters'!$B$32*$S21-'Model Parameters'!$B$33*$X21-'Model Parameters'!$B$35*($S21+2*$X21))-$Y21*SQRT($T21*('Input Parameters'!$G$12)^2/'Model Parameters'!$B$51)/TANH(SQRT($T21*('Input Parameters'!$G$12)^2/'Model Parameters'!$B$51)))</f>
        <v>2.7478840621967241E-5</v>
      </c>
      <c r="AI21" s="8">
        <f>MIN(1,('Model Parameters'!$B$45-'Model Parameters'!$F$3*'Input Parameters'!$G$3/'Model Parameters'!$F$4*LN($S21/'Input Parameters'!$G$22))/Z21)</f>
        <v>1</v>
      </c>
      <c r="AJ21" s="8">
        <f>MIN('Input Parameters'!$G$24+'Model Parameters'!$F$2*'Input Parameters'!$G$4*EXP(-'Model Parameters'!$B$32*$S21-'Model Parameters'!$B$33*$X21-'Model Parameters'!$B$35*($S21+2*$X21)),AC21*10^(3-AD21)/'Model Parameters'!$B$13)</f>
        <v>47.119826554515441</v>
      </c>
      <c r="AK21" s="8">
        <f t="shared" si="3"/>
        <v>0.72446679422756277</v>
      </c>
      <c r="AL21" s="8">
        <f>MIN(1,('Model Parameters'!$B$45-'Model Parameters'!$F$3*'Input Parameters'!$G$3/'Model Parameters'!$F$4*AD21)/($E21-'Model Parameters'!$F$3*'Input Parameters'!$G$3/'Model Parameters'!$F$4*AD21))</f>
        <v>1</v>
      </c>
      <c r="AM21" s="8">
        <f>MIN(1,('Model Parameters'!$B$45-'Model Parameters'!$F$3*'Input Parameters'!$G$3/'Model Parameters'!$F$4*AD21-0.2)/($E21-'Model Parameters'!$F$3*'Input Parameters'!$G$3/'Model Parameters'!$F$4*AD21-0.2))</f>
        <v>1</v>
      </c>
      <c r="AN21" s="8">
        <f t="shared" si="4"/>
        <v>0.72446679422756277</v>
      </c>
      <c r="AO21" s="8">
        <f t="shared" si="5"/>
        <v>0.72446679422756277</v>
      </c>
      <c r="AP21" s="8">
        <f>EXP(-'Model Parameters'!$B$32*$S21-'Model Parameters'!$B$33*$X21-'Model Parameters'!$B$35*($S21+2*$X21))</f>
        <v>0.9320007501238029</v>
      </c>
    </row>
    <row r="22" spans="5:42" x14ac:dyDescent="0.4">
      <c r="E22">
        <f t="shared" si="0"/>
        <v>-0.1</v>
      </c>
      <c r="F22">
        <f>'Input Parameters'!$G$15/(2*'Model Parameters'!$F$4)*'Model Parameters'!$B$39/('Model Parameters'!$B$65)*EXP(-($E22+0.11)/'Model Parameters'!$B$48)</f>
        <v>6.169891976797843E-4</v>
      </c>
      <c r="G22">
        <f>1/((SQRT($F22*('Input Parameters'!$G$12)^2/'Model Parameters'!$B$51))/TANH(SQRT($F22*('Input Parameters'!$G$12)^2/'Model Parameters'!$B$51))+$F22*'Input Parameters'!$G$12/'Input Parameters'!$G$17)</f>
        <v>0.99999540499774875</v>
      </c>
      <c r="H22">
        <f>'Model Parameters'!$F$2*'Input Parameters'!$G$4*$G22</f>
        <v>34.060880967726554</v>
      </c>
      <c r="I22">
        <f>'Input Parameters'!$G$15*'Model Parameters'!$B$41/'Model Parameters'!$F$4*EXP(-$E22/'Model Parameters'!$B$50)</f>
        <v>1.4643354326409026E-2</v>
      </c>
      <c r="J22">
        <f>'Input Parameters'!$G$22+('Model Parameters'!$F$20*'Input Parameters'!$G$22 - (1/(1/('Input Parameters'!$G$12*($I22+2*$F22*$H22))+1/('Model Parameters'!$F$22*'Input Parameters'!$G$24))) + 'Input Parameters'!$G$12*($I22+2*$F22*$H22))/('Model Parameters'!$F$20+2*'Input Parameters'!$G$13*'Input Parameters'!$G$12*'Model Parameters'!$B$61*$H22)</f>
        <v>0.20294608936221695</v>
      </c>
      <c r="K22">
        <f>'Input Parameters'!$G$15/(2*'Model Parameters'!$F$4)*'Model Parameters'!$B$39/('Model Parameters'!$B$65)*EXP(-($E22+0.11)/'Model Parameters'!$B$48)+'Input Parameters'!$G$13*'Model Parameters'!$B$61*$J22</f>
        <v>0.22690187883655166</v>
      </c>
      <c r="L22">
        <f>1/((SQRT($K22*('Input Parameters'!$G$12)^2/'Model Parameters'!$B$51))/TANH(SQRT($K22*('Input Parameters'!$G$12)^2/'Model Parameters'!$B$51))+$K22*'Input Parameters'!$G$12/'Input Parameters'!$G$17)</f>
        <v>0.9983135256025345</v>
      </c>
      <c r="M22">
        <f>'Model Parameters'!$F$2*'Input Parameters'!$G$4*$L22</f>
        <v>34.003594410612237</v>
      </c>
      <c r="N22">
        <f>'Input Parameters'!$G$22+('Model Parameters'!$F$20*'Input Parameters'!$G$22 - (1/(1/('Input Parameters'!$G$12*($I22+2*$F22*$M22))+1/('Model Parameters'!$F$22*'Input Parameters'!$G$24))) + 'Input Parameters'!$G$12*($I22+2*$F22*$M22))/('Model Parameters'!$F$20+2*'Input Parameters'!$G$13*'Input Parameters'!$G$12*'Model Parameters'!$B$61*$M22)</f>
        <v>0.20296087386933162</v>
      </c>
      <c r="O22" s="4">
        <f>(2*'Model Parameters'!$F$21*'Input Parameters'!$G$23+'Model Parameters'!$F$22*'Input Parameters'!$G$24+'Model Parameters'!$F$20*'Input Parameters'!$G$22+'Input Parameters'!$G$12*$I22-'Model Parameters'!$F$20*$N22)/(2*'Model Parameters'!$F$21)</f>
        <v>255.86593830311051</v>
      </c>
      <c r="P22" s="4">
        <f>'Input Parameters'!$G$12*(2*$F22*$M22)/(2*'Model Parameters'!$F$21)*EXP(-$N22*('Model Parameters'!$B$32+'Model Parameters'!$B$35))</f>
        <v>1.9203258988114147E-2</v>
      </c>
      <c r="Q22">
        <f>$O22+LN(1+($P22*('Model Parameters'!$B$33+2*'Model Parameters'!$B$35)*EXP(-$O22*('Model Parameters'!$B$33+2*'Model Parameters'!$B$35)))/(1+LN(SQRT(1+$P22*('Model Parameters'!$B$33+2*'Model Parameters'!$B$35)*EXP(-$O22*('Model Parameters'!$B$33+2*'Model Parameters'!$B$35))))))/('Model Parameters'!$B$33+2*'Model Parameters'!$B$35)</f>
        <v>255.8838362563155</v>
      </c>
      <c r="R22">
        <f>'Input Parameters'!$G$4*'Model Parameters'!$F$2*EXP(-'Model Parameters'!$B$32*$N22-'Model Parameters'!$B$33*$Q22-'Model Parameters'!$B$35*($N22+2*$Q22))*$L22</f>
        <v>31.691351936115083</v>
      </c>
      <c r="S22">
        <f>'Input Parameters'!$G$22+('Model Parameters'!$F$20*'Input Parameters'!$G$22 - (1/(1/('Input Parameters'!$G$12*($I22+2*$F22*$R22))+1/('Model Parameters'!$F$22*'Input Parameters'!$G$24))) + 'Input Parameters'!$G$12*($I22+2*$F22*$R22))/('Model Parameters'!$F$20+2*'Input Parameters'!$G$13*'Input Parameters'!$G$12*'Model Parameters'!$B$61*$R22)</f>
        <v>0.20359996343894105</v>
      </c>
      <c r="T22">
        <f>'Input Parameters'!$G$15/(2*'Model Parameters'!$F$4)*'Model Parameters'!$B$39/('Model Parameters'!$B$65)*EXP(-($E22+0.11)/'Model Parameters'!$B$48)+'Input Parameters'!$G$13*'Model Parameters'!$B$61*$S22</f>
        <v>0.22763094843209905</v>
      </c>
      <c r="U22">
        <f>1/((SQRT($T22*('Input Parameters'!$G$12)^2/'Model Parameters'!$B$51))/TANH(SQRT($T22*('Input Parameters'!$G$12)^2/'Model Parameters'!$B$51))+$T22*'Input Parameters'!$G$12/'Input Parameters'!$G$17)</f>
        <v>0.99830811757359761</v>
      </c>
      <c r="V22" s="4">
        <f>(2*'Model Parameters'!$F$21*'Input Parameters'!$G$23+'Model Parameters'!$F$22*'Input Parameters'!$G$24+'Model Parameters'!$F$20*'Input Parameters'!$G$22+'Input Parameters'!$G$12*$I22-'Model Parameters'!$F$20*$S22)/(2*'Model Parameters'!$F$21)</f>
        <v>255.8648287824829</v>
      </c>
      <c r="W22" s="4">
        <f>'Input Parameters'!$G$12*(2*$F22*$U22*'Model Parameters'!$F$2*'Input Parameters'!$G$4)/(2*'Model Parameters'!$F$21)*EXP(-$S22*('Model Parameters'!$B$32+'Model Parameters'!$B$35))</f>
        <v>1.920315322187633E-2</v>
      </c>
      <c r="X22">
        <f>MAX(0,$V22+LN(1+($W22*('Model Parameters'!$B$33+2*'Model Parameters'!$B$35)*EXP(-$V22*('Model Parameters'!$B$33+2*'Model Parameters'!$B$35)))/(1+LN(SQRT(1+$W22*('Model Parameters'!$B$33+2*'Model Parameters'!$B$35)*EXP(-$V22*('Model Parameters'!$B$33+2*'Model Parameters'!$B$35))))))/('Model Parameters'!$B$33+2*'Model Parameters'!$B$35))</f>
        <v>255.88272664257491</v>
      </c>
      <c r="Y22">
        <f>'Input Parameters'!$G$4*'Model Parameters'!$F$2*EXP(-'Model Parameters'!$B$32*$S22-'Model Parameters'!$B$33*$X22-'Model Parameters'!$B$35*($S22+2*$X22))*$U22</f>
        <v>31.691187062799813</v>
      </c>
      <c r="Z22" s="8">
        <f>$E22-'Model Parameters'!$F$3*'Input Parameters'!$G$3/'Model Parameters'!$F$4*LN($S22/'Input Parameters'!$G$22)</f>
        <v>-0.10127662579993327</v>
      </c>
      <c r="AA22" s="8">
        <f>'Input Parameters'!$G$12*$Y22*$F22*2*'Model Parameters'!$F$4/10</f>
        <v>1.4375760866357785E-3</v>
      </c>
      <c r="AB22" s="8">
        <f t="shared" si="1"/>
        <v>31.691187062799813</v>
      </c>
      <c r="AC22" s="8">
        <f t="shared" si="2"/>
        <v>255.88272664257491</v>
      </c>
      <c r="AD22" s="8">
        <f>LOG10(S22/1000/'Model Parameters'!$B$15)</f>
        <v>9.6208347861512937</v>
      </c>
      <c r="AE22" s="8">
        <f>AA22*10/(AA22*10+('Model Parameters'!$F$4*'Input Parameters'!$G$12)*I22)</f>
        <v>0.72756344551696361</v>
      </c>
      <c r="AF22" s="8">
        <f>Y22*S22*'Input Parameters'!$G$13*'Input Parameters'!$G$12*'Model Parameters'!$B$61</f>
        <v>2.7410442440745855E-5</v>
      </c>
      <c r="AG22" s="8">
        <f>'Input Parameters'!$G$12*F22*Y22</f>
        <v>7.4497387502501869E-8</v>
      </c>
      <c r="AH22" s="8">
        <f>'Input Parameters'!$G$17*('Model Parameters'!$F$2*'Input Parameters'!$G$4*EXP(-'Model Parameters'!$B$32*$S22-'Model Parameters'!$B$33*$X22-'Model Parameters'!$B$35*($S22+2*$X22))-$Y22*SQRT($T22*('Input Parameters'!$G$12)^2/'Model Parameters'!$B$51)/TANH(SQRT($T22*('Input Parameters'!$G$12)^2/'Model Parameters'!$B$51)))</f>
        <v>2.7484939828162281E-5</v>
      </c>
      <c r="AI22" s="8">
        <f>MIN(1,('Model Parameters'!$B$45-'Model Parameters'!$F$3*'Input Parameters'!$G$3/'Model Parameters'!$F$4*LN($S22/'Input Parameters'!$G$22))/Z22)</f>
        <v>1</v>
      </c>
      <c r="AJ22" s="8">
        <f>MIN('Input Parameters'!$G$24+'Model Parameters'!$F$2*'Input Parameters'!$G$4*EXP(-'Model Parameters'!$B$32*$S22-'Model Parameters'!$B$33*$X22-'Model Parameters'!$B$35*($S22+2*$X22)),AC22*10^(3-AD22)/'Model Parameters'!$B$13)</f>
        <v>47.120162329151228</v>
      </c>
      <c r="AK22" s="8">
        <f t="shared" si="3"/>
        <v>0.72756344551696361</v>
      </c>
      <c r="AL22" s="8">
        <f>MIN(1,('Model Parameters'!$B$45-'Model Parameters'!$F$3*'Input Parameters'!$G$3/'Model Parameters'!$F$4*AD22)/($E22-'Model Parameters'!$F$3*'Input Parameters'!$G$3/'Model Parameters'!$F$4*AD22))</f>
        <v>1</v>
      </c>
      <c r="AM22" s="8">
        <f>MIN(1,('Model Parameters'!$B$45-'Model Parameters'!$F$3*'Input Parameters'!$G$3/'Model Parameters'!$F$4*AD22-0.2)/($E22-'Model Parameters'!$F$3*'Input Parameters'!$G$3/'Model Parameters'!$F$4*AD22-0.2))</f>
        <v>1</v>
      </c>
      <c r="AN22" s="8">
        <f t="shared" si="4"/>
        <v>0.72756344551696361</v>
      </c>
      <c r="AO22" s="8">
        <f t="shared" si="5"/>
        <v>0.72756344551696361</v>
      </c>
      <c r="AP22" s="8">
        <f>EXP(-'Model Parameters'!$B$32*$S22-'Model Parameters'!$B$33*$X22-'Model Parameters'!$B$35*($S22+2*$X22))</f>
        <v>0.93200025730878966</v>
      </c>
    </row>
    <row r="23" spans="5:42" x14ac:dyDescent="0.4">
      <c r="E23">
        <f t="shared" si="0"/>
        <v>-0.105</v>
      </c>
      <c r="F23">
        <f>'Input Parameters'!$G$15/(2*'Model Parameters'!$F$4)*'Model Parameters'!$B$39/('Model Parameters'!$B$65)*EXP(-($E23+0.11)/'Model Parameters'!$B$48)</f>
        <v>6.7214808047798464E-4</v>
      </c>
      <c r="G23">
        <f>1/((SQRT($F23*('Input Parameters'!$G$12)^2/'Model Parameters'!$B$51))/TANH(SQRT($F23*('Input Parameters'!$G$12)^2/'Model Parameters'!$B$51))+$F23*'Input Parameters'!$G$12/'Input Parameters'!$G$17)</f>
        <v>0.99999499420662319</v>
      </c>
      <c r="H23">
        <f>'Model Parameters'!$F$2*'Input Parameters'!$G$4*$G23</f>
        <v>34.060866975754635</v>
      </c>
      <c r="I23">
        <f>'Input Parameters'!$G$15*'Model Parameters'!$B$41/'Model Parameters'!$F$4*EXP(-$E23/'Model Parameters'!$B$50)</f>
        <v>1.5706037410851827E-2</v>
      </c>
      <c r="J23">
        <f>'Input Parameters'!$G$22+('Model Parameters'!$F$20*'Input Parameters'!$G$22 - (1/(1/('Input Parameters'!$G$12*($I23+2*$F23*$H23))+1/('Model Parameters'!$F$22*'Input Parameters'!$G$24))) + 'Input Parameters'!$G$12*($I23+2*$F23*$H23))/('Model Parameters'!$F$20+2*'Input Parameters'!$G$13*'Input Parameters'!$G$12*'Model Parameters'!$B$61*$H23)</f>
        <v>0.2029461787955808</v>
      </c>
      <c r="K23">
        <f>'Input Parameters'!$G$15/(2*'Model Parameters'!$F$4)*'Model Parameters'!$B$39/('Model Parameters'!$B$65)*EXP(-($E23+0.11)/'Model Parameters'!$B$48)+'Input Parameters'!$G$13*'Model Parameters'!$B$61*$J23</f>
        <v>0.22695713743755058</v>
      </c>
      <c r="L23">
        <f>1/((SQRT($K23*('Input Parameters'!$G$12)^2/'Model Parameters'!$B$51))/TANH(SQRT($K23*('Input Parameters'!$G$12)^2/'Model Parameters'!$B$51))+$K23*'Input Parameters'!$G$12/'Input Parameters'!$G$17)</f>
        <v>0.99831311570766512</v>
      </c>
      <c r="M23">
        <f>'Model Parameters'!$F$2*'Input Parameters'!$G$4*$L23</f>
        <v>34.003580449167728</v>
      </c>
      <c r="N23">
        <f>'Input Parameters'!$G$22+('Model Parameters'!$F$20*'Input Parameters'!$G$22 - (1/(1/('Input Parameters'!$G$12*($I23+2*$F23*$M23))+1/('Model Parameters'!$F$22*'Input Parameters'!$G$24))) + 'Input Parameters'!$G$12*($I23+2*$F23*$M23))/('Model Parameters'!$F$20+2*'Input Parameters'!$G$13*'Input Parameters'!$G$12*'Model Parameters'!$B$61*$M23)</f>
        <v>0.202960963224186</v>
      </c>
      <c r="O23" s="4">
        <f>(2*'Model Parameters'!$F$21*'Input Parameters'!$G$23+'Model Parameters'!$F$22*'Input Parameters'!$G$24+'Model Parameters'!$F$20*'Input Parameters'!$G$22+'Input Parameters'!$G$12*$I23-'Model Parameters'!$F$20*$N23)/(2*'Model Parameters'!$F$21)</f>
        <v>255.86642450906112</v>
      </c>
      <c r="P23" s="4">
        <f>'Input Parameters'!$G$12*(2*$F23*$M23)/(2*'Model Parameters'!$F$21)*EXP(-$N23*('Model Parameters'!$B$32+'Model Parameters'!$B$35))</f>
        <v>2.0920023262205465E-2</v>
      </c>
      <c r="Q23">
        <f>$O23+LN(1+($P23*('Model Parameters'!$B$33+2*'Model Parameters'!$B$35)*EXP(-$O23*('Model Parameters'!$B$33+2*'Model Parameters'!$B$35)))/(1+LN(SQRT(1+$P23*('Model Parameters'!$B$33+2*'Model Parameters'!$B$35)*EXP(-$O23*('Model Parameters'!$B$33+2*'Model Parameters'!$B$35))))))/('Model Parameters'!$B$33+2*'Model Parameters'!$B$35)</f>
        <v>255.88592252149417</v>
      </c>
      <c r="R23">
        <f>'Input Parameters'!$G$4*'Model Parameters'!$F$2*EXP(-'Model Parameters'!$B$32*$N23-'Model Parameters'!$B$33*$Q23-'Model Parameters'!$B$35*($N23+2*$Q23))*$L23</f>
        <v>31.691320734992669</v>
      </c>
      <c r="S23">
        <f>'Input Parameters'!$G$22+('Model Parameters'!$F$20*'Input Parameters'!$G$22 - (1/(1/('Input Parameters'!$G$12*($I23+2*$F23*$R23))+1/('Model Parameters'!$F$22*'Input Parameters'!$G$24))) + 'Input Parameters'!$G$12*($I23+2*$F23*$R23))/('Model Parameters'!$F$20+2*'Input Parameters'!$G$13*'Input Parameters'!$G$12*'Model Parameters'!$B$61*$R23)</f>
        <v>0.2036000551036507</v>
      </c>
      <c r="T23">
        <f>'Input Parameters'!$G$15/(2*'Model Parameters'!$F$4)*'Model Parameters'!$B$39/('Model Parameters'!$B$65)*EXP(-($E23+0.11)/'Model Parameters'!$B$48)+'Input Parameters'!$G$13*'Model Parameters'!$B$61*$S23</f>
        <v>0.22768620952104854</v>
      </c>
      <c r="U23">
        <f>1/((SQRT($T23*('Input Parameters'!$G$12)^2/'Model Parameters'!$B$51))/TANH(SQRT($T23*('Input Parameters'!$G$12)^2/'Model Parameters'!$B$51))+$T23*'Input Parameters'!$G$12/'Input Parameters'!$G$17)</f>
        <v>0.99830770766553767</v>
      </c>
      <c r="V23" s="4">
        <f>(2*'Model Parameters'!$F$21*'Input Parameters'!$G$23+'Model Parameters'!$F$22*'Input Parameters'!$G$24+'Model Parameters'!$F$20*'Input Parameters'!$G$22+'Input Parameters'!$G$12*$I23-'Model Parameters'!$F$20*$S23)/(2*'Model Parameters'!$F$21)</f>
        <v>255.86531498442343</v>
      </c>
      <c r="W23" s="4">
        <f>'Input Parameters'!$G$12*(2*$F23*$U23*'Model Parameters'!$F$2*'Input Parameters'!$G$4)/(2*'Model Parameters'!$F$21)*EXP(-$S23*('Model Parameters'!$B$32+'Model Parameters'!$B$35))</f>
        <v>2.0919908040175194E-2</v>
      </c>
      <c r="X23">
        <f>MAX(0,$V23+LN(1+($W23*('Model Parameters'!$B$33+2*'Model Parameters'!$B$35)*EXP(-$V23*('Model Parameters'!$B$33+2*'Model Parameters'!$B$35)))/(1+LN(SQRT(1+$W23*('Model Parameters'!$B$33+2*'Model Parameters'!$B$35)*EXP(-$V23*('Model Parameters'!$B$33+2*'Model Parameters'!$B$35))))))/('Model Parameters'!$B$33+2*'Model Parameters'!$B$35))</f>
        <v>255.88481289541872</v>
      </c>
      <c r="Y23">
        <f>'Input Parameters'!$G$4*'Model Parameters'!$F$2*EXP(-'Model Parameters'!$B$32*$S23-'Model Parameters'!$B$33*$X23-'Model Parameters'!$B$35*($S23+2*$X23))*$U23</f>
        <v>31.691155861447665</v>
      </c>
      <c r="Z23" s="8">
        <f>$E23-'Model Parameters'!$F$3*'Input Parameters'!$G$3/'Model Parameters'!$F$4*LN($S23/'Input Parameters'!$G$22)</f>
        <v>-0.10627663736732713</v>
      </c>
      <c r="AA23" s="8">
        <f>'Input Parameters'!$G$12*$Y23*$F23*2*'Model Parameters'!$F$4/10</f>
        <v>1.5660939599558992E-3</v>
      </c>
      <c r="AB23" s="8">
        <f t="shared" si="1"/>
        <v>31.691155861447665</v>
      </c>
      <c r="AC23" s="8">
        <f t="shared" si="2"/>
        <v>255.88481289541872</v>
      </c>
      <c r="AD23" s="8">
        <f>LOG10(S23/1000/'Model Parameters'!$B$15)</f>
        <v>9.6208349816791703</v>
      </c>
      <c r="AE23" s="8">
        <f>AA23*10/(AA23*10+('Model Parameters'!$F$4*'Input Parameters'!$G$12)*I23)</f>
        <v>0.73063821857529421</v>
      </c>
      <c r="AF23" s="8">
        <f>Y23*S23*'Input Parameters'!$G$13*'Input Parameters'!$G$12*'Model Parameters'!$B$61</f>
        <v>2.7410427794681366E-5</v>
      </c>
      <c r="AG23" s="8">
        <f>'Input Parameters'!$G$12*F23*Y23</f>
        <v>8.1157379901326583E-8</v>
      </c>
      <c r="AH23" s="8">
        <f>'Input Parameters'!$G$17*('Model Parameters'!$F$2*'Input Parameters'!$G$4*EXP(-'Model Parameters'!$B$32*$S23-'Model Parameters'!$B$33*$X23-'Model Parameters'!$B$35*($S23+2*$X23))-$Y23*SQRT($T23*('Input Parameters'!$G$12)^2/'Model Parameters'!$B$51)/TANH(SQRT($T23*('Input Parameters'!$G$12)^2/'Model Parameters'!$B$51)))</f>
        <v>2.7491585174600679E-5</v>
      </c>
      <c r="AI23" s="8">
        <f>MIN(1,('Model Parameters'!$B$45-'Model Parameters'!$F$3*'Input Parameters'!$G$3/'Model Parameters'!$F$4*LN($S23/'Input Parameters'!$G$22))/Z23)</f>
        <v>1</v>
      </c>
      <c r="AJ23" s="8">
        <f>MIN('Input Parameters'!$G$24+'Model Parameters'!$F$2*'Input Parameters'!$G$4*EXP(-'Model Parameters'!$B$32*$S23-'Model Parameters'!$B$33*$X23-'Model Parameters'!$B$35*($S23+2*$X23)),AC23*10^(3-AD23)/'Model Parameters'!$B$13)</f>
        <v>47.120525292792287</v>
      </c>
      <c r="AK23" s="8">
        <f t="shared" si="3"/>
        <v>0.73063821857529421</v>
      </c>
      <c r="AL23" s="8">
        <f>MIN(1,('Model Parameters'!$B$45-'Model Parameters'!$F$3*'Input Parameters'!$G$3/'Model Parameters'!$F$4*AD23)/($E23-'Model Parameters'!$F$3*'Input Parameters'!$G$3/'Model Parameters'!$F$4*AD23))</f>
        <v>1</v>
      </c>
      <c r="AM23" s="8">
        <f>MIN(1,('Model Parameters'!$B$45-'Model Parameters'!$F$3*'Input Parameters'!$G$3/'Model Parameters'!$F$4*AD23-0.2)/($E23-'Model Parameters'!$F$3*'Input Parameters'!$G$3/'Model Parameters'!$F$4*AD23-0.2))</f>
        <v>1</v>
      </c>
      <c r="AN23" s="8">
        <f t="shared" si="4"/>
        <v>0.73063821857529421</v>
      </c>
      <c r="AO23" s="8">
        <f t="shared" si="5"/>
        <v>0.73063821857529421</v>
      </c>
      <c r="AP23" s="8">
        <f>EXP(-'Model Parameters'!$B$32*$S23-'Model Parameters'!$B$33*$X23-'Model Parameters'!$B$35*($S23+2*$X23))</f>
        <v>0.93199972239564721</v>
      </c>
    </row>
    <row r="24" spans="5:42" x14ac:dyDescent="0.4">
      <c r="E24">
        <f t="shared" si="0"/>
        <v>-0.11</v>
      </c>
      <c r="F24">
        <f>'Input Parameters'!$G$15/(2*'Model Parameters'!$F$4)*'Model Parameters'!$B$39/('Model Parameters'!$B$65)*EXP(-($E24+0.11)/'Model Parameters'!$B$48)</f>
        <v>7.3223817173653934E-4</v>
      </c>
      <c r="G24">
        <f>1/((SQRT($F24*('Input Parameters'!$G$12)^2/'Model Parameters'!$B$51))/TANH(SQRT($F24*('Input Parameters'!$G$12)^2/'Model Parameters'!$B$51))+$F24*'Input Parameters'!$G$12/'Input Parameters'!$G$17)</f>
        <v>0.99999454669119381</v>
      </c>
      <c r="H24">
        <f>'Model Parameters'!$F$2*'Input Parameters'!$G$4*$G24</f>
        <v>34.06085173291482</v>
      </c>
      <c r="I24">
        <f>'Input Parameters'!$G$15*'Model Parameters'!$B$41/'Model Parameters'!$F$4*EXP(-$E24/'Model Parameters'!$B$50)</f>
        <v>1.6845840485208711E-2</v>
      </c>
      <c r="J24">
        <f>'Input Parameters'!$G$22+('Model Parameters'!$F$20*'Input Parameters'!$G$22 - (1/(1/('Input Parameters'!$G$12*($I24+2*$F24*$H24))+1/('Model Parameters'!$F$22*'Input Parameters'!$G$24))) + 'Input Parameters'!$G$12*($I24+2*$F24*$H24))/('Model Parameters'!$F$20+2*'Input Parameters'!$G$13*'Input Parameters'!$G$12*'Model Parameters'!$B$61*$H24)</f>
        <v>0.20294628382441782</v>
      </c>
      <c r="K24">
        <f>'Input Parameters'!$G$15/(2*'Model Parameters'!$F$4)*'Model Parameters'!$B$39/('Model Parameters'!$B$65)*EXP(-($E24+0.11)/'Model Parameters'!$B$48)+'Input Parameters'!$G$13*'Model Parameters'!$B$61*$J24</f>
        <v>0.2270173446359624</v>
      </c>
      <c r="L24">
        <f>1/((SQRT($K24*('Input Parameters'!$G$12)^2/'Model Parameters'!$B$51))/TANH(SQRT($K24*('Input Parameters'!$G$12)^2/'Model Parameters'!$B$51))+$K24*'Input Parameters'!$G$12/'Input Parameters'!$G$17)</f>
        <v>0.99831266910575678</v>
      </c>
      <c r="M24">
        <f>'Model Parameters'!$F$2*'Input Parameters'!$G$4*$L24</f>
        <v>34.003565237443389</v>
      </c>
      <c r="N24">
        <f>'Input Parameters'!$G$22+('Model Parameters'!$F$20*'Input Parameters'!$G$22 - (1/(1/('Input Parameters'!$G$12*($I24+2*$F24*$M24))+1/('Model Parameters'!$F$22*'Input Parameters'!$G$24))) + 'Input Parameters'!$G$12*($I24+2*$F24*$M24))/('Model Parameters'!$F$20+2*'Input Parameters'!$G$13*'Input Parameters'!$G$12*'Model Parameters'!$B$61*$M24)</f>
        <v>0.20296106815982512</v>
      </c>
      <c r="O24" s="4">
        <f>(2*'Model Parameters'!$F$21*'Input Parameters'!$G$23+'Model Parameters'!$F$22*'Input Parameters'!$G$24+'Model Parameters'!$F$20*'Input Parameters'!$G$22+'Input Parameters'!$G$12*$I24-'Model Parameters'!$F$20*$N24)/(2*'Model Parameters'!$F$21)</f>
        <v>255.8669459836791</v>
      </c>
      <c r="P24" s="4">
        <f>'Input Parameters'!$G$12*(2*$F24*$M24)/(2*'Model Parameters'!$F$21)*EXP(-$N24*('Model Parameters'!$B$32+'Model Parameters'!$B$35))</f>
        <v>2.279026479146945E-2</v>
      </c>
      <c r="Q24">
        <f>$O24+LN(1+($P24*('Model Parameters'!$B$33+2*'Model Parameters'!$B$35)*EXP(-$O24*('Model Parameters'!$B$33+2*'Model Parameters'!$B$35)))/(1+LN(SQRT(1+$P24*('Model Parameters'!$B$33+2*'Model Parameters'!$B$35)*EXP(-$O24*('Model Parameters'!$B$33+2*'Model Parameters'!$B$35))))))/('Model Parameters'!$B$33+2*'Model Parameters'!$B$35)</f>
        <v>255.88818709722153</v>
      </c>
      <c r="R24">
        <f>'Input Parameters'!$G$4*'Model Parameters'!$F$2*EXP(-'Model Parameters'!$B$32*$N24-'Model Parameters'!$B$33*$Q24-'Model Parameters'!$B$35*($N24+2*$Q24))*$L24</f>
        <v>31.691286814006048</v>
      </c>
      <c r="S24">
        <f>'Input Parameters'!$G$22+('Model Parameters'!$F$20*'Input Parameters'!$G$22 - (1/(1/('Input Parameters'!$G$12*($I24+2*$F24*$R24))+1/('Model Parameters'!$F$22*'Input Parameters'!$G$24))) + 'Input Parameters'!$G$12*($I24+2*$F24*$R24))/('Model Parameters'!$F$20+2*'Input Parameters'!$G$13*'Input Parameters'!$G$12*'Model Parameters'!$B$61*$R24)</f>
        <v>0.20360016220340585</v>
      </c>
      <c r="T24">
        <f>'Input Parameters'!$G$15/(2*'Model Parameters'!$F$4)*'Model Parameters'!$B$39/('Model Parameters'!$B$65)*EXP(-($E24+0.11)/'Model Parameters'!$B$48)+'Input Parameters'!$G$13*'Model Parameters'!$B$61*$S24</f>
        <v>0.22774641902853407</v>
      </c>
      <c r="U24">
        <f>1/((SQRT($T24*('Input Parameters'!$G$12)^2/'Model Parameters'!$B$51))/TANH(SQRT($T24*('Input Parameters'!$G$12)^2/'Model Parameters'!$B$51))+$T24*'Input Parameters'!$G$12/'Input Parameters'!$G$17)</f>
        <v>0.99830726105223766</v>
      </c>
      <c r="V24" s="4">
        <f>(2*'Model Parameters'!$F$21*'Input Parameters'!$G$23+'Model Parameters'!$F$22*'Input Parameters'!$G$24+'Model Parameters'!$F$20*'Input Parameters'!$G$22+'Input Parameters'!$G$12*$I24-'Model Parameters'!$F$20*$S24)/(2*'Model Parameters'!$F$21)</f>
        <v>255.8658364552843</v>
      </c>
      <c r="W24" s="4">
        <f>'Input Parameters'!$G$12*(2*$F24*$U24*'Model Parameters'!$F$2*'Input Parameters'!$G$4)/(2*'Model Parameters'!$F$21)*EXP(-$S24*('Model Parameters'!$B$32+'Model Parameters'!$B$35))</f>
        <v>2.2790139268314486E-2</v>
      </c>
      <c r="X24">
        <f>MAX(0,$V24+LN(1+($W24*('Model Parameters'!$B$33+2*'Model Parameters'!$B$35)*EXP(-$V24*('Model Parameters'!$B$33+2*'Model Parameters'!$B$35)))/(1+LN(SQRT(1+$W24*('Model Parameters'!$B$33+2*'Model Parameters'!$B$35)*EXP(-$V24*('Model Parameters'!$B$33+2*'Model Parameters'!$B$35))))))/('Model Parameters'!$B$33+2*'Model Parameters'!$B$35))</f>
        <v>255.88707745832002</v>
      </c>
      <c r="Y24">
        <f>'Input Parameters'!$G$4*'Model Parameters'!$F$2*EXP(-'Model Parameters'!$B$32*$S24-'Model Parameters'!$B$33*$X24-'Model Parameters'!$B$35*($S24+2*$X24))*$U24</f>
        <v>31.691121940301191</v>
      </c>
      <c r="Z24" s="8">
        <f>$E24-'Model Parameters'!$F$3*'Input Parameters'!$G$3/'Model Parameters'!$F$4*LN($S24/'Input Parameters'!$G$22)</f>
        <v>-0.11127665088250056</v>
      </c>
      <c r="AA24" s="8">
        <f>'Input Parameters'!$G$12*$Y24*$F24*2*'Model Parameters'!$F$4/10</f>
        <v>1.7061010569926964E-3</v>
      </c>
      <c r="AB24" s="8">
        <f t="shared" si="1"/>
        <v>31.691121940301191</v>
      </c>
      <c r="AC24" s="8">
        <f t="shared" si="2"/>
        <v>255.88707745832002</v>
      </c>
      <c r="AD24" s="8">
        <f>LOG10(S24/1000/'Model Parameters'!$B$15)</f>
        <v>9.6208352101310748</v>
      </c>
      <c r="AE24" s="8">
        <f>AA24*10/(AA24*10+('Model Parameters'!$F$4*'Input Parameters'!$G$12)*I24)</f>
        <v>0.73369097447171694</v>
      </c>
      <c r="AF24" s="8">
        <f>Y24*S24*'Input Parameters'!$G$13*'Input Parameters'!$G$12*'Model Parameters'!$B$61</f>
        <v>2.7410412874176464E-5</v>
      </c>
      <c r="AG24" s="8">
        <f>'Input Parameters'!$G$12*F24*Y24</f>
        <v>8.8412761413312776E-8</v>
      </c>
      <c r="AH24" s="8">
        <f>'Input Parameters'!$G$17*('Model Parameters'!$F$2*'Input Parameters'!$G$4*EXP(-'Model Parameters'!$B$32*$S24-'Model Parameters'!$B$33*$X24-'Model Parameters'!$B$35*($S24+2*$X24))-$Y24*SQRT($T24*('Input Parameters'!$G$12)^2/'Model Parameters'!$B$51)/TANH(SQRT($T24*('Input Parameters'!$G$12)^2/'Model Parameters'!$B$51)))</f>
        <v>2.7498825635528282E-5</v>
      </c>
      <c r="AI24" s="8">
        <f>MIN(1,('Model Parameters'!$B$45-'Model Parameters'!$F$3*'Input Parameters'!$G$3/'Model Parameters'!$F$4*LN($S24/'Input Parameters'!$G$22))/Z24)</f>
        <v>1</v>
      </c>
      <c r="AJ24" s="8">
        <f>MIN('Input Parameters'!$G$24+'Model Parameters'!$F$2*'Input Parameters'!$G$4*EXP(-'Model Parameters'!$B$32*$S24-'Model Parameters'!$B$33*$X24-'Model Parameters'!$B$35*($S24+2*$X24)),AC24*10^(3-AD24)/'Model Parameters'!$B$13)</f>
        <v>47.120917519162624</v>
      </c>
      <c r="AK24" s="8">
        <f t="shared" si="3"/>
        <v>0.73369097447171694</v>
      </c>
      <c r="AL24" s="8">
        <f>MIN(1,('Model Parameters'!$B$45-'Model Parameters'!$F$3*'Input Parameters'!$G$3/'Model Parameters'!$F$4*AD24)/($E24-'Model Parameters'!$F$3*'Input Parameters'!$G$3/'Model Parameters'!$F$4*AD24))</f>
        <v>1</v>
      </c>
      <c r="AM24" s="8">
        <f>MIN(1,('Model Parameters'!$B$45-'Model Parameters'!$F$3*'Input Parameters'!$G$3/'Model Parameters'!$F$4*AD24-0.2)/($E24-'Model Parameters'!$F$3*'Input Parameters'!$G$3/'Model Parameters'!$F$4*AD24-0.2))</f>
        <v>1</v>
      </c>
      <c r="AN24" s="8">
        <f t="shared" si="4"/>
        <v>0.73369097447171694</v>
      </c>
      <c r="AO24" s="8">
        <f t="shared" si="5"/>
        <v>0.73369097447171694</v>
      </c>
      <c r="AP24" s="8">
        <f>EXP(-'Model Parameters'!$B$32*$S24-'Model Parameters'!$B$33*$X24-'Model Parameters'!$B$35*($S24+2*$X24))</f>
        <v>0.9319991417633281</v>
      </c>
    </row>
    <row r="25" spans="5:42" x14ac:dyDescent="0.4">
      <c r="E25">
        <f t="shared" si="0"/>
        <v>-0.115</v>
      </c>
      <c r="F25">
        <f>'Input Parameters'!$G$15/(2*'Model Parameters'!$F$4)*'Model Parameters'!$B$39/('Model Parameters'!$B$65)*EXP(-($E25+0.11)/'Model Parameters'!$B$48)</f>
        <v>7.9770032187963865E-4</v>
      </c>
      <c r="G25">
        <f>1/((SQRT($F25*('Input Parameters'!$G$12)^2/'Model Parameters'!$B$51))/TANH(SQRT($F25*('Input Parameters'!$G$12)^2/'Model Parameters'!$B$51))+$F25*'Input Parameters'!$G$12/'Input Parameters'!$G$17)</f>
        <v>0.99999405916839013</v>
      </c>
      <c r="H25">
        <f>'Model Parameters'!$F$2*'Input Parameters'!$G$4*$G25</f>
        <v>34.060835127382333</v>
      </c>
      <c r="I25">
        <f>'Input Parameters'!$G$15*'Model Parameters'!$B$41/'Model Parameters'!$F$4*EXP(-$E25/'Model Parameters'!$B$50)</f>
        <v>1.8068360225413829E-2</v>
      </c>
      <c r="J25">
        <f>'Input Parameters'!$G$22+('Model Parameters'!$F$20*'Input Parameters'!$G$22 - (1/(1/('Input Parameters'!$G$12*($I25+2*$F25*$H25))+1/('Model Parameters'!$F$22*'Input Parameters'!$G$24))) + 'Input Parameters'!$G$12*($I25+2*$F25*$H25))/('Model Parameters'!$F$20+2*'Input Parameters'!$G$13*'Input Parameters'!$G$12*'Model Parameters'!$B$61*$H25)</f>
        <v>0.20294640720486823</v>
      </c>
      <c r="K25">
        <f>'Input Parameters'!$G$15/(2*'Model Parameters'!$F$4)*'Model Parameters'!$B$39/('Model Parameters'!$B$65)*EXP(-($E25+0.11)/'Model Parameters'!$B$48)+'Input Parameters'!$G$13*'Model Parameters'!$B$61*$J25</f>
        <v>0.22708294435530771</v>
      </c>
      <c r="L25">
        <f>1/((SQRT($K25*('Input Parameters'!$G$12)^2/'Model Parameters'!$B$51))/TANH(SQRT($K25*('Input Parameters'!$G$12)^2/'Model Parameters'!$B$51))+$K25*'Input Parameters'!$G$12/'Input Parameters'!$G$17)</f>
        <v>0.99831218250401921</v>
      </c>
      <c r="M25">
        <f>'Model Parameters'!$F$2*'Input Parameters'!$G$4*$L25</f>
        <v>34.003548663283368</v>
      </c>
      <c r="N25">
        <f>'Input Parameters'!$G$22+('Model Parameters'!$F$20*'Input Parameters'!$G$22 - (1/(1/('Input Parameters'!$G$12*($I25+2*$F25*$M25))+1/('Model Parameters'!$F$22*'Input Parameters'!$G$24))) + 'Input Parameters'!$G$12*($I25+2*$F25*$M25))/('Model Parameters'!$F$20+2*'Input Parameters'!$G$13*'Input Parameters'!$G$12*'Model Parameters'!$B$61*$M25)</f>
        <v>0.20296119142962943</v>
      </c>
      <c r="O25" s="4">
        <f>(2*'Model Parameters'!$F$21*'Input Parameters'!$G$23+'Model Parameters'!$F$22*'Input Parameters'!$G$24+'Model Parameters'!$F$20*'Input Parameters'!$G$22+'Input Parameters'!$G$12*$I25-'Model Parameters'!$F$20*$N25)/(2*'Model Parameters'!$F$21)</f>
        <v>255.86750528363038</v>
      </c>
      <c r="P25" s="4">
        <f>'Input Parameters'!$G$12*(2*$F25*$M25)/(2*'Model Parameters'!$F$21)*EXP(-$N25*('Model Parameters'!$B$32+'Model Parameters'!$B$35))</f>
        <v>2.4827704154196998E-2</v>
      </c>
      <c r="Q25">
        <f>$O25+LN(1+($P25*('Model Parameters'!$B$33+2*'Model Parameters'!$B$35)*EXP(-$O25*('Model Parameters'!$B$33+2*'Model Parameters'!$B$35)))/(1+LN(SQRT(1+$P25*('Model Parameters'!$B$33+2*'Model Parameters'!$B$35)*EXP(-$O25*('Model Parameters'!$B$33+2*'Model Parameters'!$B$35))))))/('Model Parameters'!$B$33+2*'Model Parameters'!$B$35)</f>
        <v>255.89064532746636</v>
      </c>
      <c r="R25">
        <f>'Input Parameters'!$G$4*'Model Parameters'!$F$2*EXP(-'Model Parameters'!$B$32*$N25-'Model Parameters'!$B$33*$Q25-'Model Parameters'!$B$35*($N25+2*$Q25))*$L25</f>
        <v>31.691249934848202</v>
      </c>
      <c r="S25">
        <f>'Input Parameters'!$G$22+('Model Parameters'!$F$20*'Input Parameters'!$G$22 - (1/(1/('Input Parameters'!$G$12*($I25+2*$F25*$R25))+1/('Model Parameters'!$F$22*'Input Parameters'!$G$24))) + 'Input Parameters'!$G$12*($I25+2*$F25*$R25))/('Model Parameters'!$F$20+2*'Input Parameters'!$G$13*'Input Parameters'!$G$12*'Model Parameters'!$B$61*$R25)</f>
        <v>0.20360028741472602</v>
      </c>
      <c r="T25">
        <f>'Input Parameters'!$G$15/(2*'Model Parameters'!$F$4)*'Model Parameters'!$B$39/('Model Parameters'!$B$65)*EXP(-($E25+0.11)/'Model Parameters'!$B$48)+'Input Parameters'!$G$13*'Model Parameters'!$B$61*$S25</f>
        <v>0.22781202078929916</v>
      </c>
      <c r="U25">
        <f>1/((SQRT($T25*('Input Parameters'!$G$12)^2/'Model Parameters'!$B$51))/TANH(SQRT($T25*('Input Parameters'!$G$12)^2/'Model Parameters'!$B$51))+$T25*'Input Parameters'!$G$12/'Input Parameters'!$G$17)</f>
        <v>0.99830677444160665</v>
      </c>
      <c r="V25" s="4">
        <f>(2*'Model Parameters'!$F$21*'Input Parameters'!$G$23+'Model Parameters'!$F$22*'Input Parameters'!$G$24+'Model Parameters'!$F$20*'Input Parameters'!$G$22+'Input Parameters'!$G$12*$I25-'Model Parameters'!$F$20*$S25)/(2*'Model Parameters'!$F$21)</f>
        <v>255.86639575186493</v>
      </c>
      <c r="W25" s="4">
        <f>'Input Parameters'!$G$12*(2*$F25*$U25*'Model Parameters'!$F$2*'Input Parameters'!$G$4)/(2*'Model Parameters'!$F$21)*EXP(-$S25*('Model Parameters'!$B$32+'Model Parameters'!$B$35))</f>
        <v>2.4827567409035207E-2</v>
      </c>
      <c r="X25">
        <f>MAX(0,$V25+LN(1+($W25*('Model Parameters'!$B$33+2*'Model Parameters'!$B$35)*EXP(-$V25*('Model Parameters'!$B$33+2*'Model Parameters'!$B$35)))/(1+LN(SQRT(1+$W25*('Model Parameters'!$B$33+2*'Model Parameters'!$B$35)*EXP(-$V25*('Model Parameters'!$B$33+2*'Model Parameters'!$B$35))))))/('Model Parameters'!$B$33+2*'Model Parameters'!$B$35))</f>
        <v>255.88953567531411</v>
      </c>
      <c r="Y25">
        <f>'Input Parameters'!$G$4*'Model Parameters'!$F$2*EXP(-'Model Parameters'!$B$32*$S25-'Model Parameters'!$B$33*$X25-'Model Parameters'!$B$35*($S25+2*$X25))*$U25</f>
        <v>31.691085061076013</v>
      </c>
      <c r="Z25" s="8">
        <f>$E25-'Model Parameters'!$F$3*'Input Parameters'!$G$3/'Model Parameters'!$F$4*LN($S25/'Input Parameters'!$G$22)</f>
        <v>-0.11627666668320653</v>
      </c>
      <c r="AA25" s="8">
        <f>'Input Parameters'!$G$12*$Y25*$F25*2*'Model Parameters'!$F$4/10</f>
        <v>1.8586244627716703E-3</v>
      </c>
      <c r="AB25" s="8">
        <f t="shared" si="1"/>
        <v>31.691085061076013</v>
      </c>
      <c r="AC25" s="8">
        <f t="shared" si="2"/>
        <v>255.88953567531411</v>
      </c>
      <c r="AD25" s="8">
        <f>LOG10(S25/1000/'Model Parameters'!$B$15)</f>
        <v>9.6208354772161702</v>
      </c>
      <c r="AE25" s="8">
        <f>AA25*10/(AA25*10+('Model Parameters'!$F$4*'Input Parameters'!$G$12)*I25)</f>
        <v>0.73672158146050015</v>
      </c>
      <c r="AF25" s="8">
        <f>Y25*S25*'Input Parameters'!$G$13*'Input Parameters'!$G$12*'Model Parameters'!$B$61</f>
        <v>2.7410397833458525E-5</v>
      </c>
      <c r="AG25" s="8">
        <f>'Input Parameters'!$G$12*F25*Y25</f>
        <v>9.6316757152493664E-8</v>
      </c>
      <c r="AH25" s="8">
        <f>'Input Parameters'!$G$17*('Model Parameters'!$F$2*'Input Parameters'!$G$4*EXP(-'Model Parameters'!$B$32*$S25-'Model Parameters'!$B$33*$X25-'Model Parameters'!$B$35*($S25+2*$X25))-$Y25*SQRT($T25*('Input Parameters'!$G$12)^2/'Model Parameters'!$B$51)/TANH(SQRT($T25*('Input Parameters'!$G$12)^2/'Model Parameters'!$B$51)))</f>
        <v>2.7506714590708587E-5</v>
      </c>
      <c r="AI25" s="8">
        <f>MIN(1,('Model Parameters'!$B$45-'Model Parameters'!$F$3*'Input Parameters'!$G$3/'Model Parameters'!$F$4*LN($S25/'Input Parameters'!$G$22))/Z25)</f>
        <v>0.95699911132108384</v>
      </c>
      <c r="AJ25" s="8">
        <f>MIN('Input Parameters'!$G$24+'Model Parameters'!$F$2*'Input Parameters'!$G$4*EXP(-'Model Parameters'!$B$32*$S25-'Model Parameters'!$B$33*$X25-'Model Parameters'!$B$35*($S25+2*$X25)),AC25*10^(3-AD25)/'Model Parameters'!$B$13)</f>
        <v>47.121341214233091</v>
      </c>
      <c r="AK25" s="8">
        <f t="shared" si="3"/>
        <v>0.70504189874876211</v>
      </c>
      <c r="AL25" s="8">
        <f>MIN(1,('Model Parameters'!$B$45-'Model Parameters'!$F$3*'Input Parameters'!$G$3/'Model Parameters'!$F$4*AD25)/($E25-'Model Parameters'!$F$3*'Input Parameters'!$G$3/'Model Parameters'!$F$4*AD25))</f>
        <v>0.98619493999562324</v>
      </c>
      <c r="AM25" s="8">
        <f>MIN(1,('Model Parameters'!$B$45-'Model Parameters'!$F$3*'Input Parameters'!$G$3/'Model Parameters'!$F$4*AD25-0.2)/($E25-'Model Parameters'!$F$3*'Input Parameters'!$G$3/'Model Parameters'!$F$4*AD25-0.2))</f>
        <v>0.99110614698004595</v>
      </c>
      <c r="AN25" s="8">
        <f t="shared" si="4"/>
        <v>0.72655109582191857</v>
      </c>
      <c r="AO25" s="8">
        <f t="shared" si="5"/>
        <v>0.73016928799836234</v>
      </c>
      <c r="AP25" s="8">
        <f>EXP(-'Model Parameters'!$B$32*$S25-'Model Parameters'!$B$33*$X25-'Model Parameters'!$B$35*($S25+2*$X25))</f>
        <v>0.93199851147746426</v>
      </c>
    </row>
    <row r="26" spans="5:42" x14ac:dyDescent="0.4">
      <c r="E26">
        <f t="shared" si="0"/>
        <v>-0.12</v>
      </c>
      <c r="F26">
        <f>'Input Parameters'!$G$15/(2*'Model Parameters'!$F$4)*'Model Parameters'!$B$39/('Model Parameters'!$B$65)*EXP(-($E26+0.11)/'Model Parameters'!$B$48)</f>
        <v>8.690147933940682E-4</v>
      </c>
      <c r="G26">
        <f>1/((SQRT($F26*('Input Parameters'!$G$12)^2/'Model Parameters'!$B$51))/TANH(SQRT($F26*('Input Parameters'!$G$12)^2/'Model Parameters'!$B$51))+$F26*'Input Parameters'!$G$12/'Input Parameters'!$G$17)</f>
        <v>0.99999352806165076</v>
      </c>
      <c r="H26">
        <f>'Model Parameters'!$F$2*'Input Parameters'!$G$4*$G26</f>
        <v>34.060817037335781</v>
      </c>
      <c r="I26">
        <f>'Input Parameters'!$G$15*'Model Parameters'!$B$41/'Model Parameters'!$F$4*EXP(-$E26/'Model Parameters'!$B$50)</f>
        <v>1.9379599463853748E-2</v>
      </c>
      <c r="J26">
        <f>'Input Parameters'!$G$22+('Model Parameters'!$F$20*'Input Parameters'!$G$22 - (1/(1/('Input Parameters'!$G$12*($I26+2*$F26*$H26))+1/('Model Parameters'!$F$22*'Input Parameters'!$G$24))) + 'Input Parameters'!$G$12*($I26+2*$F26*$H26))/('Model Parameters'!$F$20+2*'Input Parameters'!$G$13*'Input Parameters'!$G$12*'Model Parameters'!$B$61*$H26)</f>
        <v>0.20294655218415111</v>
      </c>
      <c r="K26">
        <f>'Input Parameters'!$G$15/(2*'Model Parameters'!$F$4)*'Model Parameters'!$B$39/('Model Parameters'!$B$65)*EXP(-($E26+0.11)/'Model Parameters'!$B$48)+'Input Parameters'!$G$13*'Model Parameters'!$B$61*$J26</f>
        <v>0.22715442047872256</v>
      </c>
      <c r="L26">
        <f>1/((SQRT($K26*('Input Parameters'!$G$12)^2/'Model Parameters'!$B$51))/TANH(SQRT($K26*('Input Parameters'!$G$12)^2/'Model Parameters'!$B$51))+$K26*'Input Parameters'!$G$12/'Input Parameters'!$G$17)</f>
        <v>0.99831165231327745</v>
      </c>
      <c r="M26">
        <f>'Model Parameters'!$F$2*'Input Parameters'!$G$4*$L26</f>
        <v>34.003530604436641</v>
      </c>
      <c r="N26">
        <f>'Input Parameters'!$G$22+('Model Parameters'!$F$20*'Input Parameters'!$G$22 - (1/(1/('Input Parameters'!$G$12*($I26+2*$F26*$M26))+1/('Model Parameters'!$F$22*'Input Parameters'!$G$24))) + 'Input Parameters'!$G$12*($I26+2*$F26*$M26))/('Model Parameters'!$F$20+2*'Input Parameters'!$G$13*'Input Parameters'!$G$12*'Model Parameters'!$B$61*$M26)</f>
        <v>0.20296133627753982</v>
      </c>
      <c r="O26" s="4">
        <f>(2*'Model Parameters'!$F$21*'Input Parameters'!$G$23+'Model Parameters'!$F$22*'Input Parameters'!$G$24+'Model Parameters'!$F$20*'Input Parameters'!$G$22+'Input Parameters'!$G$12*$I26-'Model Parameters'!$F$20*$N26)/(2*'Model Parameters'!$F$21)</f>
        <v>255.86810515061586</v>
      </c>
      <c r="P26" s="4">
        <f>'Input Parameters'!$G$12*(2*$F26*$M26)/(2*'Model Parameters'!$F$21)*EXP(-$N26*('Model Parameters'!$B$32+'Model Parameters'!$B$35))</f>
        <v>2.7047288493228773E-2</v>
      </c>
      <c r="Q26">
        <f>$O26+LN(1+($P26*('Model Parameters'!$B$33+2*'Model Parameters'!$B$35)*EXP(-$O26*('Model Parameters'!$B$33+2*'Model Parameters'!$B$35)))/(1+LN(SQRT(1+$P26*('Model Parameters'!$B$33+2*'Model Parameters'!$B$35)*EXP(-$O26*('Model Parameters'!$B$33+2*'Model Parameters'!$B$35))))))/('Model Parameters'!$B$33+2*'Model Parameters'!$B$35)</f>
        <v>255.89331388429514</v>
      </c>
      <c r="R26">
        <f>'Input Parameters'!$G$4*'Model Parameters'!$F$2*EXP(-'Model Parameters'!$B$32*$N26-'Model Parameters'!$B$33*$Q26-'Model Parameters'!$B$35*($N26+2*$Q26))*$L26</f>
        <v>31.691209838224101</v>
      </c>
      <c r="S26">
        <f>'Input Parameters'!$G$22+('Model Parameters'!$F$20*'Input Parameters'!$G$22 - (1/(1/('Input Parameters'!$G$12*($I26+2*$F26*$R26))+1/('Model Parameters'!$F$22*'Input Parameters'!$G$24))) + 'Input Parameters'!$G$12*($I26+2*$F26*$R26))/('Model Parameters'!$F$20+2*'Input Parameters'!$G$13*'Input Parameters'!$G$12*'Model Parameters'!$B$61*$R26)</f>
        <v>0.20360043388602722</v>
      </c>
      <c r="T26">
        <f>'Input Parameters'!$G$15/(2*'Model Parameters'!$F$4)*'Model Parameters'!$B$39/('Model Parameters'!$B$65)*EXP(-($E26+0.11)/'Model Parameters'!$B$48)+'Input Parameters'!$G$13*'Model Parameters'!$B$61*$S26</f>
        <v>0.22788349857631443</v>
      </c>
      <c r="U26">
        <f>1/((SQRT($T26*('Input Parameters'!$G$12)^2/'Model Parameters'!$B$51))/TANH(SQRT($T26*('Input Parameters'!$G$12)^2/'Model Parameters'!$B$51))+$T26*'Input Parameters'!$G$12/'Input Parameters'!$G$17)</f>
        <v>0.99830624424533454</v>
      </c>
      <c r="V26" s="4">
        <f>(2*'Model Parameters'!$F$21*'Input Parameters'!$G$23+'Model Parameters'!$F$22*'Input Parameters'!$G$24+'Model Parameters'!$F$20*'Input Parameters'!$G$22+'Input Parameters'!$G$12*$I26-'Model Parameters'!$F$20*$S26)/(2*'Model Parameters'!$F$21)</f>
        <v>255.86699561603203</v>
      </c>
      <c r="W26" s="4">
        <f>'Input Parameters'!$G$12*(2*$F26*$U26*'Model Parameters'!$F$2*'Input Parameters'!$G$4)/(2*'Model Parameters'!$F$21)*EXP(-$S26*('Model Parameters'!$B$32+'Model Parameters'!$B$35))</f>
        <v>2.7047139522884008E-2</v>
      </c>
      <c r="X26">
        <f>MAX(0,$V26+LN(1+($W26*('Model Parameters'!$B$33+2*'Model Parameters'!$B$35)*EXP(-$V26*('Model Parameters'!$B$33+2*'Model Parameters'!$B$35)))/(1+LN(SQRT(1+$W26*('Model Parameters'!$B$33+2*'Model Parameters'!$B$35)*EXP(-$V26*('Model Parameters'!$B$33+2*'Model Parameters'!$B$35))))))/('Model Parameters'!$B$33+2*'Model Parameters'!$B$35))</f>
        <v>255.89220421856305</v>
      </c>
      <c r="Y26">
        <f>'Input Parameters'!$G$4*'Model Parameters'!$F$2*EXP(-'Model Parameters'!$B$32*$S26-'Model Parameters'!$B$33*$X26-'Model Parameters'!$B$35*($S26+2*$X26))*$U26</f>
        <v>31.691044964504883</v>
      </c>
      <c r="Z26" s="8">
        <f>$E26-'Model Parameters'!$F$3*'Input Parameters'!$G$3/'Model Parameters'!$F$4*LN($S26/'Input Parameters'!$G$22)</f>
        <v>-0.12127668516674632</v>
      </c>
      <c r="AA26" s="8">
        <f>'Input Parameters'!$G$12*$Y26*$F26*2*'Model Parameters'!$F$4/10</f>
        <v>2.0247830740992095E-3</v>
      </c>
      <c r="AB26" s="8">
        <f t="shared" si="1"/>
        <v>31.691044964504883</v>
      </c>
      <c r="AC26" s="8">
        <f t="shared" si="2"/>
        <v>255.89220421856305</v>
      </c>
      <c r="AD26" s="8">
        <f>LOG10(S26/1000/'Model Parameters'!$B$15)</f>
        <v>9.6208357896501848</v>
      </c>
      <c r="AE26" s="8">
        <f>AA26*10/(AA26*10+('Model Parameters'!$F$4*'Input Parameters'!$G$12)*I26)</f>
        <v>0.73972991492707607</v>
      </c>
      <c r="AF26" s="8">
        <f>Y26*S26*'Input Parameters'!$G$13*'Input Parameters'!$G$12*'Model Parameters'!$B$61</f>
        <v>2.741038287213348E-5</v>
      </c>
      <c r="AG26" s="8">
        <f>'Input Parameters'!$G$12*F26*Y26</f>
        <v>1.049273500595538E-7</v>
      </c>
      <c r="AH26" s="8">
        <f>'Input Parameters'!$G$17*('Model Parameters'!$F$2*'Input Parameters'!$G$4*EXP(-'Model Parameters'!$B$32*$S26-'Model Parameters'!$B$33*$X26-'Model Parameters'!$B$35*($S26+2*$X26))-$Y26*SQRT($T26*('Input Parameters'!$G$12)^2/'Model Parameters'!$B$51)/TANH(SQRT($T26*('Input Parameters'!$G$12)^2/'Model Parameters'!$B$51)))</f>
        <v>2.7515310222186118E-5</v>
      </c>
      <c r="AI26" s="8">
        <f>MIN(1,('Model Parameters'!$B$45-'Model Parameters'!$F$3*'Input Parameters'!$G$3/'Model Parameters'!$F$4*LN($S26/'Input Parameters'!$G$22))/Z26)</f>
        <v>0.91754392044727517</v>
      </c>
      <c r="AJ26" s="8">
        <f>MIN('Input Parameters'!$G$24+'Model Parameters'!$F$2*'Input Parameters'!$G$4*EXP(-'Model Parameters'!$B$32*$S26-'Model Parameters'!$B$33*$X26-'Model Parameters'!$B$35*($S26+2*$X26)),AC26*10^(3-AD26)/'Model Parameters'!$B$13)</f>
        <v>47.121798719285053</v>
      </c>
      <c r="AK26" s="8">
        <f t="shared" si="3"/>
        <v>0.67873468621431876</v>
      </c>
      <c r="AL26" s="8">
        <f>MIN(1,('Model Parameters'!$B$45-'Model Parameters'!$F$3*'Input Parameters'!$G$3/'Model Parameters'!$F$4*AD26)/($E26-'Model Parameters'!$F$3*'Input Parameters'!$G$3/'Model Parameters'!$F$4*AD26))</f>
        <v>0.97276584967426483</v>
      </c>
      <c r="AM26" s="8">
        <f>MIN(1,('Model Parameters'!$B$45-'Model Parameters'!$F$3*'Input Parameters'!$G$3/'Model Parameters'!$F$4*AD26-0.2)/($E26-'Model Parameters'!$F$3*'Input Parameters'!$G$3/'Model Parameters'!$F$4*AD26-0.2))</f>
        <v>0.98236910083759899</v>
      </c>
      <c r="AN26" s="8">
        <f t="shared" si="4"/>
        <v>0.7195839992235088</v>
      </c>
      <c r="AO26" s="8">
        <f t="shared" si="5"/>
        <v>0.72668781138958527</v>
      </c>
      <c r="AP26" s="8">
        <f>EXP(-'Model Parameters'!$B$32*$S26-'Model Parameters'!$B$33*$X26-'Model Parameters'!$B$35*($S26+2*$X26))</f>
        <v>0.93199782726312164</v>
      </c>
    </row>
    <row r="27" spans="5:42" x14ac:dyDescent="0.4">
      <c r="E27">
        <f t="shared" si="0"/>
        <v>-0.125</v>
      </c>
      <c r="F27">
        <f>'Input Parameters'!$G$15/(2*'Model Parameters'!$F$4)*'Model Parameters'!$B$39/('Model Parameters'!$B$65)*EXP(-($E27+0.11)/'Model Parameters'!$B$48)</f>
        <v>9.4670478427070505E-4</v>
      </c>
      <c r="G27">
        <f>1/((SQRT($F27*('Input Parameters'!$G$12)^2/'Model Parameters'!$B$51))/TANH(SQRT($F27*('Input Parameters'!$G$12)^2/'Model Parameters'!$B$51))+$F27*'Input Parameters'!$G$12/'Input Parameters'!$G$17)</f>
        <v>0.99999294947468753</v>
      </c>
      <c r="H27">
        <f>'Model Parameters'!$F$2*'Input Parameters'!$G$4*$G27</f>
        <v>34.060797330063544</v>
      </c>
      <c r="I27">
        <f>'Input Parameters'!$G$15*'Model Parameters'!$B$41/'Model Parameters'!$F$4*EXP(-$E27/'Model Parameters'!$B$50)</f>
        <v>2.0785996664553361E-2</v>
      </c>
      <c r="J27">
        <f>'Input Parameters'!$G$22+('Model Parameters'!$F$20*'Input Parameters'!$G$22 - (1/(1/('Input Parameters'!$G$12*($I27+2*$F27*$H27))+1/('Model Parameters'!$F$22*'Input Parameters'!$G$24))) + 'Input Parameters'!$G$12*($I27+2*$F27*$H27))/('Model Parameters'!$F$20+2*'Input Parameters'!$G$13*'Input Parameters'!$G$12*'Model Parameters'!$B$61*$H27)</f>
        <v>0.20294672258851287</v>
      </c>
      <c r="K27">
        <f>'Input Parameters'!$G$15/(2*'Model Parameters'!$F$4)*'Model Parameters'!$B$39/('Model Parameters'!$B$65)*EXP(-($E27+0.11)/'Model Parameters'!$B$48)+'Input Parameters'!$G$13*'Model Parameters'!$B$61*$J27</f>
        <v>0.22723230047046256</v>
      </c>
      <c r="L27">
        <f>1/((SQRT($K27*('Input Parameters'!$G$12)^2/'Model Parameters'!$B$51))/TANH(SQRT($K27*('Input Parameters'!$G$12)^2/'Model Parameters'!$B$51))+$K27*'Input Parameters'!$G$12/'Input Parameters'!$G$17)</f>
        <v>0.99831107462111535</v>
      </c>
      <c r="M27">
        <f>'Model Parameters'!$F$2*'Input Parameters'!$G$4*$L27</f>
        <v>34.00351092764226</v>
      </c>
      <c r="N27">
        <f>'Input Parameters'!$G$22+('Model Parameters'!$F$20*'Input Parameters'!$G$22 - (1/(1/('Input Parameters'!$G$12*($I27+2*$F27*$M27))+1/('Model Parameters'!$F$22*'Input Parameters'!$G$24))) + 'Input Parameters'!$G$12*($I27+2*$F27*$M27))/('Model Parameters'!$F$20+2*'Input Parameters'!$G$13*'Input Parameters'!$G$12*'Model Parameters'!$B$61*$M27)</f>
        <v>0.20296150652590886</v>
      </c>
      <c r="O27" s="4">
        <f>(2*'Model Parameters'!$F$21*'Input Parameters'!$G$23+'Model Parameters'!$F$22*'Input Parameters'!$G$24+'Model Parameters'!$F$20*'Input Parameters'!$G$22+'Input Parameters'!$G$12*$I27-'Model Parameters'!$F$20*$N27)/(2*'Model Parameters'!$F$21)</f>
        <v>255.86874852470902</v>
      </c>
      <c r="P27" s="4">
        <f>'Input Parameters'!$G$12*(2*$F27*$M27)/(2*'Model Parameters'!$F$21)*EXP(-$N27*('Model Parameters'!$B$32+'Model Parameters'!$B$35))</f>
        <v>2.9465301160385905E-2</v>
      </c>
      <c r="Q27">
        <f>$O27+LN(1+($P27*('Model Parameters'!$B$33+2*'Model Parameters'!$B$35)*EXP(-$O27*('Model Parameters'!$B$33+2*'Model Parameters'!$B$35)))/(1+LN(SQRT(1+$P27*('Model Parameters'!$B$33+2*'Model Parameters'!$B$35)*EXP(-$O27*('Model Parameters'!$B$33+2*'Model Parameters'!$B$35))))))/('Model Parameters'!$B$33+2*'Model Parameters'!$B$35)</f>
        <v>255.89621088338313</v>
      </c>
      <c r="R27">
        <f>'Input Parameters'!$G$4*'Model Parameters'!$F$2*EXP(-'Model Parameters'!$B$32*$N27-'Model Parameters'!$B$33*$Q27-'Model Parameters'!$B$35*($N27+2*$Q27))*$L27</f>
        <v>31.691166241990992</v>
      </c>
      <c r="S27">
        <f>'Input Parameters'!$G$22+('Model Parameters'!$F$20*'Input Parameters'!$G$22 - (1/(1/('Input Parameters'!$G$12*($I27+2*$F27*$R27))+1/('Model Parameters'!$F$22*'Input Parameters'!$G$24))) + 'Input Parameters'!$G$12*($I27+2*$F27*$R27))/('Model Parameters'!$F$20+2*'Input Parameters'!$G$13*'Input Parameters'!$G$12*'Model Parameters'!$B$61*$R27)</f>
        <v>0.20360060532161434</v>
      </c>
      <c r="T27">
        <f>'Input Parameters'!$G$15/(2*'Model Parameters'!$F$4)*'Model Parameters'!$B$39/('Model Parameters'!$B$65)*EXP(-($E27+0.11)/'Model Parameters'!$B$48)+'Input Parameters'!$G$13*'Model Parameters'!$B$61*$S27</f>
        <v>0.22796137971787067</v>
      </c>
      <c r="U27">
        <f>1/((SQRT($T27*('Input Parameters'!$G$12)^2/'Model Parameters'!$B$51))/TANH(SQRT($T27*('Input Parameters'!$G$12)^2/'Model Parameters'!$B$51))+$T27*'Input Parameters'!$G$12/'Input Parameters'!$G$17)</f>
        <v>0.99830566655206276</v>
      </c>
      <c r="V27" s="4">
        <f>(2*'Model Parameters'!$F$21*'Input Parameters'!$G$23+'Model Parameters'!$F$22*'Input Parameters'!$G$24+'Model Parameters'!$F$20*'Input Parameters'!$G$22+'Input Parameters'!$G$12*$I27-'Model Parameters'!$F$20*$S27)/(2*'Model Parameters'!$F$21)</f>
        <v>255.86763898806407</v>
      </c>
      <c r="W27" s="4">
        <f>'Input Parameters'!$G$12*(2*$F27*$U27*'Model Parameters'!$F$2*'Input Parameters'!$G$4)/(2*'Model Parameters'!$F$21)*EXP(-$S27*('Model Parameters'!$B$32+'Model Parameters'!$B$35))</f>
        <v>2.9465138872044435E-2</v>
      </c>
      <c r="X27">
        <f>MAX(0,$V27+LN(1+($W27*('Model Parameters'!$B$33+2*'Model Parameters'!$B$35)*EXP(-$V27*('Model Parameters'!$B$33+2*'Model Parameters'!$B$35)))/(1+LN(SQRT(1+$W27*('Model Parameters'!$B$33+2*'Model Parameters'!$B$35)*EXP(-$V27*('Model Parameters'!$B$33+2*'Model Parameters'!$B$35))))))/('Model Parameters'!$B$33+2*'Model Parameters'!$B$35))</f>
        <v>255.89510120386555</v>
      </c>
      <c r="Y27">
        <f>'Input Parameters'!$G$4*'Model Parameters'!$F$2*EXP(-'Model Parameters'!$B$32*$S27-'Model Parameters'!$B$33*$X27-'Model Parameters'!$B$35*($S27+2*$X27))*$U27</f>
        <v>31.691001368478862</v>
      </c>
      <c r="Z27" s="8">
        <f>$E27-'Model Parameters'!$F$3*'Input Parameters'!$G$3/'Model Parameters'!$F$4*LN($S27/'Input Parameters'!$G$22)</f>
        <v>-0.12627670680056807</v>
      </c>
      <c r="AA27" s="8">
        <f>'Input Parameters'!$G$12*$Y27*$F27*2*'Model Parameters'!$F$4/10</f>
        <v>2.2057958057471083E-3</v>
      </c>
      <c r="AB27" s="8">
        <f t="shared" si="1"/>
        <v>31.691001368478862</v>
      </c>
      <c r="AC27" s="8">
        <f t="shared" si="2"/>
        <v>255.89510120386555</v>
      </c>
      <c r="AD27" s="8">
        <f>LOG10(S27/1000/'Model Parameters'!$B$15)</f>
        <v>9.6208361553345618</v>
      </c>
      <c r="AE27" s="8">
        <f>AA27*10/(AA27*10+('Model Parameters'!$F$4*'Input Parameters'!$G$12)*I27)</f>
        <v>0.74271585732972645</v>
      </c>
      <c r="AF27" s="8">
        <f>Y27*S27*'Input Parameters'!$G$13*'Input Parameters'!$G$12*'Model Parameters'!$B$61</f>
        <v>2.7410368244884757E-5</v>
      </c>
      <c r="AG27" s="8">
        <f>'Input Parameters'!$G$12*F27*Y27</f>
        <v>1.143077061588386E-7</v>
      </c>
      <c r="AH27" s="8">
        <f>'Input Parameters'!$G$17*('Model Parameters'!$F$2*'Input Parameters'!$G$4*EXP(-'Model Parameters'!$B$32*$S27-'Model Parameters'!$B$33*$X27-'Model Parameters'!$B$35*($S27+2*$X27))-$Y27*SQRT($T27*('Input Parameters'!$G$12)^2/'Model Parameters'!$B$51)/TANH(SQRT($T27*('Input Parameters'!$G$12)^2/'Model Parameters'!$B$51)))</f>
        <v>2.7524675951066814E-5</v>
      </c>
      <c r="AI27" s="8">
        <f>MIN(1,('Model Parameters'!$B$45-'Model Parameters'!$F$3*'Input Parameters'!$G$3/'Model Parameters'!$F$4*LN($S27/'Input Parameters'!$G$22))/Z27)</f>
        <v>0.8812132468445677</v>
      </c>
      <c r="AJ27" s="8">
        <f>MIN('Input Parameters'!$G$24+'Model Parameters'!$F$2*'Input Parameters'!$G$4*EXP(-'Model Parameters'!$B$32*$S27-'Model Parameters'!$B$33*$X27-'Model Parameters'!$B$35*($S27+2*$X27)),AC27*10^(3-AD27)/'Model Parameters'!$B$13)</f>
        <v>47.122292512728883</v>
      </c>
      <c r="AK27" s="8">
        <f t="shared" si="3"/>
        <v>0.65449105212047498</v>
      </c>
      <c r="AL27" s="8">
        <f>MIN(1,('Model Parameters'!$B$45-'Model Parameters'!$F$3*'Input Parameters'!$G$3/'Model Parameters'!$F$4*AD27)/($E27-'Model Parameters'!$F$3*'Input Parameters'!$G$3/'Model Parameters'!$F$4*AD27))</f>
        <v>0.95969757667036937</v>
      </c>
      <c r="AM27" s="8">
        <f>MIN(1,('Model Parameters'!$B$45-'Model Parameters'!$F$3*'Input Parameters'!$G$3/'Model Parameters'!$F$4*AD27-0.2)/($E27-'Model Parameters'!$F$3*'Input Parameters'!$G$3/'Model Parameters'!$F$4*AD27-0.2))</f>
        <v>0.97378475089737759</v>
      </c>
      <c r="AN27" s="8">
        <f t="shared" si="4"/>
        <v>0.71278260843399421</v>
      </c>
      <c r="AO27" s="8">
        <f t="shared" si="5"/>
        <v>0.72324537611735995</v>
      </c>
      <c r="AP27" s="8">
        <f>EXP(-'Model Parameters'!$B$32*$S27-'Model Parameters'!$B$33*$X27-'Model Parameters'!$B$35*($S27+2*$X27))</f>
        <v>0.9319970844751766</v>
      </c>
    </row>
    <row r="28" spans="5:42" x14ac:dyDescent="0.4">
      <c r="E28">
        <f t="shared" si="0"/>
        <v>-0.13</v>
      </c>
      <c r="F28">
        <f>'Input Parameters'!$G$15/(2*'Model Parameters'!$F$4)*'Model Parameters'!$B$39/('Model Parameters'!$B$65)*EXP(-($E28+0.11)/'Model Parameters'!$B$48)</f>
        <v>1.0313402664419589E-3</v>
      </c>
      <c r="G28">
        <f>1/((SQRT($F28*('Input Parameters'!$G$12)^2/'Model Parameters'!$B$51))/TANH(SQRT($F28*('Input Parameters'!$G$12)^2/'Model Parameters'!$B$51))+$F28*'Input Parameters'!$G$12/'Input Parameters'!$G$17)</f>
        <v>0.99999231916290832</v>
      </c>
      <c r="H28">
        <f>'Model Parameters'!$F$2*'Input Parameters'!$G$4*$G28</f>
        <v>34.060775860990404</v>
      </c>
      <c r="I28">
        <f>'Input Parameters'!$G$15*'Model Parameters'!$B$41/'Model Parameters'!$F$4*EXP(-$E28/'Model Parameters'!$B$50)</f>
        <v>2.2294457537405998E-2</v>
      </c>
      <c r="J28">
        <f>'Input Parameters'!$G$22+('Model Parameters'!$F$20*'Input Parameters'!$G$22 - (1/(1/('Input Parameters'!$G$12*($I28+2*$F28*$H28))+1/('Model Parameters'!$F$22*'Input Parameters'!$G$24))) + 'Input Parameters'!$G$12*($I28+2*$F28*$H28))/('Model Parameters'!$F$20+2*'Input Parameters'!$G$13*'Input Parameters'!$G$12*'Model Parameters'!$B$61*$H28)</f>
        <v>0.20294692292697661</v>
      </c>
      <c r="K28">
        <f>'Input Parameters'!$G$15/(2*'Model Parameters'!$F$4)*'Model Parameters'!$B$39/('Model Parameters'!$B$65)*EXP(-($E28+0.11)/'Model Parameters'!$B$48)+'Input Parameters'!$G$13*'Model Parameters'!$B$61*$J28</f>
        <v>0.22731715933002089</v>
      </c>
      <c r="L28">
        <f>1/((SQRT($K28*('Input Parameters'!$G$12)^2/'Model Parameters'!$B$51))/TANH(SQRT($K28*('Input Parameters'!$G$12)^2/'Model Parameters'!$B$51))+$K28*'Input Parameters'!$G$12/'Input Parameters'!$G$17)</f>
        <v>0.99831044516255085</v>
      </c>
      <c r="M28">
        <f>'Model Parameters'!$F$2*'Input Parameters'!$G$4*$L28</f>
        <v>34.003489487630503</v>
      </c>
      <c r="N28">
        <f>'Input Parameters'!$G$22+('Model Parameters'!$F$20*'Input Parameters'!$G$22 - (1/(1/('Input Parameters'!$G$12*($I28+2*$F28*$M28))+1/('Model Parameters'!$F$22*'Input Parameters'!$G$24))) + 'Input Parameters'!$G$12*($I28+2*$F28*$M28))/('Model Parameters'!$F$20+2*'Input Parameters'!$G$13*'Input Parameters'!$G$12*'Model Parameters'!$B$61*$M28)</f>
        <v>0.20296170667913463</v>
      </c>
      <c r="O28" s="4">
        <f>(2*'Model Parameters'!$F$21*'Input Parameters'!$G$23+'Model Parameters'!$F$22*'Input Parameters'!$G$24+'Model Parameters'!$F$20*'Input Parameters'!$G$22+'Input Parameters'!$G$12*$I28-'Model Parameters'!$F$20*$N28)/(2*'Model Parameters'!$F$21)</f>
        <v>255.86943855864502</v>
      </c>
      <c r="P28" s="4">
        <f>'Input Parameters'!$G$12*(2*$F28*$M28)/(2*'Model Parameters'!$F$21)*EXP(-$N28*('Model Parameters'!$B$32+'Model Parameters'!$B$35))</f>
        <v>3.2099481161143542E-2</v>
      </c>
      <c r="Q28">
        <f>$O28+LN(1+($P28*('Model Parameters'!$B$33+2*'Model Parameters'!$B$35)*EXP(-$O28*('Model Parameters'!$B$33+2*'Model Parameters'!$B$35)))/(1+LN(SQRT(1+$P28*('Model Parameters'!$B$33+2*'Model Parameters'!$B$35)*EXP(-$O28*('Model Parameters'!$B$33+2*'Model Parameters'!$B$35))))))/('Model Parameters'!$B$33+2*'Model Parameters'!$B$35)</f>
        <v>255.89935600959456</v>
      </c>
      <c r="R28">
        <f>'Input Parameters'!$G$4*'Model Parameters'!$F$2*EXP(-'Model Parameters'!$B$32*$N28-'Model Parameters'!$B$33*$Q28-'Model Parameters'!$B$35*($N28+2*$Q28))*$L28</f>
        <v>31.691118839132553</v>
      </c>
      <c r="S28">
        <f>'Input Parameters'!$G$22+('Model Parameters'!$F$20*'Input Parameters'!$G$22 - (1/(1/('Input Parameters'!$G$12*($I28+2*$F28*$R28))+1/('Model Parameters'!$F$22*'Input Parameters'!$G$24))) + 'Input Parameters'!$G$12*($I28+2*$F28*$R28))/('Model Parameters'!$F$20+2*'Input Parameters'!$G$13*'Input Parameters'!$G$12*'Model Parameters'!$B$61*$R28)</f>
        <v>0.20360080608070436</v>
      </c>
      <c r="T28">
        <f>'Input Parameters'!$G$15/(2*'Model Parameters'!$F$4)*'Model Parameters'!$B$39/('Model Parameters'!$B$65)*EXP(-($E28+0.11)/'Model Parameters'!$B$48)+'Input Parameters'!$G$13*'Model Parameters'!$B$61*$S28</f>
        <v>0.22804623904642732</v>
      </c>
      <c r="U28">
        <f>1/((SQRT($T28*('Input Parameters'!$G$12)^2/'Model Parameters'!$B$51))/TANH(SQRT($T28*('Input Parameters'!$G$12)^2/'Model Parameters'!$B$51))+$T28*'Input Parameters'!$G$12/'Input Parameters'!$G$17)</f>
        <v>0.99830503709810425</v>
      </c>
      <c r="V28" s="4">
        <f>(2*'Model Parameters'!$F$21*'Input Parameters'!$G$23+'Model Parameters'!$F$22*'Input Parameters'!$G$24+'Model Parameters'!$F$20*'Input Parameters'!$G$22+'Input Parameters'!$G$12*$I28-'Model Parameters'!$F$20*$S28)/(2*'Model Parameters'!$F$21)</f>
        <v>255.86832902094824</v>
      </c>
      <c r="W28" s="4">
        <f>'Input Parameters'!$G$12*(2*$F28*$U28*'Model Parameters'!$F$2*'Input Parameters'!$G$4)/(2*'Model Parameters'!$F$21)*EXP(-$S28*('Model Parameters'!$B$32+'Model Parameters'!$B$35))</f>
        <v>3.2099304364358761E-2</v>
      </c>
      <c r="X28">
        <f>MAX(0,$V28+LN(1+($W28*('Model Parameters'!$B$33+2*'Model Parameters'!$B$35)*EXP(-$V28*('Model Parameters'!$B$33+2*'Model Parameters'!$B$35)))/(1+LN(SQRT(1+$W28*('Model Parameters'!$B$33+2*'Model Parameters'!$B$35)*EXP(-$V28*('Model Parameters'!$B$33+2*'Model Parameters'!$B$35))))))/('Model Parameters'!$B$33+2*'Model Parameters'!$B$35))</f>
        <v>255.89824631625234</v>
      </c>
      <c r="Y28">
        <f>'Input Parameters'!$G$4*'Model Parameters'!$F$2*EXP(-'Model Parameters'!$B$32*$S28-'Model Parameters'!$B$33*$X28-'Model Parameters'!$B$35*($S28+2*$X28))*$U28</f>
        <v>31.690953966022814</v>
      </c>
      <c r="Z28" s="8">
        <f>$E28-'Model Parameters'!$F$3*'Input Parameters'!$G$3/'Model Parameters'!$F$4*LN($S28/'Input Parameters'!$G$22)</f>
        <v>-0.13127673213476196</v>
      </c>
      <c r="AA28" s="8">
        <f>'Input Parameters'!$G$12*$Y28*$F28*2*'Model Parameters'!$F$4/10</f>
        <v>2.4029905299376465E-3</v>
      </c>
      <c r="AB28" s="8">
        <f t="shared" si="1"/>
        <v>31.690953966022814</v>
      </c>
      <c r="AC28" s="8">
        <f t="shared" si="2"/>
        <v>255.89824631625234</v>
      </c>
      <c r="AD28" s="8">
        <f>LOG10(S28/1000/'Model Parameters'!$B$15)</f>
        <v>9.6208365835676801</v>
      </c>
      <c r="AE28" s="8">
        <f>AA28*10/(AA28*10+('Model Parameters'!$F$4*'Input Parameters'!$G$12)*I28)</f>
        <v>0.74567929813699085</v>
      </c>
      <c r="AF28" s="8">
        <f>Y28*S28*'Input Parameters'!$G$13*'Input Parameters'!$G$12*'Model Parameters'!$B$61</f>
        <v>2.7410354273052185E-5</v>
      </c>
      <c r="AG28" s="8">
        <f>'Input Parameters'!$G$12*F28*Y28</f>
        <v>1.2452663781611891E-7</v>
      </c>
      <c r="AH28" s="8">
        <f>'Input Parameters'!$G$17*('Model Parameters'!$F$2*'Input Parameters'!$G$4*EXP(-'Model Parameters'!$B$32*$S28-'Model Parameters'!$B$33*$X28-'Model Parameters'!$B$35*($S28+2*$X28))-$Y28*SQRT($T28*('Input Parameters'!$G$12)^2/'Model Parameters'!$B$51)/TANH(SQRT($T28*('Input Parameters'!$G$12)^2/'Model Parameters'!$B$51)))</f>
        <v>2.75348809108127E-5</v>
      </c>
      <c r="AI28" s="8">
        <f>MIN(1,('Model Parameters'!$B$45-'Model Parameters'!$F$3*'Input Parameters'!$G$3/'Model Parameters'!$F$4*LN($S28/'Input Parameters'!$G$22))/Z28)</f>
        <v>0.84765007724697905</v>
      </c>
      <c r="AJ28" s="8">
        <f>MIN('Input Parameters'!$G$24+'Model Parameters'!$F$2*'Input Parameters'!$G$4*EXP(-'Model Parameters'!$B$32*$S28-'Model Parameters'!$B$33*$X28-'Model Parameters'!$B$35*($S28+2*$X28)),AC28*10^(3-AD28)/'Model Parameters'!$B$13)</f>
        <v>47.122825210296739</v>
      </c>
      <c r="AK28" s="8">
        <f t="shared" si="3"/>
        <v>0.63207511466729338</v>
      </c>
      <c r="AL28" s="8">
        <f>MIN(1,('Model Parameters'!$B$45-'Model Parameters'!$F$3*'Input Parameters'!$G$3/'Model Parameters'!$F$4*AD28)/($E28-'Model Parameters'!$F$3*'Input Parameters'!$G$3/'Model Parameters'!$F$4*AD28))</f>
        <v>0.94697577208799755</v>
      </c>
      <c r="AM28" s="8">
        <f>MIN(1,('Model Parameters'!$B$45-'Model Parameters'!$F$3*'Input Parameters'!$G$3/'Model Parameters'!$F$4*AD28-0.2)/($E28-'Model Parameters'!$F$3*'Input Parameters'!$G$3/'Model Parameters'!$F$4*AD28-0.2))</f>
        <v>0.96534912893499825</v>
      </c>
      <c r="AN28" s="8">
        <f t="shared" si="4"/>
        <v>0.70614022908331298</v>
      </c>
      <c r="AO28" s="8">
        <f t="shared" si="5"/>
        <v>0.71984086092140498</v>
      </c>
      <c r="AP28" s="8">
        <f>EXP(-'Model Parameters'!$B$32*$S28-'Model Parameters'!$B$33*$X28-'Model Parameters'!$B$35*($S28+2*$X28))</f>
        <v>0.93199627806610585</v>
      </c>
    </row>
    <row r="29" spans="5:42" x14ac:dyDescent="0.4">
      <c r="E29">
        <f t="shared" si="0"/>
        <v>-0.13500000000000001</v>
      </c>
      <c r="F29">
        <f>'Input Parameters'!$G$15/(2*'Model Parameters'!$F$4)*'Model Parameters'!$B$39/('Model Parameters'!$B$65)*EXP(-($E29+0.11)/'Model Parameters'!$B$48)</f>
        <v>1.1235421673758249E-3</v>
      </c>
      <c r="G29">
        <f>1/((SQRT($F29*('Input Parameters'!$G$12)^2/'Model Parameters'!$B$51))/TANH(SQRT($F29*('Input Parameters'!$G$12)^2/'Model Parameters'!$B$51))+$F29*'Input Parameters'!$G$12/'Input Parameters'!$G$17)</f>
        <v>0.99999163250227729</v>
      </c>
      <c r="H29">
        <f>'Model Parameters'!$F$2*'Input Parameters'!$G$4*$G29</f>
        <v>34.060752472616919</v>
      </c>
      <c r="I29">
        <f>'Input Parameters'!$G$15*'Model Parameters'!$B$41/'Model Parameters'!$F$4*EXP(-$E29/'Model Parameters'!$B$50)</f>
        <v>2.3912388946680296E-2</v>
      </c>
      <c r="J29">
        <f>'Input Parameters'!$G$22+('Model Parameters'!$F$20*'Input Parameters'!$G$22 - (1/(1/('Input Parameters'!$G$12*($I29+2*$F29*$H29))+1/('Model Parameters'!$F$22*'Input Parameters'!$G$24))) + 'Input Parameters'!$G$12*($I29+2*$F29*$H29))/('Model Parameters'!$F$20+2*'Input Parameters'!$G$13*'Input Parameters'!$G$12*'Model Parameters'!$B$61*$H29)</f>
        <v>0.20294715851373485</v>
      </c>
      <c r="K29">
        <f>'Input Parameters'!$G$15/(2*'Model Parameters'!$F$4)*'Model Parameters'!$B$39/('Model Parameters'!$B$65)*EXP(-($E29+0.11)/'Model Parameters'!$B$48)+'Input Parameters'!$G$13*'Model Parameters'!$B$61*$J29</f>
        <v>0.22740962391019018</v>
      </c>
      <c r="L29">
        <f>1/((SQRT($K29*('Input Parameters'!$G$12)^2/'Model Parameters'!$B$51))/TANH(SQRT($K29*('Input Parameters'!$G$12)^2/'Model Parameters'!$B$51))+$K29*'Input Parameters'!$G$12/'Input Parameters'!$G$17)</f>
        <v>0.99830975928801469</v>
      </c>
      <c r="M29">
        <f>'Model Parameters'!$F$2*'Input Parameters'!$G$4*$L29</f>
        <v>34.003466126032222</v>
      </c>
      <c r="N29">
        <f>'Input Parameters'!$G$22+('Model Parameters'!$F$20*'Input Parameters'!$G$22 - (1/(1/('Input Parameters'!$G$12*($I29+2*$F29*$M29))+1/('Model Parameters'!$F$22*'Input Parameters'!$G$24))) + 'Input Parameters'!$G$12*($I29+2*$F29*$M29))/('Model Parameters'!$F$20+2*'Input Parameters'!$G$13*'Input Parameters'!$G$12*'Model Parameters'!$B$61*$M29)</f>
        <v>0.20296194204591689</v>
      </c>
      <c r="O29" s="4">
        <f>(2*'Model Parameters'!$F$21*'Input Parameters'!$G$23+'Model Parameters'!$F$22*'Input Parameters'!$G$24+'Model Parameters'!$F$20*'Input Parameters'!$G$22+'Input Parameters'!$G$12*$I29-'Model Parameters'!$F$20*$N29)/(2*'Model Parameters'!$F$21)</f>
        <v>255.87017863312727</v>
      </c>
      <c r="P29" s="4">
        <f>'Input Parameters'!$G$12*(2*$F29*$M29)/(2*'Model Parameters'!$F$21)*EXP(-$N29*('Model Parameters'!$B$32+'Model Parameters'!$B$35))</f>
        <v>3.4969153275318E-2</v>
      </c>
      <c r="Q29">
        <f>$O29+LN(1+($P29*('Model Parameters'!$B$33+2*'Model Parameters'!$B$35)*EXP(-$O29*('Model Parameters'!$B$33+2*'Model Parameters'!$B$35)))/(1+LN(SQRT(1+$P29*('Model Parameters'!$B$33+2*'Model Parameters'!$B$35)*EXP(-$O29*('Model Parameters'!$B$33+2*'Model Parameters'!$B$35))))))/('Model Parameters'!$B$33+2*'Model Parameters'!$B$35)</f>
        <v>255.90277065353621</v>
      </c>
      <c r="R29">
        <f>'Input Parameters'!$G$4*'Model Parameters'!$F$2*EXP(-'Model Parameters'!$B$32*$N29-'Model Parameters'!$B$33*$Q29-'Model Parameters'!$B$35*($N29+2*$Q29))*$L29</f>
        <v>31.691067295551768</v>
      </c>
      <c r="S29">
        <f>'Input Parameters'!$G$22+('Model Parameters'!$F$20*'Input Parameters'!$G$22 - (1/(1/('Input Parameters'!$G$12*($I29+2*$F29*$R29))+1/('Model Parameters'!$F$22*'Input Parameters'!$G$24))) + 'Input Parameters'!$G$12*($I29+2*$F29*$R29))/('Model Parameters'!$F$20+2*'Input Parameters'!$G$13*'Input Parameters'!$G$12*'Model Parameters'!$B$61*$R29)</f>
        <v>0.20360104129417805</v>
      </c>
      <c r="T29">
        <f>'Input Parameters'!$G$15/(2*'Model Parameters'!$F$4)*'Model Parameters'!$B$39/('Model Parameters'!$B$65)*EXP(-($E29+0.11)/'Model Parameters'!$B$48)+'Input Parameters'!$G$13*'Model Parameters'!$B$61*$S29</f>
        <v>0.22813870321038435</v>
      </c>
      <c r="U29">
        <f>1/((SQRT($T29*('Input Parameters'!$G$12)^2/'Model Parameters'!$B$51))/TANH(SQRT($T29*('Input Parameters'!$G$12)^2/'Model Parameters'!$B$51))+$T29*'Input Parameters'!$G$12/'Input Parameters'!$G$17)</f>
        <v>0.9983043512354639</v>
      </c>
      <c r="V29" s="4">
        <f>(2*'Model Parameters'!$F$21*'Input Parameters'!$G$23+'Model Parameters'!$F$22*'Input Parameters'!$G$24+'Model Parameters'!$F$20*'Input Parameters'!$G$22+'Input Parameters'!$G$12*$I29-'Model Parameters'!$F$20*$S29)/(2*'Model Parameters'!$F$21)</f>
        <v>255.86906909569666</v>
      </c>
      <c r="W29" s="4">
        <f>'Input Parameters'!$G$12*(2*$F29*$U29*'Model Parameters'!$F$2*'Input Parameters'!$G$4)/(2*'Model Parameters'!$F$21)*EXP(-$S29*('Model Parameters'!$B$32+'Model Parameters'!$B$35))</f>
        <v>3.4968960673306383E-2</v>
      </c>
      <c r="X29">
        <f>MAX(0,$V29+LN(1+($W29*('Model Parameters'!$B$33+2*'Model Parameters'!$B$35)*EXP(-$V29*('Model Parameters'!$B$33+2*'Model Parameters'!$B$35)))/(1+LN(SQRT(1+$W29*('Model Parameters'!$B$33+2*'Model Parameters'!$B$35)*EXP(-$V29*('Model Parameters'!$B$33+2*'Model Parameters'!$B$35))))))/('Model Parameters'!$B$33+2*'Model Parameters'!$B$35))</f>
        <v>255.90166094654609</v>
      </c>
      <c r="Y29">
        <f>'Input Parameters'!$G$4*'Model Parameters'!$F$2*EXP(-'Model Parameters'!$B$32*$S29-'Model Parameters'!$B$33*$X29-'Model Parameters'!$B$35*($S29+2*$X29))*$U29</f>
        <v>31.69090242308954</v>
      </c>
      <c r="Z29" s="8">
        <f>$E29-'Model Parameters'!$F$3*'Input Parameters'!$G$3/'Model Parameters'!$F$4*LN($S29/'Input Parameters'!$G$22)</f>
        <v>-0.13627676181679213</v>
      </c>
      <c r="AA29" s="8">
        <f>'Input Parameters'!$G$12*$Y29*$F29*2*'Model Parameters'!$F$4/10</f>
        <v>2.6178138146244808E-3</v>
      </c>
      <c r="AB29" s="8">
        <f t="shared" si="1"/>
        <v>31.69090242308954</v>
      </c>
      <c r="AC29" s="8">
        <f t="shared" si="2"/>
        <v>255.90166094654609</v>
      </c>
      <c r="AD29" s="8">
        <f>LOG10(S29/1000/'Model Parameters'!$B$15)</f>
        <v>9.6208370852938607</v>
      </c>
      <c r="AE29" s="8">
        <f>AA29*10/(AA29*10+('Model Parameters'!$F$4*'Input Parameters'!$G$12)*I29)</f>
        <v>0.74862013376088621</v>
      </c>
      <c r="AF29" s="8">
        <f>Y29*S29*'Input Parameters'!$G$13*'Input Parameters'!$G$12*'Model Parameters'!$B$61</f>
        <v>2.7410341358440335E-5</v>
      </c>
      <c r="AG29" s="8">
        <f>'Input Parameters'!$G$12*F29*Y29</f>
        <v>1.356591083911738E-7</v>
      </c>
      <c r="AH29" s="8">
        <f>'Input Parameters'!$G$17*('Model Parameters'!$F$2*'Input Parameters'!$G$4*EXP(-'Model Parameters'!$B$32*$S29-'Model Parameters'!$B$33*$X29-'Model Parameters'!$B$35*($S29+2*$X29))-$Y29*SQRT($T29*('Input Parameters'!$G$12)^2/'Model Parameters'!$B$51)/TANH(SQRT($T29*('Input Parameters'!$G$12)^2/'Model Parameters'!$B$51)))</f>
        <v>2.7546000466839275E-5</v>
      </c>
      <c r="AI29" s="8">
        <f>MIN(1,('Model Parameters'!$B$45-'Model Parameters'!$F$3*'Input Parameters'!$G$3/'Model Parameters'!$F$4*LN($S29/'Input Parameters'!$G$22))/Z29)</f>
        <v>0.8165497942076908</v>
      </c>
      <c r="AJ29" s="8">
        <f>MIN('Input Parameters'!$G$24+'Model Parameters'!$F$2*'Input Parameters'!$G$4*EXP(-'Model Parameters'!$B$32*$S29-'Model Parameters'!$B$33*$X29-'Model Parameters'!$B$35*($S29+2*$X29)),AC29*10^(3-AD29)/'Model Parameters'!$B$13)</f>
        <v>47.123399563148226</v>
      </c>
      <c r="AK29" s="8">
        <f t="shared" si="3"/>
        <v>0.61128561616218557</v>
      </c>
      <c r="AL29" s="8">
        <f>MIN(1,('Model Parameters'!$B$45-'Model Parameters'!$F$3*'Input Parameters'!$G$3/'Model Parameters'!$F$4*AD29)/($E29-'Model Parameters'!$F$3*'Input Parameters'!$G$3/'Model Parameters'!$F$4*AD29))</f>
        <v>0.93458683794882413</v>
      </c>
      <c r="AM29" s="8">
        <f>MIN(1,('Model Parameters'!$B$45-'Model Parameters'!$F$3*'Input Parameters'!$G$3/'Model Parameters'!$F$4*AD29-0.2)/($E29-'Model Parameters'!$F$3*'Input Parameters'!$G$3/'Model Parameters'!$F$4*AD29-0.2))</f>
        <v>0.95705840306249723</v>
      </c>
      <c r="AN29" s="8">
        <f t="shared" si="4"/>
        <v>0.69965052363641245</v>
      </c>
      <c r="AO29" s="8">
        <f t="shared" si="5"/>
        <v>0.71647318971762686</v>
      </c>
      <c r="AP29" s="8">
        <f>EXP(-'Model Parameters'!$B$32*$S29-'Model Parameters'!$B$33*$X29-'Model Parameters'!$B$35*($S29+2*$X29))</f>
        <v>0.93199540255096225</v>
      </c>
    </row>
    <row r="30" spans="5:42" x14ac:dyDescent="0.4">
      <c r="E30">
        <f t="shared" si="0"/>
        <v>-0.14000000000000001</v>
      </c>
      <c r="F30">
        <f>'Input Parameters'!$G$15/(2*'Model Parameters'!$F$4)*'Model Parameters'!$B$39/('Model Parameters'!$B$65)*EXP(-($E30+0.11)/'Model Parameters'!$B$48)</f>
        <v>1.2239869255047725E-3</v>
      </c>
      <c r="G30">
        <f>1/((SQRT($F30*('Input Parameters'!$G$12)^2/'Model Parameters'!$B$51))/TANH(SQRT($F30*('Input Parameters'!$G$12)^2/'Model Parameters'!$B$51))+$F30*'Input Parameters'!$G$12/'Input Parameters'!$G$17)</f>
        <v>0.99999088445540407</v>
      </c>
      <c r="H30">
        <f>'Model Parameters'!$F$2*'Input Parameters'!$G$4*$G30</f>
        <v>34.060726993364334</v>
      </c>
      <c r="I30">
        <f>'Input Parameters'!$G$15*'Model Parameters'!$B$41/'Model Parameters'!$F$4*EXP(-$E30/'Model Parameters'!$B$50)</f>
        <v>2.5647735280301783E-2</v>
      </c>
      <c r="J30">
        <f>'Input Parameters'!$G$22+('Model Parameters'!$F$20*'Input Parameters'!$G$22 - (1/(1/('Input Parameters'!$G$12*($I30+2*$F30*$H30))+1/('Model Parameters'!$F$22*'Input Parameters'!$G$24))) + 'Input Parameters'!$G$12*($I30+2*$F30*$H30))/('Model Parameters'!$F$20+2*'Input Parameters'!$G$13*'Input Parameters'!$G$12*'Model Parameters'!$B$61*$H30)</f>
        <v>0.20294743561254114</v>
      </c>
      <c r="K30">
        <f>'Input Parameters'!$G$15/(2*'Model Parameters'!$F$4)*'Model Parameters'!$B$39/('Model Parameters'!$B$65)*EXP(-($E30+0.11)/'Model Parameters'!$B$48)+'Input Parameters'!$G$13*'Model Parameters'!$B$61*$J30</f>
        <v>0.22751037763348814</v>
      </c>
      <c r="L30">
        <f>1/((SQRT($K30*('Input Parameters'!$G$12)^2/'Model Parameters'!$B$51))/TANH(SQRT($K30*('Input Parameters'!$G$12)^2/'Model Parameters'!$B$51))+$K30*'Input Parameters'!$G$12/'Input Parameters'!$G$17)</f>
        <v>0.9983090119283714</v>
      </c>
      <c r="M30">
        <f>'Model Parameters'!$F$2*'Input Parameters'!$G$4*$L30</f>
        <v>34.003440670187402</v>
      </c>
      <c r="N30">
        <f>'Input Parameters'!$G$22+('Model Parameters'!$F$20*'Input Parameters'!$G$22 - (1/(1/('Input Parameters'!$G$12*($I30+2*$F30*$M30))+1/('Model Parameters'!$F$22*'Input Parameters'!$G$24))) + 'Input Parameters'!$G$12*($I30+2*$F30*$M30))/('Model Parameters'!$F$20+2*'Input Parameters'!$G$13*'Input Parameters'!$G$12*'Model Parameters'!$B$61*$M30)</f>
        <v>0.2029622188834859</v>
      </c>
      <c r="O30" s="4">
        <f>(2*'Model Parameters'!$F$21*'Input Parameters'!$G$23+'Model Parameters'!$F$22*'Input Parameters'!$G$24+'Model Parameters'!$F$20*'Input Parameters'!$G$22+'Input Parameters'!$G$12*$I30-'Model Parameters'!$F$20*$N30)/(2*'Model Parameters'!$F$21)</f>
        <v>255.87097237322243</v>
      </c>
      <c r="P30" s="4">
        <f>'Input Parameters'!$G$12*(2*$F30*$M30)/(2*'Model Parameters'!$F$21)*EXP(-$N30*('Model Parameters'!$B$32+'Model Parameters'!$B$35))</f>
        <v>3.8095369807760904E-2</v>
      </c>
      <c r="Q30">
        <f>$O30+LN(1+($P30*('Model Parameters'!$B$33+2*'Model Parameters'!$B$35)*EXP(-$O30*('Model Parameters'!$B$33+2*'Model Parameters'!$B$35)))/(1+LN(SQRT(1+$P30*('Model Parameters'!$B$33+2*'Model Parameters'!$B$35)*EXP(-$O30*('Model Parameters'!$B$33+2*'Model Parameters'!$B$35))))))/('Model Parameters'!$B$33+2*'Model Parameters'!$B$35)</f>
        <v>255.90647806002494</v>
      </c>
      <c r="R30">
        <f>'Input Parameters'!$G$4*'Model Parameters'!$F$2*EXP(-'Model Parameters'!$B$32*$N30-'Model Parameters'!$B$33*$Q30-'Model Parameters'!$B$35*($N30+2*$Q30))*$L30</f>
        <v>31.691011247666026</v>
      </c>
      <c r="S30">
        <f>'Input Parameters'!$G$22+('Model Parameters'!$F$20*'Input Parameters'!$G$22 - (1/(1/('Input Parameters'!$G$12*($I30+2*$F30*$R30))+1/('Model Parameters'!$F$22*'Input Parameters'!$G$24))) + 'Input Parameters'!$G$12*($I30+2*$F30*$R30))/('Model Parameters'!$F$20+2*'Input Parameters'!$G$13*'Input Parameters'!$G$12*'Model Parameters'!$B$61*$R30)</f>
        <v>0.20360131700224177</v>
      </c>
      <c r="T30">
        <f>'Input Parameters'!$G$15/(2*'Model Parameters'!$F$4)*'Model Parameters'!$B$39/('Model Parameters'!$B$65)*EXP(-($E30+0.11)/'Model Parameters'!$B$48)+'Input Parameters'!$G$13*'Model Parameters'!$B$61*$S30</f>
        <v>0.22823945538300433</v>
      </c>
      <c r="U30">
        <f>1/((SQRT($T30*('Input Parameters'!$G$12)^2/'Model Parameters'!$B$51))/TANH(SQRT($T30*('Input Parameters'!$G$12)^2/'Model Parameters'!$B$51))+$T30*'Input Parameters'!$G$12/'Input Parameters'!$G$17)</f>
        <v>0.99830360389692119</v>
      </c>
      <c r="V30" s="4">
        <f>(2*'Model Parameters'!$F$21*'Input Parameters'!$G$23+'Model Parameters'!$F$22*'Input Parameters'!$G$24+'Model Parameters'!$F$20*'Input Parameters'!$G$22+'Input Parameters'!$G$12*$I30-'Model Parameters'!$F$20*$S30)/(2*'Model Parameters'!$F$21)</f>
        <v>255.86986283775272</v>
      </c>
      <c r="W30" s="4">
        <f>'Input Parameters'!$G$12*(2*$F30*$U30*'Model Parameters'!$F$2*'Input Parameters'!$G$4)/(2*'Model Parameters'!$F$21)*EXP(-$S30*('Model Parameters'!$B$32+'Model Parameters'!$B$35))</f>
        <v>3.8095159987928194E-2</v>
      </c>
      <c r="X30">
        <f>MAX(0,$V30+LN(1+($W30*('Model Parameters'!$B$33+2*'Model Parameters'!$B$35)*EXP(-$V30*('Model Parameters'!$B$33+2*'Model Parameters'!$B$35)))/(1+LN(SQRT(1+$W30*('Model Parameters'!$B$33+2*'Model Parameters'!$B$35)*EXP(-$V30*('Model Parameters'!$B$33+2*'Model Parameters'!$B$35))))))/('Model Parameters'!$B$33+2*'Model Parameters'!$B$35))</f>
        <v>255.90536833983785</v>
      </c>
      <c r="Y30">
        <f>'Input Parameters'!$G$4*'Model Parameters'!$F$2*EXP(-'Model Parameters'!$B$32*$S30-'Model Parameters'!$B$33*$X30-'Model Parameters'!$B$35*($S30+2*$X30))*$U30</f>
        <v>31.690846376156816</v>
      </c>
      <c r="Z30" s="8">
        <f>$E30-'Model Parameters'!$F$3*'Input Parameters'!$G$3/'Model Parameters'!$F$4*LN($S30/'Input Parameters'!$G$22)</f>
        <v>-0.14127679660886702</v>
      </c>
      <c r="AA30" s="8">
        <f>'Input Parameters'!$G$12*$Y30*$F30*2*'Model Parameters'!$F$4/10</f>
        <v>2.8518415319084235E-3</v>
      </c>
      <c r="AB30" s="8">
        <f t="shared" si="1"/>
        <v>31.690846376156816</v>
      </c>
      <c r="AC30" s="8">
        <f t="shared" si="2"/>
        <v>255.90536833983785</v>
      </c>
      <c r="AD30" s="8">
        <f>LOG10(S30/1000/'Model Parameters'!$B$15)</f>
        <v>9.6208376733969896</v>
      </c>
      <c r="AE30" s="8">
        <f>AA30*10/(AA30*10+('Model Parameters'!$F$4*'Input Parameters'!$G$12)*I30)</f>
        <v>0.7515382674860327</v>
      </c>
      <c r="AF30" s="8">
        <f>Y30*S30*'Input Parameters'!$G$13*'Input Parameters'!$G$12*'Model Parameters'!$B$61</f>
        <v>2.7410329999770972E-5</v>
      </c>
      <c r="AG30" s="8">
        <f>'Input Parameters'!$G$12*F30*Y30</f>
        <v>1.4778678198209166E-7</v>
      </c>
      <c r="AH30" s="8">
        <f>'Input Parameters'!$G$17*('Model Parameters'!$F$2*'Input Parameters'!$G$4*EXP(-'Model Parameters'!$B$32*$S30-'Model Parameters'!$B$33*$X30-'Model Parameters'!$B$35*($S30+2*$X30))-$Y30*SQRT($T30*('Input Parameters'!$G$12)^2/'Model Parameters'!$B$51)/TANH(SQRT($T30*('Input Parameters'!$G$12)^2/'Model Parameters'!$B$51)))</f>
        <v>2.7558116781791732E-5</v>
      </c>
      <c r="AI30" s="8">
        <f>MIN(1,('Model Parameters'!$B$45-'Model Parameters'!$F$3*'Input Parameters'!$G$3/'Model Parameters'!$F$4*LN($S30/'Input Parameters'!$G$22))/Z30)</f>
        <v>0.78765090432325724</v>
      </c>
      <c r="AJ30" s="8">
        <f>MIN('Input Parameters'!$G$24+'Model Parameters'!$F$2*'Input Parameters'!$G$4*EXP(-'Model Parameters'!$B$32*$S30-'Model Parameters'!$B$33*$X30-'Model Parameters'!$B$35*($S30+2*$X30)),AC30*10^(3-AD30)/'Model Parameters'!$B$13)</f>
        <v>47.124018453324034</v>
      </c>
      <c r="AK30" s="8">
        <f t="shared" si="3"/>
        <v>0.59194979601890763</v>
      </c>
      <c r="AL30" s="8">
        <f>MIN(1,('Model Parameters'!$B$45-'Model Parameters'!$F$3*'Input Parameters'!$G$3/'Model Parameters'!$F$4*AD30)/($E30-'Model Parameters'!$F$3*'Input Parameters'!$G$3/'Model Parameters'!$F$4*AD30))</f>
        <v>0.92251787871306346</v>
      </c>
      <c r="AM30" s="8">
        <f>MIN(1,('Model Parameters'!$B$45-'Model Parameters'!$F$3*'Input Parameters'!$G$3/'Model Parameters'!$F$4*AD30-0.2)/($E30-'Model Parameters'!$F$3*'Input Parameters'!$G$3/'Model Parameters'!$F$4*AD30-0.2))</f>
        <v>0.94890887192677187</v>
      </c>
      <c r="AN30" s="8">
        <f t="shared" si="4"/>
        <v>0.69330748829290578</v>
      </c>
      <c r="AO30" s="8">
        <f t="shared" si="5"/>
        <v>0.71314132960997179</v>
      </c>
      <c r="AP30" s="8">
        <f>EXP(-'Model Parameters'!$B$32*$S30-'Model Parameters'!$B$33*$X30-'Model Parameters'!$B$35*($S30+2*$X30))</f>
        <v>0.9319944519692952</v>
      </c>
    </row>
    <row r="31" spans="5:42" x14ac:dyDescent="0.4">
      <c r="E31">
        <f t="shared" si="0"/>
        <v>-0.14499999999999999</v>
      </c>
      <c r="F31">
        <f>'Input Parameters'!$G$15/(2*'Model Parameters'!$F$4)*'Model Parameters'!$B$39/('Model Parameters'!$B$65)*EXP(-($E31+0.11)/'Model Parameters'!$B$48)</f>
        <v>1.3334114529103345E-3</v>
      </c>
      <c r="G31">
        <f>1/((SQRT($F31*('Input Parameters'!$G$12)^2/'Model Parameters'!$B$51))/TANH(SQRT($F31*('Input Parameters'!$G$12)^2/'Model Parameters'!$B$51))+$F31*'Input Parameters'!$G$12/'Input Parameters'!$G$17)</f>
        <v>0.99999006953459135</v>
      </c>
      <c r="H31">
        <f>'Model Parameters'!$F$2*'Input Parameters'!$G$4*$G31</f>
        <v>34.06069923631599</v>
      </c>
      <c r="I31">
        <f>'Input Parameters'!$G$15*'Model Parameters'!$B$41/'Model Parameters'!$F$4*EXP(-$E31/'Model Parameters'!$B$50)</f>
        <v>2.7509017458490215E-2</v>
      </c>
      <c r="J31">
        <f>'Input Parameters'!$G$22+('Model Parameters'!$F$20*'Input Parameters'!$G$22 - (1/(1/('Input Parameters'!$G$12*($I31+2*$F31*$H31))+1/('Model Parameters'!$F$22*'Input Parameters'!$G$24))) + 'Input Parameters'!$G$12*($I31+2*$F31*$H31))/('Model Parameters'!$F$20+2*'Input Parameters'!$G$13*'Input Parameters'!$G$12*'Model Parameters'!$B$61*$H31)</f>
        <v>0.20294776160705785</v>
      </c>
      <c r="K31">
        <f>'Input Parameters'!$G$15/(2*'Model Parameters'!$F$4)*'Model Parameters'!$B$39/('Model Parameters'!$B$65)*EXP(-($E31+0.11)/'Model Parameters'!$B$48)+'Input Parameters'!$G$13*'Model Parameters'!$B$61*$J31</f>
        <v>0.22762016564477983</v>
      </c>
      <c r="L31">
        <f>1/((SQRT($K31*('Input Parameters'!$G$12)^2/'Model Parameters'!$B$51))/TANH(SQRT($K31*('Input Parameters'!$G$12)^2/'Model Parameters'!$B$51))+$K31*'Input Parameters'!$G$12/'Input Parameters'!$G$17)</f>
        <v>0.99830819755671196</v>
      </c>
      <c r="M31">
        <f>'Model Parameters'!$F$2*'Input Parameters'!$G$4*$L31</f>
        <v>34.003412931843783</v>
      </c>
      <c r="N31">
        <f>'Input Parameters'!$G$22+('Model Parameters'!$F$20*'Input Parameters'!$G$22 - (1/(1/('Input Parameters'!$G$12*($I31+2*$F31*$M31))+1/('Model Parameters'!$F$22*'Input Parameters'!$G$24))) + 'Input Parameters'!$G$12*($I31+2*$F31*$M31))/('Model Parameters'!$F$20+2*'Input Parameters'!$G$13*'Input Parameters'!$G$12*'Model Parameters'!$B$61*$M31)</f>
        <v>0.20296254456775784</v>
      </c>
      <c r="O31" s="4">
        <f>(2*'Model Parameters'!$F$21*'Input Parameters'!$G$23+'Model Parameters'!$F$22*'Input Parameters'!$G$24+'Model Parameters'!$F$20*'Input Parameters'!$G$22+'Input Parameters'!$G$12*$I31-'Model Parameters'!$F$20*$N31)/(2*'Model Parameters'!$F$21)</f>
        <v>255.87182366591819</v>
      </c>
      <c r="P31" s="4">
        <f>'Input Parameters'!$G$12*(2*$F31*$M31)/(2*'Model Parameters'!$F$21)*EXP(-$N31*('Model Parameters'!$B$32+'Model Parameters'!$B$35))</f>
        <v>4.1501065008258516E-2</v>
      </c>
      <c r="Q31">
        <f>$O31+LN(1+($P31*('Model Parameters'!$B$33+2*'Model Parameters'!$B$35)*EXP(-$O31*('Model Parameters'!$B$33+2*'Model Parameters'!$B$35)))/(1+LN(SQRT(1+$P31*('Model Parameters'!$B$33+2*'Model Parameters'!$B$35)*EXP(-$O31*('Model Parameters'!$B$33+2*'Model Parameters'!$B$35))))))/('Model Parameters'!$B$33+2*'Model Parameters'!$B$35)</f>
        <v>255.91050348952371</v>
      </c>
      <c r="R31">
        <f>'Input Parameters'!$G$4*'Model Parameters'!$F$2*EXP(-'Model Parameters'!$B$32*$N31-'Model Parameters'!$B$33*$Q31-'Model Parameters'!$B$35*($N31+2*$Q31))*$L31</f>
        <v>31.690950299786596</v>
      </c>
      <c r="S31">
        <f>'Input Parameters'!$G$22+('Model Parameters'!$F$20*'Input Parameters'!$G$22 - (1/(1/('Input Parameters'!$G$12*($I31+2*$F31*$R31))+1/('Model Parameters'!$F$22*'Input Parameters'!$G$24))) + 'Input Parameters'!$G$12*($I31+2*$F31*$R31))/('Model Parameters'!$F$20+2*'Input Parameters'!$G$13*'Input Parameters'!$G$12*'Model Parameters'!$B$61*$R31)</f>
        <v>0.20360164031675274</v>
      </c>
      <c r="T31">
        <f>'Input Parameters'!$G$15/(2*'Model Parameters'!$F$4)*'Model Parameters'!$B$39/('Model Parameters'!$B$65)*EXP(-($E31+0.11)/'Model Parameters'!$B$48)+'Input Parameters'!$G$13*'Model Parameters'!$B$61*$S31</f>
        <v>0.22834924040608962</v>
      </c>
      <c r="U31">
        <f>1/((SQRT($T31*('Input Parameters'!$G$12)^2/'Model Parameters'!$B$51))/TANH(SQRT($T31*('Input Parameters'!$G$12)^2/'Model Parameters'!$B$51))+$T31*'Input Parameters'!$G$12/'Input Parameters'!$G$17)</f>
        <v>0.99830278955788665</v>
      </c>
      <c r="V31" s="4">
        <f>(2*'Model Parameters'!$F$21*'Input Parameters'!$G$23+'Model Parameters'!$F$22*'Input Parameters'!$G$24+'Model Parameters'!$F$20*'Input Parameters'!$G$22+'Input Parameters'!$G$12*$I31-'Model Parameters'!$F$20*$S31)/(2*'Model Parameters'!$F$21)</f>
        <v>255.87071413456263</v>
      </c>
      <c r="W31" s="4">
        <f>'Input Parameters'!$G$12*(2*$F31*$U31*'Model Parameters'!$F$2*'Input Parameters'!$G$4)/(2*'Model Parameters'!$F$21)*EXP(-$S31*('Model Parameters'!$B$32+'Model Parameters'!$B$35))</f>
        <v>4.1500836431889544E-2</v>
      </c>
      <c r="X31">
        <f>MAX(0,$V31+LN(1+($W31*('Model Parameters'!$B$33+2*'Model Parameters'!$B$35)*EXP(-$V31*('Model Parameters'!$B$33+2*'Model Parameters'!$B$35)))/(1+LN(SQRT(1+$W31*('Model Parameters'!$B$33+2*'Model Parameters'!$B$35)*EXP(-$V31*('Model Parameters'!$B$33+2*'Model Parameters'!$B$35))))))/('Model Parameters'!$B$33+2*'Model Parameters'!$B$35))</f>
        <v>255.90939375693944</v>
      </c>
      <c r="Y31">
        <f>'Input Parameters'!$G$4*'Model Parameters'!$F$2*EXP(-'Model Parameters'!$B$32*$S31-'Model Parameters'!$B$33*$X31-'Model Parameters'!$B$35*($S31+2*$X31))*$U31</f>
        <v>31.690785429608813</v>
      </c>
      <c r="Z31" s="8">
        <f>$E31-'Model Parameters'!$F$3*'Input Parameters'!$G$3/'Model Parameters'!$F$4*LN($S31/'Input Parameters'!$G$22)</f>
        <v>-0.14627683740842135</v>
      </c>
      <c r="AA31" s="8">
        <f>'Input Parameters'!$G$12*$Y31*$F31*2*'Model Parameters'!$F$4/10</f>
        <v>3.1067904142911525E-3</v>
      </c>
      <c r="AB31" s="8">
        <f t="shared" si="1"/>
        <v>31.690785429608813</v>
      </c>
      <c r="AC31" s="8">
        <f t="shared" si="2"/>
        <v>255.90939375693944</v>
      </c>
      <c r="AD31" s="8">
        <f>LOG10(S31/1000/'Model Parameters'!$B$15)</f>
        <v>9.6208383630467367</v>
      </c>
      <c r="AE31" s="8">
        <f>AA31*10/(AA31*10+('Model Parameters'!$F$4*'Input Parameters'!$G$12)*I31)</f>
        <v>0.75443360939476845</v>
      </c>
      <c r="AF31" s="8">
        <f>Y31*S31*'Input Parameters'!$G$13*'Input Parameters'!$G$12*'Model Parameters'!$B$61</f>
        <v>2.7410320812268725E-5</v>
      </c>
      <c r="AG31" s="8">
        <f>'Input Parameters'!$G$12*F31*Y31</f>
        <v>1.6099862228798014E-7</v>
      </c>
      <c r="AH31" s="8">
        <f>'Input Parameters'!$G$17*('Model Parameters'!$F$2*'Input Parameters'!$G$4*EXP(-'Model Parameters'!$B$32*$S31-'Model Parameters'!$B$33*$X31-'Model Parameters'!$B$35*($S31+2*$X31))-$Y31*SQRT($T31*('Input Parameters'!$G$12)^2/'Model Parameters'!$B$51)/TANH(SQRT($T31*('Input Parameters'!$G$12)^2/'Model Parameters'!$B$51)))</f>
        <v>2.7571319434609065E-5</v>
      </c>
      <c r="AI31" s="8">
        <f>MIN(1,('Model Parameters'!$B$45-'Model Parameters'!$F$3*'Input Parameters'!$G$3/'Model Parameters'!$F$4*LN($S31/'Input Parameters'!$G$22))/Z31)</f>
        <v>0.76072766802938141</v>
      </c>
      <c r="AJ31" s="8">
        <f>MIN('Input Parameters'!$G$24+'Model Parameters'!$F$2*'Input Parameters'!$G$4*EXP(-'Model Parameters'!$B$32*$S31-'Model Parameters'!$B$33*$X31-'Model Parameters'!$B$35*($S31+2*$X31)),AC31*10^(3-AD31)/'Model Parameters'!$B$13)</f>
        <v>47.124684885873201</v>
      </c>
      <c r="AK31" s="8">
        <f t="shared" si="3"/>
        <v>0.57391852035787139</v>
      </c>
      <c r="AL31" s="8">
        <f>MIN(1,('Model Parameters'!$B$45-'Model Parameters'!$F$3*'Input Parameters'!$G$3/'Model Parameters'!$F$4*AD31)/($E31-'Model Parameters'!$F$3*'Input Parameters'!$G$3/'Model Parameters'!$F$4*AD31))</f>
        <v>0.91075665651005888</v>
      </c>
      <c r="AM31" s="8">
        <f>MIN(1,('Model Parameters'!$B$45-'Model Parameters'!$F$3*'Input Parameters'!$G$3/'Model Parameters'!$F$4*AD31-0.2)/($E31-'Model Parameters'!$F$3*'Input Parameters'!$G$3/'Model Parameters'!$F$4*AD31-0.2))</f>
        <v>0.94089695920255345</v>
      </c>
      <c r="AN31" s="8">
        <f t="shared" si="4"/>
        <v>0.68710543165119509</v>
      </c>
      <c r="AO31" s="8">
        <f t="shared" si="5"/>
        <v>0.70984428899974461</v>
      </c>
      <c r="AP31" s="8">
        <f>EXP(-'Model Parameters'!$B$32*$S31-'Model Parameters'!$B$33*$X31-'Model Parameters'!$B$35*($S31+2*$X31))</f>
        <v>0.93199341984374051</v>
      </c>
    </row>
    <row r="32" spans="5:42" x14ac:dyDescent="0.4">
      <c r="E32">
        <f t="shared" si="0"/>
        <v>-0.15</v>
      </c>
      <c r="F32">
        <f>'Input Parameters'!$G$15/(2*'Model Parameters'!$F$4)*'Model Parameters'!$B$39/('Model Parameters'!$B$65)*EXP(-($E32+0.11)/'Model Parameters'!$B$48)</f>
        <v>1.4526185416720919E-3</v>
      </c>
      <c r="G32">
        <f>1/((SQRT($F32*('Input Parameters'!$G$12)^2/'Model Parameters'!$B$51))/TANH(SQRT($F32*('Input Parameters'!$G$12)^2/'Model Parameters'!$B$51))+$F32*'Input Parameters'!$G$12/'Input Parameters'!$G$17)</f>
        <v>0.9999891817615848</v>
      </c>
      <c r="H32">
        <f>'Model Parameters'!$F$2*'Input Parameters'!$G$4*$G32</f>
        <v>34.060668997846342</v>
      </c>
      <c r="I32">
        <f>'Input Parameters'!$G$15*'Model Parameters'!$B$41/'Model Parameters'!$F$4*EXP(-$E32/'Model Parameters'!$B$50)</f>
        <v>2.950537477329325E-2</v>
      </c>
      <c r="J32">
        <f>'Input Parameters'!$G$22+('Model Parameters'!$F$20*'Input Parameters'!$G$22 - (1/(1/('Input Parameters'!$G$12*($I32+2*$F32*$H32))+1/('Model Parameters'!$F$22*'Input Parameters'!$G$24))) + 'Input Parameters'!$G$12*($I32+2*$F32*$H32))/('Model Parameters'!$F$20+2*'Input Parameters'!$G$13*'Input Parameters'!$G$12*'Model Parameters'!$B$61*$H32)</f>
        <v>0.20294814520183047</v>
      </c>
      <c r="K32">
        <f>'Input Parameters'!$G$15/(2*'Model Parameters'!$F$4)*'Model Parameters'!$B$39/('Model Parameters'!$B$65)*EXP(-($E32+0.11)/'Model Parameters'!$B$48)+'Input Parameters'!$G$13*'Model Parameters'!$B$61*$J32</f>
        <v>0.22773980044171305</v>
      </c>
      <c r="L32">
        <f>1/((SQRT($K32*('Input Parameters'!$G$12)^2/'Model Parameters'!$B$51))/TANH(SQRT($K32*('Input Parameters'!$G$12)^2/'Model Parameters'!$B$51))+$K32*'Input Parameters'!$G$12/'Input Parameters'!$G$17)</f>
        <v>0.99830731014660179</v>
      </c>
      <c r="M32">
        <f>'Model Parameters'!$F$2*'Input Parameters'!$G$4*$L32</f>
        <v>34.003382705734765</v>
      </c>
      <c r="N32">
        <f>'Input Parameters'!$G$22+('Model Parameters'!$F$20*'Input Parameters'!$G$22 - (1/(1/('Input Parameters'!$G$12*($I32+2*$F32*$M32))+1/('Model Parameters'!$F$22*'Input Parameters'!$G$24))) + 'Input Parameters'!$G$12*($I32+2*$F32*$M32))/('Model Parameters'!$F$20+2*'Input Parameters'!$G$13*'Input Parameters'!$G$12*'Model Parameters'!$B$61*$M32)</f>
        <v>0.20296292779408032</v>
      </c>
      <c r="O32" s="4">
        <f>(2*'Model Parameters'!$F$21*'Input Parameters'!$G$23+'Model Parameters'!$F$22*'Input Parameters'!$G$24+'Model Parameters'!$F$20*'Input Parameters'!$G$22+'Input Parameters'!$G$12*$I32-'Model Parameters'!$F$20*$N32)/(2*'Model Parameters'!$F$21)</f>
        <v>255.87273667892325</v>
      </c>
      <c r="P32" s="4">
        <f>'Input Parameters'!$G$12*(2*$F32*$M32)/(2*'Model Parameters'!$F$21)*EXP(-$N32*('Model Parameters'!$B$32+'Model Parameters'!$B$35))</f>
        <v>4.521122329263795E-2</v>
      </c>
      <c r="Q32">
        <f>$O32+LN(1+($P32*('Model Parameters'!$B$33+2*'Model Parameters'!$B$35)*EXP(-$O32*('Model Parameters'!$B$33+2*'Model Parameters'!$B$35)))/(1+LN(SQRT(1+$P32*('Model Parameters'!$B$33+2*'Model Parameters'!$B$35)*EXP(-$O32*('Model Parameters'!$B$33+2*'Model Parameters'!$B$35))))))/('Model Parameters'!$B$33+2*'Model Parameters'!$B$35)</f>
        <v>255.91487439367452</v>
      </c>
      <c r="R32">
        <f>'Input Parameters'!$G$4*'Model Parameters'!$F$2*EXP(-'Model Parameters'!$B$32*$N32-'Model Parameters'!$B$33*$Q32-'Model Parameters'!$B$35*($N32+2*$Q32))*$L32</f>
        <v>31.690884021262782</v>
      </c>
      <c r="S32">
        <f>'Input Parameters'!$G$22+('Model Parameters'!$F$20*'Input Parameters'!$G$22 - (1/(1/('Input Parameters'!$G$12*($I32+2*$F32*$R32))+1/('Model Parameters'!$F$22*'Input Parameters'!$G$24))) + 'Input Parameters'!$G$12*($I32+2*$F32*$R32))/('Model Parameters'!$F$20+2*'Input Parameters'!$G$13*'Input Parameters'!$G$12*'Model Parameters'!$B$61*$R32)</f>
        <v>0.20360201961263424</v>
      </c>
      <c r="T32">
        <f>'Input Parameters'!$G$15/(2*'Model Parameters'!$F$4)*'Model Parameters'!$B$39/('Model Parameters'!$B$65)*EXP(-($E32+0.11)/'Model Parameters'!$B$48)+'Input Parameters'!$G$13*'Model Parameters'!$B$61*$S32</f>
        <v>0.22846887040975927</v>
      </c>
      <c r="U32">
        <f>1/((SQRT($T32*('Input Parameters'!$G$12)^2/'Model Parameters'!$B$51))/TANH(SQRT($T32*('Input Parameters'!$G$12)^2/'Model Parameters'!$B$51))+$T32*'Input Parameters'!$G$12/'Input Parameters'!$G$17)</f>
        <v>0.99830190219472781</v>
      </c>
      <c r="V32" s="4">
        <f>(2*'Model Parameters'!$F$21*'Input Parameters'!$G$23+'Model Parameters'!$F$22*'Input Parameters'!$G$24+'Model Parameters'!$F$20*'Input Parameters'!$G$22+'Input Parameters'!$G$12*$I32-'Model Parameters'!$F$20*$S32)/(2*'Model Parameters'!$F$21)</f>
        <v>255.87162715439132</v>
      </c>
      <c r="W32" s="4">
        <f>'Input Parameters'!$G$12*(2*$F32*$U32*'Model Parameters'!$F$2*'Input Parameters'!$G$4)/(2*'Model Parameters'!$F$21)*EXP(-$S32*('Model Parameters'!$B$32+'Model Parameters'!$B$35))</f>
        <v>4.5210974283678762E-2</v>
      </c>
      <c r="X32">
        <f>MAX(0,$V32+LN(1+($W32*('Model Parameters'!$B$33+2*'Model Parameters'!$B$35)*EXP(-$V32*('Model Parameters'!$B$33+2*'Model Parameters'!$B$35)))/(1+LN(SQRT(1+$W32*('Model Parameters'!$B$33+2*'Model Parameters'!$B$35)*EXP(-$V32*('Model Parameters'!$B$33+2*'Model Parameters'!$B$35))))))/('Model Parameters'!$B$33+2*'Model Parameters'!$B$35))</f>
        <v>255.91376464992553</v>
      </c>
      <c r="Y32">
        <f>'Input Parameters'!$G$4*'Model Parameters'!$F$2*EXP(-'Model Parameters'!$B$32*$S32-'Model Parameters'!$B$33*$X32-'Model Parameters'!$B$35*($S32+2*$X32))*$U32</f>
        <v>31.69071915288264</v>
      </c>
      <c r="Z32" s="8">
        <f>$E32-'Model Parameters'!$F$3*'Input Parameters'!$G$3/'Model Parameters'!$F$4*LN($S32/'Input Parameters'!$G$22)</f>
        <v>-0.15127688527226818</v>
      </c>
      <c r="AA32" s="8">
        <f>'Input Parameters'!$G$12*$Y32*$F32*2*'Model Parameters'!$F$4/10</f>
        <v>3.3845306434004212E-3</v>
      </c>
      <c r="AB32" s="8">
        <f t="shared" si="1"/>
        <v>31.69071915288264</v>
      </c>
      <c r="AC32" s="8">
        <f t="shared" si="2"/>
        <v>255.91376464992553</v>
      </c>
      <c r="AD32" s="8">
        <f>LOG10(S32/1000/'Model Parameters'!$B$15)</f>
        <v>9.6208391721067947</v>
      </c>
      <c r="AE32" s="8">
        <f>AA32*10/(AA32*10+('Model Parameters'!$F$4*'Input Parameters'!$G$12)*I32)</f>
        <v>0.75730607628834434</v>
      </c>
      <c r="AF32" s="8">
        <f>Y32*S32*'Input Parameters'!$G$13*'Input Parameters'!$G$12*'Model Parameters'!$B$61</f>
        <v>2.7410314550959068E-5</v>
      </c>
      <c r="AG32" s="8">
        <f>'Input Parameters'!$G$12*F32*Y32</f>
        <v>1.7539154497592479E-7</v>
      </c>
      <c r="AH32" s="8">
        <f>'Input Parameters'!$G$17*('Model Parameters'!$F$2*'Input Parameters'!$G$4*EXP(-'Model Parameters'!$B$32*$S32-'Model Parameters'!$B$33*$X32-'Model Parameters'!$B$35*($S32+2*$X32))-$Y32*SQRT($T32*('Input Parameters'!$G$12)^2/'Model Parameters'!$B$51)/TANH(SQRT($T32*('Input Parameters'!$G$12)^2/'Model Parameters'!$B$51)))</f>
        <v>2.7585706096015009E-5</v>
      </c>
      <c r="AI32" s="8">
        <f>MIN(1,('Model Parameters'!$B$45-'Model Parameters'!$F$3*'Input Parameters'!$G$3/'Model Parameters'!$F$4*LN($S32/'Input Parameters'!$G$22))/Z32)</f>
        <v>0.73558419101498562</v>
      </c>
      <c r="AJ32" s="8">
        <f>MIN('Input Parameters'!$G$24+'Model Parameters'!$F$2*'Input Parameters'!$G$4*EXP(-'Model Parameters'!$B$32*$S32-'Model Parameters'!$B$33*$X32-'Model Parameters'!$B$35*($S32+2*$X32)),AC32*10^(3-AD32)/'Model Parameters'!$B$13)</f>
        <v>47.125401976835384</v>
      </c>
      <c r="AK32" s="8">
        <f t="shared" si="3"/>
        <v>0.55706237747729481</v>
      </c>
      <c r="AL32" s="8">
        <f>MIN(1,('Model Parameters'!$B$45-'Model Parameters'!$F$3*'Input Parameters'!$G$3/'Model Parameters'!$F$4*AD32)/($E32-'Model Parameters'!$F$3*'Input Parameters'!$G$3/'Model Parameters'!$F$4*AD32))</f>
        <v>0.89929154975188408</v>
      </c>
      <c r="AM32" s="8">
        <f>MIN(1,('Model Parameters'!$B$45-'Model Parameters'!$F$3*'Input Parameters'!$G$3/'Model Parameters'!$F$4*AD32-0.2)/($E32-'Model Parameters'!$F$3*'Input Parameters'!$G$3/'Model Parameters'!$F$4*AD32-0.2))</f>
        <v>0.93301920836277064</v>
      </c>
      <c r="AN32" s="8">
        <f t="shared" si="4"/>
        <v>0.68103895498186373</v>
      </c>
      <c r="AO32" s="8">
        <f t="shared" si="5"/>
        <v>0.706581115786867</v>
      </c>
      <c r="AP32" s="8">
        <f>EXP(-'Model Parameters'!$B$32*$S32-'Model Parameters'!$B$33*$X32-'Model Parameters'!$B$35*($S32+2*$X32))</f>
        <v>0.93199229913499582</v>
      </c>
    </row>
    <row r="33" spans="5:42" x14ac:dyDescent="0.4">
      <c r="E33">
        <f t="shared" si="0"/>
        <v>-0.155</v>
      </c>
      <c r="F33">
        <f>'Input Parameters'!$G$15/(2*'Model Parameters'!$F$4)*'Model Parameters'!$B$39/('Model Parameters'!$B$65)*EXP(-($E33+0.11)/'Model Parameters'!$B$48)</f>
        <v>1.582482753544677E-3</v>
      </c>
      <c r="G33">
        <f>1/((SQRT($F33*('Input Parameters'!$G$12)^2/'Model Parameters'!$B$51))/TANH(SQRT($F33*('Input Parameters'!$G$12)^2/'Model Parameters'!$B$51))+$F33*'Input Parameters'!$G$12/'Input Parameters'!$G$17)</f>
        <v>0.99998821462372856</v>
      </c>
      <c r="H33">
        <f>'Model Parameters'!$F$2*'Input Parameters'!$G$4*$G33</f>
        <v>34.060636056127571</v>
      </c>
      <c r="I33">
        <f>'Input Parameters'!$G$15*'Model Parameters'!$B$41/'Model Parameters'!$F$4*EXP(-$E33/'Model Parameters'!$B$50)</f>
        <v>3.1646609764457552E-2</v>
      </c>
      <c r="J33">
        <f>'Input Parameters'!$G$22+('Model Parameters'!$F$20*'Input Parameters'!$G$22 - (1/(1/('Input Parameters'!$G$12*($I33+2*$F33*$H33))+1/('Model Parameters'!$F$22*'Input Parameters'!$G$24))) + 'Input Parameters'!$G$12*($I33+2*$F33*$H33))/('Model Parameters'!$F$20+2*'Input Parameters'!$G$13*'Input Parameters'!$G$12*'Model Parameters'!$B$61*$H33)</f>
        <v>0.20294859665939655</v>
      </c>
      <c r="K33">
        <f>'Input Parameters'!$G$15/(2*'Model Parameters'!$F$4)*'Model Parameters'!$B$39/('Model Parameters'!$B$65)*EXP(-($E33+0.11)/'Model Parameters'!$B$48)+'Input Parameters'!$G$13*'Model Parameters'!$B$61*$J33</f>
        <v>0.2278701680287718</v>
      </c>
      <c r="L33">
        <f>1/((SQRT($K33*('Input Parameters'!$G$12)^2/'Model Parameters'!$B$51))/TANH(SQRT($K33*('Input Parameters'!$G$12)^2/'Model Parameters'!$B$51))+$K33*'Input Parameters'!$G$12/'Input Parameters'!$G$17)</f>
        <v>0.99830634312644517</v>
      </c>
      <c r="M33">
        <f>'Model Parameters'!$F$2*'Input Parameters'!$G$4*$L33</f>
        <v>34.003349768024968</v>
      </c>
      <c r="N33">
        <f>'Input Parameters'!$G$22+('Model Parameters'!$F$20*'Input Parameters'!$G$22 - (1/(1/('Input Parameters'!$G$12*($I33+2*$F33*$M33))+1/('Model Parameters'!$F$22*'Input Parameters'!$G$24))) + 'Input Parameters'!$G$12*($I33+2*$F33*$M33))/('Model Parameters'!$F$20+2*'Input Parameters'!$G$13*'Input Parameters'!$G$12*'Model Parameters'!$B$61*$M33)</f>
        <v>0.20296337881407037</v>
      </c>
      <c r="O33" s="4">
        <f>(2*'Model Parameters'!$F$21*'Input Parameters'!$G$23+'Model Parameters'!$F$22*'Input Parameters'!$G$24+'Model Parameters'!$F$20*'Input Parameters'!$G$22+'Input Parameters'!$G$12*$I33-'Model Parameters'!$F$20*$N33)/(2*'Model Parameters'!$F$21)</f>
        <v>255.8737158807952</v>
      </c>
      <c r="P33" s="4">
        <f>'Input Parameters'!$G$12*(2*$F33*$M33)/(2*'Model Parameters'!$F$21)*EXP(-$N33*('Model Parameters'!$B$32+'Model Parameters'!$B$35))</f>
        <v>4.9253062498165037E-2</v>
      </c>
      <c r="Q33">
        <f>$O33+LN(1+($P33*('Model Parameters'!$B$33+2*'Model Parameters'!$B$35)*EXP(-$O33*('Model Parameters'!$B$33+2*'Model Parameters'!$B$35)))/(1+LN(SQRT(1+$P33*('Model Parameters'!$B$33+2*'Model Parameters'!$B$35)*EXP(-$O33*('Model Parameters'!$B$33+2*'Model Parameters'!$B$35))))))/('Model Parameters'!$B$33+2*'Model Parameters'!$B$35)</f>
        <v>255.91962060615313</v>
      </c>
      <c r="R33">
        <f>'Input Parameters'!$G$4*'Model Parameters'!$F$2*EXP(-'Model Parameters'!$B$32*$N33-'Model Parameters'!$B$33*$Q33-'Model Parameters'!$B$35*($N33+2*$Q33))*$L33</f>
        <v>31.690811943369045</v>
      </c>
      <c r="S33">
        <f>'Input Parameters'!$G$22+('Model Parameters'!$F$20*'Input Parameters'!$G$22 - (1/(1/('Input Parameters'!$G$12*($I33+2*$F33*$R33))+1/('Model Parameters'!$F$22*'Input Parameters'!$G$24))) + 'Input Parameters'!$G$12*($I33+2*$F33*$R33))/('Model Parameters'!$F$20+2*'Input Parameters'!$G$13*'Input Parameters'!$G$12*'Model Parameters'!$B$61*$R33)</f>
        <v>0.20360246475360211</v>
      </c>
      <c r="T33">
        <f>'Input Parameters'!$G$15/(2*'Model Parameters'!$F$4)*'Model Parameters'!$B$39/('Model Parameters'!$B$65)*EXP(-($E33+0.11)/'Model Parameters'!$B$48)+'Input Parameters'!$G$13*'Model Parameters'!$B$61*$S33</f>
        <v>0.22859923095381102</v>
      </c>
      <c r="U33">
        <f>1/((SQRT($T33*('Input Parameters'!$G$12)^2/'Model Parameters'!$B$51))/TANH(SQRT($T33*('Input Parameters'!$G$12)^2/'Model Parameters'!$B$51))+$T33*'Input Parameters'!$G$12/'Input Parameters'!$G$17)</f>
        <v>0.99830093523923269</v>
      </c>
      <c r="V33" s="4">
        <f>(2*'Model Parameters'!$F$21*'Input Parameters'!$G$23+'Model Parameters'!$F$22*'Input Parameters'!$G$24+'Model Parameters'!$F$20*'Input Parameters'!$G$22+'Input Parameters'!$G$12*$I33-'Model Parameters'!$F$20*$S33)/(2*'Model Parameters'!$F$21)</f>
        <v>255.87260636646982</v>
      </c>
      <c r="W33" s="4">
        <f>'Input Parameters'!$G$12*(2*$F33*$U33*'Model Parameters'!$F$2*'Input Parameters'!$G$4)/(2*'Model Parameters'!$F$21)*EXP(-$S33*('Model Parameters'!$B$32+'Model Parameters'!$B$35))</f>
        <v>4.9252791231020873E-2</v>
      </c>
      <c r="X33">
        <f>MAX(0,$V33+LN(1+($W33*('Model Parameters'!$B$33+2*'Model Parameters'!$B$35)*EXP(-$V33*('Model Parameters'!$B$33+2*'Model Parameters'!$B$35)))/(1+LN(SQRT(1+$W33*('Model Parameters'!$B$33+2*'Model Parameters'!$B$35)*EXP(-$V33*('Model Parameters'!$B$33+2*'Model Parameters'!$B$35))))))/('Model Parameters'!$B$33+2*'Model Parameters'!$B$35))</f>
        <v>255.91851085301619</v>
      </c>
      <c r="Y33">
        <f>'Input Parameters'!$G$4*'Model Parameters'!$F$2*EXP(-'Model Parameters'!$B$32*$S33-'Model Parameters'!$B$33*$X33-'Model Parameters'!$B$35*($S33+2*$X33))*$U33</f>
        <v>31.690647077358484</v>
      </c>
      <c r="Z33" s="8">
        <f>$E33-'Model Parameters'!$F$3*'Input Parameters'!$G$3/'Model Parameters'!$F$4*LN($S33/'Input Parameters'!$G$22)</f>
        <v>-0.15627694144507945</v>
      </c>
      <c r="AA33" s="8">
        <f>'Input Parameters'!$G$12*$Y33*$F33*2*'Model Parameters'!$F$4/10</f>
        <v>3.6870995633672419E-3</v>
      </c>
      <c r="AB33" s="8">
        <f t="shared" si="1"/>
        <v>31.690647077358484</v>
      </c>
      <c r="AC33" s="8">
        <f t="shared" si="2"/>
        <v>255.91851085301619</v>
      </c>
      <c r="AD33" s="8">
        <f>LOG10(S33/1000/'Model Parameters'!$B$15)</f>
        <v>9.6208401216163075</v>
      </c>
      <c r="AE33" s="8">
        <f>AA33*10/(AA33*10+('Model Parameters'!$F$4*'Input Parameters'!$G$12)*I33)</f>
        <v>0.76015559160427737</v>
      </c>
      <c r="AF33" s="8">
        <f>Y33*S33*'Input Parameters'!$G$13*'Input Parameters'!$G$12*'Model Parameters'!$B$61</f>
        <v>2.7410312138362592E-5</v>
      </c>
      <c r="AG33" s="8">
        <f>'Input Parameters'!$G$12*F33*Y33</f>
        <v>1.9107112832913105E-7</v>
      </c>
      <c r="AH33" s="8">
        <f>'Input Parameters'!$G$17*('Model Parameters'!$F$2*'Input Parameters'!$G$4*EXP(-'Model Parameters'!$B$32*$S33-'Model Parameters'!$B$33*$X33-'Model Parameters'!$B$35*($S33+2*$X33))-$Y33*SQRT($T33*('Input Parameters'!$G$12)^2/'Model Parameters'!$B$51)/TANH(SQRT($T33*('Input Parameters'!$G$12)^2/'Model Parameters'!$B$51)))</f>
        <v>2.7601383266769506E-5</v>
      </c>
      <c r="AI33" s="8">
        <f>MIN(1,('Model Parameters'!$B$45-'Model Parameters'!$F$3*'Input Parameters'!$G$3/'Model Parameters'!$F$4*LN($S33/'Input Parameters'!$G$22))/Z33)</f>
        <v>0.71204964991067232</v>
      </c>
      <c r="AJ33" s="8">
        <f>MIN('Input Parameters'!$G$24+'Model Parameters'!$F$2*'Input Parameters'!$G$4*EXP(-'Model Parameters'!$B$32*$S33-'Model Parameters'!$B$33*$X33-'Model Parameters'!$B$35*($S33+2*$X33)),AC33*10^(3-AD33)/'Model Parameters'!$B$13)</f>
        <v>47.126172936093006</v>
      </c>
      <c r="AK33" s="8">
        <f t="shared" si="3"/>
        <v>0.5412685228794657</v>
      </c>
      <c r="AL33" s="8">
        <f>MIN(1,('Model Parameters'!$B$45-'Model Parameters'!$F$3*'Input Parameters'!$G$3/'Model Parameters'!$F$4*AD33)/($E33-'Model Parameters'!$F$3*'Input Parameters'!$G$3/'Model Parameters'!$F$4*AD33))</f>
        <v>0.88811151483585071</v>
      </c>
      <c r="AM33" s="8">
        <f>MIN(1,('Model Parameters'!$B$45-'Model Parameters'!$F$3*'Input Parameters'!$G$3/'Model Parameters'!$F$4*AD33-0.2)/($E33-'Model Parameters'!$F$3*'Input Parameters'!$G$3/'Model Parameters'!$F$4*AD33-0.2))</f>
        <v>0.9252722777103316</v>
      </c>
      <c r="AN33" s="8">
        <f t="shared" si="4"/>
        <v>0.67510293397061705</v>
      </c>
      <c r="AO33" s="8">
        <f t="shared" si="5"/>
        <v>0.70335089565793429</v>
      </c>
      <c r="AP33" s="8">
        <f>EXP(-'Model Parameters'!$B$32*$S33-'Model Parameters'!$B$33*$X33-'Model Parameters'!$B$35*($S33+2*$X33))</f>
        <v>0.93199108219286009</v>
      </c>
    </row>
    <row r="34" spans="5:42" x14ac:dyDescent="0.4">
      <c r="E34">
        <f t="shared" si="0"/>
        <v>-0.16</v>
      </c>
      <c r="F34">
        <f>'Input Parameters'!$G$15/(2*'Model Parameters'!$F$4)*'Model Parameters'!$B$39/('Model Parameters'!$B$65)*EXP(-($E34+0.11)/'Model Parameters'!$B$48)</f>
        <v>1.7239568361723714E-3</v>
      </c>
      <c r="G34">
        <f>1/((SQRT($F34*('Input Parameters'!$G$12)^2/'Model Parameters'!$B$51))/TANH(SQRT($F34*('Input Parameters'!$G$12)^2/'Model Parameters'!$B$51))+$F34*'Input Parameters'!$G$12/'Input Parameters'!$G$17)</f>
        <v>0.99998716102619423</v>
      </c>
      <c r="H34">
        <f>'Model Parameters'!$F$2*'Input Parameters'!$G$4*$G34</f>
        <v>34.060600169502472</v>
      </c>
      <c r="I34">
        <f>'Input Parameters'!$G$15*'Model Parameters'!$B$41/'Model Parameters'!$F$4*EXP(-$E34/'Model Parameters'!$B$50)</f>
        <v>3.3943236351987427E-2</v>
      </c>
      <c r="J34">
        <f>'Input Parameters'!$G$22+('Model Parameters'!$F$20*'Input Parameters'!$G$22 - (1/(1/('Input Parameters'!$G$12*($I34+2*$F34*$H34))+1/('Model Parameters'!$F$22*'Input Parameters'!$G$24))) + 'Input Parameters'!$G$12*($I34+2*$F34*$H34))/('Model Parameters'!$F$20+2*'Input Parameters'!$G$13*'Input Parameters'!$G$12*'Model Parameters'!$B$61*$H34)</f>
        <v>0.20294912808002796</v>
      </c>
      <c r="K34">
        <f>'Input Parameters'!$G$15/(2*'Model Parameters'!$F$4)*'Model Parameters'!$B$39/('Model Parameters'!$B$65)*EXP(-($E34+0.11)/'Model Parameters'!$B$48)+'Input Parameters'!$G$13*'Model Parameters'!$B$61*$J34</f>
        <v>0.22801223464540354</v>
      </c>
      <c r="L34">
        <f>1/((SQRT($K34*('Input Parameters'!$G$12)^2/'Model Parameters'!$B$51))/TANH(SQRT($K34*('Input Parameters'!$G$12)^2/'Model Parameters'!$B$51))+$K34*'Input Parameters'!$G$12/'Input Parameters'!$G$17)</f>
        <v>0.99830528932959872</v>
      </c>
      <c r="M34">
        <f>'Model Parameters'!$F$2*'Input Parameters'!$G$4*$L34</f>
        <v>34.003313874611088</v>
      </c>
      <c r="N34">
        <f>'Input Parameters'!$G$22+('Model Parameters'!$F$20*'Input Parameters'!$G$22 - (1/(1/('Input Parameters'!$G$12*($I34+2*$F34*$M34))+1/('Model Parameters'!$F$22*'Input Parameters'!$G$24))) + 'Input Parameters'!$G$12*($I34+2*$F34*$M34))/('Model Parameters'!$F$20+2*'Input Parameters'!$G$13*'Input Parameters'!$G$12*'Model Parameters'!$B$61*$M34)</f>
        <v>0.20296390971503539</v>
      </c>
      <c r="O34" s="4">
        <f>(2*'Model Parameters'!$F$21*'Input Parameters'!$G$23+'Model Parameters'!$F$22*'Input Parameters'!$G$24+'Model Parameters'!$F$20*'Input Parameters'!$G$22+'Input Parameters'!$G$12*$I34-'Model Parameters'!$F$20*$N34)/(2*'Model Parameters'!$F$21)</f>
        <v>255.87476606248381</v>
      </c>
      <c r="P34" s="4">
        <f>'Input Parameters'!$G$12*(2*$F34*$M34)/(2*'Model Parameters'!$F$21)*EXP(-$N34*('Model Parameters'!$B$32+'Model Parameters'!$B$35))</f>
        <v>5.3656233516416192E-2</v>
      </c>
      <c r="Q34">
        <f>$O34+LN(1+($P34*('Model Parameters'!$B$33+2*'Model Parameters'!$B$35)*EXP(-$O34*('Model Parameters'!$B$33+2*'Model Parameters'!$B$35)))/(1+LN(SQRT(1+$P34*('Model Parameters'!$B$33+2*'Model Parameters'!$B$35)*EXP(-$O34*('Model Parameters'!$B$33+2*'Model Parameters'!$B$35))))))/('Model Parameters'!$B$33+2*'Model Parameters'!$B$35)</f>
        <v>255.92477455020165</v>
      </c>
      <c r="R34">
        <f>'Input Parameters'!$G$4*'Model Parameters'!$F$2*EXP(-'Model Parameters'!$B$32*$N34-'Model Parameters'!$B$33*$Q34-'Model Parameters'!$B$35*($N34+2*$Q34))*$L34</f>
        <v>31.690733555911855</v>
      </c>
      <c r="S34">
        <f>'Input Parameters'!$G$22+('Model Parameters'!$F$20*'Input Parameters'!$G$22 - (1/(1/('Input Parameters'!$G$12*($I34+2*$F34*$R34))+1/('Model Parameters'!$F$22*'Input Parameters'!$G$24))) + 'Input Parameters'!$G$12*($I34+2*$F34*$R34))/('Model Parameters'!$F$20+2*'Input Parameters'!$G$13*'Input Parameters'!$G$12*'Model Parameters'!$B$61*$R34)</f>
        <v>0.20360298735835911</v>
      </c>
      <c r="T34">
        <f>'Input Parameters'!$G$15/(2*'Model Parameters'!$F$4)*'Model Parameters'!$B$39/('Model Parameters'!$B$65)*EXP(-($E34+0.11)/'Model Parameters'!$B$48)+'Input Parameters'!$G$13*'Model Parameters'!$B$61*$S34</f>
        <v>0.22874128774074279</v>
      </c>
      <c r="U34">
        <f>1/((SQRT($T34*('Input Parameters'!$G$12)^2/'Model Parameters'!$B$51))/TANH(SQRT($T34*('Input Parameters'!$G$12)^2/'Model Parameters'!$B$51))+$T34*'Input Parameters'!$G$12/'Input Parameters'!$G$17)</f>
        <v>0.99829988152883187</v>
      </c>
      <c r="V34" s="4">
        <f>(2*'Model Parameters'!$F$21*'Input Parameters'!$G$23+'Model Parameters'!$F$22*'Input Parameters'!$G$24+'Model Parameters'!$F$20*'Input Parameters'!$G$22+'Input Parameters'!$G$12*$I34-'Model Parameters'!$F$20*$S34)/(2*'Model Parameters'!$F$21)</f>
        <v>255.87365656256142</v>
      </c>
      <c r="W34" s="4">
        <f>'Input Parameters'!$G$12*(2*$F34*$U34*'Model Parameters'!$F$2*'Input Parameters'!$G$4)/(2*'Model Parameters'!$F$21)*EXP(-$S34*('Model Parameters'!$B$32+'Model Parameters'!$B$35))</f>
        <v>5.3655938002682452E-2</v>
      </c>
      <c r="X34">
        <f>MAX(0,$V34+LN(1+($W34*('Model Parameters'!$B$33+2*'Model Parameters'!$B$35)*EXP(-$V34*('Model Parameters'!$B$33+2*'Model Parameters'!$B$35)))/(1+LN(SQRT(1+$W34*('Model Parameters'!$B$33+2*'Model Parameters'!$B$35)*EXP(-$V34*('Model Parameters'!$B$33+2*'Model Parameters'!$B$35))))))/('Model Parameters'!$B$33+2*'Model Parameters'!$B$35))</f>
        <v>255.92366479012259</v>
      </c>
      <c r="Y34">
        <f>'Input Parameters'!$G$4*'Model Parameters'!$F$2*EXP(-'Model Parameters'!$B$32*$S34-'Model Parameters'!$B$33*$X34-'Model Parameters'!$B$35*($S34+2*$X34))*$U34</f>
        <v>31.690568692969833</v>
      </c>
      <c r="Z34" s="8">
        <f>$E34-'Model Parameters'!$F$3*'Input Parameters'!$G$3/'Model Parameters'!$F$4*LN($S34/'Input Parameters'!$G$22)</f>
        <v>-0.16127700739297179</v>
      </c>
      <c r="AA34" s="8">
        <f>'Input Parameters'!$G$12*$Y34*$F34*2*'Model Parameters'!$F$4/10</f>
        <v>4.0167166192537048E-3</v>
      </c>
      <c r="AB34" s="8">
        <f t="shared" si="1"/>
        <v>31.690568692969833</v>
      </c>
      <c r="AC34" s="8">
        <f t="shared" si="2"/>
        <v>255.92366479012259</v>
      </c>
      <c r="AD34" s="8">
        <f>LOG10(S34/1000/'Model Parameters'!$B$15)</f>
        <v>9.620841236357581</v>
      </c>
      <c r="AE34" s="8">
        <f>AA34*10/(AA34*10+('Model Parameters'!$F$4*'Input Parameters'!$G$12)*I34)</f>
        <v>0.76298208532994571</v>
      </c>
      <c r="AF34" s="8">
        <f>Y34*S34*'Input Parameters'!$G$13*'Input Parameters'!$G$12*'Model Parameters'!$B$61</f>
        <v>2.7410314697393876E-5</v>
      </c>
      <c r="AG34" s="8">
        <f>'Input Parameters'!$G$12*F34*Y34</f>
        <v>2.0815238737905915E-7</v>
      </c>
      <c r="AH34" s="8">
        <f>'Input Parameters'!$G$17*('Model Parameters'!$F$2*'Input Parameters'!$G$4*EXP(-'Model Parameters'!$B$32*$S34-'Model Parameters'!$B$33*$X34-'Model Parameters'!$B$35*($S34+2*$X34))-$Y34*SQRT($T34*('Input Parameters'!$G$12)^2/'Model Parameters'!$B$51)/TANH(SQRT($T34*('Input Parameters'!$G$12)^2/'Model Parameters'!$B$51)))</f>
        <v>2.7618467084774337E-5</v>
      </c>
      <c r="AI34" s="8">
        <f>MIN(1,('Model Parameters'!$B$45-'Model Parameters'!$F$3*'Input Parameters'!$G$3/'Model Parameters'!$F$4*LN($S34/'Input Parameters'!$G$22))/Z34)</f>
        <v>0.68997440609640848</v>
      </c>
      <c r="AJ34" s="8">
        <f>MIN('Input Parameters'!$G$24+'Model Parameters'!$F$2*'Input Parameters'!$G$4*EXP(-'Model Parameters'!$B$32*$S34-'Model Parameters'!$B$33*$X34-'Model Parameters'!$B$35*($S34+2*$X34)),AC34*10^(3-AD34)/'Model Parameters'!$B$13)</f>
        <v>47.127001043912855</v>
      </c>
      <c r="AK34" s="8">
        <f t="shared" si="3"/>
        <v>0.52643811118772854</v>
      </c>
      <c r="AL34" s="8">
        <f>MIN(1,('Model Parameters'!$B$45-'Model Parameters'!$F$3*'Input Parameters'!$G$3/'Model Parameters'!$F$4*AD34)/($E34-'Model Parameters'!$F$3*'Input Parameters'!$G$3/'Model Parameters'!$F$4*AD34))</f>
        <v>0.8772060506707553</v>
      </c>
      <c r="AM34" s="8">
        <f>MIN(1,('Model Parameters'!$B$45-'Model Parameters'!$F$3*'Input Parameters'!$G$3/'Model Parameters'!$F$4*AD34-0.2)/($E34-'Model Parameters'!$F$3*'Input Parameters'!$G$3/'Model Parameters'!$F$4*AD34-0.2))</f>
        <v>0.91765293565642392</v>
      </c>
      <c r="AN34" s="8">
        <f t="shared" si="4"/>
        <v>0.66929250180481892</v>
      </c>
      <c r="AO34" s="8">
        <f t="shared" si="5"/>
        <v>0.70015275045628478</v>
      </c>
      <c r="AP34" s="8">
        <f>EXP(-'Model Parameters'!$B$32*$S34-'Model Parameters'!$B$33*$X34-'Model Parameters'!$B$35*($S34+2*$X34))</f>
        <v>0.93198976070299699</v>
      </c>
    </row>
    <row r="35" spans="5:42" x14ac:dyDescent="0.4">
      <c r="E35">
        <f t="shared" si="0"/>
        <v>-0.16500000000000001</v>
      </c>
      <c r="F35">
        <f>'Input Parameters'!$G$15/(2*'Model Parameters'!$F$4)*'Model Parameters'!$B$39/('Model Parameters'!$B$65)*EXP(-($E35+0.11)/'Model Parameters'!$B$48)</f>
        <v>1.8780787129137869E-3</v>
      </c>
      <c r="G35">
        <f>1/((SQRT($F35*('Input Parameters'!$G$12)^2/'Model Parameters'!$B$51))/TANH(SQRT($F35*('Input Parameters'!$G$12)^2/'Model Parameters'!$B$51))+$F35*'Input Parameters'!$G$12/'Input Parameters'!$G$17)</f>
        <v>0.99998601323995251</v>
      </c>
      <c r="H35">
        <f>'Model Parameters'!$F$2*'Input Parameters'!$G$4*$G35</f>
        <v>34.060561074712275</v>
      </c>
      <c r="I35">
        <f>'Input Parameters'!$G$15*'Model Parameters'!$B$41/'Model Parameters'!$F$4*EXP(-$E35/'Model Parameters'!$B$50)</f>
        <v>3.6406531461732068E-2</v>
      </c>
      <c r="J35">
        <f>'Input Parameters'!$G$22+('Model Parameters'!$F$20*'Input Parameters'!$G$22 - (1/(1/('Input Parameters'!$G$12*($I35+2*$F35*$H35))+1/('Model Parameters'!$F$22*'Input Parameters'!$G$24))) + 'Input Parameters'!$G$12*($I35+2*$F35*$H35))/('Model Parameters'!$F$20+2*'Input Parameters'!$G$13*'Input Parameters'!$G$12*'Model Parameters'!$B$61*$H35)</f>
        <v>0.20294975373177077</v>
      </c>
      <c r="K35">
        <f>'Input Parameters'!$G$15/(2*'Model Parameters'!$F$4)*'Model Parameters'!$B$39/('Model Parameters'!$B$65)*EXP(-($E35+0.11)/'Model Parameters'!$B$48)+'Input Parameters'!$G$13*'Model Parameters'!$B$61*$J35</f>
        <v>0.2281670541238382</v>
      </c>
      <c r="L35">
        <f>1/((SQRT($K35*('Input Parameters'!$G$12)^2/'Model Parameters'!$B$51))/TANH(SQRT($K35*('Input Parameters'!$G$12)^2/'Model Parameters'!$B$51))+$K35*'Input Parameters'!$G$12/'Input Parameters'!$G$17)</f>
        <v>0.99830414093981146</v>
      </c>
      <c r="M35">
        <f>'Model Parameters'!$F$2*'Input Parameters'!$G$4*$L35</f>
        <v>34.003274759263505</v>
      </c>
      <c r="N35">
        <f>'Input Parameters'!$G$22+('Model Parameters'!$F$20*'Input Parameters'!$G$22 - (1/(1/('Input Parameters'!$G$12*($I35+2*$F35*$M35))+1/('Model Parameters'!$F$22*'Input Parameters'!$G$24))) + 'Input Parameters'!$G$12*($I35+2*$F35*$M35))/('Model Parameters'!$F$20+2*'Input Parameters'!$G$13*'Input Parameters'!$G$12*'Model Parameters'!$B$61*$M35)</f>
        <v>0.20296453474963175</v>
      </c>
      <c r="O35" s="4">
        <f>(2*'Model Parameters'!$F$21*'Input Parameters'!$G$23+'Model Parameters'!$F$22*'Input Parameters'!$G$24+'Model Parameters'!$F$20*'Input Parameters'!$G$22+'Input Parameters'!$G$12*$I35-'Model Parameters'!$F$20*$N35)/(2*'Model Parameters'!$F$21)</f>
        <v>255.87589236038673</v>
      </c>
      <c r="P35" s="4">
        <f>'Input Parameters'!$G$12*(2*$F35*$M35)/(2*'Model Parameters'!$F$21)*EXP(-$N35*('Model Parameters'!$B$32+'Model Parameters'!$B$35))</f>
        <v>5.8453037766717036E-2</v>
      </c>
      <c r="Q35">
        <f>$O35+LN(1+($P35*('Model Parameters'!$B$33+2*'Model Parameters'!$B$35)*EXP(-$O35*('Model Parameters'!$B$33+2*'Model Parameters'!$B$35)))/(1+LN(SQRT(1+$P35*('Model Parameters'!$B$33+2*'Model Parameters'!$B$35)*EXP(-$O35*('Model Parameters'!$B$33+2*'Model Parameters'!$B$35))))))/('Model Parameters'!$B$33+2*'Model Parameters'!$B$35)</f>
        <v>255.93037146428276</v>
      </c>
      <c r="R35">
        <f>'Input Parameters'!$G$4*'Model Parameters'!$F$2*EXP(-'Model Parameters'!$B$32*$N35-'Model Parameters'!$B$33*$Q35-'Model Parameters'!$B$35*($N35+2*$Q35))*$L35</f>
        <v>31.690648303530111</v>
      </c>
      <c r="S35">
        <f>'Input Parameters'!$G$22+('Model Parameters'!$F$20*'Input Parameters'!$G$22 - (1/(1/('Input Parameters'!$G$12*($I35+2*$F35*$R35))+1/('Model Parameters'!$F$22*'Input Parameters'!$G$24))) + 'Input Parameters'!$G$12*($I35+2*$F35*$R35))/('Model Parameters'!$F$20+2*'Input Parameters'!$G$13*'Input Parameters'!$G$12*'Model Parameters'!$B$61*$R35)</f>
        <v>0.20360360111451858</v>
      </c>
      <c r="T35">
        <f>'Input Parameters'!$G$15/(2*'Model Parameters'!$F$4)*'Model Parameters'!$B$39/('Model Parameters'!$B$65)*EXP(-($E35+0.11)/'Model Parameters'!$B$48)+'Input Parameters'!$G$13*'Model Parameters'!$B$61*$S35</f>
        <v>0.22889609395560201</v>
      </c>
      <c r="U35">
        <f>1/((SQRT($T35*('Input Parameters'!$G$12)^2/'Model Parameters'!$B$51))/TANH(SQRT($T35*('Input Parameters'!$G$12)^2/'Model Parameters'!$B$51))+$T35*'Input Parameters'!$G$12/'Input Parameters'!$G$17)</f>
        <v>0.99829873325217611</v>
      </c>
      <c r="V35" s="4">
        <f>(2*'Model Parameters'!$F$21*'Input Parameters'!$G$23+'Model Parameters'!$F$22*'Input Parameters'!$G$24+'Model Parameters'!$F$20*'Input Parameters'!$G$22+'Input Parameters'!$G$12*$I35-'Model Parameters'!$F$20*$S35)/(2*'Model Parameters'!$F$21)</f>
        <v>255.87478288004476</v>
      </c>
      <c r="W35" s="4">
        <f>'Input Parameters'!$G$12*(2*$F35*$U35*'Model Parameters'!$F$2*'Input Parameters'!$G$4)/(2*'Model Parameters'!$F$21)*EXP(-$S35*('Model Parameters'!$B$32+'Model Parameters'!$B$35))</f>
        <v>5.8452715840755912E-2</v>
      </c>
      <c r="X35">
        <f>MAX(0,$V35+LN(1+($W35*('Model Parameters'!$B$33+2*'Model Parameters'!$B$35)*EXP(-$V35*('Model Parameters'!$B$33+2*'Model Parameters'!$B$35)))/(1+LN(SQRT(1+$W35*('Model Parameters'!$B$33+2*'Model Parameters'!$B$35)*EXP(-$V35*('Model Parameters'!$B$33+2*'Model Parameters'!$B$35))))))/('Model Parameters'!$B$33+2*'Model Parameters'!$B$35))</f>
        <v>255.92926170053346</v>
      </c>
      <c r="Y35">
        <f>'Input Parameters'!$G$4*'Model Parameters'!$F$2*EXP(-'Model Parameters'!$B$32*$S35-'Model Parameters'!$B$33*$X35-'Model Parameters'!$B$35*($S35+2*$X35))*$U35</f>
        <v>31.690483444508061</v>
      </c>
      <c r="Z35" s="8">
        <f>$E35-'Model Parameters'!$F$3*'Input Parameters'!$G$3/'Model Parameters'!$F$4*LN($S35/'Input Parameters'!$G$22)</f>
        <v>-0.1662770848431129</v>
      </c>
      <c r="AA35" s="8">
        <f>'Input Parameters'!$G$12*$Y35*$F35*2*'Model Parameters'!$F$4/10</f>
        <v>4.375799629878472E-3</v>
      </c>
      <c r="AB35" s="8">
        <f t="shared" si="1"/>
        <v>31.690483444508061</v>
      </c>
      <c r="AC35" s="8">
        <f t="shared" si="2"/>
        <v>255.92926170053346</v>
      </c>
      <c r="AD35" s="8">
        <f>LOG10(S35/1000/'Model Parameters'!$B$15)</f>
        <v>9.6208425455255604</v>
      </c>
      <c r="AE35" s="8">
        <f>AA35*10/(AA35*10+('Model Parameters'!$F$4*'Input Parameters'!$G$12)*I35)</f>
        <v>0.7657854939124934</v>
      </c>
      <c r="AF35" s="8">
        <f>Y35*S35*'Input Parameters'!$G$13*'Input Parameters'!$G$12*'Model Parameters'!$B$61</f>
        <v>2.7410323590419793E-5</v>
      </c>
      <c r="AG35" s="8">
        <f>'Input Parameters'!$G$12*F35*Y35</f>
        <v>2.2676061718808479E-7</v>
      </c>
      <c r="AH35" s="8">
        <f>'Input Parameters'!$G$17*('Model Parameters'!$F$2*'Input Parameters'!$G$4*EXP(-'Model Parameters'!$B$32*$S35-'Model Parameters'!$B$33*$X35-'Model Parameters'!$B$35*($S35+2*$X35))-$Y35*SQRT($T35*('Input Parameters'!$G$12)^2/'Model Parameters'!$B$51)/TANH(SQRT($T35*('Input Parameters'!$G$12)^2/'Model Parameters'!$B$51)))</f>
        <v>2.7637084207654514E-5</v>
      </c>
      <c r="AI35" s="8">
        <f>MIN(1,('Model Parameters'!$B$45-'Model Parameters'!$F$3*'Input Parameters'!$G$3/'Model Parameters'!$F$4*LN($S35/'Input Parameters'!$G$22))/Z35)</f>
        <v>0.66922682068972961</v>
      </c>
      <c r="AJ35" s="8">
        <f>MIN('Input Parameters'!$G$24+'Model Parameters'!$F$2*'Input Parameters'!$G$4*EXP(-'Model Parameters'!$B$32*$S35-'Model Parameters'!$B$33*$X35-'Model Parameters'!$B$35*($S35+2*$X35)),AC35*10^(3-AD35)/'Model Parameters'!$B$13)</f>
        <v>47.12788961976473</v>
      </c>
      <c r="AK35" s="8">
        <f t="shared" si="3"/>
        <v>0.51248419142137225</v>
      </c>
      <c r="AL35" s="8">
        <f>MIN(1,('Model Parameters'!$B$45-'Model Parameters'!$F$3*'Input Parameters'!$G$3/'Model Parameters'!$F$4*AD35)/($E35-'Model Parameters'!$F$3*'Input Parameters'!$G$3/'Model Parameters'!$F$4*AD35))</f>
        <v>0.8665651657875012</v>
      </c>
      <c r="AM35" s="8">
        <f>MIN(1,('Model Parameters'!$B$45-'Model Parameters'!$F$3*'Input Parameters'!$G$3/'Model Parameters'!$F$4*AD35-0.2)/($E35-'Model Parameters'!$F$3*'Input Parameters'!$G$3/'Model Parameters'!$F$4*AD35-0.2))</f>
        <v>0.91015805623144785</v>
      </c>
      <c r="AN35" s="8">
        <f t="shared" si="4"/>
        <v>0.66360303348994332</v>
      </c>
      <c r="AO35" s="8">
        <f t="shared" si="5"/>
        <v>0.6969858366296342</v>
      </c>
      <c r="AP35" s="8">
        <f>EXP(-'Model Parameters'!$B$32*$S35-'Model Parameters'!$B$33*$X35-'Model Parameters'!$B$35*($S35+2*$X35))</f>
        <v>0.93198832562904255</v>
      </c>
    </row>
    <row r="36" spans="5:42" x14ac:dyDescent="0.4">
      <c r="E36">
        <f t="shared" si="0"/>
        <v>-0.17</v>
      </c>
      <c r="F36">
        <f>'Input Parameters'!$G$15/(2*'Model Parameters'!$F$4)*'Model Parameters'!$B$39/('Model Parameters'!$B$65)*EXP(-($E36+0.11)/'Model Parameters'!$B$48)</f>
        <v>2.0459790975574273E-3</v>
      </c>
      <c r="G36">
        <f>1/((SQRT($F36*('Input Parameters'!$G$12)^2/'Model Parameters'!$B$51))/TANH(SQRT($F36*('Input Parameters'!$G$12)^2/'Model Parameters'!$B$51))+$F36*'Input Parameters'!$G$12/'Input Parameters'!$G$17)</f>
        <v>0.99998476284508431</v>
      </c>
      <c r="H36">
        <f>'Model Parameters'!$F$2*'Input Parameters'!$G$4*$G36</f>
        <v>34.060518484965804</v>
      </c>
      <c r="I36">
        <f>'Input Parameters'!$G$15*'Model Parameters'!$B$41/'Model Parameters'!$F$4*EXP(-$E36/'Model Parameters'!$B$50)</f>
        <v>3.9048590397494018E-2</v>
      </c>
      <c r="J36">
        <f>'Input Parameters'!$G$22+('Model Parameters'!$F$20*'Input Parameters'!$G$22 - (1/(1/('Input Parameters'!$G$12*($I36+2*$F36*$H36))+1/('Model Parameters'!$F$22*'Input Parameters'!$G$24))) + 'Input Parameters'!$G$12*($I36+2*$F36*$H36))/('Model Parameters'!$F$20+2*'Input Parameters'!$G$13*'Input Parameters'!$G$12*'Model Parameters'!$B$61*$H36)</f>
        <v>0.20295049043982147</v>
      </c>
      <c r="K36">
        <f>'Input Parameters'!$G$15/(2*'Model Parameters'!$F$4)*'Model Parameters'!$B$39/('Model Parameters'!$B$65)*EXP(-($E36+0.11)/'Model Parameters'!$B$48)+'Input Parameters'!$G$13*'Model Parameters'!$B$61*$J36</f>
        <v>0.22833577593795837</v>
      </c>
      <c r="L36">
        <f>1/((SQRT($K36*('Input Parameters'!$G$12)^2/'Model Parameters'!$B$51))/TANH(SQRT($K36*('Input Parameters'!$G$12)^2/'Model Parameters'!$B$51))+$K36*'Input Parameters'!$G$12/'Input Parameters'!$G$17)</f>
        <v>0.99830288943155254</v>
      </c>
      <c r="M36">
        <f>'Model Parameters'!$F$2*'Input Parameters'!$G$4*$L36</f>
        <v>34.003232131593791</v>
      </c>
      <c r="N36">
        <f>'Input Parameters'!$G$22+('Model Parameters'!$F$20*'Input Parameters'!$G$22 - (1/(1/('Input Parameters'!$G$12*($I36+2*$F36*$M36))+1/('Model Parameters'!$F$22*'Input Parameters'!$G$24))) + 'Input Parameters'!$G$12*($I36+2*$F36*$M36))/('Model Parameters'!$F$20+2*'Input Parameters'!$G$13*'Input Parameters'!$G$12*'Model Parameters'!$B$61*$M36)</f>
        <v>0.20296527072478943</v>
      </c>
      <c r="O36" s="4">
        <f>(2*'Model Parameters'!$F$21*'Input Parameters'!$G$23+'Model Parameters'!$F$22*'Input Parameters'!$G$24+'Model Parameters'!$F$20*'Input Parameters'!$G$22+'Input Parameters'!$G$12*$I36-'Model Parameters'!$F$20*$N36)/(2*'Model Parameters'!$F$21)</f>
        <v>255.87710028101631</v>
      </c>
      <c r="P36" s="4">
        <f>'Input Parameters'!$G$12*(2*$F36*$M36)/(2*'Model Parameters'!$F$21)*EXP(-$N36*('Model Parameters'!$B$32+'Model Parameters'!$B$35))</f>
        <v>6.367866410384368E-2</v>
      </c>
      <c r="Q36">
        <f>$O36+LN(1+($P36*('Model Parameters'!$B$33+2*'Model Parameters'!$B$35)*EXP(-$O36*('Model Parameters'!$B$33+2*'Model Parameters'!$B$35)))/(1+LN(SQRT(1+$P36*('Model Parameters'!$B$33+2*'Model Parameters'!$B$35)*EXP(-$O36*('Model Parameters'!$B$33+2*'Model Parameters'!$B$35))))))/('Model Parameters'!$B$33+2*'Model Parameters'!$B$35)</f>
        <v>255.9364496474374</v>
      </c>
      <c r="R36">
        <f>'Input Parameters'!$G$4*'Model Parameters'!$F$2*EXP(-'Model Parameters'!$B$32*$N36-'Model Parameters'!$B$33*$Q36-'Model Parameters'!$B$35*($N36+2*$Q36))*$L36</f>
        <v>31.690555581661481</v>
      </c>
      <c r="S36">
        <f>'Input Parameters'!$G$22+('Model Parameters'!$F$20*'Input Parameters'!$G$22 - (1/(1/('Input Parameters'!$G$12*($I36+2*$F36*$R36))+1/('Model Parameters'!$F$22*'Input Parameters'!$G$24))) + 'Input Parameters'!$G$12*($I36+2*$F36*$R36))/('Model Parameters'!$F$20+2*'Input Parameters'!$G$13*'Input Parameters'!$G$12*'Model Parameters'!$B$61*$R36)</f>
        <v>0.20360432214881793</v>
      </c>
      <c r="T36">
        <f>'Input Parameters'!$G$15/(2*'Model Parameters'!$F$4)*'Model Parameters'!$B$39/('Model Parameters'!$B$65)*EXP(-($E36+0.11)/'Model Parameters'!$B$48)+'Input Parameters'!$G$13*'Model Parameters'!$B$61*$S36</f>
        <v>0.22906479829348944</v>
      </c>
      <c r="U36">
        <f>1/((SQRT($T36*('Input Parameters'!$G$12)^2/'Model Parameters'!$B$51))/TANH(SQRT($T36*('Input Parameters'!$G$12)^2/'Model Parameters'!$B$51))+$T36*'Input Parameters'!$G$12/'Input Parameters'!$G$17)</f>
        <v>0.99829748188961887</v>
      </c>
      <c r="V36" s="4">
        <f>(2*'Model Parameters'!$F$21*'Input Parameters'!$G$23+'Model Parameters'!$F$22*'Input Parameters'!$G$24+'Model Parameters'!$F$20*'Input Parameters'!$G$22+'Input Parameters'!$G$12*$I36-'Model Parameters'!$F$20*$S36)/(2*'Model Parameters'!$F$21)</f>
        <v>255.8759908266131</v>
      </c>
      <c r="W36" s="4">
        <f>'Input Parameters'!$G$12*(2*$F36*$U36*'Model Parameters'!$F$2*'Input Parameters'!$G$4)/(2*'Model Parameters'!$F$21)*EXP(-$S36*('Model Parameters'!$B$32+'Model Parameters'!$B$35))</f>
        <v>6.3678313407112233E-2</v>
      </c>
      <c r="X36">
        <f>MAX(0,$V36+LN(1+($W36*('Model Parameters'!$B$33+2*'Model Parameters'!$B$35)*EXP(-$V36*('Model Parameters'!$B$33+2*'Model Parameters'!$B$35)))/(1+LN(SQRT(1+$W36*('Model Parameters'!$B$33+2*'Model Parameters'!$B$35)*EXP(-$V36*('Model Parameters'!$B$33+2*'Model Parameters'!$B$35))))))/('Model Parameters'!$B$33+2*'Model Parameters'!$B$35))</f>
        <v>255.93533988429957</v>
      </c>
      <c r="Y36">
        <f>'Input Parameters'!$G$4*'Model Parameters'!$F$2*EXP(-'Model Parameters'!$B$32*$S36-'Model Parameters'!$B$33*$X36-'Model Parameters'!$B$35*($S36+2*$X36))*$U36</f>
        <v>31.690390727593556</v>
      </c>
      <c r="Z36" s="8">
        <f>$E36-'Model Parameters'!$F$3*'Input Parameters'!$G$3/'Model Parameters'!$F$4*LN($S36/'Input Parameters'!$G$22)</f>
        <v>-0.17127717583042815</v>
      </c>
      <c r="AA36" s="8">
        <f>'Input Parameters'!$G$12*$Y36*$F36*2*'Model Parameters'!$F$4/10</f>
        <v>4.7669825141305492E-3</v>
      </c>
      <c r="AB36" s="8">
        <f t="shared" si="1"/>
        <v>31.690390727593556</v>
      </c>
      <c r="AC36" s="8">
        <f t="shared" si="2"/>
        <v>255.93533988429957</v>
      </c>
      <c r="AD36" s="8">
        <f>LOG10(S36/1000/'Model Parameters'!$B$15)</f>
        <v>9.6208440835173317</v>
      </c>
      <c r="AE36" s="8">
        <f>AA36*10/(AA36*10+('Model Parameters'!$F$4*'Input Parameters'!$G$12)*I36)</f>
        <v>0.76856576016512324</v>
      </c>
      <c r="AF36" s="8">
        <f>Y36*S36*'Input Parameters'!$G$13*'Input Parameters'!$G$12*'Model Parameters'!$B$61</f>
        <v>2.7410340465605165E-5</v>
      </c>
      <c r="AG36" s="8">
        <f>'Input Parameters'!$G$12*F36*Y36</f>
        <v>2.470323114541405E-7</v>
      </c>
      <c r="AH36" s="8">
        <f>'Input Parameters'!$G$17*('Model Parameters'!$F$2*'Input Parameters'!$G$4*EXP(-'Model Parameters'!$B$32*$S36-'Model Parameters'!$B$33*$X36-'Model Parameters'!$B$35*($S36+2*$X36))-$Y36*SQRT($T36*('Input Parameters'!$G$12)^2/'Model Parameters'!$B$51)/TANH(SQRT($T36*('Input Parameters'!$G$12)^2/'Model Parameters'!$B$51)))</f>
        <v>2.7657372777005051E-5</v>
      </c>
      <c r="AI36" s="8">
        <f>MIN(1,('Model Parameters'!$B$45-'Model Parameters'!$F$3*'Input Parameters'!$G$3/'Model Parameters'!$F$4*LN($S36/'Input Parameters'!$G$22))/Z36)</f>
        <v>0.64969062743419692</v>
      </c>
      <c r="AJ36" s="8">
        <f>MIN('Input Parameters'!$G$24+'Model Parameters'!$F$2*'Input Parameters'!$G$4*EXP(-'Model Parameters'!$B$32*$S36-'Model Parameters'!$B$33*$X36-'Model Parameters'!$B$35*($S36+2*$X36)),AC36*10^(3-AD36)/'Model Parameters'!$B$13)</f>
        <v>47.128841981716356</v>
      </c>
      <c r="AK36" s="8">
        <f t="shared" si="3"/>
        <v>0.49932997094611942</v>
      </c>
      <c r="AL36" s="8">
        <f>MIN(1,('Model Parameters'!$B$45-'Model Parameters'!$F$3*'Input Parameters'!$G$3/'Model Parameters'!$F$4*AD36)/($E36-'Model Parameters'!$F$3*'Input Parameters'!$G$3/'Model Parameters'!$F$4*AD36))</f>
        <v>0.85617934781776162</v>
      </c>
      <c r="AM36" s="8">
        <f>MIN(1,('Model Parameters'!$B$45-'Model Parameters'!$F$3*'Input Parameters'!$G$3/'Model Parameters'!$F$4*AD36-0.2)/($E36-'Model Parameters'!$F$3*'Input Parameters'!$G$3/'Model Parameters'!$F$4*AD36-0.2))</f>
        <v>0.90278461481563688</v>
      </c>
      <c r="AN36" s="8">
        <f t="shared" si="4"/>
        <v>0.6580301312932374</v>
      </c>
      <c r="AO36" s="8">
        <f t="shared" si="5"/>
        <v>0.69384934375115792</v>
      </c>
      <c r="AP36" s="8">
        <f>EXP(-'Model Parameters'!$B$32*$S36-'Model Parameters'!$B$33*$X36-'Model Parameters'!$B$35*($S36+2*$X36))</f>
        <v>0.93198676714965867</v>
      </c>
    </row>
    <row r="37" spans="5:42" x14ac:dyDescent="0.4">
      <c r="E37">
        <f t="shared" si="0"/>
        <v>-0.17500000000000002</v>
      </c>
      <c r="F37">
        <f>'Input Parameters'!$G$15/(2*'Model Parameters'!$F$4)*'Model Parameters'!$B$39/('Model Parameters'!$B$65)*EXP(-($E37+0.11)/'Model Parameters'!$B$48)</f>
        <v>2.228889789793419E-3</v>
      </c>
      <c r="G37">
        <f>1/((SQRT($F37*('Input Parameters'!$G$12)^2/'Model Parameters'!$B$51))/TANH(SQRT($F37*('Input Parameters'!$G$12)^2/'Model Parameters'!$B$51))+$F37*'Input Parameters'!$G$12/'Input Parameters'!$G$17)</f>
        <v>0.99998340066903435</v>
      </c>
      <c r="H37">
        <f>'Model Parameters'!$F$2*'Input Parameters'!$G$4*$G37</f>
        <v>34.060472087836317</v>
      </c>
      <c r="I37">
        <f>'Input Parameters'!$G$15*'Model Parameters'!$B$41/'Model Parameters'!$F$4*EXP(-$E37/'Model Parameters'!$B$50)</f>
        <v>4.1882386231547893E-2</v>
      </c>
      <c r="J37">
        <f>'Input Parameters'!$G$22+('Model Parameters'!$F$20*'Input Parameters'!$G$22 - (1/(1/('Input Parameters'!$G$12*($I37+2*$F37*$H37))+1/('Model Parameters'!$F$22*'Input Parameters'!$G$24))) + 'Input Parameters'!$G$12*($I37+2*$F37*$H37))/('Model Parameters'!$F$20+2*'Input Parameters'!$G$13*'Input Parameters'!$G$12*'Model Parameters'!$B$61*$H37)</f>
        <v>0.20295135804589837</v>
      </c>
      <c r="K37">
        <f>'Input Parameters'!$G$15/(2*'Model Parameters'!$F$4)*'Model Parameters'!$B$39/('Model Parameters'!$B$65)*EXP(-($E37+0.11)/'Model Parameters'!$B$48)+'Input Parameters'!$G$13*'Model Parameters'!$B$61*$J37</f>
        <v>0.22851965401097007</v>
      </c>
      <c r="L37">
        <f>1/((SQRT($K37*('Input Parameters'!$G$12)^2/'Model Parameters'!$B$51))/TANH(SQRT($K37*('Input Parameters'!$G$12)^2/'Model Parameters'!$B$51))+$K37*'Input Parameters'!$G$12/'Input Parameters'!$G$17)</f>
        <v>0.99830152550470252</v>
      </c>
      <c r="M37">
        <f>'Model Parameters'!$F$2*'Input Parameters'!$G$4*$L37</f>
        <v>34.003185674830235</v>
      </c>
      <c r="N37">
        <f>'Input Parameters'!$G$22+('Model Parameters'!$F$20*'Input Parameters'!$G$22 - (1/(1/('Input Parameters'!$G$12*($I37+2*$F37*$M37))+1/('Model Parameters'!$F$22*'Input Parameters'!$G$24))) + 'Input Parameters'!$G$12*($I37+2*$F37*$M37))/('Model Parameters'!$F$20+2*'Input Parameters'!$G$13*'Input Parameters'!$G$12*'Model Parameters'!$B$61*$M37)</f>
        <v>0.20296613746054815</v>
      </c>
      <c r="O37" s="4">
        <f>(2*'Model Parameters'!$F$21*'Input Parameters'!$G$23+'Model Parameters'!$F$22*'Input Parameters'!$G$24+'Model Parameters'!$F$20*'Input Parameters'!$G$22+'Input Parameters'!$G$12*$I37-'Model Parameters'!$F$20*$N37)/(2*'Model Parameters'!$F$21)</f>
        <v>255.87839572738466</v>
      </c>
      <c r="P37" s="4">
        <f>'Input Parameters'!$G$12*(2*$F37*$M37)/(2*'Model Parameters'!$F$21)*EXP(-$N37*('Model Parameters'!$B$32+'Model Parameters'!$B$35))</f>
        <v>6.9371446895917177E-2</v>
      </c>
      <c r="Q37">
        <f>$O37+LN(1+($P37*('Model Parameters'!$B$33+2*'Model Parameters'!$B$35)*EXP(-$O37*('Model Parameters'!$B$33+2*'Model Parameters'!$B$35)))/(1+LN(SQRT(1+$P37*('Model Parameters'!$B$33+2*'Model Parameters'!$B$35)*EXP(-$O37*('Model Parameters'!$B$33+2*'Model Parameters'!$B$35))))))/('Model Parameters'!$B$33+2*'Model Parameters'!$B$35)</f>
        <v>255.94305072607798</v>
      </c>
      <c r="R37">
        <f>'Input Parameters'!$G$4*'Model Parameters'!$F$2*EXP(-'Model Parameters'!$B$32*$N37-'Model Parameters'!$B$33*$Q37-'Model Parameters'!$B$35*($N37+2*$Q37))*$L37</f>
        <v>31.69045473214285</v>
      </c>
      <c r="S37">
        <f>'Input Parameters'!$G$22+('Model Parameters'!$F$20*'Input Parameters'!$G$22 - (1/(1/('Input Parameters'!$G$12*($I37+2*$F37*$R37))+1/('Model Parameters'!$F$22*'Input Parameters'!$G$24))) + 'Input Parameters'!$G$12*($I37+2*$F37*$R37))/('Model Parameters'!$F$20+2*'Input Parameters'!$G$13*'Input Parameters'!$G$12*'Model Parameters'!$B$61*$R37)</f>
        <v>0.20360516946371579</v>
      </c>
      <c r="T37">
        <f>'Input Parameters'!$G$15/(2*'Model Parameters'!$F$4)*'Model Parameters'!$B$39/('Model Parameters'!$B$65)*EXP(-($E37+0.11)/'Model Parameters'!$B$48)+'Input Parameters'!$G$13*'Model Parameters'!$B$61*$S37</f>
        <v>0.22924865374183651</v>
      </c>
      <c r="U37">
        <f>1/((SQRT($T37*('Input Parameters'!$G$12)^2/'Model Parameters'!$B$51))/TANH(SQRT($T37*('Input Parameters'!$G$12)^2/'Model Parameters'!$B$51))+$T37*'Input Parameters'!$G$12/'Input Parameters'!$G$17)</f>
        <v>0.99829611814810248</v>
      </c>
      <c r="V37" s="4">
        <f>(2*'Model Parameters'!$F$21*'Input Parameters'!$G$23+'Model Parameters'!$F$22*'Input Parameters'!$G$24+'Model Parameters'!$F$20*'Input Parameters'!$G$22+'Input Parameters'!$G$12*$I37-'Model Parameters'!$F$20*$S37)/(2*'Model Parameters'!$F$21)</f>
        <v>255.87728630669795</v>
      </c>
      <c r="W37" s="4">
        <f>'Input Parameters'!$G$12*(2*$F37*$U37*'Model Parameters'!$F$2*'Input Parameters'!$G$4)/(2*'Model Parameters'!$F$21)*EXP(-$S37*('Model Parameters'!$B$32+'Model Parameters'!$B$35))</f>
        <v>6.9371064859948636E-2</v>
      </c>
      <c r="X37">
        <f>MAX(0,$V37+LN(1+($W37*('Model Parameters'!$B$33+2*'Model Parameters'!$B$35)*EXP(-$V37*('Model Parameters'!$B$33+2*'Model Parameters'!$B$35)))/(1+LN(SQRT(1+$W37*('Model Parameters'!$B$33+2*'Model Parameters'!$B$35)*EXP(-$V37*('Model Parameters'!$B$33+2*'Model Parameters'!$B$35))))))/('Model Parameters'!$B$33+2*'Model Parameters'!$B$35))</f>
        <v>255.9419409690679</v>
      </c>
      <c r="Y37">
        <f>'Input Parameters'!$G$4*'Model Parameters'!$F$2*EXP(-'Model Parameters'!$B$32*$S37-'Model Parameters'!$B$33*$X37-'Model Parameters'!$B$35*($S37+2*$X37))*$U37</f>
        <v>31.690289884282109</v>
      </c>
      <c r="Z37" s="8">
        <f>$E37-'Model Parameters'!$F$3*'Input Parameters'!$G$3/'Model Parameters'!$F$4*LN($S37/'Input Parameters'!$G$22)</f>
        <v>-0.17627728275267979</v>
      </c>
      <c r="AA37" s="8">
        <f>'Input Parameters'!$G$12*$Y37*$F37*2*'Model Parameters'!$F$4/10</f>
        <v>5.1931346004702103E-3</v>
      </c>
      <c r="AB37" s="8">
        <f t="shared" si="1"/>
        <v>31.690289884282109</v>
      </c>
      <c r="AC37" s="8">
        <f t="shared" si="2"/>
        <v>255.9419409690679</v>
      </c>
      <c r="AD37" s="8">
        <f>LOG10(S37/1000/'Model Parameters'!$B$15)</f>
        <v>9.6208458908631442</v>
      </c>
      <c r="AE37" s="8">
        <f>AA37*10/(AA37*10+('Model Parameters'!$F$4*'Input Parameters'!$G$12)*I37)</f>
        <v>0.7713228331698323</v>
      </c>
      <c r="AF37" s="8">
        <f>Y37*S37*'Input Parameters'!$G$13*'Input Parameters'!$G$12*'Model Parameters'!$B$61</f>
        <v>2.7410367311876885E-5</v>
      </c>
      <c r="AG37" s="8">
        <f>'Input Parameters'!$G$12*F37*Y37</f>
        <v>2.6911616315853293E-7</v>
      </c>
      <c r="AH37" s="8">
        <f>'Input Parameters'!$G$17*('Model Parameters'!$F$2*'Input Parameters'!$G$4*EXP(-'Model Parameters'!$B$32*$S37-'Model Parameters'!$B$33*$X37-'Model Parameters'!$B$35*($S37+2*$X37))-$Y37*SQRT($T37*('Input Parameters'!$G$12)^2/'Model Parameters'!$B$51)/TANH(SQRT($T37*('Input Parameters'!$G$12)^2/'Model Parameters'!$B$51)))</f>
        <v>2.7679483475003166E-5</v>
      </c>
      <c r="AI37" s="8">
        <f>MIN(1,('Model Parameters'!$B$45-'Model Parameters'!$F$3*'Input Parameters'!$G$3/'Model Parameters'!$F$4*LN($S37/'Input Parameters'!$G$22))/Z37)</f>
        <v>0.63126275272125576</v>
      </c>
      <c r="AJ37" s="8">
        <f>MIN('Input Parameters'!$G$24+'Model Parameters'!$F$2*'Input Parameters'!$G$4*EXP(-'Model Parameters'!$B$32*$S37-'Model Parameters'!$B$33*$X37-'Model Parameters'!$B$35*($S37+2*$X37)),AC37*10^(3-AD37)/'Model Parameters'!$B$13)</f>
        <v>47.129861394388712</v>
      </c>
      <c r="AK37" s="8">
        <f t="shared" si="3"/>
        <v>0.48690737490354624</v>
      </c>
      <c r="AL37" s="8">
        <f>MIN(1,('Model Parameters'!$B$45-'Model Parameters'!$F$3*'Input Parameters'!$G$3/'Model Parameters'!$F$4*AD37)/($E37-'Model Parameters'!$F$3*'Input Parameters'!$G$3/'Model Parameters'!$F$4*AD37))</f>
        <v>0.84603953514492791</v>
      </c>
      <c r="AM37" s="8">
        <f>MIN(1,('Model Parameters'!$B$45-'Model Parameters'!$F$3*'Input Parameters'!$G$3/'Model Parameters'!$F$4*AD37-0.2)/($E37-'Model Parameters'!$F$3*'Input Parameters'!$G$3/'Model Parameters'!$F$4*AD37-0.2))</f>
        <v>0.89552968407728806</v>
      </c>
      <c r="AN37" s="8">
        <f t="shared" si="4"/>
        <v>0.65256961122167367</v>
      </c>
      <c r="AO37" s="8">
        <f t="shared" si="5"/>
        <v>0.69074249311017866</v>
      </c>
      <c r="AP37" s="8">
        <f>EXP(-'Model Parameters'!$B$32*$S37-'Model Parameters'!$B$33*$X37-'Model Parameters'!$B$35*($S37+2*$X37))</f>
        <v>0.93198507459008018</v>
      </c>
    </row>
    <row r="38" spans="5:42" x14ac:dyDescent="0.4">
      <c r="E38">
        <f t="shared" si="0"/>
        <v>-0.18</v>
      </c>
      <c r="F38">
        <f>'Input Parameters'!$G$15/(2*'Model Parameters'!$F$4)*'Model Parameters'!$B$39/('Model Parameters'!$B$65)*EXP(-($E38+0.11)/'Model Parameters'!$B$48)</f>
        <v>2.428152712301063E-3</v>
      </c>
      <c r="G38">
        <f>1/((SQRT($F38*('Input Parameters'!$G$12)^2/'Model Parameters'!$B$51))/TANH(SQRT($F38*('Input Parameters'!$G$12)^2/'Model Parameters'!$B$51))+$F38*'Input Parameters'!$G$12/'Input Parameters'!$G$17)</f>
        <v>0.99998191671934411</v>
      </c>
      <c r="H38">
        <f>'Model Parameters'!$F$2*'Input Parameters'!$G$4*$G38</f>
        <v>34.060421542970296</v>
      </c>
      <c r="I38">
        <f>'Input Parameters'!$G$15*'Model Parameters'!$B$41/'Model Parameters'!$F$4*EXP(-$E38/'Model Parameters'!$B$50)</f>
        <v>4.4921833505189086E-2</v>
      </c>
      <c r="J38">
        <f>'Input Parameters'!$G$22+('Model Parameters'!$F$20*'Input Parameters'!$G$22 - (1/(1/('Input Parameters'!$G$12*($I38+2*$F38*$H38))+1/('Model Parameters'!$F$22*'Input Parameters'!$G$24))) + 'Input Parameters'!$G$12*($I38+2*$F38*$H38))/('Model Parameters'!$F$20+2*'Input Parameters'!$G$13*'Input Parameters'!$G$12*'Model Parameters'!$B$61*$H38)</f>
        <v>0.20295237995017468</v>
      </c>
      <c r="K38">
        <f>'Input Parameters'!$G$15/(2*'Model Parameters'!$F$4)*'Model Parameters'!$B$39/('Model Parameters'!$B$65)*EXP(-($E38+0.11)/'Model Parameters'!$B$48)+'Input Parameters'!$G$13*'Model Parameters'!$B$61*$J38</f>
        <v>0.22872005635674583</v>
      </c>
      <c r="L38">
        <f>1/((SQRT($K38*('Input Parameters'!$G$12)^2/'Model Parameters'!$B$51))/TANH(SQRT($K38*('Input Parameters'!$G$12)^2/'Model Parameters'!$B$51))+$K38*'Input Parameters'!$G$12/'Input Parameters'!$G$17)</f>
        <v>0.99830003901308006</v>
      </c>
      <c r="M38">
        <f>'Model Parameters'!$F$2*'Input Parameters'!$G$4*$L38</f>
        <v>34.003135043383374</v>
      </c>
      <c r="N38">
        <f>'Input Parameters'!$G$22+('Model Parameters'!$F$20*'Input Parameters'!$G$22 - (1/(1/('Input Parameters'!$G$12*($I38+2*$F38*$M38))+1/('Model Parameters'!$F$22*'Input Parameters'!$G$24))) + 'Input Parameters'!$G$12*($I38+2*$F38*$M38))/('Model Parameters'!$F$20+2*'Input Parameters'!$G$13*'Input Parameters'!$G$12*'Model Parameters'!$B$61*$M38)</f>
        <v>0.20296715833135623</v>
      </c>
      <c r="O38" s="4">
        <f>(2*'Model Parameters'!$F$21*'Input Parameters'!$G$23+'Model Parameters'!$F$22*'Input Parameters'!$G$24+'Model Parameters'!$F$20*'Input Parameters'!$G$22+'Input Parameters'!$G$12*$I38-'Model Parameters'!$F$20*$N38)/(2*'Model Parameters'!$F$21)</f>
        <v>255.87978502721765</v>
      </c>
      <c r="P38" s="4">
        <f>'Input Parameters'!$G$12*(2*$F38*$M38)/(2*'Model Parameters'!$F$21)*EXP(-$N38*('Model Parameters'!$B$32+'Model Parameters'!$B$35))</f>
        <v>7.5573147163332827E-2</v>
      </c>
      <c r="Q38">
        <f>$O38+LN(1+($P38*('Model Parameters'!$B$33+2*'Model Parameters'!$B$35)*EXP(-$O38*('Model Parameters'!$B$33+2*'Model Parameters'!$B$35)))/(1+LN(SQRT(1+$P38*('Model Parameters'!$B$33+2*'Model Parameters'!$B$35)*EXP(-$O38*('Model Parameters'!$B$33+2*'Model Parameters'!$B$35))))))/('Model Parameters'!$B$33+2*'Model Parameters'!$B$35)</f>
        <v>255.9502199440733</v>
      </c>
      <c r="R38">
        <f>'Input Parameters'!$G$4*'Model Parameters'!$F$2*EXP(-'Model Parameters'!$B$32*$N38-'Model Parameters'!$B$33*$Q38-'Model Parameters'!$B$35*($N38+2*$Q38))*$L38</f>
        <v>31.69034503841204</v>
      </c>
      <c r="S38">
        <f>'Input Parameters'!$G$22+('Model Parameters'!$F$20*'Input Parameters'!$G$22 - (1/(1/('Input Parameters'!$G$12*($I38+2*$F38*$R38))+1/('Model Parameters'!$F$22*'Input Parameters'!$G$24))) + 'Input Parameters'!$G$12*($I38+2*$F38*$R38))/('Model Parameters'!$F$20+2*'Input Parameters'!$G$13*'Input Parameters'!$G$12*'Model Parameters'!$B$61*$R38)</f>
        <v>0.2036061654522705</v>
      </c>
      <c r="T38">
        <f>'Input Parameters'!$G$15/(2*'Model Parameters'!$F$4)*'Model Parameters'!$B$39/('Model Parameters'!$B$65)*EXP(-($E38+0.11)/'Model Parameters'!$B$48)+'Input Parameters'!$G$13*'Model Parameters'!$B$61*$S38</f>
        <v>0.22944902719158267</v>
      </c>
      <c r="U38">
        <f>1/((SQRT($T38*('Input Parameters'!$G$12)^2/'Model Parameters'!$B$51))/TANH(SQRT($T38*('Input Parameters'!$G$12)^2/'Model Parameters'!$B$51))+$T38*'Input Parameters'!$G$12/'Input Parameters'!$G$17)</f>
        <v>0.99829463188990364</v>
      </c>
      <c r="V38" s="4">
        <f>(2*'Model Parameters'!$F$21*'Input Parameters'!$G$23+'Model Parameters'!$F$22*'Input Parameters'!$G$24+'Model Parameters'!$F$20*'Input Parameters'!$G$22+'Input Parameters'!$G$12*$I38-'Model Parameters'!$F$20*$S38)/(2*'Model Parameters'!$F$21)</f>
        <v>255.8786756497289</v>
      </c>
      <c r="W38" s="4">
        <f>'Input Parameters'!$G$12*(2*$F38*$U38*'Model Parameters'!$F$2*'Input Parameters'!$G$4)/(2*'Model Parameters'!$F$21)*EXP(-$S38*('Model Parameters'!$B$32+'Model Parameters'!$B$35))</f>
        <v>7.5572730991265935E-2</v>
      </c>
      <c r="X38">
        <f>MAX(0,$V38+LN(1+($W38*('Model Parameters'!$B$33+2*'Model Parameters'!$B$35)*EXP(-$V38*('Model Parameters'!$B$33+2*'Model Parameters'!$B$35)))/(1+LN(SQRT(1+$W38*('Model Parameters'!$B$33+2*'Model Parameters'!$B$35)*EXP(-$V38*('Model Parameters'!$B$33+2*'Model Parameters'!$B$35))))))/('Model Parameters'!$B$33+2*'Model Parameters'!$B$35))</f>
        <v>255.94911020021078</v>
      </c>
      <c r="Y38">
        <f>'Input Parameters'!$G$4*'Model Parameters'!$F$2*EXP(-'Model Parameters'!$B$32*$S38-'Model Parameters'!$B$33*$X38-'Model Parameters'!$B$35*($S38+2*$X38))*$U38</f>
        <v>31.690180198273296</v>
      </c>
      <c r="Z38" s="8">
        <f>$E38-'Model Parameters'!$F$3*'Input Parameters'!$G$3/'Model Parameters'!$F$4*LN($S38/'Input Parameters'!$G$22)</f>
        <v>-0.18127740843541837</v>
      </c>
      <c r="AA38" s="8">
        <f>'Input Parameters'!$G$12*$Y38*$F38*2*'Model Parameters'!$F$4/10</f>
        <v>5.6573816608657124E-3</v>
      </c>
      <c r="AB38" s="8">
        <f t="shared" si="1"/>
        <v>31.690180198273296</v>
      </c>
      <c r="AC38" s="8">
        <f t="shared" si="2"/>
        <v>255.94911020021078</v>
      </c>
      <c r="AD38" s="8">
        <f>LOG10(S38/1000/'Model Parameters'!$B$15)</f>
        <v>9.6208480153243077</v>
      </c>
      <c r="AE38" s="8">
        <f>AA38*10/(AA38*10+('Model Parameters'!$F$4*'Input Parameters'!$G$12)*I38)</f>
        <v>0.77405666817665475</v>
      </c>
      <c r="AF38" s="8">
        <f>Y38*S38*'Input Parameters'!$G$13*'Input Parameters'!$G$12*'Model Parameters'!$B$61</f>
        <v>2.7410406524078645E-5</v>
      </c>
      <c r="AG38" s="8">
        <f>'Input Parameters'!$G$12*F38*Y38</f>
        <v>2.9317415457665506E-7</v>
      </c>
      <c r="AH38" s="8">
        <f>'Input Parameters'!$G$17*('Model Parameters'!$F$2*'Input Parameters'!$G$4*EXP(-'Model Parameters'!$B$32*$S38-'Model Parameters'!$B$33*$X38-'Model Parameters'!$B$35*($S38+2*$X38))-$Y38*SQRT($T38*('Input Parameters'!$G$12)^2/'Model Parameters'!$B$51)/TANH(SQRT($T38*('Input Parameters'!$G$12)^2/'Model Parameters'!$B$51)))</f>
        <v>2.7703580678615888E-5</v>
      </c>
      <c r="AI38" s="8">
        <f>MIN(1,('Model Parameters'!$B$45-'Model Parameters'!$F$3*'Input Parameters'!$G$3/'Model Parameters'!$F$4*LN($S38/'Input Parameters'!$G$22))/Z38)</f>
        <v>0.61385149642108838</v>
      </c>
      <c r="AJ38" s="8">
        <f>MIN('Input Parameters'!$G$24+'Model Parameters'!$F$2*'Input Parameters'!$G$4*EXP(-'Model Parameters'!$B$32*$S38-'Model Parameters'!$B$33*$X38-'Model Parameters'!$B$35*($S38+2*$X38)),AC38*10^(3-AD38)/'Model Parameters'!$B$13)</f>
        <v>47.13095100304983</v>
      </c>
      <c r="AK38" s="8">
        <f t="shared" si="3"/>
        <v>0.47515584407496136</v>
      </c>
      <c r="AL38" s="8">
        <f>MIN(1,('Model Parameters'!$B$45-'Model Parameters'!$F$3*'Input Parameters'!$G$3/'Model Parameters'!$F$4*AD38)/($E38-'Model Parameters'!$F$3*'Input Parameters'!$G$3/'Model Parameters'!$F$4*AD38))</f>
        <v>0.83613709055003738</v>
      </c>
      <c r="AM38" s="8">
        <f>MIN(1,('Model Parameters'!$B$45-'Model Parameters'!$F$3*'Input Parameters'!$G$3/'Model Parameters'!$F$4*AD38-0.2)/($E38-'Model Parameters'!$F$3*'Input Parameters'!$G$3/'Model Parameters'!$F$4*AD38-0.2))</f>
        <v>0.88839043010736807</v>
      </c>
      <c r="AN38" s="8">
        <f t="shared" si="4"/>
        <v>0.64721749045008381</v>
      </c>
      <c r="AO38" s="8">
        <f t="shared" si="5"/>
        <v>0.68766453636893454</v>
      </c>
      <c r="AP38" s="8">
        <f>EXP(-'Model Parameters'!$B$32*$S38-'Model Parameters'!$B$33*$X38-'Model Parameters'!$B$35*($S38+2*$X38))</f>
        <v>0.93198323634768299</v>
      </c>
    </row>
    <row r="39" spans="5:42" x14ac:dyDescent="0.4">
      <c r="E39">
        <f t="shared" si="0"/>
        <v>-0.185</v>
      </c>
      <c r="F39">
        <f>'Input Parameters'!$G$15/(2*'Model Parameters'!$F$4)*'Model Parameters'!$B$39/('Model Parameters'!$B$65)*EXP(-($E39+0.11)/'Model Parameters'!$B$48)</f>
        <v>2.6452297557527358E-3</v>
      </c>
      <c r="G39">
        <f>1/((SQRT($F39*('Input Parameters'!$G$12)^2/'Model Parameters'!$B$51))/TANH(SQRT($F39*('Input Parameters'!$G$12)^2/'Model Parameters'!$B$51))+$F39*'Input Parameters'!$G$12/'Input Parameters'!$G$17)</f>
        <v>0.99998030011037509</v>
      </c>
      <c r="H39">
        <f>'Model Parameters'!$F$2*'Input Parameters'!$G$4*$G39</f>
        <v>34.060366479591615</v>
      </c>
      <c r="I39">
        <f>'Input Parameters'!$G$15*'Model Parameters'!$B$41/'Model Parameters'!$F$4*EXP(-$E39/'Model Parameters'!$B$50)</f>
        <v>4.8181856552096204E-2</v>
      </c>
      <c r="J39">
        <f>'Input Parameters'!$G$22+('Model Parameters'!$F$20*'Input Parameters'!$G$22 - (1/(1/('Input Parameters'!$G$12*($I39+2*$F39*$H39))+1/('Model Parameters'!$F$22*'Input Parameters'!$G$24))) + 'Input Parameters'!$G$12*($I39+2*$F39*$H39))/('Model Parameters'!$F$20+2*'Input Parameters'!$G$13*'Input Parameters'!$G$12*'Model Parameters'!$B$61*$H39)</f>
        <v>0.20295358375058731</v>
      </c>
      <c r="K39">
        <f>'Input Parameters'!$G$15/(2*'Model Parameters'!$F$4)*'Model Parameters'!$B$39/('Model Parameters'!$B$65)*EXP(-($E39+0.11)/'Model Parameters'!$B$48)+'Input Parameters'!$G$13*'Model Parameters'!$B$61*$J39</f>
        <v>0.2289384756376576</v>
      </c>
      <c r="L39">
        <f>1/((SQRT($K39*('Input Parameters'!$G$12)^2/'Model Parameters'!$B$51))/TANH(SQRT($K39*('Input Parameters'!$G$12)^2/'Model Parameters'!$B$51))+$K39*'Input Parameters'!$G$12/'Input Parameters'!$G$17)</f>
        <v>0.99829841888616921</v>
      </c>
      <c r="M39">
        <f>'Model Parameters'!$F$2*'Input Parameters'!$G$4*$L39</f>
        <v>34.003079860179945</v>
      </c>
      <c r="N39">
        <f>'Input Parameters'!$G$22+('Model Parameters'!$F$20*'Input Parameters'!$G$22 - (1/(1/('Input Parameters'!$G$12*($I39+2*$F39*$M39))+1/('Model Parameters'!$F$22*'Input Parameters'!$G$24))) + 'Input Parameters'!$G$12*($I39+2*$F39*$M39))/('Model Parameters'!$F$20+2*'Input Parameters'!$G$13*'Input Parameters'!$G$12*'Model Parameters'!$B$61*$M39)</f>
        <v>0.202968360904628</v>
      </c>
      <c r="O39" s="4">
        <f>(2*'Model Parameters'!$F$21*'Input Parameters'!$G$23+'Model Parameters'!$F$22*'Input Parameters'!$G$24+'Model Parameters'!$F$20*'Input Parameters'!$G$22+'Input Parameters'!$G$12*$I39-'Model Parameters'!$F$20*$N39)/(2*'Model Parameters'!$F$21)</f>
        <v>255.88127496311634</v>
      </c>
      <c r="P39" s="4">
        <f>'Input Parameters'!$G$12*(2*$F39*$M39)/(2*'Model Parameters'!$F$21)*EXP(-$N39*('Model Parameters'!$B$32+'Model Parameters'!$B$35))</f>
        <v>8.2329258838265293E-2</v>
      </c>
      <c r="Q39">
        <f>$O39+LN(1+($P39*('Model Parameters'!$B$33+2*'Model Parameters'!$B$35)*EXP(-$O39*('Model Parameters'!$B$33+2*'Model Parameters'!$B$35)))/(1+LN(SQRT(1+$P39*('Model Parameters'!$B$33+2*'Model Parameters'!$B$35)*EXP(-$O39*('Model Parameters'!$B$33+2*'Model Parameters'!$B$35))))))/('Model Parameters'!$B$33+2*'Model Parameters'!$B$35)</f>
        <v>255.95800647817228</v>
      </c>
      <c r="R39">
        <f>'Input Parameters'!$G$4*'Model Parameters'!$F$2*EXP(-'Model Parameters'!$B$32*$N39-'Model Parameters'!$B$33*$Q39-'Model Parameters'!$B$35*($N39+2*$Q39))*$L39</f>
        <v>31.690225720272608</v>
      </c>
      <c r="S39">
        <f>'Input Parameters'!$G$22+('Model Parameters'!$F$20*'Input Parameters'!$G$22 - (1/(1/('Input Parameters'!$G$12*($I39+2*$F39*$R39))+1/('Model Parameters'!$F$22*'Input Parameters'!$G$24))) + 'Input Parameters'!$G$12*($I39+2*$F39*$R39))/('Model Parameters'!$F$20+2*'Input Parameters'!$G$13*'Input Parameters'!$G$12*'Model Parameters'!$B$61*$R39)</f>
        <v>0.20360733650532434</v>
      </c>
      <c r="T39">
        <f>'Input Parameters'!$G$15/(2*'Model Parameters'!$F$4)*'Model Parameters'!$B$39/('Model Parameters'!$B$65)*EXP(-($E39+0.11)/'Model Parameters'!$B$48)+'Input Parameters'!$G$13*'Model Parameters'!$B$61*$S39</f>
        <v>0.22966740995918938</v>
      </c>
      <c r="U39">
        <f>1/((SQRT($T39*('Input Parameters'!$G$12)^2/'Model Parameters'!$B$51))/TANH(SQRT($T39*('Input Parameters'!$G$12)^2/'Model Parameters'!$B$51))+$T39*'Input Parameters'!$G$12/'Input Parameters'!$G$17)</f>
        <v>0.99829301205463072</v>
      </c>
      <c r="V39" s="4">
        <f>(2*'Model Parameters'!$F$21*'Input Parameters'!$G$23+'Model Parameters'!$F$22*'Input Parameters'!$G$24+'Model Parameters'!$F$20*'Input Parameters'!$G$22+'Input Parameters'!$G$12*$I39-'Model Parameters'!$F$20*$S39)/(2*'Model Parameters'!$F$21)</f>
        <v>255.8801656403497</v>
      </c>
      <c r="W39" s="4">
        <f>'Input Parameters'!$G$12*(2*$F39*$U39*'Model Parameters'!$F$2*'Input Parameters'!$G$4)/(2*'Model Parameters'!$F$21)*EXP(-$S39*('Model Parameters'!$B$32+'Model Parameters'!$B$35))</f>
        <v>8.2328805484814041E-2</v>
      </c>
      <c r="X39">
        <f>MAX(0,$V39+LN(1+($W39*('Model Parameters'!$B$33+2*'Model Parameters'!$B$35)*EXP(-$V39*('Model Parameters'!$B$33+2*'Model Parameters'!$B$35)))/(1+LN(SQRT(1+$W39*('Model Parameters'!$B$33+2*'Model Parameters'!$B$35)*EXP(-$V39*('Model Parameters'!$B$33+2*'Model Parameters'!$B$35))))))/('Model Parameters'!$B$33+2*'Model Parameters'!$B$35))</f>
        <v>255.956896756302</v>
      </c>
      <c r="Y39">
        <f>'Input Parameters'!$G$4*'Model Parameters'!$F$2*EXP(-'Model Parameters'!$B$32*$S39-'Model Parameters'!$B$33*$X39-'Model Parameters'!$B$35*($S39+2*$X39))*$U39</f>
        <v>31.690060889683586</v>
      </c>
      <c r="Z39" s="8">
        <f>$E39-'Model Parameters'!$F$3*'Input Parameters'!$G$3/'Model Parameters'!$F$4*LN($S39/'Input Parameters'!$G$22)</f>
        <v>-0.18627755620857392</v>
      </c>
      <c r="AA39" s="8">
        <f>'Input Parameters'!$G$12*$Y39*$F39*2*'Model Parameters'!$F$4/10</f>
        <v>6.1631288229880401E-3</v>
      </c>
      <c r="AB39" s="8">
        <f t="shared" si="1"/>
        <v>31.690060889683586</v>
      </c>
      <c r="AC39" s="8">
        <f t="shared" si="2"/>
        <v>255.956896756302</v>
      </c>
      <c r="AD39" s="8">
        <f>LOG10(S39/1000/'Model Parameters'!$B$15)</f>
        <v>9.620850513187845</v>
      </c>
      <c r="AE39" s="8">
        <f>AA39*10/(AA39*10+('Model Parameters'!$F$4*'Input Parameters'!$G$12)*I39)</f>
        <v>0.77676722649945895</v>
      </c>
      <c r="AF39" s="8">
        <f>Y39*S39*'Input Parameters'!$G$13*'Input Parameters'!$G$12*'Model Parameters'!$B$61</f>
        <v>2.7410460980170936E-5</v>
      </c>
      <c r="AG39" s="8">
        <f>'Input Parameters'!$G$12*F39*Y39</f>
        <v>3.1938274462289685E-7</v>
      </c>
      <c r="AH39" s="8">
        <f>'Input Parameters'!$G$17*('Model Parameters'!$F$2*'Input Parameters'!$G$4*EXP(-'Model Parameters'!$B$32*$S39-'Model Parameters'!$B$33*$X39-'Model Parameters'!$B$35*($S39+2*$X39))-$Y39*SQRT($T39*('Input Parameters'!$G$12)^2/'Model Parameters'!$B$51)/TANH(SQRT($T39*('Input Parameters'!$G$12)^2/'Model Parameters'!$B$51)))</f>
        <v>2.7729843724742136E-5</v>
      </c>
      <c r="AI39" s="8">
        <f>MIN(1,('Model Parameters'!$B$45-'Model Parameters'!$F$3*'Input Parameters'!$G$3/'Model Parameters'!$F$4*LN($S39/'Input Parameters'!$G$22))/Z39)</f>
        <v>0.59737500573594116</v>
      </c>
      <c r="AJ39" s="8">
        <f>MIN('Input Parameters'!$G$24+'Model Parameters'!$F$2*'Input Parameters'!$G$4*EXP(-'Model Parameters'!$B$32*$S39-'Model Parameters'!$B$33*$X39-'Model Parameters'!$B$35*($S39+2*$X39)),AC39*10^(3-AD39)/'Model Parameters'!$B$13)</f>
        <v>47.132113750972735</v>
      </c>
      <c r="AK39" s="8">
        <f t="shared" si="3"/>
        <v>0.46402132638560539</v>
      </c>
      <c r="AL39" s="8">
        <f>MIN(1,('Model Parameters'!$B$45-'Model Parameters'!$F$3*'Input Parameters'!$G$3/'Model Parameters'!$F$4*AD39)/($E39-'Model Parameters'!$F$3*'Input Parameters'!$G$3/'Model Parameters'!$F$4*AD39))</f>
        <v>0.82646377669189464</v>
      </c>
      <c r="AM39" s="8">
        <f>MIN(1,('Model Parameters'!$B$45-'Model Parameters'!$F$3*'Input Parameters'!$G$3/'Model Parameters'!$F$4*AD39-0.2)/($E39-'Model Parameters'!$F$3*'Input Parameters'!$G$3/'Model Parameters'!$F$4*AD39-0.2))</f>
        <v>0.88136410874002169</v>
      </c>
      <c r="AN39" s="8">
        <f t="shared" si="4"/>
        <v>0.64196997562323121</v>
      </c>
      <c r="AO39" s="8">
        <f t="shared" si="5"/>
        <v>0.68461475428215424</v>
      </c>
      <c r="AP39" s="8">
        <f>EXP(-'Model Parameters'!$B$32*$S39-'Model Parameters'!$B$33*$X39-'Model Parameters'!$B$35*($S39+2*$X39))</f>
        <v>0.93198123981104575</v>
      </c>
    </row>
    <row r="40" spans="5:42" x14ac:dyDescent="0.4">
      <c r="E40">
        <f t="shared" si="0"/>
        <v>-0.19</v>
      </c>
      <c r="F40">
        <f>'Input Parameters'!$G$15/(2*'Model Parameters'!$F$4)*'Model Parameters'!$B$39/('Model Parameters'!$B$65)*EXP(-($E40+0.11)/'Model Parameters'!$B$48)</f>
        <v>2.8817135039618958E-3</v>
      </c>
      <c r="G40">
        <f>1/((SQRT($F40*('Input Parameters'!$G$12)^2/'Model Parameters'!$B$51))/TANH(SQRT($F40*('Input Parameters'!$G$12)^2/'Model Parameters'!$B$51))+$F40*'Input Parameters'!$G$12/'Input Parameters'!$G$17)</f>
        <v>0.99997853898348765</v>
      </c>
      <c r="H40">
        <f>'Model Parameters'!$F$2*'Input Parameters'!$G$4*$G40</f>
        <v>34.060306493782704</v>
      </c>
      <c r="I40">
        <f>'Input Parameters'!$G$15*'Model Parameters'!$B$41/'Model Parameters'!$F$4*EXP(-$E40/'Model Parameters'!$B$50)</f>
        <v>5.1678462779988998E-2</v>
      </c>
      <c r="J40">
        <f>'Input Parameters'!$G$22+('Model Parameters'!$F$20*'Input Parameters'!$G$22 - (1/(1/('Input Parameters'!$G$12*($I40+2*$F40*$H40))+1/('Model Parameters'!$F$22*'Input Parameters'!$G$24))) + 'Input Parameters'!$G$12*($I40+2*$F40*$H40))/('Model Parameters'!$F$20+2*'Input Parameters'!$G$13*'Input Parameters'!$G$12*'Model Parameters'!$B$61*$H40)</f>
        <v>0.20295500199698008</v>
      </c>
      <c r="K40">
        <f>'Input Parameters'!$G$15/(2*'Model Parameters'!$F$4)*'Model Parameters'!$B$39/('Model Parameters'!$B$65)*EXP(-($E40+0.11)/'Model Parameters'!$B$48)+'Input Parameters'!$G$13*'Model Parameters'!$B$61*$J40</f>
        <v>0.22917654073059468</v>
      </c>
      <c r="L40">
        <f>1/((SQRT($K40*('Input Parameters'!$G$12)^2/'Model Parameters'!$B$51))/TANH(SQRT($K40*('Input Parameters'!$G$12)^2/'Model Parameters'!$B$51))+$K40*'Input Parameters'!$G$12/'Input Parameters'!$G$17)</f>
        <v>0.99829665304337689</v>
      </c>
      <c r="M40">
        <f>'Model Parameters'!$F$2*'Input Parameters'!$G$4*$L40</f>
        <v>34.003019713742411</v>
      </c>
      <c r="N40">
        <f>'Input Parameters'!$G$22+('Model Parameters'!$F$20*'Input Parameters'!$G$22 - (1/(1/('Input Parameters'!$G$12*($I40+2*$F40*$M40))+1/('Model Parameters'!$F$22*'Input Parameters'!$G$24))) + 'Input Parameters'!$G$12*($I40+2*$F40*$M40))/('Model Parameters'!$F$20+2*'Input Parameters'!$G$13*'Input Parameters'!$G$12*'Model Parameters'!$B$61*$M40)</f>
        <v>0.20296977769399729</v>
      </c>
      <c r="O40" s="4">
        <f>(2*'Model Parameters'!$F$21*'Input Parameters'!$G$23+'Model Parameters'!$F$22*'Input Parameters'!$G$24+'Model Parameters'!$F$20*'Input Parameters'!$G$22+'Input Parameters'!$G$12*$I40-'Model Parameters'!$F$20*$N40)/(2*'Model Parameters'!$F$21)</f>
        <v>255.88287280478812</v>
      </c>
      <c r="P40" s="4">
        <f>'Input Parameters'!$G$12*(2*$F40*$M40)/(2*'Model Parameters'!$F$21)*EXP(-$N40*('Model Parameters'!$B$32+'Model Parameters'!$B$35))</f>
        <v>8.9689342388009463E-2</v>
      </c>
      <c r="Q40">
        <f>$O40+LN(1+($P40*('Model Parameters'!$B$33+2*'Model Parameters'!$B$35)*EXP(-$O40*('Model Parameters'!$B$33+2*'Model Parameters'!$B$35)))/(1+LN(SQRT(1+$P40*('Model Parameters'!$B$33+2*'Model Parameters'!$B$35)*EXP(-$O40*('Model Parameters'!$B$33+2*'Model Parameters'!$B$35))))))/('Model Parameters'!$B$33+2*'Model Parameters'!$B$35)</f>
        <v>255.96646378096287</v>
      </c>
      <c r="R40">
        <f>'Input Parameters'!$G$4*'Model Parameters'!$F$2*EXP(-'Model Parameters'!$B$32*$N40-'Model Parameters'!$B$33*$Q40-'Model Parameters'!$B$35*($N40+2*$Q40))*$L40</f>
        <v>31.690095928181492</v>
      </c>
      <c r="S40">
        <f>'Input Parameters'!$G$22+('Model Parameters'!$F$20*'Input Parameters'!$G$22 - (1/(1/('Input Parameters'!$G$12*($I40+2*$F40*$R40))+1/('Model Parameters'!$F$22*'Input Parameters'!$G$24))) + 'Input Parameters'!$G$12*($I40+2*$F40*$R40))/('Model Parameters'!$F$20+2*'Input Parameters'!$G$13*'Input Parameters'!$G$12*'Model Parameters'!$B$61*$R40)</f>
        <v>0.20360871372751874</v>
      </c>
      <c r="T40">
        <f>'Input Parameters'!$G$15/(2*'Model Parameters'!$F$4)*'Model Parameters'!$B$39/('Model Parameters'!$B$65)*EXP(-($E40+0.11)/'Model Parameters'!$B$48)+'Input Parameters'!$G$13*'Model Parameters'!$B$61*$S40</f>
        <v>0.22990542931014529</v>
      </c>
      <c r="U40">
        <f>1/((SQRT($T40*('Input Parameters'!$G$12)^2/'Model Parameters'!$B$51))/TANH(SQRT($T40*('Input Parameters'!$G$12)^2/'Model Parameters'!$B$51))+$T40*'Input Parameters'!$G$12/'Input Parameters'!$G$17)</f>
        <v>0.99829124657379753</v>
      </c>
      <c r="V40" s="4">
        <f>(2*'Model Parameters'!$F$21*'Input Parameters'!$G$23+'Model Parameters'!$F$22*'Input Parameters'!$G$24+'Model Parameters'!$F$20*'Input Parameters'!$G$22+'Input Parameters'!$G$12*$I40-'Model Parameters'!$F$20*$S40)/(2*'Model Parameters'!$F$21)</f>
        <v>255.88176355071391</v>
      </c>
      <c r="W40" s="4">
        <f>'Input Parameters'!$G$12*(2*$F40*$U40*'Model Parameters'!$F$2*'Input Parameters'!$G$4)/(2*'Model Parameters'!$F$21)*EXP(-$S40*('Model Parameters'!$B$32+'Model Parameters'!$B$35))</f>
        <v>8.9688848537760602E-2</v>
      </c>
      <c r="X40">
        <f>MAX(0,$V40+LN(1+($W40*('Model Parameters'!$B$33+2*'Model Parameters'!$B$35)*EXP(-$V40*('Model Parameters'!$B$33+2*'Model Parameters'!$B$35)))/(1+LN(SQRT(1+$W40*('Model Parameters'!$B$33+2*'Model Parameters'!$B$35)*EXP(-$V40*('Model Parameters'!$B$33+2*'Model Parameters'!$B$35))))))/('Model Parameters'!$B$33+2*'Model Parameters'!$B$35))</f>
        <v>255.96535409213595</v>
      </c>
      <c r="Y40">
        <f>'Input Parameters'!$G$4*'Model Parameters'!$F$2*EXP(-'Model Parameters'!$B$32*$S40-'Model Parameters'!$B$33*$X40-'Model Parameters'!$B$35*($S40+2*$X40))*$U40</f>
        <v>31.689931109343661</v>
      </c>
      <c r="Z40" s="8">
        <f>$E40-'Model Parameters'!$F$3*'Input Parameters'!$G$3/'Model Parameters'!$F$4*LN($S40/'Input Parameters'!$G$22)</f>
        <v>-0.19127772999676851</v>
      </c>
      <c r="AA40" s="8">
        <f>'Input Parameters'!$G$12*$Y40*$F40*2*'Model Parameters'!$F$4/10</f>
        <v>6.7140855281733539E-3</v>
      </c>
      <c r="AB40" s="8">
        <f t="shared" si="1"/>
        <v>31.689931109343661</v>
      </c>
      <c r="AC40" s="8">
        <f t="shared" si="2"/>
        <v>255.96535409213595</v>
      </c>
      <c r="AD40" s="8">
        <f>LOG10(S40/1000/'Model Parameters'!$B$15)</f>
        <v>9.6208534507930761</v>
      </c>
      <c r="AE40" s="8">
        <f>AA40*10/(AA40*10+('Model Parameters'!$F$4*'Input Parameters'!$G$12)*I40)</f>
        <v>0.77945447540834145</v>
      </c>
      <c r="AF40" s="8">
        <f>Y40*S40*'Input Parameters'!$G$13*'Input Parameters'!$G$12*'Model Parameters'!$B$61</f>
        <v>2.741053413266448E-5</v>
      </c>
      <c r="AG40" s="8">
        <f>'Input Parameters'!$G$12*F40*Y40</f>
        <v>3.4793416221036183E-7</v>
      </c>
      <c r="AH40" s="8">
        <f>'Input Parameters'!$G$17*('Model Parameters'!$F$2*'Input Parameters'!$G$4*EXP(-'Model Parameters'!$B$32*$S40-'Model Parameters'!$B$33*$X40-'Model Parameters'!$B$35*($S40+2*$X40))-$Y40*SQRT($T40*('Input Parameters'!$G$12)^2/'Model Parameters'!$B$51)/TANH(SQRT($T40*('Input Parameters'!$G$12)^2/'Model Parameters'!$B$51)))</f>
        <v>2.7758468294878005E-5</v>
      </c>
      <c r="AI40" s="8">
        <f>MIN(1,('Model Parameters'!$B$45-'Model Parameters'!$F$3*'Input Parameters'!$G$3/'Model Parameters'!$F$4*LN($S40/'Input Parameters'!$G$22))/Z40)</f>
        <v>0.58175998846623944</v>
      </c>
      <c r="AJ40" s="8">
        <f>MIN('Input Parameters'!$G$24+'Model Parameters'!$F$2*'Input Parameters'!$G$4*EXP(-'Model Parameters'!$B$32*$S40-'Model Parameters'!$B$33*$X40-'Model Parameters'!$B$35*($S40+2*$X40)),AC40*10^(3-AD40)/'Model Parameters'!$B$13)</f>
        <v>47.133352276630653</v>
      </c>
      <c r="AK40" s="8">
        <f t="shared" si="3"/>
        <v>0.45345542662351546</v>
      </c>
      <c r="AL40" s="8">
        <f>MIN(1,('Model Parameters'!$B$45-'Model Parameters'!$F$3*'Input Parameters'!$G$3/'Model Parameters'!$F$4*AD40)/($E40-'Model Parameters'!$F$3*'Input Parameters'!$G$3/'Model Parameters'!$F$4*AD40))</f>
        <v>0.81701173327547472</v>
      </c>
      <c r="AM40" s="8">
        <f>MIN(1,('Model Parameters'!$B$45-'Model Parameters'!$F$3*'Input Parameters'!$G$3/'Model Parameters'!$F$4*AD40-0.2)/($E40-'Model Parameters'!$F$3*'Input Parameters'!$G$3/'Model Parameters'!$F$4*AD40-0.2))</f>
        <v>0.87444806204925485</v>
      </c>
      <c r="AN40" s="8">
        <f t="shared" si="4"/>
        <v>0.63682345196269496</v>
      </c>
      <c r="AO40" s="8">
        <f t="shared" si="5"/>
        <v>0.68159245547644276</v>
      </c>
      <c r="AP40" s="8">
        <f>EXP(-'Model Parameters'!$B$32*$S40-'Model Parameters'!$B$33*$X40-'Model Parameters'!$B$35*($S40+2*$X40))</f>
        <v>0.93197907127194002</v>
      </c>
    </row>
    <row r="41" spans="5:42" x14ac:dyDescent="0.4">
      <c r="E41">
        <f t="shared" si="0"/>
        <v>-0.19500000000000001</v>
      </c>
      <c r="F41">
        <f>'Input Parameters'!$G$15/(2*'Model Parameters'!$F$4)*'Model Parameters'!$B$39/('Model Parameters'!$B$65)*EXP(-($E41+0.11)/'Model Parameters'!$B$48)</f>
        <v>3.1393389178601817E-3</v>
      </c>
      <c r="G41">
        <f>1/((SQRT($F41*('Input Parameters'!$G$12)^2/'Model Parameters'!$B$51))/TANH(SQRT($F41*('Input Parameters'!$G$12)^2/'Model Parameters'!$B$51))+$F41*'Input Parameters'!$G$12/'Input Parameters'!$G$17)</f>
        <v>0.99997662042008428</v>
      </c>
      <c r="H41">
        <f>'Model Parameters'!$F$2*'Input Parameters'!$G$4*$G41</f>
        <v>34.060241145522717</v>
      </c>
      <c r="I41">
        <f>'Input Parameters'!$G$15*'Model Parameters'!$B$41/'Model Parameters'!$F$4*EXP(-$E41/'Model Parameters'!$B$50)</f>
        <v>5.5428821270410697E-2</v>
      </c>
      <c r="J41">
        <f>'Input Parameters'!$G$22+('Model Parameters'!$F$20*'Input Parameters'!$G$22 - (1/(1/('Input Parameters'!$G$12*($I41+2*$F41*$H41))+1/('Model Parameters'!$F$22*'Input Parameters'!$G$24))) + 'Input Parameters'!$G$12*($I41+2*$F41*$H41))/('Model Parameters'!$F$20+2*'Input Parameters'!$G$13*'Input Parameters'!$G$12*'Model Parameters'!$B$61*$H41)</f>
        <v>0.20295667308065532</v>
      </c>
      <c r="K41">
        <f>'Input Parameters'!$G$15/(2*'Model Parameters'!$F$4)*'Model Parameters'!$B$39/('Model Parameters'!$B$65)*EXP(-($E41+0.11)/'Model Parameters'!$B$48)+'Input Parameters'!$G$13*'Model Parameters'!$B$61*$J41</f>
        <v>0.22943602940279084</v>
      </c>
      <c r="L41">
        <f>1/((SQRT($K41*('Input Parameters'!$G$12)^2/'Model Parameters'!$B$51))/TANH(SQRT($K41*('Input Parameters'!$G$12)^2/'Model Parameters'!$B$51))+$K41*'Input Parameters'!$G$12/'Input Parameters'!$G$17)</f>
        <v>0.99829472830007315</v>
      </c>
      <c r="M41">
        <f>'Model Parameters'!$F$2*'Input Parameters'!$G$4*$L41</f>
        <v>34.002954154988608</v>
      </c>
      <c r="N41">
        <f>'Input Parameters'!$G$22+('Model Parameters'!$F$20*'Input Parameters'!$G$22 - (1/(1/('Input Parameters'!$G$12*($I41+2*$F41*$M41))+1/('Model Parameters'!$F$22*'Input Parameters'!$G$24))) + 'Input Parameters'!$G$12*($I41+2*$F41*$M41))/('Model Parameters'!$F$20+2*'Input Parameters'!$G$13*'Input Parameters'!$G$12*'Model Parameters'!$B$61*$M41)</f>
        <v>0.20297144704781553</v>
      </c>
      <c r="O41" s="4">
        <f>(2*'Model Parameters'!$F$21*'Input Parameters'!$G$23+'Model Parameters'!$F$22*'Input Parameters'!$G$24+'Model Parameters'!$F$20*'Input Parameters'!$G$22+'Input Parameters'!$G$12*$I41-'Model Parameters'!$F$20*$N41)/(2*'Model Parameters'!$F$21)</f>
        <v>255.8845863434772</v>
      </c>
      <c r="P41" s="4">
        <f>'Input Parameters'!$G$12*(2*$F41*$M41)/(2*'Model Parameters'!$F$21)*EXP(-$N41*('Model Parameters'!$B$32+'Model Parameters'!$B$35))</f>
        <v>9.7707388245483306E-2</v>
      </c>
      <c r="Q41">
        <f>$O41+LN(1+($P41*('Model Parameters'!$B$33+2*'Model Parameters'!$B$35)*EXP(-$O41*('Model Parameters'!$B$33+2*'Model Parameters'!$B$35)))/(1+LN(SQRT(1+$P41*('Model Parameters'!$B$33+2*'Model Parameters'!$B$35)*EXP(-$O41*('Model Parameters'!$B$33+2*'Model Parameters'!$B$35))))))/('Model Parameters'!$B$33+2*'Model Parameters'!$B$35)</f>
        <v>255.97564995377135</v>
      </c>
      <c r="R41">
        <f>'Input Parameters'!$G$4*'Model Parameters'!$F$2*EXP(-'Model Parameters'!$B$32*$N41-'Model Parameters'!$B$33*$Q41-'Model Parameters'!$B$35*($N41+2*$Q41))*$L41</f>
        <v>31.689954737014656</v>
      </c>
      <c r="S41">
        <f>'Input Parameters'!$G$22+('Model Parameters'!$F$20*'Input Parameters'!$G$22 - (1/(1/('Input Parameters'!$G$12*($I41+2*$F41*$R41))+1/('Model Parameters'!$F$22*'Input Parameters'!$G$24))) + 'Input Parameters'!$G$12*($I41+2*$F41*$R41))/('Model Parameters'!$F$20+2*'Input Parameters'!$G$13*'Input Parameters'!$G$12*'Model Parameters'!$B$61*$R41)</f>
        <v>0.20361033378161217</v>
      </c>
      <c r="T41">
        <f>'Input Parameters'!$G$15/(2*'Model Parameters'!$F$4)*'Model Parameters'!$B$39/('Model Parameters'!$B$65)*EXP(-($E41+0.11)/'Model Parameters'!$B$48)+'Input Parameters'!$G$13*'Model Parameters'!$B$61*$S41</f>
        <v>0.23016486108435774</v>
      </c>
      <c r="U41">
        <f>1/((SQRT($T41*('Input Parameters'!$G$12)^2/'Model Parameters'!$B$51))/TANH(SQRT($T41*('Input Parameters'!$G$12)^2/'Model Parameters'!$B$51))+$T41*'Input Parameters'!$G$12/'Input Parameters'!$G$17)</f>
        <v>0.99828932227723866</v>
      </c>
      <c r="V41" s="4">
        <f>(2*'Model Parameters'!$F$21*'Input Parameters'!$G$23+'Model Parameters'!$F$22*'Input Parameters'!$G$24+'Model Parameters'!$F$20*'Input Parameters'!$G$22+'Input Parameters'!$G$12*$I41-'Model Parameters'!$F$20*$S41)/(2*'Model Parameters'!$F$21)</f>
        <v>255.88347717499201</v>
      </c>
      <c r="W41" s="4">
        <f>'Input Parameters'!$G$12*(2*$F41*$U41*'Model Parameters'!$F$2*'Input Parameters'!$G$4)/(2*'Model Parameters'!$F$21)*EXP(-$S41*('Model Parameters'!$B$32+'Model Parameters'!$B$35))</f>
        <v>9.770685028940794E-2</v>
      </c>
      <c r="X41">
        <f>MAX(0,$V41+LN(1+($W41*('Model Parameters'!$B$33+2*'Model Parameters'!$B$35)*EXP(-$V41*('Model Parameters'!$B$33+2*'Model Parameters'!$B$35)))/(1+LN(SQRT(1+$W41*('Model Parameters'!$B$33+2*'Model Parameters'!$B$35)*EXP(-$V41*('Model Parameters'!$B$33+2*'Model Parameters'!$B$35))))))/('Model Parameters'!$B$33+2*'Model Parameters'!$B$35))</f>
        <v>255.97454031170699</v>
      </c>
      <c r="Y41">
        <f>'Input Parameters'!$G$4*'Model Parameters'!$F$2*EXP(-'Model Parameters'!$B$32*$S41-'Model Parameters'!$B$33*$X41-'Model Parameters'!$B$35*($S41+2*$X41))*$U41</f>
        <v>31.689789932575483</v>
      </c>
      <c r="Z41" s="8">
        <f>$E41-'Model Parameters'!$F$3*'Input Parameters'!$G$3/'Model Parameters'!$F$4*LN($S41/'Input Parameters'!$G$22)</f>
        <v>-0.19627793442580319</v>
      </c>
      <c r="AA41" s="8">
        <f>'Input Parameters'!$G$12*$Y41*$F41*2*'Model Parameters'!$F$4/10</f>
        <v>7.3142927175621694E-3</v>
      </c>
      <c r="AB41" s="8">
        <f t="shared" si="1"/>
        <v>31.689789932575483</v>
      </c>
      <c r="AC41" s="8">
        <f t="shared" si="2"/>
        <v>255.97454031170699</v>
      </c>
      <c r="AD41" s="8">
        <f>LOG10(S41/1000/'Model Parameters'!$B$15)</f>
        <v>9.6208569063315998</v>
      </c>
      <c r="AE41" s="8">
        <f>AA41*10/(AA41*10+('Model Parameters'!$F$4*'Input Parameters'!$G$12)*I41)</f>
        <v>0.78211838801865197</v>
      </c>
      <c r="AF41" s="8">
        <f>Y41*S41*'Input Parameters'!$G$13*'Input Parameters'!$G$12*'Model Parameters'!$B$61</f>
        <v>2.741063011686825E-5</v>
      </c>
      <c r="AG41" s="8">
        <f>'Input Parameters'!$G$12*F41*Y41</f>
        <v>3.7903781507810385E-7</v>
      </c>
      <c r="AH41" s="8">
        <f>'Input Parameters'!$G$17*('Model Parameters'!$F$2*'Input Parameters'!$G$4*EXP(-'Model Parameters'!$B$32*$S41-'Model Parameters'!$B$33*$X41-'Model Parameters'!$B$35*($S41+2*$X41))-$Y41*SQRT($T41*('Input Parameters'!$G$12)^2/'Model Parameters'!$B$51)/TANH(SQRT($T41*('Input Parameters'!$G$12)^2/'Model Parameters'!$B$51)))</f>
        <v>2.7789667931924567E-5</v>
      </c>
      <c r="AI41" s="8">
        <f>MIN(1,('Model Parameters'!$B$45-'Model Parameters'!$F$3*'Input Parameters'!$G$3/'Model Parameters'!$F$4*LN($S41/'Input Parameters'!$G$22))/Z41)</f>
        <v>0.56694062300654779</v>
      </c>
      <c r="AJ41" s="8">
        <f>MIN('Input Parameters'!$G$24+'Model Parameters'!$F$2*'Input Parameters'!$G$4*EXP(-'Model Parameters'!$B$32*$S41-'Model Parameters'!$B$33*$X41-'Model Parameters'!$B$35*($S41+2*$X41)),AC41*10^(3-AD41)/'Model Parameters'!$B$13)</f>
        <v>47.13466878665804</v>
      </c>
      <c r="AK41" s="8">
        <f t="shared" si="3"/>
        <v>0.44341468616817142</v>
      </c>
      <c r="AL41" s="8">
        <f>MIN(1,('Model Parameters'!$B$45-'Model Parameters'!$F$3*'Input Parameters'!$G$3/'Model Parameters'!$F$4*AD41)/($E41-'Model Parameters'!$F$3*'Input Parameters'!$G$3/'Model Parameters'!$F$4*AD41))</f>
        <v>0.80777345577605253</v>
      </c>
      <c r="AM41" s="8">
        <f>MIN(1,('Model Parameters'!$B$45-'Model Parameters'!$F$3*'Input Parameters'!$G$3/'Model Parameters'!$F$4*AD41-0.2)/($E41-'Model Parameters'!$F$3*'Input Parameters'!$G$3/'Model Parameters'!$F$4*AD41-0.2))</f>
        <v>0.86763971501274928</v>
      </c>
      <c r="AN41" s="8">
        <f t="shared" si="4"/>
        <v>0.63177447311582202</v>
      </c>
      <c r="AO41" s="8">
        <f t="shared" si="5"/>
        <v>0.67859697528673402</v>
      </c>
      <c r="AP41" s="8">
        <f>EXP(-'Model Parameters'!$B$32*$S41-'Model Parameters'!$B$33*$X41-'Model Parameters'!$B$35*($S41+2*$X41))</f>
        <v>0.93197671582962771</v>
      </c>
    </row>
    <row r="42" spans="5:42" x14ac:dyDescent="0.4">
      <c r="E42">
        <f t="shared" si="0"/>
        <v>-0.2</v>
      </c>
      <c r="F42">
        <f>'Input Parameters'!$G$15/(2*'Model Parameters'!$F$4)*'Model Parameters'!$B$39/('Model Parameters'!$B$65)*EXP(-($E42+0.11)/'Model Parameters'!$B$48)</f>
        <v>3.4199960640229755E-3</v>
      </c>
      <c r="G42">
        <f>1/((SQRT($F42*('Input Parameters'!$G$12)^2/'Model Parameters'!$B$51))/TANH(SQRT($F42*('Input Parameters'!$G$12)^2/'Model Parameters'!$B$51))+$F42*'Input Parameters'!$G$12/'Input Parameters'!$G$17)</f>
        <v>0.99997453034689121</v>
      </c>
      <c r="H42">
        <f>'Model Parameters'!$F$2*'Input Parameters'!$G$4*$G42</f>
        <v>34.060169955461355</v>
      </c>
      <c r="I42">
        <f>'Input Parameters'!$G$15*'Model Parameters'!$B$41/'Model Parameters'!$F$4*EXP(-$E42/'Model Parameters'!$B$50)</f>
        <v>5.9451347082576426E-2</v>
      </c>
      <c r="J42">
        <f>'Input Parameters'!$G$22+('Model Parameters'!$F$20*'Input Parameters'!$G$22 - (1/(1/('Input Parameters'!$G$12*($I42+2*$F42*$H42))+1/('Model Parameters'!$F$22*'Input Parameters'!$G$24))) + 'Input Parameters'!$G$12*($I42+2*$F42*$H42))/('Model Parameters'!$F$20+2*'Input Parameters'!$G$13*'Input Parameters'!$G$12*'Model Parameters'!$B$61*$H42)</f>
        <v>0.2029586422835695</v>
      </c>
      <c r="K42">
        <f>'Input Parameters'!$G$15/(2*'Model Parameters'!$F$4)*'Model Parameters'!$B$39/('Model Parameters'!$B$65)*EXP(-($E42+0.11)/'Model Parameters'!$B$48)+'Input Parameters'!$G$13*'Model Parameters'!$B$61*$J42</f>
        <v>0.22971888221020295</v>
      </c>
      <c r="L42">
        <f>1/((SQRT($K42*('Input Parameters'!$G$12)^2/'Model Parameters'!$B$51))/TANH(SQRT($K42*('Input Parameters'!$G$12)^2/'Model Parameters'!$B$51))+$K42*'Input Parameters'!$G$12/'Input Parameters'!$G$17)</f>
        <v>0.99829263026457238</v>
      </c>
      <c r="M42">
        <f>'Model Parameters'!$F$2*'Input Parameters'!$G$4*$L42</f>
        <v>34.002882693722782</v>
      </c>
      <c r="N42">
        <f>'Input Parameters'!$G$22+('Model Parameters'!$F$20*'Input Parameters'!$G$22 - (1/(1/('Input Parameters'!$G$12*($I42+2*$F42*$M42))+1/('Model Parameters'!$F$22*'Input Parameters'!$G$24))) + 'Input Parameters'!$G$12*($I42+2*$F42*$M42))/('Model Parameters'!$F$20+2*'Input Parameters'!$G$13*'Input Parameters'!$G$12*'Model Parameters'!$B$61*$M42)</f>
        <v>0.20297341419710049</v>
      </c>
      <c r="O42" s="4">
        <f>(2*'Model Parameters'!$F$21*'Input Parameters'!$G$23+'Model Parameters'!$F$22*'Input Parameters'!$G$24+'Model Parameters'!$F$20*'Input Parameters'!$G$22+'Input Parameters'!$G$12*$I42-'Model Parameters'!$F$20*$N42)/(2*'Model Parameters'!$F$21)</f>
        <v>255.88642392872882</v>
      </c>
      <c r="P42" s="4">
        <f>'Input Parameters'!$G$12*(2*$F42*$M42)/(2*'Model Parameters'!$F$21)*EXP(-$N42*('Model Parameters'!$B$32+'Model Parameters'!$B$35))</f>
        <v>0.10644221270807247</v>
      </c>
      <c r="Q42">
        <f>$O42+LN(1+($P42*('Model Parameters'!$B$33+2*'Model Parameters'!$B$35)*EXP(-$O42*('Model Parameters'!$B$33+2*'Model Parameters'!$B$35)))/(1+LN(SQRT(1+$P42*('Model Parameters'!$B$33+2*'Model Parameters'!$B$35)*EXP(-$O42*('Model Parameters'!$B$33+2*'Model Parameters'!$B$35))))))/('Model Parameters'!$B$33+2*'Model Parameters'!$B$35)</f>
        <v>255.98562815210855</v>
      </c>
      <c r="R42">
        <f>'Input Parameters'!$G$4*'Model Parameters'!$F$2*EXP(-'Model Parameters'!$B$32*$N42-'Model Parameters'!$B$33*$Q42-'Model Parameters'!$B$35*($N42+2*$Q42))*$L42</f>
        <v>31.689801139261341</v>
      </c>
      <c r="S42">
        <f>'Input Parameters'!$G$22+('Model Parameters'!$F$20*'Input Parameters'!$G$22 - (1/(1/('Input Parameters'!$G$12*($I42+2*$F42*$R42))+1/('Model Parameters'!$F$22*'Input Parameters'!$G$24))) + 'Input Parameters'!$G$12*($I42+2*$F42*$R42))/('Model Parameters'!$F$20+2*'Input Parameters'!$G$13*'Input Parameters'!$G$12*'Model Parameters'!$B$61*$R42)</f>
        <v>0.20361223988403682</v>
      </c>
      <c r="T42">
        <f>'Input Parameters'!$G$15/(2*'Model Parameters'!$F$4)*'Model Parameters'!$B$39/('Model Parameters'!$B$65)*EXP(-($E42+0.11)/'Model Parameters'!$B$48)+'Input Parameters'!$G$13*'Model Parameters'!$B$61*$S42</f>
        <v>0.23044764353472402</v>
      </c>
      <c r="U42">
        <f>1/((SQRT($T42*('Input Parameters'!$G$12)^2/'Model Parameters'!$B$51))/TANH(SQRT($T42*('Input Parameters'!$G$12)^2/'Model Parameters'!$B$51))+$T42*'Input Parameters'!$G$12/'Input Parameters'!$G$17)</f>
        <v>0.99828722479053267</v>
      </c>
      <c r="V42" s="4">
        <f>(2*'Model Parameters'!$F$21*'Input Parameters'!$G$23+'Model Parameters'!$F$22*'Input Parameters'!$G$24+'Model Parameters'!$F$20*'Input Parameters'!$G$22+'Input Parameters'!$G$12*$I42-'Model Parameters'!$F$20*$S42)/(2*'Model Parameters'!$F$21)</f>
        <v>255.88531486622679</v>
      </c>
      <c r="W42" s="4">
        <f>'Input Parameters'!$G$12*(2*$F42*$U42*'Model Parameters'!$F$2*'Input Parameters'!$G$4)/(2*'Model Parameters'!$F$21)*EXP(-$S42*('Model Parameters'!$B$32+'Model Parameters'!$B$35))</f>
        <v>0.10644162671813767</v>
      </c>
      <c r="X42">
        <f>MAX(0,$V42+LN(1+($W42*('Model Parameters'!$B$33+2*'Model Parameters'!$B$35)*EXP(-$V42*('Model Parameters'!$B$33+2*'Model Parameters'!$B$35)))/(1+LN(SQRT(1+$W42*('Model Parameters'!$B$33+2*'Model Parameters'!$B$35)*EXP(-$V42*('Model Parameters'!$B$33+2*'Model Parameters'!$B$35))))))/('Model Parameters'!$B$33+2*'Model Parameters'!$B$35))</f>
        <v>255.98451857374505</v>
      </c>
      <c r="Y42">
        <f>'Input Parameters'!$G$4*'Model Parameters'!$F$2*EXP(-'Model Parameters'!$B$32*$S42-'Model Parameters'!$B$33*$X42-'Model Parameters'!$B$35*($S42+2*$X42))*$U42</f>
        <v>31.689636352400036</v>
      </c>
      <c r="Z42" s="8">
        <f>$E42-'Model Parameters'!$F$3*'Input Parameters'!$G$3/'Model Parameters'!$F$4*LN($S42/'Input Parameters'!$G$22)</f>
        <v>-0.20127817494820682</v>
      </c>
      <c r="AA42" s="8">
        <f>'Input Parameters'!$G$12*$Y42*$F42*2*'Model Parameters'!$F$4/10</f>
        <v>7.9681524450407881E-3</v>
      </c>
      <c r="AB42" s="8">
        <f t="shared" si="1"/>
        <v>31.689636352400036</v>
      </c>
      <c r="AC42" s="8">
        <f t="shared" si="2"/>
        <v>255.98451857374505</v>
      </c>
      <c r="AD42" s="8">
        <f>LOG10(S42/1000/'Model Parameters'!$B$15)</f>
        <v>9.6208609719695009</v>
      </c>
      <c r="AE42" s="8">
        <f>AA42*10/(AA42*10+('Model Parameters'!$F$4*'Input Parameters'!$G$12)*I42)</f>
        <v>0.78475894317667205</v>
      </c>
      <c r="AF42" s="8">
        <f>Y42*S42*'Input Parameters'!$G$13*'Input Parameters'!$G$12*'Model Parameters'!$B$61</f>
        <v>2.7410753878994949E-5</v>
      </c>
      <c r="AG42" s="8">
        <f>'Input Parameters'!$G$12*F42*Y42</f>
        <v>4.1292182437895991E-7</v>
      </c>
      <c r="AH42" s="8">
        <f>'Input Parameters'!$G$17*('Model Parameters'!$F$2*'Input Parameters'!$G$4*EXP(-'Model Parameters'!$B$32*$S42-'Model Parameters'!$B$33*$X42-'Model Parameters'!$B$35*($S42+2*$X42))-$Y42*SQRT($T42*('Input Parameters'!$G$12)^2/'Model Parameters'!$B$51)/TANH(SQRT($T42*('Input Parameters'!$G$12)^2/'Model Parameters'!$B$51)))</f>
        <v>2.7823675703388808E-5</v>
      </c>
      <c r="AI42" s="8">
        <f>MIN(1,('Model Parameters'!$B$45-'Model Parameters'!$F$3*'Input Parameters'!$G$3/'Model Parameters'!$F$4*LN($S42/'Input Parameters'!$G$22))/Z42)</f>
        <v>0.55285763087250306</v>
      </c>
      <c r="AJ42" s="8">
        <f>MIN('Input Parameters'!$G$24+'Model Parameters'!$F$2*'Input Parameters'!$G$4*EXP(-'Model Parameters'!$B$32*$S42-'Model Parameters'!$B$33*$X42-'Model Parameters'!$B$35*($S42+2*$X42)),AC42*10^(3-AD42)/'Model Parameters'!$B$13)</f>
        <v>47.136064899735686</v>
      </c>
      <c r="AK42" s="8">
        <f t="shared" si="3"/>
        <v>0.43385997013066419</v>
      </c>
      <c r="AL42" s="8">
        <f>MIN(1,('Model Parameters'!$B$45-'Model Parameters'!$F$3*'Input Parameters'!$G$3/'Model Parameters'!$F$4*AD42)/($E42-'Model Parameters'!$F$3*'Input Parameters'!$G$3/'Model Parameters'!$F$4*AD42))</f>
        <v>0.79874177559857418</v>
      </c>
      <c r="AM42" s="8">
        <f>MIN(1,('Model Parameters'!$B$45-'Model Parameters'!$F$3*'Input Parameters'!$G$3/'Model Parameters'!$F$4*AD42-0.2)/($E42-'Model Parameters'!$F$3*'Input Parameters'!$G$3/'Model Parameters'!$F$4*AD42-0.2))</f>
        <v>0.86093657233445087</v>
      </c>
      <c r="AN42" s="8">
        <f t="shared" si="4"/>
        <v>0.62681975168979565</v>
      </c>
      <c r="AO42" s="8">
        <f t="shared" si="5"/>
        <v>0.67562767464733009</v>
      </c>
      <c r="AP42" s="8">
        <f>EXP(-'Model Parameters'!$B$32*$S42-'Model Parameters'!$B$33*$X42-'Model Parameters'!$B$35*($S42+2*$X42))</f>
        <v>0.93197415728679889</v>
      </c>
    </row>
    <row r="43" spans="5:42" x14ac:dyDescent="0.4">
      <c r="E43">
        <f t="shared" si="0"/>
        <v>-0.20500000000000002</v>
      </c>
      <c r="F43">
        <f>'Input Parameters'!$G$15/(2*'Model Parameters'!$F$4)*'Model Parameters'!$B$39/('Model Parameters'!$B$65)*EXP(-($E43+0.11)/'Model Parameters'!$B$48)</f>
        <v>3.7257439811261461E-3</v>
      </c>
      <c r="G43">
        <f>1/((SQRT($F43*('Input Parameters'!$G$12)^2/'Model Parameters'!$B$51))/TANH(SQRT($F43*('Input Parameters'!$G$12)^2/'Model Parameters'!$B$51))+$F43*'Input Parameters'!$G$12/'Input Parameters'!$G$17)</f>
        <v>0.99997225343277563</v>
      </c>
      <c r="H43">
        <f>'Model Parameters'!$F$2*'Input Parameters'!$G$4*$G43</f>
        <v>34.060092401404326</v>
      </c>
      <c r="I43">
        <f>'Input Parameters'!$G$15*'Model Parameters'!$B$41/'Model Parameters'!$F$4*EXP(-$E43/'Model Parameters'!$B$50)</f>
        <v>6.3765791675237257E-2</v>
      </c>
      <c r="J43">
        <f>'Input Parameters'!$G$22+('Model Parameters'!$F$20*'Input Parameters'!$G$22 - (1/(1/('Input Parameters'!$G$12*($I43+2*$F43*$H43))+1/('Model Parameters'!$F$22*'Input Parameters'!$G$24))) + 'Input Parameters'!$G$12*($I43+2*$F43*$H43))/('Model Parameters'!$F$20+2*'Input Parameters'!$G$13*'Input Parameters'!$G$12*'Model Parameters'!$B$61*$H43)</f>
        <v>0.20296096301571898</v>
      </c>
      <c r="K43">
        <f>'Input Parameters'!$G$15/(2*'Model Parameters'!$F$4)*'Model Parameters'!$B$39/('Model Parameters'!$B$65)*EXP(-($E43+0.11)/'Model Parameters'!$B$48)+'Input Parameters'!$G$13*'Model Parameters'!$B$61*$J43</f>
        <v>0.23002721774365281</v>
      </c>
      <c r="L43">
        <f>1/((SQRT($K43*('Input Parameters'!$G$12)^2/'Model Parameters'!$B$51))/TANH(SQRT($K43*('Input Parameters'!$G$12)^2/'Model Parameters'!$B$51))+$K43*'Input Parameters'!$G$12/'Input Parameters'!$G$17)</f>
        <v>0.99829034322512966</v>
      </c>
      <c r="M43">
        <f>'Model Parameters'!$F$2*'Input Parameters'!$G$4*$L43</f>
        <v>34.002804794786613</v>
      </c>
      <c r="N43">
        <f>'Input Parameters'!$G$22+('Model Parameters'!$F$20*'Input Parameters'!$G$22 - (1/(1/('Input Parameters'!$G$12*($I43+2*$F43*$M43))+1/('Model Parameters'!$F$22*'Input Parameters'!$G$24))) + 'Input Parameters'!$G$12*($I43+2*$F43*$M43))/('Model Parameters'!$F$20+2*'Input Parameters'!$G$13*'Input Parameters'!$G$12*'Model Parameters'!$B$61*$M43)</f>
        <v>0.20297573249144651</v>
      </c>
      <c r="O43" s="4">
        <f>(2*'Model Parameters'!$F$21*'Input Parameters'!$G$23+'Model Parameters'!$F$22*'Input Parameters'!$G$24+'Model Parameters'!$F$20*'Input Parameters'!$G$22+'Input Parameters'!$G$12*$I43-'Model Parameters'!$F$20*$N43)/(2*'Model Parameters'!$F$21)</f>
        <v>255.88839450762717</v>
      </c>
      <c r="P43" s="4">
        <f>'Input Parameters'!$G$12*(2*$F43*$M43)/(2*'Model Parameters'!$F$21)*EXP(-$N43*('Model Parameters'!$B$32+'Model Parameters'!$B$35))</f>
        <v>0.11595788920321867</v>
      </c>
      <c r="Q43">
        <f>$O43+LN(1+($P43*('Model Parameters'!$B$33+2*'Model Parameters'!$B$35)*EXP(-$O43*('Model Parameters'!$B$33+2*'Model Parameters'!$B$35)))/(1+LN(SQRT(1+$P43*('Model Parameters'!$B$33+2*'Model Parameters'!$B$35)*EXP(-$O43*('Model Parameters'!$B$33+2*'Model Parameters'!$B$35))))))/('Model Parameters'!$B$33+2*'Model Parameters'!$B$35)</f>
        <v>255.99646702650338</v>
      </c>
      <c r="R43">
        <f>'Input Parameters'!$G$4*'Model Parameters'!$F$2*EXP(-'Model Parameters'!$B$32*$N43-'Model Parameters'!$B$33*$Q43-'Model Parameters'!$B$35*($N43+2*$Q43))*$L43</f>
        <v>31.689634037592707</v>
      </c>
      <c r="S43">
        <f>'Input Parameters'!$G$22+('Model Parameters'!$F$20*'Input Parameters'!$G$22 - (1/(1/('Input Parameters'!$G$12*($I43+2*$F43*$R43))+1/('Model Parameters'!$F$22*'Input Parameters'!$G$24))) + 'Input Parameters'!$G$12*($I43+2*$F43*$R43))/('Model Parameters'!$F$20+2*'Input Parameters'!$G$13*'Input Parameters'!$G$12*'Model Parameters'!$B$61*$R43)</f>
        <v>0.20361448297870582</v>
      </c>
      <c r="T43">
        <f>'Input Parameters'!$G$15/(2*'Model Parameters'!$F$4)*'Model Parameters'!$B$39/('Model Parameters'!$B$65)*EXP(-($E43+0.11)/'Model Parameters'!$B$48)+'Input Parameters'!$G$13*'Model Parameters'!$B$61*$S43</f>
        <v>0.23075589250238315</v>
      </c>
      <c r="U43">
        <f>1/((SQRT($T43*('Input Parameters'!$G$12)^2/'Model Parameters'!$B$51))/TANH(SQRT($T43*('Input Parameters'!$G$12)^2/'Model Parameters'!$B$51))+$T43*'Input Parameters'!$G$12/'Input Parameters'!$G$17)</f>
        <v>0.99828493842253052</v>
      </c>
      <c r="V43" s="4">
        <f>(2*'Model Parameters'!$F$21*'Input Parameters'!$G$23+'Model Parameters'!$F$22*'Input Parameters'!$G$24+'Model Parameters'!$F$20*'Input Parameters'!$G$22+'Input Parameters'!$G$12*$I43-'Model Parameters'!$F$20*$S43)/(2*'Model Parameters'!$F$21)</f>
        <v>255.88728557567899</v>
      </c>
      <c r="W43" s="4">
        <f>'Input Parameters'!$G$12*(2*$F43*$U43*'Model Parameters'!$F$2*'Input Parameters'!$G$4)/(2*'Model Parameters'!$F$21)*EXP(-$S43*('Model Parameters'!$B$32+'Model Parameters'!$B$35))</f>
        <v>0.11595725090498961</v>
      </c>
      <c r="X43">
        <f>MAX(0,$V43+LN(1+($W43*('Model Parameters'!$B$33+2*'Model Parameters'!$B$35)*EXP(-$V43*('Model Parameters'!$B$33+2*'Model Parameters'!$B$35)))/(1+LN(SQRT(1+$W43*('Model Parameters'!$B$33+2*'Model Parameters'!$B$35)*EXP(-$V43*('Model Parameters'!$B$33+2*'Model Parameters'!$B$35))))))/('Model Parameters'!$B$33+2*'Model Parameters'!$B$35))</f>
        <v>255.99535753264811</v>
      </c>
      <c r="Y43">
        <f>'Input Parameters'!$G$4*'Model Parameters'!$F$2*EXP(-'Model Parameters'!$B$32*$S43-'Model Parameters'!$B$33*$X43-'Model Parameters'!$B$35*($S43+2*$X43))*$U43</f>
        <v>31.689469272122324</v>
      </c>
      <c r="Z43" s="8">
        <f>$E43-'Model Parameters'!$F$3*'Input Parameters'!$G$3/'Model Parameters'!$F$4*LN($S43/'Input Parameters'!$G$22)</f>
        <v>-0.20627845799124656</v>
      </c>
      <c r="AA43" s="8">
        <f>'Input Parameters'!$G$12*$Y43*$F43*2*'Model Parameters'!$F$4/10</f>
        <v>8.680460133260022E-3</v>
      </c>
      <c r="AB43" s="8">
        <f t="shared" si="1"/>
        <v>31.689469272122324</v>
      </c>
      <c r="AC43" s="8">
        <f t="shared" si="2"/>
        <v>255.99535753264811</v>
      </c>
      <c r="AD43" s="8">
        <f>LOG10(S43/1000/'Model Parameters'!$B$15)</f>
        <v>9.6208657563492217</v>
      </c>
      <c r="AE43" s="8">
        <f>AA43*10/(AA43*10+('Model Parameters'!$F$4*'Input Parameters'!$G$12)*I43)</f>
        <v>0.78737612534196011</v>
      </c>
      <c r="AF43" s="8">
        <f>Y43*S43*'Input Parameters'!$G$13*'Input Parameters'!$G$12*'Model Parameters'!$B$61</f>
        <v>2.7410911327711113E-5</v>
      </c>
      <c r="AG43" s="8">
        <f>'Input Parameters'!$G$12*F43*Y43</f>
        <v>4.4983469623568542E-7</v>
      </c>
      <c r="AH43" s="8">
        <f>'Input Parameters'!$G$17*('Model Parameters'!$F$2*'Input Parameters'!$G$4*EXP(-'Model Parameters'!$B$32*$S43-'Model Parameters'!$B$33*$X43-'Model Parameters'!$B$35*($S43+2*$X43))-$Y43*SQRT($T43*('Input Parameters'!$G$12)^2/'Model Parameters'!$B$51)/TANH(SQRT($T43*('Input Parameters'!$G$12)^2/'Model Parameters'!$B$51)))</f>
        <v>2.7860746024076845E-5</v>
      </c>
      <c r="AI43" s="8">
        <f>MIN(1,('Model Parameters'!$B$45-'Model Parameters'!$F$3*'Input Parameters'!$G$3/'Model Parameters'!$F$4*LN($S43/'Input Parameters'!$G$22))/Z43)</f>
        <v>0.53945748419337447</v>
      </c>
      <c r="AJ43" s="8">
        <f>MIN('Input Parameters'!$G$24+'Model Parameters'!$F$2*'Input Parameters'!$G$4*EXP(-'Model Parameters'!$B$32*$S43-'Model Parameters'!$B$33*$X43-'Model Parameters'!$B$35*($S43+2*$X43)),AC43*10^(3-AD43)/'Model Parameters'!$B$13)</f>
        <v>47.137541455664298</v>
      </c>
      <c r="AK43" s="8">
        <f t="shared" si="3"/>
        <v>0.42475594369090086</v>
      </c>
      <c r="AL43" s="8">
        <f>MIN(1,('Model Parameters'!$B$45-'Model Parameters'!$F$3*'Input Parameters'!$G$3/'Model Parameters'!$F$4*AD43)/($E43-'Model Parameters'!$F$3*'Input Parameters'!$G$3/'Model Parameters'!$F$4*AD43))</f>
        <v>0.78990984156267463</v>
      </c>
      <c r="AM43" s="8">
        <f>MIN(1,('Model Parameters'!$B$45-'Model Parameters'!$F$3*'Input Parameters'!$G$3/'Model Parameters'!$F$4*AD43-0.2)/($E43-'Model Parameters'!$F$3*'Input Parameters'!$G$3/'Model Parameters'!$F$4*AD43-0.2))</f>
        <v>0.85433621541819438</v>
      </c>
      <c r="AN43" s="8">
        <f t="shared" si="4"/>
        <v>0.62195615041910035</v>
      </c>
      <c r="AO43" s="8">
        <f t="shared" si="5"/>
        <v>0.672683939035292</v>
      </c>
      <c r="AP43" s="8">
        <f>EXP(-'Model Parameters'!$B$32*$S43-'Model Parameters'!$B$33*$X43-'Model Parameters'!$B$35*($S43+2*$X43))</f>
        <v>0.93197137803641805</v>
      </c>
    </row>
    <row r="44" spans="5:42" x14ac:dyDescent="0.4">
      <c r="E44">
        <f t="shared" si="0"/>
        <v>-0.21</v>
      </c>
      <c r="F44">
        <f>'Input Parameters'!$G$15/(2*'Model Parameters'!$F$4)*'Model Parameters'!$B$39/('Model Parameters'!$B$65)*EXP(-($E44+0.11)/'Model Parameters'!$B$48)</f>
        <v>4.0588257860651291E-3</v>
      </c>
      <c r="G44">
        <f>1/((SQRT($F44*('Input Parameters'!$G$12)^2/'Model Parameters'!$B$51))/TANH(SQRT($F44*('Input Parameters'!$G$12)^2/'Model Parameters'!$B$51))+$F44*'Input Parameters'!$G$12/'Input Parameters'!$G$17)</f>
        <v>0.99996977297634404</v>
      </c>
      <c r="H44">
        <f>'Model Parameters'!$F$2*'Input Parameters'!$G$4*$G44</f>
        <v>34.060007914484849</v>
      </c>
      <c r="I44">
        <f>'Input Parameters'!$G$15*'Model Parameters'!$B$41/'Model Parameters'!$F$4*EXP(-$E44/'Model Parameters'!$B$50)</f>
        <v>6.8393339890550811E-2</v>
      </c>
      <c r="J44">
        <f>'Input Parameters'!$G$22+('Model Parameters'!$F$20*'Input Parameters'!$G$22 - (1/(1/('Input Parameters'!$G$12*($I44+2*$F44*$H44))+1/('Model Parameters'!$F$22*'Input Parameters'!$G$24))) + 'Input Parameters'!$G$12*($I44+2*$F44*$H44))/('Model Parameters'!$F$20+2*'Input Parameters'!$G$13*'Input Parameters'!$G$12*'Model Parameters'!$B$61*$H44)</f>
        <v>0.20296369827432459</v>
      </c>
      <c r="K44">
        <f>'Input Parameters'!$G$15/(2*'Model Parameters'!$F$4)*'Model Parameters'!$B$39/('Model Parameters'!$B$65)*EXP(-($E44+0.11)/'Model Parameters'!$B$48)+'Input Parameters'!$G$13*'Model Parameters'!$B$61*$J44</f>
        <v>0.23036334936193703</v>
      </c>
      <c r="L44">
        <f>1/((SQRT($K44*('Input Parameters'!$G$12)^2/'Model Parameters'!$B$51))/TANH(SQRT($K44*('Input Parameters'!$G$12)^2/'Model Parameters'!$B$51))+$K44*'Input Parameters'!$G$12/'Input Parameters'!$G$17)</f>
        <v>0.9982878500259299</v>
      </c>
      <c r="M44">
        <f>'Model Parameters'!$F$2*'Input Parameters'!$G$4*$L44</f>
        <v>34.002719873835225</v>
      </c>
      <c r="N44">
        <f>'Input Parameters'!$G$22+('Model Parameters'!$F$20*'Input Parameters'!$G$22 - (1/(1/('Input Parameters'!$G$12*($I44+2*$F44*$M44))+1/('Model Parameters'!$F$22*'Input Parameters'!$G$24))) + 'Input Parameters'!$G$12*($I44+2*$F44*$M44))/('Model Parameters'!$F$20+2*'Input Parameters'!$G$13*'Input Parameters'!$G$12*'Model Parameters'!$B$61*$M44)</f>
        <v>0.20297846485646381</v>
      </c>
      <c r="O44" s="4">
        <f>(2*'Model Parameters'!$F$21*'Input Parameters'!$G$23+'Model Parameters'!$F$22*'Input Parameters'!$G$24+'Model Parameters'!$F$20*'Input Parameters'!$G$22+'Input Parameters'!$G$12*$I44-'Model Parameters'!$F$20*$N44)/(2*'Model Parameters'!$F$21)</f>
        <v>255.89050766665213</v>
      </c>
      <c r="P44" s="4">
        <f>'Input Parameters'!$G$12*(2*$F44*$M44)/(2*'Model Parameters'!$F$21)*EXP(-$N44*('Model Parameters'!$B$32+'Model Parameters'!$B$35))</f>
        <v>0.12632421807744854</v>
      </c>
      <c r="Q44">
        <f>$O44+LN(1+($P44*('Model Parameters'!$B$33+2*'Model Parameters'!$B$35)*EXP(-$O44*('Model Parameters'!$B$33+2*'Model Parameters'!$B$35)))/(1+LN(SQRT(1+$P44*('Model Parameters'!$B$33+2*'Model Parameters'!$B$35)*EXP(-$O44*('Model Parameters'!$B$33+2*'Model Parameters'!$B$35))))))/('Model Parameters'!$B$33+2*'Model Parameters'!$B$35)</f>
        <v>256.00824120178004</v>
      </c>
      <c r="R44">
        <f>'Input Parameters'!$G$4*'Model Parameters'!$F$2*EXP(-'Model Parameters'!$B$32*$N44-'Model Parameters'!$B$33*$Q44-'Model Parameters'!$B$35*($N44+2*$Q44))*$L44</f>
        <v>31.689452236745829</v>
      </c>
      <c r="S44">
        <f>'Input Parameters'!$G$22+('Model Parameters'!$F$20*'Input Parameters'!$G$22 - (1/(1/('Input Parameters'!$G$12*($I44+2*$F44*$R44))+1/('Model Parameters'!$F$22*'Input Parameters'!$G$24))) + 'Input Parameters'!$G$12*($I44+2*$F44*$R44))/('Model Parameters'!$F$20+2*'Input Parameters'!$G$13*'Input Parameters'!$G$12*'Model Parameters'!$B$61*$R44)</f>
        <v>0.20361712312087366</v>
      </c>
      <c r="T44">
        <f>'Input Parameters'!$G$15/(2*'Model Parameters'!$F$4)*'Model Parameters'!$B$39/('Model Parameters'!$B$65)*EXP(-($E44+0.11)/'Model Parameters'!$B$48)+'Input Parameters'!$G$13*'Model Parameters'!$B$61*$S44</f>
        <v>0.23109191806583923</v>
      </c>
      <c r="U44">
        <f>1/((SQRT($T44*('Input Parameters'!$G$12)^2/'Model Parameters'!$B$51))/TANH(SQRT($T44*('Input Parameters'!$G$12)^2/'Model Parameters'!$B$51))+$T44*'Input Parameters'!$G$12/'Input Parameters'!$G$17)</f>
        <v>0.99828244604196481</v>
      </c>
      <c r="V44" s="4">
        <f>(2*'Model Parameters'!$F$21*'Input Parameters'!$G$23+'Model Parameters'!$F$22*'Input Parameters'!$G$24+'Model Parameters'!$F$20*'Input Parameters'!$G$22+'Input Parameters'!$G$12*$I44-'Model Parameters'!$F$20*$S44)/(2*'Model Parameters'!$F$21)</f>
        <v>255.88939889481168</v>
      </c>
      <c r="W44" s="4">
        <f>'Input Parameters'!$G$12*(2*$F44*$U44*'Model Parameters'!$F$2*'Input Parameters'!$G$4)/(2*'Model Parameters'!$F$21)*EXP(-$S44*('Model Parameters'!$B$32+'Model Parameters'!$B$35))</f>
        <v>0.12632352282057788</v>
      </c>
      <c r="X44">
        <f>MAX(0,$V44+LN(1+($W44*('Model Parameters'!$B$33+2*'Model Parameters'!$B$35)*EXP(-$V44*('Model Parameters'!$B$33+2*'Model Parameters'!$B$35)))/(1+LN(SQRT(1+$W44*('Model Parameters'!$B$33+2*'Model Parameters'!$B$35)*EXP(-$V44*('Model Parameters'!$B$33+2*'Model Parameters'!$B$35))))))/('Model Parameters'!$B$33+2*'Model Parameters'!$B$35))</f>
        <v>256.00713181789519</v>
      </c>
      <c r="Y44">
        <f>'Input Parameters'!$G$4*'Model Parameters'!$F$2*EXP(-'Model Parameters'!$B$32*$S44-'Model Parameters'!$B$33*$X44-'Model Parameters'!$B$35*($S44+2*$X44))*$U44</f>
        <v>31.689287497234194</v>
      </c>
      <c r="Z44" s="8">
        <f>$E44-'Model Parameters'!$F$3*'Input Parameters'!$G$3/'Model Parameters'!$F$4*LN($S44/'Input Parameters'!$G$22)</f>
        <v>-0.21127879113140063</v>
      </c>
      <c r="AA44" s="8">
        <f>'Input Parameters'!$G$12*$Y44*$F44*2*'Model Parameters'!$F$4/10</f>
        <v>9.4564397082130772E-3</v>
      </c>
      <c r="AB44" s="8">
        <f t="shared" si="1"/>
        <v>31.689287497234194</v>
      </c>
      <c r="AC44" s="8">
        <f t="shared" si="2"/>
        <v>256.00713181789519</v>
      </c>
      <c r="AD44" s="8">
        <f>LOG10(S44/1000/'Model Parameters'!$B$15)</f>
        <v>9.6208713875387346</v>
      </c>
      <c r="AE44" s="8">
        <f>AA44*10/(AA44*10+('Model Parameters'!$F$4*'Input Parameters'!$G$12)*I44)</f>
        <v>0.78996992446636438</v>
      </c>
      <c r="AF44" s="8">
        <f>Y44*S44*'Input Parameters'!$G$13*'Input Parameters'!$G$12*'Model Parameters'!$B$61</f>
        <v>2.7411109513357877E-5</v>
      </c>
      <c r="AG44" s="8">
        <f>'Input Parameters'!$G$12*F44*Y44</f>
        <v>4.9004714246841873E-7</v>
      </c>
      <c r="AH44" s="8">
        <f>'Input Parameters'!$G$17*('Model Parameters'!$F$2*'Input Parameters'!$G$4*EXP(-'Model Parameters'!$B$32*$S44-'Model Parameters'!$B$33*$X44-'Model Parameters'!$B$35*($S44+2*$X44))-$Y44*SQRT($T44*('Input Parameters'!$G$12)^2/'Model Parameters'!$B$51)/TANH(SQRT($T44*('Input Parameters'!$G$12)^2/'Model Parameters'!$B$51)))</f>
        <v>2.7901156655888775E-5</v>
      </c>
      <c r="AI44" s="8">
        <f>MIN(1,('Model Parameters'!$B$45-'Model Parameters'!$F$3*'Input Parameters'!$G$3/'Model Parameters'!$F$4*LN($S44/'Input Parameters'!$G$22))/Z44)</f>
        <v>0.52669172582586876</v>
      </c>
      <c r="AJ44" s="8">
        <f>MIN('Input Parameters'!$G$24+'Model Parameters'!$F$2*'Input Parameters'!$G$4*EXP(-'Model Parameters'!$B$32*$S44-'Model Parameters'!$B$33*$X44-'Model Parameters'!$B$35*($S44+2*$X44)),AC44*10^(3-AD44)/'Model Parameters'!$B$13)</f>
        <v>47.139098282824833</v>
      </c>
      <c r="AK44" s="8">
        <f t="shared" si="3"/>
        <v>0.41607062286772062</v>
      </c>
      <c r="AL44" s="8">
        <f>MIN(1,('Model Parameters'!$B$45-'Model Parameters'!$F$3*'Input Parameters'!$G$3/'Model Parameters'!$F$4*AD44)/($E44-'Model Parameters'!$F$3*'Input Parameters'!$G$3/'Model Parameters'!$F$4*AD44))</f>
        <v>0.78127110261361399</v>
      </c>
      <c r="AM44" s="8">
        <f>MIN(1,('Model Parameters'!$B$45-'Model Parameters'!$F$3*'Input Parameters'!$G$3/'Model Parameters'!$F$4*AD44-0.2)/($E44-'Model Parameters'!$F$3*'Input Parameters'!$G$3/'Model Parameters'!$F$4*AD44-0.2))</f>
        <v>0.84783629948525774</v>
      </c>
      <c r="AN44" s="8">
        <f t="shared" si="4"/>
        <v>0.61718067391942988</v>
      </c>
      <c r="AO44" s="8">
        <f t="shared" si="5"/>
        <v>0.66976517746421094</v>
      </c>
      <c r="AP44" s="8">
        <f>EXP(-'Model Parameters'!$B$32*$S44-'Model Parameters'!$B$33*$X44-'Model Parameters'!$B$35*($S44+2*$X44))</f>
        <v>0.93196835893868757</v>
      </c>
    </row>
    <row r="45" spans="5:42" x14ac:dyDescent="0.4">
      <c r="E45">
        <f t="shared" si="0"/>
        <v>-0.215</v>
      </c>
      <c r="F45">
        <f>'Input Parameters'!$G$15/(2*'Model Parameters'!$F$4)*'Model Parameters'!$B$39/('Model Parameters'!$B$65)*EXP(-($E45+0.11)/'Model Parameters'!$B$48)</f>
        <v>4.4216851305622328E-3</v>
      </c>
      <c r="G45">
        <f>1/((SQRT($F45*('Input Parameters'!$G$12)^2/'Model Parameters'!$B$51))/TANH(SQRT($F45*('Input Parameters'!$G$12)^2/'Model Parameters'!$B$51))+$F45*'Input Parameters'!$G$12/'Input Parameters'!$G$17)</f>
        <v>0.9999670707835111</v>
      </c>
      <c r="H45">
        <f>'Model Parameters'!$F$2*'Input Parameters'!$G$4*$G45</f>
        <v>34.059915874993493</v>
      </c>
      <c r="I45">
        <f>'Input Parameters'!$G$15*'Model Parameters'!$B$41/'Model Parameters'!$F$4*EXP(-$E45/'Model Parameters'!$B$50)</f>
        <v>7.3356713976169857E-2</v>
      </c>
      <c r="J45">
        <f>'Input Parameters'!$G$22+('Model Parameters'!$F$20*'Input Parameters'!$G$22 - (1/(1/('Input Parameters'!$G$12*($I45+2*$F45*$H45))+1/('Model Parameters'!$F$22*'Input Parameters'!$G$24))) + 'Input Parameters'!$G$12*($I45+2*$F45*$H45))/('Model Parameters'!$F$20+2*'Input Parameters'!$G$13*'Input Parameters'!$G$12*'Model Parameters'!$B$61*$H45)</f>
        <v>0.20296692236437636</v>
      </c>
      <c r="K45">
        <f>'Input Parameters'!$G$15/(2*'Model Parameters'!$F$4)*'Model Parameters'!$B$39/('Model Parameters'!$B$65)*EXP(-($E45+0.11)/'Model Parameters'!$B$48)+'Input Parameters'!$G$13*'Model Parameters'!$B$61*$J45</f>
        <v>0.23072980356684186</v>
      </c>
      <c r="L45">
        <f>1/((SQRT($K45*('Input Parameters'!$G$12)^2/'Model Parameters'!$B$51))/TANH(SQRT($K45*('Input Parameters'!$G$12)^2/'Model Parameters'!$B$51))+$K45*'Input Parameters'!$G$12/'Input Parameters'!$G$17)</f>
        <v>0.99828513193091306</v>
      </c>
      <c r="M45">
        <f>'Model Parameters'!$F$2*'Input Parameters'!$G$4*$L45</f>
        <v>34.002627292698989</v>
      </c>
      <c r="N45">
        <f>'Input Parameters'!$G$22+('Model Parameters'!$F$20*'Input Parameters'!$G$22 - (1/(1/('Input Parameters'!$G$12*($I45+2*$F45*$M45))+1/('Model Parameters'!$F$22*'Input Parameters'!$G$24))) + 'Input Parameters'!$G$12*($I45+2*$F45*$M45))/('Model Parameters'!$F$20+2*'Input Parameters'!$G$13*'Input Parameters'!$G$12*'Model Parameters'!$B$61*$M45)</f>
        <v>0.20298168551225906</v>
      </c>
      <c r="O45" s="4">
        <f>(2*'Model Parameters'!$F$21*'Input Parameters'!$G$23+'Model Parameters'!$F$22*'Input Parameters'!$G$24+'Model Parameters'!$F$20*'Input Parameters'!$G$22+'Input Parameters'!$G$12*$I45-'Model Parameters'!$F$20*$N45)/(2*'Model Parameters'!$F$21)</f>
        <v>255.89277367630388</v>
      </c>
      <c r="P45" s="4">
        <f>'Input Parameters'!$G$12*(2*$F45*$M45)/(2*'Model Parameters'!$F$21)*EXP(-$N45*('Model Parameters'!$B$32+'Model Parameters'!$B$35))</f>
        <v>0.13761723834676121</v>
      </c>
      <c r="Q45">
        <f>$O45+LN(1+($P45*('Model Parameters'!$B$33+2*'Model Parameters'!$B$35)*EXP(-$O45*('Model Parameters'!$B$33+2*'Model Parameters'!$B$35)))/(1+LN(SQRT(1+$P45*('Model Parameters'!$B$33+2*'Model Parameters'!$B$35)*EXP(-$O45*('Model Parameters'!$B$33+2*'Model Parameters'!$B$35))))))/('Model Parameters'!$B$33+2*'Model Parameters'!$B$35)</f>
        <v>256.02103179814998</v>
      </c>
      <c r="R45">
        <f>'Input Parameters'!$G$4*'Model Parameters'!$F$2*EXP(-'Model Parameters'!$B$32*$N45-'Model Parameters'!$B$33*$Q45-'Model Parameters'!$B$35*($N45+2*$Q45))*$L45</f>
        <v>31.689254434656888</v>
      </c>
      <c r="S45">
        <f>'Input Parameters'!$G$22+('Model Parameters'!$F$20*'Input Parameters'!$G$22 - (1/(1/('Input Parameters'!$G$12*($I45+2*$F45*$R45))+1/('Model Parameters'!$F$22*'Input Parameters'!$G$24))) + 'Input Parameters'!$G$12*($I45+2*$F45*$R45))/('Model Parameters'!$F$20+2*'Input Parameters'!$G$13*'Input Parameters'!$G$12*'Model Parameters'!$B$61*$R45)</f>
        <v>0.2036202311084819</v>
      </c>
      <c r="T45">
        <f>'Input Parameters'!$G$15/(2*'Model Parameters'!$F$4)*'Model Parameters'!$B$39/('Model Parameters'!$B$65)*EXP(-($E45+0.11)/'Model Parameters'!$B$48)+'Input Parameters'!$G$13*'Model Parameters'!$B$61*$S45</f>
        <v>0.23145824281651955</v>
      </c>
      <c r="U45">
        <f>1/((SQRT($T45*('Input Parameters'!$G$12)^2/'Model Parameters'!$B$51))/TANH(SQRT($T45*('Input Parameters'!$G$12)^2/'Model Parameters'!$B$51))+$T45*'Input Parameters'!$G$12/'Input Parameters'!$G$17)</f>
        <v>0.99827972894201533</v>
      </c>
      <c r="V45" s="4">
        <f>(2*'Model Parameters'!$F$21*'Input Parameters'!$G$23+'Model Parameters'!$F$22*'Input Parameters'!$G$24+'Model Parameters'!$F$20*'Input Parameters'!$G$22+'Input Parameters'!$G$12*$I45-'Model Parameters'!$F$20*$S45)/(2*'Model Parameters'!$F$21)</f>
        <v>255.89166510006618</v>
      </c>
      <c r="W45" s="4">
        <f>'Input Parameters'!$G$12*(2*$F45*$U45*'Model Parameters'!$F$2*'Input Parameters'!$G$4)/(2*'Model Parameters'!$F$21)*EXP(-$S45*('Model Parameters'!$B$32+'Model Parameters'!$B$35))</f>
        <v>0.13761648107327662</v>
      </c>
      <c r="X45">
        <f>MAX(0,$V45+LN(1+($W45*('Model Parameters'!$B$33+2*'Model Parameters'!$B$35)*EXP(-$V45*('Model Parameters'!$B$33+2*'Model Parameters'!$B$35)))/(1+LN(SQRT(1+$W45*('Model Parameters'!$B$33+2*'Model Parameters'!$B$35)*EXP(-$V45*('Model Parameters'!$B$33+2*'Model Parameters'!$B$35))))))/('Model Parameters'!$B$33+2*'Model Parameters'!$B$35))</f>
        <v>256.01992255527819</v>
      </c>
      <c r="Y45">
        <f>'Input Parameters'!$G$4*'Model Parameters'!$F$2*EXP(-'Model Parameters'!$B$32*$S45-'Model Parameters'!$B$33*$X45-'Model Parameters'!$B$35*($S45+2*$X45))*$U45</f>
        <v>31.689089726570202</v>
      </c>
      <c r="Z45" s="8">
        <f>$E45-'Model Parameters'!$F$3*'Input Parameters'!$G$3/'Model Parameters'!$F$4*LN($S45/'Input Parameters'!$G$22)</f>
        <v>-0.21627918330000007</v>
      </c>
      <c r="AA45" s="8">
        <f>'Input Parameters'!$G$12*$Y45*$F45*2*'Model Parameters'!$F$4/10</f>
        <v>1.0301781868754096E-2</v>
      </c>
      <c r="AB45" s="8">
        <f t="shared" si="1"/>
        <v>31.689089726570202</v>
      </c>
      <c r="AC45" s="8">
        <f t="shared" si="2"/>
        <v>256.01992255527819</v>
      </c>
      <c r="AD45" s="8">
        <f>LOG10(S45/1000/'Model Parameters'!$B$15)</f>
        <v>9.6208780165075858</v>
      </c>
      <c r="AE45" s="8">
        <f>AA45*10/(AA45*10+('Model Parameters'!$F$4*'Input Parameters'!$G$12)*I45)</f>
        <v>0.79254033586968875</v>
      </c>
      <c r="AF45" s="8">
        <f>Y45*S45*'Input Parameters'!$G$13*'Input Parameters'!$G$12*'Model Parameters'!$B$61</f>
        <v>2.7411356839820563E-5</v>
      </c>
      <c r="AG45" s="8">
        <f>'Input Parameters'!$G$12*F45*Y45</f>
        <v>5.3385406377955619E-7</v>
      </c>
      <c r="AH45" s="8">
        <f>'Input Parameters'!$G$17*('Model Parameters'!$F$2*'Input Parameters'!$G$4*EXP(-'Model Parameters'!$B$32*$S45-'Model Parameters'!$B$33*$X45-'Model Parameters'!$B$35*($S45+2*$X45))-$Y45*SQRT($T45*('Input Parameters'!$G$12)^2/'Model Parameters'!$B$51)/TANH(SQRT($T45*('Input Parameters'!$G$12)^2/'Model Parameters'!$B$51)))</f>
        <v>2.794521090362012E-5</v>
      </c>
      <c r="AI45" s="8">
        <f>MIN(1,('Model Parameters'!$B$45-'Model Parameters'!$F$3*'Input Parameters'!$G$3/'Model Parameters'!$F$4*LN($S45/'Input Parameters'!$G$22))/Z45)</f>
        <v>0.51451638387983523</v>
      </c>
      <c r="AJ45" s="8">
        <f>MIN('Input Parameters'!$G$24+'Model Parameters'!$F$2*'Input Parameters'!$G$4*EXP(-'Model Parameters'!$B$32*$S45-'Model Parameters'!$B$33*$X45-'Model Parameters'!$B$35*($S45+2*$X45)),AC45*10^(3-AD45)/'Model Parameters'!$B$13)</f>
        <v>47.140733915965981</v>
      </c>
      <c r="AK45" s="8">
        <f t="shared" si="3"/>
        <v>0.40777498769058235</v>
      </c>
      <c r="AL45" s="8">
        <f>MIN(1,('Model Parameters'!$B$45-'Model Parameters'!$F$3*'Input Parameters'!$G$3/'Model Parameters'!$F$4*AD45)/($E45-'Model Parameters'!$F$3*'Input Parameters'!$G$3/'Model Parameters'!$F$4*AD45))</f>
        <v>0.77281929166836338</v>
      </c>
      <c r="AM45" s="8">
        <f>MIN(1,('Model Parameters'!$B$45-'Model Parameters'!$F$3*'Input Parameters'!$G$3/'Model Parameters'!$F$4*AD45-0.2)/($E45-'Model Parameters'!$F$3*'Input Parameters'!$G$3/'Model Parameters'!$F$4*AD45-0.2))</f>
        <v>0.8414345508293426</v>
      </c>
      <c r="AN45" s="8">
        <f t="shared" si="4"/>
        <v>0.6124904609854197</v>
      </c>
      <c r="AO45" s="8">
        <f t="shared" si="5"/>
        <v>0.66687082152664789</v>
      </c>
      <c r="AP45" s="8">
        <f>EXP(-'Model Parameters'!$B$32*$S45-'Model Parameters'!$B$33*$X45-'Model Parameters'!$B$35*($S45+2*$X45))</f>
        <v>0.93196507918726634</v>
      </c>
    </row>
    <row r="46" spans="5:42" x14ac:dyDescent="0.4">
      <c r="E46">
        <f t="shared" si="0"/>
        <v>-0.22</v>
      </c>
      <c r="F46">
        <f>'Input Parameters'!$G$15/(2*'Model Parameters'!$F$4)*'Model Parameters'!$B$39/('Model Parameters'!$B$65)*EXP(-($E46+0.11)/'Model Parameters'!$B$48)</f>
        <v>4.8169841289959292E-3</v>
      </c>
      <c r="G46">
        <f>1/((SQRT($F46*('Input Parameters'!$G$12)^2/'Model Parameters'!$B$51))/TANH(SQRT($F46*('Input Parameters'!$G$12)^2/'Model Parameters'!$B$51))+$F46*'Input Parameters'!$G$12/'Input Parameters'!$G$17)</f>
        <v>0.99996412703412341</v>
      </c>
      <c r="H46">
        <f>'Model Parameters'!$F$2*'Input Parameters'!$G$4*$G46</f>
        <v>34.059815607835269</v>
      </c>
      <c r="I46">
        <f>'Input Parameters'!$G$15*'Model Parameters'!$B$41/'Model Parameters'!$F$4*EXP(-$E46/'Model Parameters'!$B$50)</f>
        <v>7.8680285156319099E-2</v>
      </c>
      <c r="J46">
        <f>'Input Parameters'!$G$22+('Model Parameters'!$F$20*'Input Parameters'!$G$22 - (1/(1/('Input Parameters'!$G$12*($I46+2*$F46*$H46))+1/('Model Parameters'!$F$22*'Input Parameters'!$G$24))) + 'Input Parameters'!$G$12*($I46+2*$F46*$H46))/('Model Parameters'!$F$20+2*'Input Parameters'!$G$13*'Input Parameters'!$G$12*'Model Parameters'!$B$61*$H46)</f>
        <v>0.20297072292708568</v>
      </c>
      <c r="K46">
        <f>'Input Parameters'!$G$15/(2*'Model Parameters'!$F$4)*'Model Parameters'!$B$39/('Model Parameters'!$B$65)*EXP(-($E46+0.11)/'Model Parameters'!$B$48)+'Input Parameters'!$G$13*'Model Parameters'!$B$61*$J46</f>
        <v>0.23112934019269646</v>
      </c>
      <c r="L46">
        <f>1/((SQRT($K46*('Input Parameters'!$G$12)^2/'Model Parameters'!$B$51))/TANH(SQRT($K46*('Input Parameters'!$G$12)^2/'Model Parameters'!$B$51))+$K46*'Input Parameters'!$G$12/'Input Parameters'!$G$17)</f>
        <v>0.99828216847416906</v>
      </c>
      <c r="M46">
        <f>'Model Parameters'!$F$2*'Input Parameters'!$G$4*$L46</f>
        <v>34.002526354287767</v>
      </c>
      <c r="N46">
        <f>'Input Parameters'!$G$22+('Model Parameters'!$F$20*'Input Parameters'!$G$22 - (1/(1/('Input Parameters'!$G$12*($I46+2*$F46*$M46))+1/('Model Parameters'!$F$22*'Input Parameters'!$G$24))) + 'Input Parameters'!$G$12*($I46+2*$F46*$M46))/('Model Parameters'!$F$20+2*'Input Parameters'!$G$13*'Input Parameters'!$G$12*'Model Parameters'!$B$61*$M46)</f>
        <v>0.20298548199944799</v>
      </c>
      <c r="O46" s="4">
        <f>(2*'Model Parameters'!$F$21*'Input Parameters'!$G$23+'Model Parameters'!$F$22*'Input Parameters'!$G$24+'Model Parameters'!$F$20*'Input Parameters'!$G$22+'Input Parameters'!$G$12*$I46-'Model Parameters'!$F$20*$N46)/(2*'Model Parameters'!$F$21)</f>
        <v>255.89520353864856</v>
      </c>
      <c r="P46" s="4">
        <f>'Input Parameters'!$G$12*(2*$F46*$M46)/(2*'Model Parameters'!$F$21)*EXP(-$N46*('Model Parameters'!$B$32+'Model Parameters'!$B$35))</f>
        <v>0.14991978515246709</v>
      </c>
      <c r="Q46">
        <f>$O46+LN(1+($P46*('Model Parameters'!$B$33+2*'Model Parameters'!$B$35)*EXP(-$O46*('Model Parameters'!$B$33+2*'Model Parameters'!$B$35)))/(1+LN(SQRT(1+$P46*('Model Parameters'!$B$33+2*'Model Parameters'!$B$35)*EXP(-$O46*('Model Parameters'!$B$33+2*'Model Parameters'!$B$35))))))/('Model Parameters'!$B$33+2*'Model Parameters'!$B$35)</f>
        <v>256.03492699771232</v>
      </c>
      <c r="R46">
        <f>'Input Parameters'!$G$4*'Model Parameters'!$F$2*EXP(-'Model Parameters'!$B$32*$N46-'Model Parameters'!$B$33*$Q46-'Model Parameters'!$B$35*($N46+2*$Q46))*$L46</f>
        <v>31.689039212771984</v>
      </c>
      <c r="S46">
        <f>'Input Parameters'!$G$22+('Model Parameters'!$F$20*'Input Parameters'!$G$22 - (1/(1/('Input Parameters'!$G$12*($I46+2*$F46*$R46))+1/('Model Parameters'!$F$22*'Input Parameters'!$G$24))) + 'Input Parameters'!$G$12*($I46+2*$F46*$R46))/('Model Parameters'!$F$20+2*'Input Parameters'!$G$13*'Input Parameters'!$G$12*'Model Parameters'!$B$61*$R46)</f>
        <v>0.2036238904050354</v>
      </c>
      <c r="T46">
        <f>'Input Parameters'!$G$15/(2*'Model Parameters'!$F$4)*'Model Parameters'!$B$39/('Model Parameters'!$B$65)*EXP(-($E46+0.11)/'Model Parameters'!$B$48)+'Input Parameters'!$G$13*'Model Parameters'!$B$61*$S46</f>
        <v>0.23185762193061038</v>
      </c>
      <c r="U46">
        <f>1/((SQRT($T46*('Input Parameters'!$G$12)^2/'Model Parameters'!$B$51))/TANH(SQRT($T46*('Input Parameters'!$G$12)^2/'Model Parameters'!$B$51))+$T46*'Input Parameters'!$G$12/'Input Parameters'!$G$17)</f>
        <v>0.9982767666915795</v>
      </c>
      <c r="V46" s="4">
        <f>(2*'Model Parameters'!$F$21*'Input Parameters'!$G$23+'Model Parameters'!$F$22*'Input Parameters'!$G$24+'Model Parameters'!$F$20*'Input Parameters'!$G$22+'Input Parameters'!$G$12*$I46-'Model Parameters'!$F$20*$S46)/(2*'Model Parameters'!$F$21)</f>
        <v>255.89409520058686</v>
      </c>
      <c r="W46" s="4">
        <f>'Input Parameters'!$G$12*(2*$F46*$U46*'Model Parameters'!$F$2*'Input Parameters'!$G$4)/(2*'Model Parameters'!$F$21)*EXP(-$S46*('Model Parameters'!$B$32+'Model Parameters'!$B$35))</f>
        <v>0.14991896036278921</v>
      </c>
      <c r="X46">
        <f>MAX(0,$V46+LN(1+($W46*('Model Parameters'!$B$33+2*'Model Parameters'!$B$35)*EXP(-$V46*('Model Parameters'!$B$33+2*'Model Parameters'!$B$35)))/(1+LN(SQRT(1+$W46*('Model Parameters'!$B$33+2*'Model Parameters'!$B$35)*EXP(-$V46*('Model Parameters'!$B$33+2*'Model Parameters'!$B$35))))))/('Model Parameters'!$B$33+2*'Model Parameters'!$B$35))</f>
        <v>256.03381793358619</v>
      </c>
      <c r="Y46">
        <f>'Input Parameters'!$G$4*'Model Parameters'!$F$2*EXP(-'Model Parameters'!$B$32*$S46-'Model Parameters'!$B$33*$X46-'Model Parameters'!$B$35*($S46+2*$X46))*$U46</f>
        <v>31.688874542645131</v>
      </c>
      <c r="Z46" s="8">
        <f>$E46-'Model Parameters'!$F$3*'Input Parameters'!$G$3/'Model Parameters'!$F$4*LN($S46/'Input Parameters'!$G$22)</f>
        <v>-0.22127964502557249</v>
      </c>
      <c r="AA46" s="8">
        <f>'Input Parameters'!$G$12*$Y46*$F46*2*'Model Parameters'!$F$4/10</f>
        <v>1.1222685770178121E-2</v>
      </c>
      <c r="AB46" s="8">
        <f t="shared" si="1"/>
        <v>31.688874542645131</v>
      </c>
      <c r="AC46" s="8">
        <f t="shared" si="2"/>
        <v>256.03381793358619</v>
      </c>
      <c r="AD46" s="8">
        <f>LOG10(S46/1000/'Model Parameters'!$B$15)</f>
        <v>9.6208858212233181</v>
      </c>
      <c r="AE46" s="8">
        <f>AA46*10/(AA46*10+('Model Parameters'!$F$4*'Input Parameters'!$G$12)*I46)</f>
        <v>0.79508736011198566</v>
      </c>
      <c r="AF46" s="8">
        <f>Y46*S46*'Input Parameters'!$G$13*'Input Parameters'!$G$12*'Model Parameters'!$B$61</f>
        <v>2.7411663314908252E-5</v>
      </c>
      <c r="AG46" s="8">
        <f>'Input Parameters'!$G$12*F46*Y46</f>
        <v>5.8157670986050265E-7</v>
      </c>
      <c r="AH46" s="8">
        <f>'Input Parameters'!$G$17*('Model Parameters'!$F$2*'Input Parameters'!$G$4*EXP(-'Model Parameters'!$B$32*$S46-'Model Parameters'!$B$33*$X46-'Model Parameters'!$B$35*($S46+2*$X46))-$Y46*SQRT($T46*('Input Parameters'!$G$12)^2/'Model Parameters'!$B$51)/TANH(SQRT($T46*('Input Parameters'!$G$12)^2/'Model Parameters'!$B$51)))</f>
        <v>2.7993240024763094E-5</v>
      </c>
      <c r="AI46" s="8">
        <f>MIN(1,('Model Parameters'!$B$45-'Model Parameters'!$F$3*'Input Parameters'!$G$3/'Model Parameters'!$F$4*LN($S46/'Input Parameters'!$G$22))/Z46)</f>
        <v>0.50289146574106403</v>
      </c>
      <c r="AJ46" s="8">
        <f>MIN('Input Parameters'!$G$24+'Model Parameters'!$F$2*'Input Parameters'!$G$4*EXP(-'Model Parameters'!$B$32*$S46-'Model Parameters'!$B$33*$X46-'Model Parameters'!$B$35*($S46+2*$X46)),AC46*10^(3-AD46)/'Model Parameters'!$B$13)</f>
        <v>47.142445254797899</v>
      </c>
      <c r="AK46" s="8">
        <f t="shared" si="3"/>
        <v>0.39984264791890967</v>
      </c>
      <c r="AL46" s="8">
        <f>MIN(1,('Model Parameters'!$B$45-'Model Parameters'!$F$3*'Input Parameters'!$G$3/'Model Parameters'!$F$4*AD46)/($E46-'Model Parameters'!$F$3*'Input Parameters'!$G$3/'Model Parameters'!$F$4*AD46))</f>
        <v>0.7645484105142184</v>
      </c>
      <c r="AM46" s="8">
        <f>MIN(1,('Model Parameters'!$B$45-'Model Parameters'!$F$3*'Input Parameters'!$G$3/'Model Parameters'!$F$4*AD46-0.2)/($E46-'Model Parameters'!$F$3*'Input Parameters'!$G$3/'Model Parameters'!$F$4*AD46-0.2))</f>
        <v>0.8351287642030748</v>
      </c>
      <c r="AN46" s="8">
        <f t="shared" si="4"/>
        <v>0.60788277739356467</v>
      </c>
      <c r="AO46" s="8">
        <f t="shared" si="5"/>
        <v>0.66400032448380775</v>
      </c>
      <c r="AP46" s="8">
        <f>EXP(-'Model Parameters'!$B$32*$S46-'Model Parameters'!$B$33*$X46-'Model Parameters'!$B$35*($S46+2*$X46))</f>
        <v>0.93196151616381195</v>
      </c>
    </row>
    <row r="47" spans="5:42" x14ac:dyDescent="0.4">
      <c r="E47">
        <f t="shared" si="0"/>
        <v>-0.22500000000000001</v>
      </c>
      <c r="F47">
        <f>'Input Parameters'!$G$15/(2*'Model Parameters'!$F$4)*'Model Parameters'!$B$39/('Model Parameters'!$B$65)*EXP(-($E47+0.11)/'Model Parameters'!$B$48)</f>
        <v>5.2476228889794972E-3</v>
      </c>
      <c r="G47">
        <f>1/((SQRT($F47*('Input Parameters'!$G$12)^2/'Model Parameters'!$B$51))/TANH(SQRT($F47*('Input Parameters'!$G$12)^2/'Model Parameters'!$B$51))+$F47*'Input Parameters'!$G$12/'Input Parameters'!$G$17)</f>
        <v>0.99996092013668658</v>
      </c>
      <c r="H47">
        <f>'Model Parameters'!$F$2*'Input Parameters'!$G$4*$G47</f>
        <v>34.059706377581485</v>
      </c>
      <c r="I47">
        <f>'Input Parameters'!$G$15*'Model Parameters'!$B$41/'Model Parameters'!$F$4*EXP(-$E47/'Model Parameters'!$B$50)</f>
        <v>8.4390193299698768E-2</v>
      </c>
      <c r="J47">
        <f>'Input Parameters'!$G$22+('Model Parameters'!$F$20*'Input Parameters'!$G$22 - (1/(1/('Input Parameters'!$G$12*($I47+2*$F47*$H47))+1/('Model Parameters'!$F$22*'Input Parameters'!$G$24))) + 'Input Parameters'!$G$12*($I47+2*$F47*$H47))/('Model Parameters'!$F$20+2*'Input Parameters'!$G$13*'Input Parameters'!$G$12*'Model Parameters'!$B$61*$H47)</f>
        <v>0.20297520333099514</v>
      </c>
      <c r="K47">
        <f>'Input Parameters'!$G$15/(2*'Model Parameters'!$F$4)*'Model Parameters'!$B$39/('Model Parameters'!$B$65)*EXP(-($E47+0.11)/'Model Parameters'!$B$48)+'Input Parameters'!$G$13*'Model Parameters'!$B$61*$J47</f>
        <v>0.2315649746030391</v>
      </c>
      <c r="L47">
        <f>1/((SQRT($K47*('Input Parameters'!$G$12)^2/'Model Parameters'!$B$51))/TANH(SQRT($K47*('Input Parameters'!$G$12)^2/'Model Parameters'!$B$51))+$K47*'Input Parameters'!$G$12/'Input Parameters'!$G$17)</f>
        <v>0.99827893729546968</v>
      </c>
      <c r="M47">
        <f>'Model Parameters'!$F$2*'Input Parameters'!$G$4*$L47</f>
        <v>34.00241629698899</v>
      </c>
      <c r="N47">
        <f>'Input Parameters'!$G$22+('Model Parameters'!$F$20*'Input Parameters'!$G$22 - (1/(1/('Input Parameters'!$G$12*($I47+2*$F47*$M47))+1/('Model Parameters'!$F$22*'Input Parameters'!$G$24))) + 'Input Parameters'!$G$12*($I47+2*$F47*$M47))/('Model Parameters'!$F$20+2*'Input Parameters'!$G$13*'Input Parameters'!$G$12*'Model Parameters'!$B$61*$M47)</f>
        <v>0.20298995756738222</v>
      </c>
      <c r="O47" s="4">
        <f>(2*'Model Parameters'!$F$21*'Input Parameters'!$G$23+'Model Parameters'!$F$22*'Input Parameters'!$G$24+'Model Parameters'!$F$20*'Input Parameters'!$G$22+'Input Parameters'!$G$12*$I47-'Model Parameters'!$F$20*$N47)/(2*'Model Parameters'!$F$21)</f>
        <v>255.89780903794073</v>
      </c>
      <c r="P47" s="4">
        <f>'Input Parameters'!$G$12*(2*$F47*$M47)/(2*'Model Parameters'!$F$21)*EXP(-$N47*('Model Parameters'!$B$32+'Model Parameters'!$B$35))</f>
        <v>0.16332209699988143</v>
      </c>
      <c r="Q47">
        <f>$O47+LN(1+($P47*('Model Parameters'!$B$33+2*'Model Parameters'!$B$35)*EXP(-$O47*('Model Parameters'!$B$33+2*'Model Parameters'!$B$35)))/(1+LN(SQRT(1+$P47*('Model Parameters'!$B$33+2*'Model Parameters'!$B$35)*EXP(-$O47*('Model Parameters'!$B$33+2*'Model Parameters'!$B$35))))))/('Model Parameters'!$B$33+2*'Model Parameters'!$B$35)</f>
        <v>256.05002266033409</v>
      </c>
      <c r="R47">
        <f>'Input Parameters'!$G$4*'Model Parameters'!$F$2*EXP(-'Model Parameters'!$B$32*$N47-'Model Parameters'!$B$33*$Q47-'Model Parameters'!$B$35*($N47+2*$Q47))*$L47</f>
        <v>31.688805025455501</v>
      </c>
      <c r="S47">
        <f>'Input Parameters'!$G$22+('Model Parameters'!$F$20*'Input Parameters'!$G$22 - (1/(1/('Input Parameters'!$G$12*($I47+2*$F47*$R47))+1/('Model Parameters'!$F$22*'Input Parameters'!$G$24))) + 'Input Parameters'!$G$12*($I47+2*$F47*$R47))/('Model Parameters'!$F$20+2*'Input Parameters'!$G$13*'Input Parameters'!$G$12*'Model Parameters'!$B$61*$R47)</f>
        <v>0.20362819940581367</v>
      </c>
      <c r="T47">
        <f>'Input Parameters'!$G$15/(2*'Model Parameters'!$F$4)*'Model Parameters'!$B$39/('Model Parameters'!$B$65)*EXP(-($E47+0.11)/'Model Parameters'!$B$48)+'Input Parameters'!$G$13*'Model Parameters'!$B$61*$S47</f>
        <v>0.23229306522646176</v>
      </c>
      <c r="U47">
        <f>1/((SQRT($T47*('Input Parameters'!$G$12)^2/'Model Parameters'!$B$51))/TANH(SQRT($T47*('Input Parameters'!$G$12)^2/'Model Parameters'!$B$51))+$T47*'Input Parameters'!$G$12/'Input Parameters'!$G$17)</f>
        <v>0.99827353697183918</v>
      </c>
      <c r="V47" s="4">
        <f>(2*'Model Parameters'!$F$21*'Input Parameters'!$G$23+'Model Parameters'!$F$22*'Input Parameters'!$G$24+'Model Parameters'!$F$20*'Input Parameters'!$G$22+'Input Parameters'!$G$12*$I47-'Model Parameters'!$F$20*$S47)/(2*'Model Parameters'!$F$21)</f>
        <v>255.89670098905555</v>
      </c>
      <c r="W47" s="4">
        <f>'Input Parameters'!$G$12*(2*$F47*$U47*'Model Parameters'!$F$2*'Input Parameters'!$G$4)/(2*'Model Parameters'!$F$21)*EXP(-$S47*('Model Parameters'!$B$32+'Model Parameters'!$B$35))</f>
        <v>0.16332119871653564</v>
      </c>
      <c r="X47">
        <f>MAX(0,$V47+LN(1+($W47*('Model Parameters'!$B$33+2*'Model Parameters'!$B$35)*EXP(-$V47*('Model Parameters'!$B$33+2*'Model Parameters'!$B$35)))/(1+LN(SQRT(1+$W47*('Model Parameters'!$B$33+2*'Model Parameters'!$B$35)*EXP(-$V47*('Model Parameters'!$B$33+2*'Model Parameters'!$B$35))))))/('Model Parameters'!$B$33+2*'Model Parameters'!$B$35))</f>
        <v>256.04891382069491</v>
      </c>
      <c r="Y47">
        <f>'Input Parameters'!$G$4*'Model Parameters'!$F$2*EXP(-'Model Parameters'!$B$32*$S47-'Model Parameters'!$B$33*$X47-'Model Parameters'!$B$35*($S47+2*$X47))*$U47</f>
        <v>31.688640401093917</v>
      </c>
      <c r="Z47" s="8">
        <f>$E47-'Model Parameters'!$F$3*'Input Parameters'!$G$3/'Model Parameters'!$F$4*LN($S47/'Input Parameters'!$G$22)</f>
        <v>-0.22628018871939282</v>
      </c>
      <c r="AA47" s="8">
        <f>'Input Parameters'!$G$12*$Y47*$F47*2*'Model Parameters'!$F$4/10</f>
        <v>1.2225904425720685E-2</v>
      </c>
      <c r="AB47" s="8">
        <f t="shared" si="1"/>
        <v>31.688640401093917</v>
      </c>
      <c r="AC47" s="8">
        <f t="shared" si="2"/>
        <v>256.04891382069491</v>
      </c>
      <c r="AD47" s="8">
        <f>LOG10(S47/1000/'Model Parameters'!$B$15)</f>
        <v>9.6208950114782343</v>
      </c>
      <c r="AE47" s="8">
        <f>AA47*10/(AA47*10+('Model Parameters'!$F$4*'Input Parameters'!$G$12)*I47)</f>
        <v>0.79761100286243036</v>
      </c>
      <c r="AF47" s="8">
        <f>Y47*S47*'Input Parameters'!$G$13*'Input Parameters'!$G$12*'Model Parameters'!$B$61</f>
        <v>2.7412040846140555E-5</v>
      </c>
      <c r="AG47" s="8">
        <f>'Input Parameters'!$G$12*F47*Y47</f>
        <v>6.335650321666935E-7</v>
      </c>
      <c r="AH47" s="8">
        <f>'Input Parameters'!$G$17*('Model Parameters'!$F$2*'Input Parameters'!$G$4*EXP(-'Model Parameters'!$B$32*$S47-'Model Parameters'!$B$33*$X47-'Model Parameters'!$B$35*($S47+2*$X47))-$Y47*SQRT($T47*('Input Parameters'!$G$12)^2/'Model Parameters'!$B$51)/TANH(SQRT($T47*('Input Parameters'!$G$12)^2/'Model Parameters'!$B$51)))</f>
        <v>2.8045605878402296E-5</v>
      </c>
      <c r="AI47" s="8">
        <f>MIN(1,('Model Parameters'!$B$45-'Model Parameters'!$F$3*'Input Parameters'!$G$3/'Model Parameters'!$F$4*LN($S47/'Input Parameters'!$G$22))/Z47)</f>
        <v>0.49178051931620914</v>
      </c>
      <c r="AJ47" s="8">
        <f>MIN('Input Parameters'!$G$24+'Model Parameters'!$F$2*'Input Parameters'!$G$4*EXP(-'Model Parameters'!$B$32*$S47-'Model Parameters'!$B$33*$X47-'Model Parameters'!$B$35*($S47+2*$X47)),AC47*10^(3-AD47)/'Model Parameters'!$B$13)</f>
        <v>47.144227152133645</v>
      </c>
      <c r="AK47" s="8">
        <f t="shared" si="3"/>
        <v>0.39224955320000837</v>
      </c>
      <c r="AL47" s="8">
        <f>MIN(1,('Model Parameters'!$B$45-'Model Parameters'!$F$3*'Input Parameters'!$G$3/'Model Parameters'!$F$4*AD47)/($E47-'Model Parameters'!$F$3*'Input Parameters'!$G$3/'Model Parameters'!$F$4*AD47))</f>
        <v>0.75645271568476935</v>
      </c>
      <c r="AM47" s="8">
        <f>MIN(1,('Model Parameters'!$B$45-'Model Parameters'!$F$3*'Input Parameters'!$G$3/'Model Parameters'!$F$4*AD47-0.2)/($E47-'Model Parameters'!$F$3*'Input Parameters'!$G$3/'Model Parameters'!$F$4*AD47-0.2))</f>
        <v>0.82891680033071014</v>
      </c>
      <c r="AN47" s="8">
        <f t="shared" si="4"/>
        <v>0.6033550091753378</v>
      </c>
      <c r="AO47" s="8">
        <f t="shared" si="5"/>
        <v>0.66115316040129468</v>
      </c>
      <c r="AP47" s="8">
        <f>EXP(-'Model Parameters'!$B$32*$S47-'Model Parameters'!$B$33*$X47-'Model Parameters'!$B$35*($S47+2*$X47))</f>
        <v>0.93195764527982483</v>
      </c>
    </row>
    <row r="48" spans="5:42" x14ac:dyDescent="0.4">
      <c r="E48">
        <f t="shared" si="0"/>
        <v>-0.23</v>
      </c>
      <c r="F48">
        <f>'Input Parameters'!$G$15/(2*'Model Parameters'!$F$4)*'Model Parameters'!$B$39/('Model Parameters'!$B$65)*EXP(-($E48+0.11)/'Model Parameters'!$B$48)</f>
        <v>5.7167607879749357E-3</v>
      </c>
      <c r="G48">
        <f>1/((SQRT($F48*('Input Parameters'!$G$12)^2/'Model Parameters'!$B$51))/TANH(SQRT($F48*('Input Parameters'!$G$12)^2/'Model Parameters'!$B$51))+$F48*'Input Parameters'!$G$12/'Input Parameters'!$G$17)</f>
        <v>0.99995742657011055</v>
      </c>
      <c r="H48">
        <f>'Model Parameters'!$F$2*'Input Parameters'!$G$4*$G48</f>
        <v>34.059587383079403</v>
      </c>
      <c r="I48">
        <f>'Input Parameters'!$G$15*'Model Parameters'!$B$41/'Model Parameters'!$F$4*EXP(-$E48/'Model Parameters'!$B$50)</f>
        <v>9.0514475271808933E-2</v>
      </c>
      <c r="J48">
        <f>'Input Parameters'!$G$22+('Model Parameters'!$F$20*'Input Parameters'!$G$22 - (1/(1/('Input Parameters'!$G$12*($I48+2*$F48*$H48))+1/('Model Parameters'!$F$22*'Input Parameters'!$G$24))) + 'Input Parameters'!$G$12*($I48+2*$F48*$H48))/('Model Parameters'!$F$20+2*'Input Parameters'!$G$13*'Input Parameters'!$G$12*'Model Parameters'!$B$61*$H48)</f>
        <v>0.20298048549011311</v>
      </c>
      <c r="K48">
        <f>'Input Parameters'!$G$15/(2*'Model Parameters'!$F$4)*'Model Parameters'!$B$39/('Model Parameters'!$B$65)*EXP(-($E48+0.11)/'Model Parameters'!$B$48)+'Input Parameters'!$G$13*'Model Parameters'!$B$61*$J48</f>
        <v>0.23204000210945103</v>
      </c>
      <c r="L48">
        <f>1/((SQRT($K48*('Input Parameters'!$G$12)^2/'Model Parameters'!$B$51))/TANH(SQRT($K48*('Input Parameters'!$G$12)^2/'Model Parameters'!$B$51))+$K48*'Input Parameters'!$G$12/'Input Parameters'!$G$17)</f>
        <v>0.9982754139593587</v>
      </c>
      <c r="M48">
        <f>'Model Parameters'!$F$2*'Input Parameters'!$G$4*$L48</f>
        <v>34.002296288505661</v>
      </c>
      <c r="N48">
        <f>'Input Parameters'!$G$22+('Model Parameters'!$F$20*'Input Parameters'!$G$22 - (1/(1/('Input Parameters'!$G$12*($I48+2*$F48*$M48))+1/('Model Parameters'!$F$22*'Input Parameters'!$G$24))) + 'Input Parameters'!$G$12*($I48+2*$F48*$M48))/('Model Parameters'!$F$20+2*'Input Parameters'!$G$13*'Input Parameters'!$G$12*'Model Parameters'!$B$61*$M48)</f>
        <v>0.2029952339888787</v>
      </c>
      <c r="O48" s="4">
        <f>(2*'Model Parameters'!$F$21*'Input Parameters'!$G$23+'Model Parameters'!$F$22*'Input Parameters'!$G$24+'Model Parameters'!$F$20*'Input Parameters'!$G$22+'Input Parameters'!$G$12*$I48-'Model Parameters'!$F$20*$N48)/(2*'Model Parameters'!$F$21)</f>
        <v>255.90060279448008</v>
      </c>
      <c r="P48" s="4">
        <f>'Input Parameters'!$G$12*(2*$F48*$M48)/(2*'Model Parameters'!$F$21)*EXP(-$N48*('Model Parameters'!$B$32+'Model Parameters'!$B$35))</f>
        <v>0.17792247722010832</v>
      </c>
      <c r="Q48">
        <f>$O48+LN(1+($P48*('Model Parameters'!$B$33+2*'Model Parameters'!$B$35)*EXP(-$O48*('Model Parameters'!$B$33+2*'Model Parameters'!$B$35)))/(1+LN(SQRT(1+$P48*('Model Parameters'!$B$33+2*'Model Parameters'!$B$35)*EXP(-$O48*('Model Parameters'!$B$33+2*'Model Parameters'!$B$35))))))/('Model Parameters'!$B$33+2*'Model Parameters'!$B$35)</f>
        <v>256.06642299316394</v>
      </c>
      <c r="R48">
        <f>'Input Parameters'!$G$4*'Model Parameters'!$F$2*EXP(-'Model Parameters'!$B$32*$N48-'Model Parameters'!$B$33*$Q48-'Model Parameters'!$B$35*($N48+2*$Q48))*$L48</f>
        <v>31.688550188408772</v>
      </c>
      <c r="S48">
        <f>'Input Parameters'!$G$22+('Model Parameters'!$F$20*'Input Parameters'!$G$22 - (1/(1/('Input Parameters'!$G$12*($I48+2*$F48*$R48))+1/('Model Parameters'!$F$22*'Input Parameters'!$G$24))) + 'Input Parameters'!$G$12*($I48+2*$F48*$R48))/('Model Parameters'!$F$20+2*'Input Parameters'!$G$13*'Input Parameters'!$G$12*'Model Parameters'!$B$61*$R48)</f>
        <v>0.2036332741083286</v>
      </c>
      <c r="T48">
        <f>'Input Parameters'!$G$15/(2*'Model Parameters'!$F$4)*'Model Parameters'!$B$39/('Model Parameters'!$B$65)*EXP(-($E48+0.11)/'Model Parameters'!$B$48)+'Input Parameters'!$G$13*'Model Parameters'!$B$61*$S48</f>
        <v>0.2327678614187613</v>
      </c>
      <c r="U48">
        <f>1/((SQRT($T48*('Input Parameters'!$G$12)^2/'Model Parameters'!$B$51))/TANH(SQRT($T48*('Input Parameters'!$G$12)^2/'Model Parameters'!$B$51))+$T48*'Input Parameters'!$G$12/'Input Parameters'!$G$17)</f>
        <v>0.99827001539657145</v>
      </c>
      <c r="V48" s="4">
        <f>(2*'Model Parameters'!$F$21*'Input Parameters'!$G$23+'Model Parameters'!$F$22*'Input Parameters'!$G$24+'Model Parameters'!$F$20*'Input Parameters'!$G$22+'Input Parameters'!$G$12*$I48-'Model Parameters'!$F$20*$S48)/(2*'Model Parameters'!$F$21)</f>
        <v>255.89949509579836</v>
      </c>
      <c r="W48" s="4">
        <f>'Input Parameters'!$G$12*(2*$F48*$U48*'Model Parameters'!$F$2*'Input Parameters'!$G$4)/(2*'Model Parameters'!$F$21)*EXP(-$S48*('Model Parameters'!$B$32+'Model Parameters'!$B$35))</f>
        <v>0.17792149894913875</v>
      </c>
      <c r="X48">
        <f>MAX(0,$V48+LN(1+($W48*('Model Parameters'!$B$33+2*'Model Parameters'!$B$35)*EXP(-$V48*('Model Parameters'!$B$33+2*'Model Parameters'!$B$35)))/(1+LN(SQRT(1+$W48*('Model Parameters'!$B$33+2*'Model Parameters'!$B$35)*EXP(-$V48*('Model Parameters'!$B$33+2*'Model Parameters'!$B$35))))))/('Model Parameters'!$B$33+2*'Model Parameters'!$B$35))</f>
        <v>256.06531443332261</v>
      </c>
      <c r="Y48">
        <f>'Input Parameters'!$G$4*'Model Parameters'!$F$2*EXP(-'Model Parameters'!$B$32*$S48-'Model Parameters'!$B$33*$X48-'Model Parameters'!$B$35*($S48+2*$X48))*$U48</f>
        <v>31.688385619127665</v>
      </c>
      <c r="Z48" s="8">
        <f>$E48-'Model Parameters'!$F$3*'Input Parameters'!$G$3/'Model Parameters'!$F$4*LN($S48/'Input Parameters'!$G$22)</f>
        <v>-0.23128082901187993</v>
      </c>
      <c r="AA48" s="8">
        <f>'Input Parameters'!$G$12*$Y48*$F48*2*'Model Parameters'!$F$4/10</f>
        <v>1.3318794156743623E-2</v>
      </c>
      <c r="AB48" s="8">
        <f t="shared" si="1"/>
        <v>31.688385619127665</v>
      </c>
      <c r="AC48" s="8">
        <f t="shared" si="2"/>
        <v>256.06531443332261</v>
      </c>
      <c r="AD48" s="8">
        <f>LOG10(S48/1000/'Model Parameters'!$B$15)</f>
        <v>9.6209058345756446</v>
      </c>
      <c r="AE48" s="8">
        <f>AA48*10/(AA48*10+('Model Parameters'!$F$4*'Input Parameters'!$G$12)*I48)</f>
        <v>0.80011127476471688</v>
      </c>
      <c r="AF48" s="8">
        <f>Y48*S48*'Input Parameters'!$G$13*'Input Parameters'!$G$12*'Model Parameters'!$B$61</f>
        <v>2.7412503590056091E-5</v>
      </c>
      <c r="AG48" s="8">
        <f>'Input Parameters'!$G$12*F48*Y48</f>
        <v>6.9020024650171659E-7</v>
      </c>
      <c r="AH48" s="8">
        <f>'Input Parameters'!$G$17*('Model Parameters'!$F$2*'Input Parameters'!$G$4*EXP(-'Model Parameters'!$B$32*$S48-'Model Parameters'!$B$33*$X48-'Model Parameters'!$B$35*($S48+2*$X48))-$Y48*SQRT($T48*('Input Parameters'!$G$12)^2/'Model Parameters'!$B$51)/TANH(SQRT($T48*('Input Parameters'!$G$12)^2/'Model Parameters'!$B$51)))</f>
        <v>2.8102703836572103E-5</v>
      </c>
      <c r="AI48" s="8">
        <f>MIN(1,('Model Parameters'!$B$45-'Model Parameters'!$F$3*'Input Parameters'!$G$3/'Model Parameters'!$F$4*LN($S48/'Input Parameters'!$G$22))/Z48)</f>
        <v>0.48115025135163231</v>
      </c>
      <c r="AJ48" s="8">
        <f>MIN('Input Parameters'!$G$24+'Model Parameters'!$F$2*'Input Parameters'!$G$4*EXP(-'Model Parameters'!$B$32*$S48-'Model Parameters'!$B$33*$X48-'Model Parameters'!$B$35*($S48+2*$X48)),AC48*10^(3-AD48)/'Model Parameters'!$B$13)</f>
        <v>47.146071918286694</v>
      </c>
      <c r="AK48" s="8">
        <f t="shared" si="3"/>
        <v>0.38497374096231846</v>
      </c>
      <c r="AL48" s="8">
        <f>MIN(1,('Model Parameters'!$B$45-'Model Parameters'!$F$3*'Input Parameters'!$G$3/'Model Parameters'!$F$4*AD48)/($E48-'Model Parameters'!$F$3*'Input Parameters'!$G$3/'Model Parameters'!$F$4*AD48))</f>
        <v>0.74852670524487341</v>
      </c>
      <c r="AM48" s="8">
        <f>MIN(1,('Model Parameters'!$B$45-'Model Parameters'!$F$3*'Input Parameters'!$G$3/'Model Parameters'!$F$4*AD48-0.2)/($E48-'Model Parameters'!$F$3*'Input Parameters'!$G$3/'Model Parameters'!$F$4*AD48-0.2))</f>
        <v>0.82279658354233154</v>
      </c>
      <c r="AN48" s="8">
        <f t="shared" si="4"/>
        <v>0.59890465632890921</v>
      </c>
      <c r="AO48" s="8">
        <f t="shared" si="5"/>
        <v>0.65832882333010878</v>
      </c>
      <c r="AP48" s="8">
        <f>EXP(-'Model Parameters'!$B$32*$S48-'Model Parameters'!$B$33*$X48-'Model Parameters'!$B$35*($S48+2*$X48))</f>
        <v>0.93195343980469914</v>
      </c>
    </row>
    <row r="49" spans="5:42" x14ac:dyDescent="0.4">
      <c r="E49">
        <f t="shared" si="0"/>
        <v>-0.23500000000000001</v>
      </c>
      <c r="F49">
        <f>'Input Parameters'!$G$15/(2*'Model Parameters'!$F$4)*'Model Parameters'!$B$39/('Model Parameters'!$B$65)*EXP(-($E49+0.11)/'Model Parameters'!$B$48)</f>
        <v>6.2278396520378237E-3</v>
      </c>
      <c r="G49">
        <f>1/((SQRT($F49*('Input Parameters'!$G$12)^2/'Model Parameters'!$B$51))/TANH(SQRT($F49*('Input Parameters'!$G$12)^2/'Model Parameters'!$B$51))+$F49*'Input Parameters'!$G$12/'Input Parameters'!$G$17)</f>
        <v>0.99995362071133309</v>
      </c>
      <c r="H49">
        <f>'Model Parameters'!$F$2*'Input Parameters'!$G$4*$G49</f>
        <v>34.05945775158095</v>
      </c>
      <c r="I49">
        <f>'Input Parameters'!$G$15*'Model Parameters'!$B$41/'Model Parameters'!$F$4*EXP(-$E49/'Model Parameters'!$B$50)</f>
        <v>9.7083202601932622E-2</v>
      </c>
      <c r="J49">
        <f>'Input Parameters'!$G$22+('Model Parameters'!$F$20*'Input Parameters'!$G$22 - (1/(1/('Input Parameters'!$G$12*($I49+2*$F49*$H49))+1/('Model Parameters'!$F$22*'Input Parameters'!$G$24))) + 'Input Parameters'!$G$12*($I49+2*$F49*$H49))/('Model Parameters'!$F$20+2*'Input Parameters'!$G$13*'Input Parameters'!$G$12*'Model Parameters'!$B$61*$H49)</f>
        <v>0.20298671318471351</v>
      </c>
      <c r="K49">
        <f>'Input Parameters'!$G$15/(2*'Model Parameters'!$F$4)*'Model Parameters'!$B$39/('Model Parameters'!$B$65)*EXP(-($E49+0.11)/'Model Parameters'!$B$48)+'Input Parameters'!$G$13*'Model Parameters'!$B$61*$J49</f>
        <v>0.23255802485299337</v>
      </c>
      <c r="L49">
        <f>1/((SQRT($K49*('Input Parameters'!$G$12)^2/'Model Parameters'!$B$51))/TANH(SQRT($K49*('Input Parameters'!$G$12)^2/'Model Parameters'!$B$51))+$K49*'Input Parameters'!$G$12/'Input Parameters'!$G$17)</f>
        <v>0.99827157175601122</v>
      </c>
      <c r="M49">
        <f>'Model Parameters'!$F$2*'Input Parameters'!$G$4*$L49</f>
        <v>34.002165419073449</v>
      </c>
      <c r="N49">
        <f>'Input Parameters'!$G$22+('Model Parameters'!$F$20*'Input Parameters'!$G$22 - (1/(1/('Input Parameters'!$G$12*($I49+2*$F49*$M49))+1/('Model Parameters'!$F$22*'Input Parameters'!$G$24))) + 'Input Parameters'!$G$12*($I49+2*$F49*$M49))/('Model Parameters'!$F$20+2*'Input Parameters'!$G$13*'Input Parameters'!$G$12*'Model Parameters'!$B$61*$M49)</f>
        <v>0.20300145487699928</v>
      </c>
      <c r="O49" s="4">
        <f>(2*'Model Parameters'!$F$21*'Input Parameters'!$G$23+'Model Parameters'!$F$22*'Input Parameters'!$G$24+'Model Parameters'!$F$20*'Input Parameters'!$G$22+'Input Parameters'!$G$12*$I49-'Model Parameters'!$F$20*$N49)/(2*'Model Parameters'!$F$21)</f>
        <v>255.9035983218599</v>
      </c>
      <c r="P49" s="4">
        <f>'Input Parameters'!$G$12*(2*$F49*$M49)/(2*'Model Parameters'!$F$21)*EXP(-$N49*('Model Parameters'!$B$32+'Model Parameters'!$B$35))</f>
        <v>0.19382801449008227</v>
      </c>
      <c r="Q49">
        <f>$O49+LN(1+($P49*('Model Parameters'!$B$33+2*'Model Parameters'!$B$35)*EXP(-$O49*('Model Parameters'!$B$33+2*'Model Parameters'!$B$35)))/(1+LN(SQRT(1+$P49*('Model Parameters'!$B$33+2*'Model Parameters'!$B$35)*EXP(-$O49*('Model Parameters'!$B$33+2*'Model Parameters'!$B$35))))))/('Model Parameters'!$B$33+2*'Model Parameters'!$B$35)</f>
        <v>256.08424127842483</v>
      </c>
      <c r="R49">
        <f>'Input Parameters'!$G$4*'Model Parameters'!$F$2*EXP(-'Model Parameters'!$B$32*$N49-'Model Parameters'!$B$33*$Q49-'Model Parameters'!$B$35*($N49+2*$Q49))*$L49</f>
        <v>31.688272866001835</v>
      </c>
      <c r="S49">
        <f>'Input Parameters'!$G$22+('Model Parameters'!$F$20*'Input Parameters'!$G$22 - (1/(1/('Input Parameters'!$G$12*($I49+2*$F49*$R49))+1/('Model Parameters'!$F$22*'Input Parameters'!$G$24))) + 'Input Parameters'!$G$12*($I49+2*$F49*$R49))/('Model Parameters'!$F$20+2*'Input Parameters'!$G$13*'Input Parameters'!$G$12*'Model Parameters'!$B$61*$R49)</f>
        <v>0.20363925125861107</v>
      </c>
      <c r="T49">
        <f>'Input Parameters'!$G$15/(2*'Model Parameters'!$F$4)*'Model Parameters'!$B$39/('Model Parameters'!$B$65)*EXP(-($E49+0.11)/'Model Parameters'!$B$48)+'Input Parameters'!$G$13*'Model Parameters'!$B$61*$S49</f>
        <v>0.23328560480538918</v>
      </c>
      <c r="U49">
        <f>1/((SQRT($T49*('Input Parameters'!$G$12)^2/'Model Parameters'!$B$51))/TANH(SQRT($T49*('Input Parameters'!$G$12)^2/'Model Parameters'!$B$51))+$T49*'Input Parameters'!$G$12/'Input Parameters'!$G$17)</f>
        <v>0.99826617531445627</v>
      </c>
      <c r="V49" s="4">
        <f>(2*'Model Parameters'!$F$21*'Input Parameters'!$G$23+'Model Parameters'!$F$22*'Input Parameters'!$G$24+'Model Parameters'!$F$20*'Input Parameters'!$G$22+'Input Parameters'!$G$12*$I49-'Model Parameters'!$F$20*$S49)/(2*'Model Parameters'!$F$21)</f>
        <v>255.90249104633043</v>
      </c>
      <c r="W49" s="4">
        <f>'Input Parameters'!$G$12*(2*$F49*$U49*'Model Parameters'!$F$2*'Input Parameters'!$G$4)/(2*'Model Parameters'!$F$21)*EXP(-$S49*('Model Parameters'!$B$32+'Model Parameters'!$B$35))</f>
        <v>0.19382694918023988</v>
      </c>
      <c r="X49">
        <f>MAX(0,$V49+LN(1+($W49*('Model Parameters'!$B$33+2*'Model Parameters'!$B$35)*EXP(-$V49*('Model Parameters'!$B$33+2*'Model Parameters'!$B$35)))/(1+LN(SQRT(1+$W49*('Model Parameters'!$B$33+2*'Model Parameters'!$B$35)*EXP(-$V49*('Model Parameters'!$B$33+2*'Model Parameters'!$B$35))))))/('Model Parameters'!$B$33+2*'Model Parameters'!$B$35))</f>
        <v>256.08313306512514</v>
      </c>
      <c r="Y49">
        <f>'Input Parameters'!$G$4*'Model Parameters'!$F$2*EXP(-'Model Parameters'!$B$32*$S49-'Model Parameters'!$B$33*$X49-'Model Parameters'!$B$35*($S49+2*$X49))*$U49</f>
        <v>31.688108362909468</v>
      </c>
      <c r="Z49" s="8">
        <f>$E49-'Model Parameters'!$F$3*'Input Parameters'!$G$3/'Model Parameters'!$F$4*LN($S49/'Input Parameters'!$G$22)</f>
        <v>-0.23628158314880823</v>
      </c>
      <c r="AA49" s="8">
        <f>'Input Parameters'!$G$12*$Y49*$F49*2*'Model Parameters'!$F$4/10</f>
        <v>1.450936845163792E-2</v>
      </c>
      <c r="AB49" s="8">
        <f t="shared" si="1"/>
        <v>31.688108362909468</v>
      </c>
      <c r="AC49" s="8">
        <f t="shared" si="2"/>
        <v>256.08313306512514</v>
      </c>
      <c r="AD49" s="8">
        <f>LOG10(S49/1000/'Model Parameters'!$B$15)</f>
        <v>9.6209185820271603</v>
      </c>
      <c r="AE49" s="8">
        <f>AA49*10/(AA49*10+('Model Parameters'!$F$4*'Input Parameters'!$G$12)*I49)</f>
        <v>0.80258819129889025</v>
      </c>
      <c r="AF49" s="8">
        <f>Y49*S49*'Input Parameters'!$G$13*'Input Parameters'!$G$12*'Model Parameters'!$B$61</f>
        <v>2.7413068364582089E-5</v>
      </c>
      <c r="AG49" s="8">
        <f>'Input Parameters'!$G$12*F49*Y49</f>
        <v>7.5189762406788197E-7</v>
      </c>
      <c r="AH49" s="8">
        <f>'Input Parameters'!$G$17*('Model Parameters'!$F$2*'Input Parameters'!$G$4*EXP(-'Model Parameters'!$B$32*$S49-'Model Parameters'!$B$33*$X49-'Model Parameters'!$B$35*($S49+2*$X49))-$Y49*SQRT($T49*('Input Parameters'!$G$12)^2/'Model Parameters'!$B$51)/TANH(SQRT($T49*('Input Parameters'!$G$12)^2/'Model Parameters'!$B$51)))</f>
        <v>2.8164965988592285E-5</v>
      </c>
      <c r="AI49" s="8">
        <f>MIN(1,('Model Parameters'!$B$45-'Model Parameters'!$F$3*'Input Parameters'!$G$3/'Model Parameters'!$F$4*LN($S49/'Input Parameters'!$G$22))/Z49)</f>
        <v>0.47097019440031412</v>
      </c>
      <c r="AJ49" s="8">
        <f>MIN('Input Parameters'!$G$24+'Model Parameters'!$F$2*'Input Parameters'!$G$4*EXP(-'Model Parameters'!$B$32*$S49-'Model Parameters'!$B$33*$X49-'Model Parameters'!$B$35*($S49+2*$X49)),AC49*10^(3-AD49)/'Model Parameters'!$B$13)</f>
        <v>47.147968726070566</v>
      </c>
      <c r="AK49" s="8">
        <f t="shared" si="3"/>
        <v>0.37799511647943485</v>
      </c>
      <c r="AL49" s="8">
        <f>MIN(1,('Model Parameters'!$B$45-'Model Parameters'!$F$3*'Input Parameters'!$G$3/'Model Parameters'!$F$4*AD49)/($E49-'Model Parameters'!$F$3*'Input Parameters'!$G$3/'Model Parameters'!$F$4*AD49))</f>
        <v>0.74076510642255256</v>
      </c>
      <c r="AM49" s="8">
        <f>MIN(1,('Model Parameters'!$B$45-'Model Parameters'!$F$3*'Input Parameters'!$G$3/'Model Parameters'!$F$4*AD49-0.2)/($E49-'Model Parameters'!$F$3*'Input Parameters'!$G$3/'Model Parameters'!$F$4*AD49-0.2))</f>
        <v>0.81676609952543833</v>
      </c>
      <c r="AN49" s="8">
        <f t="shared" si="4"/>
        <v>0.59452932694100635</v>
      </c>
      <c r="AO49" s="8">
        <f t="shared" si="5"/>
        <v>0.65552682653237093</v>
      </c>
      <c r="AP49" s="8">
        <f>EXP(-'Model Parameters'!$B$32*$S49-'Model Parameters'!$B$33*$X49-'Model Parameters'!$B$35*($S49+2*$X49))</f>
        <v>0.93194887067877674</v>
      </c>
    </row>
    <row r="50" spans="5:42" x14ac:dyDescent="0.4">
      <c r="E50">
        <f t="shared" si="0"/>
        <v>-0.24</v>
      </c>
      <c r="F50">
        <f>'Input Parameters'!$G$15/(2*'Model Parameters'!$F$4)*'Model Parameters'!$B$39/('Model Parameters'!$B$65)*EXP(-($E50+0.11)/'Model Parameters'!$B$48)</f>
        <v>6.7846090067438143E-3</v>
      </c>
      <c r="G50">
        <f>1/((SQRT($F50*('Input Parameters'!$G$12)^2/'Model Parameters'!$B$51))/TANH(SQRT($F50*('Input Parameters'!$G$12)^2/'Model Parameters'!$B$51))+$F50*'Input Parameters'!$G$12/'Input Parameters'!$G$17)</f>
        <v>0.9999494746475569</v>
      </c>
      <c r="H50">
        <f>'Model Parameters'!$F$2*'Input Parameters'!$G$4*$G50</f>
        <v>34.059316532347282</v>
      </c>
      <c r="I50">
        <f>'Input Parameters'!$G$15*'Model Parameters'!$B$41/'Model Parameters'!$F$4*EXP(-$E50/'Model Parameters'!$B$50)</f>
        <v>0.10412862914075131</v>
      </c>
      <c r="J50">
        <f>'Input Parameters'!$G$22+('Model Parameters'!$F$20*'Input Parameters'!$G$22 - (1/(1/('Input Parameters'!$G$12*($I50+2*$F50*$H50))+1/('Model Parameters'!$F$22*'Input Parameters'!$G$24))) + 'Input Parameters'!$G$12*($I50+2*$F50*$H50))/('Model Parameters'!$F$20+2*'Input Parameters'!$G$13*'Input Parameters'!$G$12*'Model Parameters'!$B$61*$H50)</f>
        <v>0.20299405597364215</v>
      </c>
      <c r="K50">
        <f>'Input Parameters'!$G$15/(2*'Model Parameters'!$F$4)*'Model Parameters'!$B$39/('Model Parameters'!$B$65)*EXP(-($E50+0.11)/'Model Parameters'!$B$48)+'Input Parameters'!$G$13*'Model Parameters'!$B$61*$J50</f>
        <v>0.23312298141735482</v>
      </c>
      <c r="L50">
        <f>1/((SQRT($K50*('Input Parameters'!$G$12)^2/'Model Parameters'!$B$51))/TANH(SQRT($K50*('Input Parameters'!$G$12)^2/'Model Parameters'!$B$51))+$K50*'Input Parameters'!$G$12/'Input Parameters'!$G$17)</f>
        <v>0.99826738148188732</v>
      </c>
      <c r="M50">
        <f>'Model Parameters'!$F$2*'Input Parameters'!$G$4*$L50</f>
        <v>34.002022693989467</v>
      </c>
      <c r="N50">
        <f>'Input Parameters'!$G$22+('Model Parameters'!$F$20*'Input Parameters'!$G$22 - (1/(1/('Input Parameters'!$G$12*($I50+2*$F50*$M50))+1/('Model Parameters'!$F$22*'Input Parameters'!$G$24))) + 'Input Parameters'!$G$12*($I50+2*$F50*$M50))/('Model Parameters'!$F$20+2*'Input Parameters'!$G$13*'Input Parameters'!$G$12*'Model Parameters'!$B$61*$M50)</f>
        <v>0.20300878959261279</v>
      </c>
      <c r="O50" s="4">
        <f>(2*'Model Parameters'!$F$21*'Input Parameters'!$G$23+'Model Parameters'!$F$22*'Input Parameters'!$G$24+'Model Parameters'!$F$20*'Input Parameters'!$G$22+'Input Parameters'!$G$12*$I50-'Model Parameters'!$F$20*$N50)/(2*'Model Parameters'!$F$21)</f>
        <v>255.90681008776178</v>
      </c>
      <c r="P50" s="4">
        <f>'Input Parameters'!$G$12*(2*$F50*$M50)/(2*'Model Parameters'!$F$21)*EXP(-$N50*('Model Parameters'!$B$32+'Model Parameters'!$B$35))</f>
        <v>0.21115536767587526</v>
      </c>
      <c r="Q50">
        <f>$O50+LN(1+($P50*('Model Parameters'!$B$33+2*'Model Parameters'!$B$35)*EXP(-$O50*('Model Parameters'!$B$33+2*'Model Parameters'!$B$35)))/(1+LN(SQRT(1+$P50*('Model Parameters'!$B$33+2*'Model Parameters'!$B$35)*EXP(-$O50*('Model Parameters'!$B$33+2*'Model Parameters'!$B$35))))))/('Model Parameters'!$B$33+2*'Model Parameters'!$B$35)</f>
        <v>256.10360066452569</v>
      </c>
      <c r="R50">
        <f>'Input Parameters'!$G$4*'Model Parameters'!$F$2*EXP(-'Model Parameters'!$B$32*$N50-'Model Parameters'!$B$33*$Q50-'Model Parameters'!$B$35*($N50+2*$Q50))*$L50</f>
        <v>31.687971057411488</v>
      </c>
      <c r="S50">
        <f>'Input Parameters'!$G$22+('Model Parameters'!$F$20*'Input Parameters'!$G$22 - (1/(1/('Input Parameters'!$G$12*($I50+2*$F50*$R50))+1/('Model Parameters'!$F$22*'Input Parameters'!$G$24))) + 'Input Parameters'!$G$12*($I50+2*$F50*$R50))/('Model Parameters'!$F$20+2*'Input Parameters'!$G$13*'Input Parameters'!$G$12*'Model Parameters'!$B$61*$R50)</f>
        <v>0.20364629205741375</v>
      </c>
      <c r="T50">
        <f>'Input Parameters'!$G$15/(2*'Model Parameters'!$F$4)*'Model Parameters'!$B$39/('Model Parameters'!$B$65)*EXP(-($E50+0.11)/'Model Parameters'!$B$48)+'Input Parameters'!$G$13*'Model Parameters'!$B$61*$S50</f>
        <v>0.23385022465076016</v>
      </c>
      <c r="U50">
        <f>1/((SQRT($T50*('Input Parameters'!$G$12)^2/'Model Parameters'!$B$51))/TANH(SQRT($T50*('Input Parameters'!$G$12)^2/'Model Parameters'!$B$51))+$T50*'Input Parameters'!$G$12/'Input Parameters'!$G$17)</f>
        <v>0.9982619875914307</v>
      </c>
      <c r="V50" s="4">
        <f>(2*'Model Parameters'!$F$21*'Input Parameters'!$G$23+'Model Parameters'!$F$22*'Input Parameters'!$G$24+'Model Parameters'!$F$20*'Input Parameters'!$G$22+'Input Parameters'!$G$12*$I50-'Model Parameters'!$F$20*$S50)/(2*'Model Parameters'!$F$21)</f>
        <v>255.90570332250002</v>
      </c>
      <c r="W50" s="4">
        <f>'Input Parameters'!$G$12*(2*$F50*$U50*'Model Parameters'!$F$2*'Input Parameters'!$G$4)/(2*'Model Parameters'!$F$21)*EXP(-$S50*('Model Parameters'!$B$32+'Model Parameters'!$B$35))</f>
        <v>0.21115420767573767</v>
      </c>
      <c r="X50">
        <f>MAX(0,$V50+LN(1+($W50*('Model Parameters'!$B$33+2*'Model Parameters'!$B$35)*EXP(-$V50*('Model Parameters'!$B$33+2*'Model Parameters'!$B$35)))/(1+LN(SQRT(1+$W50*('Model Parameters'!$B$33+2*'Model Parameters'!$B$35)*EXP(-$V50*('Model Parameters'!$B$33+2*'Model Parameters'!$B$35))))))/('Model Parameters'!$B$33+2*'Model Parameters'!$B$35))</f>
        <v>256.10249287815049</v>
      </c>
      <c r="Y50">
        <f>'Input Parameters'!$G$4*'Model Parameters'!$F$2*EXP(-'Model Parameters'!$B$32*$S50-'Model Parameters'!$B$33*$X50-'Model Parameters'!$B$35*($S50+2*$X50))*$U50</f>
        <v>31.687806633744415</v>
      </c>
      <c r="Z50" s="8">
        <f>$E50-'Model Parameters'!$F$3*'Input Parameters'!$G$3/'Model Parameters'!$F$4*LN($S50/'Input Parameters'!$G$22)</f>
        <v>-0.24128247145785475</v>
      </c>
      <c r="AA50" s="8">
        <f>'Input Parameters'!$G$12*$Y50*$F50*2*'Model Parameters'!$F$4/10</f>
        <v>1.5806356625297259E-2</v>
      </c>
      <c r="AB50" s="8">
        <f t="shared" si="1"/>
        <v>31.687806633744415</v>
      </c>
      <c r="AC50" s="8">
        <f t="shared" si="2"/>
        <v>256.10249287815049</v>
      </c>
      <c r="AD50" s="8">
        <f>LOG10(S50/1000/'Model Parameters'!$B$15)</f>
        <v>9.6209335974389223</v>
      </c>
      <c r="AE50" s="8">
        <f>AA50*10/(AA50*10+('Model Parameters'!$F$4*'Input Parameters'!$G$12)*I50)</f>
        <v>0.80504177263951493</v>
      </c>
      <c r="AF50" s="8">
        <f>Y50*S50*'Input Parameters'!$G$13*'Input Parameters'!$G$12*'Model Parameters'!$B$61</f>
        <v>2.7413755135675934E-5</v>
      </c>
      <c r="AG50" s="8">
        <f>'Input Parameters'!$G$12*F50*Y50</f>
        <v>8.1910953128969583E-7</v>
      </c>
      <c r="AH50" s="8">
        <f>'Input Parameters'!$G$17*('Model Parameters'!$F$2*'Input Parameters'!$G$4*EXP(-'Model Parameters'!$B$32*$S50-'Model Parameters'!$B$33*$X50-'Model Parameters'!$B$35*($S50+2*$X50))-$Y50*SQRT($T50*('Input Parameters'!$G$12)^2/'Model Parameters'!$B$51)/TANH(SQRT($T50*('Input Parameters'!$G$12)^2/'Model Parameters'!$B$51)))</f>
        <v>2.8232864666883226E-5</v>
      </c>
      <c r="AI50" s="8">
        <f>MIN(1,('Model Parameters'!$B$45-'Model Parameters'!$F$3*'Input Parameters'!$G$3/'Model Parameters'!$F$4*LN($S50/'Input Parameters'!$G$22))/Z50)</f>
        <v>0.46121241541283148</v>
      </c>
      <c r="AJ50" s="8">
        <f>MIN('Input Parameters'!$G$24+'Model Parameters'!$F$2*'Input Parameters'!$G$4*EXP(-'Model Parameters'!$B$32*$S50-'Model Parameters'!$B$33*$X50-'Model Parameters'!$B$35*($S50+2*$X50)),AC50*10^(3-AD50)/'Model Parameters'!$B$13)</f>
        <v>47.149902897942511</v>
      </c>
      <c r="AK50" s="8">
        <f t="shared" si="3"/>
        <v>0.37129526046729822</v>
      </c>
      <c r="AL50" s="8">
        <f>MIN(1,('Model Parameters'!$B$45-'Model Parameters'!$F$3*'Input Parameters'!$G$3/'Model Parameters'!$F$4*AD50)/($E50-'Model Parameters'!$F$3*'Input Parameters'!$G$3/'Model Parameters'!$F$4*AD50))</f>
        <v>0.73316286403154896</v>
      </c>
      <c r="AM50" s="8">
        <f>MIN(1,('Model Parameters'!$B$45-'Model Parameters'!$F$3*'Input Parameters'!$G$3/'Model Parameters'!$F$4*AD50-0.2)/($E50-'Model Parameters'!$F$3*'Input Parameters'!$G$3/'Model Parameters'!$F$4*AD50-0.2))</f>
        <v>0.81082339319045482</v>
      </c>
      <c r="AN50" s="8">
        <f t="shared" si="4"/>
        <v>0.59022673169342188</v>
      </c>
      <c r="AO50" s="8">
        <f t="shared" si="5"/>
        <v>0.65274670175163019</v>
      </c>
      <c r="AP50" s="8">
        <f>EXP(-'Model Parameters'!$B$32*$S50-'Model Parameters'!$B$33*$X50-'Model Parameters'!$B$35*($S50+2*$X50))</f>
        <v>0.93194390631010704</v>
      </c>
    </row>
    <row r="51" spans="5:42" x14ac:dyDescent="0.4">
      <c r="E51">
        <f t="shared" si="0"/>
        <v>-0.245</v>
      </c>
      <c r="F51">
        <f>'Input Parameters'!$G$15/(2*'Model Parameters'!$F$4)*'Model Parameters'!$B$39/('Model Parameters'!$B$65)*EXP(-($E51+0.11)/'Model Parameters'!$B$48)</f>
        <v>7.3911535855499151E-3</v>
      </c>
      <c r="G51">
        <f>1/((SQRT($F51*('Input Parameters'!$G$12)^2/'Model Parameters'!$B$51))/TANH(SQRT($F51*('Input Parameters'!$G$12)^2/'Model Parameters'!$B$51))+$F51*'Input Parameters'!$G$12/'Input Parameters'!$G$17)</f>
        <v>0.99994495797172644</v>
      </c>
      <c r="H51">
        <f>'Model Parameters'!$F$2*'Input Parameters'!$G$4*$G51</f>
        <v>34.059162689682545</v>
      </c>
      <c r="I51">
        <f>'Input Parameters'!$G$15*'Model Parameters'!$B$41/'Model Parameters'!$F$4*EXP(-$E51/'Model Parameters'!$B$50)</f>
        <v>0.11168534943362361</v>
      </c>
      <c r="J51">
        <f>'Input Parameters'!$G$22+('Model Parameters'!$F$20*'Input Parameters'!$G$22 - (1/(1/('Input Parameters'!$G$12*($I51+2*$F51*$H51))+1/('Model Parameters'!$F$22*'Input Parameters'!$G$24))) + 'Input Parameters'!$G$12*($I51+2*$F51*$H51))/('Model Parameters'!$F$20+2*'Input Parameters'!$G$13*'Input Parameters'!$G$12*'Model Parameters'!$B$61*$H51)</f>
        <v>0.20300271380241613</v>
      </c>
      <c r="K51">
        <f>'Input Parameters'!$G$15/(2*'Model Parameters'!$F$4)*'Model Parameters'!$B$39/('Model Parameters'!$B$65)*EXP(-($E51+0.11)/'Model Parameters'!$B$48)+'Input Parameters'!$G$13*'Model Parameters'!$B$61*$J51</f>
        <v>0.23373917947524392</v>
      </c>
      <c r="L51">
        <f>1/((SQRT($K51*('Input Parameters'!$G$12)^2/'Model Parameters'!$B$51))/TANH(SQRT($K51*('Input Parameters'!$G$12)^2/'Model Parameters'!$B$51))+$K51*'Input Parameters'!$G$12/'Input Parameters'!$G$17)</f>
        <v>0.99826281119794147</v>
      </c>
      <c r="M51">
        <f>'Model Parameters'!$F$2*'Input Parameters'!$G$4*$L51</f>
        <v>34.001867025376704</v>
      </c>
      <c r="N51">
        <f>'Input Parameters'!$G$22+('Model Parameters'!$F$20*'Input Parameters'!$G$22 - (1/(1/('Input Parameters'!$G$12*($I51+2*$F51*$M51))+1/('Model Parameters'!$F$22*'Input Parameters'!$G$24))) + 'Input Parameters'!$G$12*($I51+2*$F51*$M51))/('Model Parameters'!$F$20+2*'Input Parameters'!$G$13*'Input Parameters'!$G$12*'Model Parameters'!$B$61*$M51)</f>
        <v>0.20301743784689855</v>
      </c>
      <c r="O51" s="4">
        <f>(2*'Model Parameters'!$F$21*'Input Parameters'!$G$23+'Model Parameters'!$F$22*'Input Parameters'!$G$24+'Model Parameters'!$F$20*'Input Parameters'!$G$22+'Input Parameters'!$G$12*$I51-'Model Parameters'!$F$20*$N51)/(2*'Model Parameters'!$F$21)</f>
        <v>255.91025357844831</v>
      </c>
      <c r="P51" s="4">
        <f>'Input Parameters'!$G$12*(2*$F51*$M51)/(2*'Model Parameters'!$F$21)*EXP(-$N51*('Model Parameters'!$B$32+'Model Parameters'!$B$35))</f>
        <v>0.23003162073205188</v>
      </c>
      <c r="Q51">
        <f>$O51+LN(1+($P51*('Model Parameters'!$B$33+2*'Model Parameters'!$B$35)*EXP(-$O51*('Model Parameters'!$B$33+2*'Model Parameters'!$B$35)))/(1+LN(SQRT(1+$P51*('Model Parameters'!$B$33+2*'Model Parameters'!$B$35)*EXP(-$O51*('Model Parameters'!$B$33+2*'Model Parameters'!$B$35))))))/('Model Parameters'!$B$33+2*'Model Parameters'!$B$35)</f>
        <v>256.12463502594244</v>
      </c>
      <c r="R51">
        <f>'Input Parameters'!$G$4*'Model Parameters'!$F$2*EXP(-'Model Parameters'!$B$32*$N51-'Model Parameters'!$B$33*$Q51-'Model Parameters'!$B$35*($N51+2*$Q51))*$L51</f>
        <v>31.687642581447193</v>
      </c>
      <c r="S51">
        <f>'Input Parameters'!$G$22+('Model Parameters'!$F$20*'Input Parameters'!$G$22 - (1/(1/('Input Parameters'!$G$12*($I51+2*$F51*$R51))+1/('Model Parameters'!$F$22*'Input Parameters'!$G$24))) + 'Input Parameters'!$G$12*($I51+2*$F51*$R51))/('Model Parameters'!$F$20+2*'Input Parameters'!$G$13*'Input Parameters'!$G$12*'Model Parameters'!$B$61*$R51)</f>
        <v>0.20365458652504975</v>
      </c>
      <c r="T51">
        <f>'Input Parameters'!$G$15/(2*'Model Parameters'!$F$4)*'Model Parameters'!$B$39/('Model Parameters'!$B$65)*EXP(-($E51+0.11)/'Model Parameters'!$B$48)+'Input Parameters'!$G$13*'Model Parameters'!$B$61*$S51</f>
        <v>0.2344660175609804</v>
      </c>
      <c r="U51">
        <f>1/((SQRT($T51*('Input Parameters'!$G$12)^2/'Model Parameters'!$B$51))/TANH(SQRT($T51*('Input Parameters'!$G$12)^2/'Model Parameters'!$B$51))+$T51*'Input Parameters'!$G$12/'Input Parameters'!$G$17)</f>
        <v>0.99825742037091936</v>
      </c>
      <c r="V51" s="4">
        <f>(2*'Model Parameters'!$F$21*'Input Parameters'!$G$23+'Model Parameters'!$F$22*'Input Parameters'!$G$24+'Model Parameters'!$F$20*'Input Parameters'!$G$22+'Input Parameters'!$G$12*$I51-'Model Parameters'!$F$20*$S51)/(2*'Model Parameters'!$F$21)</f>
        <v>255.90914742739395</v>
      </c>
      <c r="W51" s="4">
        <f>'Input Parameters'!$G$12*(2*$F51*$U51*'Model Parameters'!$F$2*'Input Parameters'!$G$4)/(2*'Model Parameters'!$F$21)*EXP(-$S51*('Model Parameters'!$B$32+'Model Parameters'!$B$35))</f>
        <v>0.23003035774535224</v>
      </c>
      <c r="X51">
        <f>MAX(0,$V51+LN(1+($W51*('Model Parameters'!$B$33+2*'Model Parameters'!$B$35)*EXP(-$V51*('Model Parameters'!$B$33+2*'Model Parameters'!$B$35)))/(1+LN(SQRT(1+$W51*('Model Parameters'!$B$33+2*'Model Parameters'!$B$35)*EXP(-$V51*('Model Parameters'!$B$33+2*'Model Parameters'!$B$35))))))/('Model Parameters'!$B$33+2*'Model Parameters'!$B$35))</f>
        <v>256.12352776313008</v>
      </c>
      <c r="Y51">
        <f>'Input Parameters'!$G$4*'Model Parameters'!$F$2*EXP(-'Model Parameters'!$B$32*$S51-'Model Parameters'!$B$33*$X51-'Model Parameters'!$B$35*($S51+2*$X51))*$U51</f>
        <v>31.687478252967157</v>
      </c>
      <c r="Z51" s="8">
        <f>$E51-'Model Parameters'!$F$3*'Input Parameters'!$G$3/'Model Parameters'!$F$4*LN($S51/'Input Parameters'!$G$22)</f>
        <v>-0.24628351789781563</v>
      </c>
      <c r="AA51" s="8">
        <f>'Input Parameters'!$G$12*$Y51*$F51*2*'Model Parameters'!$F$4/10</f>
        <v>1.7219267705613491E-2</v>
      </c>
      <c r="AB51" s="8">
        <f t="shared" si="1"/>
        <v>31.687478252967157</v>
      </c>
      <c r="AC51" s="8">
        <f t="shared" si="2"/>
        <v>256.12352776313008</v>
      </c>
      <c r="AD51" s="8">
        <f>LOG10(S51/1000/'Model Parameters'!$B$15)</f>
        <v>9.6209512857951935</v>
      </c>
      <c r="AE51" s="8">
        <f>AA51*10/(AA51*10+('Model Parameters'!$F$4*'Input Parameters'!$G$12)*I51)</f>
        <v>0.80747204351005097</v>
      </c>
      <c r="AF51" s="8">
        <f>Y51*S51*'Input Parameters'!$G$13*'Input Parameters'!$G$12*'Model Parameters'!$B$61</f>
        <v>2.74145875914045E-5</v>
      </c>
      <c r="AG51" s="8">
        <f>'Input Parameters'!$G$12*F51*Y51</f>
        <v>8.9232874050958654E-7</v>
      </c>
      <c r="AH51" s="8">
        <f>'Input Parameters'!$G$17*('Model Parameters'!$F$2*'Input Parameters'!$G$4*EXP(-'Model Parameters'!$B$32*$S51-'Model Parameters'!$B$33*$X51-'Model Parameters'!$B$35*($S51+2*$X51))-$Y51*SQRT($T51*('Input Parameters'!$G$12)^2/'Model Parameters'!$B$51)/TANH(SQRT($T51*('Input Parameters'!$G$12)^2/'Model Parameters'!$B$51)))</f>
        <v>2.8306916331926563E-5</v>
      </c>
      <c r="AI51" s="8">
        <f>MIN(1,('Model Parameters'!$B$45-'Model Parameters'!$F$3*'Input Parameters'!$G$3/'Model Parameters'!$F$4*LN($S51/'Input Parameters'!$G$22))/Z51)</f>
        <v>0.45185126007493437</v>
      </c>
      <c r="AJ51" s="8">
        <f>MIN('Input Parameters'!$G$24+'Model Parameters'!$F$2*'Input Parameters'!$G$4*EXP(-'Model Parameters'!$B$32*$S51-'Model Parameters'!$B$33*$X51-'Model Parameters'!$B$35*($S51+2*$X51)),AC51*10^(3-AD51)/'Model Parameters'!$B$13)</f>
        <v>47.151855053602304</v>
      </c>
      <c r="AK51" s="8">
        <f t="shared" si="3"/>
        <v>0.36485726033529875</v>
      </c>
      <c r="AL51" s="8">
        <f>MIN(1,('Model Parameters'!$B$45-'Model Parameters'!$F$3*'Input Parameters'!$G$3/'Model Parameters'!$F$4*AD51)/($E51-'Model Parameters'!$F$3*'Input Parameters'!$G$3/'Model Parameters'!$F$4*AD51))</f>
        <v>0.7257151296336618</v>
      </c>
      <c r="AM51" s="8">
        <f>MIN(1,('Model Parameters'!$B$45-'Model Parameters'!$F$3*'Input Parameters'!$G$3/'Model Parameters'!$F$4*AD51-0.2)/($E51-'Model Parameters'!$F$3*'Input Parameters'!$G$3/'Model Parameters'!$F$4*AD51-0.2))</f>
        <v>0.80496656664734356</v>
      </c>
      <c r="AN51" s="8">
        <f t="shared" si="4"/>
        <v>0.5859946787314545</v>
      </c>
      <c r="AO51" s="8">
        <f t="shared" si="5"/>
        <v>0.64998799852800015</v>
      </c>
      <c r="AP51" s="8">
        <f>EXP(-'Model Parameters'!$B$32*$S51-'Model Parameters'!$B$33*$X51-'Model Parameters'!$B$35*($S51+2*$X51))</f>
        <v>0.93193851235350456</v>
      </c>
    </row>
    <row r="52" spans="5:42" x14ac:dyDescent="0.4">
      <c r="E52">
        <f t="shared" si="0"/>
        <v>-0.25</v>
      </c>
      <c r="F52">
        <f>'Input Parameters'!$G$15/(2*'Model Parameters'!$F$4)*'Model Parameters'!$B$39/('Model Parameters'!$B$65)*EXP(-($E52+0.11)/'Model Parameters'!$B$48)</f>
        <v>8.0519232974054465E-3</v>
      </c>
      <c r="G52">
        <f>1/((SQRT($F52*('Input Parameters'!$G$12)^2/'Model Parameters'!$B$51))/TANH(SQRT($F52*('Input Parameters'!$G$12)^2/'Model Parameters'!$B$51))+$F52*'Input Parameters'!$G$12/'Input Parameters'!$G$17)</f>
        <v>0.99994003755975636</v>
      </c>
      <c r="H52">
        <f>'Model Parameters'!$F$2*'Input Parameters'!$G$4*$G52</f>
        <v>34.05899509534602</v>
      </c>
      <c r="I52">
        <f>'Input Parameters'!$G$15*'Model Parameters'!$B$41/'Model Parameters'!$F$4*EXP(-$E52/'Model Parameters'!$B$50)</f>
        <v>0.1197904685871735</v>
      </c>
      <c r="J52">
        <f>'Input Parameters'!$G$22+('Model Parameters'!$F$20*'Input Parameters'!$G$22 - (1/(1/('Input Parameters'!$G$12*($I52+2*$F52*$H52))+1/('Model Parameters'!$F$22*'Input Parameters'!$G$24))) + 'Input Parameters'!$G$12*($I52+2*$F52*$H52))/('Model Parameters'!$F$20+2*'Input Parameters'!$G$13*'Input Parameters'!$G$12*'Model Parameters'!$B$61*$H52)</f>
        <v>0.20301292242945751</v>
      </c>
      <c r="K52">
        <f>'Input Parameters'!$G$15/(2*'Model Parameters'!$F$4)*'Model Parameters'!$B$39/('Model Parameters'!$B$65)*EXP(-($E52+0.11)/'Model Parameters'!$B$48)+'Input Parameters'!$G$13*'Model Parameters'!$B$61*$J52</f>
        <v>0.23441133180625057</v>
      </c>
      <c r="L52">
        <f>1/((SQRT($K52*('Input Parameters'!$G$12)^2/'Model Parameters'!$B$51))/TANH(SQRT($K52*('Input Parameters'!$G$12)^2/'Model Parameters'!$B$51))+$K52*'Input Parameters'!$G$12/'Input Parameters'!$G$17)</f>
        <v>0.99825782596290036</v>
      </c>
      <c r="M52">
        <f>'Model Parameters'!$F$2*'Input Parameters'!$G$4*$L52</f>
        <v>34.001697223099129</v>
      </c>
      <c r="N52">
        <f>'Input Parameters'!$G$22+('Model Parameters'!$F$20*'Input Parameters'!$G$22 - (1/(1/('Input Parameters'!$G$12*($I52+2*$F52*$M52))+1/('Model Parameters'!$F$22*'Input Parameters'!$G$24))) + 'Input Parameters'!$G$12*($I52+2*$F52*$M52))/('Model Parameters'!$F$20+2*'Input Parameters'!$G$13*'Input Parameters'!$G$12*'Model Parameters'!$B$61*$M52)</f>
        <v>0.20302763512098301</v>
      </c>
      <c r="O52" s="4">
        <f>(2*'Model Parameters'!$F$21*'Input Parameters'!$G$23+'Model Parameters'!$F$22*'Input Parameters'!$G$24+'Model Parameters'!$F$20*'Input Parameters'!$G$22+'Input Parameters'!$G$12*$I52-'Model Parameters'!$F$20*$N52)/(2*'Model Parameters'!$F$21)</f>
        <v>255.91394536709754</v>
      </c>
      <c r="P52" s="4">
        <f>'Input Parameters'!$G$12*(2*$F52*$M52)/(2*'Model Parameters'!$F$21)*EXP(-$N52*('Model Parameters'!$B$32+'Model Parameters'!$B$35))</f>
        <v>0.25059521389887435</v>
      </c>
      <c r="Q52">
        <f>$O52+LN(1+($P52*('Model Parameters'!$B$33+2*'Model Parameters'!$B$35)*EXP(-$O52*('Model Parameters'!$B$33+2*'Model Parameters'!$B$35)))/(1+LN(SQRT(1+$P52*('Model Parameters'!$B$33+2*'Model Parameters'!$B$35)*EXP(-$O52*('Model Parameters'!$B$33+2*'Model Parameters'!$B$35))))))/('Model Parameters'!$B$33+2*'Model Parameters'!$B$35)</f>
        <v>256.14748989779548</v>
      </c>
      <c r="R52">
        <f>'Input Parameters'!$G$4*'Model Parameters'!$F$2*EXP(-'Model Parameters'!$B$32*$N52-'Model Parameters'!$B$33*$Q52-'Model Parameters'!$B$35*($N52+2*$Q52))*$L52</f>
        <v>31.687285059934162</v>
      </c>
      <c r="S52">
        <f>'Input Parameters'!$G$22+('Model Parameters'!$F$20*'Input Parameters'!$G$22 - (1/(1/('Input Parameters'!$G$12*($I52+2*$F52*$R52))+1/('Model Parameters'!$F$22*'Input Parameters'!$G$24))) + 'Input Parameters'!$G$12*($I52+2*$F52*$R52))/('Model Parameters'!$F$20+2*'Input Parameters'!$G$13*'Input Parameters'!$G$12*'Model Parameters'!$B$61*$R52)</f>
        <v>0.20366435864070129</v>
      </c>
      <c r="T52">
        <f>'Input Parameters'!$G$15/(2*'Model Parameters'!$F$4)*'Model Parameters'!$B$39/('Model Parameters'!$B$65)*EXP(-($E52+0.11)/'Model Parameters'!$B$48)+'Input Parameters'!$G$13*'Model Parameters'!$B$61*$S52</f>
        <v>0.23513768318178738</v>
      </c>
      <c r="U52">
        <f>1/((SQRT($T52*('Input Parameters'!$G$12)^2/'Model Parameters'!$B$51))/TANH(SQRT($T52*('Input Parameters'!$G$12)^2/'Model Parameters'!$B$51))+$T52*'Input Parameters'!$G$12/'Input Parameters'!$G$17)</f>
        <v>0.99825243880948067</v>
      </c>
      <c r="V52" s="4">
        <f>(2*'Model Parameters'!$F$21*'Input Parameters'!$G$23+'Model Parameters'!$F$22*'Input Parameters'!$G$24+'Model Parameters'!$F$20*'Input Parameters'!$G$22+'Input Parameters'!$G$12*$I52-'Model Parameters'!$F$20*$S52)/(2*'Model Parameters'!$F$21)</f>
        <v>255.91283995415895</v>
      </c>
      <c r="W52" s="4">
        <f>'Input Parameters'!$G$12*(2*$F52*$U52*'Model Parameters'!$F$2*'Input Parameters'!$G$4)/(2*'Model Parameters'!$F$21)*EXP(-$S52*('Model Parameters'!$B$32+'Model Parameters'!$B$35))</f>
        <v>0.2505938389384702</v>
      </c>
      <c r="X52">
        <f>MAX(0,$V52+LN(1+($W52*('Model Parameters'!$B$33+2*'Model Parameters'!$B$35)*EXP(-$V52*('Model Parameters'!$B$33+2*'Model Parameters'!$B$35)))/(1+LN(SQRT(1+$W52*('Model Parameters'!$B$33+2*'Model Parameters'!$B$35)*EXP(-$V52*('Model Parameters'!$B$33+2*'Model Parameters'!$B$35))))))/('Model Parameters'!$B$33+2*'Model Parameters'!$B$35))</f>
        <v>256.14638327454782</v>
      </c>
      <c r="Y52">
        <f>'Input Parameters'!$G$4*'Model Parameters'!$F$2*EXP(-'Model Parameters'!$B$32*$S52-'Model Parameters'!$B$33*$X52-'Model Parameters'!$B$35*($S52+2*$X52))*$U52</f>
        <v>31.687120845397125</v>
      </c>
      <c r="Z52" s="8">
        <f>$E52-'Model Parameters'!$F$3*'Input Parameters'!$G$3/'Model Parameters'!$F$4*LN($S52/'Input Parameters'!$G$22)</f>
        <v>-0.25128475070493472</v>
      </c>
      <c r="AA52" s="8">
        <f>'Input Parameters'!$G$12*$Y52*$F52*2*'Model Parameters'!$F$4/10</f>
        <v>1.875846001105224E-2</v>
      </c>
      <c r="AB52" s="8">
        <f t="shared" si="1"/>
        <v>31.687120845397125</v>
      </c>
      <c r="AC52" s="8">
        <f t="shared" si="2"/>
        <v>256.14638327454782</v>
      </c>
      <c r="AD52" s="8">
        <f>LOG10(S52/1000/'Model Parameters'!$B$15)</f>
        <v>9.6209721243835045</v>
      </c>
      <c r="AE52" s="8">
        <f>AA52*10/(AA52*10+('Model Parameters'!$F$4*'Input Parameters'!$G$12)*I52)</f>
        <v>0.80987903303327935</v>
      </c>
      <c r="AF52" s="8">
        <f>Y52*S52*'Input Parameters'!$G$13*'Input Parameters'!$G$12*'Model Parameters'!$B$61</f>
        <v>2.7415593818913181E-5</v>
      </c>
      <c r="AG52" s="8">
        <f>'Input Parameters'!$G$12*F52*Y52</f>
        <v>9.7209203560409605E-7</v>
      </c>
      <c r="AH52" s="8">
        <f>'Input Parameters'!$G$17*('Model Parameters'!$F$2*'Input Parameters'!$G$4*EXP(-'Model Parameters'!$B$32*$S52-'Model Parameters'!$B$33*$X52-'Model Parameters'!$B$35*($S52+2*$X52))-$Y52*SQRT($T52*('Input Parameters'!$G$12)^2/'Model Parameters'!$B$51)/TANH(SQRT($T52*('Input Parameters'!$G$12)^2/'Model Parameters'!$B$51)))</f>
        <v>2.8387685854469061E-5</v>
      </c>
      <c r="AI52" s="8">
        <f>MIN(1,('Model Parameters'!$B$45-'Model Parameters'!$F$3*'Input Parameters'!$G$3/'Model Parameters'!$F$4*LN($S52/'Input Parameters'!$G$22))/Z52)</f>
        <v>0.44286312795641253</v>
      </c>
      <c r="AJ52" s="8">
        <f>MIN('Input Parameters'!$G$24+'Model Parameters'!$F$2*'Input Parameters'!$G$4*EXP(-'Model Parameters'!$B$32*$S52-'Model Parameters'!$B$33*$X52-'Model Parameters'!$B$35*($S52+2*$X52)),AC52*10^(3-AD52)/'Model Parameters'!$B$13)</f>
        <v>47.153800092562818</v>
      </c>
      <c r="AK52" s="8">
        <f t="shared" si="3"/>
        <v>0.35866556183543286</v>
      </c>
      <c r="AL52" s="8">
        <f>MIN(1,('Model Parameters'!$B$45-'Model Parameters'!$F$3*'Input Parameters'!$G$3/'Model Parameters'!$F$4*AD52)/($E52-'Model Parameters'!$F$3*'Input Parameters'!$G$3/'Model Parameters'!$F$4*AD52))</f>
        <v>0.71841725139504675</v>
      </c>
      <c r="AM52" s="8">
        <f>MIN(1,('Model Parameters'!$B$45-'Model Parameters'!$F$3*'Input Parameters'!$G$3/'Model Parameters'!$F$4*AD52-0.2)/($E52-'Model Parameters'!$F$3*'Input Parameters'!$G$3/'Model Parameters'!$F$4*AD52-0.2))</f>
        <v>0.7991937772912151</v>
      </c>
      <c r="AN52" s="8">
        <f t="shared" si="4"/>
        <v>0.58183106887424685</v>
      </c>
      <c r="AO52" s="8">
        <f t="shared" si="5"/>
        <v>0.6472502835588233</v>
      </c>
      <c r="AP52" s="8">
        <f>EXP(-'Model Parameters'!$B$32*$S52-'Model Parameters'!$B$33*$X52-'Model Parameters'!$B$35*($S52+2*$X52))</f>
        <v>0.93193265147036708</v>
      </c>
    </row>
    <row r="53" spans="5:42" x14ac:dyDescent="0.4">
      <c r="E53">
        <f t="shared" si="0"/>
        <v>-0.255</v>
      </c>
      <c r="F53">
        <f>'Input Parameters'!$G$15/(2*'Model Parameters'!$F$4)*'Model Parameters'!$B$39/('Model Parameters'!$B$65)*EXP(-($E53+0.11)/'Model Parameters'!$B$48)</f>
        <v>8.7717658734697886E-3</v>
      </c>
      <c r="G53">
        <f>1/((SQRT($F53*('Input Parameters'!$G$12)^2/'Model Parameters'!$B$51))/TANH(SQRT($F53*('Input Parameters'!$G$12)^2/'Model Parameters'!$B$51))+$F53*'Input Parameters'!$G$12/'Input Parameters'!$G$17)</f>
        <v>0.99993467732788255</v>
      </c>
      <c r="H53">
        <f>'Model Parameters'!$F$2*'Input Parameters'!$G$4*$G53</f>
        <v>34.058812520287276</v>
      </c>
      <c r="I53">
        <f>'Input Parameters'!$G$15*'Model Parameters'!$B$41/'Model Parameters'!$F$4*EXP(-$E53/'Model Parameters'!$B$50)</f>
        <v>0.12848378446326922</v>
      </c>
      <c r="J53">
        <f>'Input Parameters'!$G$22+('Model Parameters'!$F$20*'Input Parameters'!$G$22 - (1/(1/('Input Parameters'!$G$12*($I53+2*$F53*$H53))+1/('Model Parameters'!$F$22*'Input Parameters'!$G$24))) + 'Input Parameters'!$G$12*($I53+2*$F53*$H53))/('Model Parameters'!$F$20+2*'Input Parameters'!$G$13*'Input Parameters'!$G$12*'Model Parameters'!$B$61*$H53)</f>
        <v>0.20302495981388471</v>
      </c>
      <c r="K53">
        <f>'Input Parameters'!$G$15/(2*'Model Parameters'!$F$4)*'Model Parameters'!$B$39/('Model Parameters'!$B$65)*EXP(-($E53+0.11)/'Model Parameters'!$B$48)+'Input Parameters'!$G$13*'Model Parameters'!$B$61*$J53</f>
        <v>0.23514459606595123</v>
      </c>
      <c r="L53">
        <f>1/((SQRT($K53*('Input Parameters'!$G$12)^2/'Model Parameters'!$B$51))/TANH(SQRT($K53*('Input Parameters'!$G$12)^2/'Model Parameters'!$B$51))+$K53*'Input Parameters'!$G$12/'Input Parameters'!$G$17)</f>
        <v>0.99825238753880308</v>
      </c>
      <c r="M53">
        <f>'Model Parameters'!$F$2*'Input Parameters'!$G$4*$L53</f>
        <v>34.001511984732126</v>
      </c>
      <c r="N53">
        <f>'Input Parameters'!$G$22+('Model Parameters'!$F$20*'Input Parameters'!$G$22 - (1/(1/('Input Parameters'!$G$12*($I53+2*$F53*$M53))+1/('Model Parameters'!$F$22*'Input Parameters'!$G$24))) + 'Input Parameters'!$G$12*($I53+2*$F53*$M53))/('Model Parameters'!$F$20+2*'Input Parameters'!$G$13*'Input Parameters'!$G$12*'Model Parameters'!$B$61*$M53)</f>
        <v>0.20303965904595819</v>
      </c>
      <c r="O53" s="4">
        <f>(2*'Model Parameters'!$F$21*'Input Parameters'!$G$23+'Model Parameters'!$F$22*'Input Parameters'!$G$24+'Model Parameters'!$F$20*'Input Parameters'!$G$22+'Input Parameters'!$G$12*$I53-'Model Parameters'!$F$20*$N53)/(2*'Model Parameters'!$F$21)</f>
        <v>255.91790318611191</v>
      </c>
      <c r="P53" s="4">
        <f>'Input Parameters'!$G$12*(2*$F53*$M53)/(2*'Model Parameters'!$F$21)*EXP(-$N53*('Model Parameters'!$B$32+'Model Parameters'!$B$35))</f>
        <v>0.27299695799297197</v>
      </c>
      <c r="Q53">
        <f>$O53+LN(1+($P53*('Model Parameters'!$B$33+2*'Model Parameters'!$B$35)*EXP(-$O53*('Model Parameters'!$B$33+2*'Model Parameters'!$B$35)))/(1+LN(SQRT(1+$P53*('Model Parameters'!$B$33+2*'Model Parameters'!$B$35)*EXP(-$O53*('Model Parameters'!$B$33+2*'Model Parameters'!$B$35))))))/('Model Parameters'!$B$33+2*'Model Parameters'!$B$35)</f>
        <v>256.17232349154386</v>
      </c>
      <c r="R53">
        <f>'Input Parameters'!$G$4*'Model Parameters'!$F$2*EXP(-'Model Parameters'!$B$32*$N53-'Model Parameters'!$B$33*$Q53-'Model Parameters'!$B$35*($N53+2*$Q53))*$L53</f>
        <v>31.68689589950856</v>
      </c>
      <c r="S53">
        <f>'Input Parameters'!$G$22+('Model Parameters'!$F$20*'Input Parameters'!$G$22 - (1/(1/('Input Parameters'!$G$12*($I53+2*$F53*$R53))+1/('Model Parameters'!$F$22*'Input Parameters'!$G$24))) + 'Input Parameters'!$G$12*($I53+2*$F53*$R53))/('Model Parameters'!$F$20+2*'Input Parameters'!$G$13*'Input Parameters'!$G$12*'Model Parameters'!$B$61*$R53)</f>
        <v>0.20367587239202462</v>
      </c>
      <c r="T53">
        <f>'Input Parameters'!$G$15/(2*'Model Parameters'!$F$4)*'Model Parameters'!$B$39/('Model Parameters'!$B$65)*EXP(-($E53+0.11)/'Model Parameters'!$B$48)+'Input Parameters'!$G$13*'Model Parameters'!$B$61*$S53</f>
        <v>0.23587036359057723</v>
      </c>
      <c r="U53">
        <f>1/((SQRT($T53*('Input Parameters'!$G$12)^2/'Model Parameters'!$B$51))/TANH(SQRT($T53*('Input Parameters'!$G$12)^2/'Model Parameters'!$B$51))+$T53*'Input Parameters'!$G$12/'Input Parameters'!$G$17)</f>
        <v>0.99824700478514683</v>
      </c>
      <c r="V53" s="4">
        <f>(2*'Model Parameters'!$F$21*'Input Parameters'!$G$23+'Model Parameters'!$F$22*'Input Parameters'!$G$24+'Model Parameters'!$F$20*'Input Parameters'!$G$22+'Input Parameters'!$G$12*$I53-'Model Parameters'!$F$20*$S53)/(2*'Model Parameters'!$F$21)</f>
        <v>255.91679865888355</v>
      </c>
      <c r="W53" s="4">
        <f>'Input Parameters'!$G$12*(2*$F53*$U53*'Model Parameters'!$F$2*'Input Parameters'!$G$4)/(2*'Model Parameters'!$F$21)*EXP(-$S53*('Model Parameters'!$B$32+'Model Parameters'!$B$35))</f>
        <v>0.2729954613340963</v>
      </c>
      <c r="X53">
        <f>MAX(0,$V53+LN(1+($W53*('Model Parameters'!$B$33+2*'Model Parameters'!$B$35)*EXP(-$V53*('Model Parameters'!$B$33+2*'Model Parameters'!$B$35)))/(1+LN(SQRT(1+$W53*('Model Parameters'!$B$33+2*'Model Parameters'!$B$35)*EXP(-$V53*('Model Parameters'!$B$33+2*'Model Parameters'!$B$35))))))/('Model Parameters'!$B$33+2*'Model Parameters'!$B$35))</f>
        <v>256.17121764689864</v>
      </c>
      <c r="Y53">
        <f>'Input Parameters'!$G$4*'Model Parameters'!$F$2*EXP(-'Model Parameters'!$B$32*$S53-'Model Parameters'!$B$33*$X53-'Model Parameters'!$B$35*($S53+2*$X53))*$U53</f>
        <v>31.686731821219226</v>
      </c>
      <c r="Z53" s="8">
        <f>$E53-'Model Parameters'!$F$3*'Input Parameters'!$G$3/'Model Parameters'!$F$4*LN($S53/'Input Parameters'!$G$22)</f>
        <v>-0.25628620315324535</v>
      </c>
      <c r="AA53" s="8">
        <f>'Input Parameters'!$G$12*$Y53*$F53*2*'Model Parameters'!$F$4/10</f>
        <v>2.043521692423763E-2</v>
      </c>
      <c r="AB53" s="8">
        <f t="shared" si="1"/>
        <v>31.686731821219226</v>
      </c>
      <c r="AC53" s="8">
        <f t="shared" si="2"/>
        <v>256.17121764689864</v>
      </c>
      <c r="AD53" s="8">
        <f>LOG10(S53/1000/'Model Parameters'!$B$15)</f>
        <v>9.6209966756469747</v>
      </c>
      <c r="AE53" s="8">
        <f>AA53*10/(AA53*10+('Model Parameters'!$F$4*'Input Parameters'!$G$12)*I53)</f>
        <v>0.81226277457759899</v>
      </c>
      <c r="AF53" s="8">
        <f>Y53*S53*'Input Parameters'!$G$13*'Input Parameters'!$G$12*'Model Parameters'!$B$61</f>
        <v>2.7416807102408713E-5</v>
      </c>
      <c r="AG53" s="8">
        <f>'Input Parameters'!$G$12*F53*Y53</f>
        <v>1.0589841386867197E-6</v>
      </c>
      <c r="AH53" s="8">
        <f>'Input Parameters'!$G$17*('Model Parameters'!$F$2*'Input Parameters'!$G$4*EXP(-'Model Parameters'!$B$32*$S53-'Model Parameters'!$B$33*$X53-'Model Parameters'!$B$35*($S53+2*$X53))-$Y53*SQRT($T53*('Input Parameters'!$G$12)^2/'Model Parameters'!$B$51)/TANH(SQRT($T53*('Input Parameters'!$G$12)^2/'Model Parameters'!$B$51)))</f>
        <v>2.847579124112834E-5</v>
      </c>
      <c r="AI53" s="8">
        <f>MIN(1,('Model Parameters'!$B$45-'Model Parameters'!$F$3*'Input Parameters'!$G$3/'Model Parameters'!$F$4*LN($S53/'Input Parameters'!$G$22))/Z53)</f>
        <v>0.43422627431372968</v>
      </c>
      <c r="AJ53" s="8">
        <f>MIN('Input Parameters'!$G$24+'Model Parameters'!$F$2*'Input Parameters'!$G$4*EXP(-'Model Parameters'!$B$32*$S53-'Model Parameters'!$B$33*$X53-'Model Parameters'!$B$35*($S53+2*$X53)),AC53*10^(3-AD53)/'Model Parameters'!$B$13)</f>
        <v>47.155705981811238</v>
      </c>
      <c r="AK53" s="8">
        <f t="shared" si="3"/>
        <v>0.35270583836856367</v>
      </c>
      <c r="AL53" s="8">
        <f>MIN(1,('Model Parameters'!$B$45-'Model Parameters'!$F$3*'Input Parameters'!$G$3/'Model Parameters'!$F$4*AD53)/($E53-'Model Parameters'!$F$3*'Input Parameters'!$G$3/'Model Parameters'!$F$4*AD53))</f>
        <v>0.71126476459541776</v>
      </c>
      <c r="AM53" s="8">
        <f>MIN(1,('Model Parameters'!$B$45-'Model Parameters'!$F$3*'Input Parameters'!$G$3/'Model Parameters'!$F$4*AD53-0.2)/($E53-'Model Parameters'!$F$3*'Input Parameters'!$G$3/'Model Parameters'!$F$4*AD53-0.2))</f>
        <v>0.79350323599556327</v>
      </c>
      <c r="AN53" s="8">
        <f t="shared" si="4"/>
        <v>0.57773389114955687</v>
      </c>
      <c r="AO53" s="8">
        <f t="shared" si="5"/>
        <v>0.64453314010605955</v>
      </c>
      <c r="AP53" s="8">
        <f>EXP(-'Model Parameters'!$B$32*$S53-'Model Parameters'!$B$33*$X53-'Model Parameters'!$B$35*($S53+2*$X53))</f>
        <v>0.93192628306760361</v>
      </c>
    </row>
    <row r="54" spans="5:42" x14ac:dyDescent="0.4">
      <c r="E54">
        <f t="shared" si="0"/>
        <v>-0.26</v>
      </c>
      <c r="F54">
        <f>'Input Parameters'!$G$15/(2*'Model Parameters'!$F$4)*'Model Parameters'!$B$39/('Model Parameters'!$B$65)*EXP(-($E54+0.11)/'Model Parameters'!$B$48)</f>
        <v>9.5559624324492356E-3</v>
      </c>
      <c r="G54">
        <f>1/((SQRT($F54*('Input Parameters'!$G$12)^2/'Model Parameters'!$B$51))/TANH(SQRT($F54*('Input Parameters'!$G$12)^2/'Model Parameters'!$B$51))+$F54*'Input Parameters'!$G$12/'Input Parameters'!$G$17)</f>
        <v>0.99992883796837062</v>
      </c>
      <c r="H54">
        <f>'Model Parameters'!$F$2*'Input Parameters'!$G$4*$G54</f>
        <v>34.058613625644092</v>
      </c>
      <c r="I54">
        <f>'Input Parameters'!$G$15*'Model Parameters'!$B$41/'Model Parameters'!$F$4*EXP(-$E54/'Model Parameters'!$B$50)</f>
        <v>0.13780798309500408</v>
      </c>
      <c r="J54">
        <f>'Input Parameters'!$G$22+('Model Parameters'!$F$20*'Input Parameters'!$G$22 - (1/(1/('Input Parameters'!$G$12*($I54+2*$F54*$H54))+1/('Model Parameters'!$F$22*'Input Parameters'!$G$24))) + 'Input Parameters'!$G$12*($I54+2*$F54*$H54))/('Model Parameters'!$F$20+2*'Input Parameters'!$G$13*'Input Parameters'!$G$12*'Model Parameters'!$B$61*$H54)</f>
        <v>0.20303915363287375</v>
      </c>
      <c r="K54">
        <f>'Input Parameters'!$G$15/(2*'Model Parameters'!$F$4)*'Model Parameters'!$B$39/('Model Parameters'!$B$65)*EXP(-($E54+0.11)/'Model Parameters'!$B$48)+'Input Parameters'!$G$13*'Model Parameters'!$B$61*$J54</f>
        <v>0.23594461873310349</v>
      </c>
      <c r="L54">
        <f>1/((SQRT($K54*('Input Parameters'!$G$12)^2/'Model Parameters'!$B$51))/TANH(SQRT($K54*('Input Parameters'!$G$12)^2/'Model Parameters'!$B$51))+$K54*'Input Parameters'!$G$12/'Input Parameters'!$G$17)</f>
        <v>0.99824645406565304</v>
      </c>
      <c r="M54">
        <f>'Model Parameters'!$F$2*'Input Parameters'!$G$4*$L54</f>
        <v>34.00130988448079</v>
      </c>
      <c r="N54">
        <f>'Input Parameters'!$G$22+('Model Parameters'!$F$20*'Input Parameters'!$G$22 - (1/(1/('Input Parameters'!$G$12*($I54+2*$F54*$M54))+1/('Model Parameters'!$F$22*'Input Parameters'!$G$24))) + 'Input Parameters'!$G$12*($I54+2*$F54*$M54))/('Model Parameters'!$F$20+2*'Input Parameters'!$G$13*'Input Parameters'!$G$12*'Model Parameters'!$B$61*$M54)</f>
        <v>0.20305383691108944</v>
      </c>
      <c r="O54" s="4">
        <f>(2*'Model Parameters'!$F$21*'Input Parameters'!$G$23+'Model Parameters'!$F$22*'Input Parameters'!$G$24+'Model Parameters'!$F$20*'Input Parameters'!$G$22+'Input Parameters'!$G$12*$I54-'Model Parameters'!$F$20*$N54)/(2*'Model Parameters'!$F$21)</f>
        <v>255.9221460035196</v>
      </c>
      <c r="P54" s="4">
        <f>'Input Parameters'!$G$12*(2*$F54*$M54)/(2*'Model Parameters'!$F$21)*EXP(-$N54*('Model Parameters'!$B$32+'Model Parameters'!$B$35))</f>
        <v>0.29740113918956279</v>
      </c>
      <c r="Q54">
        <f>$O54+LN(1+($P54*('Model Parameters'!$B$33+2*'Model Parameters'!$B$35)*EXP(-$O54*('Model Parameters'!$B$33+2*'Model Parameters'!$B$35)))/(1+LN(SQRT(1+$P54*('Model Parameters'!$B$33+2*'Model Parameters'!$B$35)*EXP(-$O54*('Model Parameters'!$B$33+2*'Model Parameters'!$B$35))))))/('Model Parameters'!$B$33+2*'Model Parameters'!$B$35)</f>
        <v>256.1993077987496</v>
      </c>
      <c r="R54">
        <f>'Input Parameters'!$G$4*'Model Parameters'!$F$2*EXP(-'Model Parameters'!$B$32*$N54-'Model Parameters'!$B$33*$Q54-'Model Parameters'!$B$35*($N54+2*$Q54))*$L54</f>
        <v>31.686472271664254</v>
      </c>
      <c r="S54">
        <f>'Input Parameters'!$G$22+('Model Parameters'!$F$20*'Input Parameters'!$G$22 - (1/(1/('Input Parameters'!$G$12*($I54+2*$F54*$R54))+1/('Model Parameters'!$F$22*'Input Parameters'!$G$24))) + 'Input Parameters'!$G$12*($I54+2*$F54*$R54))/('Model Parameters'!$F$20+2*'Input Parameters'!$G$13*'Input Parameters'!$G$12*'Model Parameters'!$B$61*$R54)</f>
        <v>0.2036894388942086</v>
      </c>
      <c r="T54">
        <f>'Input Parameters'!$G$15/(2*'Model Parameters'!$F$4)*'Model Parameters'!$B$39/('Model Parameters'!$B$65)*EXP(-($E54+0.11)/'Model Parameters'!$B$48)+'Input Parameters'!$G$13*'Model Parameters'!$B$61*$S54</f>
        <v>0.23666968679949182</v>
      </c>
      <c r="U54">
        <f>1/((SQRT($T54*('Input Parameters'!$G$12)^2/'Model Parameters'!$B$51))/TANH(SQRT($T54*('Input Parameters'!$G$12)^2/'Model Parameters'!$B$51))+$T54*'Input Parameters'!$G$12/'Input Parameters'!$G$17)</f>
        <v>0.99824107657537187</v>
      </c>
      <c r="V54" s="4">
        <f>(2*'Model Parameters'!$F$21*'Input Parameters'!$G$23+'Model Parameters'!$F$22*'Input Parameters'!$G$24+'Model Parameters'!$F$20*'Input Parameters'!$G$22+'Input Parameters'!$G$12*$I54-'Model Parameters'!$F$20*$S54)/(2*'Model Parameters'!$F$21)</f>
        <v>255.92104253767576</v>
      </c>
      <c r="W54" s="4">
        <f>'Input Parameters'!$G$12*(2*$F54*$U54*'Model Parameters'!$F$2*'Input Parameters'!$G$4)/(2*'Model Parameters'!$F$21)*EXP(-$S54*('Model Parameters'!$B$32+'Model Parameters'!$B$35))</f>
        <v>0.29739951032327555</v>
      </c>
      <c r="X54">
        <f>MAX(0,$V54+LN(1+($W54*('Model Parameters'!$B$33+2*'Model Parameters'!$B$35)*EXP(-$V54*('Model Parameters'!$B$33+2*'Model Parameters'!$B$35)))/(1+LN(SQRT(1+$W54*('Model Parameters'!$B$33+2*'Model Parameters'!$B$35)*EXP(-$V54*('Model Parameters'!$B$33+2*'Model Parameters'!$B$35))))))/('Model Parameters'!$B$33+2*'Model Parameters'!$B$35))</f>
        <v>256.1982028991348</v>
      </c>
      <c r="Y54">
        <f>'Input Parameters'!$G$4*'Model Parameters'!$F$2*EXP(-'Model Parameters'!$B$32*$S54-'Model Parameters'!$B$33*$X54-'Model Parameters'!$B$35*($S54+2*$X54))*$U54</f>
        <v>31.686308356130979</v>
      </c>
      <c r="Z54" s="8">
        <f>$E54-'Model Parameters'!$F$3*'Input Parameters'!$G$3/'Model Parameters'!$F$4*LN($S54/'Input Parameters'!$G$22)</f>
        <v>-0.26128791444867566</v>
      </c>
      <c r="AA54" s="8">
        <f>'Input Parameters'!$G$12*$Y54*$F54*2*'Model Parameters'!$F$4/10</f>
        <v>2.2261829410878915E-2</v>
      </c>
      <c r="AB54" s="8">
        <f t="shared" si="1"/>
        <v>31.686308356130979</v>
      </c>
      <c r="AC54" s="8">
        <f t="shared" si="2"/>
        <v>256.1982028991348</v>
      </c>
      <c r="AD54" s="8">
        <f>LOG10(S54/1000/'Model Parameters'!$B$15)</f>
        <v>9.6210256022977045</v>
      </c>
      <c r="AE54" s="8">
        <f>AA54*10/(AA54*10+('Model Parameters'!$F$4*'Input Parameters'!$G$12)*I54)</f>
        <v>0.81462330559897367</v>
      </c>
      <c r="AF54" s="8">
        <f>Y54*S54*'Input Parameters'!$G$13*'Input Parameters'!$G$12*'Model Parameters'!$B$61</f>
        <v>2.7418266863395139E-5</v>
      </c>
      <c r="AG54" s="8">
        <f>'Input Parameters'!$G$12*F54*Y54</f>
        <v>1.1536419863646635E-6</v>
      </c>
      <c r="AH54" s="8">
        <f>'Input Parameters'!$G$17*('Model Parameters'!$F$2*'Input Parameters'!$G$4*EXP(-'Model Parameters'!$B$32*$S54-'Model Parameters'!$B$33*$X54-'Model Parameters'!$B$35*($S54+2*$X54))-$Y54*SQRT($T54*('Input Parameters'!$G$12)^2/'Model Parameters'!$B$51)/TANH(SQRT($T54*('Input Parameters'!$G$12)^2/'Model Parameters'!$B$51)))</f>
        <v>2.8571908849751166E-5</v>
      </c>
      <c r="AI54" s="8">
        <f>MIN(1,('Model Parameters'!$B$45-'Model Parameters'!$F$3*'Input Parameters'!$G$3/'Model Parameters'!$F$4*LN($S54/'Input Parameters'!$G$22))/Z54)</f>
        <v>0.42592063503394734</v>
      </c>
      <c r="AJ54" s="8">
        <f>MIN('Input Parameters'!$G$24+'Model Parameters'!$F$2*'Input Parameters'!$G$4*EXP(-'Model Parameters'!$B$32*$S54-'Model Parameters'!$B$33*$X54-'Model Parameters'!$B$35*($S54+2*$X54)),AC54*10^(3-AD54)/'Model Parameters'!$B$13)</f>
        <v>47.157532313579161</v>
      </c>
      <c r="AK54" s="8">
        <f t="shared" si="3"/>
        <v>0.34696487563416822</v>
      </c>
      <c r="AL54" s="8">
        <f>MIN(1,('Model Parameters'!$B$45-'Model Parameters'!$F$3*'Input Parameters'!$G$3/'Model Parameters'!$F$4*AD54)/($E54-'Model Parameters'!$F$3*'Input Parameters'!$G$3/'Model Parameters'!$F$4*AD54))</f>
        <v>0.70425338275362537</v>
      </c>
      <c r="AM54" s="8">
        <f>MIN(1,('Model Parameters'!$B$45-'Model Parameters'!$F$3*'Input Parameters'!$G$3/'Model Parameters'!$F$4*AD54-0.2)/($E54-'Model Parameters'!$F$3*'Input Parameters'!$G$3/'Model Parameters'!$F$4*AD54-0.2))</f>
        <v>0.78789320541256569</v>
      </c>
      <c r="AN54" s="8">
        <f t="shared" si="4"/>
        <v>0.57370121863801748</v>
      </c>
      <c r="AO54" s="8">
        <f t="shared" si="5"/>
        <v>0.64183616745215544</v>
      </c>
      <c r="AP54" s="8">
        <f>EXP(-'Model Parameters'!$B$32*$S54-'Model Parameters'!$B$33*$X54-'Model Parameters'!$B$35*($S54+2*$X54))</f>
        <v>0.93191936301386058</v>
      </c>
    </row>
    <row r="55" spans="5:42" x14ac:dyDescent="0.4">
      <c r="E55">
        <f t="shared" si="0"/>
        <v>-0.26500000000000001</v>
      </c>
      <c r="F55">
        <f>'Input Parameters'!$G$15/(2*'Model Parameters'!$F$4)*'Model Parameters'!$B$39/('Model Parameters'!$B$65)*EXP(-($E55+0.11)/'Model Parameters'!$B$48)</f>
        <v>1.0410266225477773E-2</v>
      </c>
      <c r="G55">
        <f>1/((SQRT($F55*('Input Parameters'!$G$12)^2/'Model Parameters'!$B$51))/TANH(SQRT($F55*('Input Parameters'!$G$12)^2/'Model Parameters'!$B$51))+$F55*'Input Parameters'!$G$12/'Input Parameters'!$G$17)</f>
        <v>0.9999224766616478</v>
      </c>
      <c r="H55">
        <f>'Model Parameters'!$F$2*'Input Parameters'!$G$4*$G55</f>
        <v>34.058396952937393</v>
      </c>
      <c r="I55">
        <f>'Input Parameters'!$G$15*'Model Parameters'!$B$41/'Model Parameters'!$F$4*EXP(-$E55/'Model Parameters'!$B$50)</f>
        <v>0.1478088482842134</v>
      </c>
      <c r="J55">
        <f>'Input Parameters'!$G$22+('Model Parameters'!$F$20*'Input Parameters'!$G$22 - (1/(1/('Input Parameters'!$G$12*($I55+2*$F55*$H55))+1/('Model Parameters'!$F$22*'Input Parameters'!$G$24))) + 'Input Parameters'!$G$12*($I55+2*$F55*$H55))/('Model Parameters'!$F$20+2*'Input Parameters'!$G$13*'Input Parameters'!$G$12*'Model Parameters'!$B$61*$H55)</f>
        <v>0.20305589012524486</v>
      </c>
      <c r="K55">
        <f>'Input Parameters'!$G$15/(2*'Model Parameters'!$F$4)*'Model Parameters'!$B$39/('Model Parameters'!$B$65)*EXP(-($E55+0.11)/'Model Parameters'!$B$48)+'Input Parameters'!$G$13*'Model Parameters'!$B$61*$J55</f>
        <v>0.23681758371512579</v>
      </c>
      <c r="L55">
        <f>1/((SQRT($K55*('Input Parameters'!$G$12)^2/'Model Parameters'!$B$51))/TANH(SQRT($K55*('Input Parameters'!$G$12)^2/'Model Parameters'!$B$51))+$K55*'Input Parameters'!$G$12/'Input Parameters'!$G$17)</f>
        <v>0.9982399797016458</v>
      </c>
      <c r="M55">
        <f>'Model Parameters'!$F$2*'Input Parameters'!$G$4*$L55</f>
        <v>34.00108936092569</v>
      </c>
      <c r="N55">
        <f>'Input Parameters'!$G$22+('Model Parameters'!$F$20*'Input Parameters'!$G$22 - (1/(1/('Input Parameters'!$G$12*($I55+2*$F55*$M55))+1/('Model Parameters'!$F$22*'Input Parameters'!$G$24))) + 'Input Parameters'!$G$12*($I55+2*$F55*$M55))/('Model Parameters'!$F$20+2*'Input Parameters'!$G$13*'Input Parameters'!$G$12*'Model Parameters'!$B$61*$M55)</f>
        <v>0.20307055449662936</v>
      </c>
      <c r="O55" s="4">
        <f>(2*'Model Parameters'!$F$21*'Input Parameters'!$G$23+'Model Parameters'!$F$22*'Input Parameters'!$G$24+'Model Parameters'!$F$20*'Input Parameters'!$G$22+'Input Parameters'!$G$12*$I55-'Model Parameters'!$F$20*$N55)/(2*'Model Parameters'!$F$21)</f>
        <v>255.92669410356726</v>
      </c>
      <c r="P55" s="4">
        <f>'Input Parameters'!$G$12*(2*$F55*$M55)/(2*'Model Parameters'!$F$21)*EXP(-$N55*('Model Parameters'!$B$32+'Model Parameters'!$B$35))</f>
        <v>0.32398672234962622</v>
      </c>
      <c r="Q55">
        <f>$O55+LN(1+($P55*('Model Parameters'!$B$33+2*'Model Parameters'!$B$35)*EXP(-$O55*('Model Parameters'!$B$33+2*'Model Parameters'!$B$35)))/(1+LN(SQRT(1+$P55*('Model Parameters'!$B$33+2*'Model Parameters'!$B$35)*EXP(-$O55*('Model Parameters'!$B$33+2*'Model Parameters'!$B$35))))))/('Model Parameters'!$B$33+2*'Model Parameters'!$B$35)</f>
        <v>256.22862979044686</v>
      </c>
      <c r="R55">
        <f>'Input Parameters'!$G$4*'Model Parameters'!$F$2*EXP(-'Model Parameters'!$B$32*$N55-'Model Parameters'!$B$33*$Q55-'Model Parameters'!$B$35*($N55+2*$Q55))*$L55</f>
        <v>31.68601109087323</v>
      </c>
      <c r="S55">
        <f>'Input Parameters'!$G$22+('Model Parameters'!$F$20*'Input Parameters'!$G$22 - (1/(1/('Input Parameters'!$G$12*($I55+2*$F55*$R55))+1/('Model Parameters'!$F$22*'Input Parameters'!$G$24))) + 'Input Parameters'!$G$12*($I55+2*$F55*$R55))/('Model Parameters'!$F$20+2*'Input Parameters'!$G$13*'Input Parameters'!$G$12*'Model Parameters'!$B$61*$R55)</f>
        <v>0.20370542476483924</v>
      </c>
      <c r="T55">
        <f>'Input Parameters'!$G$15/(2*'Model Parameters'!$F$4)*'Model Parameters'!$B$39/('Model Parameters'!$B$65)*EXP(-($E55+0.11)/'Model Parameters'!$B$48)+'Input Parameters'!$G$13*'Model Parameters'!$B$61*$S55</f>
        <v>0.23754181483827352</v>
      </c>
      <c r="U55">
        <f>1/((SQRT($T55*('Input Parameters'!$G$12)^2/'Model Parameters'!$B$51))/TANH(SQRT($T55*('Input Parameters'!$G$12)^2/'Model Parameters'!$B$51))+$T55*'Input Parameters'!$G$12/'Input Parameters'!$G$17)</f>
        <v>0.99823460850113299</v>
      </c>
      <c r="V55" s="4">
        <f>(2*'Model Parameters'!$F$21*'Input Parameters'!$G$23+'Model Parameters'!$F$22*'Input Parameters'!$G$24+'Model Parameters'!$F$20*'Input Parameters'!$G$22+'Input Parameters'!$G$12*$I55-'Model Parameters'!$F$20*$S55)/(2*'Model Parameters'!$F$21)</f>
        <v>255.92559190805054</v>
      </c>
      <c r="W55" s="4">
        <f>'Input Parameters'!$G$12*(2*$F55*$U55*'Model Parameters'!$F$2*'Input Parameters'!$G$4)/(2*'Model Parameters'!$F$21)*EXP(-$S55*('Model Parameters'!$B$32+'Model Parameters'!$B$35))</f>
        <v>0.32398494993774446</v>
      </c>
      <c r="X55">
        <f>MAX(0,$V55+LN(1+($W55*('Model Parameters'!$B$33+2*'Model Parameters'!$B$35)*EXP(-$V55*('Model Parameters'!$B$33+2*'Model Parameters'!$B$35)))/(1+LN(SQRT(1+$W55*('Model Parameters'!$B$33+2*'Model Parameters'!$B$35)*EXP(-$V55*('Model Parameters'!$B$33+2*'Model Parameters'!$B$35))))))/('Model Parameters'!$B$33+2*'Model Parameters'!$B$35))</f>
        <v>256.22752603483195</v>
      </c>
      <c r="Y55">
        <f>'Input Parameters'!$G$4*'Model Parameters'!$F$2*EXP(-'Model Parameters'!$B$32*$S55-'Model Parameters'!$B$33*$X55-'Model Parameters'!$B$35*($S55+2*$X55))*$U55</f>
        <v>31.685847369581033</v>
      </c>
      <c r="Z55" s="8">
        <f>$E55-'Model Parameters'!$F$3*'Input Parameters'!$G$3/'Model Parameters'!$F$4*LN($S55/'Input Parameters'!$G$22)</f>
        <v>-0.26628993077997104</v>
      </c>
      <c r="AA55" s="8">
        <f>'Input Parameters'!$G$12*$Y55*$F55*2*'Model Parameters'!$F$4/10</f>
        <v>2.4251685881605155E-2</v>
      </c>
      <c r="AB55" s="8">
        <f t="shared" si="1"/>
        <v>31.685847369581033</v>
      </c>
      <c r="AC55" s="8">
        <f t="shared" si="2"/>
        <v>256.22752603483195</v>
      </c>
      <c r="AD55" s="8">
        <f>LOG10(S55/1000/'Model Parameters'!$B$15)</f>
        <v>9.6210596850809011</v>
      </c>
      <c r="AE55" s="8">
        <f>AA55*10/(AA55*10+('Model Parameters'!$F$4*'Input Parameters'!$G$12)*I55)</f>
        <v>0.81696066747827789</v>
      </c>
      <c r="AF55" s="8">
        <f>Y55*S55*'Input Parameters'!$G$13*'Input Parameters'!$G$12*'Model Parameters'!$B$61</f>
        <v>2.7420019768035775E-5</v>
      </c>
      <c r="AG55" s="8">
        <f>'Input Parameters'!$G$12*F55*Y55</f>
        <v>1.256759386516306E-6</v>
      </c>
      <c r="AH55" s="8">
        <f>'Input Parameters'!$G$17*('Model Parameters'!$F$2*'Input Parameters'!$G$4*EXP(-'Model Parameters'!$B$32*$S55-'Model Parameters'!$B$33*$X55-'Model Parameters'!$B$35*($S55+2*$X55))-$Y55*SQRT($T55*('Input Parameters'!$G$12)^2/'Model Parameters'!$B$51)/TANH(SQRT($T55*('Input Parameters'!$G$12)^2/'Model Parameters'!$B$51)))</f>
        <v>2.8676779154645762E-5</v>
      </c>
      <c r="AI55" s="8">
        <f>MIN(1,('Model Parameters'!$B$45-'Model Parameters'!$F$3*'Input Parameters'!$G$3/'Model Parameters'!$F$4*LN($S55/'Input Parameters'!$G$22))/Z55)</f>
        <v>0.41792767174485179</v>
      </c>
      <c r="AJ55" s="8">
        <f>MIN('Input Parameters'!$G$24+'Model Parameters'!$F$2*'Input Parameters'!$G$4*EXP(-'Model Parameters'!$B$32*$S55-'Model Parameters'!$B$33*$X55-'Model Parameters'!$B$35*($S55+2*$X55)),AC55*10^(3-AD55)/'Model Parameters'!$B$13)</f>
        <v>47.159228592338494</v>
      </c>
      <c r="AK55" s="8">
        <f t="shared" si="3"/>
        <v>0.34143046966631674</v>
      </c>
      <c r="AL55" s="8">
        <f>MIN(1,('Model Parameters'!$B$45-'Model Parameters'!$F$3*'Input Parameters'!$G$3/'Model Parameters'!$F$4*AD55)/($E55-'Model Parameters'!$F$3*'Input Parameters'!$G$3/'Model Parameters'!$F$4*AD55))</f>
        <v>0.69737898933742593</v>
      </c>
      <c r="AM55" s="8">
        <f>MIN(1,('Model Parameters'!$B$45-'Model Parameters'!$F$3*'Input Parameters'!$G$3/'Model Parameters'!$F$4*AD55-0.2)/($E55-'Model Parameters'!$F$3*'Input Parameters'!$G$3/'Model Parameters'!$F$4*AD55-0.2))</f>
        <v>0.78236199838077247</v>
      </c>
      <c r="AN55" s="8">
        <f t="shared" si="4"/>
        <v>0.56973120461443028</v>
      </c>
      <c r="AO55" s="8">
        <f t="shared" si="5"/>
        <v>0.6391589804067952</v>
      </c>
      <c r="AP55" s="8">
        <f>EXP(-'Model Parameters'!$B$32*$S55-'Model Parameters'!$B$33*$X55-'Model Parameters'!$B$35*($S55+2*$X55))</f>
        <v>0.93191184333110388</v>
      </c>
    </row>
    <row r="56" spans="5:42" x14ac:dyDescent="0.4">
      <c r="E56">
        <f t="shared" si="0"/>
        <v>-0.27</v>
      </c>
      <c r="F56">
        <f>'Input Parameters'!$G$15/(2*'Model Parameters'!$F$4)*'Model Parameters'!$B$39/('Model Parameters'!$B$65)*EXP(-($E56+0.11)/'Model Parameters'!$B$48)</f>
        <v>1.1340944844793267E-2</v>
      </c>
      <c r="G56">
        <f>1/((SQRT($F56*('Input Parameters'!$G$12)^2/'Model Parameters'!$B$51))/TANH(SQRT($F56*('Input Parameters'!$G$12)^2/'Model Parameters'!$B$51))+$F56*'Input Parameters'!$G$12/'Input Parameters'!$G$17)</f>
        <v>0.99991554676277328</v>
      </c>
      <c r="H56">
        <f>'Model Parameters'!$F$2*'Input Parameters'!$G$4*$G56</f>
        <v>34.058160913392108</v>
      </c>
      <c r="I56">
        <f>'Input Parameters'!$G$15*'Model Parameters'!$B$41/'Model Parameters'!$F$4*EXP(-$E56/'Model Parameters'!$B$50)</f>
        <v>0.15853548640969578</v>
      </c>
      <c r="J56">
        <f>'Input Parameters'!$G$22+('Model Parameters'!$F$20*'Input Parameters'!$G$22 - (1/(1/('Input Parameters'!$G$12*($I56+2*$F56*$H56))+1/('Model Parameters'!$F$22*'Input Parameters'!$G$24))) + 'Input Parameters'!$G$12*($I56+2*$F56*$H56))/('Model Parameters'!$F$20+2*'Input Parameters'!$G$13*'Input Parameters'!$G$12*'Model Parameters'!$B$61*$H56)</f>
        <v>0.203075624491248</v>
      </c>
      <c r="K56">
        <f>'Input Parameters'!$G$15/(2*'Model Parameters'!$F$4)*'Model Parameters'!$B$39/('Model Parameters'!$B$65)*EXP(-($E56+0.11)/'Model Parameters'!$B$48)+'Input Parameters'!$G$13*'Model Parameters'!$B$61*$J56</f>
        <v>0.23777026615253477</v>
      </c>
      <c r="L56">
        <f>1/((SQRT($K56*('Input Parameters'!$G$12)^2/'Model Parameters'!$B$51))/TANH(SQRT($K56*('Input Parameters'!$G$12)^2/'Model Parameters'!$B$51))+$K56*'Input Parameters'!$G$12/'Input Parameters'!$G$17)</f>
        <v>0.99823291422498062</v>
      </c>
      <c r="M56">
        <f>'Model Parameters'!$F$2*'Input Parameters'!$G$4*$L56</f>
        <v>34.000848703460193</v>
      </c>
      <c r="N56">
        <f>'Input Parameters'!$G$22+('Model Parameters'!$F$20*'Input Parameters'!$G$22 - (1/(1/('Input Parameters'!$G$12*($I56+2*$F56*$M56))+1/('Model Parameters'!$F$22*'Input Parameters'!$G$24))) + 'Input Parameters'!$G$12*($I56+2*$F56*$M56))/('Model Parameters'!$F$20+2*'Input Parameters'!$G$13*'Input Parameters'!$G$12*'Model Parameters'!$B$61*$M56)</f>
        <v>0.20309026646093323</v>
      </c>
      <c r="O56" s="4">
        <f>(2*'Model Parameters'!$F$21*'Input Parameters'!$G$23+'Model Parameters'!$F$22*'Input Parameters'!$G$24+'Model Parameters'!$F$20*'Input Parameters'!$G$22+'Input Parameters'!$G$12*$I56-'Model Parameters'!$F$20*$N56)/(2*'Model Parameters'!$F$21)</f>
        <v>255.93156917157549</v>
      </c>
      <c r="P56" s="4">
        <f>'Input Parameters'!$G$12*(2*$F56*$M56)/(2*'Model Parameters'!$F$21)*EXP(-$N56*('Model Parameters'!$B$32+'Model Parameters'!$B$35))</f>
        <v>0.35294866165807515</v>
      </c>
      <c r="Q56">
        <f>$O56+LN(1+($P56*('Model Parameters'!$B$33+2*'Model Parameters'!$B$35)*EXP(-$O56*('Model Parameters'!$B$33+2*'Model Parameters'!$B$35)))/(1+LN(SQRT(1+$P56*('Model Parameters'!$B$33+2*'Model Parameters'!$B$35)*EXP(-$O56*('Model Parameters'!$B$33+2*'Model Parameters'!$B$35))))))/('Model Parameters'!$B$33+2*'Model Parameters'!$B$35)</f>
        <v>256.26049272029445</v>
      </c>
      <c r="R56">
        <f>'Input Parameters'!$G$4*'Model Parameters'!$F$2*EXP(-'Model Parameters'!$B$32*$N56-'Model Parameters'!$B$33*$Q56-'Model Parameters'!$B$35*($N56+2*$Q56))*$L56</f>
        <v>31.685508990581727</v>
      </c>
      <c r="S56">
        <f>'Input Parameters'!$G$22+('Model Parameters'!$F$20*'Input Parameters'!$G$22 - (1/(1/('Input Parameters'!$G$12*($I56+2*$F56*$R56))+1/('Model Parameters'!$F$22*'Input Parameters'!$G$24))) + 'Input Parameters'!$G$12*($I56+2*$F56*$R56))/('Model Parameters'!$F$20+2*'Input Parameters'!$G$13*'Input Parameters'!$G$12*'Model Parameters'!$B$61*$R56)</f>
        <v>0.20372426197257845</v>
      </c>
      <c r="T56">
        <f>'Input Parameters'!$G$15/(2*'Model Parameters'!$F$4)*'Model Parameters'!$B$39/('Model Parameters'!$B$65)*EXP(-($E56+0.11)/'Model Parameters'!$B$48)+'Input Parameters'!$G$13*'Model Parameters'!$B$61*$S56</f>
        <v>0.23849349694421823</v>
      </c>
      <c r="U56">
        <f>1/((SQRT($T56*('Input Parameters'!$G$12)^2/'Model Parameters'!$B$51))/TANH(SQRT($T56*('Input Parameters'!$G$12)^2/'Model Parameters'!$B$51))+$T56*'Input Parameters'!$G$12/'Input Parameters'!$G$17)</f>
        <v>0.99822755053330514</v>
      </c>
      <c r="V56" s="4">
        <f>(2*'Model Parameters'!$F$21*'Input Parameters'!$G$23+'Model Parameters'!$F$22*'Input Parameters'!$G$24+'Model Parameters'!$F$20*'Input Parameters'!$G$22+'Input Parameters'!$G$12*$I56-'Model Parameters'!$F$20*$S56)/(2*'Model Parameters'!$F$21)</f>
        <v>255.93046849471986</v>
      </c>
      <c r="W56" s="4">
        <f>'Input Parameters'!$G$12*(2*$F56*$U56*'Model Parameters'!$F$2*'Input Parameters'!$G$4)/(2*'Model Parameters'!$F$21)*EXP(-$S56*('Model Parameters'!$B$32+'Model Parameters'!$B$35))</f>
        <v>0.35294673349133604</v>
      </c>
      <c r="X56">
        <f>MAX(0,$V56+LN(1+($W56*('Model Parameters'!$B$33+2*'Model Parameters'!$B$35)*EXP(-$V56*('Model Parameters'!$B$33+2*'Model Parameters'!$B$35)))/(1+LN(SQRT(1+$W56*('Model Parameters'!$B$33+2*'Model Parameters'!$B$35)*EXP(-$V56*('Model Parameters'!$B$33+2*'Model Parameters'!$B$35))))))/('Model Parameters'!$B$33+2*'Model Parameters'!$B$35))</f>
        <v>256.25939034627163</v>
      </c>
      <c r="Y56">
        <f>'Input Parameters'!$G$4*'Model Parameters'!$F$2*EXP(-'Model Parameters'!$B$32*$S56-'Model Parameters'!$B$33*$X56-'Model Parameters'!$B$35*($S56+2*$X56))*$U56</f>
        <v>31.685345500904365</v>
      </c>
      <c r="Z56" s="8">
        <f>$E56-'Model Parameters'!$F$3*'Input Parameters'!$G$3/'Model Parameters'!$F$4*LN($S56/'Input Parameters'!$G$22)</f>
        <v>-0.27129230655330461</v>
      </c>
      <c r="AA56" s="8">
        <f>'Input Parameters'!$G$12*$Y56*$F56*2*'Model Parameters'!$F$4/10</f>
        <v>2.6419370046647905E-2</v>
      </c>
      <c r="AB56" s="8">
        <f t="shared" si="1"/>
        <v>31.685345500904365</v>
      </c>
      <c r="AC56" s="8">
        <f t="shared" si="2"/>
        <v>256.25939034627163</v>
      </c>
      <c r="AD56" s="8">
        <f>LOG10(S56/1000/'Model Parameters'!$B$15)</f>
        <v>9.6210998436439503</v>
      </c>
      <c r="AE56" s="8">
        <f>AA56*10/(AA56*10+('Model Parameters'!$F$4*'Input Parameters'!$G$12)*I56)</f>
        <v>0.81927490535375147</v>
      </c>
      <c r="AF56" s="8">
        <f>Y56*S56*'Input Parameters'!$G$13*'Input Parameters'!$G$12*'Model Parameters'!$B$61</f>
        <v>2.7422121030740171E-5</v>
      </c>
      <c r="AG56" s="8">
        <f>'Input Parameters'!$G$12*F56*Y56</f>
        <v>1.3690920892702443E-6</v>
      </c>
      <c r="AH56" s="8">
        <f>'Input Parameters'!$G$17*('Model Parameters'!$F$2*'Input Parameters'!$G$4*EXP(-'Model Parameters'!$B$32*$S56-'Model Parameters'!$B$33*$X56-'Model Parameters'!$B$35*($S56+2*$X56))-$Y56*SQRT($T56*('Input Parameters'!$G$12)^2/'Model Parameters'!$B$51)/TANH(SQRT($T56*('Input Parameters'!$G$12)^2/'Model Parameters'!$B$51)))</f>
        <v>2.8791213119986251E-5</v>
      </c>
      <c r="AI56" s="8">
        <f>MIN(1,('Model Parameters'!$B$45-'Model Parameters'!$F$3*'Input Parameters'!$G$3/'Model Parameters'!$F$4*LN($S56/'Input Parameters'!$G$22))/Z56)</f>
        <v>0.41023023456596791</v>
      </c>
      <c r="AJ56" s="8">
        <f>MIN('Input Parameters'!$G$24+'Model Parameters'!$F$2*'Input Parameters'!$G$4*EXP(-'Model Parameters'!$B$32*$S56-'Model Parameters'!$B$33*$X56-'Model Parameters'!$B$35*($S56+2*$X56)),AC56*10^(3-AD56)/'Model Parameters'!$B$13)</f>
        <v>47.160732203357036</v>
      </c>
      <c r="AK56" s="8">
        <f t="shared" si="3"/>
        <v>0.33609133659728063</v>
      </c>
      <c r="AL56" s="8">
        <f>MIN(1,('Model Parameters'!$B$45-'Model Parameters'!$F$3*'Input Parameters'!$G$3/'Model Parameters'!$F$4*AD56)/($E56-'Model Parameters'!$F$3*'Input Parameters'!$G$3/'Model Parameters'!$F$4*AD56))</f>
        <v>0.6906376300294792</v>
      </c>
      <c r="AM56" s="8">
        <f>MIN(1,('Model Parameters'!$B$45-'Model Parameters'!$F$3*'Input Parameters'!$G$3/'Model Parameters'!$F$4*AD56-0.2)/($E56-'Model Parameters'!$F$3*'Input Parameters'!$G$3/'Model Parameters'!$F$4*AD56-0.2))</f>
        <v>0.77690797644146403</v>
      </c>
      <c r="AN56" s="8">
        <f t="shared" si="4"/>
        <v>0.56582207897614079</v>
      </c>
      <c r="AO56" s="8">
        <f t="shared" si="5"/>
        <v>0.63650120886765504</v>
      </c>
      <c r="AP56" s="8">
        <f>EXP(-'Model Parameters'!$B$32*$S56-'Model Parameters'!$B$33*$X56-'Model Parameters'!$B$35*($S56+2*$X56))</f>
        <v>0.9319036718594349</v>
      </c>
    </row>
    <row r="57" spans="5:42" x14ac:dyDescent="0.4">
      <c r="E57">
        <f t="shared" si="0"/>
        <v>-0.27500000000000002</v>
      </c>
      <c r="F57">
        <f>'Input Parameters'!$G$15/(2*'Model Parameters'!$F$4)*'Model Parameters'!$B$39/('Model Parameters'!$B$65)*EXP(-($E57+0.11)/'Model Parameters'!$B$48)</f>
        <v>1.2354826205872572E-2</v>
      </c>
      <c r="G57">
        <f>1/((SQRT($F57*('Input Parameters'!$G$12)^2/'Model Parameters'!$B$51))/TANH(SQRT($F57*('Input Parameters'!$G$12)^2/'Model Parameters'!$B$51))+$F57*'Input Parameters'!$G$12/'Input Parameters'!$G$17)</f>
        <v>0.9999079974599524</v>
      </c>
      <c r="H57">
        <f>'Model Parameters'!$F$2*'Input Parameters'!$G$4*$G57</f>
        <v>34.057903776305793</v>
      </c>
      <c r="I57">
        <f>'Input Parameters'!$G$15*'Model Parameters'!$B$41/'Model Parameters'!$F$4*EXP(-$E57/'Model Parameters'!$B$50)</f>
        <v>0.17004056754999555</v>
      </c>
      <c r="J57">
        <f>'Input Parameters'!$G$22+('Model Parameters'!$F$20*'Input Parameters'!$G$22 - (1/(1/('Input Parameters'!$G$12*($I57+2*$F57*$H57))+1/('Model Parameters'!$F$22*'Input Parameters'!$G$24))) + 'Input Parameters'!$G$12*($I57+2*$F57*$H57))/('Model Parameters'!$F$20+2*'Input Parameters'!$G$13*'Input Parameters'!$G$12*'Model Parameters'!$B$61*$H57)</f>
        <v>0.20309889311721974</v>
      </c>
      <c r="K57">
        <f>'Input Parameters'!$G$15/(2*'Model Parameters'!$F$4)*'Model Parameters'!$B$39/('Model Parameters'!$B$65)*EXP(-($E57+0.11)/'Model Parameters'!$B$48)+'Input Parameters'!$G$13*'Model Parameters'!$B$61*$J57</f>
        <v>0.23881009203157258</v>
      </c>
      <c r="L57">
        <f>1/((SQRT($K57*('Input Parameters'!$G$12)^2/'Model Parameters'!$B$51))/TANH(SQRT($K57*('Input Parameters'!$G$12)^2/'Model Parameters'!$B$51))+$K57*'Input Parameters'!$G$12/'Input Parameters'!$G$17)</f>
        <v>0.99822520259278191</v>
      </c>
      <c r="M57">
        <f>'Model Parameters'!$F$2*'Input Parameters'!$G$4*$L57</f>
        <v>34.000586037266856</v>
      </c>
      <c r="N57">
        <f>'Input Parameters'!$G$22+('Model Parameters'!$F$20*'Input Parameters'!$G$22 - (1/(1/('Input Parameters'!$G$12*($I57+2*$F57*$M57))+1/('Model Parameters'!$F$22*'Input Parameters'!$G$24))) + 'Input Parameters'!$G$12*($I57+2*$F57*$M57))/('Model Parameters'!$F$20+2*'Input Parameters'!$G$13*'Input Parameters'!$G$12*'Model Parameters'!$B$61*$M57)</f>
        <v>0.20311350855022278</v>
      </c>
      <c r="O57" s="4">
        <f>(2*'Model Parameters'!$F$21*'Input Parameters'!$G$23+'Model Parameters'!$F$22*'Input Parameters'!$G$24+'Model Parameters'!$F$20*'Input Parameters'!$G$22+'Input Parameters'!$G$12*$I57-'Model Parameters'!$F$20*$N57)/(2*'Model Parameters'!$F$21)</f>
        <v>255.93679438309672</v>
      </c>
      <c r="P57" s="4">
        <f>'Input Parameters'!$G$12*(2*$F57*$M57)/(2*'Model Parameters'!$F$21)*EXP(-$N57*('Model Parameters'!$B$32+'Model Parameters'!$B$35))</f>
        <v>0.38449932811383208</v>
      </c>
      <c r="Q57">
        <f>$O57+LN(1+($P57*('Model Parameters'!$B$33+2*'Model Parameters'!$B$35)*EXP(-$O57*('Model Parameters'!$B$33+2*'Model Parameters'!$B$35)))/(1+LN(SQRT(1+$P57*('Model Parameters'!$B$33+2*'Model Parameters'!$B$35)*EXP(-$O57*('Model Parameters'!$B$33+2*'Model Parameters'!$B$35))))))/('Model Parameters'!$B$33+2*'Model Parameters'!$B$35)</f>
        <v>256.29511754032603</v>
      </c>
      <c r="R57">
        <f>'Input Parameters'!$G$4*'Model Parameters'!$F$2*EXP(-'Model Parameters'!$B$32*$N57-'Model Parameters'!$B$33*$Q57-'Model Parameters'!$B$35*($N57+2*$Q57))*$L57</f>
        <v>31.684962296863286</v>
      </c>
      <c r="S57">
        <f>'Input Parameters'!$G$22+('Model Parameters'!$F$20*'Input Parameters'!$G$22 - (1/(1/('Input Parameters'!$G$12*($I57+2*$F57*$R57))+1/('Model Parameters'!$F$22*'Input Parameters'!$G$24))) + 'Input Parameters'!$G$12*($I57+2*$F57*$R57))/('Model Parameters'!$F$20+2*'Input Parameters'!$G$13*'Input Parameters'!$G$12*'Model Parameters'!$B$61*$R57)</f>
        <v>0.20374645941446209</v>
      </c>
      <c r="T57">
        <f>'Input Parameters'!$G$15/(2*'Model Parameters'!$F$4)*'Model Parameters'!$B$39/('Model Parameters'!$B$65)*EXP(-($E57+0.11)/'Model Parameters'!$B$48)+'Input Parameters'!$G$13*'Model Parameters'!$B$61*$S57</f>
        <v>0.23953212845299782</v>
      </c>
      <c r="U57">
        <f>1/((SQRT($T57*('Input Parameters'!$G$12)^2/'Model Parameters'!$B$51))/TANH(SQRT($T57*('Input Parameters'!$G$12)^2/'Model Parameters'!$B$51))+$T57*'Input Parameters'!$G$12/'Input Parameters'!$G$17)</f>
        <v>0.9982198478569263</v>
      </c>
      <c r="V57" s="4">
        <f>(2*'Model Parameters'!$F$21*'Input Parameters'!$G$23+'Model Parameters'!$F$22*'Input Parameters'!$G$24+'Model Parameters'!$F$20*'Input Parameters'!$G$22+'Input Parameters'!$G$12*$I57-'Model Parameters'!$F$20*$S57)/(2*'Model Parameters'!$F$21)</f>
        <v>255.93569551984888</v>
      </c>
      <c r="W57" s="4">
        <f>'Input Parameters'!$G$12*(2*$F57*$U57*'Model Parameters'!$F$2*'Input Parameters'!$G$4)/(2*'Model Parameters'!$F$21)*EXP(-$S57*('Model Parameters'!$B$32+'Model Parameters'!$B$35))</f>
        <v>0.3844972310756532</v>
      </c>
      <c r="X57">
        <f>MAX(0,$V57+LN(1+($W57*('Model Parameters'!$B$33+2*'Model Parameters'!$B$35)*EXP(-$V57*('Model Parameters'!$B$33+2*'Model Parameters'!$B$35)))/(1+LN(SQRT(1+$W57*('Model Parameters'!$B$33+2*'Model Parameters'!$B$35)*EXP(-$V57*('Model Parameters'!$B$33+2*'Model Parameters'!$B$35))))))/('Model Parameters'!$B$33+2*'Model Parameters'!$B$35))</f>
        <v>256.29401683130516</v>
      </c>
      <c r="Y57">
        <f>'Input Parameters'!$G$4*'Model Parameters'!$F$2*EXP(-'Model Parameters'!$B$32*$S57-'Model Parameters'!$B$33*$X57-'Model Parameters'!$B$35*($S57+2*$X57))*$U57</f>
        <v>31.684799083138117</v>
      </c>
      <c r="Z57" s="8">
        <f>$E57-'Model Parameters'!$F$3*'Input Parameters'!$G$3/'Model Parameters'!$F$4*LN($S57/'Input Parameters'!$G$22)</f>
        <v>-0.2762951058418413</v>
      </c>
      <c r="AA57" s="8">
        <f>'Input Parameters'!$G$12*$Y57*$F57*2*'Model Parameters'!$F$4/10</f>
        <v>2.8780767470164798E-2</v>
      </c>
      <c r="AB57" s="8">
        <f t="shared" si="1"/>
        <v>31.684799083138117</v>
      </c>
      <c r="AC57" s="8">
        <f t="shared" si="2"/>
        <v>256.29401683130516</v>
      </c>
      <c r="AD57" s="8">
        <f>LOG10(S57/1000/'Model Parameters'!$B$15)</f>
        <v>9.6211471610389232</v>
      </c>
      <c r="AE57" s="8">
        <f>AA57*10/(AA57*10+('Model Parameters'!$F$4*'Input Parameters'!$G$12)*I57)</f>
        <v>0.8215660679482214</v>
      </c>
      <c r="AF57" s="8">
        <f>Y57*S57*'Input Parameters'!$G$13*'Input Parameters'!$G$12*'Model Parameters'!$B$61</f>
        <v>2.742463594798761E-5</v>
      </c>
      <c r="AG57" s="8">
        <f>'Input Parameters'!$G$12*F57*Y57</f>
        <v>1.4914633088130173E-6</v>
      </c>
      <c r="AH57" s="8">
        <f>'Input Parameters'!$G$17*('Model Parameters'!$F$2*'Input Parameters'!$G$4*EXP(-'Model Parameters'!$B$32*$S57-'Model Parameters'!$B$33*$X57-'Model Parameters'!$B$35*($S57+2*$X57))-$Y57*SQRT($T57*('Input Parameters'!$G$12)^2/'Model Parameters'!$B$51)/TANH(SQRT($T57*('Input Parameters'!$G$12)^2/'Model Parameters'!$B$51)))</f>
        <v>2.8916099256769086E-5</v>
      </c>
      <c r="AI57" s="8">
        <f>MIN(1,('Model Parameters'!$B$45-'Model Parameters'!$F$3*'Input Parameters'!$G$3/'Model Parameters'!$F$4*LN($S57/'Input Parameters'!$G$22))/Z57)</f>
        <v>0.40281244035335745</v>
      </c>
      <c r="AJ57" s="8">
        <f>MIN('Input Parameters'!$G$24+'Model Parameters'!$F$2*'Input Parameters'!$G$4*EXP(-'Model Parameters'!$B$32*$S57-'Model Parameters'!$B$33*$X57-'Model Parameters'!$B$35*($S57+2*$X57)),AC57*10^(3-AD57)/'Model Parameters'!$B$13)</f>
        <v>47.161966007365436</v>
      </c>
      <c r="AK57" s="8">
        <f t="shared" si="3"/>
        <v>0.33093703274173536</v>
      </c>
      <c r="AL57" s="8">
        <f>MIN(1,('Model Parameters'!$B$45-'Model Parameters'!$F$3*'Input Parameters'!$G$3/'Model Parameters'!$F$4*AD57)/($E57-'Model Parameters'!$F$3*'Input Parameters'!$G$3/'Model Parameters'!$F$4*AD57))</f>
        <v>0.68402550552572727</v>
      </c>
      <c r="AM57" s="8">
        <f>MIN(1,('Model Parameters'!$B$45-'Model Parameters'!$F$3*'Input Parameters'!$G$3/'Model Parameters'!$F$4*AD57-0.2)/($E57-'Model Parameters'!$F$3*'Input Parameters'!$G$3/'Model Parameters'!$F$4*AD57-0.2))</f>
        <v>0.77152954846603461</v>
      </c>
      <c r="AN57" s="8">
        <f t="shared" si="4"/>
        <v>0.56197214495106618</v>
      </c>
      <c r="AO57" s="8">
        <f t="shared" si="5"/>
        <v>0.63386249743910672</v>
      </c>
      <c r="AP57" s="8">
        <f>EXP(-'Model Parameters'!$B$32*$S57-'Model Parameters'!$B$33*$X57-'Model Parameters'!$B$35*($S57+2*$X57))</f>
        <v>0.93189479189284918</v>
      </c>
    </row>
    <row r="58" spans="5:42" x14ac:dyDescent="0.4">
      <c r="E58">
        <f t="shared" si="0"/>
        <v>-0.28000000000000003</v>
      </c>
      <c r="F58">
        <f>'Input Parameters'!$G$15/(2*'Model Parameters'!$F$4)*'Model Parameters'!$B$39/('Model Parameters'!$B$65)*EXP(-($E58+0.11)/'Model Parameters'!$B$48)</f>
        <v>1.34593486403732E-2</v>
      </c>
      <c r="G58">
        <f>1/((SQRT($F58*('Input Parameters'!$G$12)^2/'Model Parameters'!$B$51))/TANH(SQRT($F58*('Input Parameters'!$G$12)^2/'Model Parameters'!$B$51))+$F58*'Input Parameters'!$G$12/'Input Parameters'!$G$17)</f>
        <v>0.99989977340262048</v>
      </c>
      <c r="H58">
        <f>'Model Parameters'!$F$2*'Input Parameters'!$G$4*$G58</f>
        <v>34.057623656380784</v>
      </c>
      <c r="I58">
        <f>'Input Parameters'!$G$15*'Model Parameters'!$B$41/'Model Parameters'!$F$4*EXP(-$E58/'Model Parameters'!$B$50)</f>
        <v>0.18238058410470986</v>
      </c>
      <c r="J58">
        <f>'Input Parameters'!$G$22+('Model Parameters'!$F$20*'Input Parameters'!$G$22 - (1/(1/('Input Parameters'!$G$12*($I58+2*$F58*$H58))+1/('Model Parameters'!$F$22*'Input Parameters'!$G$24))) + 'Input Parameters'!$G$12*($I58+2*$F58*$H58))/('Model Parameters'!$F$20+2*'Input Parameters'!$G$13*'Input Parameters'!$G$12*'Model Parameters'!$B$61*$H58)</f>
        <v>0.20312632793865446</v>
      </c>
      <c r="K58">
        <f>'Input Parameters'!$G$15/(2*'Model Parameters'!$F$4)*'Model Parameters'!$B$39/('Model Parameters'!$B$65)*EXP(-($E58+0.11)/'Model Parameters'!$B$48)+'Input Parameters'!$G$13*'Model Parameters'!$B$61*$J58</f>
        <v>0.23994520429197291</v>
      </c>
      <c r="L58">
        <f>1/((SQRT($K58*('Input Parameters'!$G$12)^2/'Model Parameters'!$B$51))/TANH(SQRT($K58*('Input Parameters'!$G$12)^2/'Model Parameters'!$B$51))+$K58*'Input Parameters'!$G$12/'Input Parameters'!$G$17)</f>
        <v>0.99821678445205086</v>
      </c>
      <c r="M58">
        <f>'Model Parameters'!$F$2*'Input Parameters'!$G$4*$L58</f>
        <v>34.000299306659919</v>
      </c>
      <c r="N58">
        <f>'Input Parameters'!$G$22+('Model Parameters'!$F$20*'Input Parameters'!$G$22 - (1/(1/('Input Parameters'!$G$12*($I58+2*$F58*$M58))+1/('Model Parameters'!$F$22*'Input Parameters'!$G$24))) + 'Input Parameters'!$G$12*($I58+2*$F58*$M58))/('Model Parameters'!$F$20+2*'Input Parameters'!$G$13*'Input Parameters'!$G$12*'Model Parameters'!$B$61*$M58)</f>
        <v>0.20314091194416423</v>
      </c>
      <c r="O58" s="4">
        <f>(2*'Model Parameters'!$F$21*'Input Parameters'!$G$23+'Model Parameters'!$F$22*'Input Parameters'!$G$24+'Model Parameters'!$F$20*'Input Parameters'!$G$22+'Input Parameters'!$G$12*$I58-'Model Parameters'!$F$20*$N58)/(2*'Model Parameters'!$F$21)</f>
        <v>255.94239449737395</v>
      </c>
      <c r="P58" s="4">
        <f>'Input Parameters'!$G$12*(2*$F58*$M58)/(2*'Model Parameters'!$F$21)*EXP(-$N58*('Model Parameters'!$B$32+'Model Parameters'!$B$35))</f>
        <v>0.41887006425502188</v>
      </c>
      <c r="Q58">
        <f>$O58+LN(1+($P58*('Model Parameters'!$B$33+2*'Model Parameters'!$B$35)*EXP(-$O58*('Model Parameters'!$B$33+2*'Model Parameters'!$B$35)))/(1+LN(SQRT(1+$P58*('Model Parameters'!$B$33+2*'Model Parameters'!$B$35)*EXP(-$O58*('Model Parameters'!$B$33+2*'Model Parameters'!$B$35))))))/('Model Parameters'!$B$33+2*'Model Parameters'!$B$35)</f>
        <v>256.33274443888746</v>
      </c>
      <c r="R58">
        <f>'Input Parameters'!$G$4*'Model Parameters'!$F$2*EXP(-'Model Parameters'!$B$32*$N58-'Model Parameters'!$B$33*$Q58-'Model Parameters'!$B$35*($N58+2*$Q58))*$L58</f>
        <v>31.684366999484119</v>
      </c>
      <c r="S58">
        <f>'Input Parameters'!$G$22+('Model Parameters'!$F$20*'Input Parameters'!$G$22 - (1/(1/('Input Parameters'!$G$12*($I58+2*$F58*$R58))+1/('Model Parameters'!$F$22*'Input Parameters'!$G$24))) + 'Input Parameters'!$G$12*($I58+2*$F58*$R58))/('Model Parameters'!$F$20+2*'Input Parameters'!$G$13*'Input Parameters'!$G$12*'Model Parameters'!$B$61*$R58)</f>
        <v>0.20377261651932771</v>
      </c>
      <c r="T58">
        <f>'Input Parameters'!$G$15/(2*'Model Parameters'!$F$4)*'Model Parameters'!$B$39/('Model Parameters'!$B$65)*EXP(-($E58+0.11)/'Model Parameters'!$B$48)+'Input Parameters'!$G$13*'Model Parameters'!$B$61*$S58</f>
        <v>0.24066581605942361</v>
      </c>
      <c r="U58">
        <f>1/((SQRT($T58*('Input Parameters'!$G$12)^2/'Model Parameters'!$B$51))/TANH(SQRT($T58*('Input Parameters'!$G$12)^2/'Model Parameters'!$B$51))+$T58*'Input Parameters'!$G$12/'Input Parameters'!$G$17)</f>
        <v>0.99821144038843623</v>
      </c>
      <c r="V58" s="4">
        <f>(2*'Model Parameters'!$F$21*'Input Parameters'!$G$23+'Model Parameters'!$F$22*'Input Parameters'!$G$24+'Model Parameters'!$F$20*'Input Parameters'!$G$22+'Input Parameters'!$G$12*$I58-'Model Parameters'!$F$20*$S58)/(2*'Model Parameters'!$F$21)</f>
        <v>255.94129779780317</v>
      </c>
      <c r="W58" s="4">
        <f>'Input Parameters'!$G$12*(2*$F58*$U58*'Model Parameters'!$F$2*'Input Parameters'!$G$4)/(2*'Model Parameters'!$F$21)*EXP(-$S58*('Model Parameters'!$B$32+'Model Parameters'!$B$35))</f>
        <v>0.41886778429402993</v>
      </c>
      <c r="X58">
        <f>MAX(0,$V58+LN(1+($W58*('Model Parameters'!$B$33+2*'Model Parameters'!$B$35)*EXP(-$V58*('Model Parameters'!$B$33+2*'Model Parameters'!$B$35)))/(1+LN(SQRT(1+$W58*('Model Parameters'!$B$33+2*'Model Parameters'!$B$35)*EXP(-$V58*('Model Parameters'!$B$33+2*'Model Parameters'!$B$35))))))/('Model Parameters'!$B$33+2*'Model Parameters'!$B$35))</f>
        <v>256.33164573257829</v>
      </c>
      <c r="Y58">
        <f>'Input Parameters'!$G$4*'Model Parameters'!$F$2*EXP(-'Model Parameters'!$B$32*$S58-'Model Parameters'!$B$33*$X58-'Model Parameters'!$B$35*($S58+2*$X58))*$U58</f>
        <v>31.684204114278529</v>
      </c>
      <c r="Z58" s="8">
        <f>$E58-'Model Parameters'!$F$3*'Input Parameters'!$G$3/'Model Parameters'!$F$4*LN($S58/'Input Parameters'!$G$22)</f>
        <v>-0.28129840408657042</v>
      </c>
      <c r="AA58" s="8">
        <f>'Input Parameters'!$G$12*$Y58*$F58*2*'Model Parameters'!$F$4/10</f>
        <v>3.1353181592689551E-2</v>
      </c>
      <c r="AB58" s="8">
        <f t="shared" si="1"/>
        <v>31.684204114278529</v>
      </c>
      <c r="AC58" s="8">
        <f t="shared" si="2"/>
        <v>256.33164573257829</v>
      </c>
      <c r="AD58" s="8">
        <f>LOG10(S58/1000/'Model Parameters'!$B$15)</f>
        <v>9.621202912472377</v>
      </c>
      <c r="AE58" s="8">
        <f>AA58*10/(AA58*10+('Model Parameters'!$F$4*'Input Parameters'!$G$12)*I58)</f>
        <v>0.82383420739071112</v>
      </c>
      <c r="AF58" s="8">
        <f>Y58*S58*'Input Parameters'!$G$13*'Input Parameters'!$G$12*'Model Parameters'!$B$61</f>
        <v>2.7427641702097489E-5</v>
      </c>
      <c r="AG58" s="8">
        <f>'Input Parameters'!$G$12*F58*Y58</f>
        <v>1.6247697358495905E-6</v>
      </c>
      <c r="AH58" s="8">
        <f>'Input Parameters'!$G$17*('Model Parameters'!$F$2*'Input Parameters'!$G$4*EXP(-'Model Parameters'!$B$32*$S58-'Model Parameters'!$B$33*$X58-'Model Parameters'!$B$35*($S58+2*$X58))-$Y58*SQRT($T58*('Input Parameters'!$G$12)^2/'Model Parameters'!$B$51)/TANH(SQRT($T58*('Input Parameters'!$G$12)^2/'Model Parameters'!$B$51)))</f>
        <v>2.9052411438029394E-5</v>
      </c>
      <c r="AI58" s="8">
        <f>MIN(1,('Model Parameters'!$B$45-'Model Parameters'!$F$3*'Input Parameters'!$G$3/'Model Parameters'!$F$4*LN($S58/'Input Parameters'!$G$22))/Z58)</f>
        <v>0.39565956461067581</v>
      </c>
      <c r="AJ58" s="8">
        <f>MIN('Input Parameters'!$G$24+'Model Parameters'!$F$2*'Input Parameters'!$G$4*EXP(-'Model Parameters'!$B$32*$S58-'Model Parameters'!$B$33*$X58-'Model Parameters'!$B$35*($S58+2*$X58)),AC58*10^(3-AD58)/'Model Parameters'!$B$13)</f>
        <v>47.162835497003343</v>
      </c>
      <c r="AK58" s="8">
        <f t="shared" si="3"/>
        <v>0.32595788380758994</v>
      </c>
      <c r="AL58" s="8">
        <f>MIN(1,('Model Parameters'!$B$45-'Model Parameters'!$F$3*'Input Parameters'!$G$3/'Model Parameters'!$F$4*AD58)/($E58-'Model Parameters'!$F$3*'Input Parameters'!$G$3/'Model Parameters'!$F$4*AD58))</f>
        <v>0.6775389648464113</v>
      </c>
      <c r="AM58" s="8">
        <f>MIN(1,('Model Parameters'!$B$45-'Model Parameters'!$F$3*'Input Parameters'!$G$3/'Model Parameters'!$F$4*AD58-0.2)/($E58-'Model Parameters'!$F$3*'Input Parameters'!$G$3/'Model Parameters'!$F$4*AD58-0.2))</f>
        <v>0.76622516939793628</v>
      </c>
      <c r="AN58" s="8">
        <f t="shared" si="4"/>
        <v>0.55817977608056613</v>
      </c>
      <c r="AO58" s="8">
        <f t="shared" si="5"/>
        <v>0.63124250511376223</v>
      </c>
      <c r="AP58" s="8">
        <f>EXP(-'Model Parameters'!$B$32*$S58-'Model Parameters'!$B$33*$X58-'Model Parameters'!$B$35*($S58+2*$X58))</f>
        <v>0.93188514178345627</v>
      </c>
    </row>
    <row r="59" spans="5:42" x14ac:dyDescent="0.4">
      <c r="E59">
        <f t="shared" si="0"/>
        <v>-0.28500000000000003</v>
      </c>
      <c r="F59">
        <f>'Input Parameters'!$G$15/(2*'Model Parameters'!$F$4)*'Model Parameters'!$B$39/('Model Parameters'!$B$65)*EXP(-($E59+0.11)/'Model Parameters'!$B$48)</f>
        <v>1.4662615467387841E-2</v>
      </c>
      <c r="G59">
        <f>1/((SQRT($F59*('Input Parameters'!$G$12)^2/'Model Parameters'!$B$51))/TANH(SQRT($F59*('Input Parameters'!$G$12)^2/'Model Parameters'!$B$51))+$F59*'Input Parameters'!$G$12/'Input Parameters'!$G$17)</f>
        <v>0.9998908142963856</v>
      </c>
      <c r="H59">
        <f>'Model Parameters'!$F$2*'Input Parameters'!$G$4*$G59</f>
        <v>34.057318499927547</v>
      </c>
      <c r="I59">
        <f>'Input Parameters'!$G$15*'Model Parameters'!$B$41/'Model Parameters'!$F$4*EXP(-$E59/'Model Parameters'!$B$50)</f>
        <v>0.19561612818420643</v>
      </c>
      <c r="J59">
        <f>'Input Parameters'!$G$22+('Model Parameters'!$F$20*'Input Parameters'!$G$22 - (1/(1/('Input Parameters'!$G$12*($I59+2*$F59*$H59))+1/('Model Parameters'!$F$22*'Input Parameters'!$G$24))) + 'Input Parameters'!$G$12*($I59+2*$F59*$H59))/('Model Parameters'!$F$20+2*'Input Parameters'!$G$13*'Input Parameters'!$G$12*'Model Parameters'!$B$61*$H59)</f>
        <v>0.20315867330716442</v>
      </c>
      <c r="K59">
        <f>'Input Parameters'!$G$15/(2*'Model Parameters'!$F$4)*'Model Parameters'!$B$39/('Model Parameters'!$B$65)*EXP(-($E59+0.11)/'Model Parameters'!$B$48)+'Input Parameters'!$G$13*'Model Parameters'!$B$61*$J59</f>
        <v>0.24118453620487618</v>
      </c>
      <c r="L59">
        <f>1/((SQRT($K59*('Input Parameters'!$G$12)^2/'Model Parameters'!$B$51))/TANH(SQRT($K59*('Input Parameters'!$G$12)^2/'Model Parameters'!$B$51))+$K59*'Input Parameters'!$G$12/'Input Parameters'!$G$17)</f>
        <v>0.99820759359696787</v>
      </c>
      <c r="M59">
        <f>'Model Parameters'!$F$2*'Input Parameters'!$G$4*$L59</f>
        <v>33.999986256600479</v>
      </c>
      <c r="N59">
        <f>'Input Parameters'!$G$22+('Model Parameters'!$F$20*'Input Parameters'!$G$22 - (1/(1/('Input Parameters'!$G$12*($I59+2*$F59*$M59))+1/('Model Parameters'!$F$22*'Input Parameters'!$G$24))) + 'Input Parameters'!$G$12*($I59+2*$F59*$M59))/('Model Parameters'!$F$20+2*'Input Parameters'!$G$13*'Input Parameters'!$G$12*'Model Parameters'!$B$61*$M59)</f>
        <v>0.20317322010229291</v>
      </c>
      <c r="O59" s="4">
        <f>(2*'Model Parameters'!$F$21*'Input Parameters'!$G$23+'Model Parameters'!$F$22*'Input Parameters'!$G$24+'Model Parameters'!$F$20*'Input Parameters'!$G$22+'Input Parameters'!$G$12*$I59-'Model Parameters'!$F$20*$N59)/(2*'Model Parameters'!$F$21)</f>
        <v>255.94839595504754</v>
      </c>
      <c r="P59" s="4">
        <f>'Input Parameters'!$G$12*(2*$F59*$M59)/(2*'Model Parameters'!$F$21)*EXP(-$N59*('Model Parameters'!$B$32+'Model Parameters'!$B$35))</f>
        <v>0.45631287741790283</v>
      </c>
      <c r="Q59">
        <f>$O59+LN(1+($P59*('Model Parameters'!$B$33+2*'Model Parameters'!$B$35)*EXP(-$O59*('Model Parameters'!$B$33+2*'Model Parameters'!$B$35)))/(1+LN(SQRT(1+$P59*('Model Parameters'!$B$33+2*'Model Parameters'!$B$35)*EXP(-$O59*('Model Parameters'!$B$33+2*'Model Parameters'!$B$35))))))/('Model Parameters'!$B$33+2*'Model Parameters'!$B$35)</f>
        <v>256.37363451109013</v>
      </c>
      <c r="R59">
        <f>'Input Parameters'!$G$4*'Model Parameters'!$F$2*EXP(-'Model Parameters'!$B$32*$N59-'Model Parameters'!$B$33*$Q59-'Model Parameters'!$B$35*($N59+2*$Q59))*$L59</f>
        <v>31.68371872011064</v>
      </c>
      <c r="S59">
        <f>'Input Parameters'!$G$22+('Model Parameters'!$F$20*'Input Parameters'!$G$22 - (1/(1/('Input Parameters'!$G$12*($I59+2*$F59*$R59))+1/('Model Parameters'!$F$22*'Input Parameters'!$G$24))) + 'Input Parameters'!$G$12*($I59+2*$F59*$R59))/('Model Parameters'!$F$20+2*'Input Parameters'!$G$13*'Input Parameters'!$G$12*'Model Parameters'!$B$61*$R59)</f>
        <v>0.20380343922435437</v>
      </c>
      <c r="T59">
        <f>'Input Parameters'!$G$15/(2*'Model Parameters'!$F$4)*'Model Parameters'!$B$39/('Model Parameters'!$B$65)*EXP(-($E59+0.11)/'Model Parameters'!$B$48)+'Input Parameters'!$G$13*'Model Parameters'!$B$61*$S59</f>
        <v>0.24190345020254297</v>
      </c>
      <c r="U59">
        <f>1/((SQRT($T59*('Input Parameters'!$G$12)^2/'Model Parameters'!$B$51))/TANH(SQRT($T59*('Input Parameters'!$G$12)^2/'Model Parameters'!$B$51))+$T59*'Input Parameters'!$G$12/'Input Parameters'!$G$17)</f>
        <v>0.99820226224033159</v>
      </c>
      <c r="V59" s="4">
        <f>(2*'Model Parameters'!$F$21*'Input Parameters'!$G$23+'Model Parameters'!$F$22*'Input Parameters'!$G$24+'Model Parameters'!$F$20*'Input Parameters'!$G$22+'Input Parameters'!$G$12*$I59-'Model Parameters'!$F$20*$S59)/(2*'Model Parameters'!$F$21)</f>
        <v>255.94730183436548</v>
      </c>
      <c r="W59" s="4">
        <f>'Input Parameters'!$G$12*(2*$F59*$U59*'Model Parameters'!$F$2*'Input Parameters'!$G$4)/(2*'Model Parameters'!$F$21)*EXP(-$S59*('Model Parameters'!$B$32+'Model Parameters'!$B$35))</f>
        <v>0.45631039953342351</v>
      </c>
      <c r="X59">
        <f>MAX(0,$V59+LN(1+($W59*('Model Parameters'!$B$33+2*'Model Parameters'!$B$35)*EXP(-$V59*('Model Parameters'!$B$33+2*'Model Parameters'!$B$35)))/(1+LN(SQRT(1+$W59*('Model Parameters'!$B$33+2*'Model Parameters'!$B$35)*EXP(-$V59*('Model Parameters'!$B$33+2*'Model Parameters'!$B$35))))))/('Model Parameters'!$B$33+2*'Model Parameters'!$B$35))</f>
        <v>256.37253820951281</v>
      </c>
      <c r="Y59">
        <f>'Input Parameters'!$G$4*'Model Parameters'!$F$2*EXP(-'Model Parameters'!$B$32*$S59-'Model Parameters'!$B$33*$X59-'Model Parameters'!$B$35*($S59+2*$X59))*$U59</f>
        <v>31.683556225712383</v>
      </c>
      <c r="Z59" s="8">
        <f>$E59-'Model Parameters'!$F$3*'Input Parameters'!$G$3/'Model Parameters'!$F$4*LN($S59/'Input Parameters'!$G$22)</f>
        <v>-0.28630229009049235</v>
      </c>
      <c r="AA59" s="8">
        <f>'Input Parameters'!$G$12*$Y59*$F59*2*'Model Parameters'!$F$4/10</f>
        <v>3.4155460057108247E-2</v>
      </c>
      <c r="AB59" s="8">
        <f t="shared" si="1"/>
        <v>31.683556225712383</v>
      </c>
      <c r="AC59" s="8">
        <f t="shared" si="2"/>
        <v>256.37253820951281</v>
      </c>
      <c r="AD59" s="8">
        <f>LOG10(S59/1000/'Model Parameters'!$B$15)</f>
        <v>9.621268599013808</v>
      </c>
      <c r="AE59" s="8">
        <f>AA59*10/(AA59*10+('Model Parameters'!$F$4*'Input Parameters'!$G$12)*I59)</f>
        <v>0.82607937903199447</v>
      </c>
      <c r="AF59" s="8">
        <f>Y59*S59*'Input Parameters'!$G$13*'Input Parameters'!$G$12*'Model Parameters'!$B$61</f>
        <v>2.7431229481255683E-5</v>
      </c>
      <c r="AG59" s="8">
        <f>'Input Parameters'!$G$12*F59*Y59</f>
        <v>1.7699880840083041E-6</v>
      </c>
      <c r="AH59" s="8">
        <f>'Input Parameters'!$G$17*('Model Parameters'!$F$2*'Input Parameters'!$G$4*EXP(-'Model Parameters'!$B$32*$S59-'Model Parameters'!$B$33*$X59-'Model Parameters'!$B$35*($S59+2*$X59))-$Y59*SQRT($T59*('Input Parameters'!$G$12)^2/'Model Parameters'!$B$51)/TANH(SQRT($T59*('Input Parameters'!$G$12)^2/'Model Parameters'!$B$51)))</f>
        <v>2.9201217565210484E-5</v>
      </c>
      <c r="AI59" s="8">
        <f>MIN(1,('Model Parameters'!$B$45-'Model Parameters'!$F$3*'Input Parameters'!$G$3/'Model Parameters'!$F$4*LN($S59/'Input Parameters'!$G$22))/Z59)</f>
        <v>0.38875794551036491</v>
      </c>
      <c r="AJ59" s="8">
        <f>MIN('Input Parameters'!$G$24+'Model Parameters'!$F$2*'Input Parameters'!$G$4*EXP(-'Model Parameters'!$B$32*$S59-'Model Parameters'!$B$33*$X59-'Model Parameters'!$B$35*($S59+2*$X59)),AC59*10^(3-AD59)/'Model Parameters'!$B$13)</f>
        <v>47.163225440669677</v>
      </c>
      <c r="AK59" s="8">
        <f t="shared" si="3"/>
        <v>0.3211449222209562</v>
      </c>
      <c r="AL59" s="8">
        <f>MIN(1,('Model Parameters'!$B$45-'Model Parameters'!$F$3*'Input Parameters'!$G$3/'Model Parameters'!$F$4*AD59)/($E59-'Model Parameters'!$F$3*'Input Parameters'!$G$3/'Model Parameters'!$F$4*AD59))</f>
        <v>0.67117449914406035</v>
      </c>
      <c r="AM59" s="8">
        <f>MIN(1,('Model Parameters'!$B$45-'Model Parameters'!$F$3*'Input Parameters'!$G$3/'Model Parameters'!$F$4*AD59-0.2)/($E59-'Model Parameters'!$F$3*'Input Parameters'!$G$3/'Model Parameters'!$F$4*AD59-0.2))</f>
        <v>0.76099333911403955</v>
      </c>
      <c r="AN59" s="8">
        <f t="shared" si="4"/>
        <v>0.55444341347503523</v>
      </c>
      <c r="AO59" s="8">
        <f t="shared" si="5"/>
        <v>0.62864090502280978</v>
      </c>
      <c r="AP59" s="8">
        <f>EXP(-'Model Parameters'!$B$32*$S59-'Model Parameters'!$B$33*$X59-'Model Parameters'!$B$35*($S59+2*$X59))</f>
        <v>0.93187465451147</v>
      </c>
    </row>
    <row r="60" spans="5:42" x14ac:dyDescent="0.4">
      <c r="E60">
        <f t="shared" si="0"/>
        <v>-0.28999999999999998</v>
      </c>
      <c r="F60">
        <f>'Input Parameters'!$G$15/(2*'Model Parameters'!$F$4)*'Model Parameters'!$B$39/('Model Parameters'!$B$65)*EXP(-($E60+0.11)/'Model Parameters'!$B$48)</f>
        <v>1.5973454443373395E-2</v>
      </c>
      <c r="G60">
        <f>1/((SQRT($F60*('Input Parameters'!$G$12)^2/'Model Parameters'!$B$51))/TANH(SQRT($F60*('Input Parameters'!$G$12)^2/'Model Parameters'!$B$51))+$F60*'Input Parameters'!$G$12/'Input Parameters'!$G$17)</f>
        <v>0.99988105446189479</v>
      </c>
      <c r="H60">
        <f>'Model Parameters'!$F$2*'Input Parameters'!$G$4*$G60</f>
        <v>34.056986069839176</v>
      </c>
      <c r="I60">
        <f>'Input Parameters'!$G$15*'Model Parameters'!$B$41/'Model Parameters'!$F$4*EXP(-$E60/'Model Parameters'!$B$50)</f>
        <v>0.20981218912979496</v>
      </c>
      <c r="J60">
        <f>'Input Parameters'!$G$22+('Model Parameters'!$F$20*'Input Parameters'!$G$22 - (1/(1/('Input Parameters'!$G$12*($I60+2*$F60*$H60))+1/('Model Parameters'!$F$22*'Input Parameters'!$G$24))) + 'Input Parameters'!$G$12*($I60+2*$F60*$H60))/('Model Parameters'!$F$20+2*'Input Parameters'!$G$13*'Input Parameters'!$G$12*'Model Parameters'!$B$61*$H60)</f>
        <v>0.20319680578678254</v>
      </c>
      <c r="K60">
        <f>'Input Parameters'!$G$15/(2*'Model Parameters'!$F$4)*'Model Parameters'!$B$39/('Model Parameters'!$B$65)*EXP(-($E60+0.11)/'Model Parameters'!$B$48)+'Input Parameters'!$G$13*'Model Parameters'!$B$61*$J60</f>
        <v>0.24253789289563593</v>
      </c>
      <c r="L60">
        <f>1/((SQRT($K60*('Input Parameters'!$G$12)^2/'Model Parameters'!$B$51))/TANH(SQRT($K60*('Input Parameters'!$G$12)^2/'Model Parameters'!$B$51))+$K60*'Input Parameters'!$G$12/'Input Parameters'!$G$17)</f>
        <v>0.99819755736609239</v>
      </c>
      <c r="M60">
        <f>'Model Parameters'!$F$2*'Input Parameters'!$G$4*$L60</f>
        <v>33.999644412164493</v>
      </c>
      <c r="N60">
        <f>'Input Parameters'!$G$22+('Model Parameters'!$F$20*'Input Parameters'!$G$22 - (1/(1/('Input Parameters'!$G$12*($I60+2*$F60*$M60))+1/('Model Parameters'!$F$22*'Input Parameters'!$G$24))) + 'Input Parameters'!$G$12*($I60+2*$F60*$M60))/('Model Parameters'!$F$20+2*'Input Parameters'!$G$13*'Input Parameters'!$G$12*'Model Parameters'!$B$61*$M60)</f>
        <v>0.20321130853622757</v>
      </c>
      <c r="O60" s="4">
        <f>(2*'Model Parameters'!$F$21*'Input Parameters'!$G$23+'Model Parameters'!$F$22*'Input Parameters'!$G$24+'Model Parameters'!$F$20*'Input Parameters'!$G$22+'Input Parameters'!$G$12*$I60-'Model Parameters'!$F$20*$N60)/(2*'Model Parameters'!$F$21)</f>
        <v>255.95482697999552</v>
      </c>
      <c r="P60" s="4">
        <f>'Input Parameters'!$G$12*(2*$F60*$M60)/(2*'Model Parameters'!$F$21)*EXP(-$N60*('Model Parameters'!$B$32+'Model Parameters'!$B$35))</f>
        <v>0.49710228382272093</v>
      </c>
      <c r="Q60">
        <f>$O60+LN(1+($P60*('Model Parameters'!$B$33+2*'Model Parameters'!$B$35)*EXP(-$O60*('Model Parameters'!$B$33+2*'Model Parameters'!$B$35)))/(1+LN(SQRT(1+$P60*('Model Parameters'!$B$33+2*'Model Parameters'!$B$35)*EXP(-$O60*('Model Parameters'!$B$33+2*'Model Parameters'!$B$35))))))/('Model Parameters'!$B$33+2*'Model Parameters'!$B$35)</f>
        <v>256.4180715729824</v>
      </c>
      <c r="R60">
        <f>'Input Parameters'!$G$4*'Model Parameters'!$F$2*EXP(-'Model Parameters'!$B$32*$N60-'Model Parameters'!$B$33*$Q60-'Model Parameters'!$B$35*($N60+2*$Q60))*$L60</f>
        <v>31.683012677357027</v>
      </c>
      <c r="S60">
        <f>'Input Parameters'!$G$22+('Model Parameters'!$F$20*'Input Parameters'!$G$22 - (1/(1/('Input Parameters'!$G$12*($I60+2*$F60*$R60))+1/('Model Parameters'!$F$22*'Input Parameters'!$G$24))) + 'Input Parameters'!$G$12*($I60+2*$F60*$R60))/('Model Parameters'!$F$20+2*'Input Parameters'!$G$13*'Input Parameters'!$G$12*'Model Parameters'!$B$61*$R60)</f>
        <v>0.20383975872890406</v>
      </c>
      <c r="T60">
        <f>'Input Parameters'!$G$15/(2*'Model Parameters'!$F$4)*'Model Parameters'!$B$39/('Model Parameters'!$B$65)*EXP(-($E60+0.11)/'Model Parameters'!$B$48)+'Input Parameters'!$G$13*'Model Parameters'!$B$61*$S60</f>
        <v>0.24325478542610141</v>
      </c>
      <c r="U60">
        <f>1/((SQRT($T60*('Input Parameters'!$G$12)^2/'Model Parameters'!$B$51))/TANH(SQRT($T60*('Input Parameters'!$G$12)^2/'Model Parameters'!$B$51))+$T60*'Input Parameters'!$G$12/'Input Parameters'!$G$17)</f>
        <v>0.99819224112698135</v>
      </c>
      <c r="V60" s="4">
        <f>(2*'Model Parameters'!$F$21*'Input Parameters'!$G$23+'Model Parameters'!$F$22*'Input Parameters'!$G$24+'Model Parameters'!$F$20*'Input Parameters'!$G$22+'Input Parameters'!$G$12*$I60-'Model Parameters'!$F$20*$S60)/(2*'Model Parameters'!$F$21)</f>
        <v>255.9537359303441</v>
      </c>
      <c r="W60" s="4">
        <f>'Input Parameters'!$G$12*(2*$F60*$U60*'Model Parameters'!$F$2*'Input Parameters'!$G$4)/(2*'Model Parameters'!$F$21)*EXP(-$S60*('Model Parameters'!$B$32+'Model Parameters'!$B$35))</f>
        <v>0.49709959206876214</v>
      </c>
      <c r="X60">
        <f>MAX(0,$V60+LN(1+($W60*('Model Parameters'!$B$33+2*'Model Parameters'!$B$35)*EXP(-$V60*('Model Parameters'!$B$33+2*'Model Parameters'!$B$35)))/(1+LN(SQRT(1+$W60*('Model Parameters'!$B$33+2*'Model Parameters'!$B$35)*EXP(-$V60*('Model Parameters'!$B$33+2*'Model Parameters'!$B$35))))))/('Model Parameters'!$B$33+2*'Model Parameters'!$B$35))</f>
        <v>256.4169781542555</v>
      </c>
      <c r="Y60">
        <f>'Input Parameters'!$G$4*'Model Parameters'!$F$2*EXP(-'Model Parameters'!$B$32*$S60-'Model Parameters'!$B$33*$X60-'Model Parameters'!$B$35*($S60+2*$X60))*$U60</f>
        <v>31.682850647526909</v>
      </c>
      <c r="Z60" s="8">
        <f>$E60-'Model Parameters'!$F$3*'Input Parameters'!$G$3/'Model Parameters'!$F$4*LN($S60/'Input Parameters'!$G$22)</f>
        <v>-0.2913068683548124</v>
      </c>
      <c r="AA60" s="8">
        <f>'Input Parameters'!$G$12*$Y60*$F60*2*'Model Parameters'!$F$4/10</f>
        <v>3.7208132246110137E-2</v>
      </c>
      <c r="AB60" s="8">
        <f t="shared" si="1"/>
        <v>31.682850647526909</v>
      </c>
      <c r="AC60" s="8">
        <f t="shared" si="2"/>
        <v>256.4169781542555</v>
      </c>
      <c r="AD60" s="8">
        <f>LOG10(S60/1000/'Model Parameters'!$B$15)</f>
        <v>9.6213459870852009</v>
      </c>
      <c r="AE60" s="8">
        <f>AA60*10/(AA60*10+('Model Parameters'!$F$4*'Input Parameters'!$G$12)*I60)</f>
        <v>0.82830164125359751</v>
      </c>
      <c r="AF60" s="8">
        <f>Y60*S60*'Input Parameters'!$G$13*'Input Parameters'!$G$12*'Model Parameters'!$B$61</f>
        <v>2.74355069697332E-5</v>
      </c>
      <c r="AG60" s="8">
        <f>'Input Parameters'!$G$12*F60*Y60</f>
        <v>1.9281822172415473E-6</v>
      </c>
      <c r="AH60" s="8">
        <f>'Input Parameters'!$G$17*('Model Parameters'!$F$2*'Input Parameters'!$G$4*EXP(-'Model Parameters'!$B$32*$S60-'Model Parameters'!$B$33*$X60-'Model Parameters'!$B$35*($S60+2*$X60))-$Y60*SQRT($T60*('Input Parameters'!$G$12)^2/'Model Parameters'!$B$51)/TANH(SQRT($T60*('Input Parameters'!$G$12)^2/'Model Parameters'!$B$51)))</f>
        <v>2.9363689186976558E-5</v>
      </c>
      <c r="AI60" s="8">
        <f>MIN(1,('Model Parameters'!$B$45-'Model Parameters'!$F$3*'Input Parameters'!$G$3/'Model Parameters'!$F$4*LN($S60/'Input Parameters'!$G$22))/Z60)</f>
        <v>0.38209489870057028</v>
      </c>
      <c r="AJ60" s="8">
        <f>MIN('Input Parameters'!$G$24+'Model Parameters'!$F$2*'Input Parameters'!$G$4*EXP(-'Model Parameters'!$B$32*$S60-'Model Parameters'!$B$33*$X60-'Model Parameters'!$B$35*($S60+2*$X60)),AC60*10^(3-AD60)/'Model Parameters'!$B$13)</f>
        <v>47.162995928076462</v>
      </c>
      <c r="AK60" s="8">
        <f t="shared" si="3"/>
        <v>0.31648983170830947</v>
      </c>
      <c r="AL60" s="8">
        <f>MIN(1,('Model Parameters'!$B$45-'Model Parameters'!$F$3*'Input Parameters'!$G$3/'Model Parameters'!$F$4*AD60)/($E60-'Model Parameters'!$F$3*'Input Parameters'!$G$3/'Model Parameters'!$F$4*AD60))</f>
        <v>0.66492873599693625</v>
      </c>
      <c r="AM60" s="8">
        <f>MIN(1,('Model Parameters'!$B$45-'Model Parameters'!$F$3*'Input Parameters'!$G$3/'Model Parameters'!$F$4*AD60-0.2)/($E60-'Model Parameters'!$F$3*'Input Parameters'!$G$3/'Model Parameters'!$F$4*AD60-0.2))</f>
        <v>0.7558326014117277</v>
      </c>
      <c r="AN60" s="8">
        <f t="shared" si="4"/>
        <v>0.55076156334294235</v>
      </c>
      <c r="AO60" s="8">
        <f t="shared" si="5"/>
        <v>0.62605738426231028</v>
      </c>
      <c r="AP60" s="8">
        <f>EXP(-'Model Parameters'!$B$32*$S60-'Model Parameters'!$B$33*$X60-'Model Parameters'!$B$35*($S60+2*$X60))</f>
        <v>0.93186325721806129</v>
      </c>
    </row>
    <row r="61" spans="5:42" x14ac:dyDescent="0.4">
      <c r="E61">
        <f t="shared" si="0"/>
        <v>-0.29499999999999998</v>
      </c>
      <c r="F61">
        <f>'Input Parameters'!$G$15/(2*'Model Parameters'!$F$4)*'Model Parameters'!$B$39/('Model Parameters'!$B$65)*EXP(-($E61+0.11)/'Model Parameters'!$B$48)</f>
        <v>1.7401482526908353E-2</v>
      </c>
      <c r="G61">
        <f>1/((SQRT($F61*('Input Parameters'!$G$12)^2/'Model Parameters'!$B$51))/TANH(SQRT($F61*('Input Parameters'!$G$12)^2/'Model Parameters'!$B$51))+$F61*'Input Parameters'!$G$12/'Input Parameters'!$G$17)</f>
        <v>0.99987042235442003</v>
      </c>
      <c r="H61">
        <f>'Model Parameters'!$F$2*'Input Parameters'!$G$4*$G61</f>
        <v>34.056623929228003</v>
      </c>
      <c r="I61">
        <f>'Input Parameters'!$G$15*'Model Parameters'!$B$41/'Model Parameters'!$F$4*EXP(-$E61/'Model Parameters'!$B$50)</f>
        <v>0.22503847262523949</v>
      </c>
      <c r="J61">
        <f>'Input Parameters'!$G$22+('Model Parameters'!$F$20*'Input Parameters'!$G$22 - (1/(1/('Input Parameters'!$G$12*($I61+2*$F61*$H61))+1/('Model Parameters'!$F$22*'Input Parameters'!$G$24))) + 'Input Parameters'!$G$12*($I61+2*$F61*$H61))/('Model Parameters'!$F$20+2*'Input Parameters'!$G$13*'Input Parameters'!$G$12*'Model Parameters'!$B$61*$H61)</f>
        <v>0.20324175737418063</v>
      </c>
      <c r="K61">
        <f>'Input Parameters'!$G$15/(2*'Model Parameters'!$F$4)*'Model Parameters'!$B$39/('Model Parameters'!$B$65)*EXP(-($E61+0.11)/'Model Parameters'!$B$48)+'Input Parameters'!$G$13*'Model Parameters'!$B$61*$J61</f>
        <v>0.24401604199911975</v>
      </c>
      <c r="L61">
        <f>1/((SQRT($K61*('Input Parameters'!$G$12)^2/'Model Parameters'!$B$51))/TANH(SQRT($K61*('Input Parameters'!$G$12)^2/'Model Parameters'!$B$51))+$K61*'Input Parameters'!$G$12/'Input Parameters'!$G$17)</f>
        <v>0.99818659597221615</v>
      </c>
      <c r="M61">
        <f>'Model Parameters'!$F$2*'Input Parameters'!$G$4*$L61</f>
        <v>33.999271055716861</v>
      </c>
      <c r="N61">
        <f>'Input Parameters'!$G$22+('Model Parameters'!$F$20*'Input Parameters'!$G$22 - (1/(1/('Input Parameters'!$G$12*($I61+2*$F61*$M61))+1/('Model Parameters'!$F$22*'Input Parameters'!$G$24))) + 'Input Parameters'!$G$12*($I61+2*$F61*$M61))/('Model Parameters'!$F$20+2*'Input Parameters'!$G$13*'Input Parameters'!$G$12*'Model Parameters'!$B$61*$M61)</f>
        <v>0.20325620800164934</v>
      </c>
      <c r="O61" s="4">
        <f>(2*'Model Parameters'!$F$21*'Input Parameters'!$G$23+'Model Parameters'!$F$22*'Input Parameters'!$G$24+'Model Parameters'!$F$20*'Input Parameters'!$G$22+'Input Parameters'!$G$12*$I61-'Model Parameters'!$F$20*$N61)/(2*'Model Parameters'!$F$21)</f>
        <v>255.96171768511871</v>
      </c>
      <c r="P61" s="4">
        <f>'Input Parameters'!$G$12*(2*$F61*$M61)/(2*'Model Parameters'!$F$21)*EXP(-$N61*('Model Parameters'!$B$32+'Model Parameters'!$B$35))</f>
        <v>0.54153731685991224</v>
      </c>
      <c r="Q61">
        <f>$O61+LN(1+($P61*('Model Parameters'!$B$33+2*'Model Parameters'!$B$35)*EXP(-$O61*('Model Parameters'!$B$33+2*'Model Parameters'!$B$35)))/(1+LN(SQRT(1+$P61*('Model Parameters'!$B$33+2*'Model Parameters'!$B$35)*EXP(-$O61*('Model Parameters'!$B$33+2*'Model Parameters'!$B$35))))))/('Model Parameters'!$B$33+2*'Model Parameters'!$B$35)</f>
        <v>256.46636413151981</v>
      </c>
      <c r="R61">
        <f>'Input Parameters'!$G$4*'Model Parameters'!$F$2*EXP(-'Model Parameters'!$B$32*$N61-'Model Parameters'!$B$33*$Q61-'Model Parameters'!$B$35*($N61+2*$Q61))*$L61</f>
        <v>31.682243648337881</v>
      </c>
      <c r="S61">
        <f>'Input Parameters'!$G$22+('Model Parameters'!$F$20*'Input Parameters'!$G$22 - (1/(1/('Input Parameters'!$G$12*($I61+2*$F61*$R61))+1/('Model Parameters'!$F$22*'Input Parameters'!$G$24))) + 'Input Parameters'!$G$12*($I61+2*$F61*$R61))/('Model Parameters'!$F$20+2*'Input Parameters'!$G$13*'Input Parameters'!$G$12*'Model Parameters'!$B$61*$R61)</f>
        <v>0.20388255349585829</v>
      </c>
      <c r="T61">
        <f>'Input Parameters'!$G$15/(2*'Model Parameters'!$F$4)*'Model Parameters'!$B$39/('Model Parameters'!$B$65)*EXP(-($E61+0.11)/'Model Parameters'!$B$48)+'Input Parameters'!$G$13*'Model Parameters'!$B$61*$S61</f>
        <v>0.24473052967479034</v>
      </c>
      <c r="U61">
        <f>1/((SQRT($T61*('Input Parameters'!$G$12)^2/'Model Parameters'!$B$51))/TANH(SQRT($T61*('Input Parameters'!$G$12)^2/'Model Parameters'!$B$51))+$T61*'Input Parameters'!$G$12/'Input Parameters'!$G$17)</f>
        <v>0.99818129770454767</v>
      </c>
      <c r="V61" s="4">
        <f>(2*'Model Parameters'!$F$21*'Input Parameters'!$G$23+'Model Parameters'!$F$22*'Input Parameters'!$G$24+'Model Parameters'!$F$20*'Input Parameters'!$G$22+'Input Parameters'!$G$12*$I61-'Model Parameters'!$F$20*$S61)/(2*'Model Parameters'!$F$21)</f>
        <v>255.96063028942513</v>
      </c>
      <c r="W61" s="4">
        <f>'Input Parameters'!$G$12*(2*$F61*$U61*'Model Parameters'!$F$2*'Input Parameters'!$G$4)/(2*'Model Parameters'!$F$21)*EXP(-$S61*('Model Parameters'!$B$32+'Model Parameters'!$B$35))</f>
        <v>0.54153439437487738</v>
      </c>
      <c r="X61">
        <f>MAX(0,$V61+LN(1+($W61*('Model Parameters'!$B$33+2*'Model Parameters'!$B$35)*EXP(-$V61*('Model Parameters'!$B$33+2*'Model Parameters'!$B$35)))/(1+LN(SQRT(1+$W61*('Model Parameters'!$B$33+2*'Model Parameters'!$B$35)*EXP(-$V61*('Model Parameters'!$B$33+2*'Model Parameters'!$B$35))))))/('Model Parameters'!$B$33+2*'Model Parameters'!$B$35))</f>
        <v>256.46527416374613</v>
      </c>
      <c r="Y61">
        <f>'Input Parameters'!$G$4*'Model Parameters'!$F$2*EXP(-'Model Parameters'!$B$32*$S61-'Model Parameters'!$B$33*$X61-'Model Parameters'!$B$35*($S61+2*$X61))*$U61</f>
        <v>31.682082170368961</v>
      </c>
      <c r="Z61" s="8">
        <f>$E61-'Model Parameters'!$F$3*'Input Parameters'!$G$3/'Model Parameters'!$F$4*LN($S61/'Input Parameters'!$G$22)</f>
        <v>-0.29631226181322845</v>
      </c>
      <c r="AA61" s="8">
        <f>'Input Parameters'!$G$12*$Y61*$F61*2*'Model Parameters'!$F$4/10</f>
        <v>4.0533559017674615E-2</v>
      </c>
      <c r="AB61" s="8">
        <f t="shared" si="1"/>
        <v>31.682082170368961</v>
      </c>
      <c r="AC61" s="8">
        <f t="shared" si="2"/>
        <v>256.46527416374613</v>
      </c>
      <c r="AD61" s="8">
        <f>LOG10(S61/1000/'Model Parameters'!$B$15)</f>
        <v>9.6214371546796809</v>
      </c>
      <c r="AE61" s="8">
        <f>AA61*10/(AA61*10+('Model Parameters'!$F$4*'Input Parameters'!$G$12)*I61)</f>
        <v>0.83050105526968376</v>
      </c>
      <c r="AF61" s="8">
        <f>Y61*S61*'Input Parameters'!$G$13*'Input Parameters'!$G$12*'Model Parameters'!$B$61</f>
        <v>2.7440601271027842E-5</v>
      </c>
      <c r="AG61" s="8">
        <f>'Input Parameters'!$G$12*F61*Y61</f>
        <v>2.1005109093472879E-6</v>
      </c>
      <c r="AH61" s="8">
        <f>'Input Parameters'!$G$17*('Model Parameters'!$F$2*'Input Parameters'!$G$4*EXP(-'Model Parameters'!$B$32*$S61-'Model Parameters'!$B$33*$X61-'Model Parameters'!$B$35*($S61+2*$X61))-$Y61*SQRT($T61*('Input Parameters'!$G$12)^2/'Model Parameters'!$B$51)/TANH(SQRT($T61*('Input Parameters'!$G$12)^2/'Model Parameters'!$B$51)))</f>
        <v>2.9541112180395463E-5</v>
      </c>
      <c r="AI61" s="8">
        <f>MIN(1,('Model Parameters'!$B$45-'Model Parameters'!$F$3*'Input Parameters'!$G$3/'Model Parameters'!$F$4*LN($S61/'Input Parameters'!$G$22))/Z61)</f>
        <v>0.37565864177227609</v>
      </c>
      <c r="AJ61" s="8">
        <f>MIN('Input Parameters'!$G$24+'Model Parameters'!$F$2*'Input Parameters'!$G$4*EXP(-'Model Parameters'!$B$32*$S61-'Model Parameters'!$B$33*$X61-'Model Parameters'!$B$35*($S61+2*$X61)),AC61*10^(3-AD61)/'Model Parameters'!$B$13)</f>
        <v>47.161977719222762</v>
      </c>
      <c r="AK61" s="8">
        <f t="shared" si="3"/>
        <v>0.31198489841305138</v>
      </c>
      <c r="AL61" s="8">
        <f>MIN(1,('Model Parameters'!$B$45-'Model Parameters'!$F$3*'Input Parameters'!$G$3/'Model Parameters'!$F$4*AD61)/($E61-'Model Parameters'!$F$3*'Input Parameters'!$G$3/'Model Parameters'!$F$4*AD61))</f>
        <v>0.65879843418062856</v>
      </c>
      <c r="AM61" s="8">
        <f>MIN(1,('Model Parameters'!$B$45-'Model Parameters'!$F$3*'Input Parameters'!$G$3/'Model Parameters'!$F$4*AD61-0.2)/($E61-'Model Parameters'!$F$3*'Input Parameters'!$G$3/'Model Parameters'!$F$4*AD61-0.2))</f>
        <v>0.75074154312968089</v>
      </c>
      <c r="AN61" s="8">
        <f t="shared" si="4"/>
        <v>0.54713279479702737</v>
      </c>
      <c r="AO61" s="8">
        <f t="shared" si="5"/>
        <v>0.6234916438039908</v>
      </c>
      <c r="AP61" s="8">
        <f>EXP(-'Model Parameters'!$B$32*$S61-'Model Parameters'!$B$33*$X61-'Model Parameters'!$B$35*($S61+2*$X61))</f>
        <v>0.93185087069792394</v>
      </c>
    </row>
    <row r="62" spans="5:42" x14ac:dyDescent="0.4">
      <c r="E62">
        <f t="shared" si="0"/>
        <v>-0.3</v>
      </c>
      <c r="F62">
        <f>'Input Parameters'!$G$15/(2*'Model Parameters'!$F$4)*'Model Parameters'!$B$39/('Model Parameters'!$B$65)*EXP(-($E62+0.11)/'Model Parameters'!$B$48)</f>
        <v>1.895717643342441E-2</v>
      </c>
      <c r="G62">
        <f>1/((SQRT($F62*('Input Parameters'!$G$12)^2/'Model Parameters'!$B$51))/TANH(SQRT($F62*('Input Parameters'!$G$12)^2/'Model Parameters'!$B$51))+$F62*'Input Parameters'!$G$12/'Input Parameters'!$G$17)</f>
        <v>0.99985884004067882</v>
      </c>
      <c r="H62">
        <f>'Model Parameters'!$F$2*'Input Parameters'!$G$4*$G62</f>
        <v>34.056229423605579</v>
      </c>
      <c r="I62">
        <f>'Input Parameters'!$G$15*'Model Parameters'!$B$41/'Model Parameters'!$F$4*EXP(-$E62/'Model Parameters'!$B$50)</f>
        <v>0.241369742966516</v>
      </c>
      <c r="J62">
        <f>'Input Parameters'!$G$22+('Model Parameters'!$F$20*'Input Parameters'!$G$22 - (1/(1/('Input Parameters'!$G$12*($I62+2*$F62*$H62))+1/('Model Parameters'!$F$22*'Input Parameters'!$G$24))) + 'Input Parameters'!$G$12*($I62+2*$F62*$H62))/('Model Parameters'!$F$20+2*'Input Parameters'!$G$13*'Input Parameters'!$G$12*'Model Parameters'!$B$61*$H62)</f>
        <v>0.20329474271682818</v>
      </c>
      <c r="K62">
        <f>'Input Parameters'!$G$15/(2*'Model Parameters'!$F$4)*'Model Parameters'!$B$39/('Model Parameters'!$B$65)*EXP(-($E62+0.11)/'Model Parameters'!$B$48)+'Input Parameters'!$G$13*'Model Parameters'!$B$61*$J62</f>
        <v>0.24563081456268782</v>
      </c>
      <c r="L62">
        <f>1/((SQRT($K62*('Input Parameters'!$G$12)^2/'Model Parameters'!$B$51))/TANH(SQRT($K62*('Input Parameters'!$G$12)^2/'Model Parameters'!$B$51))+$K62*'Input Parameters'!$G$12/'Input Parameters'!$G$17)</f>
        <v>0.9981746217566696</v>
      </c>
      <c r="M62">
        <f>'Model Parameters'!$F$2*'Input Parameters'!$G$4*$L62</f>
        <v>33.99886320151235</v>
      </c>
      <c r="N62">
        <f>'Input Parameters'!$G$22+('Model Parameters'!$F$20*'Input Parameters'!$G$22 - (1/(1/('Input Parameters'!$G$12*($I62+2*$F62*$M62))+1/('Model Parameters'!$F$22*'Input Parameters'!$G$24))) + 'Input Parameters'!$G$12*($I62+2*$F62*$M62))/('Model Parameters'!$F$20+2*'Input Parameters'!$G$13*'Input Parameters'!$G$12*'Model Parameters'!$B$61*$M62)</f>
        <v>0.20330913168337741</v>
      </c>
      <c r="O62" s="4">
        <f>(2*'Model Parameters'!$F$21*'Input Parameters'!$G$23+'Model Parameters'!$F$22*'Input Parameters'!$G$24+'Model Parameters'!$F$20*'Input Parameters'!$G$22+'Input Parameters'!$G$12*$I62-'Model Parameters'!$F$20*$N62)/(2*'Model Parameters'!$F$21)</f>
        <v>255.96910018179241</v>
      </c>
      <c r="P62" s="4">
        <f>'Input Parameters'!$G$12*(2*$F62*$M62)/(2*'Model Parameters'!$F$21)*EXP(-$N62*('Model Parameters'!$B$32+'Model Parameters'!$B$35))</f>
        <v>0.58994371412293356</v>
      </c>
      <c r="Q62">
        <f>$O62+LN(1+($P62*('Model Parameters'!$B$33+2*'Model Parameters'!$B$35)*EXP(-$O62*('Model Parameters'!$B$33+2*'Model Parameters'!$B$35)))/(1+LN(SQRT(1+$P62*('Model Parameters'!$B$33+2*'Model Parameters'!$B$35)*EXP(-$O62*('Model Parameters'!$B$33+2*'Model Parameters'!$B$35))))))/('Model Parameters'!$B$33+2*'Model Parameters'!$B$35)</f>
        <v>256.51884752340368</v>
      </c>
      <c r="R62">
        <f>'Input Parameters'!$G$4*'Model Parameters'!$F$2*EXP(-'Model Parameters'!$B$32*$N62-'Model Parameters'!$B$33*$Q62-'Model Parameters'!$B$35*($N62+2*$Q62))*$L62</f>
        <v>31.681405926352497</v>
      </c>
      <c r="S62">
        <f>'Input Parameters'!$G$22+('Model Parameters'!$F$20*'Input Parameters'!$G$22 - (1/(1/('Input Parameters'!$G$12*($I62+2*$F62*$R62))+1/('Model Parameters'!$F$22*'Input Parameters'!$G$24))) + 'Input Parameters'!$G$12*($I62+2*$F62*$R62))/('Model Parameters'!$F$20+2*'Input Parameters'!$G$13*'Input Parameters'!$G$12*'Model Parameters'!$B$61*$R62)</f>
        <v>0.20393297504662458</v>
      </c>
      <c r="T62">
        <f>'Input Parameters'!$G$15/(2*'Model Parameters'!$F$4)*'Model Parameters'!$B$39/('Model Parameters'!$B$65)*EXP(-($E62+0.11)/'Model Parameters'!$B$48)+'Input Parameters'!$G$13*'Model Parameters'!$B$61*$S62</f>
        <v>0.2463424436104108</v>
      </c>
      <c r="U62">
        <f>1/((SQRT($T62*('Input Parameters'!$G$12)^2/'Model Parameters'!$B$51))/TANH(SQRT($T62*('Input Parameters'!$G$12)^2/'Model Parameters'!$B$51))+$T62*'Input Parameters'!$G$12/'Input Parameters'!$G$17)</f>
        <v>0.99816934483704556</v>
      </c>
      <c r="V62" s="4">
        <f>(2*'Model Parameters'!$F$21*'Input Parameters'!$G$23+'Model Parameters'!$F$22*'Input Parameters'!$G$24+'Model Parameters'!$F$20*'Input Parameters'!$G$22+'Input Parameters'!$G$12*$I62-'Model Parameters'!$F$20*$S62)/(2*'Model Parameters'!$F$21)</f>
        <v>255.96801713003754</v>
      </c>
      <c r="W62" s="4">
        <f>'Input Parameters'!$G$12*(2*$F62*$U62*'Model Parameters'!$F$2*'Input Parameters'!$G$4)/(2*'Model Parameters'!$F$21)*EXP(-$S62*('Model Parameters'!$B$32+'Model Parameters'!$B$35))</f>
        <v>0.58994054319449807</v>
      </c>
      <c r="X62">
        <f>MAX(0,$V62+LN(1+($W62*('Model Parameters'!$B$33+2*'Model Parameters'!$B$35)*EXP(-$V62*('Model Parameters'!$B$33+2*'Model Parameters'!$B$35)))/(1+LN(SQRT(1+$W62*('Model Parameters'!$B$33+2*'Model Parameters'!$B$35)*EXP(-$V62*('Model Parameters'!$B$33+2*'Model Parameters'!$B$35))))))/('Model Parameters'!$B$33+2*'Model Parameters'!$B$35))</f>
        <v>256.51776168099201</v>
      </c>
      <c r="Y62">
        <f>'Input Parameters'!$G$4*'Model Parameters'!$F$2*EXP(-'Model Parameters'!$B$32*$S62-'Model Parameters'!$B$33*$X62-'Model Parameters'!$B$35*($S62+2*$X62))*$U62</f>
        <v>31.681245103487036</v>
      </c>
      <c r="Z62" s="8">
        <f>$E62-'Model Parameters'!$F$3*'Input Parameters'!$G$3/'Model Parameters'!$F$4*LN($S62/'Input Parameters'!$G$22)</f>
        <v>-0.30131861502874907</v>
      </c>
      <c r="AA62" s="8">
        <f>'Input Parameters'!$G$12*$Y62*$F62*2*'Model Parameters'!$F$4/10</f>
        <v>4.4156095710293913E-2</v>
      </c>
      <c r="AB62" s="8">
        <f t="shared" si="1"/>
        <v>31.681245103487036</v>
      </c>
      <c r="AC62" s="8">
        <f t="shared" si="2"/>
        <v>256.51776168099201</v>
      </c>
      <c r="AD62" s="8">
        <f>LOG10(S62/1000/'Model Parameters'!$B$15)</f>
        <v>9.6215445453985033</v>
      </c>
      <c r="AE62" s="8">
        <f>AA62*10/(AA62*10+('Model Parameters'!$F$4*'Input Parameters'!$G$12)*I62)</f>
        <v>0.83267768492118532</v>
      </c>
      <c r="AF62" s="8">
        <f>Y62*S62*'Input Parameters'!$G$13*'Input Parameters'!$G$12*'Model Parameters'!$B$61</f>
        <v>2.7446662336776331E-5</v>
      </c>
      <c r="AG62" s="8">
        <f>'Input Parameters'!$G$12*F62*Y62</f>
        <v>2.2882362911485679E-6</v>
      </c>
      <c r="AH62" s="8">
        <f>'Input Parameters'!$G$17*('Model Parameters'!$F$2*'Input Parameters'!$G$4*EXP(-'Model Parameters'!$B$32*$S62-'Model Parameters'!$B$33*$X62-'Model Parameters'!$B$35*($S62+2*$X62))-$Y62*SQRT($T62*('Input Parameters'!$G$12)^2/'Model Parameters'!$B$51)/TANH(SQRT($T62*('Input Parameters'!$G$12)^2/'Model Parameters'!$B$51)))</f>
        <v>2.9734898627929454E-5</v>
      </c>
      <c r="AI62" s="8">
        <f>MIN(1,('Model Parameters'!$B$45-'Model Parameters'!$F$3*'Input Parameters'!$G$3/'Model Parameters'!$F$4*LN($S62/'Input Parameters'!$G$22))/Z62)</f>
        <v>0.36943822743287236</v>
      </c>
      <c r="AJ62" s="8">
        <f>MIN('Input Parameters'!$G$24+'Model Parameters'!$F$2*'Input Parameters'!$G$4*EXP(-'Model Parameters'!$B$32*$S62-'Model Parameters'!$B$33*$X62-'Model Parameters'!$B$35*($S62+2*$X62)),AC62*10^(3-AD62)/'Model Parameters'!$B$13)</f>
        <v>47.159966784624856</v>
      </c>
      <c r="AK62" s="8">
        <f t="shared" si="3"/>
        <v>0.30762296794019051</v>
      </c>
      <c r="AL62" s="8">
        <f>MIN(1,('Model Parameters'!$B$45-'Model Parameters'!$F$3*'Input Parameters'!$G$3/'Model Parameters'!$F$4*AD62)/($E62-'Model Parameters'!$F$3*'Input Parameters'!$G$3/'Model Parameters'!$F$4*AD62))</f>
        <v>0.65278047891482793</v>
      </c>
      <c r="AM62" s="8">
        <f>MIN(1,('Model Parameters'!$B$45-'Model Parameters'!$F$3*'Input Parameters'!$G$3/'Model Parameters'!$F$4*AD62-0.2)/($E62-'Model Parameters'!$F$3*'Input Parameters'!$G$3/'Model Parameters'!$F$4*AD62-0.2))</f>
        <v>0.74571879341210145</v>
      </c>
      <c r="AN62" s="8">
        <f t="shared" si="4"/>
        <v>0.54355573794454159</v>
      </c>
      <c r="AO62" s="8">
        <f t="shared" si="5"/>
        <v>0.62094339850060831</v>
      </c>
      <c r="AP62" s="8">
        <f>EXP(-'Model Parameters'!$B$32*$S62-'Model Parameters'!$B$33*$X62-'Model Parameters'!$B$35*($S62+2*$X62))</f>
        <v>0.93183740884815425</v>
      </c>
    </row>
    <row r="63" spans="5:42" x14ac:dyDescent="0.4">
      <c r="E63">
        <f t="shared" si="0"/>
        <v>-0.30499999999999999</v>
      </c>
      <c r="F63">
        <f>'Input Parameters'!$G$15/(2*'Model Parameters'!$F$4)*'Model Parameters'!$B$39/('Model Parameters'!$B$65)*EXP(-($E63+0.11)/'Model Parameters'!$B$48)</f>
        <v>2.0651949497536889E-2</v>
      </c>
      <c r="G63">
        <f>1/((SQRT($F63*('Input Parameters'!$G$12)^2/'Model Parameters'!$B$51))/TANH(SQRT($F63*('Input Parameters'!$G$12)^2/'Model Parameters'!$B$51))+$F63*'Input Parameters'!$G$12/'Input Parameters'!$G$17)</f>
        <v>0.99984622262910872</v>
      </c>
      <c r="H63">
        <f>'Model Parameters'!$F$2*'Input Parameters'!$G$4*$G63</f>
        <v>34.055799661477209</v>
      </c>
      <c r="I63">
        <f>'Input Parameters'!$G$15*'Model Parameters'!$B$41/'Model Parameters'!$F$4*EXP(-$E63/'Model Parameters'!$B$50)</f>
        <v>0.25888619017043518</v>
      </c>
      <c r="J63">
        <f>'Input Parameters'!$G$22+('Model Parameters'!$F$20*'Input Parameters'!$G$22 - (1/(1/('Input Parameters'!$G$12*($I63+2*$F63*$H63))+1/('Model Parameters'!$F$22*'Input Parameters'!$G$24))) + 'Input Parameters'!$G$12*($I63+2*$F63*$H63))/('Model Parameters'!$F$20+2*'Input Parameters'!$G$13*'Input Parameters'!$G$12*'Model Parameters'!$B$61*$H63)</f>
        <v>0.20335719099419314</v>
      </c>
      <c r="K63">
        <f>'Input Parameters'!$G$15/(2*'Model Parameters'!$F$4)*'Model Parameters'!$B$39/('Model Parameters'!$B$65)*EXP(-($E63+0.11)/'Model Parameters'!$B$48)+'Input Parameters'!$G$13*'Model Parameters'!$B$61*$J63</f>
        <v>0.24739521745606224</v>
      </c>
      <c r="L63">
        <f>1/((SQRT($K63*('Input Parameters'!$G$12)^2/'Model Parameters'!$B$51))/TANH(SQRT($K63*('Input Parameters'!$G$12)^2/'Model Parameters'!$B$51))+$K63*'Input Parameters'!$G$12/'Input Parameters'!$G$17)</f>
        <v>0.99816153835884747</v>
      </c>
      <c r="M63">
        <f>'Model Parameters'!$F$2*'Input Parameters'!$G$4*$L63</f>
        <v>33.998417567408794</v>
      </c>
      <c r="N63">
        <f>'Input Parameters'!$G$22+('Model Parameters'!$F$20*'Input Parameters'!$G$22 - (1/(1/('Input Parameters'!$G$12*($I63+2*$F63*$M63))+1/('Model Parameters'!$F$22*'Input Parameters'!$G$24))) + 'Input Parameters'!$G$12*($I63+2*$F63*$M63))/('Model Parameters'!$F$20+2*'Input Parameters'!$G$13*'Input Parameters'!$G$12*'Model Parameters'!$B$61*$M63)</f>
        <v>0.20337150703783569</v>
      </c>
      <c r="O63" s="4">
        <f>(2*'Model Parameters'!$F$21*'Input Parameters'!$G$23+'Model Parameters'!$F$22*'Input Parameters'!$G$24+'Model Parameters'!$F$20*'Input Parameters'!$G$22+'Input Parameters'!$G$12*$I63-'Model Parameters'!$F$20*$N63)/(2*'Model Parameters'!$F$21)</f>
        <v>255.97700869260041</v>
      </c>
      <c r="P63" s="4">
        <f>'Input Parameters'!$G$12*(2*$F63*$M63)/(2*'Model Parameters'!$F$21)*EXP(-$N63*('Model Parameters'!$B$32+'Model Parameters'!$B$35))</f>
        <v>0.64267629900695955</v>
      </c>
      <c r="Q63">
        <f>$O63+LN(1+($P63*('Model Parameters'!$B$33+2*'Model Parameters'!$B$35)*EXP(-$O63*('Model Parameters'!$B$33+2*'Model Parameters'!$B$35)))/(1+LN(SQRT(1+$P63*('Model Parameters'!$B$33+2*'Model Parameters'!$B$35)*EXP(-$O63*('Model Parameters'!$B$33+2*'Model Parameters'!$B$35))))))/('Model Parameters'!$B$33+2*'Model Parameters'!$B$35)</f>
        <v>256.57588623689048</v>
      </c>
      <c r="R63">
        <f>'Input Parameters'!$G$4*'Model Parameters'!$F$2*EXP(-'Model Parameters'!$B$32*$N63-'Model Parameters'!$B$33*$Q63-'Model Parameters'!$B$35*($N63+2*$Q63))*$L63</f>
        <v>31.680493274285396</v>
      </c>
      <c r="S63">
        <f>'Input Parameters'!$G$22+('Model Parameters'!$F$20*'Input Parameters'!$G$22 - (1/(1/('Input Parameters'!$G$12*($I63+2*$F63*$R63))+1/('Model Parameters'!$F$22*'Input Parameters'!$G$24))) + 'Input Parameters'!$G$12*($I63+2*$F63*$R63))/('Model Parameters'!$F$20+2*'Input Parameters'!$G$13*'Input Parameters'!$G$12*'Model Parameters'!$B$61*$R63)</f>
        <v>0.20399237818322144</v>
      </c>
      <c r="T63">
        <f>'Input Parameters'!$G$15/(2*'Model Parameters'!$F$4)*'Model Parameters'!$B$39/('Model Parameters'!$B$65)*EXP(-($E63+0.11)/'Model Parameters'!$B$48)+'Input Parameters'!$G$13*'Model Parameters'!$B$61*$S63</f>
        <v>0.2481034511718288</v>
      </c>
      <c r="U63">
        <f>1/((SQRT($T63*('Input Parameters'!$G$12)^2/'Model Parameters'!$B$51))/TANH(SQRT($T63*('Input Parameters'!$G$12)^2/'Model Parameters'!$B$51))+$T63*'Input Parameters'!$G$12/'Input Parameters'!$G$17)</f>
        <v>0.99815628677956136</v>
      </c>
      <c r="V63" s="4">
        <f>(2*'Model Parameters'!$F$21*'Input Parameters'!$G$23+'Model Parameters'!$F$22*'Input Parameters'!$G$24+'Model Parameters'!$F$20*'Input Parameters'!$G$22+'Input Parameters'!$G$12*$I63-'Model Parameters'!$F$20*$S63)/(2*'Model Parameters'!$F$21)</f>
        <v>255.97593080090004</v>
      </c>
      <c r="W63" s="4">
        <f>'Input Parameters'!$G$12*(2*$F63*$U63*'Model Parameters'!$F$2*'Input Parameters'!$G$4)/(2*'Model Parameters'!$F$21)*EXP(-$S63*('Model Parameters'!$B$32+'Model Parameters'!$B$35))</f>
        <v>0.64267286118434641</v>
      </c>
      <c r="X63">
        <f>MAX(0,$V63+LN(1+($W63*('Model Parameters'!$B$33+2*'Model Parameters'!$B$35)*EXP(-$V63*('Model Parameters'!$B$33+2*'Model Parameters'!$B$35)))/(1+LN(SQRT(1+$W63*('Model Parameters'!$B$33+2*'Model Parameters'!$B$35)*EXP(-$V63*('Model Parameters'!$B$33+2*'Model Parameters'!$B$35))))))/('Model Parameters'!$B$33+2*'Model Parameters'!$B$35))</f>
        <v>256.57480531973886</v>
      </c>
      <c r="Y63">
        <f>'Input Parameters'!$G$4*'Model Parameters'!$F$2*EXP(-'Model Parameters'!$B$32*$S63-'Model Parameters'!$B$33*$X63-'Model Parameters'!$B$35*($S63+2*$X63))*$U63</f>
        <v>31.680333228548403</v>
      </c>
      <c r="Z63" s="8">
        <f>$E63-'Model Parameters'!$F$3*'Input Parameters'!$G$3/'Model Parameters'!$F$4*LN($S63/'Input Parameters'!$G$22)</f>
        <v>-0.30632609792679044</v>
      </c>
      <c r="AA63" s="8">
        <f>'Input Parameters'!$G$12*$Y63*$F63*2*'Model Parameters'!$F$4/10</f>
        <v>4.8102269581778226E-2</v>
      </c>
      <c r="AB63" s="8">
        <f t="shared" si="1"/>
        <v>31.680333228548403</v>
      </c>
      <c r="AC63" s="8">
        <f t="shared" si="2"/>
        <v>256.57480531973886</v>
      </c>
      <c r="AD63" s="8">
        <f>LOG10(S63/1000/'Model Parameters'!$B$15)</f>
        <v>9.6216710315529426</v>
      </c>
      <c r="AE63" s="8">
        <f>AA63*10/(AA63*10+('Model Parameters'!$F$4*'Input Parameters'!$G$12)*I63)</f>
        <v>0.83483159646146499</v>
      </c>
      <c r="AF63" s="8">
        <f>Y63*S63*'Input Parameters'!$G$13*'Input Parameters'!$G$12*'Model Parameters'!$B$61</f>
        <v>2.7453866985889903E-5</v>
      </c>
      <c r="AG63" s="8">
        <f>'Input Parameters'!$G$12*F63*Y63</f>
        <v>2.4927330456432722E-6</v>
      </c>
      <c r="AH63" s="8">
        <f>'Input Parameters'!$G$17*('Model Parameters'!$F$2*'Input Parameters'!$G$4*EXP(-'Model Parameters'!$B$32*$S63-'Model Parameters'!$B$33*$X63-'Model Parameters'!$B$35*($S63+2*$X63))-$Y63*SQRT($T63*('Input Parameters'!$G$12)^2/'Model Parameters'!$B$51)/TANH(SQRT($T63*('Input Parameters'!$G$12)^2/'Model Parameters'!$B$51)))</f>
        <v>2.99466000315411E-5</v>
      </c>
      <c r="AI63" s="8">
        <f>MIN(1,('Model Parameters'!$B$45-'Model Parameters'!$F$3*'Input Parameters'!$G$3/'Model Parameters'!$F$4*LN($S63/'Input Parameters'!$G$22))/Z63)</f>
        <v>0.3634234845814428</v>
      </c>
      <c r="AJ63" s="8">
        <f>MIN('Input Parameters'!$G$24+'Model Parameters'!$F$2*'Input Parameters'!$G$4*EXP(-'Model Parameters'!$B$32*$S63-'Model Parameters'!$B$33*$X63-'Model Parameters'!$B$35*($S63+2*$X63)),AC63*10^(3-AD63)/'Model Parameters'!$B$13)</f>
        <v>47.156717909626352</v>
      </c>
      <c r="AK63" s="8">
        <f t="shared" si="3"/>
        <v>0.30339740782471453</v>
      </c>
      <c r="AL63" s="8">
        <f>MIN(1,('Model Parameters'!$B$45-'Model Parameters'!$F$3*'Input Parameters'!$G$3/'Model Parameters'!$F$4*AD63)/($E63-'Model Parameters'!$F$3*'Input Parameters'!$G$3/'Model Parameters'!$F$4*AD63))</f>
        <v>0.64687187758677134</v>
      </c>
      <c r="AM63" s="8">
        <f>MIN(1,('Model Parameters'!$B$45-'Model Parameters'!$F$3*'Input Parameters'!$G$3/'Model Parameters'!$F$4*AD63-0.2)/($E63-'Model Parameters'!$F$3*'Input Parameters'!$G$3/'Model Parameters'!$F$4*AD63-0.2))</f>
        <v>0.74076302312814524</v>
      </c>
      <c r="AN63" s="8">
        <f t="shared" si="4"/>
        <v>0.5400290822717897</v>
      </c>
      <c r="AO63" s="8">
        <f t="shared" si="5"/>
        <v>0.6184123771976906</v>
      </c>
      <c r="AP63" s="8">
        <f>EXP(-'Model Parameters'!$B$32*$S63-'Model Parameters'!$B$33*$X63-'Model Parameters'!$B$35*($S63+2*$X63))</f>
        <v>0.93182277806976044</v>
      </c>
    </row>
    <row r="64" spans="5:42" x14ac:dyDescent="0.4">
      <c r="E64">
        <f t="shared" si="0"/>
        <v>-0.31</v>
      </c>
      <c r="F64">
        <f>'Input Parameters'!$G$15/(2*'Model Parameters'!$F$4)*'Model Parameters'!$B$39/('Model Parameters'!$B$65)*EXP(-($E64+0.11)/'Model Parameters'!$B$48)</f>
        <v>2.2498235406873349E-2</v>
      </c>
      <c r="G64">
        <f>1/((SQRT($F64*('Input Parameters'!$G$12)^2/'Model Parameters'!$B$51))/TANH(SQRT($F64*('Input Parameters'!$G$12)^2/'Model Parameters'!$B$51))+$F64*'Input Parameters'!$G$12/'Input Parameters'!$G$17)</f>
        <v>0.9998324776494687</v>
      </c>
      <c r="H64">
        <f>'Model Parameters'!$F$2*'Input Parameters'!$G$4*$G64</f>
        <v>34.055331493210552</v>
      </c>
      <c r="I64">
        <f>'Input Parameters'!$G$15*'Model Parameters'!$B$41/'Model Parameters'!$F$4*EXP(-$E64/'Model Parameters'!$B$50)</f>
        <v>0.27767382372470906</v>
      </c>
      <c r="J64">
        <f>'Input Parameters'!$G$22+('Model Parameters'!$F$20*'Input Parameters'!$G$22 - (1/(1/('Input Parameters'!$G$12*($I64+2*$F64*$H64))+1/('Model Parameters'!$F$22*'Input Parameters'!$G$24))) + 'Input Parameters'!$G$12*($I64+2*$F64*$H64))/('Model Parameters'!$F$20+2*'Input Parameters'!$G$13*'Input Parameters'!$G$12*'Model Parameters'!$B$61*$H64)</f>
        <v>0.20343078323117048</v>
      </c>
      <c r="K64">
        <f>'Input Parameters'!$G$15/(2*'Model Parameters'!$F$4)*'Model Parameters'!$B$39/('Model Parameters'!$B$65)*EXP(-($E64+0.11)/'Model Parameters'!$B$48)+'Input Parameters'!$G$13*'Model Parameters'!$B$61*$J64</f>
        <v>0.24932355870962841</v>
      </c>
      <c r="L64">
        <f>1/((SQRT($K64*('Input Parameters'!$G$12)^2/'Model Parameters'!$B$51))/TANH(SQRT($K64*('Input Parameters'!$G$12)^2/'Model Parameters'!$B$51))+$K64*'Input Parameters'!$G$12/'Input Parameters'!$G$17)</f>
        <v>0.99814723979052289</v>
      </c>
      <c r="M64">
        <f>'Model Parameters'!$F$2*'Input Parameters'!$G$4*$L64</f>
        <v>33.997930543337205</v>
      </c>
      <c r="N64">
        <f>'Input Parameters'!$G$22+('Model Parameters'!$F$20*'Input Parameters'!$G$22 - (1/(1/('Input Parameters'!$G$12*($I64+2*$F64*$M64))+1/('Model Parameters'!$F$22*'Input Parameters'!$G$24))) + 'Input Parameters'!$G$12*($I64+2*$F64*$M64))/('Model Parameters'!$F$20+2*'Input Parameters'!$G$13*'Input Parameters'!$G$12*'Model Parameters'!$B$61*$M64)</f>
        <v>0.20344501306115562</v>
      </c>
      <c r="O64" s="4">
        <f>(2*'Model Parameters'!$F$21*'Input Parameters'!$G$23+'Model Parameters'!$F$22*'Input Parameters'!$G$24+'Model Parameters'!$F$20*'Input Parameters'!$G$22+'Input Parameters'!$G$12*$I64-'Model Parameters'!$F$20*$N64)/(2*'Model Parameters'!$F$21)</f>
        <v>255.98547966684279</v>
      </c>
      <c r="P64" s="4">
        <f>'Input Parameters'!$G$12*(2*$F64*$M64)/(2*'Model Parameters'!$F$21)*EXP(-$N64*('Model Parameters'!$B$32+'Model Parameters'!$B$35))</f>
        <v>0.70012157407355902</v>
      </c>
      <c r="Q64">
        <f>$O64+LN(1+($P64*('Model Parameters'!$B$33+2*'Model Parameters'!$B$35)*EXP(-$O64*('Model Parameters'!$B$33+2*'Model Parameters'!$B$35)))/(1+LN(SQRT(1+$P64*('Model Parameters'!$B$33+2*'Model Parameters'!$B$35)*EXP(-$O64*('Model Parameters'!$B$33+2*'Model Parameters'!$B$35))))))/('Model Parameters'!$B$33+2*'Model Parameters'!$B$35)</f>
        <v>256.6378764317887</v>
      </c>
      <c r="R64">
        <f>'Input Parameters'!$G$4*'Model Parameters'!$F$2*EXP(-'Model Parameters'!$B$32*$N64-'Model Parameters'!$B$33*$Q64-'Model Parameters'!$B$35*($N64+2*$Q64))*$L64</f>
        <v>31.679498873260481</v>
      </c>
      <c r="S64">
        <f>'Input Parameters'!$G$22+('Model Parameters'!$F$20*'Input Parameters'!$G$22 - (1/(1/('Input Parameters'!$G$12*($I64+2*$F64*$R64))+1/('Model Parameters'!$F$22*'Input Parameters'!$G$24))) + 'Input Parameters'!$G$12*($I64+2*$F64*$R64))/('Model Parameters'!$F$20+2*'Input Parameters'!$G$13*'Input Parameters'!$G$12*'Model Parameters'!$B$61*$R64)</f>
        <v>0.20406235637072154</v>
      </c>
      <c r="T64">
        <f>'Input Parameters'!$G$15/(2*'Model Parameters'!$F$4)*'Model Parameters'!$B$39/('Model Parameters'!$B$65)*EXP(-($E64+0.11)/'Model Parameters'!$B$48)+'Input Parameters'!$G$13*'Model Parameters'!$B$61*$S64</f>
        <v>0.25002776276022787</v>
      </c>
      <c r="U64">
        <f>1/((SQRT($T64*('Input Parameters'!$G$12)^2/'Model Parameters'!$B$51))/TANH(SQRT($T64*('Input Parameters'!$G$12)^2/'Model Parameters'!$B$51))+$T64*'Input Parameters'!$G$12/'Input Parameters'!$G$17)</f>
        <v>0.99814201826851034</v>
      </c>
      <c r="V64" s="4">
        <f>(2*'Model Parameters'!$F$21*'Input Parameters'!$G$23+'Model Parameters'!$F$22*'Input Parameters'!$G$24+'Model Parameters'!$F$20*'Input Parameters'!$G$22+'Input Parameters'!$G$12*$I64-'Model Parameters'!$F$20*$S64)/(2*'Model Parameters'!$F$21)</f>
        <v>255.98440789980285</v>
      </c>
      <c r="W64" s="4">
        <f>'Input Parameters'!$G$12*(2*$F64*$U64*'Model Parameters'!$F$2*'Input Parameters'!$G$4)/(2*'Model Parameters'!$F$21)*EXP(-$S64*('Model Parameters'!$B$32+'Model Parameters'!$B$35))</f>
        <v>0.70011785034304552</v>
      </c>
      <c r="X64">
        <f>MAX(0,$V64+LN(1+($W64*('Model Parameters'!$B$33+2*'Model Parameters'!$B$35)*EXP(-$V64*('Model Parameters'!$B$33+2*'Model Parameters'!$B$35)))/(1+LN(SQRT(1+$W64*('Model Parameters'!$B$33+2*'Model Parameters'!$B$35)*EXP(-$V64*('Model Parameters'!$B$33+2*'Model Parameters'!$B$35))))))/('Model Parameters'!$B$33+2*'Model Parameters'!$B$35))</f>
        <v>256.63680138779307</v>
      </c>
      <c r="Y64">
        <f>'Input Parameters'!$G$4*'Model Parameters'!$F$2*EXP(-'Model Parameters'!$B$32*$S64-'Model Parameters'!$B$33*$X64-'Model Parameters'!$B$35*($S64+2*$X64))*$U64</f>
        <v>31.679339748778336</v>
      </c>
      <c r="Z64" s="8">
        <f>$E64-'Model Parameters'!$F$3*'Input Parameters'!$G$3/'Model Parameters'!$F$4*LN($S64/'Input Parameters'!$G$22)</f>
        <v>-0.31133491014856762</v>
      </c>
      <c r="AA64" s="8">
        <f>'Input Parameters'!$G$12*$Y64*$F64*2*'Model Parameters'!$F$4/10</f>
        <v>5.2400972945147492E-2</v>
      </c>
      <c r="AB64" s="8">
        <f t="shared" si="1"/>
        <v>31.679339748778336</v>
      </c>
      <c r="AC64" s="8">
        <f t="shared" si="2"/>
        <v>256.63680138779307</v>
      </c>
      <c r="AD64" s="8">
        <f>LOG10(S64/1000/'Model Parameters'!$B$15)</f>
        <v>9.6218199877512625</v>
      </c>
      <c r="AE64" s="8">
        <f>AA64*10/(AA64*10+('Model Parameters'!$F$4*'Input Parameters'!$G$12)*I64)</f>
        <v>0.83696285833270612</v>
      </c>
      <c r="AF64" s="8">
        <f>Y64*S64*'Input Parameters'!$G$13*'Input Parameters'!$G$12*'Model Parameters'!$B$61</f>
        <v>2.7462423611641366E-5</v>
      </c>
      <c r="AG64" s="8">
        <f>'Input Parameters'!$G$12*F64*Y64</f>
        <v>2.7154984166008965E-6</v>
      </c>
      <c r="AH64" s="8">
        <f>'Input Parameters'!$G$17*('Model Parameters'!$F$2*'Input Parameters'!$G$4*EXP(-'Model Parameters'!$B$32*$S64-'Model Parameters'!$B$33*$X64-'Model Parameters'!$B$35*($S64+2*$X64))-$Y64*SQRT($T64*('Input Parameters'!$G$12)^2/'Model Parameters'!$B$51)/TANH(SQRT($T64*('Input Parameters'!$G$12)^2/'Model Parameters'!$B$51)))</f>
        <v>3.0177922028204715E-5</v>
      </c>
      <c r="AI64" s="8">
        <f>MIN(1,('Model Parameters'!$B$45-'Model Parameters'!$F$3*'Input Parameters'!$G$3/'Model Parameters'!$F$4*LN($S64/'Input Parameters'!$G$22))/Z64)</f>
        <v>0.35760496661116192</v>
      </c>
      <c r="AJ64" s="8">
        <f>MIN('Input Parameters'!$G$24+'Model Parameters'!$F$2*'Input Parameters'!$G$4*EXP(-'Model Parameters'!$B$32*$S64-'Model Parameters'!$B$33*$X64-'Model Parameters'!$B$35*($S64+2*$X64)),AC64*10^(3-AD64)/'Model Parameters'!$B$13)</f>
        <v>47.151937219639798</v>
      </c>
      <c r="AK64" s="8">
        <f t="shared" si="3"/>
        <v>0.29930207500885003</v>
      </c>
      <c r="AL64" s="8">
        <f>MIN(1,('Model Parameters'!$B$45-'Model Parameters'!$F$3*'Input Parameters'!$G$3/'Model Parameters'!$F$4*AD64)/($E64-'Model Parameters'!$F$3*'Input Parameters'!$G$3/'Model Parameters'!$F$4*AD64))</f>
        <v>0.64106975595746352</v>
      </c>
      <c r="AM64" s="8">
        <f>MIN(1,('Model Parameters'!$B$45-'Model Parameters'!$F$3*'Input Parameters'!$G$3/'Model Parameters'!$F$4*AD64-0.2)/($E64-'Model Parameters'!$F$3*'Input Parameters'!$G$3/'Model Parameters'!$F$4*AD64-0.2))</f>
        <v>0.73587294446049467</v>
      </c>
      <c r="AN64" s="8">
        <f t="shared" si="4"/>
        <v>0.53655157533680897</v>
      </c>
      <c r="AO64" s="8">
        <f t="shared" si="5"/>
        <v>0.61589832296536029</v>
      </c>
      <c r="AP64" s="8">
        <f>EXP(-'Model Parameters'!$B$32*$S64-'Model Parameters'!$B$33*$X64-'Model Parameters'!$B$35*($S64+2*$X64))</f>
        <v>0.93180687661783534</v>
      </c>
    </row>
    <row r="65" spans="5:42" x14ac:dyDescent="0.4">
      <c r="E65">
        <f t="shared" si="0"/>
        <v>-0.315</v>
      </c>
      <c r="F65">
        <f>'Input Parameters'!$G$15/(2*'Model Parameters'!$F$4)*'Model Parameters'!$B$39/('Model Parameters'!$B$65)*EXP(-($E65+0.11)/'Model Parameters'!$B$48)</f>
        <v>2.4509579421713158E-2</v>
      </c>
      <c r="G65">
        <f>1/((SQRT($F65*('Input Parameters'!$G$12)^2/'Model Parameters'!$B$51))/TANH(SQRT($F65*('Input Parameters'!$G$12)^2/'Model Parameters'!$B$51))+$F65*'Input Parameters'!$G$12/'Input Parameters'!$G$17)</f>
        <v>0.99981750437729</v>
      </c>
      <c r="H65">
        <f>'Model Parameters'!$F$2*'Input Parameters'!$G$4*$G65</f>
        <v>34.054821488025702</v>
      </c>
      <c r="I65">
        <f>'Input Parameters'!$G$15*'Model Parameters'!$B$41/'Model Parameters'!$F$4*EXP(-$E65/'Model Parameters'!$B$50)</f>
        <v>0.29782489491286107</v>
      </c>
      <c r="J65">
        <f>'Input Parameters'!$G$22+('Model Parameters'!$F$20*'Input Parameters'!$G$22 - (1/(1/('Input Parameters'!$G$12*($I65+2*$F65*$H65))+1/('Model Parameters'!$F$22*'Input Parameters'!$G$24))) + 'Input Parameters'!$G$12*($I65+2*$F65*$H65))/('Model Parameters'!$F$20+2*'Input Parameters'!$G$13*'Input Parameters'!$G$12*'Model Parameters'!$B$61*$H65)</f>
        <v>0.20351749593146803</v>
      </c>
      <c r="K65">
        <f>'Input Parameters'!$G$15/(2*'Model Parameters'!$F$4)*'Model Parameters'!$B$39/('Model Parameters'!$B$65)*EXP(-($E65+0.11)/'Model Parameters'!$B$48)+'Input Parameters'!$G$13*'Model Parameters'!$B$61*$J65</f>
        <v>0.25143158738530003</v>
      </c>
      <c r="L65">
        <f>1/((SQRT($K65*('Input Parameters'!$G$12)^2/'Model Parameters'!$B$51))/TANH(SQRT($K65*('Input Parameters'!$G$12)^2/'Model Parameters'!$B$51))+$K65*'Input Parameters'!$G$12/'Input Parameters'!$G$17)</f>
        <v>0.99813160940320533</v>
      </c>
      <c r="M65">
        <f>'Model Parameters'!$F$2*'Input Parameters'!$G$4*$L65</f>
        <v>33.99739815612898</v>
      </c>
      <c r="N65">
        <f>'Input Parameters'!$G$22+('Model Parameters'!$F$20*'Input Parameters'!$G$22 - (1/(1/('Input Parameters'!$G$12*($I65+2*$F65*$M65))+1/('Model Parameters'!$F$22*'Input Parameters'!$G$24))) + 'Input Parameters'!$G$12*($I65+2*$F65*$M65))/('Model Parameters'!$F$20+2*'Input Parameters'!$G$13*'Input Parameters'!$G$12*'Model Parameters'!$B$61*$M65)</f>
        <v>0.20353162386954859</v>
      </c>
      <c r="O65" s="4">
        <f>(2*'Model Parameters'!$F$21*'Input Parameters'!$G$23+'Model Parameters'!$F$22*'Input Parameters'!$G$24+'Model Parameters'!$F$20*'Input Parameters'!$G$22+'Input Parameters'!$G$12*$I65-'Model Parameters'!$F$20*$N65)/(2*'Model Parameters'!$F$21)</f>
        <v>255.99455189816265</v>
      </c>
      <c r="P65" s="4">
        <f>'Input Parameters'!$G$12*(2*$F65*$M65)/(2*'Model Parameters'!$F$21)*EXP(-$N65*('Model Parameters'!$B$32+'Model Parameters'!$B$35))</f>
        <v>0.76270054487879457</v>
      </c>
      <c r="Q65">
        <f>$O65+LN(1+($P65*('Model Parameters'!$B$33+2*'Model Parameters'!$B$35)*EXP(-$O65*('Model Parameters'!$B$33+2*'Model Parameters'!$B$35)))/(1+LN(SQRT(1+$P65*('Model Parameters'!$B$33+2*'Model Parameters'!$B$35)*EXP(-$O65*('Model Parameters'!$B$33+2*'Model Parameters'!$B$35))))))/('Model Parameters'!$B$33+2*'Model Parameters'!$B$35)</f>
        <v>256.70524867405419</v>
      </c>
      <c r="R65">
        <f>'Input Parameters'!$G$4*'Model Parameters'!$F$2*EXP(-'Model Parameters'!$B$32*$N65-'Model Parameters'!$B$33*$Q65-'Model Parameters'!$B$35*($N65+2*$Q65))*$L65</f>
        <v>31.67841526603436</v>
      </c>
      <c r="S65">
        <f>'Input Parameters'!$G$22+('Model Parameters'!$F$20*'Input Parameters'!$G$22 - (1/(1/('Input Parameters'!$G$12*($I65+2*$F65*$R65))+1/('Model Parameters'!$F$22*'Input Parameters'!$G$24))) + 'Input Parameters'!$G$12*($I65+2*$F65*$R65))/('Model Parameters'!$F$20+2*'Input Parameters'!$G$13*'Input Parameters'!$G$12*'Model Parameters'!$B$61*$R65)</f>
        <v>0.204144783127301</v>
      </c>
      <c r="T65">
        <f>'Input Parameters'!$G$15/(2*'Model Parameters'!$F$4)*'Model Parameters'!$B$39/('Model Parameters'!$B$65)*EXP(-($E65+0.11)/'Model Parameters'!$B$48)+'Input Parameters'!$G$13*'Model Parameters'!$B$61*$S65</f>
        <v>0.25213101260865378</v>
      </c>
      <c r="U65">
        <f>1/((SQRT($T65*('Input Parameters'!$G$12)^2/'Model Parameters'!$B$51))/TANH(SQRT($T65*('Input Parameters'!$G$12)^2/'Model Parameters'!$B$51))+$T65*'Input Parameters'!$G$12/'Input Parameters'!$G$17)</f>
        <v>0.9981264235074947</v>
      </c>
      <c r="V65" s="4">
        <f>(2*'Model Parameters'!$F$21*'Input Parameters'!$G$23+'Model Parameters'!$F$22*'Input Parameters'!$G$24+'Model Parameters'!$F$20*'Input Parameters'!$G$22+'Input Parameters'!$G$12*$I65-'Model Parameters'!$F$20*$S65)/(2*'Model Parameters'!$F$21)</f>
        <v>255.99348739503696</v>
      </c>
      <c r="W65" s="4">
        <f>'Input Parameters'!$G$12*(2*$F65*$U65*'Model Parameters'!$F$2*'Input Parameters'!$G$4)/(2*'Model Parameters'!$F$21)*EXP(-$S65*('Model Parameters'!$B$32+'Model Parameters'!$B$35))</f>
        <v>0.76269651592282328</v>
      </c>
      <c r="X65">
        <f>MAX(0,$V65+LN(1+($W65*('Model Parameters'!$B$33+2*'Model Parameters'!$B$35)*EXP(-$V65*('Model Parameters'!$B$33+2*'Model Parameters'!$B$35)))/(1+LN(SQRT(1+$W65*('Model Parameters'!$B$33+2*'Model Parameters'!$B$35)*EXP(-$V65*('Model Parameters'!$B$33+2*'Model Parameters'!$B$35))))))/('Model Parameters'!$B$33+2*'Model Parameters'!$B$35))</f>
        <v>256.70418062549754</v>
      </c>
      <c r="Y65">
        <f>'Input Parameters'!$G$4*'Model Parameters'!$F$2*EXP(-'Model Parameters'!$B$32*$S65-'Model Parameters'!$B$33*$X65-'Model Parameters'!$B$35*($S65+2*$X65))*$U65</f>
        <v>31.678257232916</v>
      </c>
      <c r="Z65" s="8">
        <f>$E65-'Model Parameters'!$F$3*'Input Parameters'!$G$3/'Model Parameters'!$F$4*LN($S65/'Input Parameters'!$G$22)</f>
        <v>-0.31634528611998136</v>
      </c>
      <c r="AA65" s="8">
        <f>'Input Parameters'!$G$12*$Y65*$F65*2*'Model Parameters'!$F$4/10</f>
        <v>5.7083673372811158E-2</v>
      </c>
      <c r="AB65" s="8">
        <f t="shared" si="1"/>
        <v>31.678257232916</v>
      </c>
      <c r="AC65" s="8">
        <f t="shared" si="2"/>
        <v>256.70418062549754</v>
      </c>
      <c r="AD65" s="8">
        <f>LOG10(S65/1000/'Model Parameters'!$B$15)</f>
        <v>9.6219953765799549</v>
      </c>
      <c r="AE65" s="8">
        <f>AA65*10/(AA65*10+('Model Parameters'!$F$4*'Input Parameters'!$G$12)*I65)</f>
        <v>0.83907154093212832</v>
      </c>
      <c r="AF65" s="8">
        <f>Y65*S65*'Input Parameters'!$G$13*'Input Parameters'!$G$12*'Model Parameters'!$B$61</f>
        <v>2.7472577689561657E-5</v>
      </c>
      <c r="AG65" s="8">
        <f>'Input Parameters'!$G$12*F65*Y65</f>
        <v>2.958163101664049E-6</v>
      </c>
      <c r="AH65" s="8">
        <f>'Input Parameters'!$G$17*('Model Parameters'!$F$2*'Input Parameters'!$G$4*EXP(-'Model Parameters'!$B$32*$S65-'Model Parameters'!$B$33*$X65-'Model Parameters'!$B$35*($S65+2*$X65))-$Y65*SQRT($T65*('Input Parameters'!$G$12)^2/'Model Parameters'!$B$51)/TANH(SQRT($T65*('Input Parameters'!$G$12)^2/'Model Parameters'!$B$51)))</f>
        <v>3.0430740791170321E-5</v>
      </c>
      <c r="AI65" s="8">
        <f>MIN(1,('Model Parameters'!$B$45-'Model Parameters'!$F$3*'Input Parameters'!$G$3/'Model Parameters'!$F$4*LN($S65/'Input Parameters'!$G$22))/Z65)</f>
        <v>0.35197390637820686</v>
      </c>
      <c r="AJ65" s="8">
        <f>MIN('Input Parameters'!$G$24+'Model Parameters'!$F$2*'Input Parameters'!$G$4*EXP(-'Model Parameters'!$B$32*$S65-'Model Parameters'!$B$33*$X65-'Model Parameters'!$B$35*($S65+2*$X65)),AC65*10^(3-AD65)/'Model Parameters'!$B$13)</f>
        <v>47.145273466713846</v>
      </c>
      <c r="AK65" s="8">
        <f t="shared" si="3"/>
        <v>0.29533128799266267</v>
      </c>
      <c r="AL65" s="8">
        <f>MIN(1,('Model Parameters'!$B$45-'Model Parameters'!$F$3*'Input Parameters'!$G$3/'Model Parameters'!$F$4*AD65)/($E65-'Model Parameters'!$F$3*'Input Parameters'!$G$3/'Model Parameters'!$F$4*AD65))</f>
        <v>0.63537135486152119</v>
      </c>
      <c r="AM65" s="8">
        <f>MIN(1,('Model Parameters'!$B$45-'Model Parameters'!$F$3*'Input Parameters'!$G$3/'Model Parameters'!$F$4*AD65-0.2)/($E65-'Model Parameters'!$F$3*'Input Parameters'!$G$3/'Model Parameters'!$F$4*AD65-0.2))</f>
        <v>0.73104731067939621</v>
      </c>
      <c r="AN65" s="8">
        <f t="shared" si="4"/>
        <v>0.53312202178779067</v>
      </c>
      <c r="AO65" s="8">
        <f t="shared" si="5"/>
        <v>0.61340099346604937</v>
      </c>
      <c r="AP65" s="8">
        <f>EXP(-'Model Parameters'!$B$32*$S65-'Model Parameters'!$B$33*$X65-'Model Parameters'!$B$35*($S65+2*$X65))</f>
        <v>0.93178959389610061</v>
      </c>
    </row>
    <row r="66" spans="5:42" x14ac:dyDescent="0.4">
      <c r="E66">
        <f t="shared" ref="E66:E129" si="6">$B$2+($B$3-$B$2)/240*(ROW(D66)-2)</f>
        <v>-0.32</v>
      </c>
      <c r="F66">
        <f>'Input Parameters'!$G$15/(2*'Model Parameters'!$F$4)*'Model Parameters'!$B$39/('Model Parameters'!$B$65)*EXP(-($E66+0.11)/'Model Parameters'!$B$48)</f>
        <v>2.6700737749669998E-2</v>
      </c>
      <c r="G66">
        <f>1/((SQRT($F66*('Input Parameters'!$G$12)^2/'Model Parameters'!$B$51))/TANH(SQRT($F66*('Input Parameters'!$G$12)^2/'Model Parameters'!$B$51))+$F66*'Input Parameters'!$G$12/'Input Parameters'!$G$17)</f>
        <v>0.99980119309830284</v>
      </c>
      <c r="H66">
        <f>'Model Parameters'!$F$2*'Input Parameters'!$G$4*$G66</f>
        <v>34.054265908940806</v>
      </c>
      <c r="I66">
        <f>'Input Parameters'!$G$15*'Model Parameters'!$B$41/'Model Parameters'!$F$4*EXP(-$E66/'Model Parameters'!$B$50)</f>
        <v>0.31943834978768187</v>
      </c>
      <c r="J66">
        <f>'Input Parameters'!$G$22+('Model Parameters'!$F$20*'Input Parameters'!$G$22 - (1/(1/('Input Parameters'!$G$12*($I66+2*$F66*$H66))+1/('Model Parameters'!$F$22*'Input Parameters'!$G$24))) + 'Input Parameters'!$G$12*($I66+2*$F66*$H66))/('Model Parameters'!$F$20+2*'Input Parameters'!$G$13*'Input Parameters'!$G$12*'Model Parameters'!$B$61*$H66)</f>
        <v>0.20361965205317842</v>
      </c>
      <c r="K66">
        <f>'Input Parameters'!$G$15/(2*'Model Parameters'!$F$4)*'Model Parameters'!$B$39/('Model Parameters'!$B$65)*EXP(-($E66+0.11)/'Model Parameters'!$B$48)+'Input Parameters'!$G$13*'Model Parameters'!$B$61*$J66</f>
        <v>0.25373664978896393</v>
      </c>
      <c r="L66">
        <f>1/((SQRT($K66*('Input Parameters'!$G$12)^2/'Model Parameters'!$B$51))/TANH(SQRT($K66*('Input Parameters'!$G$12)^2/'Model Parameters'!$B$51))+$K66*'Input Parameters'!$G$12/'Input Parameters'!$G$17)</f>
        <v>0.99811451873530044</v>
      </c>
      <c r="M66">
        <f>'Model Parameters'!$F$2*'Input Parameters'!$G$4*$L66</f>
        <v>33.996816030248944</v>
      </c>
      <c r="N66">
        <f>'Input Parameters'!$G$22+('Model Parameters'!$F$20*'Input Parameters'!$G$22 - (1/(1/('Input Parameters'!$G$12*($I66+2*$F66*$M66))+1/('Model Parameters'!$F$22*'Input Parameters'!$G$24))) + 'Input Parameters'!$G$12*($I66+2*$F66*$M66))/('Model Parameters'!$F$20+2*'Input Parameters'!$G$13*'Input Parameters'!$G$12*'Model Parameters'!$B$61*$M66)</f>
        <v>0.20363365961289634</v>
      </c>
      <c r="O66" s="4">
        <f>(2*'Model Parameters'!$F$21*'Input Parameters'!$G$23+'Model Parameters'!$F$22*'Input Parameters'!$G$24+'Model Parameters'!$F$20*'Input Parameters'!$G$22+'Input Parameters'!$G$12*$I66-'Model Parameters'!$F$20*$N66)/(2*'Model Parameters'!$F$21)</f>
        <v>256.00426664346901</v>
      </c>
      <c r="P66" s="4">
        <f>'Input Parameters'!$G$12*(2*$F66*$M66)/(2*'Model Parameters'!$F$21)*EXP(-$N66*('Model Parameters'!$B$32+'Model Parameters'!$B$35))</f>
        <v>0.83087179458469829</v>
      </c>
      <c r="Q66">
        <f>$O66+LN(1+($P66*('Model Parameters'!$B$33+2*'Model Parameters'!$B$35)*EXP(-$O66*('Model Parameters'!$B$33+2*'Model Parameters'!$B$35)))/(1+LN(SQRT(1+$P66*('Model Parameters'!$B$33+2*'Model Parameters'!$B$35)*EXP(-$O66*('Model Parameters'!$B$33+2*'Model Parameters'!$B$35))))))/('Model Parameters'!$B$33+2*'Model Parameters'!$B$35)</f>
        <v>256.77847090268563</v>
      </c>
      <c r="R66">
        <f>'Input Parameters'!$G$4*'Model Parameters'!$F$2*EXP(-'Model Parameters'!$B$32*$N66-'Model Parameters'!$B$33*$Q66-'Model Parameters'!$B$35*($N66+2*$Q66))*$L66</f>
        <v>31.677234294556108</v>
      </c>
      <c r="S66">
        <f>'Input Parameters'!$G$22+('Model Parameters'!$F$20*'Input Parameters'!$G$22 - (1/(1/('Input Parameters'!$G$12*($I66+2*$F66*$R66))+1/('Model Parameters'!$F$22*'Input Parameters'!$G$24))) + 'Input Parameters'!$G$12*($I66+2*$F66*$R66))/('Model Parameters'!$F$20+2*'Input Parameters'!$G$13*'Input Parameters'!$G$12*'Model Parameters'!$B$61*$R66)</f>
        <v>0.20424186039874104</v>
      </c>
      <c r="T66">
        <f>'Input Parameters'!$G$15/(2*'Model Parameters'!$F$4)*'Model Parameters'!$B$39/('Model Parameters'!$B$65)*EXP(-($E66+0.11)/'Model Parameters'!$B$48)+'Input Parameters'!$G$13*'Model Parameters'!$B$61*$S66</f>
        <v>0.25443041209426626</v>
      </c>
      <c r="U66">
        <f>1/((SQRT($T66*('Input Parameters'!$G$12)^2/'Model Parameters'!$B$51))/TANH(SQRT($T66*('Input Parameters'!$G$12)^2/'Model Parameters'!$B$51))+$T66*'Input Parameters'!$G$12/'Input Parameters'!$G$17)</f>
        <v>0.99810937503591879</v>
      </c>
      <c r="V66" s="4">
        <f>(2*'Model Parameters'!$F$21*'Input Parameters'!$G$23+'Model Parameters'!$F$22*'Input Parameters'!$G$24+'Model Parameters'!$F$20*'Input Parameters'!$G$22+'Input Parameters'!$G$12*$I66-'Model Parameters'!$F$20*$S66)/(2*'Model Parameters'!$F$21)</f>
        <v>256.00321074872483</v>
      </c>
      <c r="W66" s="4">
        <f>'Input Parameters'!$G$12*(2*$F66*$U66*'Model Parameters'!$F$2*'Input Parameters'!$G$4)/(2*'Model Parameters'!$F$21)*EXP(-$S66*('Model Parameters'!$B$32+'Model Parameters'!$B$35))</f>
        <v>0.83086744115079203</v>
      </c>
      <c r="X66">
        <f>MAX(0,$V66+LN(1+($W66*('Model Parameters'!$B$33+2*'Model Parameters'!$B$35)*EXP(-$V66*('Model Parameters'!$B$33+2*'Model Parameters'!$B$35)))/(1+LN(SQRT(1+$W66*('Model Parameters'!$B$33+2*'Model Parameters'!$B$35)*EXP(-$V66*('Model Parameters'!$B$33+2*'Model Parameters'!$B$35))))))/('Model Parameters'!$B$33+2*'Model Parameters'!$B$35))</f>
        <v>256.77741117712549</v>
      </c>
      <c r="Y66">
        <f>'Input Parameters'!$G$4*'Model Parameters'!$F$2*EXP(-'Model Parameters'!$B$32*$S66-'Model Parameters'!$B$33*$X66-'Model Parameters'!$B$35*($S66+2*$X66))*$U66</f>
        <v>31.677077553426553</v>
      </c>
      <c r="Z66" s="8">
        <f>$E66-'Model Parameters'!$F$3*'Input Parameters'!$G$3/'Model Parameters'!$F$4*LN($S66/'Input Parameters'!$G$22)</f>
        <v>-0.32135750094317966</v>
      </c>
      <c r="AA66" s="8">
        <f>'Input Parameters'!$G$12*$Y66*$F66*2*'Model Parameters'!$F$4/10</f>
        <v>6.2184642456518113E-2</v>
      </c>
      <c r="AB66" s="8">
        <f t="shared" ref="AB66:AB129" si="7">Y66</f>
        <v>31.677077553426553</v>
      </c>
      <c r="AC66" s="8">
        <f t="shared" ref="AC66:AC129" si="8">X66</f>
        <v>256.77741117712549</v>
      </c>
      <c r="AD66" s="8">
        <f>LOG10(S66/1000/'Model Parameters'!$B$15)</f>
        <v>9.622201848190949</v>
      </c>
      <c r="AE66" s="8">
        <f>AA66*10/(AA66*10+('Model Parameters'!$F$4*'Input Parameters'!$G$12)*I66)</f>
        <v>0.84115771636702896</v>
      </c>
      <c r="AF66" s="8">
        <f>Y66*S66*'Input Parameters'!$G$13*'Input Parameters'!$G$12*'Model Parameters'!$B$61</f>
        <v>2.7484618216189626E-5</v>
      </c>
      <c r="AG66" s="8">
        <f>'Input Parameters'!$G$12*F66*Y66</f>
        <v>3.222503107038302E-6</v>
      </c>
      <c r="AH66" s="8">
        <f>'Input Parameters'!$G$17*('Model Parameters'!$F$2*'Input Parameters'!$G$4*EXP(-'Model Parameters'!$B$32*$S66-'Model Parameters'!$B$33*$X66-'Model Parameters'!$B$35*($S66+2*$X66))-$Y66*SQRT($T66*('Input Parameters'!$G$12)^2/'Model Parameters'!$B$51)/TANH(SQRT($T66*('Input Parameters'!$G$12)^2/'Model Parameters'!$B$51)))</f>
        <v>3.0707121323254831E-5</v>
      </c>
      <c r="AI66" s="8">
        <f>MIN(1,('Model Parameters'!$B$45-'Model Parameters'!$F$3*'Input Parameters'!$G$3/'Model Parameters'!$F$4*LN($S66/'Input Parameters'!$G$22))/Z66)</f>
        <v>0.34652217737674396</v>
      </c>
      <c r="AJ66" s="8">
        <f>MIN('Input Parameters'!$G$24+'Model Parameters'!$F$2*'Input Parameters'!$G$4*EXP(-'Model Parameters'!$B$32*$S66-'Model Parameters'!$B$33*$X66-'Model Parameters'!$B$35*($S66+2*$X66)),AC66*10^(3-AD66)/'Model Parameters'!$B$13)</f>
        <v>47.136307901497098</v>
      </c>
      <c r="AK66" s="8">
        <f t="shared" ref="AK66:AK129" si="9">MIN(1,AE66*AI66)</f>
        <v>0.29147980339275248</v>
      </c>
      <c r="AL66" s="8">
        <f>MIN(1,('Model Parameters'!$B$45-'Model Parameters'!$F$3*'Input Parameters'!$G$3/'Model Parameters'!$F$4*AD66)/($E66-'Model Parameters'!$F$3*'Input Parameters'!$G$3/'Model Parameters'!$F$4*AD66))</f>
        <v>0.62977402741634669</v>
      </c>
      <c r="AM66" s="8">
        <f>MIN(1,('Model Parameters'!$B$45-'Model Parameters'!$F$3*'Input Parameters'!$G$3/'Model Parameters'!$F$4*AD66-0.2)/($E66-'Model Parameters'!$F$3*'Input Parameters'!$G$3/'Model Parameters'!$F$4*AD66-0.2))</f>
        <v>0.72628491612102331</v>
      </c>
      <c r="AN66" s="8">
        <f t="shared" ref="AN66:AN129" si="10">AE66*AL66</f>
        <v>0.52973928272880089</v>
      </c>
      <c r="AO66" s="8">
        <f t="shared" ref="AO66:AO129" si="11">AE66*AM66</f>
        <v>0.61092016147617911</v>
      </c>
      <c r="AP66" s="8">
        <f>EXP(-'Model Parameters'!$B$32*$S66-'Model Parameters'!$B$33*$X66-'Model Parameters'!$B$35*($S66+2*$X66))</f>
        <v>0.93177080969119763</v>
      </c>
    </row>
    <row r="67" spans="5:42" x14ac:dyDescent="0.4">
      <c r="E67">
        <f t="shared" si="6"/>
        <v>-0.32500000000000001</v>
      </c>
      <c r="F67">
        <f>'Input Parameters'!$G$15/(2*'Model Parameters'!$F$4)*'Model Parameters'!$B$39/('Model Parameters'!$B$65)*EXP(-($E67+0.11)/'Model Parameters'!$B$48)</f>
        <v>2.9087785804478739E-2</v>
      </c>
      <c r="G67">
        <f>1/((SQRT($F67*('Input Parameters'!$G$12)^2/'Model Parameters'!$B$51))/TANH(SQRT($F67*('Input Parameters'!$G$12)^2/'Model Parameters'!$B$51))+$F67*'Input Parameters'!$G$12/'Input Parameters'!$G$17)</f>
        <v>0.99978342430754208</v>
      </c>
      <c r="H67">
        <f>'Model Parameters'!$F$2*'Input Parameters'!$G$4*$G67</f>
        <v>34.053660685492758</v>
      </c>
      <c r="I67">
        <f>'Input Parameters'!$G$15*'Model Parameters'!$B$41/'Model Parameters'!$F$4*EXP(-$E67/'Model Parameters'!$B$50)</f>
        <v>0.34262031501742984</v>
      </c>
      <c r="J67">
        <f>'Input Parameters'!$G$22+('Model Parameters'!$F$20*'Input Parameters'!$G$22 - (1/(1/('Input Parameters'!$G$12*($I67+2*$F67*$H67))+1/('Model Parameters'!$F$22*'Input Parameters'!$G$24))) + 'Input Parameters'!$G$12*($I67+2*$F67*$H67))/('Model Parameters'!$F$20+2*'Input Parameters'!$G$13*'Input Parameters'!$G$12*'Model Parameters'!$B$61*$H67)</f>
        <v>0.2037399805007265</v>
      </c>
      <c r="K67">
        <f>'Input Parameters'!$G$15/(2*'Model Parameters'!$F$4)*'Model Parameters'!$B$39/('Model Parameters'!$B$65)*EXP(-($E67+0.11)/'Model Parameters'!$B$48)+'Input Parameters'!$G$13*'Model Parameters'!$B$61*$J67</f>
        <v>0.25625786406278878</v>
      </c>
      <c r="L67">
        <f>1/((SQRT($K67*('Input Parameters'!$G$12)^2/'Model Parameters'!$B$51))/TANH(SQRT($K67*('Input Parameters'!$G$12)^2/'Model Parameters'!$B$51))+$K67*'Input Parameters'!$G$12/'Input Parameters'!$G$17)</f>
        <v>0.99809582622416948</v>
      </c>
      <c r="M67">
        <f>'Model Parameters'!$F$2*'Input Parameters'!$G$4*$L67</f>
        <v>33.996179343926748</v>
      </c>
      <c r="N67">
        <f>'Input Parameters'!$G$22+('Model Parameters'!$F$20*'Input Parameters'!$G$22 - (1/(1/('Input Parameters'!$G$12*($I67+2*$F67*$M67))+1/('Model Parameters'!$F$22*'Input Parameters'!$G$24))) + 'Input Parameters'!$G$12*($I67+2*$F67*$M67))/('Model Parameters'!$F$20+2*'Input Parameters'!$G$13*'Input Parameters'!$G$12*'Model Parameters'!$B$61*$M67)</f>
        <v>0.20375384589424775</v>
      </c>
      <c r="O67" s="4">
        <f>(2*'Model Parameters'!$F$21*'Input Parameters'!$G$23+'Model Parameters'!$F$22*'Input Parameters'!$G$24+'Model Parameters'!$F$20*'Input Parameters'!$G$22+'Input Parameters'!$G$12*$I67-'Model Parameters'!$F$20*$N67)/(2*'Model Parameters'!$F$21)</f>
        <v>256.01466774213719</v>
      </c>
      <c r="P67" s="4">
        <f>'Input Parameters'!$G$12*(2*$F67*$M67)/(2*'Model Parameters'!$F$21)*EXP(-$N67*('Model Parameters'!$B$32+'Model Parameters'!$B$35))</f>
        <v>0.90513483143121787</v>
      </c>
      <c r="Q67">
        <f>$O67+LN(1+($P67*('Model Parameters'!$B$33+2*'Model Parameters'!$B$35)*EXP(-$O67*('Model Parameters'!$B$33+2*'Model Parameters'!$B$35)))/(1+LN(SQRT(1+$P67*('Model Parameters'!$B$33+2*'Model Parameters'!$B$35)*EXP(-$O67*('Model Parameters'!$B$33+2*'Model Parameters'!$B$35))))))/('Model Parameters'!$B$33+2*'Model Parameters'!$B$35)</f>
        <v>256.85805164795704</v>
      </c>
      <c r="R67">
        <f>'Input Parameters'!$G$4*'Model Parameters'!$F$2*EXP(-'Model Parameters'!$B$32*$N67-'Model Parameters'!$B$33*$Q67-'Model Parameters'!$B$35*($N67+2*$Q67))*$L67</f>
        <v>31.6759470310569</v>
      </c>
      <c r="S67">
        <f>'Input Parameters'!$G$22+('Model Parameters'!$F$20*'Input Parameters'!$G$22 - (1/(1/('Input Parameters'!$G$12*($I67+2*$F67*$R67))+1/('Model Parameters'!$F$22*'Input Parameters'!$G$24))) + 'Input Parameters'!$G$12*($I67+2*$F67*$R67))/('Model Parameters'!$F$20+2*'Input Parameters'!$G$13*'Input Parameters'!$G$12*'Model Parameters'!$B$61*$R67)</f>
        <v>0.20435617504101516</v>
      </c>
      <c r="T67">
        <f>'Input Parameters'!$G$15/(2*'Model Parameters'!$F$4)*'Model Parameters'!$B$39/('Model Parameters'!$B$65)*EXP(-($E67+0.11)/'Model Parameters'!$B$48)+'Input Parameters'!$G$13*'Model Parameters'!$B$61*$S67</f>
        <v>0.25694492097521066</v>
      </c>
      <c r="U67">
        <f>1/((SQRT($T67*('Input Parameters'!$G$12)^2/'Model Parameters'!$B$51))/TANH(SQRT($T67*('Input Parameters'!$G$12)^2/'Model Parameters'!$B$51))+$T67*'Input Parameters'!$G$12/'Input Parameters'!$G$17)</f>
        <v>0.99809073246585767</v>
      </c>
      <c r="V67" s="4">
        <f>(2*'Model Parameters'!$F$21*'Input Parameters'!$G$23+'Model Parameters'!$F$22*'Input Parameters'!$G$24+'Model Parameters'!$F$20*'Input Parameters'!$G$22+'Input Parameters'!$G$12*$I67-'Model Parameters'!$F$20*$S67)/(2*'Model Parameters'!$F$21)</f>
        <v>256.01362204112019</v>
      </c>
      <c r="W67" s="4">
        <f>'Input Parameters'!$G$12*(2*$F67*$U67*'Model Parameters'!$F$2*'Input Parameters'!$G$4)/(2*'Model Parameters'!$F$21)*EXP(-$S67*('Model Parameters'!$B$32+'Model Parameters'!$B$35))</f>
        <v>0.90513013484423543</v>
      </c>
      <c r="X67">
        <f>MAX(0,$V67+LN(1+($W67*('Model Parameters'!$B$33+2*'Model Parameters'!$B$35)*EXP(-$V67*('Model Parameters'!$B$33+2*'Model Parameters'!$B$35)))/(1+LN(SQRT(1+$W67*('Model Parameters'!$B$33+2*'Model Parameters'!$B$35)*EXP(-$V67*('Model Parameters'!$B$33+2*'Model Parameters'!$B$35))))))/('Model Parameters'!$B$33+2*'Model Parameters'!$B$35))</f>
        <v>256.85700181434368</v>
      </c>
      <c r="Y67">
        <f>'Input Parameters'!$G$4*'Model Parameters'!$F$2*EXP(-'Model Parameters'!$B$32*$S67-'Model Parameters'!$B$33*$X67-'Model Parameters'!$B$35*($S67+2*$X67))*$U67</f>
        <v>31.675791818344759</v>
      </c>
      <c r="Z67" s="8">
        <f>$E67-'Model Parameters'!$F$3*'Input Parameters'!$G$3/'Model Parameters'!$F$4*LN($S67/'Input Parameters'!$G$22)</f>
        <v>-0.32637187723052391</v>
      </c>
      <c r="AA67" s="8">
        <f>'Input Parameters'!$G$12*$Y67*$F67*2*'Model Parameters'!$F$4/10</f>
        <v>6.7741204735975238E-2</v>
      </c>
      <c r="AB67" s="8">
        <f t="shared" si="7"/>
        <v>31.675791818344759</v>
      </c>
      <c r="AC67" s="8">
        <f t="shared" si="8"/>
        <v>256.85700181434368</v>
      </c>
      <c r="AD67" s="8">
        <f>LOG10(S67/1000/'Model Parameters'!$B$15)</f>
        <v>9.6224448558186388</v>
      </c>
      <c r="AE67" s="8">
        <f>AA67*10/(AA67*10+('Model Parameters'!$F$4*'Input Parameters'!$G$12)*I67)</f>
        <v>0.84322145819752881</v>
      </c>
      <c r="AF67" s="8">
        <f>Y67*S67*'Input Parameters'!$G$13*'Input Parameters'!$G$12*'Model Parameters'!$B$61</f>
        <v>2.7498885228151598E-5</v>
      </c>
      <c r="AG67" s="8">
        <f>'Input Parameters'!$G$12*F67*Y67</f>
        <v>3.5104526473532279E-6</v>
      </c>
      <c r="AH67" s="8">
        <f>'Input Parameters'!$G$17*('Model Parameters'!$F$2*'Input Parameters'!$G$4*EXP(-'Model Parameters'!$B$32*$S67-'Model Parameters'!$B$33*$X67-'Model Parameters'!$B$35*($S67+2*$X67))-$Y67*SQRT($T67*('Input Parameters'!$G$12)^2/'Model Parameters'!$B$51)/TANH(SQRT($T67*('Input Parameters'!$G$12)^2/'Model Parameters'!$B$51)))</f>
        <v>3.1009337875545021E-5</v>
      </c>
      <c r="AI67" s="8">
        <f>MIN(1,('Model Parameters'!$B$45-'Model Parameters'!$F$3*'Input Parameters'!$G$3/'Model Parameters'!$F$4*LN($S67/'Input Parameters'!$G$22))/Z67)</f>
        <v>0.34124226074742159</v>
      </c>
      <c r="AJ67" s="8">
        <f>MIN('Input Parameters'!$G$24+'Model Parameters'!$F$2*'Input Parameters'!$G$4*EXP(-'Model Parameters'!$B$32*$S67-'Model Parameters'!$B$33*$X67-'Model Parameters'!$B$35*($S67+2*$X67)),AC67*10^(3-AD67)/'Model Parameters'!$B$13)</f>
        <v>47.124542539532904</v>
      </c>
      <c r="AK67" s="8">
        <f t="shared" si="9"/>
        <v>0.28774279670606218</v>
      </c>
      <c r="AL67" s="8">
        <f>MIN(1,('Model Parameters'!$B$45-'Model Parameters'!$F$3*'Input Parameters'!$G$3/'Model Parameters'!$F$4*AD67)/($E67-'Model Parameters'!$F$3*'Input Parameters'!$G$3/'Model Parameters'!$F$4*AD67))</f>
        <v>0.62427523676121266</v>
      </c>
      <c r="AM67" s="8">
        <f>MIN(1,('Model Parameters'!$B$45-'Model Parameters'!$F$3*'Input Parameters'!$G$3/'Model Parameters'!$F$4*AD67-0.2)/($E67-'Model Parameters'!$F$3*'Input Parameters'!$G$3/'Model Parameters'!$F$4*AD67-0.2))</f>
        <v>0.72158459639169048</v>
      </c>
      <c r="AN67" s="8">
        <f t="shared" si="10"/>
        <v>0.52640227545839724</v>
      </c>
      <c r="AO67" s="8">
        <f t="shared" si="11"/>
        <v>0.60845561558227657</v>
      </c>
      <c r="AP67" s="8">
        <f>EXP(-'Model Parameters'!$B$32*$S67-'Model Parameters'!$B$33*$X67-'Model Parameters'!$B$35*($S67+2*$X67))</f>
        <v>0.93175039334173715</v>
      </c>
    </row>
    <row r="68" spans="5:42" x14ac:dyDescent="0.4">
      <c r="E68">
        <f t="shared" si="6"/>
        <v>-0.33</v>
      </c>
      <c r="F68">
        <f>'Input Parameters'!$G$15/(2*'Model Parameters'!$F$4)*'Model Parameters'!$B$39/('Model Parameters'!$B$65)*EXP(-($E68+0.11)/'Model Parameters'!$B$48)</f>
        <v>3.1688236143126505E-2</v>
      </c>
      <c r="G68">
        <f>1/((SQRT($F68*('Input Parameters'!$G$12)^2/'Model Parameters'!$B$51))/TANH(SQRT($F68*('Input Parameters'!$G$12)^2/'Model Parameters'!$B$51))+$F68*'Input Parameters'!$G$12/'Input Parameters'!$G$17)</f>
        <v>0.99976406783737515</v>
      </c>
      <c r="H68">
        <f>'Model Parameters'!$F$2*'Input Parameters'!$G$4*$G68</f>
        <v>34.053001384036953</v>
      </c>
      <c r="I68">
        <f>'Input Parameters'!$G$15*'Model Parameters'!$B$41/'Model Parameters'!$F$4*EXP(-$E68/'Model Parameters'!$B$50)</f>
        <v>0.36748461899038293</v>
      </c>
      <c r="J68">
        <f>'Input Parameters'!$G$22+('Model Parameters'!$F$20*'Input Parameters'!$G$22 - (1/(1/('Input Parameters'!$G$12*($I68+2*$F68*$H68))+1/('Model Parameters'!$F$22*'Input Parameters'!$G$24))) + 'Input Parameters'!$G$12*($I68+2*$F68*$H68))/('Model Parameters'!$F$20+2*'Input Parameters'!$G$13*'Input Parameters'!$G$12*'Model Parameters'!$B$61*$H68)</f>
        <v>0.20388168547825286</v>
      </c>
      <c r="K68">
        <f>'Input Parameters'!$G$15/(2*'Model Parameters'!$F$4)*'Model Parameters'!$B$39/('Model Parameters'!$B$65)*EXP(-($E68+0.11)/'Model Parameters'!$B$48)+'Input Parameters'!$G$13*'Model Parameters'!$B$61*$J68</f>
        <v>0.25901631545137843</v>
      </c>
      <c r="L68">
        <f>1/((SQRT($K68*('Input Parameters'!$G$12)^2/'Model Parameters'!$B$51))/TANH(SQRT($K68*('Input Parameters'!$G$12)^2/'Model Parameters'!$B$51))+$K68*'Input Parameters'!$G$12/'Input Parameters'!$G$17)</f>
        <v>0.9980753757663513</v>
      </c>
      <c r="M68">
        <f>'Model Parameters'!$F$2*'Input Parameters'!$G$4*$L68</f>
        <v>33.995482780116554</v>
      </c>
      <c r="N68">
        <f>'Input Parameters'!$G$22+('Model Parameters'!$F$20*'Input Parameters'!$G$22 - (1/(1/('Input Parameters'!$G$12*($I68+2*$F68*$M68))+1/('Model Parameters'!$F$22*'Input Parameters'!$G$24))) + 'Input Parameters'!$G$12*($I68+2*$F68*$M68))/('Model Parameters'!$F$20+2*'Input Parameters'!$G$13*'Input Parameters'!$G$12*'Model Parameters'!$B$61*$M68)</f>
        <v>0.20389538303851951</v>
      </c>
      <c r="O68" s="4">
        <f>(2*'Model Parameters'!$F$21*'Input Parameters'!$G$23+'Model Parameters'!$F$22*'Input Parameters'!$G$24+'Model Parameters'!$F$20*'Input Parameters'!$G$22+'Input Parameters'!$G$12*$I68-'Model Parameters'!$F$20*$N68)/(2*'Model Parameters'!$F$21)</f>
        <v>256.02580173424758</v>
      </c>
      <c r="P68" s="4">
        <f>'Input Parameters'!$G$12*(2*$F68*$M68)/(2*'Model Parameters'!$F$21)*EXP(-$N68*('Model Parameters'!$B$32+'Model Parameters'!$B$35))</f>
        <v>0.98603373304722441</v>
      </c>
      <c r="Q68">
        <f>$O68+LN(1+($P68*('Model Parameters'!$B$33+2*'Model Parameters'!$B$35)*EXP(-$O68*('Model Parameters'!$B$33+2*'Model Parameters'!$B$35)))/(1+LN(SQRT(1+$P68*('Model Parameters'!$B$33+2*'Model Parameters'!$B$35)*EXP(-$O68*('Model Parameters'!$B$33+2*'Model Parameters'!$B$35))))))/('Model Parameters'!$B$33+2*'Model Parameters'!$B$35)</f>
        <v>256.94454352152104</v>
      </c>
      <c r="R68">
        <f>'Input Parameters'!$G$4*'Model Parameters'!$F$2*EXP(-'Model Parameters'!$B$32*$N68-'Model Parameters'!$B$33*$Q68-'Model Parameters'!$B$35*($N68+2*$Q68))*$L68</f>
        <v>31.674543701962552</v>
      </c>
      <c r="S68">
        <f>'Input Parameters'!$G$22+('Model Parameters'!$F$20*'Input Parameters'!$G$22 - (1/(1/('Input Parameters'!$G$12*($I68+2*$F68*$R68))+1/('Model Parameters'!$F$22*'Input Parameters'!$G$24))) + 'Input Parameters'!$G$12*($I68+2*$F68*$R68))/('Model Parameters'!$F$20+2*'Input Parameters'!$G$13*'Input Parameters'!$G$12*'Model Parameters'!$B$61*$R68)</f>
        <v>0.2044907647001134</v>
      </c>
      <c r="T68">
        <f>'Input Parameters'!$G$15/(2*'Model Parameters'!$F$4)*'Model Parameters'!$B$39/('Model Parameters'!$B$65)*EXP(-($E68+0.11)/'Model Parameters'!$B$48)+'Input Parameters'!$G$13*'Model Parameters'!$B$61*$S68</f>
        <v>0.25969543878375295</v>
      </c>
      <c r="U68">
        <f>1/((SQRT($T68*('Input Parameters'!$G$12)^2/'Model Parameters'!$B$51))/TANH(SQRT($T68*('Input Parameters'!$G$12)^2/'Model Parameters'!$B$51))+$T68*'Input Parameters'!$G$12/'Input Parameters'!$G$17)</f>
        <v>0.99807034107089543</v>
      </c>
      <c r="V68" s="4">
        <f>(2*'Model Parameters'!$F$21*'Input Parameters'!$G$23+'Model Parameters'!$F$22*'Input Parameters'!$G$24+'Model Parameters'!$F$20*'Input Parameters'!$G$22+'Input Parameters'!$G$12*$I68-'Model Parameters'!$F$20*$S68)/(2*'Model Parameters'!$F$21)</f>
        <v>256.02476809472938</v>
      </c>
      <c r="W68" s="4">
        <f>'Input Parameters'!$G$12*(2*$F68*$U68*'Model Parameters'!$F$2*'Input Parameters'!$G$4)/(2*'Model Parameters'!$F$21)*EXP(-$S68*('Model Parameters'!$B$32+'Model Parameters'!$B$35))</f>
        <v>0.98602867590779342</v>
      </c>
      <c r="X68">
        <f>MAX(0,$V68+LN(1+($W68*('Model Parameters'!$B$33+2*'Model Parameters'!$B$35)*EXP(-$V68*('Model Parameters'!$B$33+2*'Model Parameters'!$B$35)))/(1+LN(SQRT(1+$W68*('Model Parameters'!$B$33+2*'Model Parameters'!$B$35)*EXP(-$V68*('Model Parameters'!$B$33+2*'Model Parameters'!$B$35))))))/('Model Parameters'!$B$33+2*'Model Parameters'!$B$35))</f>
        <v>256.94350543235936</v>
      </c>
      <c r="Y68">
        <f>'Input Parameters'!$G$4*'Model Parameters'!$F$2*EXP(-'Model Parameters'!$B$32*$S68-'Model Parameters'!$B$33*$X68-'Model Parameters'!$B$35*($S68+2*$X68))*$U68</f>
        <v>31.674390296056835</v>
      </c>
      <c r="Z68" s="8">
        <f>$E68-'Model Parameters'!$F$3*'Input Parameters'!$G$3/'Model Parameters'!$F$4*LN($S68/'Input Parameters'!$G$22)</f>
        <v>-0.33138879301344487</v>
      </c>
      <c r="AA68" s="8">
        <f>'Input Parameters'!$G$12*$Y68*$F68*2*'Model Parameters'!$F$4/10</f>
        <v>7.3794008544154827E-2</v>
      </c>
      <c r="AB68" s="8">
        <f t="shared" si="7"/>
        <v>31.674390296056835</v>
      </c>
      <c r="AC68" s="8">
        <f t="shared" si="8"/>
        <v>256.94350543235936</v>
      </c>
      <c r="AD68" s="8">
        <f>LOG10(S68/1000/'Model Parameters'!$B$15)</f>
        <v>9.6227307894661607</v>
      </c>
      <c r="AE68" s="8">
        <f>AA68*10/(AA68*10+('Model Parameters'!$F$4*'Input Parameters'!$G$12)*I68)</f>
        <v>0.84526284116578654</v>
      </c>
      <c r="AF68" s="8">
        <f>Y68*S68*'Input Parameters'!$G$13*'Input Parameters'!$G$12*'Model Parameters'!$B$61</f>
        <v>2.751577857292254E-5</v>
      </c>
      <c r="AG68" s="8">
        <f>'Input Parameters'!$G$12*F68*Y68</f>
        <v>3.8241181812797243E-6</v>
      </c>
      <c r="AH68" s="8">
        <f>'Input Parameters'!$G$17*('Model Parameters'!$F$2*'Input Parameters'!$G$4*EXP(-'Model Parameters'!$B$32*$S68-'Model Parameters'!$B$33*$X68-'Model Parameters'!$B$35*($S68+2*$X68))-$Y68*SQRT($T68*('Input Parameters'!$G$12)^2/'Model Parameters'!$B$51)/TANH(SQRT($T68*('Input Parameters'!$G$12)^2/'Model Parameters'!$B$51)))</f>
        <v>3.1339896754213922E-5</v>
      </c>
      <c r="AI68" s="8">
        <f>MIN(1,('Model Parameters'!$B$45-'Model Parameters'!$F$3*'Input Parameters'!$G$3/'Model Parameters'!$F$4*LN($S68/'Input Parameters'!$G$22))/Z68)</f>
        <v>0.33612721782334282</v>
      </c>
      <c r="AJ68" s="8">
        <f>MIN('Input Parameters'!$G$24+'Model Parameters'!$F$2*'Input Parameters'!$G$4*EXP(-'Model Parameters'!$B$32*$S68-'Model Parameters'!$B$33*$X68-'Model Parameters'!$B$35*($S68+2*$X68)),AC68*10^(3-AD68)/'Model Parameters'!$B$13)</f>
        <v>47.109386618356417</v>
      </c>
      <c r="AK68" s="8">
        <f t="shared" si="9"/>
        <v>0.28411584713050997</v>
      </c>
      <c r="AL68" s="8">
        <f>MIN(1,('Model Parameters'!$B$45-'Model Parameters'!$F$3*'Input Parameters'!$G$3/'Model Parameters'!$F$4*AD68)/($E68-'Model Parameters'!$F$3*'Input Parameters'!$G$3/'Model Parameters'!$F$4*AD68))</f>
        <v>0.61887255435166078</v>
      </c>
      <c r="AM68" s="8">
        <f>MIN(1,('Model Parameters'!$B$45-'Model Parameters'!$F$3*'Input Parameters'!$G$3/'Model Parameters'!$F$4*AD68-0.2)/($E68-'Model Parameters'!$F$3*'Input Parameters'!$G$3/'Model Parameters'!$F$4*AD68-0.2))</f>
        <v>0.71694522882218448</v>
      </c>
      <c r="AN68" s="8">
        <f t="shared" si="10"/>
        <v>0.52310997361081246</v>
      </c>
      <c r="AO68" s="8">
        <f t="shared" si="11"/>
        <v>0.60600716107449459</v>
      </c>
      <c r="AP68" s="8">
        <f>EXP(-'Model Parameters'!$B$32*$S68-'Model Parameters'!$B$33*$X68-'Model Parameters'!$B$35*($S68+2*$X68))</f>
        <v>0.93172820283673419</v>
      </c>
    </row>
    <row r="69" spans="5:42" x14ac:dyDescent="0.4">
      <c r="E69">
        <f t="shared" si="6"/>
        <v>-0.33500000000000002</v>
      </c>
      <c r="F69">
        <f>'Input Parameters'!$G$15/(2*'Model Parameters'!$F$4)*'Model Parameters'!$B$39/('Model Parameters'!$B$65)*EXP(-($E69+0.11)/'Model Parameters'!$B$48)</f>
        <v>3.4521166946572375E-2</v>
      </c>
      <c r="G69">
        <f>1/((SQRT($F69*('Input Parameters'!$G$12)^2/'Model Parameters'!$B$51))/TANH(SQRT($F69*('Input Parameters'!$G$12)^2/'Model Parameters'!$B$51))+$F69*'Input Parameters'!$G$12/'Input Parameters'!$G$17)</f>
        <v>0.99974298190819366</v>
      </c>
      <c r="H69">
        <f>'Model Parameters'!$F$2*'Input Parameters'!$G$4*$G69</f>
        <v>34.052283175412839</v>
      </c>
      <c r="I69">
        <f>'Input Parameters'!$G$15*'Model Parameters'!$B$41/'Model Parameters'!$F$4*EXP(-$E69/'Model Parameters'!$B$50)</f>
        <v>0.39415335073647567</v>
      </c>
      <c r="J69">
        <f>'Input Parameters'!$G$22+('Model Parameters'!$F$20*'Input Parameters'!$G$22 - (1/(1/('Input Parameters'!$G$12*($I69+2*$F69*$H69))+1/('Model Parameters'!$F$22*'Input Parameters'!$G$24))) + 'Input Parameters'!$G$12*($I69+2*$F69*$H69))/('Model Parameters'!$F$20+2*'Input Parameters'!$G$13*'Input Parameters'!$G$12*'Model Parameters'!$B$61*$H69)</f>
        <v>0.20404852724060693</v>
      </c>
      <c r="K69">
        <f>'Input Parameters'!$G$15/(2*'Model Parameters'!$F$4)*'Model Parameters'!$B$39/('Model Parameters'!$B$65)*EXP(-($E69+0.11)/'Model Parameters'!$B$48)+'Input Parameters'!$G$13*'Model Parameters'!$B$61*$J69</f>
        <v>0.26203527481984912</v>
      </c>
      <c r="L69">
        <f>1/((SQRT($K69*('Input Parameters'!$G$12)^2/'Model Parameters'!$B$51))/TANH(SQRT($K69*('Input Parameters'!$G$12)^2/'Model Parameters'!$B$51))+$K69*'Input Parameters'!$G$12/'Input Parameters'!$G$17)</f>
        <v>0.99805299510714418</v>
      </c>
      <c r="M69">
        <f>'Model Parameters'!$F$2*'Input Parameters'!$G$4*$L69</f>
        <v>33.994720471644513</v>
      </c>
      <c r="N69">
        <f>'Input Parameters'!$G$22+('Model Parameters'!$F$20*'Input Parameters'!$G$22 - (1/(1/('Input Parameters'!$G$12*($I69+2*$F69*$M69))+1/('Model Parameters'!$F$22*'Input Parameters'!$G$24))) + 'Input Parameters'!$G$12*($I69+2*$F69*$M69))/('Model Parameters'!$F$20+2*'Input Parameters'!$G$13*'Input Parameters'!$G$12*'Model Parameters'!$B$61*$M69)</f>
        <v>0.20406202674449281</v>
      </c>
      <c r="O69" s="4">
        <f>(2*'Model Parameters'!$F$21*'Input Parameters'!$G$23+'Model Parameters'!$F$22*'Input Parameters'!$G$24+'Model Parameters'!$F$20*'Input Parameters'!$G$22+'Input Parameters'!$G$12*$I69-'Model Parameters'!$F$20*$N69)/(2*'Model Parameters'!$F$21)</f>
        <v>256.03771797636841</v>
      </c>
      <c r="P69" s="4">
        <f>'Input Parameters'!$G$12*(2*$F69*$M69)/(2*'Model Parameters'!$F$21)*EXP(-$N69*('Model Parameters'!$B$32+'Model Parameters'!$B$35))</f>
        <v>1.0741611136351337</v>
      </c>
      <c r="Q69">
        <f>$O69+LN(1+($P69*('Model Parameters'!$B$33+2*'Model Parameters'!$B$35)*EXP(-$O69*('Model Parameters'!$B$33+2*'Model Parameters'!$B$35)))/(1+LN(SQRT(1+$P69*('Model Parameters'!$B$33+2*'Model Parameters'!$B$35)*EXP(-$O69*('Model Parameters'!$B$33+2*'Model Parameters'!$B$35))))))/('Model Parameters'!$B$33+2*'Model Parameters'!$B$35)</f>
        <v>257.03854700043809</v>
      </c>
      <c r="R69">
        <f>'Input Parameters'!$G$4*'Model Parameters'!$F$2*EXP(-'Model Parameters'!$B$32*$N69-'Model Parameters'!$B$33*$Q69-'Model Parameters'!$B$35*($N69+2*$Q69))*$L69</f>
        <v>31.67301360384397</v>
      </c>
      <c r="S69">
        <f>'Input Parameters'!$G$22+('Model Parameters'!$F$20*'Input Parameters'!$G$22 - (1/(1/('Input Parameters'!$G$12*($I69+2*$F69*$R69))+1/('Model Parameters'!$F$22*'Input Parameters'!$G$24))) + 'Input Parameters'!$G$12*($I69+2*$F69*$R69))/('Model Parameters'!$F$20+2*'Input Parameters'!$G$13*'Input Parameters'!$G$12*'Model Parameters'!$B$61*$R69)</f>
        <v>0.20464919456397071</v>
      </c>
      <c r="T69">
        <f>'Input Parameters'!$G$15/(2*'Model Parameters'!$F$4)*'Model Parameters'!$B$39/('Model Parameters'!$B$65)*EXP(-($E69+0.11)/'Model Parameters'!$B$48)+'Input Parameters'!$G$13*'Model Parameters'!$B$61*$S69</f>
        <v>0.26270501888539971</v>
      </c>
      <c r="U69">
        <f>1/((SQRT($T69*('Input Parameters'!$G$12)^2/'Model Parameters'!$B$51))/TANH(SQRT($T69*('Input Parameters'!$G$12)^2/'Model Parameters'!$B$51))+$T69*'Input Parameters'!$G$12/'Input Parameters'!$G$17)</f>
        <v>0.9980480302086443</v>
      </c>
      <c r="V69" s="4">
        <f>(2*'Model Parameters'!$F$21*'Input Parameters'!$G$23+'Model Parameters'!$F$22*'Input Parameters'!$G$24+'Model Parameters'!$F$20*'Input Parameters'!$G$22+'Input Parameters'!$G$12*$I69-'Model Parameters'!$F$20*$S69)/(2*'Model Parameters'!$F$21)</f>
        <v>256.0366985968659</v>
      </c>
      <c r="W69" s="4">
        <f>'Input Parameters'!$G$12*(2*$F69*$U69*'Model Parameters'!$F$2*'Input Parameters'!$G$4)/(2*'Model Parameters'!$F$21)*EXP(-$S69*('Model Parameters'!$B$32+'Model Parameters'!$B$35))</f>
        <v>1.0741556807588413</v>
      </c>
      <c r="X69">
        <f>MAX(0,$V69+LN(1+($W69*('Model Parameters'!$B$33+2*'Model Parameters'!$B$35)*EXP(-$V69*('Model Parameters'!$B$33+2*'Model Parameters'!$B$35)))/(1+LN(SQRT(1+$W69*('Model Parameters'!$B$33+2*'Model Parameters'!$B$35)*EXP(-$V69*('Model Parameters'!$B$33+2*'Model Parameters'!$B$35))))))/('Model Parameters'!$B$33+2*'Model Parameters'!$B$35))</f>
        <v>257.03752284093576</v>
      </c>
      <c r="Y69">
        <f>'Input Parameters'!$G$4*'Model Parameters'!$F$2*EXP(-'Model Parameters'!$B$32*$S69-'Model Parameters'!$B$33*$X69-'Model Parameters'!$B$35*($S69+2*$X69))*$U69</f>
        <v>31.672862332251142</v>
      </c>
      <c r="Z69" s="8">
        <f>$E69-'Model Parameters'!$F$3*'Input Parameters'!$G$3/'Model Parameters'!$F$4*LN($S69/'Input Parameters'!$G$22)</f>
        <v>-0.3364086908710654</v>
      </c>
      <c r="AA69" s="8">
        <f>'Input Parameters'!$G$12*$Y69*$F69*2*'Model Parameters'!$F$4/10</f>
        <v>8.0387320662696327E-2</v>
      </c>
      <c r="AB69" s="8">
        <f t="shared" si="7"/>
        <v>31.672862332251142</v>
      </c>
      <c r="AC69" s="8">
        <f t="shared" si="8"/>
        <v>257.03752284093576</v>
      </c>
      <c r="AD69" s="8">
        <f>LOG10(S69/1000/'Model Parameters'!$B$15)</f>
        <v>9.6230671302098258</v>
      </c>
      <c r="AE69" s="8">
        <f>AA69*10/(AA69*10+('Model Parameters'!$F$4*'Input Parameters'!$G$12)*I69)</f>
        <v>0.84728194091030484</v>
      </c>
      <c r="AF69" s="8">
        <f>Y69*S69*'Input Parameters'!$G$13*'Input Parameters'!$G$12*'Model Parameters'!$B$61</f>
        <v>2.7535768127113784E-5</v>
      </c>
      <c r="AG69" s="8">
        <f>'Input Parameters'!$G$12*F69*Y69</f>
        <v>4.1657936810227668E-6</v>
      </c>
      <c r="AH69" s="8">
        <f>'Input Parameters'!$G$17*('Model Parameters'!$F$2*'Input Parameters'!$G$4*EXP(-'Model Parameters'!$B$32*$S69-'Model Parameters'!$B$33*$X69-'Model Parameters'!$B$35*($S69+2*$X69))-$Y69*SQRT($T69*('Input Parameters'!$G$12)^2/'Model Parameters'!$B$51)/TANH(SQRT($T69*('Input Parameters'!$G$12)^2/'Model Parameters'!$B$51)))</f>
        <v>3.1701561808140936E-5</v>
      </c>
      <c r="AI69" s="8">
        <f>MIN(1,('Model Parameters'!$B$45-'Model Parameters'!$F$3*'Input Parameters'!$G$3/'Model Parameters'!$F$4*LN($S69/'Input Parameters'!$G$22))/Z69)</f>
        <v>0.33117066798302403</v>
      </c>
      <c r="AJ69" s="8">
        <f>MIN('Input Parameters'!$G$24+'Model Parameters'!$F$2*'Input Parameters'!$G$4*EXP(-'Model Parameters'!$B$32*$S69-'Model Parameters'!$B$33*$X69-'Model Parameters'!$B$35*($S69+2*$X69)),AC69*10^(3-AD69)/'Model Parameters'!$B$13)</f>
        <v>47.090141034218512</v>
      </c>
      <c r="AK69" s="8">
        <f t="shared" si="9"/>
        <v>0.28059492634121874</v>
      </c>
      <c r="AL69" s="8">
        <f>MIN(1,('Model Parameters'!$B$45-'Model Parameters'!$F$3*'Input Parameters'!$G$3/'Model Parameters'!$F$4*AD69)/($E69-'Model Parameters'!$F$3*'Input Parameters'!$G$3/'Model Parameters'!$F$4*AD69))</f>
        <v>0.61356365883915287</v>
      </c>
      <c r="AM69" s="8">
        <f>MIN(1,('Model Parameters'!$B$45-'Model Parameters'!$F$3*'Input Parameters'!$G$3/'Model Parameters'!$F$4*AD69-0.2)/($E69-'Model Parameters'!$F$3*'Input Parameters'!$G$3/'Model Parameters'!$F$4*AD69-0.2))</f>
        <v>0.71236573319915431</v>
      </c>
      <c r="AN69" s="8">
        <f t="shared" si="10"/>
        <v>0.51986140773326561</v>
      </c>
      <c r="AO69" s="8">
        <f t="shared" si="11"/>
        <v>0.60357462106297188</v>
      </c>
      <c r="AP69" s="8">
        <f>EXP(-'Model Parameters'!$B$32*$S69-'Model Parameters'!$B$33*$X69-'Model Parameters'!$B$35*($S69+2*$X69))</f>
        <v>0.9317040838376448</v>
      </c>
    </row>
    <row r="70" spans="5:42" x14ac:dyDescent="0.4">
      <c r="E70">
        <f t="shared" si="6"/>
        <v>-0.34</v>
      </c>
      <c r="F70">
        <f>'Input Parameters'!$G$15/(2*'Model Parameters'!$F$4)*'Model Parameters'!$B$39/('Model Parameters'!$B$65)*EXP(-($E70+0.11)/'Model Parameters'!$B$48)</f>
        <v>3.7607361986653709E-2</v>
      </c>
      <c r="G70">
        <f>1/((SQRT($F70*('Input Parameters'!$G$12)^2/'Model Parameters'!$B$51))/TANH(SQRT($F70*('Input Parameters'!$G$12)^2/'Model Parameters'!$B$51))+$F70*'Input Parameters'!$G$12/'Input Parameters'!$G$17)</f>
        <v>0.99972001209497063</v>
      </c>
      <c r="H70">
        <f>'Model Parameters'!$F$2*'Input Parameters'!$G$4*$G70</f>
        <v>34.051500799743785</v>
      </c>
      <c r="I70">
        <f>'Input Parameters'!$G$15*'Model Parameters'!$B$41/'Model Parameters'!$F$4*EXP(-$E70/'Model Parameters'!$B$50)</f>
        <v>0.42275745941044929</v>
      </c>
      <c r="J70">
        <f>'Input Parameters'!$G$22+('Model Parameters'!$F$20*'Input Parameters'!$G$22 - (1/(1/('Input Parameters'!$G$12*($I70+2*$F70*$H70))+1/('Model Parameters'!$F$22*'Input Parameters'!$G$24))) + 'Input Parameters'!$G$12*($I70+2*$F70*$H70))/('Model Parameters'!$F$20+2*'Input Parameters'!$G$13*'Input Parameters'!$G$12*'Model Parameters'!$B$61*$H70)</f>
        <v>0.20424491599059047</v>
      </c>
      <c r="K70">
        <f>'Input Parameters'!$G$15/(2*'Model Parameters'!$F$4)*'Model Parameters'!$B$39/('Model Parameters'!$B$65)*EXP(-($E70+0.11)/'Model Parameters'!$B$48)+'Input Parameters'!$G$13*'Model Parameters'!$B$61*$J70</f>
        <v>0.26534044331616208</v>
      </c>
      <c r="L70">
        <f>1/((SQRT($K70*('Input Parameters'!$G$12)^2/'Model Parameters'!$B$51))/TANH(SQRT($K70*('Input Parameters'!$G$12)^2/'Model Parameters'!$B$51))+$K70*'Input Parameters'!$G$12/'Input Parameters'!$G$17)</f>
        <v>0.99802849403850136</v>
      </c>
      <c r="M70">
        <f>'Model Parameters'!$F$2*'Input Parameters'!$G$4*$L70</f>
        <v>33.993885939827209</v>
      </c>
      <c r="N70">
        <f>'Input Parameters'!$G$22+('Model Parameters'!$F$20*'Input Parameters'!$G$22 - (1/(1/('Input Parameters'!$G$12*($I70+2*$F70*$M70))+1/('Model Parameters'!$F$22*'Input Parameters'!$G$24))) + 'Input Parameters'!$G$12*($I70+2*$F70*$M70))/('Model Parameters'!$F$20+2*'Input Parameters'!$G$13*'Input Parameters'!$G$12*'Model Parameters'!$B$61*$M70)</f>
        <v>0.20425818186627565</v>
      </c>
      <c r="O70" s="4">
        <f>(2*'Model Parameters'!$F$21*'Input Parameters'!$G$23+'Model Parameters'!$F$22*'Input Parameters'!$G$24+'Model Parameters'!$F$20*'Input Parameters'!$G$22+'Input Parameters'!$G$12*$I70-'Model Parameters'!$F$20*$N70)/(2*'Model Parameters'!$F$21)</f>
        <v>256.05046875311035</v>
      </c>
      <c r="P70" s="4">
        <f>'Input Parameters'!$G$12*(2*$F70*$M70)/(2*'Model Parameters'!$F$21)*EXP(-$N70*('Model Parameters'!$B$32+'Model Parameters'!$B$35))</f>
        <v>1.1701624422847063</v>
      </c>
      <c r="Q70">
        <f>$O70+LN(1+($P70*('Model Parameters'!$B$33+2*'Model Parameters'!$B$35)*EXP(-$O70*('Model Parameters'!$B$33+2*'Model Parameters'!$B$35)))/(1+LN(SQRT(1+$P70*('Model Parameters'!$B$33+2*'Model Parameters'!$B$35)*EXP(-$O70*('Model Parameters'!$B$33+2*'Model Parameters'!$B$35))))))/('Model Parameters'!$B$33+2*'Model Parameters'!$B$35)</f>
        <v>257.14071452887322</v>
      </c>
      <c r="R70">
        <f>'Input Parameters'!$G$4*'Model Parameters'!$F$2*EXP(-'Model Parameters'!$B$32*$N70-'Model Parameters'!$B$33*$Q70-'Model Parameters'!$B$35*($N70+2*$Q70))*$L70</f>
        <v>31.671345010535997</v>
      </c>
      <c r="S70">
        <f>'Input Parameters'!$G$22+('Model Parameters'!$F$20*'Input Parameters'!$G$22 - (1/(1/('Input Parameters'!$G$12*($I70+2*$F70*$R70))+1/('Model Parameters'!$F$22*'Input Parameters'!$G$24))) + 'Input Parameters'!$G$12*($I70+2*$F70*$R70))/('Model Parameters'!$F$20+2*'Input Parameters'!$G$13*'Input Parameters'!$G$12*'Model Parameters'!$B$61*$R70)</f>
        <v>0.20483564666857279</v>
      </c>
      <c r="T70">
        <f>'Input Parameters'!$G$15/(2*'Model Parameters'!$F$4)*'Model Parameters'!$B$39/('Model Parameters'!$B$65)*EXP(-($E70+0.11)/'Model Parameters'!$B$48)+'Input Parameters'!$G$13*'Model Parameters'!$B$61*$S70</f>
        <v>0.26599910802211235</v>
      </c>
      <c r="U70">
        <f>1/((SQRT($T70*('Input Parameters'!$G$12)^2/'Model Parameters'!$B$51))/TANH(SQRT($T70*('Input Parameters'!$G$12)^2/'Model Parameters'!$B$51))+$T70*'Input Parameters'!$G$12/'Input Parameters'!$G$17)</f>
        <v>0.99802361155642572</v>
      </c>
      <c r="V70" s="4">
        <f>(2*'Model Parameters'!$F$21*'Input Parameters'!$G$23+'Model Parameters'!$F$22*'Input Parameters'!$G$24+'Model Parameters'!$F$20*'Input Parameters'!$G$22+'Input Parameters'!$G$12*$I70-'Model Parameters'!$F$20*$S70)/(2*'Model Parameters'!$F$21)</f>
        <v>256.04946621897381</v>
      </c>
      <c r="W70" s="4">
        <f>'Input Parameters'!$G$12*(2*$F70*$U70*'Model Parameters'!$F$2*'Input Parameters'!$G$4)/(2*'Model Parameters'!$F$21)*EXP(-$S70*('Model Parameters'!$B$32+'Model Parameters'!$B$35))</f>
        <v>1.1701566219513746</v>
      </c>
      <c r="X70">
        <f>MAX(0,$V70+LN(1+($W70*('Model Parameters'!$B$33+2*'Model Parameters'!$B$35)*EXP(-$V70*('Model Parameters'!$B$33+2*'Model Parameters'!$B$35)))/(1+LN(SQRT(1+$W70*('Model Parameters'!$B$33+2*'Model Parameters'!$B$35)*EXP(-$V70*('Model Parameters'!$B$33+2*'Model Parameters'!$B$35))))))/('Model Parameters'!$B$33+2*'Model Parameters'!$B$35))</f>
        <v>257.13970687412581</v>
      </c>
      <c r="Y70">
        <f>'Input Parameters'!$G$4*'Model Parameters'!$F$2*EXP(-'Model Parameters'!$B$32*$S70-'Model Parameters'!$B$33*$X70-'Model Parameters'!$B$35*($S70+2*$X70))*$U70</f>
        <v>31.671196258183969</v>
      </c>
      <c r="Z70" s="8">
        <f>$E70-'Model Parameters'!$F$3*'Input Parameters'!$G$3/'Model Parameters'!$F$4*LN($S70/'Input Parameters'!$G$22)</f>
        <v>-0.34143208843466788</v>
      </c>
      <c r="AA70" s="8">
        <f>'Input Parameters'!$G$12*$Y70*$F70*2*'Model Parameters'!$F$4/10</f>
        <v>8.7569346837010911E-2</v>
      </c>
      <c r="AB70" s="8">
        <f t="shared" si="7"/>
        <v>31.671196258183969</v>
      </c>
      <c r="AC70" s="8">
        <f t="shared" si="8"/>
        <v>257.13970687412581</v>
      </c>
      <c r="AD70" s="8">
        <f>LOG10(S70/1000/'Model Parameters'!$B$15)</f>
        <v>9.6234626277599684</v>
      </c>
      <c r="AE70" s="8">
        <f>AA70*10/(AA70*10+('Model Parameters'!$F$4*'Input Parameters'!$G$12)*I70)</f>
        <v>0.84927883366381651</v>
      </c>
      <c r="AF70" s="8">
        <f>Y70*S70*'Input Parameters'!$G$13*'Input Parameters'!$G$12*'Model Parameters'!$B$61</f>
        <v>2.7559405685390004E-5</v>
      </c>
      <c r="AG70" s="8">
        <f>'Input Parameters'!$G$12*F70*Y70</f>
        <v>4.5379772419034508E-6</v>
      </c>
      <c r="AH70" s="8">
        <f>'Input Parameters'!$G$17*('Model Parameters'!$F$2*'Input Parameters'!$G$4*EXP(-'Model Parameters'!$B$32*$S70-'Model Parameters'!$B$33*$X70-'Model Parameters'!$B$35*($S70+2*$X70))-$Y70*SQRT($T70*('Input Parameters'!$G$12)^2/'Model Parameters'!$B$51)/TANH(SQRT($T70*('Input Parameters'!$G$12)^2/'Model Parameters'!$B$51)))</f>
        <v>3.2097382927356105E-5</v>
      </c>
      <c r="AI70" s="8">
        <f>MIN(1,('Model Parameters'!$B$45-'Model Parameters'!$F$3*'Input Parameters'!$G$3/'Model Parameters'!$F$4*LN($S70/'Input Parameters'!$G$22))/Z70)</f>
        <v>0.32636677163397348</v>
      </c>
      <c r="AJ70" s="8">
        <f>MIN('Input Parameters'!$G$24+'Model Parameters'!$F$2*'Input Parameters'!$G$4*EXP(-'Model Parameters'!$B$32*$S70-'Model Parameters'!$B$33*$X70-'Model Parameters'!$B$35*($S70+2*$X70)),AC70*10^(3-AD70)/'Model Parameters'!$B$13)</f>
        <v>47.065980547382715</v>
      </c>
      <c r="AK70" s="8">
        <f t="shared" si="9"/>
        <v>0.27717639115992615</v>
      </c>
      <c r="AL70" s="8">
        <f>MIN(1,('Model Parameters'!$B$45-'Model Parameters'!$F$3*'Input Parameters'!$G$3/'Model Parameters'!$F$4*AD70)/($E70-'Model Parameters'!$F$3*'Input Parameters'!$G$3/'Model Parameters'!$F$4*AD70))</f>
        <v>0.60834633556995499</v>
      </c>
      <c r="AM70" s="8">
        <f>MIN(1,('Model Parameters'!$B$45-'Model Parameters'!$F$3*'Input Parameters'!$G$3/'Model Parameters'!$F$4*AD70-0.2)/($E70-'Model Parameters'!$F$3*'Input Parameters'!$G$3/'Model Parameters'!$F$4*AD70-0.2))</f>
        <v>0.70784507280299758</v>
      </c>
      <c r="AN70" s="8">
        <f t="shared" si="10"/>
        <v>0.51665566633650806</v>
      </c>
      <c r="AO70" s="8">
        <f t="shared" si="11"/>
        <v>0.60115783784480903</v>
      </c>
      <c r="AP70" s="8">
        <f>EXP(-'Model Parameters'!$B$32*$S70-'Model Parameters'!$B$33*$X70-'Model Parameters'!$B$35*($S70+2*$X70))</f>
        <v>0.93167786861778112</v>
      </c>
    </row>
    <row r="71" spans="5:42" x14ac:dyDescent="0.4">
      <c r="E71">
        <f t="shared" si="6"/>
        <v>-0.34500000000000003</v>
      </c>
      <c r="F71">
        <f>'Input Parameters'!$G$15/(2*'Model Parameters'!$F$4)*'Model Parameters'!$B$39/('Model Parameters'!$B$65)*EXP(-($E71+0.11)/'Model Parameters'!$B$48)</f>
        <v>4.0969463106044657E-2</v>
      </c>
      <c r="G71">
        <f>1/((SQRT($F71*('Input Parameters'!$G$12)^2/'Model Parameters'!$B$51))/TANH(SQRT($F71*('Input Parameters'!$G$12)^2/'Model Parameters'!$B$51))+$F71*'Input Parameters'!$G$12/'Input Parameters'!$G$17)</f>
        <v>0.99969499020229802</v>
      </c>
      <c r="H71">
        <f>'Model Parameters'!$F$2*'Input Parameters'!$G$4*$G71</f>
        <v>34.05064852811968</v>
      </c>
      <c r="I71">
        <f>'Input Parameters'!$G$15*'Model Parameters'!$B$41/'Model Parameters'!$F$4*EXP(-$E71/'Model Parameters'!$B$50)</f>
        <v>0.4534373972800993</v>
      </c>
      <c r="J71">
        <f>'Input Parameters'!$G$22+('Model Parameters'!$F$20*'Input Parameters'!$G$22 - (1/(1/('Input Parameters'!$G$12*($I71+2*$F71*$H71))+1/('Model Parameters'!$F$22*'Input Parameters'!$G$24))) + 'Input Parameters'!$G$12*($I71+2*$F71*$H71))/('Model Parameters'!$F$20+2*'Input Parameters'!$G$13*'Input Parameters'!$G$12*'Model Parameters'!$B$61*$H71)</f>
        <v>0.2044760209056784</v>
      </c>
      <c r="K71">
        <f>'Input Parameters'!$G$15/(2*'Model Parameters'!$F$4)*'Model Parameters'!$B$39/('Model Parameters'!$B$65)*EXP(-($E71+0.11)/'Model Parameters'!$B$48)+'Input Parameters'!$G$13*'Model Parameters'!$B$61*$J71</f>
        <v>0.26896022641587608</v>
      </c>
      <c r="L71">
        <f>1/((SQRT($K71*('Input Parameters'!$G$12)^2/'Model Parameters'!$B$51))/TANH(SQRT($K71*('Input Parameters'!$G$12)^2/'Model Parameters'!$B$51))+$K71*'Input Parameters'!$G$12/'Input Parameters'!$G$17)</f>
        <v>0.99800166238172161</v>
      </c>
      <c r="M71">
        <f>'Model Parameters'!$F$2*'Input Parameters'!$G$4*$L71</f>
        <v>33.992972025760032</v>
      </c>
      <c r="N71">
        <f>'Input Parameters'!$G$22+('Model Parameters'!$F$20*'Input Parameters'!$G$22 - (1/(1/('Input Parameters'!$G$12*($I71+2*$F71*$M71))+1/('Model Parameters'!$F$22*'Input Parameters'!$G$24))) + 'Input Parameters'!$G$12*($I71+2*$F71*$M71))/('Model Parameters'!$F$20+2*'Input Parameters'!$G$13*'Input Parameters'!$G$12*'Model Parameters'!$B$61*$M71)</f>
        <v>0.20448901130450983</v>
      </c>
      <c r="O71" s="4">
        <f>(2*'Model Parameters'!$F$21*'Input Parameters'!$G$23+'Model Parameters'!$F$22*'Input Parameters'!$G$24+'Model Parameters'!$F$20*'Input Parameters'!$G$22+'Input Parameters'!$G$12*$I71-'Model Parameters'!$F$20*$N71)/(2*'Model Parameters'!$F$21)</f>
        <v>256.06410938235814</v>
      </c>
      <c r="P71" s="4">
        <f>'Input Parameters'!$G$12*(2*$F71*$M71)/(2*'Model Parameters'!$F$21)*EXP(-$N71*('Model Parameters'!$B$32+'Model Parameters'!$B$35))</f>
        <v>1.2747407430682156</v>
      </c>
      <c r="Q71">
        <f>$O71+LN(1+($P71*('Model Parameters'!$B$33+2*'Model Parameters'!$B$35)*EXP(-$O71*('Model Parameters'!$B$33+2*'Model Parameters'!$B$35)))/(1+LN(SQRT(1+$P71*('Model Parameters'!$B$33+2*'Model Parameters'!$B$35)*EXP(-$O71*('Model Parameters'!$B$33+2*'Model Parameters'!$B$35))))))/('Model Parameters'!$B$33+2*'Model Parameters'!$B$35)</f>
        <v>257.25175496293849</v>
      </c>
      <c r="R71">
        <f>'Input Parameters'!$G$4*'Model Parameters'!$F$2*EXP(-'Model Parameters'!$B$32*$N71-'Model Parameters'!$B$33*$Q71-'Model Parameters'!$B$35*($N71+2*$Q71))*$L71</f>
        <v>31.669525070463088</v>
      </c>
      <c r="S71">
        <f>'Input Parameters'!$G$22+('Model Parameters'!$F$20*'Input Parameters'!$G$22 - (1/(1/('Input Parameters'!$G$12*($I71+2*$F71*$R71))+1/('Model Parameters'!$F$22*'Input Parameters'!$G$24))) + 'Input Parameters'!$G$12*($I71+2*$F71*$R71))/('Model Parameters'!$F$20+2*'Input Parameters'!$G$13*'Input Parameters'!$G$12*'Model Parameters'!$B$61*$R71)</f>
        <v>0.20505502367003264</v>
      </c>
      <c r="T71">
        <f>'Input Parameters'!$G$15/(2*'Model Parameters'!$F$4)*'Model Parameters'!$B$39/('Model Parameters'!$B$65)*EXP(-($E71+0.11)/'Model Parameters'!$B$48)+'Input Parameters'!$G$13*'Model Parameters'!$B$61*$S71</f>
        <v>0.26960581449813104</v>
      </c>
      <c r="U71">
        <f>1/((SQRT($T71*('Input Parameters'!$G$12)^2/'Model Parameters'!$B$51))/TANH(SQRT($T71*('Input Parameters'!$G$12)^2/'Model Parameters'!$B$51))+$T71*'Input Parameters'!$G$12/'Input Parameters'!$G$17)</f>
        <v>0.99799687713718266</v>
      </c>
      <c r="V71" s="4">
        <f>(2*'Model Parameters'!$F$21*'Input Parameters'!$G$23+'Model Parameters'!$F$22*'Input Parameters'!$G$24+'Model Parameters'!$F$20*'Input Parameters'!$G$22+'Input Parameters'!$G$12*$I71-'Model Parameters'!$F$20*$S71)/(2*'Model Parameters'!$F$21)</f>
        <v>256.0631267307474</v>
      </c>
      <c r="W71" s="4">
        <f>'Input Parameters'!$G$12*(2*$F71*$U71*'Model Parameters'!$F$2*'Input Parameters'!$G$4)/(2*'Model Parameters'!$F$21)*EXP(-$S71*('Model Parameters'!$B$32+'Model Parameters'!$B$35))</f>
        <v>1.274734528669125</v>
      </c>
      <c r="X71">
        <f>MAX(0,$V71+LN(1+($W71*('Model Parameters'!$B$33+2*'Model Parameters'!$B$35)*EXP(-$V71*('Model Parameters'!$B$33+2*'Model Parameters'!$B$35)))/(1+LN(SQRT(1+$W71*('Model Parameters'!$B$33+2*'Model Parameters'!$B$35)*EXP(-$V71*('Model Parameters'!$B$33+2*'Model Parameters'!$B$35))))))/('Model Parameters'!$B$33+2*'Model Parameters'!$B$35))</f>
        <v>257.25076684435822</v>
      </c>
      <c r="Y71">
        <f>'Input Parameters'!$G$4*'Model Parameters'!$F$2*EXP(-'Model Parameters'!$B$32*$S71-'Model Parameters'!$B$33*$X71-'Model Parameters'!$B$35*($S71+2*$X71))*$U71</f>
        <v>31.669379289316314</v>
      </c>
      <c r="Z71" s="8">
        <f>$E71-'Model Parameters'!$F$3*'Input Parameters'!$G$3/'Model Parameters'!$F$4*LN($S71/'Input Parameters'!$G$22)</f>
        <v>-0.34645959043291391</v>
      </c>
      <c r="AA71" s="8">
        <f>'Input Parameters'!$G$12*$Y71*$F71*2*'Model Parameters'!$F$4/10</f>
        <v>9.5392580368245911E-2</v>
      </c>
      <c r="AB71" s="8">
        <f t="shared" si="7"/>
        <v>31.669379289316314</v>
      </c>
      <c r="AC71" s="8">
        <f t="shared" si="8"/>
        <v>257.25076684435822</v>
      </c>
      <c r="AD71" s="8">
        <f>LOG10(S71/1000/'Model Parameters'!$B$15)</f>
        <v>9.6239275040656853</v>
      </c>
      <c r="AE71" s="8">
        <f>AA71*10/(AA71*10+('Model Parameters'!$F$4*'Input Parameters'!$G$12)*I71)</f>
        <v>0.85125359593308869</v>
      </c>
      <c r="AF71" s="8">
        <f>Y71*S71*'Input Parameters'!$G$13*'Input Parameters'!$G$12*'Model Parameters'!$B$61</f>
        <v>2.758733877324889E-5</v>
      </c>
      <c r="AG71" s="8">
        <f>'Input Parameters'!$G$12*F71*Y71</f>
        <v>4.943389146926772E-6</v>
      </c>
      <c r="AH71" s="8">
        <f>'Input Parameters'!$G$17*('Model Parameters'!$F$2*'Input Parameters'!$G$4*EXP(-'Model Parameters'!$B$32*$S71-'Model Parameters'!$B$33*$X71-'Model Parameters'!$B$35*($S71+2*$X71))-$Y71*SQRT($T71*('Input Parameters'!$G$12)^2/'Model Parameters'!$B$51)/TANH(SQRT($T71*('Input Parameters'!$G$12)^2/'Model Parameters'!$B$51)))</f>
        <v>3.2530727920186647E-5</v>
      </c>
      <c r="AI71" s="8">
        <f>MIN(1,('Model Parameters'!$B$45-'Model Parameters'!$F$3*'Input Parameters'!$G$3/'Model Parameters'!$F$4*LN($S71/'Input Parameters'!$G$22))/Z71)</f>
        <v>0.32171021819208712</v>
      </c>
      <c r="AJ71" s="8">
        <f>MIN('Input Parameters'!$G$24+'Model Parameters'!$F$2*'Input Parameters'!$G$4*EXP(-'Model Parameters'!$B$32*$S71-'Model Parameters'!$B$33*$X71-'Model Parameters'!$B$35*($S71+2*$X71)),AC71*10^(3-AD71)/'Model Parameters'!$B$13)</f>
        <v>47.035933556905292</v>
      </c>
      <c r="AK71" s="8">
        <f t="shared" si="9"/>
        <v>0.27385698008443271</v>
      </c>
      <c r="AL71" s="8">
        <f>MIN(1,('Model Parameters'!$B$45-'Model Parameters'!$F$3*'Input Parameters'!$G$3/'Model Parameters'!$F$4*AD71)/($E71-'Model Parameters'!$F$3*'Input Parameters'!$G$3/'Model Parameters'!$F$4*AD71))</f>
        <v>0.60321847674034912</v>
      </c>
      <c r="AM71" s="8">
        <f>MIN(1,('Model Parameters'!$B$45-'Model Parameters'!$F$3*'Input Parameters'!$G$3/'Model Parameters'!$F$4*AD71-0.2)/($E71-'Model Parameters'!$F$3*'Input Parameters'!$G$3/'Model Parameters'!$F$4*AD71-0.2))</f>
        <v>0.70338225578373026</v>
      </c>
      <c r="AN71" s="8">
        <f t="shared" si="10"/>
        <v>0.51349189745850243</v>
      </c>
      <c r="AO71" s="8">
        <f t="shared" si="11"/>
        <v>0.598756674551428</v>
      </c>
      <c r="AP71" s="8">
        <f>EXP(-'Model Parameters'!$B$32*$S71-'Model Parameters'!$B$33*$X71-'Model Parameters'!$B$35*($S71+2*$X71))</f>
        <v>0.93164937491241706</v>
      </c>
    </row>
    <row r="72" spans="5:42" x14ac:dyDescent="0.4">
      <c r="E72">
        <f t="shared" si="6"/>
        <v>-0.35000000000000003</v>
      </c>
      <c r="F72">
        <f>'Input Parameters'!$G$15/(2*'Model Parameters'!$F$4)*'Model Parameters'!$B$39/('Model Parameters'!$B$65)*EXP(-($E72+0.11)/'Model Parameters'!$B$48)</f>
        <v>4.4632136329935297E-2</v>
      </c>
      <c r="G72">
        <f>1/((SQRT($F72*('Input Parameters'!$G$12)^2/'Model Parameters'!$B$51))/TANH(SQRT($F72*('Input Parameters'!$G$12)^2/'Model Parameters'!$B$51))+$F72*'Input Parameters'!$G$12/'Input Parameters'!$G$17)</f>
        <v>0.99966773303988965</v>
      </c>
      <c r="H72">
        <f>'Model Parameters'!$F$2*'Input Parameters'!$G$4*$G72</f>
        <v>34.04972012088934</v>
      </c>
      <c r="I72">
        <f>'Input Parameters'!$G$15*'Model Parameters'!$B$41/'Model Parameters'!$F$4*EXP(-$E72/'Model Parameters'!$B$50)</f>
        <v>0.48634380937683502</v>
      </c>
      <c r="J72">
        <f>'Input Parameters'!$G$22+('Model Parameters'!$F$20*'Input Parameters'!$G$22 - (1/(1/('Input Parameters'!$G$12*($I72+2*$F72*$H72))+1/('Model Parameters'!$F$22*'Input Parameters'!$G$24))) + 'Input Parameters'!$G$12*($I72+2*$F72*$H72))/('Model Parameters'!$F$20+2*'Input Parameters'!$G$13*'Input Parameters'!$G$12*'Model Parameters'!$B$61*$H72)</f>
        <v>0.20474789653443279</v>
      </c>
      <c r="K72">
        <f>'Input Parameters'!$G$15/(2*'Model Parameters'!$F$4)*'Model Parameters'!$B$39/('Model Parameters'!$B$65)*EXP(-($E72+0.11)/'Model Parameters'!$B$48)+'Input Parameters'!$G$13*'Model Parameters'!$B$61*$J72</f>
        <v>0.27292604096582784</v>
      </c>
      <c r="L72">
        <f>1/((SQRT($K72*('Input Parameters'!$G$12)^2/'Model Parameters'!$B$51))/TANH(SQRT($K72*('Input Parameters'!$G$12)^2/'Model Parameters'!$B$51))+$K72*'Input Parameters'!$G$12/'Input Parameters'!$G$17)</f>
        <v>0.99797226772871428</v>
      </c>
      <c r="M72">
        <f>'Model Parameters'!$F$2*'Input Parameters'!$G$4*$L72</f>
        <v>33.991970813382288</v>
      </c>
      <c r="N72">
        <f>'Input Parameters'!$G$22+('Model Parameters'!$F$20*'Input Parameters'!$G$22 - (1/(1/('Input Parameters'!$G$12*($I72+2*$F72*$M72))+1/('Model Parameters'!$F$22*'Input Parameters'!$G$24))) + 'Input Parameters'!$G$12*($I72+2*$F72*$M72))/('Model Parameters'!$F$20+2*'Input Parameters'!$G$13*'Input Parameters'!$G$12*'Model Parameters'!$B$61*$M72)</f>
        <v>0.20476056224399281</v>
      </c>
      <c r="O72" s="4">
        <f>(2*'Model Parameters'!$F$21*'Input Parameters'!$G$23+'Model Parameters'!$F$22*'Input Parameters'!$G$24+'Model Parameters'!$F$20*'Input Parameters'!$G$22+'Input Parameters'!$G$12*$I72-'Model Parameters'!$F$20*$N72)/(2*'Model Parameters'!$F$21)</f>
        <v>256.07869831174486</v>
      </c>
      <c r="P72" s="4">
        <f>'Input Parameters'!$G$12*(2*$F72*$M72)/(2*'Model Parameters'!$F$21)*EXP(-$N72*('Model Parameters'!$B$32+'Model Parameters'!$B$35))</f>
        <v>1.3886617101523633</v>
      </c>
      <c r="Q72">
        <f>$O72+LN(1+($P72*('Model Parameters'!$B$33+2*'Model Parameters'!$B$35)*EXP(-$O72*('Model Parameters'!$B$33+2*'Model Parameters'!$B$35)))/(1+LN(SQRT(1+$P72*('Model Parameters'!$B$33+2*'Model Parameters'!$B$35)*EXP(-$O72*('Model Parameters'!$B$33+2*'Model Parameters'!$B$35))))))/('Model Parameters'!$B$33+2*'Model Parameters'!$B$35)</f>
        <v>257.37243838608572</v>
      </c>
      <c r="R72">
        <f>'Input Parameters'!$G$4*'Model Parameters'!$F$2*EXP(-'Model Parameters'!$B$32*$N72-'Model Parameters'!$B$33*$Q72-'Model Parameters'!$B$35*($N72+2*$Q72))*$L72</f>
        <v>31.667539693109507</v>
      </c>
      <c r="S72">
        <f>'Input Parameters'!$G$22+('Model Parameters'!$F$20*'Input Parameters'!$G$22 - (1/(1/('Input Parameters'!$G$12*($I72+2*$F72*$R72))+1/('Model Parameters'!$F$22*'Input Parameters'!$G$24))) + 'Input Parameters'!$G$12*($I72+2*$F72*$R72))/('Model Parameters'!$F$20+2*'Input Parameters'!$G$13*'Input Parameters'!$G$12*'Model Parameters'!$B$61*$R72)</f>
        <v>0.20531306924726792</v>
      </c>
      <c r="T72">
        <f>'Input Parameters'!$G$15/(2*'Model Parameters'!$F$4)*'Model Parameters'!$B$39/('Model Parameters'!$B$65)*EXP(-($E72+0.11)/'Model Parameters'!$B$48)+'Input Parameters'!$G$13*'Model Parameters'!$B$61*$S72</f>
        <v>0.273556208540639</v>
      </c>
      <c r="U72">
        <f>1/((SQRT($T72*('Input Parameters'!$G$12)^2/'Model Parameters'!$B$51))/TANH(SQRT($T72*('Input Parameters'!$G$12)^2/'Model Parameters'!$B$51))+$T72*'Input Parameters'!$G$12/'Input Parameters'!$G$17)</f>
        <v>0.99796759711000005</v>
      </c>
      <c r="V72" s="4">
        <f>(2*'Model Parameters'!$F$21*'Input Parameters'!$G$23+'Model Parameters'!$F$22*'Input Parameters'!$G$24+'Model Parameters'!$F$20*'Input Parameters'!$G$22+'Input Parameters'!$G$12*$I72-'Model Parameters'!$F$20*$S72)/(2*'Model Parameters'!$F$21)</f>
        <v>256.0777391067349</v>
      </c>
      <c r="W72" s="4">
        <f>'Input Parameters'!$G$12*(2*$F72*$U72*'Model Parameters'!$F$2*'Input Parameters'!$G$4)/(2*'Model Parameters'!$F$21)*EXP(-$S72*('Model Parameters'!$B$32+'Model Parameters'!$B$35))</f>
        <v>1.3886551023464335</v>
      </c>
      <c r="X72">
        <f>MAX(0,$V72+LN(1+($W72*('Model Parameters'!$B$33+2*'Model Parameters'!$B$35)*EXP(-$V72*('Model Parameters'!$B$33+2*'Model Parameters'!$B$35)))/(1+LN(SQRT(1+$W72*('Model Parameters'!$B$33+2*'Model Parameters'!$B$35)*EXP(-$V72*('Model Parameters'!$B$33+2*'Model Parameters'!$B$35))))))/('Model Parameters'!$B$33+2*'Model Parameters'!$B$35))</f>
        <v>257.37147336840042</v>
      </c>
      <c r="Y72">
        <f>'Input Parameters'!$G$4*'Model Parameters'!$F$2*EXP(-'Model Parameters'!$B$32*$S72-'Model Parameters'!$B$33*$X72-'Model Parameters'!$B$35*($S72+2*$X72))*$U72</f>
        <v>31.667397413277584</v>
      </c>
      <c r="Z72" s="8">
        <f>$E72-'Model Parameters'!$F$3*'Input Parameters'!$G$3/'Model Parameters'!$F$4*LN($S72/'Input Parameters'!$G$22)</f>
        <v>-0.35149190244755474</v>
      </c>
      <c r="AA72" s="8">
        <f>'Input Parameters'!$G$12*$Y72*$F72*2*'Model Parameters'!$F$4/10</f>
        <v>0.10391418117864896</v>
      </c>
      <c r="AB72" s="8">
        <f t="shared" si="7"/>
        <v>31.667397413277584</v>
      </c>
      <c r="AC72" s="8">
        <f t="shared" si="8"/>
        <v>257.37147336840042</v>
      </c>
      <c r="AD72" s="8">
        <f>LOG10(S72/1000/'Model Parameters'!$B$15)</f>
        <v>9.6244736858326299</v>
      </c>
      <c r="AE72" s="8">
        <f>AA72*10/(AA72*10+('Model Parameters'!$F$4*'Input Parameters'!$G$12)*I72)</f>
        <v>0.85320630415881926</v>
      </c>
      <c r="AF72" s="8">
        <f>Y72*S72*'Input Parameters'!$G$13*'Input Parameters'!$G$12*'Model Parameters'!$B$61</f>
        <v>2.7620326669938021E-5</v>
      </c>
      <c r="AG72" s="8">
        <f>'Input Parameters'!$G$12*F72*Y72</f>
        <v>5.3849915105274889E-6</v>
      </c>
      <c r="AH72" s="8">
        <f>'Input Parameters'!$G$17*('Model Parameters'!$F$2*'Input Parameters'!$G$4*EXP(-'Model Parameters'!$B$32*$S72-'Model Parameters'!$B$33*$X72-'Model Parameters'!$B$35*($S72+2*$X72))-$Y72*SQRT($T72*('Input Parameters'!$G$12)^2/'Model Parameters'!$B$51)/TANH(SQRT($T72*('Input Parameters'!$G$12)^2/'Model Parameters'!$B$51)))</f>
        <v>3.3005318180551683E-5</v>
      </c>
      <c r="AI72" s="8">
        <f>MIN(1,('Model Parameters'!$B$45-'Model Parameters'!$F$3*'Input Parameters'!$G$3/'Model Parameters'!$F$4*LN($S72/'Input Parameters'!$G$22))/Z72)</f>
        <v>0.3171962189489988</v>
      </c>
      <c r="AJ72" s="8">
        <f>MIN('Input Parameters'!$G$24+'Model Parameters'!$F$2*'Input Parameters'!$G$4*EXP(-'Model Parameters'!$B$32*$S72-'Model Parameters'!$B$33*$X72-'Model Parameters'!$B$35*($S72+2*$X72)),AC72*10^(3-AD72)/'Model Parameters'!$B$13)</f>
        <v>46.99885927497342</v>
      </c>
      <c r="AK72" s="8">
        <f t="shared" si="9"/>
        <v>0.2706338136626269</v>
      </c>
      <c r="AL72" s="8">
        <f>MIN(1,('Model Parameters'!$B$45-'Model Parameters'!$F$3*'Input Parameters'!$G$3/'Model Parameters'!$F$4*AD72)/($E72-'Model Parameters'!$F$3*'Input Parameters'!$G$3/'Model Parameters'!$F$4*AD72))</f>
        <v>0.59817808224699087</v>
      </c>
      <c r="AM72" s="8">
        <f>MIN(1,('Model Parameters'!$B$45-'Model Parameters'!$F$3*'Input Parameters'!$G$3/'Model Parameters'!$F$4*AD72-0.2)/($E72-'Model Parameters'!$F$3*'Input Parameters'!$G$3/'Model Parameters'!$F$4*AD72-0.2))</f>
        <v>0.69897633690765804</v>
      </c>
      <c r="AN72" s="8">
        <f t="shared" si="10"/>
        <v>0.51036931078276526</v>
      </c>
      <c r="AO72" s="8">
        <f t="shared" si="11"/>
        <v>0.59637101710745266</v>
      </c>
      <c r="AP72" s="8">
        <f>EXP(-'Model Parameters'!$B$32*$S72-'Model Parameters'!$B$33*$X72-'Model Parameters'!$B$35*($S72+2*$X72))</f>
        <v>0.93161840467240142</v>
      </c>
    </row>
    <row r="73" spans="5:42" x14ac:dyDescent="0.4">
      <c r="E73">
        <f t="shared" si="6"/>
        <v>-0.35499999999999998</v>
      </c>
      <c r="F73">
        <f>'Input Parameters'!$G$15/(2*'Model Parameters'!$F$4)*'Model Parameters'!$B$39/('Model Parameters'!$B$65)*EXP(-($E73+0.11)/'Model Parameters'!$B$48)</f>
        <v>4.8622252828107566E-2</v>
      </c>
      <c r="G73">
        <f>1/((SQRT($F73*('Input Parameters'!$G$12)^2/'Model Parameters'!$B$51))/TANH(SQRT($F73*('Input Parameters'!$G$12)^2/'Model Parameters'!$B$51))+$F73*'Input Parameters'!$G$12/'Input Parameters'!$G$17)</f>
        <v>0.99963804108983101</v>
      </c>
      <c r="H73">
        <f>'Model Parameters'!$F$2*'Input Parameters'!$G$4*$G73</f>
        <v>34.048708782265592</v>
      </c>
      <c r="I73">
        <f>'Input Parameters'!$G$15*'Model Parameters'!$B$41/'Model Parameters'!$F$4*EXP(-$E73/'Model Parameters'!$B$50)</f>
        <v>0.52163827319487843</v>
      </c>
      <c r="J73">
        <f>'Input Parameters'!$G$22+('Model Parameters'!$F$20*'Input Parameters'!$G$22 - (1/(1/('Input Parameters'!$G$12*($I73+2*$F73*$H73))+1/('Model Parameters'!$F$22*'Input Parameters'!$G$24))) + 'Input Parameters'!$G$12*($I73+2*$F73*$H73))/('Model Parameters'!$F$20+2*'Input Parameters'!$G$13*'Input Parameters'!$G$12*'Model Parameters'!$B$61*$H73)</f>
        <v>0.20506762908180887</v>
      </c>
      <c r="K73">
        <f>'Input Parameters'!$G$15/(2*'Model Parameters'!$F$4)*'Model Parameters'!$B$39/('Model Parameters'!$B$65)*EXP(-($E73+0.11)/'Model Parameters'!$B$48)+'Input Parameters'!$G$13*'Model Parameters'!$B$61*$J73</f>
        <v>0.27727265925432448</v>
      </c>
      <c r="L73">
        <f>1/((SQRT($K73*('Input Parameters'!$G$12)^2/'Model Parameters'!$B$51))/TANH(SQRT($K73*('Input Parameters'!$G$12)^2/'Model Parameters'!$B$51))+$K73*'Input Parameters'!$G$12/'Input Parameters'!$G$17)</f>
        <v>0.99794005291271937</v>
      </c>
      <c r="M73">
        <f>'Model Parameters'!$F$2*'Input Parameters'!$G$4*$L73</f>
        <v>33.990873543327332</v>
      </c>
      <c r="N73">
        <f>'Input Parameters'!$G$22+('Model Parameters'!$F$20*'Input Parameters'!$G$22 - (1/(1/('Input Parameters'!$G$12*($I73+2*$F73*$M73))+1/('Model Parameters'!$F$22*'Input Parameters'!$G$24))) + 'Input Parameters'!$G$12*($I73+2*$F73*$M73))/('Model Parameters'!$F$20+2*'Input Parameters'!$G$13*'Input Parameters'!$G$12*'Model Parameters'!$B$61*$M73)</f>
        <v>0.20507991225262098</v>
      </c>
      <c r="O73" s="4">
        <f>(2*'Model Parameters'!$F$21*'Input Parameters'!$G$23+'Model Parameters'!$F$22*'Input Parameters'!$G$24+'Model Parameters'!$F$20*'Input Parameters'!$G$22+'Input Parameters'!$G$12*$I73-'Model Parameters'!$F$20*$N73)/(2*'Model Parameters'!$F$21)</f>
        <v>256.09429720355013</v>
      </c>
      <c r="P73" s="4">
        <f>'Input Parameters'!$G$12*(2*$F73*$M73)/(2*'Model Parameters'!$F$21)*EXP(-$N73*('Model Parameters'!$B$32+'Model Parameters'!$B$35))</f>
        <v>1.5127592739426852</v>
      </c>
      <c r="Q73">
        <f>$O73+LN(1+($P73*('Model Parameters'!$B$33+2*'Model Parameters'!$B$35)*EXP(-$O73*('Model Parameters'!$B$33+2*'Model Parameters'!$B$35)))/(1+LN(SQRT(1+$P73*('Model Parameters'!$B$33+2*'Model Parameters'!$B$35)*EXP(-$O73*('Model Parameters'!$B$33+2*'Model Parameters'!$B$35))))))/('Model Parameters'!$B$33+2*'Model Parameters'!$B$35)</f>
        <v>257.50360132439704</v>
      </c>
      <c r="R73">
        <f>'Input Parameters'!$G$4*'Model Parameters'!$F$2*EXP(-'Model Parameters'!$B$32*$N73-'Model Parameters'!$B$33*$Q73-'Model Parameters'!$B$35*($N73+2*$Q73))*$L73</f>
        <v>31.665373423465681</v>
      </c>
      <c r="S73">
        <f>'Input Parameters'!$G$22+('Model Parameters'!$F$20*'Input Parameters'!$G$22 - (1/(1/('Input Parameters'!$G$12*($I73+2*$F73*$R73))+1/('Model Parameters'!$F$22*'Input Parameters'!$G$24))) + 'Input Parameters'!$G$12*($I73+2*$F73*$R73))/('Model Parameters'!$F$20+2*'Input Parameters'!$G$13*'Input Parameters'!$G$12*'Model Parameters'!$B$61*$R73)</f>
        <v>0.20561650757587485</v>
      </c>
      <c r="T73">
        <f>'Input Parameters'!$G$15/(2*'Model Parameters'!$F$4)*'Model Parameters'!$B$39/('Model Parameters'!$B$65)*EXP(-($E73+0.11)/'Model Parameters'!$B$48)+'Input Parameters'!$G$13*'Model Parameters'!$B$61*$S73</f>
        <v>0.27788465877520802</v>
      </c>
      <c r="U73">
        <f>1/((SQRT($T73*('Input Parameters'!$G$12)^2/'Model Parameters'!$B$51))/TANH(SQRT($T73*('Input Parameters'!$G$12)^2/'Model Parameters'!$B$51))+$T73*'Input Parameters'!$G$12/'Input Parameters'!$G$17)</f>
        <v>0.99793551729676266</v>
      </c>
      <c r="V73" s="4">
        <f>(2*'Model Parameters'!$F$21*'Input Parameters'!$G$23+'Model Parameters'!$F$22*'Input Parameters'!$G$24+'Model Parameters'!$F$20*'Input Parameters'!$G$22+'Input Parameters'!$G$12*$I73-'Model Parameters'!$F$20*$S73)/(2*'Model Parameters'!$F$21)</f>
        <v>256.09336562273876</v>
      </c>
      <c r="W73" s="4">
        <f>'Input Parameters'!$G$12*(2*$F73*$U73*'Model Parameters'!$F$2*'Input Parameters'!$G$4)/(2*'Model Parameters'!$F$21)*EXP(-$S73*('Model Parameters'!$B$32+'Model Parameters'!$B$35))</f>
        <v>1.5127522834615361</v>
      </c>
      <c r="X73">
        <f>MAX(0,$V73+LN(1+($W73*('Model Parameters'!$B$33+2*'Model Parameters'!$B$35)*EXP(-$V73*('Model Parameters'!$B$33+2*'Model Parameters'!$B$35)))/(1+LN(SQRT(1+$W73*('Model Parameters'!$B$33+2*'Model Parameters'!$B$35)*EXP(-$V73*('Model Parameters'!$B$33+2*'Model Parameters'!$B$35))))))/('Model Parameters'!$B$33+2*'Model Parameters'!$B$35))</f>
        <v>257.50266359472829</v>
      </c>
      <c r="Y73">
        <f>'Input Parameters'!$G$4*'Model Parameters'!$F$2*EXP(-'Model Parameters'!$B$32*$S73-'Model Parameters'!$B$33*$X73-'Model Parameters'!$B$35*($S73+2*$X73))*$U73</f>
        <v>31.665235266006757</v>
      </c>
      <c r="Z73" s="8">
        <f>$E73-'Model Parameters'!$F$3*'Input Parameters'!$G$3/'Model Parameters'!$F$4*LN($S73/'Input Parameters'!$G$22)</f>
        <v>-0.35652984654800529</v>
      </c>
      <c r="AA73" s="8">
        <f>'Input Parameters'!$G$12*$Y73*$F73*2*'Model Parameters'!$F$4/10</f>
        <v>0.11319638793851569</v>
      </c>
      <c r="AB73" s="8">
        <f t="shared" si="7"/>
        <v>31.665235266006757</v>
      </c>
      <c r="AC73" s="8">
        <f t="shared" si="8"/>
        <v>257.50266359472829</v>
      </c>
      <c r="AD73" s="8">
        <f>LOG10(S73/1000/'Model Parameters'!$B$15)</f>
        <v>9.6251150687999143</v>
      </c>
      <c r="AE73" s="8">
        <f>AA73*10/(AA73*10+('Model Parameters'!$F$4*'Input Parameters'!$G$12)*I73)</f>
        <v>0.85513703435364907</v>
      </c>
      <c r="AF73" s="8">
        <f>Y73*S73*'Input Parameters'!$G$13*'Input Parameters'!$G$12*'Model Parameters'!$B$61</f>
        <v>2.7659258963689252E-5</v>
      </c>
      <c r="AG73" s="8">
        <f>'Input Parameters'!$G$12*F73*Y73</f>
        <v>5.8660096356177493E-6</v>
      </c>
      <c r="AH73" s="8">
        <f>'Input Parameters'!$G$17*('Model Parameters'!$F$2*'Input Parameters'!$G$4*EXP(-'Model Parameters'!$B$32*$S73-'Model Parameters'!$B$33*$X73-'Model Parameters'!$B$35*($S73+2*$X73))-$Y73*SQRT($T73*('Input Parameters'!$G$12)^2/'Model Parameters'!$B$51)/TANH(SQRT($T73*('Input Parameters'!$G$12)^2/'Model Parameters'!$B$51)))</f>
        <v>3.3525268599267179E-5</v>
      </c>
      <c r="AI73" s="8">
        <f>MIN(1,('Model Parameters'!$B$45-'Model Parameters'!$F$3*'Input Parameters'!$G$3/'Model Parameters'!$F$4*LN($S73/'Input Parameters'!$G$22))/Z73)</f>
        <v>0.31282050472873457</v>
      </c>
      <c r="AJ73" s="8">
        <f>MIN('Input Parameters'!$G$24+'Model Parameters'!$F$2*'Input Parameters'!$G$4*EXP(-'Model Parameters'!$B$32*$S73-'Model Parameters'!$B$33*$X73-'Model Parameters'!$B$35*($S73+2*$X73)),AC73*10^(3-AD73)/'Model Parameters'!$B$13)</f>
        <v>46.953422184311805</v>
      </c>
      <c r="AK73" s="8">
        <f t="shared" si="9"/>
        <v>0.26750439869874176</v>
      </c>
      <c r="AL73" s="8">
        <f>MIN(1,('Model Parameters'!$B$45-'Model Parameters'!$F$3*'Input Parameters'!$G$3/'Model Parameters'!$F$4*AD73)/($E73-'Model Parameters'!$F$3*'Input Parameters'!$G$3/'Model Parameters'!$F$4*AD73))</f>
        <v>0.59322326127082303</v>
      </c>
      <c r="AM73" s="8">
        <f>MIN(1,('Model Parameters'!$B$45-'Model Parameters'!$F$3*'Input Parameters'!$G$3/'Model Parameters'!$F$4*AD73-0.2)/($E73-'Model Parameters'!$F$3*'Input Parameters'!$G$3/'Model Parameters'!$F$4*AD73-0.2))</f>
        <v>0.69462641970781025</v>
      </c>
      <c r="AN73" s="8">
        <f t="shared" si="10"/>
        <v>0.50728718035273157</v>
      </c>
      <c r="AO73" s="8">
        <f t="shared" si="11"/>
        <v>0.59400077653262995</v>
      </c>
      <c r="AP73" s="8">
        <f>EXP(-'Model Parameters'!$B$32*$S73-'Model Parameters'!$B$33*$X73-'Model Parameters'!$B$35*($S73+2*$X73))</f>
        <v>0.93158474271357583</v>
      </c>
    </row>
    <row r="74" spans="5:42" x14ac:dyDescent="0.4">
      <c r="E74">
        <f t="shared" si="6"/>
        <v>-0.36</v>
      </c>
      <c r="F74">
        <f>'Input Parameters'!$G$15/(2*'Model Parameters'!$F$4)*'Model Parameters'!$B$39/('Model Parameters'!$B$65)*EXP(-($E74+0.11)/'Model Parameters'!$B$48)</f>
        <v>5.2969086055035489E-2</v>
      </c>
      <c r="G74">
        <f>1/((SQRT($F74*('Input Parameters'!$G$12)^2/'Model Parameters'!$B$51))/TANH(SQRT($F74*('Input Parameters'!$G$12)^2/'Model Parameters'!$B$51))+$F74*'Input Parameters'!$G$12/'Input Parameters'!$G$17)</f>
        <v>0.9996056970561441</v>
      </c>
      <c r="H74">
        <f>'Model Parameters'!$F$2*'Input Parameters'!$G$4*$G74</f>
        <v>34.04760711092198</v>
      </c>
      <c r="I74">
        <f>'Input Parameters'!$G$15*'Model Parameters'!$B$41/'Model Parameters'!$F$4*EXP(-$E74/'Model Parameters'!$B$50)</f>
        <v>0.55949409207118705</v>
      </c>
      <c r="J74">
        <f>'Input Parameters'!$G$22+('Model Parameters'!$F$20*'Input Parameters'!$G$22 - (1/(1/('Input Parameters'!$G$12*($I74+2*$F74*$H74))+1/('Model Parameters'!$F$22*'Input Parameters'!$G$24))) + 'Input Parameters'!$G$12*($I74+2*$F74*$H74))/('Model Parameters'!$F$20+2*'Input Parameters'!$G$13*'Input Parameters'!$G$12*'Model Parameters'!$B$61*$H74)</f>
        <v>0.20544350540223549</v>
      </c>
      <c r="K74">
        <f>'Input Parameters'!$G$15/(2*'Model Parameters'!$F$4)*'Model Parameters'!$B$39/('Model Parameters'!$B$65)*EXP(-($E74+0.11)/'Model Parameters'!$B$48)+'Input Parameters'!$G$13*'Model Parameters'!$B$61*$J74</f>
        <v>0.28203859457852803</v>
      </c>
      <c r="L74">
        <f>1/((SQRT($K74*('Input Parameters'!$G$12)^2/'Model Parameters'!$B$51))/TANH(SQRT($K74*('Input Parameters'!$G$12)^2/'Model Parameters'!$B$51))+$K74*'Input Parameters'!$G$12/'Input Parameters'!$G$17)</f>
        <v>0.99790473317624329</v>
      </c>
      <c r="M74">
        <f>'Model Parameters'!$F$2*'Input Parameters'!$G$4*$L74</f>
        <v>33.989670516459498</v>
      </c>
      <c r="N74">
        <f>'Input Parameters'!$G$22+('Model Parameters'!$F$20*'Input Parameters'!$G$22 - (1/(1/('Input Parameters'!$G$12*($I74+2*$F74*$M74))+1/('Model Parameters'!$F$22*'Input Parameters'!$G$24))) + 'Input Parameters'!$G$12*($I74+2*$F74*$M74))/('Model Parameters'!$F$20+2*'Input Parameters'!$G$13*'Input Parameters'!$G$12*'Model Parameters'!$B$61*$M74)</f>
        <v>0.20545533805529917</v>
      </c>
      <c r="O74" s="4">
        <f>(2*'Model Parameters'!$F$21*'Input Parameters'!$G$23+'Model Parameters'!$F$22*'Input Parameters'!$G$24+'Model Parameters'!$F$20*'Input Parameters'!$G$22+'Input Parameters'!$G$12*$I74-'Model Parameters'!$F$20*$N74)/(2*'Model Parameters'!$F$21)</f>
        <v>256.11097100480083</v>
      </c>
      <c r="P74" s="4">
        <f>'Input Parameters'!$G$12*(2*$F74*$M74)/(2*'Model Parameters'!$F$21)*EXP(-$N74*('Model Parameters'!$B$32+'Model Parameters'!$B$35))</f>
        <v>1.6479416572643903</v>
      </c>
      <c r="Q74">
        <f>$O74+LN(1+($P74*('Model Parameters'!$B$33+2*'Model Parameters'!$B$35)*EXP(-$O74*('Model Parameters'!$B$33+2*'Model Parameters'!$B$35)))/(1+LN(SQRT(1+$P74*('Model Parameters'!$B$33+2*'Model Parameters'!$B$35)*EXP(-$O74*('Model Parameters'!$B$33+2*'Model Parameters'!$B$35))))))/('Model Parameters'!$B$33+2*'Model Parameters'!$B$35)</f>
        <v>257.64615239331522</v>
      </c>
      <c r="R74">
        <f>'Input Parameters'!$G$4*'Model Parameters'!$F$2*EXP(-'Model Parameters'!$B$32*$N74-'Model Parameters'!$B$33*$Q74-'Model Parameters'!$B$35*($N74+2*$Q74))*$L74</f>
        <v>31.663009303167037</v>
      </c>
      <c r="S74">
        <f>'Input Parameters'!$G$22+('Model Parameters'!$F$20*'Input Parameters'!$G$22 - (1/(1/('Input Parameters'!$G$12*($I74+2*$F74*$R74))+1/('Model Parameters'!$F$22*'Input Parameters'!$G$24))) + 'Input Parameters'!$G$12*($I74+2*$F74*$R74))/('Model Parameters'!$F$20+2*'Input Parameters'!$G$13*'Input Parameters'!$G$12*'Model Parameters'!$B$61*$R74)</f>
        <v>0.20597320461211366</v>
      </c>
      <c r="T74">
        <f>'Input Parameters'!$G$15/(2*'Model Parameters'!$F$4)*'Model Parameters'!$B$39/('Model Parameters'!$B$65)*EXP(-($E74+0.11)/'Model Parameters'!$B$48)+'Input Parameters'!$G$13*'Model Parameters'!$B$61*$S74</f>
        <v>0.2826292091975422</v>
      </c>
      <c r="U74">
        <f>1/((SQRT($T74*('Input Parameters'!$G$12)^2/'Model Parameters'!$B$51))/TANH(SQRT($T74*('Input Parameters'!$G$12)^2/'Model Parameters'!$B$51))+$T74*'Input Parameters'!$G$12/'Input Parameters'!$G$17)</f>
        <v>0.99790035641332542</v>
      </c>
      <c r="V74" s="4">
        <f>(2*'Model Parameters'!$F$21*'Input Parameters'!$G$23+'Model Parameters'!$F$22*'Input Parameters'!$G$24+'Model Parameters'!$F$20*'Input Parameters'!$G$22+'Input Parameters'!$G$12*$I74-'Model Parameters'!$F$20*$S74)/(2*'Model Parameters'!$F$21)</f>
        <v>256.11007193891959</v>
      </c>
      <c r="W74" s="4">
        <f>'Input Parameters'!$G$12*(2*$F74*$U74*'Model Parameters'!$F$2*'Input Parameters'!$G$4)/(2*'Model Parameters'!$F$21)*EXP(-$S74*('Model Parameters'!$B$32+'Model Parameters'!$B$35))</f>
        <v>1.6479343085420861</v>
      </c>
      <c r="X74">
        <f>MAX(0,$V74+LN(1+($W74*('Model Parameters'!$B$33+2*'Model Parameters'!$B$35)*EXP(-$V74*('Model Parameters'!$B$33+2*'Model Parameters'!$B$35)))/(1+LN(SQRT(1+$W74*('Model Parameters'!$B$33+2*'Model Parameters'!$B$35)*EXP(-$V74*('Model Parameters'!$B$33+2*'Model Parameters'!$B$35))))))/('Model Parameters'!$B$33+2*'Model Parameters'!$B$35))</f>
        <v>257.64524686397675</v>
      </c>
      <c r="Y74">
        <f>'Input Parameters'!$G$4*'Model Parameters'!$F$2*EXP(-'Model Parameters'!$B$32*$S74-'Model Parameters'!$B$33*$X74-'Model Parameters'!$B$35*($S74+2*$X74))*$U74</f>
        <v>31.662875994805855</v>
      </c>
      <c r="Z74" s="8">
        <f>$E74-'Model Parameters'!$F$3*'Input Parameters'!$G$3/'Model Parameters'!$F$4*LN($S74/'Input Parameters'!$G$22)</f>
        <v>-0.36157437896268224</v>
      </c>
      <c r="AA74" s="8">
        <f>'Input Parameters'!$G$12*$Y74*$F74*2*'Model Parameters'!$F$4/10</f>
        <v>0.12330696604715456</v>
      </c>
      <c r="AB74" s="8">
        <f t="shared" si="7"/>
        <v>31.662875994805855</v>
      </c>
      <c r="AC74" s="8">
        <f t="shared" si="8"/>
        <v>257.64524686397675</v>
      </c>
      <c r="AD74" s="8">
        <f>LOG10(S74/1000/'Model Parameters'!$B$15)</f>
        <v>9.6258678164451776</v>
      </c>
      <c r="AE74" s="8">
        <f>AA74*10/(AA74*10+('Model Parameters'!$F$4*'Input Parameters'!$G$12)*I74)</f>
        <v>0.85704586171613406</v>
      </c>
      <c r="AF74" s="8">
        <f>Y74*S74*'Input Parameters'!$G$13*'Input Parameters'!$G$12*'Model Parameters'!$B$61</f>
        <v>2.7705177000049654E-5</v>
      </c>
      <c r="AG74" s="8">
        <f>'Input Parameters'!$G$12*F74*Y74</f>
        <v>6.3899552286445849E-6</v>
      </c>
      <c r="AH74" s="8">
        <f>'Input Parameters'!$G$17*('Model Parameters'!$F$2*'Input Parameters'!$G$4*EXP(-'Model Parameters'!$B$32*$S74-'Model Parameters'!$B$33*$X74-'Model Parameters'!$B$35*($S74+2*$X74))-$Y74*SQRT($T74*('Input Parameters'!$G$12)^2/'Model Parameters'!$B$51)/TANH(SQRT($T74*('Input Parameters'!$G$12)^2/'Model Parameters'!$B$51)))</f>
        <v>3.4095132228594188E-5</v>
      </c>
      <c r="AI74" s="8">
        <f>MIN(1,('Model Parameters'!$B$45-'Model Parameters'!$F$3*'Input Parameters'!$G$3/'Model Parameters'!$F$4*LN($S74/'Input Parameters'!$G$22))/Z74)</f>
        <v>0.30857932822225148</v>
      </c>
      <c r="AJ74" s="8">
        <f>MIN('Input Parameters'!$G$24+'Model Parameters'!$F$2*'Input Parameters'!$G$4*EXP(-'Model Parameters'!$B$32*$S74-'Model Parameters'!$B$33*$X74-'Model Parameters'!$B$35*($S74+2*$X74)),AC74*10^(3-AD74)/'Model Parameters'!$B$13)</f>
        <v>46.898063748891801</v>
      </c>
      <c r="AK74" s="8">
        <f t="shared" si="9"/>
        <v>0.26446663626402528</v>
      </c>
      <c r="AL74" s="8">
        <f>MIN(1,('Model Parameters'!$B$45-'Model Parameters'!$F$3*'Input Parameters'!$G$3/'Model Parameters'!$F$4*AD74)/($E74-'Model Parameters'!$F$3*'Input Parameters'!$G$3/'Model Parameters'!$F$4*AD74))</f>
        <v>0.58835223462951891</v>
      </c>
      <c r="AM74" s="8">
        <f>MIN(1,('Model Parameters'!$B$45-'Model Parameters'!$F$3*'Input Parameters'!$G$3/'Model Parameters'!$F$4*AD74-0.2)/($E74-'Model Parameters'!$F$3*'Input Parameters'!$G$3/'Model Parameters'!$F$4*AD74-0.2))</f>
        <v>0.69033165906952898</v>
      </c>
      <c r="AN74" s="8">
        <f t="shared" si="10"/>
        <v>0.50424484792066915</v>
      </c>
      <c r="AO74" s="8">
        <f t="shared" si="11"/>
        <v>0.59164589161717296</v>
      </c>
      <c r="AP74" s="8">
        <f>EXP(-'Model Parameters'!$B$32*$S74-'Model Parameters'!$B$33*$X74-'Model Parameters'!$B$35*($S74+2*$X74))</f>
        <v>0.9315481552537348</v>
      </c>
    </row>
    <row r="75" spans="5:42" x14ac:dyDescent="0.4">
      <c r="E75">
        <f t="shared" si="6"/>
        <v>-0.36499999999999999</v>
      </c>
      <c r="F75">
        <f>'Input Parameters'!$G$15/(2*'Model Parameters'!$F$4)*'Model Parameters'!$B$39/('Model Parameters'!$B$65)*EXP(-($E75+0.11)/'Model Parameters'!$B$48)</f>
        <v>5.7704526514325116E-2</v>
      </c>
      <c r="G75">
        <f>1/((SQRT($F75*('Input Parameters'!$G$12)^2/'Model Parameters'!$B$51))/TANH(SQRT($F75*('Input Parameters'!$G$12)^2/'Model Parameters'!$B$51))+$F75*'Input Parameters'!$G$12/'Input Parameters'!$G$17)</f>
        <v>0.99957046428640239</v>
      </c>
      <c r="H75">
        <f>'Model Parameters'!$F$2*'Input Parameters'!$G$4*$G75</f>
        <v>34.046407046231344</v>
      </c>
      <c r="I75">
        <f>'Input Parameters'!$G$15*'Model Parameters'!$B$41/'Model Parameters'!$F$4*EXP(-$E75/'Model Parameters'!$B$50)</f>
        <v>0.60009714614175957</v>
      </c>
      <c r="J75">
        <f>'Input Parameters'!$G$22+('Model Parameters'!$F$20*'Input Parameters'!$G$22 - (1/(1/('Input Parameters'!$G$12*($I75+2*$F75*$H75))+1/('Model Parameters'!$F$22*'Input Parameters'!$G$24))) + 'Input Parameters'!$G$12*($I75+2*$F75*$H75))/('Model Parameters'!$F$20+2*'Input Parameters'!$G$13*'Input Parameters'!$G$12*'Model Parameters'!$B$61*$H75)</f>
        <v>0.20588520783728365</v>
      </c>
      <c r="K75">
        <f>'Input Parameters'!$G$15/(2*'Model Parameters'!$F$4)*'Model Parameters'!$B$39/('Model Parameters'!$B$65)*EXP(-($E75+0.11)/'Model Parameters'!$B$48)+'Input Parameters'!$G$13*'Model Parameters'!$B$61*$J75</f>
        <v>0.28726653325289642</v>
      </c>
      <c r="L75">
        <f>1/((SQRT($K75*('Input Parameters'!$G$12)^2/'Model Parameters'!$B$51))/TANH(SQRT($K75*('Input Parameters'!$G$12)^2/'Model Parameters'!$B$51))+$K75*'Input Parameters'!$G$12/'Input Parameters'!$G$17)</f>
        <v>0.99786599300067635</v>
      </c>
      <c r="M75">
        <f>'Model Parameters'!$F$2*'Input Parameters'!$G$4*$L75</f>
        <v>33.988350985887593</v>
      </c>
      <c r="N75">
        <f>'Input Parameters'!$G$22+('Model Parameters'!$F$20*'Input Parameters'!$G$22 - (1/(1/('Input Parameters'!$G$12*($I75+2*$F75*$M75))+1/('Model Parameters'!$F$22*'Input Parameters'!$G$24))) + 'Input Parameters'!$G$12*($I75+2*$F75*$M75))/('Model Parameters'!$F$20+2*'Input Parameters'!$G$13*'Input Parameters'!$G$12*'Model Parameters'!$B$61*$M75)</f>
        <v>0.2058965101131858</v>
      </c>
      <c r="O75" s="4">
        <f>(2*'Model Parameters'!$F$21*'Input Parameters'!$G$23+'Model Parameters'!$F$22*'Input Parameters'!$G$24+'Model Parameters'!$F$20*'Input Parameters'!$G$22+'Input Parameters'!$G$12*$I75-'Model Parameters'!$F$20*$N75)/(2*'Model Parameters'!$F$21)</f>
        <v>256.12878799892263</v>
      </c>
      <c r="P75" s="4">
        <f>'Input Parameters'!$G$12*(2*$F75*$M75)/(2*'Model Parameters'!$F$21)*EXP(-$N75*('Model Parameters'!$B$32+'Model Parameters'!$B$35))</f>
        <v>1.7951979637894557</v>
      </c>
      <c r="Q75">
        <f>$O75+LN(1+($P75*('Model Parameters'!$B$33+2*'Model Parameters'!$B$35)*EXP(-$O75*('Model Parameters'!$B$33+2*'Model Parameters'!$B$35)))/(1+LN(SQRT(1+$P75*('Model Parameters'!$B$33+2*'Model Parameters'!$B$35)*EXP(-$O75*('Model Parameters'!$B$33+2*'Model Parameters'!$B$35))))))/('Model Parameters'!$B$33+2*'Model Parameters'!$B$35)</f>
        <v>257.80107840956674</v>
      </c>
      <c r="R75">
        <f>'Input Parameters'!$G$4*'Model Parameters'!$F$2*EXP(-'Model Parameters'!$B$32*$N75-'Model Parameters'!$B$33*$Q75-'Model Parameters'!$B$35*($N75+2*$Q75))*$L75</f>
        <v>31.660428716922112</v>
      </c>
      <c r="S75">
        <f>'Input Parameters'!$G$22+('Model Parameters'!$F$20*'Input Parameters'!$G$22 - (1/(1/('Input Parameters'!$G$12*($I75+2*$F75*$R75))+1/('Model Parameters'!$F$22*'Input Parameters'!$G$24))) + 'Input Parameters'!$G$12*($I75+2*$F75*$R75))/('Model Parameters'!$F$20+2*'Input Parameters'!$G$13*'Input Parameters'!$G$12*'Model Parameters'!$B$61*$R75)</f>
        <v>0.20639235424476315</v>
      </c>
      <c r="T75">
        <f>'Input Parameters'!$G$15/(2*'Model Parameters'!$F$4)*'Model Parameters'!$B$39/('Model Parameters'!$B$65)*EXP(-($E75+0.11)/'Model Parameters'!$B$48)+'Input Parameters'!$G$13*'Model Parameters'!$B$61*$S75</f>
        <v>0.28783200149723603</v>
      </c>
      <c r="U75">
        <f>1/((SQRT($T75*('Input Parameters'!$G$12)^2/'Model Parameters'!$B$51))/TANH(SQRT($T75*('Input Parameters'!$G$12)^2/'Model Parameters'!$B$51))+$T75*'Input Parameters'!$G$12/'Input Parameters'!$G$17)</f>
        <v>0.99786180297030325</v>
      </c>
      <c r="V75" s="4">
        <f>(2*'Model Parameters'!$F$21*'Input Parameters'!$G$23+'Model Parameters'!$F$22*'Input Parameters'!$G$24+'Model Parameters'!$F$20*'Input Parameters'!$G$22+'Input Parameters'!$G$12*$I75-'Model Parameters'!$F$20*$S75)/(2*'Model Parameters'!$F$21)</f>
        <v>256.12792716607817</v>
      </c>
      <c r="W75" s="4">
        <f>'Input Parameters'!$G$12*(2*$F75*$U75*'Model Parameters'!$F$2*'Input Parameters'!$G$4)/(2*'Model Parameters'!$F$21)*EXP(-$S75*('Model Parameters'!$B$32+'Model Parameters'!$B$35))</f>
        <v>1.7951902996372004</v>
      </c>
      <c r="X75">
        <f>MAX(0,$V75+LN(1+($W75*('Model Parameters'!$B$33+2*'Model Parameters'!$B$35)*EXP(-$V75*('Model Parameters'!$B$33+2*'Model Parameters'!$B$35)))/(1+LN(SQRT(1+$W75*('Model Parameters'!$B$33+2*'Model Parameters'!$B$35)*EXP(-$V75*('Model Parameters'!$B$33+2*'Model Parameters'!$B$35))))))/('Model Parameters'!$B$33+2*'Model Parameters'!$B$35))</f>
        <v>257.80021083641634</v>
      </c>
      <c r="Y75">
        <f>'Input Parameters'!$G$4*'Model Parameters'!$F$2*EXP(-'Model Parameters'!$B$32*$S75-'Model Parameters'!$B$33*$X75-'Model Parameters'!$B$35*($S75+2*$X75))*$U75</f>
        <v>31.660301106921093</v>
      </c>
      <c r="Z75" s="8">
        <f>$E75-'Model Parameters'!$F$3*'Input Parameters'!$G$3/'Model Parameters'!$F$4*LN($S75/'Input Parameters'!$G$22)</f>
        <v>-0.36662660992167073</v>
      </c>
      <c r="AA75" s="8">
        <f>'Input Parameters'!$G$12*$Y75*$F75*2*'Model Parameters'!$F$4/10</f>
        <v>0.13431969447738307</v>
      </c>
      <c r="AB75" s="8">
        <f t="shared" si="7"/>
        <v>31.660301106921093</v>
      </c>
      <c r="AC75" s="8">
        <f t="shared" si="8"/>
        <v>257.80021083641634</v>
      </c>
      <c r="AD75" s="8">
        <f>LOG10(S75/1000/'Model Parameters'!$B$15)</f>
        <v>9.6267506953924258</v>
      </c>
      <c r="AE75" s="8">
        <f>AA75*10/(AA75*10+('Model Parameters'!$F$4*'Input Parameters'!$G$12)*I75)</f>
        <v>0.85893286021836168</v>
      </c>
      <c r="AF75" s="8">
        <f>Y75*S75*'Input Parameters'!$G$13*'Input Parameters'!$G$12*'Model Parameters'!$B$61</f>
        <v>2.7759298625060108E-5</v>
      </c>
      <c r="AG75" s="8">
        <f>'Input Parameters'!$G$12*F75*Y75</f>
        <v>6.9606516286149692E-6</v>
      </c>
      <c r="AH75" s="8">
        <f>'Input Parameters'!$G$17*('Model Parameters'!$F$2*'Input Parameters'!$G$4*EXP(-'Model Parameters'!$B$32*$S75-'Model Parameters'!$B$33*$X75-'Model Parameters'!$B$35*($S75+2*$X75))-$Y75*SQRT($T75*('Input Parameters'!$G$12)^2/'Model Parameters'!$B$51)/TANH(SQRT($T75*('Input Parameters'!$G$12)^2/'Model Parameters'!$B$51)))</f>
        <v>3.4719950253599194E-5</v>
      </c>
      <c r="AI75" s="8">
        <f>MIN(1,('Model Parameters'!$B$45-'Model Parameters'!$F$3*'Input Parameters'!$G$3/'Model Parameters'!$F$4*LN($S75/'Input Parameters'!$G$22))/Z75)</f>
        <v>0.30446947084806425</v>
      </c>
      <c r="AJ75" s="8">
        <f>MIN('Input Parameters'!$G$24+'Model Parameters'!$F$2*'Input Parameters'!$G$4*EXP(-'Model Parameters'!$B$32*$S75-'Model Parameters'!$B$33*$X75-'Model Parameters'!$B$35*($S75+2*$X75)),AC75*10^(3-AD75)/'Model Parameters'!$B$13)</f>
        <v>46.830971479422828</v>
      </c>
      <c r="AK75" s="8">
        <f t="shared" si="9"/>
        <v>0.26151883344469889</v>
      </c>
      <c r="AL75" s="8">
        <f>MIN(1,('Model Parameters'!$B$45-'Model Parameters'!$F$3*'Input Parameters'!$G$3/'Model Parameters'!$F$4*AD75)/($E75-'Model Parameters'!$F$3*'Input Parameters'!$G$3/'Model Parameters'!$F$4*AD75))</f>
        <v>0.58356333792578252</v>
      </c>
      <c r="AM75" s="8">
        <f>MIN(1,('Model Parameters'!$B$45-'Model Parameters'!$F$3*'Input Parameters'!$G$3/'Model Parameters'!$F$4*AD75-0.2)/($E75-'Model Parameters'!$F$3*'Input Parameters'!$G$3/'Model Parameters'!$F$4*AD75-0.2))</f>
        <v>0.68609126427854994</v>
      </c>
      <c r="AN75" s="8">
        <f t="shared" si="10"/>
        <v>0.50124172696316671</v>
      </c>
      <c r="AO75" s="8">
        <f t="shared" si="11"/>
        <v>0.58930633199760674</v>
      </c>
      <c r="AP75" s="8">
        <f>EXP(-'Model Parameters'!$B$32*$S75-'Model Parameters'!$B$33*$X75-'Model Parameters'!$B$35*($S75+2*$X75))</f>
        <v>0.93150838832828653</v>
      </c>
    </row>
    <row r="76" spans="5:42" x14ac:dyDescent="0.4">
      <c r="E76">
        <f t="shared" si="6"/>
        <v>-0.37</v>
      </c>
      <c r="F76">
        <f>'Input Parameters'!$G$15/(2*'Model Parameters'!$F$4)*'Model Parameters'!$B$39/('Model Parameters'!$B$65)*EXP(-($E76+0.11)/'Model Parameters'!$B$48)</f>
        <v>6.2863315723113239E-2</v>
      </c>
      <c r="G76">
        <f>1/((SQRT($F76*('Input Parameters'!$G$12)^2/'Model Parameters'!$B$51))/TANH(SQRT($F76*('Input Parameters'!$G$12)^2/'Model Parameters'!$B$51))+$F76*'Input Parameters'!$G$12/'Input Parameters'!$G$17)</f>
        <v>0.9995320850542837</v>
      </c>
      <c r="H76">
        <f>'Model Parameters'!$F$2*'Input Parameters'!$G$4*$G76</f>
        <v>34.045099809767763</v>
      </c>
      <c r="I76">
        <f>'Input Parameters'!$G$15*'Model Parameters'!$B$41/'Model Parameters'!$F$4*EXP(-$E76/'Model Parameters'!$B$50)</f>
        <v>0.64364680505270633</v>
      </c>
      <c r="J76">
        <f>'Input Parameters'!$G$22+('Model Parameters'!$F$20*'Input Parameters'!$G$22 - (1/(1/('Input Parameters'!$G$12*($I76+2*$F76*$H76))+1/('Model Parameters'!$F$22*'Input Parameters'!$G$24))) + 'Input Parameters'!$G$12*($I76+2*$F76*$H76))/('Model Parameters'!$F$20+2*'Input Parameters'!$G$13*'Input Parameters'!$G$12*'Model Parameters'!$B$61*$H76)</f>
        <v>0.20640403836702056</v>
      </c>
      <c r="K76">
        <f>'Input Parameters'!$G$15/(2*'Model Parameters'!$F$4)*'Model Parameters'!$B$39/('Model Parameters'!$B$65)*EXP(-($E76+0.11)/'Model Parameters'!$B$48)+'Input Parameters'!$G$13*'Model Parameters'!$B$61*$J76</f>
        <v>0.29300381850234114</v>
      </c>
      <c r="L76">
        <f>1/((SQRT($K76*('Input Parameters'!$G$12)^2/'Model Parameters'!$B$51))/TANH(SQRT($K76*('Input Parameters'!$G$12)^2/'Model Parameters'!$B$51))+$K76*'Input Parameters'!$G$12/'Input Parameters'!$G$17)</f>
        <v>0.99782348255862041</v>
      </c>
      <c r="M76">
        <f>'Model Parameters'!$F$2*'Input Parameters'!$G$4*$L76</f>
        <v>33.986903036127508</v>
      </c>
      <c r="N76">
        <f>'Input Parameters'!$G$22+('Model Parameters'!$F$20*'Input Parameters'!$G$22 - (1/(1/('Input Parameters'!$G$12*($I76+2*$F76*$M76))+1/('Model Parameters'!$F$22*'Input Parameters'!$G$24))) + 'Input Parameters'!$G$12*($I76+2*$F76*$M76))/('Model Parameters'!$F$20+2*'Input Parameters'!$G$13*'Input Parameters'!$G$12*'Model Parameters'!$B$61*$M76)</f>
        <v>0.20641471646938975</v>
      </c>
      <c r="O76" s="4">
        <f>(2*'Model Parameters'!$F$21*'Input Parameters'!$G$23+'Model Parameters'!$F$22*'Input Parameters'!$G$24+'Model Parameters'!$F$20*'Input Parameters'!$G$22+'Input Parameters'!$G$12*$I76-'Model Parameters'!$F$20*$N76)/(2*'Model Parameters'!$F$21)</f>
        <v>256.147819834845</v>
      </c>
      <c r="P76" s="4">
        <f>'Input Parameters'!$G$12*(2*$F76*$M76)/(2*'Model Parameters'!$F$21)*EXP(-$N76*('Model Parameters'!$B$32+'Model Parameters'!$B$35))</f>
        <v>1.9556053443527832</v>
      </c>
      <c r="Q76">
        <f>$O76+LN(1+($P76*('Model Parameters'!$B$33+2*'Model Parameters'!$B$35)*EXP(-$O76*('Model Parameters'!$B$33+2*'Model Parameters'!$B$35)))/(1+LN(SQRT(1+$P76*('Model Parameters'!$B$33+2*'Model Parameters'!$B$35)*EXP(-$O76*('Model Parameters'!$B$33+2*'Model Parameters'!$B$35))))))/('Model Parameters'!$B$33+2*'Model Parameters'!$B$35)</f>
        <v>257.96945100447408</v>
      </c>
      <c r="R76">
        <f>'Input Parameters'!$G$4*'Model Parameters'!$F$2*EXP(-'Model Parameters'!$B$32*$N76-'Model Parameters'!$B$33*$Q76-'Model Parameters'!$B$35*($N76+2*$Q76))*$L76</f>
        <v>31.657611222701178</v>
      </c>
      <c r="S76">
        <f>'Input Parameters'!$G$22+('Model Parameters'!$F$20*'Input Parameters'!$G$22 - (1/(1/('Input Parameters'!$G$12*($I76+2*$F76*$R76))+1/('Model Parameters'!$F$22*'Input Parameters'!$G$24))) + 'Input Parameters'!$G$12*($I76+2*$F76*$R76))/('Model Parameters'!$F$20+2*'Input Parameters'!$G$13*'Input Parameters'!$G$12*'Model Parameters'!$B$61*$R76)</f>
        <v>0.20688469270882751</v>
      </c>
      <c r="T76">
        <f>'Input Parameters'!$G$15/(2*'Model Parameters'!$F$4)*'Model Parameters'!$B$39/('Model Parameters'!$B$65)*EXP(-($E76+0.11)/'Model Parameters'!$B$48)+'Input Parameters'!$G$13*'Model Parameters'!$B$61*$S76</f>
        <v>0.2935397480934559</v>
      </c>
      <c r="U76">
        <f>1/((SQRT($T76*('Input Parameters'!$G$12)^2/'Model Parameters'!$B$51))/TANH(SQRT($T76*('Input Parameters'!$G$12)^2/'Model Parameters'!$B$51))+$T76*'Input Parameters'!$G$12/'Input Parameters'!$G$17)</f>
        <v>0.99781951180507478</v>
      </c>
      <c r="V76" s="4">
        <f>(2*'Model Parameters'!$F$21*'Input Parameters'!$G$23+'Model Parameters'!$F$22*'Input Parameters'!$G$24+'Model Parameters'!$F$20*'Input Parameters'!$G$22+'Input Parameters'!$G$12*$I76-'Model Parameters'!$F$20*$S76)/(2*'Model Parameters'!$F$21)</f>
        <v>256.14700391113581</v>
      </c>
      <c r="W76" s="4">
        <f>'Input Parameters'!$G$12*(2*$F76*$U76*'Model Parameters'!$F$2*'Input Parameters'!$G$4)/(2*'Model Parameters'!$F$21)*EXP(-$S76*('Model Parameters'!$B$32+'Model Parameters'!$B$35))</f>
        <v>1.9555974319536575</v>
      </c>
      <c r="X76">
        <f>MAX(0,$V76+LN(1+($W76*('Model Parameters'!$B$33+2*'Model Parameters'!$B$35)*EXP(-$V76*('Model Parameters'!$B$33+2*'Model Parameters'!$B$35)))/(1+LN(SQRT(1+$W76*('Model Parameters'!$B$33+2*'Model Parameters'!$B$35)*EXP(-$V76*('Model Parameters'!$B$33+2*'Model Parameters'!$B$35))))))/('Model Parameters'!$B$33+2*'Model Parameters'!$B$35))</f>
        <v>257.9686281227967</v>
      </c>
      <c r="Y76">
        <f>'Input Parameters'!$G$4*'Model Parameters'!$F$2*EXP(-'Model Parameters'!$B$32*$S76-'Model Parameters'!$B$33*$X76-'Model Parameters'!$B$35*($S76+2*$X76))*$U76</f>
        <v>31.65749030213961</v>
      </c>
      <c r="Z76" s="8">
        <f>$E76-'Model Parameters'!$F$3*'Input Parameters'!$G$3/'Model Parameters'!$F$4*LN($S76/'Input Parameters'!$G$22)</f>
        <v>-0.37168782576433163</v>
      </c>
      <c r="AA76" s="8">
        <f>'Input Parameters'!$G$12*$Y76*$F76*2*'Model Parameters'!$F$4/10</f>
        <v>0.1463148947230683</v>
      </c>
      <c r="AB76" s="8">
        <f t="shared" si="7"/>
        <v>31.65749030213961</v>
      </c>
      <c r="AC76" s="8">
        <f t="shared" si="8"/>
        <v>257.9686281227967</v>
      </c>
      <c r="AD76" s="8">
        <f>LOG10(S76/1000/'Model Parameters'!$B$15)</f>
        <v>9.6277854491049748</v>
      </c>
      <c r="AE76" s="8">
        <f>AA76*10/(AA76*10+('Model Parameters'!$F$4*'Input Parameters'!$G$12)*I76)</f>
        <v>0.86079810216473696</v>
      </c>
      <c r="AF76" s="8">
        <f>Y76*S76*'Input Parameters'!$G$13*'Input Parameters'!$G$12*'Model Parameters'!$B$61</f>
        <v>2.7823046667852851E-5</v>
      </c>
      <c r="AG76" s="8">
        <f>'Input Parameters'!$G$12*F76*Y76</f>
        <v>7.5822612179648803E-6</v>
      </c>
      <c r="AH76" s="8">
        <f>'Input Parameters'!$G$17*('Model Parameters'!$F$2*'Input Parameters'!$G$4*EXP(-'Model Parameters'!$B$32*$S76-'Model Parameters'!$B$33*$X76-'Model Parameters'!$B$35*($S76+2*$X76))-$Y76*SQRT($T76*('Input Parameters'!$G$12)^2/'Model Parameters'!$B$51)/TANH(SQRT($T76*('Input Parameters'!$G$12)^2/'Model Parameters'!$B$51)))</f>
        <v>3.5405307885791891E-5</v>
      </c>
      <c r="AI76" s="8">
        <f>MIN(1,('Model Parameters'!$B$45-'Model Parameters'!$F$3*'Input Parameters'!$G$3/'Model Parameters'!$F$4*LN($S76/'Input Parameters'!$G$22))/Z76)</f>
        <v>0.30048825391216122</v>
      </c>
      <c r="AJ76" s="8">
        <f>MIN('Input Parameters'!$G$24+'Model Parameters'!$F$2*'Input Parameters'!$G$4*EXP(-'Model Parameters'!$B$32*$S76-'Model Parameters'!$B$33*$X76-'Model Parameters'!$B$35*($S76+2*$X76)),AC76*10^(3-AD76)/'Model Parameters'!$B$13)</f>
        <v>46.750045644491451</v>
      </c>
      <c r="AK76" s="8">
        <f t="shared" si="9"/>
        <v>0.25865971869038396</v>
      </c>
      <c r="AL76" s="8">
        <f>MIN(1,('Model Parameters'!$B$45-'Model Parameters'!$F$3*'Input Parameters'!$G$3/'Model Parameters'!$F$4*AD76)/($E76-'Model Parameters'!$F$3*'Input Parameters'!$G$3/'Model Parameters'!$F$4*AD76))</f>
        <v>0.57885502550545875</v>
      </c>
      <c r="AM76" s="8">
        <f>MIN(1,('Model Parameters'!$B$45-'Model Parameters'!$F$3*'Input Parameters'!$G$3/'Model Parameters'!$F$4*AD76-0.2)/($E76-'Model Parameters'!$F$3*'Input Parameters'!$G$3/'Model Parameters'!$F$4*AD76-0.2))</f>
        <v>0.6819045025514554</v>
      </c>
      <c r="AN76" s="8">
        <f t="shared" si="10"/>
        <v>0.49827730738361931</v>
      </c>
      <c r="AO76" s="8">
        <f t="shared" si="11"/>
        <v>0.58698210165388187</v>
      </c>
      <c r="AP76" s="8">
        <f>EXP(-'Model Parameters'!$B$32*$S76-'Model Parameters'!$B$33*$X76-'Model Parameters'!$B$35*($S76+2*$X76))</f>
        <v>0.93146516607515584</v>
      </c>
    </row>
    <row r="77" spans="5:42" x14ac:dyDescent="0.4">
      <c r="E77">
        <f t="shared" si="6"/>
        <v>-0.375</v>
      </c>
      <c r="F77">
        <f>'Input Parameters'!$G$15/(2*'Model Parameters'!$F$4)*'Model Parameters'!$B$39/('Model Parameters'!$B$65)*EXP(-($E77+0.11)/'Model Parameters'!$B$48)</f>
        <v>6.8483301092900989E-2</v>
      </c>
      <c r="G77">
        <f>1/((SQRT($F77*('Input Parameters'!$G$12)^2/'Model Parameters'!$B$51))/TANH(SQRT($F77*('Input Parameters'!$G$12)^2/'Model Parameters'!$B$51))+$F77*'Input Parameters'!$G$12/'Input Parameters'!$G$17)</f>
        <v>0.99949027869100981</v>
      </c>
      <c r="H77">
        <f>'Model Parameters'!$F$2*'Input Parameters'!$G$4*$G77</f>
        <v>34.043675841661461</v>
      </c>
      <c r="I77">
        <f>'Input Parameters'!$G$15*'Model Parameters'!$B$41/'Model Parameters'!$F$4*EXP(-$E77/'Model Parameters'!$B$50)</f>
        <v>0.69035690690768958</v>
      </c>
      <c r="J77">
        <f>'Input Parameters'!$G$22+('Model Parameters'!$F$20*'Input Parameters'!$G$22 - (1/(1/('Input Parameters'!$G$12*($I77+2*$F77*$H77))+1/('Model Parameters'!$F$22*'Input Parameters'!$G$24))) + 'Input Parameters'!$G$12*($I77+2*$F77*$H77))/('Model Parameters'!$F$20+2*'Input Parameters'!$G$13*'Input Parameters'!$G$12*'Model Parameters'!$B$61*$H77)</f>
        <v>0.20701317588514567</v>
      </c>
      <c r="K77">
        <f>'Input Parameters'!$G$15/(2*'Model Parameters'!$F$4)*'Model Parameters'!$B$39/('Model Parameters'!$B$65)*EXP(-($E77+0.11)/'Model Parameters'!$B$48)+'Input Parameters'!$G$13*'Model Parameters'!$B$61*$J77</f>
        <v>0.29930299220483841</v>
      </c>
      <c r="L77">
        <f>1/((SQRT($K77*('Input Parameters'!$G$12)^2/'Model Parameters'!$B$51))/TANH(SQRT($K77*('Input Parameters'!$G$12)^2/'Model Parameters'!$B$51))+$K77*'Input Parameters'!$G$12/'Input Parameters'!$G$17)</f>
        <v>0.99777681374640603</v>
      </c>
      <c r="M77">
        <f>'Model Parameters'!$F$2*'Input Parameters'!$G$4*$L77</f>
        <v>33.985313447965609</v>
      </c>
      <c r="N77">
        <f>'Input Parameters'!$G$22+('Model Parameters'!$F$20*'Input Parameters'!$G$22 - (1/(1/('Input Parameters'!$G$12*($I77+2*$F77*$M77))+1/('Model Parameters'!$F$22*'Input Parameters'!$G$24))) + 'Input Parameters'!$G$12*($I77+2*$F77*$M77))/('Model Parameters'!$F$20+2*'Input Parameters'!$G$13*'Input Parameters'!$G$12*'Model Parameters'!$B$61*$M77)</f>
        <v>0.20702311966125389</v>
      </c>
      <c r="O77" s="4">
        <f>(2*'Model Parameters'!$F$21*'Input Parameters'!$G$23+'Model Parameters'!$F$22*'Input Parameters'!$G$24+'Model Parameters'!$F$20*'Input Parameters'!$G$22+'Input Parameters'!$G$12*$I77-'Model Parameters'!$F$20*$N77)/(2*'Model Parameters'!$F$21)</f>
        <v>256.16814152901486</v>
      </c>
      <c r="P77" s="4">
        <f>'Input Parameters'!$G$12*(2*$F77*$M77)/(2*'Model Parameters'!$F$21)*EXP(-$N77*('Model Parameters'!$B$32+'Model Parameters'!$B$35))</f>
        <v>2.1303367904680446</v>
      </c>
      <c r="Q77">
        <f>$O77+LN(1+($P77*('Model Parameters'!$B$33+2*'Model Parameters'!$B$35)*EXP(-$O77*('Model Parameters'!$B$33+2*'Model Parameters'!$B$35)))/(1+LN(SQRT(1+$P77*('Model Parameters'!$B$33+2*'Model Parameters'!$B$35)*EXP(-$O77*('Model Parameters'!$B$33+2*'Model Parameters'!$B$35))))))/('Model Parameters'!$B$33+2*'Model Parameters'!$B$35)</f>
        <v>258.15243377740399</v>
      </c>
      <c r="R77">
        <f>'Input Parameters'!$G$4*'Model Parameters'!$F$2*EXP(-'Model Parameters'!$B$32*$N77-'Model Parameters'!$B$33*$Q77-'Model Parameters'!$B$35*($N77+2*$Q77))*$L77</f>
        <v>31.65453436402823</v>
      </c>
      <c r="S77">
        <f>'Input Parameters'!$G$22+('Model Parameters'!$F$20*'Input Parameters'!$G$22 - (1/(1/('Input Parameters'!$G$12*($I77+2*$F77*$R77))+1/('Model Parameters'!$F$22*'Input Parameters'!$G$24))) + 'Input Parameters'!$G$12*($I77+2*$F77*$R77))/('Model Parameters'!$F$20+2*'Input Parameters'!$G$13*'Input Parameters'!$G$12*'Model Parameters'!$B$61*$R77)</f>
        <v>0.20746274500390166</v>
      </c>
      <c r="T77">
        <f>'Input Parameters'!$G$15/(2*'Model Parameters'!$F$4)*'Model Parameters'!$B$39/('Model Parameters'!$B$65)*EXP(-($E77+0.11)/'Model Parameters'!$B$48)+'Input Parameters'!$G$13*'Model Parameters'!$B$61*$S77</f>
        <v>0.29980426177225133</v>
      </c>
      <c r="U77">
        <f>1/((SQRT($T77*('Input Parameters'!$G$12)^2/'Model Parameters'!$B$51))/TANH(SQRT($T77*('Input Parameters'!$G$12)^2/'Model Parameters'!$B$51))+$T77*'Input Parameters'!$G$12/'Input Parameters'!$G$17)</f>
        <v>0.99777310020299537</v>
      </c>
      <c r="V77" s="4">
        <f>(2*'Model Parameters'!$F$21*'Input Parameters'!$G$23+'Model Parameters'!$F$22*'Input Parameters'!$G$24+'Model Parameters'!$F$20*'Input Parameters'!$G$22+'Input Parameters'!$G$12*$I77-'Model Parameters'!$F$20*$S77)/(2*'Model Parameters'!$F$21)</f>
        <v>256.16737829736587</v>
      </c>
      <c r="W77" s="4">
        <f>'Input Parameters'!$G$12*(2*$F77*$U77*'Model Parameters'!$F$2*'Input Parameters'!$G$4)/(2*'Model Parameters'!$F$21)*EXP(-$S77*('Model Parameters'!$B$32+'Model Parameters'!$B$35))</f>
        <v>2.1303287290342188</v>
      </c>
      <c r="X77">
        <f>MAX(0,$V77+LN(1+($W77*('Model Parameters'!$B$33+2*'Model Parameters'!$B$35)*EXP(-$V77*('Model Parameters'!$B$33+2*'Model Parameters'!$B$35)))/(1+LN(SQRT(1+$W77*('Model Parameters'!$B$33+2*'Model Parameters'!$B$35)*EXP(-$V77*('Model Parameters'!$B$33+2*'Model Parameters'!$B$35))))))/('Model Parameters'!$B$33+2*'Model Parameters'!$B$35))</f>
        <v>258.15166345747065</v>
      </c>
      <c r="Y77">
        <f>'Input Parameters'!$G$4*'Model Parameters'!$F$2*EXP(-'Model Parameters'!$B$32*$S77-'Model Parameters'!$B$33*$X77-'Model Parameters'!$B$35*($S77+2*$X77))*$U77</f>
        <v>31.654421287759206</v>
      </c>
      <c r="Z77" s="8">
        <f>$E77-'Model Parameters'!$F$3*'Input Parameters'!$G$3/'Model Parameters'!$F$4*LN($S77/'Input Parameters'!$G$22)</f>
        <v>-0.37675951334102148</v>
      </c>
      <c r="AA77" s="8">
        <f>'Input Parameters'!$G$12*$Y77*$F77*2*'Model Parameters'!$F$4/10</f>
        <v>0.1593800053320033</v>
      </c>
      <c r="AB77" s="8">
        <f t="shared" si="7"/>
        <v>31.654421287759206</v>
      </c>
      <c r="AC77" s="8">
        <f t="shared" si="8"/>
        <v>258.15166345747065</v>
      </c>
      <c r="AD77" s="8">
        <f>LOG10(S77/1000/'Model Parameters'!$B$15)</f>
        <v>9.6289972103566246</v>
      </c>
      <c r="AE77" s="8">
        <f>AA77*10/(AA77*10+('Model Parameters'!$F$4*'Input Parameters'!$G$12)*I77)</f>
        <v>0.86264165771929591</v>
      </c>
      <c r="AF77" s="8">
        <f>Y77*S77*'Input Parameters'!$G$13*'Input Parameters'!$G$12*'Model Parameters'!$B$61</f>
        <v>2.7898081651147018E-5</v>
      </c>
      <c r="AG77" s="8">
        <f>'Input Parameters'!$G$12*F77*Y77</f>
        <v>8.2593151957300747E-6</v>
      </c>
      <c r="AH77" s="8">
        <f>'Input Parameters'!$G$17*('Model Parameters'!$F$2*'Input Parameters'!$G$4*EXP(-'Model Parameters'!$B$32*$S77-'Model Parameters'!$B$33*$X77-'Model Parameters'!$B$35*($S77+2*$X77))-$Y77*SQRT($T77*('Input Parameters'!$G$12)^2/'Model Parameters'!$B$51)/TANH(SQRT($T77*('Input Parameters'!$G$12)^2/'Model Parameters'!$B$51)))</f>
        <v>3.6157396846806271E-5</v>
      </c>
      <c r="AI77" s="8">
        <f>MIN(1,('Model Parameters'!$B$45-'Model Parameters'!$F$3*'Input Parameters'!$G$3/'Model Parameters'!$F$4*LN($S77/'Input Parameters'!$G$22))/Z77)</f>
        <v>0.29663355372227335</v>
      </c>
      <c r="AJ77" s="8">
        <f>MIN('Input Parameters'!$G$24+'Model Parameters'!$F$2*'Input Parameters'!$G$4*EXP(-'Model Parameters'!$B$32*$S77-'Model Parameters'!$B$33*$X77-'Model Parameters'!$B$35*($S77+2*$X77)),AC77*10^(3-AD77)/'Model Parameters'!$B$13)</f>
        <v>46.652864181583652</v>
      </c>
      <c r="AK77" s="8">
        <f t="shared" si="9"/>
        <v>0.25588846051814768</v>
      </c>
      <c r="AL77" s="8">
        <f>MIN(1,('Model Parameters'!$B$45-'Model Parameters'!$F$3*'Input Parameters'!$G$3/'Model Parameters'!$F$4*AD77)/($E77-'Model Parameters'!$F$3*'Input Parameters'!$G$3/'Model Parameters'!$F$4*AD77))</f>
        <v>0.57422587521851598</v>
      </c>
      <c r="AM77" s="8">
        <f>MIN(1,('Model Parameters'!$B$45-'Model Parameters'!$F$3*'Input Parameters'!$G$3/'Model Parameters'!$F$4*AD77-0.2)/($E77-'Model Parameters'!$F$3*'Input Parameters'!$G$3/'Model Parameters'!$F$4*AD77-0.2))</f>
        <v>0.67777070305635312</v>
      </c>
      <c r="AN77" s="8">
        <f t="shared" si="10"/>
        <v>0.4953511609038142</v>
      </c>
      <c r="AO77" s="8">
        <f t="shared" si="11"/>
        <v>0.58467324283810507</v>
      </c>
      <c r="AP77" s="8">
        <f>EXP(-'Model Parameters'!$B$32*$S77-'Model Parameters'!$B$33*$X77-'Model Parameters'!$B$35*($S77+2*$X77))</f>
        <v>0.93141818887882377</v>
      </c>
    </row>
    <row r="78" spans="5:42" x14ac:dyDescent="0.4">
      <c r="E78">
        <f t="shared" si="6"/>
        <v>-0.38</v>
      </c>
      <c r="F78">
        <f>'Input Parameters'!$G$15/(2*'Model Parameters'!$F$4)*'Model Parameters'!$B$39/('Model Parameters'!$B$65)*EXP(-($E78+0.11)/'Model Parameters'!$B$48)</f>
        <v>7.4605713596754469E-2</v>
      </c>
      <c r="G78">
        <f>1/((SQRT($F78*('Input Parameters'!$G$12)^2/'Model Parameters'!$B$51))/TANH(SQRT($F78*('Input Parameters'!$G$12)^2/'Model Parameters'!$B$51))+$F78*'Input Parameters'!$G$12/'Input Parameters'!$G$17)</f>
        <v>0.99944473955261437</v>
      </c>
      <c r="H78">
        <f>'Model Parameters'!$F$2*'Input Parameters'!$G$4*$G78</f>
        <v>34.042124731361845</v>
      </c>
      <c r="I78">
        <f>'Input Parameters'!$G$15*'Model Parameters'!$B$41/'Model Parameters'!$F$4*EXP(-$E78/'Model Parameters'!$B$50)</f>
        <v>0.74045680825856841</v>
      </c>
      <c r="J78">
        <f>'Input Parameters'!$G$22+('Model Parameters'!$F$20*'Input Parameters'!$G$22 - (1/(1/('Input Parameters'!$G$12*($I78+2*$F78*$H78))+1/('Model Parameters'!$F$22*'Input Parameters'!$G$24))) + 'Input Parameters'!$G$12*($I78+2*$F78*$H78))/('Model Parameters'!$F$20+2*'Input Parameters'!$G$13*'Input Parameters'!$G$12*'Model Parameters'!$B$61*$H78)</f>
        <v>0.20772797074998722</v>
      </c>
      <c r="K78">
        <f>'Input Parameters'!$G$15/(2*'Model Parameters'!$F$4)*'Model Parameters'!$B$39/('Model Parameters'!$B$65)*EXP(-($E78+0.11)/'Model Parameters'!$B$48)+'Input Parameters'!$G$13*'Model Parameters'!$B$61*$J78</f>
        <v>0.30622240098299025</v>
      </c>
      <c r="L78">
        <f>1/((SQRT($K78*('Input Parameters'!$G$12)^2/'Model Parameters'!$B$51))/TANH(SQRT($K78*('Input Parameters'!$G$12)^2/'Model Parameters'!$B$51))+$K78*'Input Parameters'!$G$12/'Input Parameters'!$G$17)</f>
        <v>0.99772555575071942</v>
      </c>
      <c r="M78">
        <f>'Model Parameters'!$F$2*'Input Parameters'!$G$4*$L78</f>
        <v>33.983567547453468</v>
      </c>
      <c r="N78">
        <f>'Input Parameters'!$G$22+('Model Parameters'!$F$20*'Input Parameters'!$G$22 - (1/(1/('Input Parameters'!$G$12*($I78+2*$F78*$M78))+1/('Model Parameters'!$F$22*'Input Parameters'!$G$24))) + 'Input Parameters'!$G$12*($I78+2*$F78*$M78))/('Model Parameters'!$F$20+2*'Input Parameters'!$G$13*'Input Parameters'!$G$12*'Model Parameters'!$B$61*$M78)</f>
        <v>0.20773705083880789</v>
      </c>
      <c r="O78" s="4">
        <f>(2*'Model Parameters'!$F$21*'Input Parameters'!$G$23+'Model Parameters'!$F$22*'Input Parameters'!$G$24+'Model Parameters'!$F$20*'Input Parameters'!$G$22+'Input Parameters'!$G$12*$I78-'Model Parameters'!$F$20*$N78)/(2*'Model Parameters'!$F$21)</f>
        <v>256.18983143533092</v>
      </c>
      <c r="P78" s="4">
        <f>'Input Parameters'!$G$12*(2*$F78*$M78)/(2*'Model Parameters'!$F$21)*EXP(-$N78*('Model Parameters'!$B$32+'Model Parameters'!$B$35))</f>
        <v>2.3206696082632914</v>
      </c>
      <c r="Q78">
        <f>$O78+LN(1+($P78*('Model Parameters'!$B$33+2*'Model Parameters'!$B$35)*EXP(-$O78*('Model Parameters'!$B$33+2*'Model Parameters'!$B$35)))/(1+LN(SQRT(1+$P78*('Model Parameters'!$B$33+2*'Model Parameters'!$B$35)*EXP(-$O78*('Model Parameters'!$B$33+2*'Model Parameters'!$B$35))))))/('Model Parameters'!$B$33+2*'Model Parameters'!$B$35)</f>
        <v>258.35129003081533</v>
      </c>
      <c r="R78">
        <f>'Input Parameters'!$G$4*'Model Parameters'!$F$2*EXP(-'Model Parameters'!$B$32*$N78-'Model Parameters'!$B$33*$Q78-'Model Parameters'!$B$35*($N78+2*$Q78))*$L78</f>
        <v>31.651173462590322</v>
      </c>
      <c r="S78">
        <f>'Input Parameters'!$G$22+('Model Parameters'!$F$20*'Input Parameters'!$G$22 - (1/(1/('Input Parameters'!$G$12*($I78+2*$F78*$R78))+1/('Model Parameters'!$F$22*'Input Parameters'!$G$24))) + 'Input Parameters'!$G$12*($I78+2*$F78*$R78))/('Model Parameters'!$F$20+2*'Input Parameters'!$G$13*'Input Parameters'!$G$12*'Model Parameters'!$B$61*$R78)</f>
        <v>0.20814110741466882</v>
      </c>
      <c r="T78">
        <f>'Input Parameters'!$G$15/(2*'Model Parameters'!$F$4)*'Model Parameters'!$B$39/('Model Parameters'!$B$65)*EXP(-($E78+0.11)/'Model Parameters'!$B$48)+'Input Parameters'!$G$13*'Model Parameters'!$B$61*$S78</f>
        <v>0.3066830483641102</v>
      </c>
      <c r="U78">
        <f>1/((SQRT($T78*('Input Parameters'!$G$12)^2/'Model Parameters'!$B$51))/TANH(SQRT($T78*('Input Parameters'!$G$12)^2/'Model Parameters'!$B$51))+$T78*'Input Parameters'!$G$12/'Input Parameters'!$G$17)</f>
        <v>0.99772214356212241</v>
      </c>
      <c r="V78" s="4">
        <f>(2*'Model Parameters'!$F$21*'Input Parameters'!$G$23+'Model Parameters'!$F$22*'Input Parameters'!$G$24+'Model Parameters'!$F$20*'Input Parameters'!$G$22+'Input Parameters'!$G$12*$I78-'Model Parameters'!$F$20*$S78)/(2*'Model Parameters'!$F$21)</f>
        <v>256.18912995446351</v>
      </c>
      <c r="W78" s="4">
        <f>'Input Parameters'!$G$12*(2*$F78*$U78*'Model Parameters'!$F$2*'Input Parameters'!$G$4)/(2*'Model Parameters'!$F$21)*EXP(-$S78*('Model Parameters'!$B$32+'Model Parameters'!$B$35))</f>
        <v>2.3206615387804757</v>
      </c>
      <c r="X78">
        <f>MAX(0,$V78+LN(1+($W78*('Model Parameters'!$B$33+2*'Model Parameters'!$B$35)*EXP(-$V78*('Model Parameters'!$B$33+2*'Model Parameters'!$B$35)))/(1+LN(SQRT(1+$W78*('Model Parameters'!$B$33+2*'Model Parameters'!$B$35)*EXP(-$V78*('Model Parameters'!$B$33+2*'Model Parameters'!$B$35))))))/('Model Parameters'!$B$33+2*'Model Parameters'!$B$35))</f>
        <v>258.35058145540819</v>
      </c>
      <c r="Y78">
        <f>'Input Parameters'!$G$4*'Model Parameters'!$F$2*EXP(-'Model Parameters'!$B$32*$S78-'Model Parameters'!$B$33*$X78-'Model Parameters'!$B$35*($S78+2*$X78))*$U78</f>
        <v>31.651069574155564</v>
      </c>
      <c r="Z78" s="8">
        <f>$E78-'Model Parameters'!$F$3*'Input Parameters'!$G$3/'Model Parameters'!$F$4*LN($S78/'Input Parameters'!$G$22)</f>
        <v>-0.38184338664317102</v>
      </c>
      <c r="AA78" s="8">
        <f>'Input Parameters'!$G$12*$Y78*$F78*2*'Model Parameters'!$F$4/10</f>
        <v>0.17361020576163472</v>
      </c>
      <c r="AB78" s="8">
        <f t="shared" si="7"/>
        <v>31.651069574155564</v>
      </c>
      <c r="AC78" s="8">
        <f t="shared" si="8"/>
        <v>258.35058145540819</v>
      </c>
      <c r="AD78" s="8">
        <f>LOG10(S78/1000/'Model Parameters'!$B$15)</f>
        <v>9.6304149513695805</v>
      </c>
      <c r="AE78" s="8">
        <f>AA78*10/(AA78*10+('Model Parameters'!$F$4*'Input Parameters'!$G$12)*I78)</f>
        <v>0.86446359439878229</v>
      </c>
      <c r="AF78" s="8">
        <f>Y78*S78*'Input Parameters'!$G$13*'Input Parameters'!$G$12*'Model Parameters'!$B$61</f>
        <v>2.79863392620565E-5</v>
      </c>
      <c r="AG78" s="8">
        <f>'Input Parameters'!$G$12*F78*Y78</f>
        <v>8.9967459067023217E-6</v>
      </c>
      <c r="AH78" s="8">
        <f>'Input Parameters'!$G$17*('Model Parameters'!$F$2*'Input Parameters'!$G$4*EXP(-'Model Parameters'!$B$32*$S78-'Model Parameters'!$B$33*$X78-'Model Parameters'!$B$35*($S78+2*$X78))-$Y78*SQRT($T78*('Input Parameters'!$G$12)^2/'Model Parameters'!$B$51)/TANH(SQRT($T78*('Input Parameters'!$G$12)^2/'Model Parameters'!$B$51)))</f>
        <v>3.6983085168764837E-5</v>
      </c>
      <c r="AI78" s="8">
        <f>MIN(1,('Model Parameters'!$B$45-'Model Parameters'!$F$3*'Input Parameters'!$G$3/'Model Parameters'!$F$4*LN($S78/'Input Parameters'!$G$22))/Z78)</f>
        <v>0.29290382014050059</v>
      </c>
      <c r="AJ78" s="8">
        <f>MIN('Input Parameters'!$G$24+'Model Parameters'!$F$2*'Input Parameters'!$G$4*EXP(-'Model Parameters'!$B$32*$S78-'Model Parameters'!$B$33*$X78-'Model Parameters'!$B$35*($S78+2*$X78)),AC78*10^(3-AD78)/'Model Parameters'!$B$13)</f>
        <v>46.536646717041236</v>
      </c>
      <c r="AK78" s="8">
        <f t="shared" si="9"/>
        <v>0.25320468917179156</v>
      </c>
      <c r="AL78" s="8">
        <f>MIN(1,('Model Parameters'!$B$45-'Model Parameters'!$F$3*'Input Parameters'!$G$3/'Model Parameters'!$F$4*AD78)/($E78-'Model Parameters'!$F$3*'Input Parameters'!$G$3/'Model Parameters'!$F$4*AD78))</f>
        <v>0.5696745939453467</v>
      </c>
      <c r="AM78" s="8">
        <f>MIN(1,('Model Parameters'!$B$45-'Model Parameters'!$F$3*'Input Parameters'!$G$3/'Model Parameters'!$F$4*AD78-0.2)/($E78-'Model Parameters'!$F$3*'Input Parameters'!$G$3/'Model Parameters'!$F$4*AD78-0.2))</f>
        <v>0.67368926141362495</v>
      </c>
      <c r="AN78" s="8">
        <f t="shared" si="10"/>
        <v>0.49246294711966121</v>
      </c>
      <c r="AO78" s="8">
        <f t="shared" si="11"/>
        <v>0.5823798404294831</v>
      </c>
      <c r="AP78" s="8">
        <f>EXP(-'Model Parameters'!$B$32*$S78-'Model Parameters'!$B$33*$X78-'Model Parameters'!$B$35*($S78+2*$X78))</f>
        <v>0.93136713136272309</v>
      </c>
    </row>
    <row r="79" spans="5:42" x14ac:dyDescent="0.4">
      <c r="E79">
        <f t="shared" si="6"/>
        <v>-0.38500000000000001</v>
      </c>
      <c r="F79">
        <f>'Input Parameters'!$G$15/(2*'Model Parameters'!$F$4)*'Model Parameters'!$B$39/('Model Parameters'!$B$65)*EXP(-($E79+0.11)/'Model Parameters'!$B$48)</f>
        <v>8.1275470259974447E-2</v>
      </c>
      <c r="G79">
        <f>1/((SQRT($F79*('Input Parameters'!$G$12)^2/'Model Parameters'!$B$51))/TANH(SQRT($F79*('Input Parameters'!$G$12)^2/'Model Parameters'!$B$51))+$F79*'Input Parameters'!$G$12/'Input Parameters'!$G$17)</f>
        <v>0.99939513480889686</v>
      </c>
      <c r="H79">
        <f>'Model Parameters'!$F$2*'Input Parameters'!$G$4*$G79</f>
        <v>34.040435142326984</v>
      </c>
      <c r="I79">
        <f>'Input Parameters'!$G$15*'Model Parameters'!$B$41/'Model Parameters'!$F$4*EXP(-$E79/'Model Parameters'!$B$50)</f>
        <v>0.79419251029493743</v>
      </c>
      <c r="J79">
        <f>'Input Parameters'!$G$22+('Model Parameters'!$F$20*'Input Parameters'!$G$22 - (1/(1/('Input Parameters'!$G$12*($I79+2*$F79*$H79))+1/('Model Parameters'!$F$22*'Input Parameters'!$G$24))) + 'Input Parameters'!$G$12*($I79+2*$F79*$H79))/('Model Parameters'!$F$20+2*'Input Parameters'!$G$13*'Input Parameters'!$G$12*'Model Parameters'!$B$61*$H79)</f>
        <v>0.20856628109629077</v>
      </c>
      <c r="K79">
        <f>'Input Parameters'!$G$15/(2*'Model Parameters'!$F$4)*'Model Parameters'!$B$39/('Model Parameters'!$B$65)*EXP(-($E79+0.11)/'Model Parameters'!$B$48)+'Input Parameters'!$G$13*'Model Parameters'!$B$61*$J79</f>
        <v>0.31382687368233864</v>
      </c>
      <c r="L79">
        <f>1/((SQRT($K79*('Input Parameters'!$G$12)^2/'Model Parameters'!$B$51))/TANH(SQRT($K79*('Input Parameters'!$G$12)^2/'Model Parameters'!$B$51))+$K79*'Input Parameters'!$G$12/'Input Parameters'!$G$17)</f>
        <v>0.99766923009976727</v>
      </c>
      <c r="M79">
        <f>'Model Parameters'!$F$2*'Input Parameters'!$G$4*$L79</f>
        <v>33.981649037345399</v>
      </c>
      <c r="N79">
        <f>'Input Parameters'!$G$22+('Model Parameters'!$F$20*'Input Parameters'!$G$22 - (1/(1/('Input Parameters'!$G$12*($I79+2*$F79*$M79))+1/('Model Parameters'!$F$22*'Input Parameters'!$G$24))) + 'Input Parameters'!$G$12*($I79+2*$F79*$M79))/('Model Parameters'!$F$20+2*'Input Parameters'!$G$13*'Input Parameters'!$G$12*'Model Parameters'!$B$61*$M79)</f>
        <v>0.20857434555856638</v>
      </c>
      <c r="O79" s="4">
        <f>(2*'Model Parameters'!$F$21*'Input Parameters'!$G$23+'Model Parameters'!$F$22*'Input Parameters'!$G$24+'Model Parameters'!$F$20*'Input Parameters'!$G$22+'Input Parameters'!$G$12*$I79-'Model Parameters'!$F$20*$N79)/(2*'Model Parameters'!$F$21)</f>
        <v>256.21297117759923</v>
      </c>
      <c r="P79" s="4">
        <f>'Input Parameters'!$G$12*(2*$F79*$M79)/(2*'Model Parameters'!$F$21)*EXP(-$N79*('Model Parameters'!$B$32+'Model Parameters'!$B$35))</f>
        <v>2.5279946302115031</v>
      </c>
      <c r="Q79">
        <f>$O79+LN(1+($P79*('Model Parameters'!$B$33+2*'Model Parameters'!$B$35)*EXP(-$O79*('Model Parameters'!$B$33+2*'Model Parameters'!$B$35)))/(1+LN(SQRT(1+$P79*('Model Parameters'!$B$33+2*'Model Parameters'!$B$35)*EXP(-$O79*('Model Parameters'!$B$33+2*'Model Parameters'!$B$35))))))/('Model Parameters'!$B$33+2*'Model Parameters'!$B$35)</f>
        <v>258.56739113127804</v>
      </c>
      <c r="R79">
        <f>'Input Parameters'!$G$4*'Model Parameters'!$F$2*EXP(-'Model Parameters'!$B$32*$N79-'Model Parameters'!$B$33*$Q79-'Model Parameters'!$B$35*($N79+2*$Q79))*$L79</f>
        <v>31.647501389251808</v>
      </c>
      <c r="S79">
        <f>'Input Parameters'!$G$22+('Model Parameters'!$F$20*'Input Parameters'!$G$22 - (1/(1/('Input Parameters'!$G$12*($I79+2*$F79*$R79))+1/('Model Parameters'!$F$22*'Input Parameters'!$G$24))) + 'Input Parameters'!$G$12*($I79+2*$F79*$R79))/('Model Parameters'!$F$20+2*'Input Parameters'!$G$13*'Input Parameters'!$G$12*'Model Parameters'!$B$61*$R79)</f>
        <v>0.2089367705824435</v>
      </c>
      <c r="T79">
        <f>'Input Parameters'!$G$15/(2*'Model Parameters'!$F$4)*'Model Parameters'!$B$39/('Model Parameters'!$B$65)*EXP(-($E79+0.11)/'Model Parameters'!$B$48)+'Input Parameters'!$G$13*'Model Parameters'!$B$61*$S79</f>
        <v>0.31423996945939892</v>
      </c>
      <c r="U79">
        <f>1/((SQRT($T79*('Input Parameters'!$G$12)^2/'Model Parameters'!$B$51))/TANH(SQRT($T79*('Input Parameters'!$G$12)^2/'Model Parameters'!$B$51))+$T79*'Input Parameters'!$G$12/'Input Parameters'!$G$17)</f>
        <v>0.99766617055210105</v>
      </c>
      <c r="V79" s="4">
        <f>(2*'Model Parameters'!$F$21*'Input Parameters'!$G$23+'Model Parameters'!$F$22*'Input Parameters'!$G$24+'Model Parameters'!$F$20*'Input Parameters'!$G$22+'Input Parameters'!$G$12*$I79-'Model Parameters'!$F$20*$S79)/(2*'Model Parameters'!$F$21)</f>
        <v>256.21234197308854</v>
      </c>
      <c r="W79" s="4">
        <f>'Input Parameters'!$G$12*(2*$F79*$U79*'Model Parameters'!$F$2*'Input Parameters'!$G$4)/(2*'Model Parameters'!$F$21)*EXP(-$S79*('Model Parameters'!$B$32+'Model Parameters'!$B$35))</f>
        <v>2.527986747795584</v>
      </c>
      <c r="X79">
        <f>MAX(0,$V79+LN(1+($W79*('Model Parameters'!$B$33+2*'Model Parameters'!$B$35)*EXP(-$V79*('Model Parameters'!$B$33+2*'Model Parameters'!$B$35)))/(1+LN(SQRT(1+$W79*('Model Parameters'!$B$33+2*'Model Parameters'!$B$35)*EXP(-$V79*('Model Parameters'!$B$33+2*'Model Parameters'!$B$35))))))/('Model Parameters'!$B$33+2*'Model Parameters'!$B$35))</f>
        <v>258.56675499759001</v>
      </c>
      <c r="Y79">
        <f>'Input Parameters'!$G$4*'Model Parameters'!$F$2*EXP(-'Model Parameters'!$B$32*$S79-'Model Parameters'!$B$33*$X79-'Model Parameters'!$B$35*($S79+2*$X79))*$U79</f>
        <v>31.6474082490397</v>
      </c>
      <c r="Z79" s="8">
        <f>$E79-'Model Parameters'!$F$3*'Input Parameters'!$G$3/'Model Parameters'!$F$4*LN($S79/'Input Parameters'!$G$22)</f>
        <v>-0.38694141546248034</v>
      </c>
      <c r="AA79" s="8">
        <f>'Input Parameters'!$G$12*$Y79*$F79*2*'Model Parameters'!$F$4/10</f>
        <v>0.18910909356213212</v>
      </c>
      <c r="AB79" s="8">
        <f t="shared" si="7"/>
        <v>31.6474082490397</v>
      </c>
      <c r="AC79" s="8">
        <f t="shared" si="8"/>
        <v>258.56675499759001</v>
      </c>
      <c r="AD79" s="8">
        <f>LOG10(S79/1000/'Model Parameters'!$B$15)</f>
        <v>9.6320719682512905</v>
      </c>
      <c r="AE79" s="8">
        <f>AA79*10/(AA79*10+('Model Parameters'!$F$4*'Input Parameters'!$G$12)*I79)</f>
        <v>0.86626397652859355</v>
      </c>
      <c r="AF79" s="8">
        <f>Y79*S79*'Input Parameters'!$G$13*'Input Parameters'!$G$12*'Model Parameters'!$B$61</f>
        <v>2.8090073158186595E-5</v>
      </c>
      <c r="AG79" s="8">
        <f>'Input Parameters'!$G$12*F79*Y79</f>
        <v>9.7999219340898669E-6</v>
      </c>
      <c r="AH79" s="8">
        <f>'Input Parameters'!$G$17*('Model Parameters'!$F$2*'Input Parameters'!$G$4*EXP(-'Model Parameters'!$B$32*$S79-'Model Parameters'!$B$33*$X79-'Model Parameters'!$B$35*($S79+2*$X79))-$Y79*SQRT($T79*('Input Parameters'!$G$12)^2/'Model Parameters'!$B$51)/TANH(SQRT($T79*('Input Parameters'!$G$12)^2/'Model Parameters'!$B$51)))</f>
        <v>3.7889995092185406E-5</v>
      </c>
      <c r="AI79" s="8">
        <f>MIN(1,('Model Parameters'!$B$45-'Model Parameters'!$F$3*'Input Parameters'!$G$3/'Model Parameters'!$F$4*LN($S79/'Input Parameters'!$G$22))/Z79)</f>
        <v>0.28929809782363475</v>
      </c>
      <c r="AJ79" s="8">
        <f>MIN('Input Parameters'!$G$24+'Model Parameters'!$F$2*'Input Parameters'!$G$4*EXP(-'Model Parameters'!$B$32*$S79-'Model Parameters'!$B$33*$X79-'Model Parameters'!$B$35*($S79+2*$X79)),AC79*10^(3-AD79)/'Model Parameters'!$B$13)</f>
        <v>46.398219068035516</v>
      </c>
      <c r="AK79" s="8">
        <f t="shared" si="9"/>
        <v>0.25060852062285988</v>
      </c>
      <c r="AL79" s="8">
        <f>MIN(1,('Model Parameters'!$B$45-'Model Parameters'!$F$3*'Input Parameters'!$G$3/'Model Parameters'!$F$4*AD79)/($E79-'Model Parameters'!$F$3*'Input Parameters'!$G$3/'Model Parameters'!$F$4*AD79))</f>
        <v>0.56520002380803502</v>
      </c>
      <c r="AM79" s="8">
        <f>MIN(1,('Model Parameters'!$B$45-'Model Parameters'!$F$3*'Input Parameters'!$G$3/'Model Parameters'!$F$4*AD79-0.2)/($E79-'Model Parameters'!$F$3*'Input Parameters'!$G$3/'Model Parameters'!$F$4*AD79-0.2))</f>
        <v>0.66965964464100647</v>
      </c>
      <c r="AN79" s="8">
        <f t="shared" si="10"/>
        <v>0.48961242015800416</v>
      </c>
      <c r="AO79" s="8">
        <f t="shared" si="11"/>
        <v>0.58010202668744315</v>
      </c>
      <c r="AP79" s="8">
        <f>EXP(-'Model Parameters'!$B$32*$S79-'Model Parameters'!$B$33*$X79-'Model Parameters'!$B$35*($S79+2*$X79))</f>
        <v>0.93131164021849855</v>
      </c>
    </row>
    <row r="80" spans="5:42" x14ac:dyDescent="0.4">
      <c r="E80">
        <f t="shared" si="6"/>
        <v>-0.39</v>
      </c>
      <c r="F80">
        <f>'Input Parameters'!$G$15/(2*'Model Parameters'!$F$4)*'Model Parameters'!$B$39/('Model Parameters'!$B$65)*EXP(-($E80+0.11)/'Model Parameters'!$B$48)</f>
        <v>8.8541503693456466E-2</v>
      </c>
      <c r="G80">
        <f>1/((SQRT($F80*('Input Parameters'!$G$12)^2/'Model Parameters'!$B$51))/TANH(SQRT($F80*('Input Parameters'!$G$12)^2/'Model Parameters'!$B$51))+$F80*'Input Parameters'!$G$12/'Input Parameters'!$G$17)</f>
        <v>0.99934110203875437</v>
      </c>
      <c r="H80">
        <f>'Model Parameters'!$F$2*'Input Parameters'!$G$4*$G80</f>
        <v>34.038594730118106</v>
      </c>
      <c r="I80">
        <f>'Input Parameters'!$G$15*'Model Parameters'!$B$41/'Model Parameters'!$F$4*EXP(-$E80/'Model Parameters'!$B$50)</f>
        <v>0.85182786676237643</v>
      </c>
      <c r="J80">
        <f>'Input Parameters'!$G$22+('Model Parameters'!$F$20*'Input Parameters'!$G$22 - (1/(1/('Input Parameters'!$G$12*($I80+2*$F80*$H80))+1/('Model Parameters'!$F$22*'Input Parameters'!$G$24))) + 'Input Parameters'!$G$12*($I80+2*$F80*$H80))/('Model Parameters'!$F$20+2*'Input Parameters'!$G$13*'Input Parameters'!$G$12*'Model Parameters'!$B$61*$H80)</f>
        <v>0.20954885570364717</v>
      </c>
      <c r="K80">
        <f>'Input Parameters'!$G$15/(2*'Model Parameters'!$F$4)*'Model Parameters'!$B$39/('Model Parameters'!$B$65)*EXP(-($E80+0.11)/'Model Parameters'!$B$48)+'Input Parameters'!$G$13*'Model Parameters'!$B$61*$J80</f>
        <v>0.32218847780302307</v>
      </c>
      <c r="L80">
        <f>1/((SQRT($K80*('Input Parameters'!$G$12)^2/'Model Parameters'!$B$51))/TANH(SQRT($K80*('Input Parameters'!$G$12)^2/'Model Parameters'!$B$51))+$K80*'Input Parameters'!$G$12/'Input Parameters'!$G$17)</f>
        <v>0.9976073051460832</v>
      </c>
      <c r="M80">
        <f>'Model Parameters'!$F$2*'Input Parameters'!$G$4*$L80</f>
        <v>33.979539809177126</v>
      </c>
      <c r="N80">
        <f>'Input Parameters'!$G$22+('Model Parameters'!$F$20*'Input Parameters'!$G$22 - (1/(1/('Input Parameters'!$G$12*($I80+2*$F80*$M80))+1/('Model Parameters'!$F$22*'Input Parameters'!$G$24))) + 'Input Parameters'!$G$12*($I80+2*$F80*$M80))/('Model Parameters'!$F$20+2*'Input Parameters'!$G$13*'Input Parameters'!$G$12*'Model Parameters'!$B$61*$M80)</f>
        <v>0.20955572602860195</v>
      </c>
      <c r="O80" s="4">
        <f>(2*'Model Parameters'!$F$21*'Input Parameters'!$G$23+'Model Parameters'!$F$22*'Input Parameters'!$G$24+'Model Parameters'!$F$20*'Input Parameters'!$G$22+'Input Parameters'!$G$12*$I80-'Model Parameters'!$F$20*$N80)/(2*'Model Parameters'!$F$21)</f>
        <v>256.23764553875134</v>
      </c>
      <c r="P80" s="4">
        <f>'Input Parameters'!$G$12*(2*$F80*$M80)/(2*'Model Parameters'!$F$21)*EXP(-$N80*('Model Parameters'!$B$32+'Model Parameters'!$B$35))</f>
        <v>2.7538262264337785</v>
      </c>
      <c r="Q80">
        <f>$O80+LN(1+($P80*('Model Parameters'!$B$33+2*'Model Parameters'!$B$35)*EXP(-$O80*('Model Parameters'!$B$33+2*'Model Parameters'!$B$35)))/(1+LN(SQRT(1+$P80*('Model Parameters'!$B$33+2*'Model Parameters'!$B$35)*EXP(-$O80*('Model Parameters'!$B$33+2*'Model Parameters'!$B$35))))))/('Model Parameters'!$B$33+2*'Model Parameters'!$B$35)</f>
        <v>258.80222554389542</v>
      </c>
      <c r="R80">
        <f>'Input Parameters'!$G$4*'Model Parameters'!$F$2*EXP(-'Model Parameters'!$B$32*$N80-'Model Parameters'!$B$33*$Q80-'Model Parameters'!$B$35*($N80+2*$Q80))*$L80</f>
        <v>31.643488311441018</v>
      </c>
      <c r="S80">
        <f>'Input Parameters'!$G$22+('Model Parameters'!$F$20*'Input Parameters'!$G$22 - (1/(1/('Input Parameters'!$G$12*($I80+2*$F80*$R80))+1/('Model Parameters'!$F$22*'Input Parameters'!$G$24))) + 'Input Parameters'!$G$12*($I80+2*$F80*$R80))/('Model Parameters'!$F$20+2*'Input Parameters'!$G$13*'Input Parameters'!$G$12*'Model Parameters'!$B$61*$R80)</f>
        <v>0.20986948791317669</v>
      </c>
      <c r="T80">
        <f>'Input Parameters'!$G$15/(2*'Model Parameters'!$F$4)*'Model Parameters'!$B$39/('Model Parameters'!$B$65)*EXP(-($E80+0.11)/'Model Parameters'!$B$48)+'Input Parameters'!$G$13*'Model Parameters'!$B$61*$S80</f>
        <v>0.32254598271664847</v>
      </c>
      <c r="U80">
        <f>1/((SQRT($T80*('Input Parameters'!$G$12)^2/'Model Parameters'!$B$51))/TANH(SQRT($T80*('Input Parameters'!$G$12)^2/'Model Parameters'!$B$51))+$T80*'Input Parameters'!$G$12/'Input Parameters'!$G$17)</f>
        <v>0.99760465771430029</v>
      </c>
      <c r="V80" s="4">
        <f>(2*'Model Parameters'!$F$21*'Input Parameters'!$G$23+'Model Parameters'!$F$22*'Input Parameters'!$G$24+'Model Parameters'!$F$20*'Input Parameters'!$G$22+'Input Parameters'!$G$12*$I80-'Model Parameters'!$F$20*$S80)/(2*'Model Parameters'!$F$21)</f>
        <v>256.23710081810549</v>
      </c>
      <c r="W80" s="4">
        <f>'Input Parameters'!$G$12*(2*$F80*$U80*'Model Parameters'!$F$2*'Input Parameters'!$G$4)/(2*'Model Parameters'!$F$21)*EXP(-$S80*('Model Parameters'!$B$32+'Model Parameters'!$B$35))</f>
        <v>2.7538187959458118</v>
      </c>
      <c r="X80">
        <f>MAX(0,$V80+LN(1+($W80*('Model Parameters'!$B$33+2*'Model Parameters'!$B$35)*EXP(-$V80*('Model Parameters'!$B$33+2*'Model Parameters'!$B$35)))/(1+LN(SQRT(1+$W80*('Model Parameters'!$B$33+2*'Model Parameters'!$B$35)*EXP(-$V80*('Model Parameters'!$B$33+2*'Model Parameters'!$B$35))))))/('Model Parameters'!$B$33+2*'Model Parameters'!$B$35))</f>
        <v>258.80167429231051</v>
      </c>
      <c r="Y80">
        <f>'Input Parameters'!$G$4*'Model Parameters'!$F$2*EXP(-'Model Parameters'!$B$32*$S80-'Model Parameters'!$B$33*$X80-'Model Parameters'!$B$35*($S80+2*$X80))*$U80</f>
        <v>31.643407728371042</v>
      </c>
      <c r="Z80" s="8">
        <f>$E80-'Model Parameters'!$F$3*'Input Parameters'!$G$3/'Model Parameters'!$F$4*LN($S80/'Input Parameters'!$G$22)</f>
        <v>-0.3920558556991427</v>
      </c>
      <c r="AA80" s="8">
        <f>'Input Parameters'!$G$12*$Y80*$F80*2*'Model Parameters'!$F$4/10</f>
        <v>0.20598941916899247</v>
      </c>
      <c r="AB80" s="8">
        <f t="shared" si="7"/>
        <v>31.643407728371042</v>
      </c>
      <c r="AC80" s="8">
        <f t="shared" si="8"/>
        <v>258.80167429231051</v>
      </c>
      <c r="AD80" s="8">
        <f>LOG10(S80/1000/'Model Parameters'!$B$15)</f>
        <v>9.6340063933053965</v>
      </c>
      <c r="AE80" s="8">
        <f>AA80*10/(AA80*10+('Model Parameters'!$F$4*'Input Parameters'!$G$12)*I80)</f>
        <v>0.8680428646586279</v>
      </c>
      <c r="AF80" s="8">
        <f>Y80*S80*'Input Parameters'!$G$13*'Input Parameters'!$G$12*'Model Parameters'!$B$61</f>
        <v>2.8211903723384428E-5</v>
      </c>
      <c r="AG80" s="8">
        <f>'Input Parameters'!$G$12*F80*Y80</f>
        <v>1.0674686177591982E-5</v>
      </c>
      <c r="AH80" s="8">
        <f>'Input Parameters'!$G$17*('Model Parameters'!$F$2*'Input Parameters'!$G$4*EXP(-'Model Parameters'!$B$32*$S80-'Model Parameters'!$B$33*$X80-'Model Parameters'!$B$35*($S80+2*$X80))-$Y80*SQRT($T80*('Input Parameters'!$G$12)^2/'Model Parameters'!$B$51)/TANH(SQRT($T80*('Input Parameters'!$G$12)^2/'Model Parameters'!$B$51)))</f>
        <v>3.8886589901019993E-5</v>
      </c>
      <c r="AI80" s="8">
        <f>MIN(1,('Model Parameters'!$B$45-'Model Parameters'!$F$3*'Input Parameters'!$G$3/'Model Parameters'!$F$4*LN($S80/'Input Parameters'!$G$22))/Z80)</f>
        <v>0.28581604909156749</v>
      </c>
      <c r="AJ80" s="8">
        <f>MIN('Input Parameters'!$G$24+'Model Parameters'!$F$2*'Input Parameters'!$G$4*EXP(-'Model Parameters'!$B$32*$S80-'Model Parameters'!$B$33*$X80-'Model Parameters'!$B$35*($S80+2*$X80)),AC80*10^(3-AD80)/'Model Parameters'!$B$13)</f>
        <v>46.233980188414137</v>
      </c>
      <c r="AK80" s="8">
        <f t="shared" si="9"/>
        <v>0.24810058201885526</v>
      </c>
      <c r="AL80" s="8">
        <f>MIN(1,('Model Parameters'!$B$45-'Model Parameters'!$F$3*'Input Parameters'!$G$3/'Model Parameters'!$F$4*AD80)/($E80-'Model Parameters'!$F$3*'Input Parameters'!$G$3/'Model Parameters'!$F$4*AD80))</f>
        <v>0.56080114892858879</v>
      </c>
      <c r="AM80" s="8">
        <f>MIN(1,('Model Parameters'!$B$45-'Model Parameters'!$F$3*'Input Parameters'!$G$3/'Model Parameters'!$F$4*AD80-0.2)/($E80-'Model Parameters'!$F$3*'Input Parameters'!$G$3/'Model Parameters'!$F$4*AD80-0.2))</f>
        <v>0.66568139647228308</v>
      </c>
      <c r="AN80" s="8">
        <f t="shared" si="10"/>
        <v>0.48679943581982205</v>
      </c>
      <c r="AO80" s="8">
        <f t="shared" si="11"/>
        <v>0.57783998634375644</v>
      </c>
      <c r="AP80" s="8">
        <f>EXP(-'Model Parameters'!$B$32*$S80-'Model Parameters'!$B$33*$X80-'Model Parameters'!$B$35*($S80+2*$X80))</f>
        <v>0.93125133185991027</v>
      </c>
    </row>
    <row r="81" spans="5:42" x14ac:dyDescent="0.4">
      <c r="E81">
        <f t="shared" si="6"/>
        <v>-0.39500000000000002</v>
      </c>
      <c r="F81">
        <f>'Input Parameters'!$G$15/(2*'Model Parameters'!$F$4)*'Model Parameters'!$B$39/('Model Parameters'!$B$65)*EXP(-($E81+0.11)/'Model Parameters'!$B$48)</f>
        <v>9.6457121087358558E-2</v>
      </c>
      <c r="G81">
        <f>1/((SQRT($F81*('Input Parameters'!$G$12)^2/'Model Parameters'!$B$51))/TANH(SQRT($F81*('Input Parameters'!$G$12)^2/'Model Parameters'!$B$51))+$F81*'Input Parameters'!$G$12/'Input Parameters'!$G$17)</f>
        <v>0.99928224661533316</v>
      </c>
      <c r="H81">
        <f>'Model Parameters'!$F$2*'Input Parameters'!$G$4*$G81</f>
        <v>34.036590053335154</v>
      </c>
      <c r="I81">
        <f>'Input Parameters'!$G$15*'Model Parameters'!$B$41/'Model Parameters'!$F$4*EXP(-$E81/'Model Parameters'!$B$50)</f>
        <v>0.91364587954055687</v>
      </c>
      <c r="J81">
        <f>'Input Parameters'!$G$22+('Model Parameters'!$F$20*'Input Parameters'!$G$22 - (1/(1/('Input Parameters'!$G$12*($I81+2*$F81*$H81))+1/('Model Parameters'!$F$22*'Input Parameters'!$G$24))) + 'Input Parameters'!$G$12*($I81+2*$F81*$H81))/('Model Parameters'!$F$20+2*'Input Parameters'!$G$13*'Input Parameters'!$G$12*'Model Parameters'!$B$61*$H81)</f>
        <v>0.21069976849070077</v>
      </c>
      <c r="K81">
        <f>'Input Parameters'!$G$15/(2*'Model Parameters'!$F$4)*'Model Parameters'!$B$39/('Model Parameters'!$B$65)*EXP(-($E81+0.11)/'Model Parameters'!$B$48)+'Input Parameters'!$G$13*'Model Parameters'!$B$61*$J81</f>
        <v>0.33138736295448989</v>
      </c>
      <c r="L81">
        <f>1/((SQRT($K81*('Input Parameters'!$G$12)^2/'Model Parameters'!$B$51))/TANH(SQRT($K81*('Input Parameters'!$G$12)^2/'Model Parameters'!$B$51))+$K81*'Input Parameters'!$G$12/'Input Parameters'!$G$17)</f>
        <v>0.99753918992510526</v>
      </c>
      <c r="M81">
        <f>'Model Parameters'!$F$2*'Input Parameters'!$G$4*$L81</f>
        <v>33.977219734082553</v>
      </c>
      <c r="N81">
        <f>'Input Parameters'!$G$22+('Model Parameters'!$F$20*'Input Parameters'!$G$22 - (1/(1/('Input Parameters'!$G$12*($I81+2*$F81*$M81))+1/('Model Parameters'!$F$22*'Input Parameters'!$G$24))) + 'Input Parameters'!$G$12*($I81+2*$F81*$M81))/('Model Parameters'!$F$20+2*'Input Parameters'!$G$13*'Input Parameters'!$G$12*'Model Parameters'!$B$61*$M81)</f>
        <v>0.21070523484881176</v>
      </c>
      <c r="O81" s="4">
        <f>(2*'Model Parameters'!$F$21*'Input Parameters'!$G$23+'Model Parameters'!$F$22*'Input Parameters'!$G$24+'Model Parameters'!$F$20*'Input Parameters'!$G$22+'Input Parameters'!$G$12*$I81-'Model Parameters'!$F$20*$N81)/(2*'Model Parameters'!$F$21)</f>
        <v>256.26394230077938</v>
      </c>
      <c r="P81" s="4">
        <f>'Input Parameters'!$G$12*(2*$F81*$M81)/(2*'Model Parameters'!$F$21)*EXP(-$N81*('Model Parameters'!$B$32+'Model Parameters'!$B$35))</f>
        <v>2.9998131820009157</v>
      </c>
      <c r="Q81">
        <f>$O81+LN(1+($P81*('Model Parameters'!$B$33+2*'Model Parameters'!$B$35)*EXP(-$O81*('Model Parameters'!$B$33+2*'Model Parameters'!$B$35)))/(1+LN(SQRT(1+$P81*('Model Parameters'!$B$33+2*'Model Parameters'!$B$35)*EXP(-$O81*('Model Parameters'!$B$33+2*'Model Parameters'!$B$35))))))/('Model Parameters'!$B$33+2*'Model Parameters'!$B$35)</f>
        <v>259.05740859084784</v>
      </c>
      <c r="R81">
        <f>'Input Parameters'!$G$4*'Model Parameters'!$F$2*EXP(-'Model Parameters'!$B$32*$N81-'Model Parameters'!$B$33*$Q81-'Model Parameters'!$B$35*($N81+2*$Q81))*$L81</f>
        <v>31.639101414768525</v>
      </c>
      <c r="S81">
        <f>'Input Parameters'!$G$22+('Model Parameters'!$F$20*'Input Parameters'!$G$22 - (1/(1/('Input Parameters'!$G$12*($I81+2*$F81*$R81))+1/('Model Parameters'!$F$22*'Input Parameters'!$G$24))) + 'Input Parameters'!$G$12*($I81+2*$F81*$R81))/('Model Parameters'!$F$20+2*'Input Parameters'!$G$13*'Input Parameters'!$G$12*'Model Parameters'!$B$61*$R81)</f>
        <v>0.21096219441427999</v>
      </c>
      <c r="T81">
        <f>'Input Parameters'!$G$15/(2*'Model Parameters'!$F$4)*'Model Parameters'!$B$39/('Model Parameters'!$B$65)*EXP(-($E81+0.11)/'Model Parameters'!$B$48)+'Input Parameters'!$G$13*'Model Parameters'!$B$61*$S81</f>
        <v>0.33167996785928072</v>
      </c>
      <c r="U81">
        <f>1/((SQRT($T81*('Input Parameters'!$G$12)^2/'Model Parameters'!$B$51))/TANH(SQRT($T81*('Input Parameters'!$G$12)^2/'Model Parameters'!$B$51))+$T81*'Input Parameters'!$G$12/'Input Parameters'!$G$17)</f>
        <v>0.99753702344701967</v>
      </c>
      <c r="V81" s="4">
        <f>(2*'Model Parameters'!$F$21*'Input Parameters'!$G$23+'Model Parameters'!$F$22*'Input Parameters'!$G$24+'Model Parameters'!$F$20*'Input Parameters'!$G$22+'Input Parameters'!$G$12*$I81-'Model Parameters'!$F$20*$S81)/(2*'Model Parameters'!$F$21)</f>
        <v>256.26349619439327</v>
      </c>
      <c r="W81" s="4">
        <f>'Input Parameters'!$G$12*(2*$F81*$U81*'Model Parameters'!$F$2*'Input Parameters'!$G$4)/(2*'Model Parameters'!$F$21)*EXP(-$S81*('Model Parameters'!$B$32+'Model Parameters'!$B$35))</f>
        <v>2.9998065577125965</v>
      </c>
      <c r="X81">
        <f>MAX(0,$V81+LN(1+($W81*('Model Parameters'!$B$33+2*'Model Parameters'!$B$35)*EXP(-$V81*('Model Parameters'!$B$33+2*'Model Parameters'!$B$35)))/(1+LN(SQRT(1+$W81*('Model Parameters'!$B$33+2*'Model Parameters'!$B$35)*EXP(-$V81*('Model Parameters'!$B$33+2*'Model Parameters'!$B$35))))))/('Model Parameters'!$B$33+2*'Model Parameters'!$B$35))</f>
        <v>259.05695666313471</v>
      </c>
      <c r="Y81">
        <f>'Input Parameters'!$G$4*'Model Parameters'!$F$2*EXP(-'Model Parameters'!$B$32*$S81-'Model Parameters'!$B$33*$X81-'Model Parameters'!$B$35*($S81+2*$X81))*$U81</f>
        <v>31.639035481773877</v>
      </c>
      <c r="Z81" s="8">
        <f>$E81-'Model Parameters'!$F$3*'Input Parameters'!$G$3/'Model Parameters'!$F$4*LN($S81/'Input Parameters'!$G$22)</f>
        <v>-0.39718928070191778</v>
      </c>
      <c r="AA81" s="8">
        <f>'Input Parameters'!$G$12*$Y81*$F81*2*'Model Parameters'!$F$4/10</f>
        <v>0.22437388287428844</v>
      </c>
      <c r="AB81" s="8">
        <f t="shared" si="7"/>
        <v>31.639035481773877</v>
      </c>
      <c r="AC81" s="8">
        <f t="shared" si="8"/>
        <v>259.05695666313471</v>
      </c>
      <c r="AD81" s="8">
        <f>LOG10(S81/1000/'Model Parameters'!$B$15)</f>
        <v>9.6362617247844273</v>
      </c>
      <c r="AE81" s="8">
        <f>AA81*10/(AA81*10+('Model Parameters'!$F$4*'Input Parameters'!$G$12)*I81)</f>
        <v>0.86980031493601773</v>
      </c>
      <c r="AF81" s="8">
        <f>Y81*S81*'Input Parameters'!$G$13*'Input Parameters'!$G$12*'Model Parameters'!$B$61</f>
        <v>2.8354873421486086E-5</v>
      </c>
      <c r="AG81" s="8">
        <f>'Input Parameters'!$G$12*F81*Y81</f>
        <v>1.1627397153665775E-5</v>
      </c>
      <c r="AH81" s="8">
        <f>'Input Parameters'!$G$17*('Model Parameters'!$F$2*'Input Parameters'!$G$4*EXP(-'Model Parameters'!$B$32*$S81-'Model Parameters'!$B$33*$X81-'Model Parameters'!$B$35*($S81+2*$X81))-$Y81*SQRT($T81*('Input Parameters'!$G$12)^2/'Model Parameters'!$B$51)/TANH(SQRT($T81*('Input Parameters'!$G$12)^2/'Model Parameters'!$B$51)))</f>
        <v>3.9982270575151962E-5</v>
      </c>
      <c r="AI81" s="8">
        <f>MIN(1,('Model Parameters'!$B$45-'Model Parameters'!$F$3*'Input Parameters'!$G$3/'Model Parameters'!$F$4*LN($S81/'Input Parameters'!$G$22))/Z81)</f>
        <v>0.28245797697172365</v>
      </c>
      <c r="AJ81" s="8">
        <f>MIN('Input Parameters'!$G$24+'Model Parameters'!$F$2*'Input Parameters'!$G$4*EXP(-'Model Parameters'!$B$32*$S81-'Model Parameters'!$B$33*$X81-'Model Parameters'!$B$35*($S81+2*$X81)),AC81*10^(3-AD81)/'Model Parameters'!$B$13)</f>
        <v>46.039874243014403</v>
      </c>
      <c r="AK81" s="8">
        <f t="shared" si="9"/>
        <v>0.24568203732619567</v>
      </c>
      <c r="AL81" s="8">
        <f>MIN(1,('Model Parameters'!$B$45-'Model Parameters'!$F$3*'Input Parameters'!$G$3/'Model Parameters'!$F$4*AD81)/($E81-'Model Parameters'!$F$3*'Input Parameters'!$G$3/'Model Parameters'!$F$4*AD81))</f>
        <v>0.55647710252097049</v>
      </c>
      <c r="AM81" s="8">
        <f>MIN(1,('Model Parameters'!$B$45-'Model Parameters'!$F$3*'Input Parameters'!$G$3/'Model Parameters'!$F$4*AD81-0.2)/($E81-'Model Parameters'!$F$3*'Input Parameters'!$G$3/'Model Parameters'!$F$4*AD81-0.2))</f>
        <v>0.66175414293272772</v>
      </c>
      <c r="AN81" s="8">
        <f t="shared" si="10"/>
        <v>0.48402395902742273</v>
      </c>
      <c r="AO81" s="8">
        <f t="shared" si="11"/>
        <v>0.57559396193310108</v>
      </c>
      <c r="AP81" s="8">
        <f>EXP(-'Model Parameters'!$B$32*$S81-'Model Parameters'!$B$33*$X81-'Model Parameters'!$B$35*($S81+2*$X81))</f>
        <v>0.93118578988839273</v>
      </c>
    </row>
    <row r="82" spans="5:42" x14ac:dyDescent="0.4">
      <c r="E82">
        <f t="shared" si="6"/>
        <v>-0.4</v>
      </c>
      <c r="F82">
        <f>'Input Parameters'!$G$15/(2*'Model Parameters'!$F$4)*'Model Parameters'!$B$39/('Model Parameters'!$B$65)*EXP(-($E82+0.11)/'Model Parameters'!$B$48)</f>
        <v>0.10508039529883147</v>
      </c>
      <c r="G82">
        <f>1/((SQRT($F82*('Input Parameters'!$G$12)^2/'Model Parameters'!$B$51))/TANH(SQRT($F82*('Input Parameters'!$G$12)^2/'Model Parameters'!$B$51))+$F82*'Input Parameters'!$G$12/'Input Parameters'!$G$17)</f>
        <v>0.99921813886310618</v>
      </c>
      <c r="H82">
        <f>'Model Parameters'!$F$2*'Input Parameters'!$G$4*$G82</f>
        <v>34.034406476783907</v>
      </c>
      <c r="I82">
        <f>'Input Parameters'!$G$15*'Model Parameters'!$B$41/'Model Parameters'!$F$4*EXP(-$E82/'Model Parameters'!$B$50)</f>
        <v>0.97995008824276564</v>
      </c>
      <c r="J82">
        <f>'Input Parameters'!$G$22+('Model Parameters'!$F$20*'Input Parameters'!$G$22 - (1/(1/('Input Parameters'!$G$12*($I82+2*$F82*$H82))+1/('Model Parameters'!$F$22*'Input Parameters'!$G$24))) + 'Input Parameters'!$G$12*($I82+2*$F82*$H82))/('Model Parameters'!$F$20+2*'Input Parameters'!$G$13*'Input Parameters'!$G$12*'Model Parameters'!$B$61*$H82)</f>
        <v>0.21204690992129213</v>
      </c>
      <c r="K82">
        <f>'Input Parameters'!$G$15/(2*'Model Parameters'!$F$4)*'Model Parameters'!$B$39/('Model Parameters'!$B$65)*EXP(-($E82+0.11)/'Model Parameters'!$B$48)+'Input Parameters'!$G$13*'Model Parameters'!$B$61*$J82</f>
        <v>0.34151269986107219</v>
      </c>
      <c r="L82">
        <f>1/((SQRT($K82*('Input Parameters'!$G$12)^2/'Model Parameters'!$B$51))/TANH(SQRT($K82*('Input Parameters'!$G$12)^2/'Model Parameters'!$B$51))+$K82*'Input Parameters'!$G$12/'Input Parameters'!$G$17)</f>
        <v>0.99746422733117635</v>
      </c>
      <c r="M82">
        <f>'Model Parameters'!$F$2*'Input Parameters'!$G$4*$L82</f>
        <v>33.974666430361275</v>
      </c>
      <c r="N82">
        <f>'Input Parameters'!$G$22+('Model Parameters'!$F$20*'Input Parameters'!$G$22 - (1/(1/('Input Parameters'!$G$12*($I82+2*$F82*$M82))+1/('Model Parameters'!$F$22*'Input Parameters'!$G$24))) + 'Input Parameters'!$G$12*($I82+2*$F82*$M82))/('Model Parameters'!$F$20+2*'Input Parameters'!$G$13*'Input Parameters'!$G$12*'Model Parameters'!$B$61*$M82)</f>
        <v>0.21205072550060666</v>
      </c>
      <c r="O82" s="4">
        <f>(2*'Model Parameters'!$F$21*'Input Parameters'!$G$23+'Model Parameters'!$F$22*'Input Parameters'!$G$24+'Model Parameters'!$F$20*'Input Parameters'!$G$22+'Input Parameters'!$G$12*$I82-'Model Parameters'!$F$20*$N82)/(2*'Model Parameters'!$F$21)</f>
        <v>256.29195202918203</v>
      </c>
      <c r="P82" s="4">
        <f>'Input Parameters'!$G$12*(2*$F82*$M82)/(2*'Model Parameters'!$F$21)*EXP(-$N82*('Model Parameters'!$B$32+'Model Parameters'!$B$35))</f>
        <v>3.2677505115468555</v>
      </c>
      <c r="Q82">
        <f>$O82+LN(1+($P82*('Model Parameters'!$B$33+2*'Model Parameters'!$B$35)*EXP(-$O82*('Model Parameters'!$B$33+2*'Model Parameters'!$B$35)))/(1+LN(SQRT(1+$P82*('Model Parameters'!$B$33+2*'Model Parameters'!$B$35)*EXP(-$O82*('Model Parameters'!$B$33+2*'Model Parameters'!$B$35))))))/('Model Parameters'!$B$33+2*'Model Parameters'!$B$35)</f>
        <v>259.33469298822723</v>
      </c>
      <c r="R82">
        <f>'Input Parameters'!$G$4*'Model Parameters'!$F$2*EXP(-'Model Parameters'!$B$32*$N82-'Model Parameters'!$B$33*$Q82-'Model Parameters'!$B$35*($N82+2*$Q82))*$L82</f>
        <v>31.634304596645968</v>
      </c>
      <c r="S82">
        <f>'Input Parameters'!$G$22+('Model Parameters'!$F$20*'Input Parameters'!$G$22 - (1/(1/('Input Parameters'!$G$12*($I82+2*$F82*$R82))+1/('Model Parameters'!$F$22*'Input Parameters'!$G$24))) + 'Input Parameters'!$G$12*($I82+2*$F82*$R82))/('Model Parameters'!$F$20+2*'Input Parameters'!$G$13*'Input Parameters'!$G$12*'Model Parameters'!$B$61*$R82)</f>
        <v>0.21224148131229026</v>
      </c>
      <c r="T82">
        <f>'Input Parameters'!$G$15/(2*'Model Parameters'!$F$4)*'Model Parameters'!$B$39/('Model Parameters'!$B$65)*EXP(-($E82+0.11)/'Model Parameters'!$B$48)+'Input Parameters'!$G$13*'Model Parameters'!$B$61*$S82</f>
        <v>0.34172964696203512</v>
      </c>
      <c r="U82">
        <f>1/((SQRT($T82*('Input Parameters'!$G$12)^2/'Model Parameters'!$B$51))/TANH(SQRT($T82*('Input Parameters'!$G$12)^2/'Model Parameters'!$B$51))+$T82*'Input Parameters'!$G$12/'Input Parameters'!$G$17)</f>
        <v>0.99746262131671426</v>
      </c>
      <c r="V82" s="4">
        <f>(2*'Model Parameters'!$F$21*'Input Parameters'!$G$23+'Model Parameters'!$F$22*'Input Parameters'!$G$24+'Model Parameters'!$F$20*'Input Parameters'!$G$22+'Input Parameters'!$G$12*$I82-'Model Parameters'!$F$20*$S82)/(2*'Model Parameters'!$F$21)</f>
        <v>256.29162085884542</v>
      </c>
      <c r="W82" s="4">
        <f>'Input Parameters'!$G$12*(2*$F82*$U82*'Model Parameters'!$F$2*'Input Parameters'!$G$4)/(2*'Model Parameters'!$F$21)*EXP(-$S82*('Model Parameters'!$B$32+'Model Parameters'!$B$35))</f>
        <v>3.2677451618230955</v>
      </c>
      <c r="X82">
        <f>MAX(0,$V82+LN(1+($W82*('Model Parameters'!$B$33+2*'Model Parameters'!$B$35)*EXP(-$V82*('Model Parameters'!$B$33+2*'Model Parameters'!$B$35)))/(1+LN(SQRT(1+$W82*('Model Parameters'!$B$33+2*'Model Parameters'!$B$35)*EXP(-$V82*('Model Parameters'!$B$33+2*'Model Parameters'!$B$35))))))/('Model Parameters'!$B$33+2*'Model Parameters'!$B$35))</f>
        <v>259.3343571176797</v>
      </c>
      <c r="Y82">
        <f>'Input Parameters'!$G$4*'Model Parameters'!$F$2*EXP(-'Model Parameters'!$B$32*$S82-'Model Parameters'!$B$33*$X82-'Model Parameters'!$B$35*($S82+2*$X82))*$U82</f>
        <v>31.634255730201911</v>
      </c>
      <c r="Z82" s="8">
        <f>$E82-'Model Parameters'!$F$3*'Input Parameters'!$G$3/'Model Parameters'!$F$4*LN($S82/'Input Parameters'!$G$22)</f>
        <v>-0.40234461272175209</v>
      </c>
      <c r="AA82" s="8">
        <f>'Input Parameters'!$G$12*$Y82*$F82*2*'Model Parameters'!$F$4/10</f>
        <v>0.24439599883976942</v>
      </c>
      <c r="AB82" s="8">
        <f t="shared" si="7"/>
        <v>31.634255730201911</v>
      </c>
      <c r="AC82" s="8">
        <f t="shared" si="8"/>
        <v>259.3343571176797</v>
      </c>
      <c r="AD82" s="8">
        <f>LOG10(S82/1000/'Model Parameters'!$B$15)</f>
        <v>9.63888735856181</v>
      </c>
      <c r="AE82" s="8">
        <f>AA82*10/(AA82*10+('Model Parameters'!$F$4*'Input Parameters'!$G$12)*I82)</f>
        <v>0.87153637843175102</v>
      </c>
      <c r="AF82" s="8">
        <f>Y82*S82*'Input Parameters'!$G$13*'Input Parameters'!$G$12*'Model Parameters'!$B$61</f>
        <v>2.852250942225858E-5</v>
      </c>
      <c r="AG82" s="8">
        <f>'Input Parameters'!$G$12*F82*Y82</f>
        <v>1.2664973770004116E-5</v>
      </c>
      <c r="AH82" s="8">
        <f>'Input Parameters'!$G$17*('Model Parameters'!$F$2*'Input Parameters'!$G$4*EXP(-'Model Parameters'!$B$32*$S82-'Model Parameters'!$B$33*$X82-'Model Parameters'!$B$35*($S82+2*$X82))-$Y82*SQRT($T82*('Input Parameters'!$G$12)^2/'Model Parameters'!$B$51)/TANH(SQRT($T82*('Input Parameters'!$G$12)^2/'Model Parameters'!$B$51)))</f>
        <v>4.1187483192258446E-5</v>
      </c>
      <c r="AI82" s="8">
        <f>MIN(1,('Model Parameters'!$B$45-'Model Parameters'!$F$3*'Input Parameters'!$G$3/'Model Parameters'!$F$4*LN($S82/'Input Parameters'!$G$22))/Z82)</f>
        <v>0.2792248464861285</v>
      </c>
      <c r="AJ82" s="8">
        <f>MIN('Input Parameters'!$G$24+'Model Parameters'!$F$2*'Input Parameters'!$G$4*EXP(-'Model Parameters'!$B$32*$S82-'Model Parameters'!$B$33*$X82-'Model Parameters'!$B$35*($S82+2*$X82)),AC82*10^(3-AD82)/'Model Parameters'!$B$13)</f>
        <v>45.811371348436182</v>
      </c>
      <c r="AK82" s="8">
        <f t="shared" si="9"/>
        <v>0.24335461147468207</v>
      </c>
      <c r="AL82" s="8">
        <f>MIN(1,('Model Parameters'!$B$45-'Model Parameters'!$F$3*'Input Parameters'!$G$3/'Model Parameters'!$F$4*AD82)/($E82-'Model Parameters'!$F$3*'Input Parameters'!$G$3/'Model Parameters'!$F$4*AD82))</f>
        <v>0.55222717400888766</v>
      </c>
      <c r="AM82" s="8">
        <f>MIN(1,('Model Parameters'!$B$45-'Model Parameters'!$F$3*'Input Parameters'!$G$3/'Model Parameters'!$F$4*AD82-0.2)/($E82-'Model Parameters'!$F$3*'Input Parameters'!$G$3/'Model Parameters'!$F$4*AD82-0.2))</f>
        <v>0.65787759799541279</v>
      </c>
      <c r="AN82" s="8">
        <f t="shared" si="10"/>
        <v>0.48128607130730633</v>
      </c>
      <c r="AO82" s="8">
        <f t="shared" si="11"/>
        <v>0.57336425920830147</v>
      </c>
      <c r="AP82" s="8">
        <f>EXP(-'Model Parameters'!$B$32*$S82-'Model Parameters'!$B$33*$X82-'Model Parameters'!$B$35*($S82+2*$X82))</f>
        <v>0.93111456235649526</v>
      </c>
    </row>
    <row r="83" spans="5:42" x14ac:dyDescent="0.4">
      <c r="E83">
        <f t="shared" si="6"/>
        <v>-0.40500000000000003</v>
      </c>
      <c r="F83">
        <f>'Input Parameters'!$G$15/(2*'Model Parameters'!$F$4)*'Model Parameters'!$B$39/('Model Parameters'!$B$65)*EXP(-($E83+0.11)/'Model Parameters'!$B$48)</f>
        <v>0.11447459090302264</v>
      </c>
      <c r="G83">
        <f>1/((SQRT($F83*('Input Parameters'!$G$12)^2/'Model Parameters'!$B$51))/TANH(SQRT($F83*('Input Parameters'!$G$12)^2/'Model Parameters'!$B$51))+$F83*'Input Parameters'!$G$12/'Input Parameters'!$G$17)</f>
        <v>0.99914831096753409</v>
      </c>
      <c r="H83">
        <f>'Model Parameters'!$F$2*'Input Parameters'!$G$4*$G83</f>
        <v>34.032028066215794</v>
      </c>
      <c r="I83">
        <f>'Input Parameters'!$G$15*'Model Parameters'!$B$41/'Model Parameters'!$F$4*EXP(-$E83/'Model Parameters'!$B$50)</f>
        <v>1.051066060660077</v>
      </c>
      <c r="J83">
        <f>'Input Parameters'!$G$22+('Model Parameters'!$F$20*'Input Parameters'!$G$22 - (1/(1/('Input Parameters'!$G$12*($I83+2*$F83*$H83))+1/('Model Parameters'!$F$22*'Input Parameters'!$G$24))) + 'Input Parameters'!$G$12*($I83+2*$F83*$H83))/('Model Parameters'!$F$20+2*'Input Parameters'!$G$13*'Input Parameters'!$G$12*'Model Parameters'!$B$61*$H83)</f>
        <v>0.21362254074791948</v>
      </c>
      <c r="K83">
        <f>'Input Parameters'!$G$15/(2*'Model Parameters'!$F$4)*'Model Parameters'!$B$39/('Model Parameters'!$B$65)*EXP(-($E83+0.11)/'Model Parameters'!$B$48)+'Input Parameters'!$G$13*'Model Parameters'!$B$61*$J83</f>
        <v>0.35266372383695288</v>
      </c>
      <c r="L83">
        <f>1/((SQRT($K83*('Input Parameters'!$G$12)^2/'Model Parameters'!$B$51))/TANH(SQRT($K83*('Input Parameters'!$G$12)^2/'Model Parameters'!$B$51))+$K83*'Input Parameters'!$G$12/'Input Parameters'!$G$17)</f>
        <v>0.99738168655085024</v>
      </c>
      <c r="M83">
        <f>'Model Parameters'!$F$2*'Input Parameters'!$G$4*$L83</f>
        <v>33.971855005749099</v>
      </c>
      <c r="N83">
        <f>'Input Parameters'!$G$22+('Model Parameters'!$F$20*'Input Parameters'!$G$22 - (1/(1/('Input Parameters'!$G$12*($I83+2*$F83*$M83))+1/('Model Parameters'!$F$22*'Input Parameters'!$G$24))) + 'Input Parameters'!$G$12*($I83+2*$F83*$M83))/('Model Parameters'!$F$20+2*'Input Parameters'!$G$13*'Input Parameters'!$G$12*'Model Parameters'!$B$61*$M83)</f>
        <v>0.21362441497107421</v>
      </c>
      <c r="O83" s="4">
        <f>(2*'Model Parameters'!$F$21*'Input Parameters'!$G$23+'Model Parameters'!$F$22*'Input Parameters'!$G$24+'Model Parameters'!$F$20*'Input Parameters'!$G$22+'Input Parameters'!$G$12*$I83-'Model Parameters'!$F$20*$N83)/(2*'Model Parameters'!$F$21)</f>
        <v>256.32176779569073</v>
      </c>
      <c r="P83" s="4">
        <f>'Input Parameters'!$G$12*(2*$F83*$M83)/(2*'Model Parameters'!$F$21)*EXP(-$N83*('Model Parameters'!$B$32+'Model Parameters'!$B$35))</f>
        <v>3.5595922876237664</v>
      </c>
      <c r="Q83">
        <f>$O83+LN(1+($P83*('Model Parameters'!$B$33+2*'Model Parameters'!$B$35)*EXP(-$O83*('Model Parameters'!$B$33+2*'Model Parameters'!$B$35)))/(1+LN(SQRT(1+$P83*('Model Parameters'!$B$33+2*'Model Parameters'!$B$35)*EXP(-$O83*('Model Parameters'!$B$33+2*'Model Parameters'!$B$35))))))/('Model Parameters'!$B$33+2*'Model Parameters'!$B$35)</f>
        <v>259.63598021900407</v>
      </c>
      <c r="R83">
        <f>'Input Parameters'!$G$4*'Model Parameters'!$F$2*EXP(-'Model Parameters'!$B$32*$N83-'Model Parameters'!$B$33*$Q83-'Model Parameters'!$B$35*($N83+2*$Q83))*$L83</f>
        <v>31.62905812960798</v>
      </c>
      <c r="S83">
        <f>'Input Parameters'!$G$22+('Model Parameters'!$F$20*'Input Parameters'!$G$22 - (1/(1/('Input Parameters'!$G$12*($I83+2*$F83*$R83))+1/('Model Parameters'!$F$22*'Input Parameters'!$G$24))) + 'Input Parameters'!$G$12*($I83+2*$F83*$R83))/('Model Parameters'!$F$20+2*'Input Parameters'!$G$13*'Input Parameters'!$G$12*'Model Parameters'!$B$61*$R83)</f>
        <v>0.21373813199497638</v>
      </c>
      <c r="T83">
        <f>'Input Parameters'!$G$15/(2*'Model Parameters'!$F$4)*'Model Parameters'!$B$39/('Model Parameters'!$B$65)*EXP(-($E83+0.11)/'Model Parameters'!$B$48)+'Input Parameters'!$G$13*'Model Parameters'!$B$61*$S83</f>
        <v>0.3527926080774213</v>
      </c>
      <c r="U83">
        <f>1/((SQRT($T83*('Input Parameters'!$G$12)^2/'Model Parameters'!$B$51))/TANH(SQRT($T83*('Input Parameters'!$G$12)^2/'Model Parameters'!$B$51))+$T83*'Input Parameters'!$G$12/'Input Parameters'!$G$17)</f>
        <v>0.99738073263396609</v>
      </c>
      <c r="V83" s="4">
        <f>(2*'Model Parameters'!$F$21*'Input Parameters'!$G$23+'Model Parameters'!$F$22*'Input Parameters'!$G$24+'Model Parameters'!$F$20*'Input Parameters'!$G$22+'Input Parameters'!$G$12*$I83-'Model Parameters'!$F$20*$S83)/(2*'Model Parameters'!$F$21)</f>
        <v>256.32157037205917</v>
      </c>
      <c r="W83" s="4">
        <f>'Input Parameters'!$G$12*(2*$F83*$U83*'Model Parameters'!$F$2*'Input Parameters'!$G$4)/(2*'Model Parameters'!$F$21)*EXP(-$S83*('Model Parameters'!$B$32+'Model Parameters'!$B$35))</f>
        <v>3.5595888257964603</v>
      </c>
      <c r="X83">
        <f>MAX(0,$V83+LN(1+($W83*('Model Parameters'!$B$33+2*'Model Parameters'!$B$35)*EXP(-$V83*('Model Parameters'!$B$33+2*'Model Parameters'!$B$35)))/(1+LN(SQRT(1+$W83*('Model Parameters'!$B$33+2*'Model Parameters'!$B$35)*EXP(-$V83*('Model Parameters'!$B$33+2*'Model Parameters'!$B$35))))))/('Model Parameters'!$B$33+2*'Model Parameters'!$B$35))</f>
        <v>259.63577975495713</v>
      </c>
      <c r="Y83">
        <f>'Input Parameters'!$G$4*'Model Parameters'!$F$2*EXP(-'Model Parameters'!$B$32*$S83-'Model Parameters'!$B$33*$X83-'Model Parameters'!$B$35*($S83+2*$X83))*$U83</f>
        <v>31.629029113515731</v>
      </c>
      <c r="Z83" s="8">
        <f>$E83-'Model Parameters'!$F$3*'Input Parameters'!$G$3/'Model Parameters'!$F$4*LN($S83/'Input Parameters'!$G$22)</f>
        <v>-0.40752515319060933</v>
      </c>
      <c r="AA83" s="8">
        <f>'Input Parameters'!$G$12*$Y83*$F83*2*'Model Parameters'!$F$4/10</f>
        <v>0.26620103131360173</v>
      </c>
      <c r="AB83" s="8">
        <f t="shared" si="7"/>
        <v>31.629029113515731</v>
      </c>
      <c r="AC83" s="8">
        <f t="shared" si="8"/>
        <v>259.63577975495713</v>
      </c>
      <c r="AD83" s="8">
        <f>LOG10(S83/1000/'Model Parameters'!$B$15)</f>
        <v>9.6419390999459864</v>
      </c>
      <c r="AE83" s="8">
        <f>AA83*10/(AA83*10+('Model Parameters'!$F$4*'Input Parameters'!$G$12)*I83)</f>
        <v>0.87325110041826082</v>
      </c>
      <c r="AF83" s="8">
        <f>Y83*S83*'Input Parameters'!$G$13*'Input Parameters'!$G$12*'Model Parameters'!$B$61</f>
        <v>2.8718894188275553E-5</v>
      </c>
      <c r="AG83" s="8">
        <f>'Input Parameters'!$G$12*F83*Y83</f>
        <v>1.3794943841716418E-5</v>
      </c>
      <c r="AH83" s="8">
        <f>'Input Parameters'!$G$17*('Model Parameters'!$F$2*'Input Parameters'!$G$4*EXP(-'Model Parameters'!$B$32*$S83-'Model Parameters'!$B$33*$X83-'Model Parameters'!$B$35*($S83+2*$X83))-$Y83*SQRT($T83*('Input Parameters'!$G$12)^2/'Model Parameters'!$B$51)/TANH(SQRT($T83*('Input Parameters'!$G$12)^2/'Model Parameters'!$B$51)))</f>
        <v>4.2513838030041619E-5</v>
      </c>
      <c r="AI83" s="8">
        <f>MIN(1,('Model Parameters'!$B$45-'Model Parameters'!$F$3*'Input Parameters'!$G$3/'Model Parameters'!$F$4*LN($S83/'Input Parameters'!$G$22))/Z83)</f>
        <v>0.27611830167935325</v>
      </c>
      <c r="AJ83" s="8">
        <f>MIN('Input Parameters'!$G$24+'Model Parameters'!$F$2*'Input Parameters'!$G$4*EXP(-'Model Parameters'!$B$32*$S83-'Model Parameters'!$B$33*$X83-'Model Parameters'!$B$35*($S83+2*$X83)),AC83*10^(3-AD83)/'Model Parameters'!$B$13)</f>
        <v>45.543461477763849</v>
      </c>
      <c r="AK83" s="8">
        <f t="shared" si="9"/>
        <v>0.24112061078711655</v>
      </c>
      <c r="AL83" s="8">
        <f>MIN(1,('Model Parameters'!$B$45-'Model Parameters'!$F$3*'Input Parameters'!$G$3/'Model Parameters'!$F$4*AD83)/($E83-'Model Parameters'!$F$3*'Input Parameters'!$G$3/'Model Parameters'!$F$4*AD83))</f>
        <v>0.54805081574546721</v>
      </c>
      <c r="AM83" s="8">
        <f>MIN(1,('Model Parameters'!$B$45-'Model Parameters'!$F$3*'Input Parameters'!$G$3/'Model Parameters'!$F$4*AD83-0.2)/($E83-'Model Parameters'!$F$3*'Input Parameters'!$G$3/'Model Parameters'!$F$4*AD83-0.2))</f>
        <v>0.65405156906961759</v>
      </c>
      <c r="AN83" s="8">
        <f t="shared" si="10"/>
        <v>0.47858597793485474</v>
      </c>
      <c r="AO83" s="8">
        <f t="shared" si="11"/>
        <v>0.57115125242033371</v>
      </c>
      <c r="AP83" s="8">
        <f>EXP(-'Model Parameters'!$B$32*$S83-'Model Parameters'!$B$33*$X83-'Model Parameters'!$B$35*($S83+2*$X83))</f>
        <v>0.93103715881463278</v>
      </c>
    </row>
    <row r="84" spans="5:42" x14ac:dyDescent="0.4">
      <c r="E84">
        <f t="shared" si="6"/>
        <v>-0.41000000000000003</v>
      </c>
      <c r="F84">
        <f>'Input Parameters'!$G$15/(2*'Model Parameters'!$F$4)*'Model Parameters'!$B$39/('Model Parameters'!$B$65)*EXP(-($E84+0.11)/'Model Parameters'!$B$48)</f>
        <v>0.1247086283330732</v>
      </c>
      <c r="G84">
        <f>1/((SQRT($F84*('Input Parameters'!$G$12)^2/'Model Parameters'!$B$51))/TANH(SQRT($F84*('Input Parameters'!$G$12)^2/'Model Parameters'!$B$51))+$F84*'Input Parameters'!$G$12/'Input Parameters'!$G$17)</f>
        <v>0.99907225361644902</v>
      </c>
      <c r="H84">
        <f>'Model Parameters'!$F$2*'Input Parameters'!$G$4*$G84</f>
        <v>34.029437473929988</v>
      </c>
      <c r="I84">
        <f>'Input Parameters'!$G$15*'Model Parameters'!$B$41/'Model Parameters'!$F$4*EXP(-$E84/'Model Parameters'!$B$50)</f>
        <v>1.1273429913685691</v>
      </c>
      <c r="J84">
        <f>'Input Parameters'!$G$22+('Model Parameters'!$F$20*'Input Parameters'!$G$22 - (1/(1/('Input Parameters'!$G$12*($I84+2*$F84*$H84))+1/('Model Parameters'!$F$22*'Input Parameters'!$G$24))) + 'Input Parameters'!$G$12*($I84+2*$F84*$H84))/('Model Parameters'!$F$20+2*'Input Parameters'!$G$13*'Input Parameters'!$G$12*'Model Parameters'!$B$61*$H84)</f>
        <v>0.21546391355536618</v>
      </c>
      <c r="K84">
        <f>'Input Parameters'!$G$15/(2*'Model Parameters'!$F$4)*'Model Parameters'!$B$39/('Model Parameters'!$B$65)*EXP(-($E84+0.11)/'Model Parameters'!$B$48)+'Input Parameters'!$G$13*'Model Parameters'!$B$61*$J84</f>
        <v>0.36495089194730645</v>
      </c>
      <c r="L84">
        <f>1/((SQRT($K84*('Input Parameters'!$G$12)^2/'Model Parameters'!$B$51))/TANH(SQRT($K84*('Input Parameters'!$G$12)^2/'Model Parameters'!$B$51))+$K84*'Input Parameters'!$G$12/'Input Parameters'!$G$17)</f>
        <v>0.99729075469254469</v>
      </c>
      <c r="M84">
        <f>'Model Parameters'!$F$2*'Input Parameters'!$G$4*$L84</f>
        <v>33.968757772315385</v>
      </c>
      <c r="N84">
        <f>'Input Parameters'!$G$22+('Model Parameters'!$F$20*'Input Parameters'!$G$22 - (1/(1/('Input Parameters'!$G$12*($I84+2*$F84*$M84))+1/('Model Parameters'!$F$22*'Input Parameters'!$G$24))) + 'Input Parameters'!$G$12*($I84+2*$F84*$M84))/('Model Parameters'!$F$20+2*'Input Parameters'!$G$13*'Input Parameters'!$G$12*'Model Parameters'!$B$61*$M84)</f>
        <v>0.2154635039237075</v>
      </c>
      <c r="O84" s="4">
        <f>(2*'Model Parameters'!$F$21*'Input Parameters'!$G$23+'Model Parameters'!$F$22*'Input Parameters'!$G$24+'Model Parameters'!$F$20*'Input Parameters'!$G$22+'Input Parameters'!$G$12*$I84-'Model Parameters'!$F$20*$N84)/(2*'Model Parameters'!$F$21)</f>
        <v>256.35348483323361</v>
      </c>
      <c r="P84" s="4">
        <f>'Input Parameters'!$G$12*(2*$F84*$M84)/(2*'Model Parameters'!$F$21)*EXP(-$N84*('Model Parameters'!$B$32+'Model Parameters'!$B$35))</f>
        <v>3.8774655645564464</v>
      </c>
      <c r="Q84">
        <f>$O84+LN(1+($P84*('Model Parameters'!$B$33+2*'Model Parameters'!$B$35)*EXP(-$O84*('Model Parameters'!$B$33+2*'Model Parameters'!$B$35)))/(1+LN(SQRT(1+$P84*('Model Parameters'!$B$33+2*'Model Parameters'!$B$35)*EXP(-$O84*('Model Parameters'!$B$33+2*'Model Parameters'!$B$35))))))/('Model Parameters'!$B$33+2*'Model Parameters'!$B$35)</f>
        <v>259.96333280385073</v>
      </c>
      <c r="R84">
        <f>'Input Parameters'!$G$4*'Model Parameters'!$F$2*EXP(-'Model Parameters'!$B$32*$N84-'Model Parameters'!$B$33*$Q84-'Model Parameters'!$B$35*($N84+2*$Q84))*$L84</f>
        <v>31.623318292006687</v>
      </c>
      <c r="S84">
        <f>'Input Parameters'!$G$22+('Model Parameters'!$F$20*'Input Parameters'!$G$22 - (1/(1/('Input Parameters'!$G$12*($I84+2*$F84*$R84))+1/('Model Parameters'!$F$22*'Input Parameters'!$G$24))) + 'Input Parameters'!$G$12*($I84+2*$F84*$R84))/('Model Parameters'!$F$20+2*'Input Parameters'!$G$13*'Input Parameters'!$G$12*'Model Parameters'!$B$61*$R84)</f>
        <v>0.21548772492128992</v>
      </c>
      <c r="T84">
        <f>'Input Parameters'!$G$15/(2*'Model Parameters'!$F$4)*'Model Parameters'!$B$39/('Model Parameters'!$B$65)*EXP(-($E84+0.11)/'Model Parameters'!$B$48)+'Input Parameters'!$G$13*'Model Parameters'!$B$61*$S84</f>
        <v>0.36497744162031143</v>
      </c>
      <c r="U84">
        <f>1/((SQRT($T84*('Input Parameters'!$G$12)^2/'Model Parameters'!$B$51))/TANH(SQRT($T84*('Input Parameters'!$G$12)^2/'Model Parameters'!$B$51))+$T84*'Input Parameters'!$G$12/'Input Parameters'!$G$17)</f>
        <v>0.99729055823152402</v>
      </c>
      <c r="V84" s="4">
        <f>(2*'Model Parameters'!$F$21*'Input Parameters'!$G$23+'Model Parameters'!$F$22*'Input Parameters'!$G$24+'Model Parameters'!$F$20*'Input Parameters'!$G$22+'Input Parameters'!$G$12*$I84-'Model Parameters'!$F$20*$S84)/(2*'Model Parameters'!$F$21)</f>
        <v>256.35344278326488</v>
      </c>
      <c r="W84" s="4">
        <f>'Input Parameters'!$G$12*(2*$F84*$U84*'Model Parameters'!$F$2*'Input Parameters'!$G$4)/(2*'Model Parameters'!$F$21)*EXP(-$S84*('Model Parameters'!$B$32+'Model Parameters'!$B$35))</f>
        <v>3.8774647874082677</v>
      </c>
      <c r="X84">
        <f>MAX(0,$V84+LN(1+($W84*('Model Parameters'!$B$33+2*'Model Parameters'!$B$35)*EXP(-$V84*('Model Parameters'!$B$33+2*'Model Parameters'!$B$35)))/(1+LN(SQRT(1+$W84*('Model Parameters'!$B$33+2*'Model Parameters'!$B$35)*EXP(-$V84*('Model Parameters'!$B$33+2*'Model Parameters'!$B$35))))))/('Model Parameters'!$B$33+2*'Model Parameters'!$B$35))</f>
        <v>259.96329007280667</v>
      </c>
      <c r="Y84">
        <f>'Input Parameters'!$G$4*'Model Parameters'!$F$2*EXP(-'Model Parameters'!$B$32*$S84-'Model Parameters'!$B$33*$X84-'Model Parameters'!$B$35*($S84+2*$X84))*$U84</f>
        <v>31.623312325586696</v>
      </c>
      <c r="Z84" s="8">
        <f>$E84-'Model Parameters'!$F$3*'Input Parameters'!$G$3/'Model Parameters'!$F$4*LN($S84/'Input Parameters'!$G$22)</f>
        <v>-0.41273461009896384</v>
      </c>
      <c r="AA84" s="8">
        <f>'Input Parameters'!$G$12*$Y84*$F84*2*'Model Parameters'!$F$4/10</f>
        <v>0.28994700851213073</v>
      </c>
      <c r="AB84" s="8">
        <f t="shared" si="7"/>
        <v>31.623312325586696</v>
      </c>
      <c r="AC84" s="8">
        <f t="shared" si="8"/>
        <v>259.96329007280667</v>
      </c>
      <c r="AD84" s="8">
        <f>LOG10(S84/1000/'Model Parameters'!$B$15)</f>
        <v>9.6454796264521665</v>
      </c>
      <c r="AE84" s="8">
        <f>AA84*10/(AA84*10+('Model Parameters'!$F$4*'Input Parameters'!$G$12)*I84)</f>
        <v>0.87494451959522113</v>
      </c>
      <c r="AF84" s="8">
        <f>Y84*S84*'Input Parameters'!$G$13*'Input Parameters'!$G$12*'Model Parameters'!$B$61</f>
        <v>2.8948744711032361E-5</v>
      </c>
      <c r="AG84" s="8">
        <f>'Input Parameters'!$G$12*F84*Y84</f>
        <v>1.5025496632229401E-5</v>
      </c>
      <c r="AH84" s="8">
        <f>'Input Parameters'!$G$17*('Model Parameters'!$F$2*'Input Parameters'!$G$4*EXP(-'Model Parameters'!$B$32*$S84-'Model Parameters'!$B$33*$X84-'Model Parameters'!$B$35*($S84+2*$X84))-$Y84*SQRT($T84*('Input Parameters'!$G$12)^2/'Model Parameters'!$B$51)/TANH(SQRT($T84*('Input Parameters'!$G$12)^2/'Model Parameters'!$B$51)))</f>
        <v>4.3974241343295971E-5</v>
      </c>
      <c r="AI84" s="8">
        <f>MIN(1,('Model Parameters'!$B$45-'Model Parameters'!$F$3*'Input Parameters'!$G$3/'Model Parameters'!$F$4*LN($S84/'Input Parameters'!$G$22))/Z84)</f>
        <v>0.27314067524391222</v>
      </c>
      <c r="AJ84" s="8">
        <f>MIN('Input Parameters'!$G$24+'Model Parameters'!$F$2*'Input Parameters'!$G$4*EXP(-'Model Parameters'!$B$32*$S84-'Model Parameters'!$B$33*$X84-'Model Parameters'!$B$35*($S84+2*$X84)),AC84*10^(3-AD84)/'Model Parameters'!$B$13)</f>
        <v>45.230667035212569</v>
      </c>
      <c r="AK84" s="8">
        <f t="shared" si="9"/>
        <v>0.23898293688319908</v>
      </c>
      <c r="AL84" s="8">
        <f>MIN(1,('Model Parameters'!$B$45-'Model Parameters'!$F$3*'Input Parameters'!$G$3/'Model Parameters'!$F$4*AD84)/($E84-'Model Parameters'!$F$3*'Input Parameters'!$G$3/'Model Parameters'!$F$4*AD84))</f>
        <v>0.54394764877483204</v>
      </c>
      <c r="AM84" s="8">
        <f>MIN(1,('Model Parameters'!$B$45-'Model Parameters'!$F$3*'Input Parameters'!$G$3/'Model Parameters'!$F$4*AD84-0.2)/($E84-'Model Parameters'!$F$3*'Input Parameters'!$G$3/'Model Parameters'!$F$4*AD84-0.2))</f>
        <v>0.65027596198574067</v>
      </c>
      <c r="AN84" s="8">
        <f t="shared" si="10"/>
        <v>0.47592401424224551</v>
      </c>
      <c r="AO84" s="8">
        <f t="shared" si="11"/>
        <v>0.56895538916393418</v>
      </c>
      <c r="AP84" s="8">
        <f>EXP(-'Model Parameters'!$B$32*$S84-'Model Parameters'!$B$33*$X84-'Model Parameters'!$B$35*($S84+2*$X84))</f>
        <v>0.93095304712575622</v>
      </c>
    </row>
    <row r="85" spans="5:42" x14ac:dyDescent="0.4">
      <c r="E85">
        <f t="shared" si="6"/>
        <v>-0.41500000000000004</v>
      </c>
      <c r="F85">
        <f>'Input Parameters'!$G$15/(2*'Model Parameters'!$F$4)*'Model Parameters'!$B$39/('Model Parameters'!$B$65)*EXP(-($E85+0.11)/'Model Parameters'!$B$48)</f>
        <v>0.1358575895142678</v>
      </c>
      <c r="G85">
        <f>1/((SQRT($F85*('Input Parameters'!$G$12)^2/'Model Parameters'!$B$51))/TANH(SQRT($F85*('Input Parameters'!$G$12)^2/'Model Parameters'!$B$51))+$F85*'Input Parameters'!$G$12/'Input Parameters'!$G$17)</f>
        <v>0.99898941235065708</v>
      </c>
      <c r="H85">
        <f>'Model Parameters'!$F$2*'Input Parameters'!$G$4*$G85</f>
        <v>34.0266158144711</v>
      </c>
      <c r="I85">
        <f>'Input Parameters'!$G$15*'Model Parameters'!$B$41/'Model Parameters'!$F$4*EXP(-$E85/'Model Parameters'!$B$50)</f>
        <v>1.2091554163490903</v>
      </c>
      <c r="J85">
        <f>'Input Parameters'!$G$22+('Model Parameters'!$F$20*'Input Parameters'!$G$22 - (1/(1/('Input Parameters'!$G$12*($I85+2*$F85*$H85))+1/('Model Parameters'!$F$22*'Input Parameters'!$G$24))) + 'Input Parameters'!$G$12*($I85+2*$F85*$H85))/('Model Parameters'!$F$20+2*'Input Parameters'!$G$13*'Input Parameters'!$G$12*'Model Parameters'!$B$61*$H85)</f>
        <v>0.21761396747734699</v>
      </c>
      <c r="K85">
        <f>'Input Parameters'!$G$15/(2*'Model Parameters'!$F$4)*'Model Parameters'!$B$39/('Model Parameters'!$B$65)*EXP(-($E85+0.11)/'Model Parameters'!$B$48)+'Input Parameters'!$G$13*'Model Parameters'!$B$61*$J85</f>
        <v>0.37849716325150967</v>
      </c>
      <c r="L85">
        <f>1/((SQRT($K85*('Input Parameters'!$G$12)^2/'Model Parameters'!$B$51))/TANH(SQRT($K85*('Input Parameters'!$G$12)^2/'Model Parameters'!$B$51))+$K85*'Input Parameters'!$G$12/'Input Parameters'!$G$17)</f>
        <v>0.99719052755195436</v>
      </c>
      <c r="M85">
        <f>'Model Parameters'!$F$2*'Input Parameters'!$G$4*$L85</f>
        <v>33.9653439319234</v>
      </c>
      <c r="N85">
        <f>'Input Parameters'!$G$22+('Model Parameters'!$F$20*'Input Parameters'!$G$22 - (1/(1/('Input Parameters'!$G$12*($I85+2*$F85*$M85))+1/('Model Parameters'!$F$22*'Input Parameters'!$G$24))) + 'Input Parameters'!$G$12*($I85+2*$F85*$M85))/('Model Parameters'!$F$20+2*'Input Parameters'!$G$13*'Input Parameters'!$G$12*'Model Parameters'!$B$61*$M85)</f>
        <v>0.21761086972502605</v>
      </c>
      <c r="O85" s="4">
        <f>(2*'Model Parameters'!$F$21*'Input Parameters'!$G$23+'Model Parameters'!$F$22*'Input Parameters'!$G$24+'Model Parameters'!$F$20*'Input Parameters'!$G$22+'Input Parameters'!$G$12*$I85-'Model Parameters'!$F$20*$N85)/(2*'Model Parameters'!$F$21)</f>
        <v>256.38720011750951</v>
      </c>
      <c r="P85" s="4">
        <f>'Input Parameters'!$G$12*(2*$F85*$M85)/(2*'Model Parameters'!$F$21)*EXP(-$N85*('Model Parameters'!$B$32+'Model Parameters'!$B$35))</f>
        <v>4.2236854850693026</v>
      </c>
      <c r="Q85">
        <f>$O85+LN(1+($P85*('Model Parameters'!$B$33+2*'Model Parameters'!$B$35)*EXP(-$O85*('Model Parameters'!$B$33+2*'Model Parameters'!$B$35)))/(1+LN(SQRT(1+$P85*('Model Parameters'!$B$33+2*'Model Parameters'!$B$35)*EXP(-$O85*('Model Parameters'!$B$33+2*'Model Parameters'!$B$35))))))/('Model Parameters'!$B$33+2*'Model Parameters'!$B$35)</f>
        <v>260.31898753560768</v>
      </c>
      <c r="R85">
        <f>'Input Parameters'!$G$4*'Model Parameters'!$F$2*EXP(-'Model Parameters'!$B$32*$N85-'Model Parameters'!$B$33*$Q85-'Model Parameters'!$B$35*($N85+2*$Q85))*$L85</f>
        <v>31.617036963756728</v>
      </c>
      <c r="S85">
        <f>'Input Parameters'!$G$22+('Model Parameters'!$F$20*'Input Parameters'!$G$22 - (1/(1/('Input Parameters'!$G$12*($I85+2*$F85*$R85))+1/('Model Parameters'!$F$22*'Input Parameters'!$G$24))) + 'Input Parameters'!$G$12*($I85+2*$F85*$R85))/('Model Parameters'!$F$20+2*'Input Parameters'!$G$13*'Input Parameters'!$G$12*'Model Parameters'!$B$61*$R85)</f>
        <v>0.21753130912456106</v>
      </c>
      <c r="T85">
        <f>'Input Parameters'!$G$15/(2*'Model Parameters'!$F$4)*'Model Parameters'!$B$39/('Model Parameters'!$B$65)*EXP(-($E85+0.11)/'Model Parameters'!$B$48)+'Input Parameters'!$G$13*'Model Parameters'!$B$61*$S85</f>
        <v>0.3784049991881534</v>
      </c>
      <c r="U85">
        <f>1/((SQRT($T85*('Input Parameters'!$G$12)^2/'Model Parameters'!$B$51))/TANH(SQRT($T85*('Input Parameters'!$G$12)^2/'Model Parameters'!$B$51))+$T85*'Input Parameters'!$G$12/'Input Parameters'!$G$17)</f>
        <v>0.99719120938145356</v>
      </c>
      <c r="V85" s="4">
        <f>(2*'Model Parameters'!$F$21*'Input Parameters'!$G$23+'Model Parameters'!$F$22*'Input Parameters'!$G$24+'Model Parameters'!$F$20*'Input Parameters'!$G$22+'Input Parameters'!$G$12*$I85-'Model Parameters'!$F$20*$S85)/(2*'Model Parameters'!$F$21)</f>
        <v>256.38733824232264</v>
      </c>
      <c r="W85" s="4">
        <f>'Input Parameters'!$G$12*(2*$F85*$U85*'Model Parameters'!$F$2*'Input Parameters'!$G$4)/(2*'Model Parameters'!$F$21)*EXP(-$S85*('Model Parameters'!$B$32+'Model Parameters'!$B$35))</f>
        <v>4.2236884206330219</v>
      </c>
      <c r="X85">
        <f>MAX(0,$V85+LN(1+($W85*('Model Parameters'!$B$33+2*'Model Parameters'!$B$35)*EXP(-$V85*('Model Parameters'!$B$33+2*'Model Parameters'!$B$35)))/(1+LN(SQRT(1+$W85*('Model Parameters'!$B$33+2*'Model Parameters'!$B$35)*EXP(-$V85*('Model Parameters'!$B$33+2*'Model Parameters'!$B$35))))))/('Model Parameters'!$B$33+2*'Model Parameters'!$B$35))</f>
        <v>260.31912824091575</v>
      </c>
      <c r="Y85">
        <f>'Input Parameters'!$G$4*'Model Parameters'!$F$2*EXP(-'Model Parameters'!$B$32*$S85-'Model Parameters'!$B$33*$X85-'Model Parameters'!$B$35*($S85+2*$X85))*$U85</f>
        <v>31.617057714529206</v>
      </c>
      <c r="Z85" s="8">
        <f>$E85-'Model Parameters'!$F$3*'Input Parameters'!$G$3/'Model Parameters'!$F$4*LN($S85/'Input Parameters'!$G$22)</f>
        <v>-0.41797712024894712</v>
      </c>
      <c r="AA85" s="8">
        <f>'Input Parameters'!$G$12*$Y85*$F85*2*'Model Parameters'!$F$4/10</f>
        <v>0.3158058199243155</v>
      </c>
      <c r="AB85" s="8">
        <f t="shared" si="7"/>
        <v>31.617057714529206</v>
      </c>
      <c r="AC85" s="8">
        <f t="shared" si="8"/>
        <v>260.31912824091575</v>
      </c>
      <c r="AD85" s="8">
        <f>LOG10(S85/1000/'Model Parameters'!$B$15)</f>
        <v>9.6495788639553766</v>
      </c>
      <c r="AE85" s="8">
        <f>AA85*10/(AA85*10+('Model Parameters'!$F$4*'Input Parameters'!$G$12)*I85)</f>
        <v>0.87661666726104503</v>
      </c>
      <c r="AF85" s="8">
        <f>Y85*S85*'Input Parameters'!$G$13*'Input Parameters'!$G$12*'Model Parameters'!$B$61</f>
        <v>2.9217501065143128E-5</v>
      </c>
      <c r="AG85" s="8">
        <f>'Input Parameters'!$G$12*F85*Y85</f>
        <v>1.6365539717278102E-5</v>
      </c>
      <c r="AH85" s="8">
        <f>'Input Parameters'!$G$17*('Model Parameters'!$F$2*'Input Parameters'!$G$4*EXP(-'Model Parameters'!$B$32*$S85-'Model Parameters'!$B$33*$X85-'Model Parameters'!$B$35*($S85+2*$X85))-$Y85*SQRT($T85*('Input Parameters'!$G$12)^2/'Model Parameters'!$B$51)/TANH(SQRT($T85*('Input Parameters'!$G$12)^2/'Model Parameters'!$B$51)))</f>
        <v>4.558304078240929E-5</v>
      </c>
      <c r="AI85" s="8">
        <f>MIN(1,('Model Parameters'!$B$45-'Model Parameters'!$F$3*'Input Parameters'!$G$3/'Model Parameters'!$F$4*LN($S85/'Input Parameters'!$G$22))/Z85)</f>
        <v>0.27029498691616877</v>
      </c>
      <c r="AJ85" s="8">
        <f>MIN('Input Parameters'!$G$24+'Model Parameters'!$F$2*'Input Parameters'!$G$4*EXP(-'Model Parameters'!$B$32*$S85-'Model Parameters'!$B$33*$X85-'Model Parameters'!$B$35*($S85+2*$X85)),AC85*10^(3-AD85)/'Model Parameters'!$B$13)</f>
        <v>44.867080561186533</v>
      </c>
      <c r="AK85" s="8">
        <f t="shared" si="9"/>
        <v>0.23694509060781963</v>
      </c>
      <c r="AL85" s="8">
        <f>MIN(1,('Model Parameters'!$B$45-'Model Parameters'!$F$3*'Input Parameters'!$G$3/'Model Parameters'!$F$4*AD85)/($E85-'Model Parameters'!$F$3*'Input Parameters'!$G$3/'Model Parameters'!$F$4*AD85))</f>
        <v>0.53991746692285092</v>
      </c>
      <c r="AM85" s="8">
        <f>MIN(1,('Model Parameters'!$B$45-'Model Parameters'!$F$3*'Input Parameters'!$G$3/'Model Parameters'!$F$4*AD85-0.2)/($E85-'Model Parameters'!$F$3*'Input Parameters'!$G$3/'Model Parameters'!$F$4*AD85-0.2))</f>
        <v>0.64655078504215324</v>
      </c>
      <c r="AN85" s="8">
        <f t="shared" si="10"/>
        <v>0.47330065044993508</v>
      </c>
      <c r="AO85" s="8">
        <f t="shared" si="11"/>
        <v>0.5667771943986647</v>
      </c>
      <c r="AP85" s="8">
        <f>EXP(-'Model Parameters'!$B$32*$S85-'Model Parameters'!$B$33*$X85-'Model Parameters'!$B$35*($S85+2*$X85))</f>
        <v>0.9308616500317376</v>
      </c>
    </row>
    <row r="86" spans="5:42" x14ac:dyDescent="0.4">
      <c r="E86">
        <f t="shared" si="6"/>
        <v>-0.42</v>
      </c>
      <c r="F86">
        <f>'Input Parameters'!$G$15/(2*'Model Parameters'!$F$4)*'Model Parameters'!$B$39/('Model Parameters'!$B$65)*EXP(-($E86+0.11)/'Model Parameters'!$B$48)</f>
        <v>0.14800326870191655</v>
      </c>
      <c r="G86">
        <f>1/((SQRT($F86*('Input Parameters'!$G$12)^2/'Model Parameters'!$B$51))/TANH(SQRT($F86*('Input Parameters'!$G$12)^2/'Model Parameters'!$B$51))+$F86*'Input Parameters'!$G$12/'Input Parameters'!$G$17)</f>
        <v>0.99889918359951957</v>
      </c>
      <c r="H86">
        <f>'Model Parameters'!$F$2*'Input Parameters'!$G$4*$G86</f>
        <v>34.023542529596988</v>
      </c>
      <c r="I86">
        <f>'Input Parameters'!$G$15*'Model Parameters'!$B$41/'Model Parameters'!$F$4*EXP(-$E86/'Model Parameters'!$B$50)</f>
        <v>1.2969050520387202</v>
      </c>
      <c r="J86">
        <f>'Input Parameters'!$G$22+('Model Parameters'!$F$20*'Input Parameters'!$G$22 - (1/(1/('Input Parameters'!$G$12*($I86+2*$F86*$H86))+1/('Model Parameters'!$F$22*'Input Parameters'!$G$24))) + 'Input Parameters'!$G$12*($I86+2*$F86*$H86))/('Model Parameters'!$F$20+2*'Input Parameters'!$G$13*'Input Parameters'!$G$12*'Model Parameters'!$B$61*$H86)</f>
        <v>0.22012210121531423</v>
      </c>
      <c r="K86">
        <f>'Input Parameters'!$G$15/(2*'Model Parameters'!$F$4)*'Model Parameters'!$B$39/('Model Parameters'!$B$65)*EXP(-($E86+0.11)/'Model Parameters'!$B$48)+'Input Parameters'!$G$13*'Model Parameters'!$B$61*$J86</f>
        <v>0.39343941155699191</v>
      </c>
      <c r="L86">
        <f>1/((SQRT($K86*('Input Parameters'!$G$12)^2/'Model Parameters'!$B$51))/TANH(SQRT($K86*('Input Parameters'!$G$12)^2/'Model Parameters'!$B$51))+$K86*'Input Parameters'!$G$12/'Input Parameters'!$G$17)</f>
        <v>0.99707999945442405</v>
      </c>
      <c r="M86">
        <f>'Model Parameters'!$F$2*'Input Parameters'!$G$4*$L86</f>
        <v>33.961579230251019</v>
      </c>
      <c r="N86">
        <f>'Input Parameters'!$G$22+('Model Parameters'!$F$20*'Input Parameters'!$G$22 - (1/(1/('Input Parameters'!$G$12*($I86+2*$F86*$M86))+1/('Model Parameters'!$F$22*'Input Parameters'!$G$24))) + 'Input Parameters'!$G$12*($I86+2*$F86*$M86))/('Model Parameters'!$F$20+2*'Input Parameters'!$G$13*'Input Parameters'!$G$12*'Model Parameters'!$B$61*$M86)</f>
        <v>0.2201158373773027</v>
      </c>
      <c r="O86" s="4">
        <f>(2*'Model Parameters'!$F$21*'Input Parameters'!$G$23+'Model Parameters'!$F$22*'Input Parameters'!$G$24+'Model Parameters'!$F$20*'Input Parameters'!$G$22+'Input Parameters'!$G$12*$I86-'Model Parameters'!$F$20*$N86)/(2*'Model Parameters'!$F$21)</f>
        <v>256.42301187025856</v>
      </c>
      <c r="P86" s="4">
        <f>'Input Parameters'!$G$12*(2*$F86*$M86)/(2*'Model Parameters'!$F$21)*EXP(-$N86*('Model Parameters'!$B$32+'Model Parameters'!$B$35))</f>
        <v>4.6007716626299304</v>
      </c>
      <c r="Q86">
        <f>$O86+LN(1+($P86*('Model Parameters'!$B$33+2*'Model Parameters'!$B$35)*EXP(-$O86*('Model Parameters'!$B$33+2*'Model Parameters'!$B$35)))/(1+LN(SQRT(1+$P86*('Model Parameters'!$B$33+2*'Model Parameters'!$B$35)*EXP(-$O86*('Model Parameters'!$B$33+2*'Model Parameters'!$B$35))))))/('Model Parameters'!$B$33+2*'Model Parameters'!$B$35)</f>
        <v>260.70536974742089</v>
      </c>
      <c r="R86">
        <f>'Input Parameters'!$G$4*'Model Parameters'!$F$2*EXP(-'Model Parameters'!$B$32*$N86-'Model Parameters'!$B$33*$Q86-'Model Parameters'!$B$35*($N86+2*$Q86))*$L86</f>
        <v>31.610161184868087</v>
      </c>
      <c r="S86">
        <f>'Input Parameters'!$G$22+('Model Parameters'!$F$20*'Input Parameters'!$G$22 - (1/(1/('Input Parameters'!$G$12*($I86+2*$F86*$R86))+1/('Model Parameters'!$F$22*'Input Parameters'!$G$24))) + 'Input Parameters'!$G$12*($I86+2*$F86*$R86))/('Model Parameters'!$F$20+2*'Input Parameters'!$G$13*'Input Parameters'!$G$12*'Model Parameters'!$B$61*$R86)</f>
        <v>0.21991615777112616</v>
      </c>
      <c r="T86">
        <f>'Input Parameters'!$G$15/(2*'Model Parameters'!$F$4)*'Model Parameters'!$B$39/('Model Parameters'!$B$65)*EXP(-($E86+0.11)/'Model Parameters'!$B$48)+'Input Parameters'!$G$13*'Model Parameters'!$B$61*$S86</f>
        <v>0.39320978461672218</v>
      </c>
      <c r="U86">
        <f>1/((SQRT($T86*('Input Parameters'!$G$12)^2/'Model Parameters'!$B$51))/TANH(SQRT($T86*('Input Parameters'!$G$12)^2/'Model Parameters'!$B$51))+$T86*'Input Parameters'!$G$12/'Input Parameters'!$G$17)</f>
        <v>0.9970816977895276</v>
      </c>
      <c r="V86" s="4">
        <f>(2*'Model Parameters'!$F$21*'Input Parameters'!$G$23+'Model Parameters'!$F$22*'Input Parameters'!$G$24+'Model Parameters'!$F$20*'Input Parameters'!$G$22+'Input Parameters'!$G$12*$I86-'Model Parameters'!$F$20*$S86)/(2*'Model Parameters'!$F$21)</f>
        <v>256.42335853315603</v>
      </c>
      <c r="W86" s="4">
        <f>'Input Parameters'!$G$12*(2*$F86*$U86*'Model Parameters'!$F$2*'Input Parameters'!$G$4)/(2*'Model Parameters'!$F$21)*EXP(-$S86*('Model Parameters'!$B$32+'Model Parameters'!$B$35))</f>
        <v>4.6007796293418517</v>
      </c>
      <c r="X86">
        <f>MAX(0,$V86+LN(1+($W86*('Model Parameters'!$B$33+2*'Model Parameters'!$B$35)*EXP(-$V86*('Model Parameters'!$B$33+2*'Model Parameters'!$B$35)))/(1+LN(SQRT(1+$W86*('Model Parameters'!$B$33+2*'Model Parameters'!$B$35)*EXP(-$V86*('Model Parameters'!$B$33+2*'Model Parameters'!$B$35))))))/('Model Parameters'!$B$33+2*'Model Parameters'!$B$35))</f>
        <v>260.70572340901975</v>
      </c>
      <c r="Y86">
        <f>'Input Parameters'!$G$4*'Model Parameters'!$F$2*EXP(-'Model Parameters'!$B$32*$S86-'Model Parameters'!$B$33*$X86-'Model Parameters'!$B$35*($S86+2*$X86))*$U86</f>
        <v>31.610212845700492</v>
      </c>
      <c r="Z86" s="8">
        <f>$E86-'Model Parameters'!$F$3*'Input Parameters'!$G$3/'Model Parameters'!$F$4*LN($S86/'Input Parameters'!$G$22)</f>
        <v>-0.42325726362905758</v>
      </c>
      <c r="AA86" s="8">
        <f>'Input Parameters'!$G$12*$Y86*$F86*2*'Model Parameters'!$F$4/10</f>
        <v>0.34396440308401999</v>
      </c>
      <c r="AB86" s="8">
        <f t="shared" si="7"/>
        <v>31.610212845700492</v>
      </c>
      <c r="AC86" s="8">
        <f t="shared" si="8"/>
        <v>260.70572340901975</v>
      </c>
      <c r="AD86" s="8">
        <f>LOG10(S86/1000/'Model Parameters'!$B$15)</f>
        <v>9.6543142296714279</v>
      </c>
      <c r="AE86" s="8">
        <f>AA86*10/(AA86*10+('Model Parameters'!$F$4*'Input Parameters'!$G$12)*I86)</f>
        <v>0.87826756642792692</v>
      </c>
      <c r="AF86" s="8">
        <f>Y86*S86*'Input Parameters'!$G$13*'Input Parameters'!$G$12*'Model Parameters'!$B$61</f>
        <v>2.9531424906626874E-5</v>
      </c>
      <c r="AG86" s="8">
        <f>'Input Parameters'!$G$12*F86*Y86</f>
        <v>1.7824760485257809E-5</v>
      </c>
      <c r="AH86" s="8">
        <f>'Input Parameters'!$G$17*('Model Parameters'!$F$2*'Input Parameters'!$G$4*EXP(-'Model Parameters'!$B$32*$S86-'Model Parameters'!$B$33*$X86-'Model Parameters'!$B$35*($S86+2*$X86))-$Y86*SQRT($T86*('Input Parameters'!$G$12)^2/'Model Parameters'!$B$51)/TANH(SQRT($T86*('Input Parameters'!$G$12)^2/'Model Parameters'!$B$51)))</f>
        <v>4.7356185391969888E-5</v>
      </c>
      <c r="AI86" s="8">
        <f>MIN(1,('Model Parameters'!$B$45-'Model Parameters'!$F$3*'Input Parameters'!$G$3/'Model Parameters'!$F$4*LN($S86/'Input Parameters'!$G$22))/Z86)</f>
        <v>0.26758492614627921</v>
      </c>
      <c r="AJ86" s="8">
        <f>MIN('Input Parameters'!$G$24+'Model Parameters'!$F$2*'Input Parameters'!$G$4*EXP(-'Model Parameters'!$B$32*$S86-'Model Parameters'!$B$33*$X86-'Model Parameters'!$B$35*($S86+2*$X86)),AC86*10^(3-AD86)/'Model Parameters'!$B$13)</f>
        <v>44.446434766601321</v>
      </c>
      <c r="AK86" s="8">
        <f t="shared" si="9"/>
        <v>0.23501116189928919</v>
      </c>
      <c r="AL86" s="8">
        <f>MIN(1,('Model Parameters'!$B$45-'Model Parameters'!$F$3*'Input Parameters'!$G$3/'Model Parameters'!$F$4*AD86)/($E86-'Model Parameters'!$F$3*'Input Parameters'!$G$3/'Model Parameters'!$F$4*AD86))</f>
        <v>0.5359602383430917</v>
      </c>
      <c r="AM86" s="8">
        <f>MIN(1,('Model Parameters'!$B$45-'Model Parameters'!$F$3*'Input Parameters'!$G$3/'Model Parameters'!$F$4*AD86-0.2)/($E86-'Model Parameters'!$F$3*'Input Parameters'!$G$3/'Model Parameters'!$F$4*AD86-0.2))</f>
        <v>0.6428761515728536</v>
      </c>
      <c r="AN86" s="8">
        <f t="shared" si="10"/>
        <v>0.47071649423171885</v>
      </c>
      <c r="AO86" s="8">
        <f t="shared" si="11"/>
        <v>0.56461727315644117</v>
      </c>
      <c r="AP86" s="8">
        <f>EXP(-'Model Parameters'!$B$32*$S86-'Model Parameters'!$B$33*$X86-'Model Parameters'!$B$35*($S86+2*$X86))</f>
        <v>0.93076234145445913</v>
      </c>
    </row>
    <row r="87" spans="5:42" x14ac:dyDescent="0.4">
      <c r="E87">
        <f t="shared" si="6"/>
        <v>-0.42499999999999999</v>
      </c>
      <c r="F87">
        <f>'Input Parameters'!$G$15/(2*'Model Parameters'!$F$4)*'Model Parameters'!$B$39/('Model Parameters'!$B$65)*EXP(-($E87+0.11)/'Model Parameters'!$B$48)</f>
        <v>0.16123477256418758</v>
      </c>
      <c r="G87">
        <f>1/((SQRT($F87*('Input Parameters'!$G$12)^2/'Model Parameters'!$B$51))/TANH(SQRT($F87*('Input Parameters'!$G$12)^2/'Model Parameters'!$B$51))+$F87*'Input Parameters'!$G$12/'Input Parameters'!$G$17)</f>
        <v>0.99880091037542862</v>
      </c>
      <c r="H87">
        <f>'Model Parameters'!$F$2*'Input Parameters'!$G$4*$G87</f>
        <v>34.020195241628116</v>
      </c>
      <c r="I87">
        <f>'Input Parameters'!$G$15*'Model Parameters'!$B$41/'Model Parameters'!$F$4*EXP(-$E87/'Model Parameters'!$B$50)</f>
        <v>1.3910227678440685</v>
      </c>
      <c r="J87">
        <f>'Input Parameters'!$G$22+('Model Parameters'!$F$20*'Input Parameters'!$G$22 - (1/(1/('Input Parameters'!$G$12*($I87+2*$F87*$H87))+1/('Model Parameters'!$F$22*'Input Parameters'!$G$24))) + 'Input Parameters'!$G$12*($I87+2*$F87*$H87))/('Model Parameters'!$F$20+2*'Input Parameters'!$G$13*'Input Parameters'!$G$12*'Model Parameters'!$B$61*$H87)</f>
        <v>0.22304502906606988</v>
      </c>
      <c r="K87">
        <f>'Input Parameters'!$G$15/(2*'Model Parameters'!$F$4)*'Model Parameters'!$B$39/('Model Parameters'!$B$65)*EXP(-($E87+0.11)/'Model Parameters'!$B$48)+'Input Parameters'!$G$13*'Model Parameters'!$B$61*$J87</f>
        <v>0.40992997997285552</v>
      </c>
      <c r="L87">
        <f>1/((SQRT($K87*('Input Parameters'!$G$12)^2/'Model Parameters'!$B$51))/TANH(SQRT($K87*('Input Parameters'!$G$12)^2/'Model Parameters'!$B$51))+$K87*'Input Parameters'!$G$12/'Input Parameters'!$G$17)</f>
        <v>0.99695805211901323</v>
      </c>
      <c r="M87">
        <f>'Model Parameters'!$F$2*'Input Parameters'!$G$4*$L87</f>
        <v>33.957425577489211</v>
      </c>
      <c r="N87">
        <f>'Input Parameters'!$G$22+('Model Parameters'!$F$20*'Input Parameters'!$G$22 - (1/(1/('Input Parameters'!$G$12*($I87+2*$F87*$M87))+1/('Model Parameters'!$F$22*'Input Parameters'!$G$24))) + 'Input Parameters'!$G$12*($I87+2*$F87*$M87))/('Model Parameters'!$F$20+2*'Input Parameters'!$G$13*'Input Parameters'!$G$12*'Model Parameters'!$B$61*$M87)</f>
        <v>0.22303503296686569</v>
      </c>
      <c r="O87" s="4">
        <f>(2*'Model Parameters'!$F$21*'Input Parameters'!$G$23+'Model Parameters'!$F$22*'Input Parameters'!$G$24+'Model Parameters'!$F$20*'Input Parameters'!$G$22+'Input Parameters'!$G$12*$I87-'Model Parameters'!$F$20*$N87)/(2*'Model Parameters'!$F$21)</f>
        <v>256.46101898036</v>
      </c>
      <c r="P87" s="4">
        <f>'Input Parameters'!$G$12*(2*$F87*$M87)/(2*'Model Parameters'!$F$21)*EXP(-$N87*('Model Parameters'!$B$32+'Model Parameters'!$B$35))</f>
        <v>5.0114659382379116</v>
      </c>
      <c r="Q87">
        <f>$O87+LN(1+($P87*('Model Parameters'!$B$33+2*'Model Parameters'!$B$35)*EXP(-$O87*('Model Parameters'!$B$33+2*'Model Parameters'!$B$35)))/(1+LN(SQRT(1+$P87*('Model Parameters'!$B$33+2*'Model Parameters'!$B$35)*EXP(-$O87*('Model Parameters'!$B$33+2*'Model Parameters'!$B$35))))))/('Model Parameters'!$B$33+2*'Model Parameters'!$B$35)</f>
        <v>261.12510868897323</v>
      </c>
      <c r="R87">
        <f>'Input Parameters'!$G$4*'Model Parameters'!$F$2*EXP(-'Model Parameters'!$B$32*$N87-'Model Parameters'!$B$33*$Q87-'Model Parameters'!$B$35*($N87+2*$Q87))*$L87</f>
        <v>31.602632674624061</v>
      </c>
      <c r="S87">
        <f>'Input Parameters'!$G$22+('Model Parameters'!$F$20*'Input Parameters'!$G$22 - (1/(1/('Input Parameters'!$G$12*($I87+2*$F87*$R87))+1/('Model Parameters'!$F$22*'Input Parameters'!$G$24))) + 'Input Parameters'!$G$12*($I87+2*$F87*$R87))/('Model Parameters'!$F$20+2*'Input Parameters'!$G$13*'Input Parameters'!$G$12*'Model Parameters'!$B$61*$R87)</f>
        <v>0.22269660490083354</v>
      </c>
      <c r="T87">
        <f>'Input Parameters'!$G$15/(2*'Model Parameters'!$F$4)*'Model Parameters'!$B$39/('Model Parameters'!$B$65)*EXP(-($E87+0.11)/'Model Parameters'!$B$48)+'Input Parameters'!$G$13*'Model Parameters'!$B$61*$S87</f>
        <v>0.40954148702861698</v>
      </c>
      <c r="U87">
        <f>1/((SQRT($T87*('Input Parameters'!$G$12)^2/'Model Parameters'!$B$51))/TANH(SQRT($T87*('Input Parameters'!$G$12)^2/'Model Parameters'!$B$51))+$T87*'Input Parameters'!$G$12/'Input Parameters'!$G$17)</f>
        <v>0.99696092460770902</v>
      </c>
      <c r="V87" s="4">
        <f>(2*'Model Parameters'!$F$21*'Input Parameters'!$G$23+'Model Parameters'!$F$22*'Input Parameters'!$G$24+'Model Parameters'!$F$20*'Input Parameters'!$G$22+'Input Parameters'!$G$12*$I87-'Model Parameters'!$F$20*$S87)/(2*'Model Parameters'!$F$21)</f>
        <v>256.4616065238564</v>
      </c>
      <c r="W87" s="4">
        <f>'Input Parameters'!$G$12*(2*$F87*$U87*'Model Parameters'!$F$2*'Input Parameters'!$G$4)/(2*'Model Parameters'!$F$21)*EXP(-$S87*('Model Parameters'!$B$32+'Model Parameters'!$B$35))</f>
        <v>5.011480617867611</v>
      </c>
      <c r="X87">
        <f>MAX(0,$V87+LN(1+($W87*('Model Parameters'!$B$33+2*'Model Parameters'!$B$35)*EXP(-$V87*('Model Parameters'!$B$33+2*'Model Parameters'!$B$35)))/(1+LN(SQRT(1+$W87*('Model Parameters'!$B$33+2*'Model Parameters'!$B$35)*EXP(-$V87*('Model Parameters'!$B$33+2*'Model Parameters'!$B$35))))))/('Model Parameters'!$B$33+2*'Model Parameters'!$B$35))</f>
        <v>261.12570912413992</v>
      </c>
      <c r="Y87">
        <f>'Input Parameters'!$G$4*'Model Parameters'!$F$2*EXP(-'Model Parameters'!$B$32*$S87-'Model Parameters'!$B$33*$X87-'Model Parameters'!$B$35*($S87+2*$X87))*$U87</f>
        <v>31.602720025202395</v>
      </c>
      <c r="Z87" s="8">
        <f>$E87-'Model Parameters'!$F$3*'Input Parameters'!$G$3/'Model Parameters'!$F$4*LN($S87/'Input Parameters'!$G$22)</f>
        <v>-0.42858006663292597</v>
      </c>
      <c r="AA87" s="8">
        <f>'Input Parameters'!$G$12*$Y87*$F87*2*'Model Parameters'!$F$4/10</f>
        <v>0.37462602612757384</v>
      </c>
      <c r="AB87" s="8">
        <f t="shared" si="7"/>
        <v>31.602720025202395</v>
      </c>
      <c r="AC87" s="8">
        <f t="shared" si="8"/>
        <v>261.12570912413992</v>
      </c>
      <c r="AD87" s="8">
        <f>LOG10(S87/1000/'Model Parameters'!$B$15)</f>
        <v>9.6597706865648725</v>
      </c>
      <c r="AE87" s="8">
        <f>AA87*10/(AA87*10+('Model Parameters'!$F$4*'Input Parameters'!$G$12)*I87)</f>
        <v>0.8798972308787506</v>
      </c>
      <c r="AF87" s="8">
        <f>Y87*S87*'Input Parameters'!$G$13*'Input Parameters'!$G$12*'Model Parameters'!$B$61</f>
        <v>2.989770847064547E-5</v>
      </c>
      <c r="AG87" s="8">
        <f>'Input Parameters'!$G$12*F87*Y87</f>
        <v>1.9413692601314908E-5</v>
      </c>
      <c r="AH87" s="8">
        <f>'Input Parameters'!$G$17*('Model Parameters'!$F$2*'Input Parameters'!$G$4*EXP(-'Model Parameters'!$B$32*$S87-'Model Parameters'!$B$33*$X87-'Model Parameters'!$B$35*($S87+2*$X87))-$Y87*SQRT($T87*('Input Parameters'!$G$12)^2/'Model Parameters'!$B$51)/TANH(SQRT($T87*('Input Parameters'!$G$12)^2/'Model Parameters'!$B$51)))</f>
        <v>4.9311401072013379E-5</v>
      </c>
      <c r="AI87" s="8">
        <f>MIN(1,('Model Parameters'!$B$45-'Model Parameters'!$F$3*'Input Parameters'!$G$3/'Model Parameters'!$F$4*LN($S87/'Input Parameters'!$G$22))/Z87)</f>
        <v>0.26501481397688526</v>
      </c>
      <c r="AJ87" s="8">
        <f>MIN('Input Parameters'!$G$24+'Model Parameters'!$F$2*'Input Parameters'!$G$4*EXP(-'Model Parameters'!$B$32*$S87-'Model Parameters'!$B$33*$X87-'Model Parameters'!$B$35*($S87+2*$X87)),AC87*10^(3-AD87)/'Model Parameters'!$B$13)</f>
        <v>43.962212386576581</v>
      </c>
      <c r="AK87" s="8">
        <f t="shared" si="9"/>
        <v>0.23318580096010855</v>
      </c>
      <c r="AL87" s="8">
        <f>MIN(1,('Model Parameters'!$B$45-'Model Parameters'!$F$3*'Input Parameters'!$G$3/'Model Parameters'!$F$4*AD87)/($E87-'Model Parameters'!$F$3*'Input Parameters'!$G$3/'Model Parameters'!$F$4*AD87))</f>
        <v>0.53207610348827061</v>
      </c>
      <c r="AM87" s="8">
        <f>MIN(1,('Model Parameters'!$B$45-'Model Parameters'!$F$3*'Input Parameters'!$G$3/'Model Parameters'!$F$4*AD87-0.2)/($E87-'Model Parameters'!$F$3*'Input Parameters'!$G$3/'Model Parameters'!$F$4*AD87-0.2))</f>
        <v>0.63925228038873128</v>
      </c>
      <c r="AN87" s="8">
        <f t="shared" si="10"/>
        <v>0.46817229007608485</v>
      </c>
      <c r="AO87" s="8">
        <f t="shared" si="11"/>
        <v>0.56247631134697129</v>
      </c>
      <c r="AP87" s="8">
        <f>EXP(-'Model Parameters'!$B$32*$S87-'Model Parameters'!$B$33*$X87-'Model Parameters'!$B$35*($S87+2*$X87))</f>
        <v>0.93065444251382157</v>
      </c>
    </row>
    <row r="88" spans="5:42" x14ac:dyDescent="0.4">
      <c r="E88">
        <f t="shared" si="6"/>
        <v>-0.43</v>
      </c>
      <c r="F88">
        <f>'Input Parameters'!$G$15/(2*'Model Parameters'!$F$4)*'Model Parameters'!$B$39/('Model Parameters'!$B$65)*EXP(-($E88+0.11)/'Model Parameters'!$B$48)</f>
        <v>0.17564917391239135</v>
      </c>
      <c r="G88">
        <f>1/((SQRT($F88*('Input Parameters'!$G$12)^2/'Model Parameters'!$B$51))/TANH(SQRT($F88*('Input Parameters'!$G$12)^2/'Model Parameters'!$B$51))+$F88*'Input Parameters'!$G$12/'Input Parameters'!$G$17)</f>
        <v>0.99869387759915229</v>
      </c>
      <c r="H88">
        <f>'Model Parameters'!$F$2*'Input Parameters'!$G$4*$G88</f>
        <v>34.016549594223967</v>
      </c>
      <c r="I88">
        <f>'Input Parameters'!$G$15*'Model Parameters'!$B$41/'Model Parameters'!$F$4*EXP(-$E88/'Model Parameters'!$B$50)</f>
        <v>1.491970701801848</v>
      </c>
      <c r="J88">
        <f>'Input Parameters'!$G$22+('Model Parameters'!$F$20*'Input Parameters'!$G$22 - (1/(1/('Input Parameters'!$G$12*($I88+2*$F88*$H88))+1/('Model Parameters'!$F$22*'Input Parameters'!$G$24))) + 'Input Parameters'!$G$12*($I88+2*$F88*$H88))/('Model Parameters'!$F$20+2*'Input Parameters'!$G$13*'Input Parameters'!$G$12*'Model Parameters'!$B$61*$H88)</f>
        <v>0.2264477240419254</v>
      </c>
      <c r="K88">
        <f>'Input Parameters'!$G$15/(2*'Model Parameters'!$F$4)*'Model Parameters'!$B$39/('Model Parameters'!$B$65)*EXP(-($E88+0.11)/'Model Parameters'!$B$48)+'Input Parameters'!$G$13*'Model Parameters'!$B$61*$J88</f>
        <v>0.42813838621913813</v>
      </c>
      <c r="L88">
        <f>1/((SQRT($K88*('Input Parameters'!$G$12)^2/'Model Parameters'!$B$51))/TANH(SQRT($K88*('Input Parameters'!$G$12)^2/'Model Parameters'!$B$51))+$K88*'Input Parameters'!$G$12/'Input Parameters'!$G$17)</f>
        <v>0.99682344249445332</v>
      </c>
      <c r="M88">
        <f>'Model Parameters'!$F$2*'Input Parameters'!$G$4*$L88</f>
        <v>33.952840634022145</v>
      </c>
      <c r="N88">
        <f>'Input Parameters'!$G$22+('Model Parameters'!$F$20*'Input Parameters'!$G$22 - (1/(1/('Input Parameters'!$G$12*($I88+2*$F88*$M88))+1/('Model Parameters'!$F$22*'Input Parameters'!$G$24))) + 'Input Parameters'!$G$12*($I88+2*$F88*$M88))/('Model Parameters'!$F$20+2*'Input Parameters'!$G$13*'Input Parameters'!$G$12*'Model Parameters'!$B$61*$M88)</f>
        <v>0.22643332359337198</v>
      </c>
      <c r="O88" s="4">
        <f>(2*'Model Parameters'!$F$21*'Input Parameters'!$G$23+'Model Parameters'!$F$22*'Input Parameters'!$G$24+'Model Parameters'!$F$20*'Input Parameters'!$G$22+'Input Parameters'!$G$12*$I88-'Model Parameters'!$F$20*$N88)/(2*'Model Parameters'!$F$21)</f>
        <v>256.50132034030543</v>
      </c>
      <c r="P88" s="4">
        <f>'Input Parameters'!$G$12*(2*$F88*$M88)/(2*'Model Parameters'!$F$21)*EXP(-$N88*('Model Parameters'!$B$32+'Model Parameters'!$B$35))</f>
        <v>5.4587516162329592</v>
      </c>
      <c r="Q88">
        <f>$O88+LN(1+($P88*('Model Parameters'!$B$33+2*'Model Parameters'!$B$35)*EXP(-$O88*('Model Parameters'!$B$33+2*'Model Parameters'!$B$35)))/(1+LN(SQRT(1+$P88*('Model Parameters'!$B$33+2*'Model Parameters'!$B$35)*EXP(-$O88*('Model Parameters'!$B$33+2*'Model Parameters'!$B$35))))))/('Model Parameters'!$B$33+2*'Model Parameters'!$B$35)</f>
        <v>261.58105408967663</v>
      </c>
      <c r="R88">
        <f>'Input Parameters'!$G$4*'Model Parameters'!$F$2*EXP(-'Model Parameters'!$B$32*$N88-'Model Parameters'!$B$33*$Q88-'Model Parameters'!$B$35*($N88+2*$Q88))*$L88</f>
        <v>31.594387309452799</v>
      </c>
      <c r="S88">
        <f>'Input Parameters'!$G$22+('Model Parameters'!$F$20*'Input Parameters'!$G$22 - (1/(1/('Input Parameters'!$G$12*($I88+2*$F88*$R88))+1/('Model Parameters'!$F$22*'Input Parameters'!$G$24))) + 'Input Parameters'!$G$12*($I88+2*$F88*$R88))/('Model Parameters'!$F$20+2*'Input Parameters'!$G$13*'Input Parameters'!$G$12*'Model Parameters'!$B$61*$R88)</f>
        <v>0.22593496994241857</v>
      </c>
      <c r="T88">
        <f>'Input Parameters'!$G$15/(2*'Model Parameters'!$F$4)*'Model Parameters'!$B$39/('Model Parameters'!$B$65)*EXP(-($E88+0.11)/'Model Parameters'!$B$48)+'Input Parameters'!$G$13*'Model Parameters'!$B$61*$S88</f>
        <v>0.42756666539818811</v>
      </c>
      <c r="U88">
        <f>1/((SQRT($T88*('Input Parameters'!$G$12)^2/'Model Parameters'!$B$51))/TANH(SQRT($T88*('Input Parameters'!$G$12)^2/'Model Parameters'!$B$51))+$T88*'Input Parameters'!$G$12/'Input Parameters'!$G$17)</f>
        <v>0.99682766841025683</v>
      </c>
      <c r="V88" s="4">
        <f>(2*'Model Parameters'!$F$21*'Input Parameters'!$G$23+'Model Parameters'!$F$22*'Input Parameters'!$G$24+'Model Parameters'!$F$20*'Input Parameters'!$G$22+'Input Parameters'!$G$12*$I88-'Model Parameters'!$F$20*$S88)/(2*'Model Parameters'!$F$21)</f>
        <v>256.50218552991555</v>
      </c>
      <c r="W88" s="4">
        <f>'Input Parameters'!$G$12*(2*$F88*$U88*'Model Parameters'!$F$2*'Input Parameters'!$G$4)/(2*'Model Parameters'!$F$21)*EXP(-$S88*('Model Parameters'!$B$32+'Model Parameters'!$B$35))</f>
        <v>5.4587751434494765</v>
      </c>
      <c r="X88">
        <f>MAX(0,$V88+LN(1+($W88*('Model Parameters'!$B$33+2*'Model Parameters'!$B$35)*EXP(-$V88*('Model Parameters'!$B$33+2*'Model Parameters'!$B$35)))/(1+LN(SQRT(1+$W88*('Model Parameters'!$B$33+2*'Model Parameters'!$B$35)*EXP(-$V88*('Model Parameters'!$B$33+2*'Model Parameters'!$B$35))))))/('Model Parameters'!$B$33+2*'Model Parameters'!$B$35))</f>
        <v>261.58193993500663</v>
      </c>
      <c r="Y88">
        <f>'Input Parameters'!$G$4*'Model Parameters'!$F$2*EXP(-'Model Parameters'!$B$32*$S88-'Model Parameters'!$B$33*$X88-'Model Parameters'!$B$35*($S88+2*$X88))*$U88</f>
        <v>31.594515781785393</v>
      </c>
      <c r="Z88" s="8">
        <f>$E88-'Model Parameters'!$F$3*'Input Parameters'!$G$3/'Model Parameters'!$F$4*LN($S88/'Input Parameters'!$G$22)</f>
        <v>-0.43395099039446222</v>
      </c>
      <c r="AA88" s="8">
        <f>'Input Parameters'!$G$12*$Y88*$F88*2*'Model Parameters'!$F$4/10</f>
        <v>0.40801167270297956</v>
      </c>
      <c r="AB88" s="8">
        <f t="shared" si="7"/>
        <v>31.594515781785393</v>
      </c>
      <c r="AC88" s="8">
        <f t="shared" si="8"/>
        <v>261.58193993500663</v>
      </c>
      <c r="AD88" s="8">
        <f>LOG10(S88/1000/'Model Parameters'!$B$15)</f>
        <v>9.6660405461737433</v>
      </c>
      <c r="AE88" s="8">
        <f>AA88*10/(AA88*10+('Model Parameters'!$F$4*'Input Parameters'!$G$12)*I88)</f>
        <v>0.88150566416476595</v>
      </c>
      <c r="AF88" s="8">
        <f>Y88*S88*'Input Parameters'!$G$13*'Input Parameters'!$G$12*'Model Parameters'!$B$61</f>
        <v>3.0324594521336566E-5</v>
      </c>
      <c r="AG88" s="8">
        <f>'Input Parameters'!$G$12*F88*Y88</f>
        <v>2.1143787775456265E-5</v>
      </c>
      <c r="AH88" s="8">
        <f>'Input Parameters'!$G$17*('Model Parameters'!$F$2*'Input Parameters'!$G$4*EXP(-'Model Parameters'!$B$32*$S88-'Model Parameters'!$B$33*$X88-'Model Parameters'!$B$35*($S88+2*$X88))-$Y88*SQRT($T88*('Input Parameters'!$G$12)^2/'Model Parameters'!$B$51)/TANH(SQRT($T88*('Input Parameters'!$G$12)^2/'Model Parameters'!$B$51)))</f>
        <v>5.1468382296779224E-5</v>
      </c>
      <c r="AI88" s="8">
        <f>MIN(1,('Model Parameters'!$B$45-'Model Parameters'!$F$3*'Input Parameters'!$G$3/'Model Parameters'!$F$4*LN($S88/'Input Parameters'!$G$22))/Z88)</f>
        <v>0.26258953871929319</v>
      </c>
      <c r="AJ88" s="8">
        <f>MIN('Input Parameters'!$G$24+'Model Parameters'!$F$2*'Input Parameters'!$G$4*EXP(-'Model Parameters'!$B$32*$S88-'Model Parameters'!$B$33*$X88-'Model Parameters'!$B$35*($S88+2*$X88)),AC88*10^(3-AD88)/'Model Parameters'!$B$13)</f>
        <v>43.40780288810975</v>
      </c>
      <c r="AK88" s="8">
        <f t="shared" si="9"/>
        <v>0.23147416573147006</v>
      </c>
      <c r="AL88" s="8">
        <f>MIN(1,('Model Parameters'!$B$45-'Model Parameters'!$F$3*'Input Parameters'!$G$3/'Model Parameters'!$F$4*AD88)/($E88-'Model Parameters'!$F$3*'Input Parameters'!$G$3/'Model Parameters'!$F$4*AD88))</f>
        <v>0.52826536834869331</v>
      </c>
      <c r="AM88" s="8">
        <f>MIN(1,('Model Parameters'!$B$45-'Model Parameters'!$F$3*'Input Parameters'!$G$3/'Model Parameters'!$F$4*AD88-0.2)/($E88-'Model Parameters'!$F$3*'Input Parameters'!$G$3/'Model Parameters'!$F$4*AD88-0.2))</f>
        <v>0.63567949335263763</v>
      </c>
      <c r="AN88" s="8">
        <f t="shared" si="10"/>
        <v>0.46566891438145963</v>
      </c>
      <c r="AO88" s="8">
        <f t="shared" si="11"/>
        <v>0.56035507398373874</v>
      </c>
      <c r="AP88" s="8">
        <f>EXP(-'Model Parameters'!$B$32*$S88-'Model Parameters'!$B$33*$X88-'Model Parameters'!$B$35*($S88+2*$X88))</f>
        <v>0.93053721724416671</v>
      </c>
    </row>
    <row r="89" spans="5:42" x14ac:dyDescent="0.4">
      <c r="E89">
        <f t="shared" si="6"/>
        <v>-0.435</v>
      </c>
      <c r="F89">
        <f>'Input Parameters'!$G$15/(2*'Model Parameters'!$F$4)*'Model Parameters'!$B$39/('Model Parameters'!$B$65)*EXP(-($E89+0.11)/'Model Parameters'!$B$48)</f>
        <v>0.19135222387480361</v>
      </c>
      <c r="G89">
        <f>1/((SQRT($F89*('Input Parameters'!$G$12)^2/'Model Parameters'!$B$51))/TANH(SQRT($F89*('Input Parameters'!$G$12)^2/'Model Parameters'!$B$51))+$F89*'Input Parameters'!$G$12/'Input Parameters'!$G$17)</f>
        <v>0.99857730702595437</v>
      </c>
      <c r="H89">
        <f>'Model Parameters'!$F$2*'Input Parameters'!$G$4*$G89</f>
        <v>34.012579079561412</v>
      </c>
      <c r="I89">
        <f>'Input Parameters'!$G$15*'Model Parameters'!$B$41/'Model Parameters'!$F$4*EXP(-$E89/'Model Parameters'!$B$50)</f>
        <v>1.6002445297751067</v>
      </c>
      <c r="J89">
        <f>'Input Parameters'!$G$22+('Model Parameters'!$F$20*'Input Parameters'!$G$22 - (1/(1/('Input Parameters'!$G$12*($I89+2*$F89*$H89))+1/('Model Parameters'!$F$22*'Input Parameters'!$G$24))) + 'Input Parameters'!$G$12*($I89+2*$F89*$H89))/('Model Parameters'!$F$20+2*'Input Parameters'!$G$13*'Input Parameters'!$G$12*'Model Parameters'!$B$61*$H89)</f>
        <v>0.23040445132860432</v>
      </c>
      <c r="K89">
        <f>'Input Parameters'!$G$15/(2*'Model Parameters'!$F$4)*'Model Parameters'!$B$39/('Model Parameters'!$B$65)*EXP(-($E89+0.11)/'Model Parameters'!$B$48)+'Input Parameters'!$G$13*'Model Parameters'!$B$61*$J89</f>
        <v>0.44825318710619744</v>
      </c>
      <c r="L89">
        <f>1/((SQRT($K89*('Input Parameters'!$G$12)^2/'Model Parameters'!$B$51))/TANH(SQRT($K89*('Input Parameters'!$G$12)^2/'Model Parameters'!$B$51))+$K89*'Input Parameters'!$G$12/'Input Parameters'!$G$17)</f>
        <v>0.99667478952483146</v>
      </c>
      <c r="M89">
        <f>'Model Parameters'!$F$2*'Input Parameters'!$G$4*$L89</f>
        <v>33.947777359652598</v>
      </c>
      <c r="N89">
        <f>'Input Parameters'!$G$22+('Model Parameters'!$F$20*'Input Parameters'!$G$22 - (1/(1/('Input Parameters'!$G$12*($I89+2*$F89*$M89))+1/('Model Parameters'!$F$22*'Input Parameters'!$G$24))) + 'Input Parameters'!$G$12*($I89+2*$F89*$M89))/('Model Parameters'!$F$20+2*'Input Parameters'!$G$13*'Input Parameters'!$G$12*'Model Parameters'!$B$61*$M89)</f>
        <v>0.23038484688297425</v>
      </c>
      <c r="O89" s="4">
        <f>(2*'Model Parameters'!$F$21*'Input Parameters'!$G$23+'Model Parameters'!$F$22*'Input Parameters'!$G$24+'Model Parameters'!$F$20*'Input Parameters'!$G$22+'Input Parameters'!$G$12*$I89-'Model Parameters'!$F$20*$N89)/(2*'Model Parameters'!$F$21)</f>
        <v>256.54401409741445</v>
      </c>
      <c r="P89" s="4">
        <f>'Input Parameters'!$G$12*(2*$F89*$M89)/(2*'Model Parameters'!$F$21)*EXP(-$N89*('Model Parameters'!$B$32+'Model Parameters'!$B$35))</f>
        <v>5.9458742895382581</v>
      </c>
      <c r="Q89">
        <f>$O89+LN(1+($P89*('Model Parameters'!$B$33+2*'Model Parameters'!$B$35)*EXP(-$O89*('Model Parameters'!$B$33+2*'Model Parameters'!$B$35)))/(1+LN(SQRT(1+$P89*('Model Parameters'!$B$33+2*'Model Parameters'!$B$35)*EXP(-$O89*('Model Parameters'!$B$33+2*'Model Parameters'!$B$35))))))/('Model Parameters'!$B$33+2*'Model Parameters'!$B$35)</f>
        <v>262.07629399216097</v>
      </c>
      <c r="R89">
        <f>'Input Parameters'!$G$4*'Model Parameters'!$F$2*EXP(-'Model Parameters'!$B$32*$N89-'Model Parameters'!$B$33*$Q89-'Model Parameters'!$B$35*($N89+2*$Q89))*$L89</f>
        <v>31.585354557809278</v>
      </c>
      <c r="S89">
        <f>'Input Parameters'!$G$22+('Model Parameters'!$F$20*'Input Parameters'!$G$22 - (1/(1/('Input Parameters'!$G$12*($I89+2*$F89*$R89))+1/('Model Parameters'!$F$22*'Input Parameters'!$G$24))) + 'Input Parameters'!$G$12*($I89+2*$F89*$R89))/('Model Parameters'!$F$20+2*'Input Parameters'!$G$13*'Input Parameters'!$G$12*'Model Parameters'!$B$61*$R89)</f>
        <v>0.2297025738452399</v>
      </c>
      <c r="T89">
        <f>'Input Parameters'!$G$15/(2*'Model Parameters'!$F$4)*'Model Parameters'!$B$39/('Model Parameters'!$B$65)*EXP(-($E89+0.11)/'Model Parameters'!$B$48)+'Input Parameters'!$G$13*'Model Parameters'!$B$61*$S89</f>
        <v>0.44747059371224607</v>
      </c>
      <c r="U89">
        <f>1/((SQRT($T89*('Input Parameters'!$G$12)^2/'Model Parameters'!$B$51))/TANH(SQRT($T89*('Input Parameters'!$G$12)^2/'Model Parameters'!$B$51))+$T89*'Input Parameters'!$G$12/'Input Parameters'!$G$17)</f>
        <v>0.99668057208579597</v>
      </c>
      <c r="V89" s="4">
        <f>(2*'Model Parameters'!$F$21*'Input Parameters'!$G$23+'Model Parameters'!$F$22*'Input Parameters'!$G$24+'Model Parameters'!$F$20*'Input Parameters'!$G$22+'Input Parameters'!$G$12*$I89-'Model Parameters'!$F$20*$S89)/(2*'Model Parameters'!$F$21)</f>
        <v>256.54519858867354</v>
      </c>
      <c r="W89" s="4">
        <f>'Input Parameters'!$G$12*(2*$F89*$U89*'Model Parameters'!$F$2*'Input Parameters'!$G$4)/(2*'Model Parameters'!$F$21)*EXP(-$S89*('Model Parameters'!$B$32+'Model Parameters'!$B$35))</f>
        <v>5.9459093614680407</v>
      </c>
      <c r="X89">
        <f>MAX(0,$V89+LN(1+($W89*('Model Parameters'!$B$33+2*'Model Parameters'!$B$35)*EXP(-$V89*('Model Parameters'!$B$33+2*'Model Parameters'!$B$35)))/(1+LN(SQRT(1+$W89*('Model Parameters'!$B$33+2*'Model Parameters'!$B$35)*EXP(-$V89*('Model Parameters'!$B$33+2*'Model Parameters'!$B$35))))))/('Model Parameters'!$B$33+2*'Model Parameters'!$B$35))</f>
        <v>262.07750926615319</v>
      </c>
      <c r="Y89">
        <f>'Input Parameters'!$G$4*'Model Parameters'!$F$2*EXP(-'Model Parameters'!$B$32*$S89-'Model Parameters'!$B$33*$X89-'Model Parameters'!$B$35*($S89+2*$X89))*$U89</f>
        <v>31.585530305298477</v>
      </c>
      <c r="Z89" s="8">
        <f>$E89-'Model Parameters'!$F$3*'Input Parameters'!$G$3/'Model Parameters'!$F$4*LN($S89/'Input Parameters'!$G$22)</f>
        <v>-0.43937590022644241</v>
      </c>
      <c r="AA89" s="8">
        <f>'Input Parameters'!$G$12*$Y89*$F89*2*'Model Parameters'!$F$4/10</f>
        <v>0.44436153601333989</v>
      </c>
      <c r="AB89" s="8">
        <f t="shared" si="7"/>
        <v>31.585530305298477</v>
      </c>
      <c r="AC89" s="8">
        <f t="shared" si="8"/>
        <v>262.07750926615319</v>
      </c>
      <c r="AD89" s="8">
        <f>LOG10(S89/1000/'Model Parameters'!$B$15)</f>
        <v>9.6732229520188433</v>
      </c>
      <c r="AE89" s="8">
        <f>AA89*10/(AA89*10+('Model Parameters'!$F$4*'Input Parameters'!$G$12)*I89)</f>
        <v>0.88309285854363784</v>
      </c>
      <c r="AF89" s="8">
        <f>Y89*S89*'Input Parameters'!$G$13*'Input Parameters'!$G$12*'Model Parameters'!$B$61</f>
        <v>3.0821507567850334E-5</v>
      </c>
      <c r="AG89" s="8">
        <f>'Input Parameters'!$G$12*F89*Y89</f>
        <v>2.3027493186160535E-5</v>
      </c>
      <c r="AH89" s="8">
        <f>'Input Parameters'!$G$17*('Model Parameters'!$F$2*'Input Parameters'!$G$4*EXP(-'Model Parameters'!$B$32*$S89-'Model Parameters'!$B$33*$X89-'Model Parameters'!$B$35*($S89+2*$X89))-$Y89*SQRT($T89*('Input Parameters'!$G$12)^2/'Model Parameters'!$B$51)/TANH(SQRT($T89*('Input Parameters'!$G$12)^2/'Model Parameters'!$B$51)))</f>
        <v>5.3849000753944777E-5</v>
      </c>
      <c r="AI89" s="8">
        <f>MIN(1,('Model Parameters'!$B$45-'Model Parameters'!$F$3*'Input Parameters'!$G$3/'Model Parameters'!$F$4*LN($S89/'Input Parameters'!$G$22))/Z89)</f>
        <v>0.26031446005003039</v>
      </c>
      <c r="AJ89" s="8">
        <f>MIN('Input Parameters'!$G$24+'Model Parameters'!$F$2*'Input Parameters'!$G$4*EXP(-'Model Parameters'!$B$32*$S89-'Model Parameters'!$B$33*$X89-'Model Parameters'!$B$35*($S89+2*$X89)),AC89*10^(3-AD89)/'Model Parameters'!$B$13)</f>
        <v>42.776711514824328</v>
      </c>
      <c r="AK89" s="8">
        <f t="shared" si="9"/>
        <v>0.22988184064582495</v>
      </c>
      <c r="AL89" s="8">
        <f>MIN(1,('Model Parameters'!$B$45-'Model Parameters'!$F$3*'Input Parameters'!$G$3/'Model Parameters'!$F$4*AD89)/($E89-'Model Parameters'!$F$3*'Input Parameters'!$G$3/'Model Parameters'!$F$4*AD89))</f>
        <v>0.52452849172672233</v>
      </c>
      <c r="AM89" s="8">
        <f>MIN(1,('Model Parameters'!$B$45-'Model Parameters'!$F$3*'Input Parameters'!$G$3/'Model Parameters'!$F$4*AD89-0.2)/($E89-'Model Parameters'!$F$3*'Input Parameters'!$G$3/'Model Parameters'!$F$4*AD89-0.2))</f>
        <v>0.63215820928738198</v>
      </c>
      <c r="AN89" s="8">
        <f t="shared" si="10"/>
        <v>0.4632073651465341</v>
      </c>
      <c r="AO89" s="8">
        <f t="shared" si="11"/>
        <v>0.55825440009142147</v>
      </c>
      <c r="AP89" s="8">
        <f>EXP(-'Model Parameters'!$B$32*$S89-'Model Parameters'!$B$33*$X89-'Model Parameters'!$B$35*($S89+2*$X89))</f>
        <v>0.93040986798996028</v>
      </c>
    </row>
    <row r="90" spans="5:42" x14ac:dyDescent="0.4">
      <c r="E90">
        <f t="shared" si="6"/>
        <v>-0.44</v>
      </c>
      <c r="F90">
        <f>'Input Parameters'!$G$15/(2*'Model Parameters'!$F$4)*'Model Parameters'!$B$39/('Model Parameters'!$B$65)*EXP(-($E90+0.11)/'Model Parameters'!$B$48)</f>
        <v>0.20845912773888586</v>
      </c>
      <c r="G90">
        <f>1/((SQRT($F90*('Input Parameters'!$G$12)^2/'Model Parameters'!$B$51))/TANH(SQRT($F90*('Input Parameters'!$G$12)^2/'Model Parameters'!$B$51))+$F90*'Input Parameters'!$G$12/'Input Parameters'!$G$17)</f>
        <v>0.99845035174025965</v>
      </c>
      <c r="H90">
        <f>'Model Parameters'!$F$2*'Input Parameters'!$G$4*$G90</f>
        <v>34.008254850817295</v>
      </c>
      <c r="I90">
        <f>'Input Parameters'!$G$15*'Model Parameters'!$B$41/'Model Parameters'!$F$4*EXP(-$E90/'Model Parameters'!$B$50)</f>
        <v>1.7163758993273153</v>
      </c>
      <c r="J90">
        <f>'Input Parameters'!$G$22+('Model Parameters'!$F$20*'Input Parameters'!$G$22 - (1/(1/('Input Parameters'!$G$12*($I90+2*$F90*$H90))+1/('Model Parameters'!$F$22*'Input Parameters'!$G$24))) + 'Input Parameters'!$G$12*($I90+2*$F90*$H90))/('Model Parameters'!$F$20+2*'Input Parameters'!$G$13*'Input Parameters'!$G$12*'Model Parameters'!$B$61*$H90)</f>
        <v>0.23499989426648332</v>
      </c>
      <c r="K90">
        <f>'Input Parameters'!$G$15/(2*'Model Parameters'!$F$4)*'Model Parameters'!$B$39/('Model Parameters'!$B$65)*EXP(-($E90+0.11)/'Model Parameters'!$B$48)+'Input Parameters'!$G$13*'Model Parameters'!$B$61*$J90</f>
        <v>0.47048400984601474</v>
      </c>
      <c r="L90">
        <f>1/((SQRT($K90*('Input Parameters'!$G$12)^2/'Model Parameters'!$B$51))/TANH(SQRT($K90*('Input Parameters'!$G$12)^2/'Model Parameters'!$B$51))+$K90*'Input Parameters'!$G$12/'Input Parameters'!$G$17)</f>
        <v>0.99651055981275671</v>
      </c>
      <c r="M90">
        <f>'Model Parameters'!$F$2*'Input Parameters'!$G$4*$L90</f>
        <v>33.942183525274572</v>
      </c>
      <c r="N90">
        <f>'Input Parameters'!$G$22+('Model Parameters'!$F$20*'Input Parameters'!$G$22 - (1/(1/('Input Parameters'!$G$12*($I90+2*$F90*$M90))+1/('Model Parameters'!$F$22*'Input Parameters'!$G$24))) + 'Input Parameters'!$G$12*($I90+2*$F90*$M90))/('Model Parameters'!$F$20+2*'Input Parameters'!$G$13*'Input Parameters'!$G$12*'Model Parameters'!$B$61*$M90)</f>
        <v>0.23497413210250995</v>
      </c>
      <c r="O90" s="4">
        <f>(2*'Model Parameters'!$F$21*'Input Parameters'!$G$23+'Model Parameters'!$F$22*'Input Parameters'!$G$24+'Model Parameters'!$F$20*'Input Parameters'!$G$22+'Input Parameters'!$G$12*$I90-'Model Parameters'!$F$20*$N90)/(2*'Model Parameters'!$F$21)</f>
        <v>256.58919682139089</v>
      </c>
      <c r="P90" s="4">
        <f>'Input Parameters'!$G$12*(2*$F90*$M90)/(2*'Model Parameters'!$F$21)*EXP(-$N90*('Model Parameters'!$B$32+'Model Parameters'!$B$35))</f>
        <v>6.4763643705136467</v>
      </c>
      <c r="Q90">
        <f>$O90+LN(1+($P90*('Model Parameters'!$B$33+2*'Model Parameters'!$B$35)*EXP(-$O90*('Model Parameters'!$B$33+2*'Model Parameters'!$B$35)))/(1+LN(SQRT(1+$P90*('Model Parameters'!$B$33+2*'Model Parameters'!$B$35)*EXP(-$O90*('Model Parameters'!$B$33+2*'Model Parameters'!$B$35))))))/('Model Parameters'!$B$33+2*'Model Parameters'!$B$35)</f>
        <v>262.61417394369226</v>
      </c>
      <c r="R90">
        <f>'Input Parameters'!$G$4*'Model Parameters'!$F$2*EXP(-'Model Parameters'!$B$32*$N90-'Model Parameters'!$B$33*$Q90-'Model Parameters'!$B$35*($N90+2*$Q90))*$L90</f>
        <v>31.575456870739686</v>
      </c>
      <c r="S90">
        <f>'Input Parameters'!$G$22+('Model Parameters'!$F$20*'Input Parameters'!$G$22 - (1/(1/('Input Parameters'!$G$12*($I90+2*$F90*$R90))+1/('Model Parameters'!$F$22*'Input Parameters'!$G$24))) + 'Input Parameters'!$G$12*($I90+2*$F90*$R90))/('Model Parameters'!$F$20+2*'Input Parameters'!$G$13*'Input Parameters'!$G$12*'Model Parameters'!$B$61*$R90)</f>
        <v>0.23408084968715775</v>
      </c>
      <c r="T90">
        <f>'Input Parameters'!$G$15/(2*'Model Parameters'!$F$4)*'Model Parameters'!$B$39/('Model Parameters'!$B$65)*EXP(-($E90+0.11)/'Model Parameters'!$B$48)+'Input Parameters'!$G$13*'Model Parameters'!$B$61*$S90</f>
        <v>0.46945927514006675</v>
      </c>
      <c r="U90">
        <f>1/((SQRT($T90*('Input Parameters'!$G$12)^2/'Model Parameters'!$B$51))/TANH(SQRT($T90*('Input Parameters'!$G$12)^2/'Model Parameters'!$B$51))+$T90*'Input Parameters'!$G$12/'Input Parameters'!$G$17)</f>
        <v>0.99651812860689504</v>
      </c>
      <c r="V90" s="4">
        <f>(2*'Model Parameters'!$F$21*'Input Parameters'!$G$23+'Model Parameters'!$F$22*'Input Parameters'!$G$24+'Model Parameters'!$F$20*'Input Parameters'!$G$22+'Input Parameters'!$G$12*$I90-'Model Parameters'!$F$20*$S90)/(2*'Model Parameters'!$F$21)</f>
        <v>256.5907476451145</v>
      </c>
      <c r="W90" s="4">
        <f>'Input Parameters'!$G$12*(2*$F90*$U90*'Model Parameters'!$F$2*'Input Parameters'!$G$4)/(2*'Model Parameters'!$F$21)*EXP(-$S90*('Model Parameters'!$B$32+'Model Parameters'!$B$35))</f>
        <v>6.4764143801998868</v>
      </c>
      <c r="X90">
        <f>MAX(0,$V90+LN(1+($W90*('Model Parameters'!$B$33+2*'Model Parameters'!$B$35)*EXP(-$V90*('Model Parameters'!$B$33+2*'Model Parameters'!$B$35)))/(1+LN(SQRT(1+$W90*('Model Parameters'!$B$33+2*'Model Parameters'!$B$35)*EXP(-$V90*('Model Parameters'!$B$33+2*'Model Parameters'!$B$35))))))/('Model Parameters'!$B$33+2*'Model Parameters'!$B$35))</f>
        <v>262.61576864830835</v>
      </c>
      <c r="Y90">
        <f>'Input Parameters'!$G$4*'Model Parameters'!$F$2*EXP(-'Model Parameters'!$B$32*$S90-'Model Parameters'!$B$33*$X90-'Model Parameters'!$B$35*($S90+2*$X90))*$U90</f>
        <v>31.575686840160881</v>
      </c>
      <c r="Z90" s="8">
        <f>$E90-'Model Parameters'!$F$3*'Input Parameters'!$G$3/'Model Parameters'!$F$4*LN($S90/'Input Parameters'!$G$22)</f>
        <v>-0.44486101214562912</v>
      </c>
      <c r="AA90" s="8">
        <f>'Input Parameters'!$G$12*$Y90*$F90*2*'Model Parameters'!$F$4/10</f>
        <v>0.4839366289492707</v>
      </c>
      <c r="AB90" s="8">
        <f t="shared" si="7"/>
        <v>31.575686840160881</v>
      </c>
      <c r="AC90" s="8">
        <f t="shared" si="8"/>
        <v>262.61576864830835</v>
      </c>
      <c r="AD90" s="8">
        <f>LOG10(S90/1000/'Model Parameters'!$B$15)</f>
        <v>9.6814229756983554</v>
      </c>
      <c r="AE90" s="8">
        <f>AA90*10/(AA90*10+('Model Parameters'!$F$4*'Input Parameters'!$G$12)*I90)</f>
        <v>0.8846587938582976</v>
      </c>
      <c r="AF90" s="8">
        <f>Y90*S90*'Input Parameters'!$G$13*'Input Parameters'!$G$12*'Model Parameters'!$B$61</f>
        <v>3.1399196483582722E-5</v>
      </c>
      <c r="AG90" s="8">
        <f>'Input Parameters'!$G$12*F90*Y90</f>
        <v>2.507833491989795E-5</v>
      </c>
      <c r="AH90" s="8">
        <f>'Input Parameters'!$G$17*('Model Parameters'!$F$2*'Input Parameters'!$G$4*EXP(-'Model Parameters'!$B$32*$S90-'Model Parameters'!$B$33*$X90-'Model Parameters'!$B$35*($S90+2*$X90))-$Y90*SQRT($T90*('Input Parameters'!$G$12)^2/'Model Parameters'!$B$51)/TANH(SQRT($T90*('Input Parameters'!$G$12)^2/'Model Parameters'!$B$51)))</f>
        <v>5.6477531403445778E-5</v>
      </c>
      <c r="AI90" s="8">
        <f>MIN(1,('Model Parameters'!$B$45-'Model Parameters'!$F$3*'Input Parameters'!$G$3/'Model Parameters'!$F$4*LN($S90/'Input Parameters'!$G$22))/Z90)</f>
        <v>0.25819527674865872</v>
      </c>
      <c r="AJ90" s="8">
        <f>MIN('Input Parameters'!$G$24+'Model Parameters'!$F$2*'Input Parameters'!$G$4*EXP(-'Model Parameters'!$B$32*$S90-'Model Parameters'!$B$33*$X90-'Model Parameters'!$B$35*($S90+2*$X90)),AC90*10^(3-AD90)/'Model Parameters'!$B$13)</f>
        <v>42.0628231526942</v>
      </c>
      <c r="AK90" s="8">
        <f t="shared" si="9"/>
        <v>0.22841472210837777</v>
      </c>
      <c r="AL90" s="8">
        <f>MIN(1,('Model Parameters'!$B$45-'Model Parameters'!$F$3*'Input Parameters'!$G$3/'Model Parameters'!$F$4*AD90)/($E90-'Model Parameters'!$F$3*'Input Parameters'!$G$3/'Model Parameters'!$F$4*AD90))</f>
        <v>0.52086606533706015</v>
      </c>
      <c r="AM90" s="8">
        <f>MIN(1,('Model Parameters'!$B$45-'Model Parameters'!$F$3*'Input Parameters'!$G$3/'Model Parameters'!$F$4*AD90-0.2)/($E90-'Model Parameters'!$F$3*'Input Parameters'!$G$3/'Model Parameters'!$F$4*AD90-0.2))</f>
        <v>0.62868893340944043</v>
      </c>
      <c r="AN90" s="8">
        <f t="shared" si="10"/>
        <v>0.46078874512280088</v>
      </c>
      <c r="AO90" s="8">
        <f t="shared" si="11"/>
        <v>0.55617519354205514</v>
      </c>
      <c r="AP90" s="8">
        <f>EXP(-'Model Parameters'!$B$32*$S90-'Model Parameters'!$B$33*$X90-'Model Parameters'!$B$35*($S90+2*$X90))</f>
        <v>0.93027153046107636</v>
      </c>
    </row>
    <row r="91" spans="5:42" x14ac:dyDescent="0.4">
      <c r="E91">
        <f t="shared" si="6"/>
        <v>-0.44500000000000001</v>
      </c>
      <c r="F91">
        <f>'Input Parameters'!$G$15/(2*'Model Parameters'!$F$4)*'Model Parameters'!$B$39/('Model Parameters'!$B$65)*EXP(-($E91+0.11)/'Model Parameters'!$B$48)</f>
        <v>0.22709539015385916</v>
      </c>
      <c r="G91">
        <f>1/((SQRT($F91*('Input Parameters'!$G$12)^2/'Model Parameters'!$B$51))/TANH(SQRT($F91*('Input Parameters'!$G$12)^2/'Model Parameters'!$B$51))+$F91*'Input Parameters'!$G$12/'Input Parameters'!$G$17)</f>
        <v>0.99831209018437039</v>
      </c>
      <c r="H91">
        <f>'Model Parameters'!$F$2*'Input Parameters'!$G$4*$G91</f>
        <v>34.003545518780349</v>
      </c>
      <c r="I91">
        <f>'Input Parameters'!$G$15*'Model Parameters'!$B$41/'Model Parameters'!$F$4*EXP(-$E91/'Model Parameters'!$B$50)</f>
        <v>1.8409350402251736</v>
      </c>
      <c r="J91">
        <f>'Input Parameters'!$G$22+('Model Parameters'!$F$20*'Input Parameters'!$G$22 - (1/(1/('Input Parameters'!$G$12*($I91+2*$F91*$H91))+1/('Model Parameters'!$F$22*'Input Parameters'!$G$24))) + 'Input Parameters'!$G$12*($I91+2*$F91*$H91))/('Model Parameters'!$F$20+2*'Input Parameters'!$G$13*'Input Parameters'!$G$12*'Model Parameters'!$B$61*$H91)</f>
        <v>0.24033037376848235</v>
      </c>
      <c r="K91">
        <f>'Input Parameters'!$G$15/(2*'Model Parameters'!$F$4)*'Model Parameters'!$B$39/('Model Parameters'!$B$65)*EXP(-($E91+0.11)/'Model Parameters'!$B$48)+'Input Parameters'!$G$13*'Model Parameters'!$B$61*$J91</f>
        <v>0.49506375690571697</v>
      </c>
      <c r="L91">
        <f>1/((SQRT($K91*('Input Parameters'!$G$12)^2/'Model Parameters'!$B$51))/TANH(SQRT($K91*('Input Parameters'!$G$12)^2/'Model Parameters'!$B$51))+$K91*'Input Parameters'!$G$12/'Input Parameters'!$G$17)</f>
        <v>0.99632905216001166</v>
      </c>
      <c r="M91">
        <f>'Model Parameters'!$F$2*'Input Parameters'!$G$4*$L91</f>
        <v>33.936001186311834</v>
      </c>
      <c r="N91">
        <f>'Input Parameters'!$G$22+('Model Parameters'!$F$20*'Input Parameters'!$G$22 - (1/(1/('Input Parameters'!$G$12*($I91+2*$F91*$M91))+1/('Model Parameters'!$F$22*'Input Parameters'!$G$24))) + 'Input Parameters'!$G$12*($I91+2*$F91*$M91))/('Model Parameters'!$F$20+2*'Input Parameters'!$G$13*'Input Parameters'!$G$12*'Model Parameters'!$B$61*$M91)</f>
        <v>0.24029731359202403</v>
      </c>
      <c r="O91" s="4">
        <f>(2*'Model Parameters'!$F$21*'Input Parameters'!$G$23+'Model Parameters'!$F$22*'Input Parameters'!$G$24+'Model Parameters'!$F$20*'Input Parameters'!$G$22+'Input Parameters'!$G$12*$I91-'Model Parameters'!$F$20*$N91)/(2*'Model Parameters'!$F$21)</f>
        <v>256.63696259244415</v>
      </c>
      <c r="P91" s="4">
        <f>'Input Parameters'!$G$12*(2*$F91*$M91)/(2*'Model Parameters'!$F$21)*EXP(-$N91*('Model Parameters'!$B$32+'Model Parameters'!$B$35))</f>
        <v>7.0540614491734193</v>
      </c>
      <c r="Q91">
        <f>$O91+LN(1+($P91*('Model Parameters'!$B$33+2*'Model Parameters'!$B$35)*EXP(-$O91*('Model Parameters'!$B$33+2*'Model Parameters'!$B$35)))/(1+LN(SQRT(1+$P91*('Model Parameters'!$B$33+2*'Model Parameters'!$B$35)*EXP(-$O91*('Model Parameters'!$B$33+2*'Model Parameters'!$B$35))))))/('Model Parameters'!$B$33+2*'Model Parameters'!$B$35)</f>
        <v>263.19831763713324</v>
      </c>
      <c r="R91">
        <f>'Input Parameters'!$G$4*'Model Parameters'!$F$2*EXP(-'Model Parameters'!$B$32*$N91-'Model Parameters'!$B$33*$Q91-'Model Parameters'!$B$35*($N91+2*$Q91))*$L91</f>
        <v>31.564609027244231</v>
      </c>
      <c r="S91">
        <f>'Input Parameters'!$G$22+('Model Parameters'!$F$20*'Input Parameters'!$G$22 - (1/(1/('Input Parameters'!$G$12*($I91+2*$F91*$R91))+1/('Model Parameters'!$F$22*'Input Parameters'!$G$24))) + 'Input Parameters'!$G$12*($I91+2*$F91*$R91))/('Model Parameters'!$F$20+2*'Input Parameters'!$G$13*'Input Parameters'!$G$12*'Model Parameters'!$B$61*$R91)</f>
        <v>0.23916254940635323</v>
      </c>
      <c r="T91">
        <f>'Input Parameters'!$G$15/(2*'Model Parameters'!$F$4)*'Model Parameters'!$B$39/('Model Parameters'!$B$65)*EXP(-($E91+0.11)/'Model Parameters'!$B$48)+'Input Parameters'!$G$13*'Model Parameters'!$B$61*$S91</f>
        <v>0.49376163274194301</v>
      </c>
      <c r="U91">
        <f>1/((SQRT($T91*('Input Parameters'!$G$12)^2/'Model Parameters'!$B$51))/TANH(SQRT($T91*('Input Parameters'!$G$12)^2/'Model Parameters'!$B$51))+$T91*'Input Parameters'!$G$12/'Input Parameters'!$G$17)</f>
        <v>0.99633866565032259</v>
      </c>
      <c r="V91" s="4">
        <f>(2*'Model Parameters'!$F$21*'Input Parameters'!$G$23+'Model Parameters'!$F$22*'Input Parameters'!$G$24+'Model Parameters'!$F$20*'Input Parameters'!$G$22+'Input Parameters'!$G$12*$I91-'Model Parameters'!$F$20*$S91)/(2*'Model Parameters'!$F$21)</f>
        <v>256.63893265162102</v>
      </c>
      <c r="W91" s="4">
        <f>'Input Parameters'!$G$12*(2*$F91*$U91*'Model Parameters'!$F$2*'Input Parameters'!$G$4)/(2*'Model Parameters'!$F$21)*EXP(-$S91*('Model Parameters'!$B$32+'Model Parameters'!$B$35))</f>
        <v>7.054130647460747</v>
      </c>
      <c r="X91">
        <f>MAX(0,$V91+LN(1+($W91*('Model Parameters'!$B$33+2*'Model Parameters'!$B$35)*EXP(-$V91*('Model Parameters'!$B$33+2*'Model Parameters'!$B$35)))/(1+LN(SQRT(1+$W91*('Model Parameters'!$B$33+2*'Model Parameters'!$B$35)*EXP(-$V91*('Model Parameters'!$B$33+2*'Model Parameters'!$B$35))))))/('Model Parameters'!$B$33+2*'Model Parameters'!$B$35))</f>
        <v>263.2003483956135</v>
      </c>
      <c r="Y91">
        <f>'Input Parameters'!$G$4*'Model Parameters'!$F$2*EXP(-'Model Parameters'!$B$32*$S91-'Model Parameters'!$B$33*$X91-'Model Parameters'!$B$35*($S91+2*$X91))*$U91</f>
        <v>31.564901032756289</v>
      </c>
      <c r="Z91" s="8">
        <f>$E91-'Model Parameters'!$F$3*'Input Parameters'!$G$3/'Model Parameters'!$F$4*LN($S91/'Input Parameters'!$G$22)</f>
        <v>-0.45041281287790758</v>
      </c>
      <c r="AA91" s="8">
        <f>'Input Parameters'!$G$12*$Y91*$F91*2*'Model Parameters'!$F$4/10</f>
        <v>0.52702051737995093</v>
      </c>
      <c r="AB91" s="8">
        <f t="shared" si="7"/>
        <v>31.564901032756289</v>
      </c>
      <c r="AC91" s="8">
        <f t="shared" si="8"/>
        <v>263.2003483956135</v>
      </c>
      <c r="AD91" s="8">
        <f>LOG10(S91/1000/'Model Parameters'!$B$15)</f>
        <v>9.6907502647054802</v>
      </c>
      <c r="AE91" s="8">
        <f>AA91*10/(AA91*10+('Model Parameters'!$F$4*'Input Parameters'!$G$12)*I91)</f>
        <v>0.88620343635791443</v>
      </c>
      <c r="AF91" s="8">
        <f>Y91*S91*'Input Parameters'!$G$13*'Input Parameters'!$G$12*'Model Parameters'!$B$61</f>
        <v>3.2069888448626118E-5</v>
      </c>
      <c r="AG91" s="8">
        <f>'Input Parameters'!$G$12*F91*Y91</f>
        <v>2.7311007792918634E-5</v>
      </c>
      <c r="AH91" s="8">
        <f>'Input Parameters'!$G$17*('Model Parameters'!$F$2*'Input Parameters'!$G$4*EXP(-'Model Parameters'!$B$32*$S91-'Model Parameters'!$B$33*$X91-'Model Parameters'!$B$35*($S91+2*$X91))-$Y91*SQRT($T91*('Input Parameters'!$G$12)^2/'Model Parameters'!$B$51)/TANH(SQRT($T91*('Input Parameters'!$G$12)^2/'Model Parameters'!$B$51)))</f>
        <v>5.9380896241472344E-5</v>
      </c>
      <c r="AI91" s="8">
        <f>MIN(1,('Model Parameters'!$B$45-'Model Parameters'!$F$3*'Input Parameters'!$G$3/'Model Parameters'!$F$4*LN($S91/'Input Parameters'!$G$22))/Z91)</f>
        <v>0.25623785464822529</v>
      </c>
      <c r="AJ91" s="8">
        <f>MIN('Input Parameters'!$G$24+'Model Parameters'!$F$2*'Input Parameters'!$G$4*EXP(-'Model Parameters'!$B$32*$S91-'Model Parameters'!$B$33*$X91-'Model Parameters'!$B$35*($S91+2*$X91)),AC91*10^(3-AD91)/'Model Parameters'!$B$13)</f>
        <v>41.260718784175808</v>
      </c>
      <c r="AK91" s="8">
        <f t="shared" si="9"/>
        <v>0.22707886731423704</v>
      </c>
      <c r="AL91" s="8">
        <f>MIN(1,('Model Parameters'!$B$45-'Model Parameters'!$F$3*'Input Parameters'!$G$3/'Model Parameters'!$F$4*AD91)/($E91-'Model Parameters'!$F$3*'Input Parameters'!$G$3/'Model Parameters'!$F$4*AD91))</f>
        <v>0.51727878567801555</v>
      </c>
      <c r="AM91" s="8">
        <f>MIN(1,('Model Parameters'!$B$45-'Model Parameters'!$F$3*'Input Parameters'!$G$3/'Model Parameters'!$F$4*AD91-0.2)/($E91-'Model Parameters'!$F$3*'Input Parameters'!$G$3/'Model Parameters'!$F$4*AD91-0.2))</f>
        <v>0.62527224155628691</v>
      </c>
      <c r="AN91" s="8">
        <f t="shared" si="10"/>
        <v>0.45841423742290649</v>
      </c>
      <c r="AO91" s="8">
        <f t="shared" si="11"/>
        <v>0.55411840912639743</v>
      </c>
      <c r="AP91" s="8">
        <f>EXP(-'Model Parameters'!$B$32*$S91-'Model Parameters'!$B$33*$X91-'Model Parameters'!$B$35*($S91+2*$X91))</f>
        <v>0.93012126842767606</v>
      </c>
    </row>
    <row r="92" spans="5:42" x14ac:dyDescent="0.4">
      <c r="E92">
        <f t="shared" si="6"/>
        <v>-0.45</v>
      </c>
      <c r="F92">
        <f>'Input Parameters'!$G$15/(2*'Model Parameters'!$F$4)*'Model Parameters'!$B$39/('Model Parameters'!$B$65)*EXP(-($E92+0.11)/'Model Parameters'!$B$48)</f>
        <v>0.24739773589445582</v>
      </c>
      <c r="G92">
        <f>1/((SQRT($F92*('Input Parameters'!$G$12)^2/'Model Parameters'!$B$51))/TANH(SQRT($F92*('Input Parameters'!$G$12)^2/'Model Parameters'!$B$51))+$F92*'Input Parameters'!$G$12/'Input Parameters'!$G$17)</f>
        <v>0.99816151968441713</v>
      </c>
      <c r="H92">
        <f>'Model Parameters'!$F$2*'Input Parameters'!$G$4*$G92</f>
        <v>33.998416931338319</v>
      </c>
      <c r="I92">
        <f>'Input Parameters'!$G$15*'Model Parameters'!$B$41/'Model Parameters'!$F$4*EXP(-$E92/'Model Parameters'!$B$50)</f>
        <v>1.9745335643882556</v>
      </c>
      <c r="J92">
        <f>'Input Parameters'!$G$22+('Model Parameters'!$F$20*'Input Parameters'!$G$22 - (1/(1/('Input Parameters'!$G$12*($I92+2*$F92*$H92))+1/('Model Parameters'!$F$22*'Input Parameters'!$G$24))) + 'Input Parameters'!$G$12*($I92+2*$F92*$H92))/('Model Parameters'!$F$20+2*'Input Parameters'!$G$13*'Input Parameters'!$G$12*'Model Parameters'!$B$61*$H92)</f>
        <v>0.24650516062916861</v>
      </c>
      <c r="K92">
        <f>'Input Parameters'!$G$15/(2*'Model Parameters'!$F$4)*'Model Parameters'!$B$39/('Model Parameters'!$B$65)*EXP(-($E92+0.11)/'Model Parameters'!$B$48)+'Input Parameters'!$G$13*'Model Parameters'!$B$61*$J92</f>
        <v>0.52225098999597885</v>
      </c>
      <c r="L92">
        <f>1/((SQRT($K92*('Input Parameters'!$G$12)^2/'Model Parameters'!$B$51))/TANH(SQRT($K92*('Input Parameters'!$G$12)^2/'Model Parameters'!$B$51))+$K92*'Input Parameters'!$G$12/'Input Parameters'!$G$17)</f>
        <v>0.99612838098013845</v>
      </c>
      <c r="M92">
        <f>'Model Parameters'!$F$2*'Input Parameters'!$G$4*$L92</f>
        <v>33.929166117733359</v>
      </c>
      <c r="N92">
        <f>'Input Parameters'!$G$22+('Model Parameters'!$F$20*'Input Parameters'!$G$22 - (1/(1/('Input Parameters'!$G$12*($I92+2*$F92*$M92))+1/('Model Parameters'!$F$22*'Input Parameters'!$G$24))) + 'Input Parameters'!$G$12*($I92+2*$F92*$M92))/('Model Parameters'!$F$20+2*'Input Parameters'!$G$13*'Input Parameters'!$G$12*'Model Parameters'!$B$61*$M92)</f>
        <v>0.24646343574684024</v>
      </c>
      <c r="O92" s="4">
        <f>(2*'Model Parameters'!$F$21*'Input Parameters'!$G$23+'Model Parameters'!$F$22*'Input Parameters'!$G$24+'Model Parameters'!$F$20*'Input Parameters'!$G$22+'Input Parameters'!$G$12*$I92-'Model Parameters'!$F$20*$N92)/(2*'Model Parameters'!$F$21)</f>
        <v>256.68740201717617</v>
      </c>
      <c r="P92" s="4">
        <f>'Input Parameters'!$G$12*(2*$F92*$M92)/(2*'Model Parameters'!$F$21)*EXP(-$N92*('Model Parameters'!$B$32+'Model Parameters'!$B$35))</f>
        <v>7.6831406058116052</v>
      </c>
      <c r="Q92">
        <f>$O92+LN(1+($P92*('Model Parameters'!$B$33+2*'Model Parameters'!$B$35)*EXP(-$O92*('Model Parameters'!$B$33+2*'Model Parameters'!$B$35)))/(1+LN(SQRT(1+$P92*('Model Parameters'!$B$33+2*'Model Parameters'!$B$35)*EXP(-$O92*('Model Parameters'!$B$33+2*'Model Parameters'!$B$35))))))/('Model Parameters'!$B$33+2*'Model Parameters'!$B$35)</f>
        <v>263.83264909651285</v>
      </c>
      <c r="R92">
        <f>'Input Parameters'!$G$4*'Model Parameters'!$F$2*EXP(-'Model Parameters'!$B$32*$N92-'Model Parameters'!$B$33*$Q92-'Model Parameters'!$B$35*($N92+2*$Q92))*$L92</f>
        <v>31.552717434087462</v>
      </c>
      <c r="S92">
        <f>'Input Parameters'!$G$22+('Model Parameters'!$F$20*'Input Parameters'!$G$22 - (1/(1/('Input Parameters'!$G$12*($I92+2*$F92*$R92))+1/('Model Parameters'!$F$22*'Input Parameters'!$G$24))) + 'Input Parameters'!$G$12*($I92+2*$F92*$R92))/('Model Parameters'!$F$20+2*'Input Parameters'!$G$13*'Input Parameters'!$G$12*'Model Parameters'!$B$61*$R92)</f>
        <v>0.24505304687895621</v>
      </c>
      <c r="T92">
        <f>'Input Parameters'!$G$15/(2*'Model Parameters'!$F$4)*'Model Parameters'!$B$39/('Model Parameters'!$B$65)*EXP(-($E92+0.11)/'Model Parameters'!$B$48)+'Input Parameters'!$G$13*'Model Parameters'!$B$61*$S92</f>
        <v>0.52063188316449205</v>
      </c>
      <c r="U92">
        <f>1/((SQRT($T92*('Input Parameters'!$G$12)^2/'Model Parameters'!$B$51))/TANH(SQRT($T92*('Input Parameters'!$G$12)^2/'Model Parameters'!$B$51))+$T92*'Input Parameters'!$G$12/'Input Parameters'!$G$17)</f>
        <v>0.99614032905523775</v>
      </c>
      <c r="V92" s="4">
        <f>(2*'Model Parameters'!$F$21*'Input Parameters'!$G$23+'Model Parameters'!$F$22*'Input Parameters'!$G$24+'Model Parameters'!$F$20*'Input Parameters'!$G$22+'Input Parameters'!$G$12*$I92-'Model Parameters'!$F$20*$S92)/(2*'Model Parameters'!$F$21)</f>
        <v>256.68985058716737</v>
      </c>
      <c r="W92" s="4">
        <f>'Input Parameters'!$G$12*(2*$F92*$U92*'Model Parameters'!$F$2*'Input Parameters'!$G$4)/(2*'Model Parameters'!$F$21)*EXP(-$S92*('Model Parameters'!$B$32+'Model Parameters'!$B$35))</f>
        <v>7.6832342968540486</v>
      </c>
      <c r="X92">
        <f>MAX(0,$V92+LN(1+($W92*('Model Parameters'!$B$33+2*'Model Parameters'!$B$35)*EXP(-$V92*('Model Parameters'!$B$33+2*'Model Parameters'!$B$35)))/(1+LN(SQRT(1+$W92*('Model Parameters'!$B$33+2*'Model Parameters'!$B$35)*EXP(-$V92*('Model Parameters'!$B$33+2*'Model Parameters'!$B$35))))))/('Model Parameters'!$B$33+2*'Model Parameters'!$B$35))</f>
        <v>263.8351798235683</v>
      </c>
      <c r="Y92">
        <f>'Input Parameters'!$G$4*'Model Parameters'!$F$2*EXP(-'Model Parameters'!$B$32*$S92-'Model Parameters'!$B$33*$X92-'Model Parameters'!$B$35*($S92+2*$X92))*$U92</f>
        <v>31.553080232171919</v>
      </c>
      <c r="Z92" s="8">
        <f>$E92-'Model Parameters'!$F$3*'Input Parameters'!$G$3/'Model Parameters'!$F$4*LN($S92/'Input Parameters'!$G$22)</f>
        <v>-0.45603795069359587</v>
      </c>
      <c r="AA92" s="8">
        <f>'Input Parameters'!$G$12*$Y92*$F92*2*'Model Parameters'!$F$4/10</f>
        <v>0.57392118371461132</v>
      </c>
      <c r="AB92" s="8">
        <f t="shared" si="7"/>
        <v>31.553080232171919</v>
      </c>
      <c r="AC92" s="8">
        <f t="shared" si="8"/>
        <v>263.8351798235683</v>
      </c>
      <c r="AD92" s="8">
        <f>LOG10(S92/1000/'Model Parameters'!$B$15)</f>
        <v>9.7013171971778789</v>
      </c>
      <c r="AE92" s="8">
        <f>AA92*10/(AA92*10+('Model Parameters'!$F$4*'Input Parameters'!$G$12)*I92)</f>
        <v>0.88772673746328234</v>
      </c>
      <c r="AF92" s="8">
        <f>Y92*S92*'Input Parameters'!$G$13*'Input Parameters'!$G$12*'Model Parameters'!$B$61</f>
        <v>3.2847453879435811E-5</v>
      </c>
      <c r="AG92" s="8">
        <f>'Input Parameters'!$G$12*F92*Y92</f>
        <v>2.9741471923854038E-5</v>
      </c>
      <c r="AH92" s="8">
        <f>'Input Parameters'!$G$17*('Model Parameters'!$F$2*'Input Parameters'!$G$4*EXP(-'Model Parameters'!$B$32*$S92-'Model Parameters'!$B$33*$X92-'Model Parameters'!$B$35*($S92+2*$X92))-$Y92*SQRT($T92*('Input Parameters'!$G$12)^2/'Model Parameters'!$B$51)/TANH(SQRT($T92*('Input Parameters'!$G$12)^2/'Model Parameters'!$B$51)))</f>
        <v>6.2588925803275857E-5</v>
      </c>
      <c r="AI92" s="8">
        <f>MIN(1,('Model Parameters'!$B$45-'Model Parameters'!$F$3*'Input Parameters'!$G$3/'Model Parameters'!$F$4*LN($S92/'Input Parameters'!$G$22))/Z92)</f>
        <v>0.25444801362937391</v>
      </c>
      <c r="AJ92" s="8">
        <f>MIN('Input Parameters'!$G$24+'Model Parameters'!$F$2*'Input Parameters'!$G$4*EXP(-'Model Parameters'!$B$32*$S92-'Model Parameters'!$B$33*$X92-'Model Parameters'!$B$35*($S92+2*$X92)),AC92*10^(3-AD92)/'Model Parameters'!$B$13)</f>
        <v>40.366035798914375</v>
      </c>
      <c r="AK92" s="8">
        <f t="shared" si="9"/>
        <v>0.2258803049932169</v>
      </c>
      <c r="AL92" s="8">
        <f>MIN(1,('Model Parameters'!$B$45-'Model Parameters'!$F$3*'Input Parameters'!$G$3/'Model Parameters'!$F$4*AD92)/($E92-'Model Parameters'!$F$3*'Input Parameters'!$G$3/'Model Parameters'!$F$4*AD92))</f>
        <v>0.51376741694891337</v>
      </c>
      <c r="AM92" s="8">
        <f>MIN(1,('Model Parameters'!$B$45-'Model Parameters'!$F$3*'Input Parameters'!$G$3/'Model Parameters'!$F$4*AD92-0.2)/($E92-'Model Parameters'!$F$3*'Input Parameters'!$G$3/'Model Parameters'!$F$4*AD92-0.2))</f>
        <v>0.62190875865857864</v>
      </c>
      <c r="AN92" s="8">
        <f t="shared" si="10"/>
        <v>0.45608507286299671</v>
      </c>
      <c r="AO92" s="8">
        <f t="shared" si="11"/>
        <v>0.55208503332381986</v>
      </c>
      <c r="AP92" s="8">
        <f>EXP(-'Model Parameters'!$B$32*$S92-'Model Parameters'!$B$33*$X92-'Model Parameters'!$B$35*($S92+2*$X92))</f>
        <v>0.92995806803457048</v>
      </c>
    </row>
    <row r="93" spans="5:42" x14ac:dyDescent="0.4">
      <c r="E93">
        <f t="shared" si="6"/>
        <v>-0.45500000000000002</v>
      </c>
      <c r="F93">
        <f>'Input Parameters'!$G$15/(2*'Model Parameters'!$F$4)*'Model Parameters'!$B$39/('Model Parameters'!$B$65)*EXP(-($E93+0.11)/'Model Parameters'!$B$48)</f>
        <v>0.26951511294102271</v>
      </c>
      <c r="G93">
        <f>1/((SQRT($F93*('Input Parameters'!$G$12)^2/'Model Parameters'!$B$51))/TANH(SQRT($F93*('Input Parameters'!$G$12)^2/'Model Parameters'!$B$51))+$F93*'Input Parameters'!$G$12/'Input Parameters'!$G$17)</f>
        <v>0.9979975494343053</v>
      </c>
      <c r="H93">
        <f>'Model Parameters'!$F$2*'Input Parameters'!$G$4*$G93</f>
        <v>33.99283193450394</v>
      </c>
      <c r="I93">
        <f>'Input Parameters'!$G$15*'Model Parameters'!$B$41/'Model Parameters'!$F$4*EXP(-$E93/'Model Parameters'!$B$50)</f>
        <v>2.1178274690338394</v>
      </c>
      <c r="J93">
        <f>'Input Parameters'!$G$22+('Model Parameters'!$F$20*'Input Parameters'!$G$22 - (1/(1/('Input Parameters'!$G$12*($I93+2*$F93*$H93))+1/('Model Parameters'!$F$22*'Input Parameters'!$G$24))) + 'Input Parameters'!$G$12*($I93+2*$F93*$H93))/('Model Parameters'!$F$20+2*'Input Parameters'!$G$13*'Input Parameters'!$G$12*'Model Parameters'!$B$61*$H93)</f>
        <v>0.25364787858248716</v>
      </c>
      <c r="K93">
        <f>'Input Parameters'!$G$15/(2*'Model Parameters'!$F$4)*'Model Parameters'!$B$39/('Model Parameters'!$B$65)*EXP(-($E93+0.11)/'Model Parameters'!$B$48)+'Input Parameters'!$G$13*'Model Parameters'!$B$61*$J93</f>
        <v>0.55233249756049596</v>
      </c>
      <c r="L93">
        <f>1/((SQRT($K93*('Input Parameters'!$G$12)^2/'Model Parameters'!$B$51))/TANH(SQRT($K93*('Input Parameters'!$G$12)^2/'Model Parameters'!$B$51))+$K93*'Input Parameters'!$G$12/'Input Parameters'!$G$17)</f>
        <v>0.99590645859382954</v>
      </c>
      <c r="M93">
        <f>'Model Parameters'!$F$2*'Input Parameters'!$G$4*$L93</f>
        <v>33.921607211016024</v>
      </c>
      <c r="N93">
        <f>'Input Parameters'!$G$22+('Model Parameters'!$F$20*'Input Parameters'!$G$22 - (1/(1/('Input Parameters'!$G$12*($I93+2*$F93*$M93))+1/('Model Parameters'!$F$22*'Input Parameters'!$G$24))) + 'Input Parameters'!$G$12*($I93+2*$F93*$M93))/('Model Parameters'!$F$20+2*'Input Parameters'!$G$13*'Input Parameters'!$G$12*'Model Parameters'!$B$61*$M93)</f>
        <v>0.25359584715823802</v>
      </c>
      <c r="O93" s="4">
        <f>(2*'Model Parameters'!$F$21*'Input Parameters'!$G$23+'Model Parameters'!$F$22*'Input Parameters'!$G$24+'Model Parameters'!$F$20*'Input Parameters'!$G$22+'Input Parameters'!$G$12*$I93-'Model Parameters'!$F$20*$N93)/(2*'Model Parameters'!$F$21)</f>
        <v>256.74060118267698</v>
      </c>
      <c r="P93" s="4">
        <f>'Input Parameters'!$G$12*(2*$F93*$M93)/(2*'Model Parameters'!$F$21)*EXP(-$N93*('Model Parameters'!$B$32+'Model Parameters'!$B$35))</f>
        <v>8.3681408099370174</v>
      </c>
      <c r="Q93">
        <f>$O93+LN(1+($P93*('Model Parameters'!$B$33+2*'Model Parameters'!$B$35)*EXP(-$O93*('Model Parameters'!$B$33+2*'Model Parameters'!$B$35)))/(1+LN(SQRT(1+$P93*('Model Parameters'!$B$33+2*'Model Parameters'!$B$35)*EXP(-$O93*('Model Parameters'!$B$33+2*'Model Parameters'!$B$35))))))/('Model Parameters'!$B$33+2*'Model Parameters'!$B$35)</f>
        <v>264.52141650478472</v>
      </c>
      <c r="R93">
        <f>'Input Parameters'!$G$4*'Model Parameters'!$F$2*EXP(-'Model Parameters'!$B$32*$N93-'Model Parameters'!$B$33*$Q93-'Model Parameters'!$B$35*($N93+2*$Q93))*$L93</f>
        <v>31.539679380325435</v>
      </c>
      <c r="S93">
        <f>'Input Parameters'!$G$22+('Model Parameters'!$F$20*'Input Parameters'!$G$22 - (1/(1/('Input Parameters'!$G$12*($I93+2*$F93*$R93))+1/('Model Parameters'!$F$22*'Input Parameters'!$G$24))) + 'Input Parameters'!$G$12*($I93+2*$F93*$R93))/('Model Parameters'!$F$20+2*'Input Parameters'!$G$13*'Input Parameters'!$G$12*'Model Parameters'!$B$61*$R93)</f>
        <v>0.25187173596156642</v>
      </c>
      <c r="T93">
        <f>'Input Parameters'!$G$15/(2*'Model Parameters'!$F$4)*'Model Parameters'!$B$39/('Model Parameters'!$B$65)*EXP(-($E93+0.11)/'Model Parameters'!$B$48)+'Input Parameters'!$G$13*'Model Parameters'!$B$61*$S93</f>
        <v>0.55035209853816924</v>
      </c>
      <c r="U93">
        <f>1/((SQRT($T93*('Input Parameters'!$G$12)^2/'Model Parameters'!$B$51))/TANH(SQRT($T93*('Input Parameters'!$G$12)^2/'Model Parameters'!$B$51))+$T93*'Input Parameters'!$G$12/'Input Parameters'!$G$17)</f>
        <v>0.9959210651229049</v>
      </c>
      <c r="V93" s="4">
        <f>(2*'Model Parameters'!$F$21*'Input Parameters'!$G$23+'Model Parameters'!$F$22*'Input Parameters'!$G$24+'Model Parameters'!$F$20*'Input Parameters'!$G$22+'Input Parameters'!$G$12*$I93-'Model Parameters'!$F$20*$S93)/(2*'Model Parameters'!$F$21)</f>
        <v>256.74359440464127</v>
      </c>
      <c r="W93" s="4">
        <f>'Input Parameters'!$G$12*(2*$F93*$U93*'Model Parameters'!$F$2*'Input Parameters'!$G$4)/(2*'Model Parameters'!$F$21)*EXP(-$S93*('Model Parameters'!$B$32+'Model Parameters'!$B$35))</f>
        <v>8.3682655862590796</v>
      </c>
      <c r="X93">
        <f>MAX(0,$V93+LN(1+($W93*('Model Parameters'!$B$33+2*'Model Parameters'!$B$35)*EXP(-$V93*('Model Parameters'!$B$33+2*'Model Parameters'!$B$35)))/(1+LN(SQRT(1+$W93*('Model Parameters'!$B$33+2*'Model Parameters'!$B$35)*EXP(-$V93*('Model Parameters'!$B$33+2*'Model Parameters'!$B$35))))))/('Model Parameters'!$B$33+2*'Model Parameters'!$B$35))</f>
        <v>264.5245191041484</v>
      </c>
      <c r="Y93">
        <f>'Input Parameters'!$G$4*'Model Parameters'!$F$2*EXP(-'Model Parameters'!$B$32*$S93-'Model Parameters'!$B$33*$X93-'Model Parameters'!$B$35*($S93+2*$X93))*$U93</f>
        <v>31.540122744321913</v>
      </c>
      <c r="Z93" s="8">
        <f>$E93-'Model Parameters'!$F$3*'Input Parameters'!$G$3/'Model Parameters'!$F$4*LN($S93/'Input Parameters'!$G$22)</f>
        <v>-0.46174309602807578</v>
      </c>
      <c r="AA93" s="8">
        <f>'Input Parameters'!$G$12*$Y93*$F93*2*'Model Parameters'!$F$4/10</f>
        <v>0.62497302779757813</v>
      </c>
      <c r="AB93" s="8">
        <f t="shared" si="7"/>
        <v>31.540122744321913</v>
      </c>
      <c r="AC93" s="8">
        <f t="shared" si="8"/>
        <v>264.5245191041484</v>
      </c>
      <c r="AD93" s="8">
        <f>LOG10(S93/1000/'Model Parameters'!$B$15)</f>
        <v>9.7132365259173703</v>
      </c>
      <c r="AE93" s="8">
        <f>AA93*10/(AA93*10+('Model Parameters'!$F$4*'Input Parameters'!$G$12)*I93)</f>
        <v>0.88922863247989326</v>
      </c>
      <c r="AF93" s="8">
        <f>Y93*S93*'Input Parameters'!$G$13*'Input Parameters'!$G$12*'Model Parameters'!$B$61</f>
        <v>3.3747581718110389E-5</v>
      </c>
      <c r="AG93" s="8">
        <f>'Input Parameters'!$G$12*F93*Y93</f>
        <v>3.2387056423152724E-5</v>
      </c>
      <c r="AH93" s="8">
        <f>'Input Parameters'!$G$17*('Model Parameters'!$F$2*'Input Parameters'!$G$4*EXP(-'Model Parameters'!$B$32*$S93-'Model Parameters'!$B$33*$X93-'Model Parameters'!$B$35*($S93+2*$X93))-$Y93*SQRT($T93*('Input Parameters'!$G$12)^2/'Model Parameters'!$B$51)/TANH(SQRT($T93*('Input Parameters'!$G$12)^2/'Model Parameters'!$B$51)))</f>
        <v>6.6134638141269482E-5</v>
      </c>
      <c r="AI93" s="8">
        <f>MIN(1,('Model Parameters'!$B$45-'Model Parameters'!$F$3*'Input Parameters'!$G$3/'Model Parameters'!$F$4*LN($S93/'Input Parameters'!$G$22))/Z93)</f>
        <v>0.25283127572951808</v>
      </c>
      <c r="AJ93" s="8">
        <f>MIN('Input Parameters'!$G$24+'Model Parameters'!$F$2*'Input Parameters'!$G$4*EXP(-'Model Parameters'!$B$32*$S93-'Model Parameters'!$B$33*$X93-'Model Parameters'!$B$35*($S93+2*$X93)),AC93*10^(3-AD93)/'Model Parameters'!$B$13)</f>
        <v>39.375855431813022</v>
      </c>
      <c r="AK93" s="8">
        <f t="shared" si="9"/>
        <v>0.2248248095651062</v>
      </c>
      <c r="AL93" s="8">
        <f>MIN(1,('Model Parameters'!$B$45-'Model Parameters'!$F$3*'Input Parameters'!$G$3/'Model Parameters'!$F$4*AD93)/($E93-'Model Parameters'!$F$3*'Input Parameters'!$G$3/'Model Parameters'!$F$4*AD93))</f>
        <v>0.51033274482265245</v>
      </c>
      <c r="AM93" s="8">
        <f>MIN(1,('Model Parameters'!$B$45-'Model Parameters'!$F$3*'Input Parameters'!$G$3/'Model Parameters'!$F$4*AD93-0.2)/($E93-'Model Parameters'!$F$3*'Input Parameters'!$G$3/'Model Parameters'!$F$4*AD93-0.2))</f>
        <v>0.61859913122105381</v>
      </c>
      <c r="AN93" s="8">
        <f t="shared" si="10"/>
        <v>0.45380248878835755</v>
      </c>
      <c r="AO93" s="8">
        <f t="shared" si="11"/>
        <v>0.55007605950894767</v>
      </c>
      <c r="AP93" s="8">
        <f>EXP(-'Model Parameters'!$B$32*$S93-'Model Parameters'!$B$33*$X93-'Model Parameters'!$B$35*($S93+2*$X93))</f>
        <v>0.92978083171518311</v>
      </c>
    </row>
    <row r="94" spans="5:42" x14ac:dyDescent="0.4">
      <c r="E94">
        <f t="shared" si="6"/>
        <v>-0.46</v>
      </c>
      <c r="F94">
        <f>'Input Parameters'!$G$15/(2*'Model Parameters'!$F$4)*'Model Parameters'!$B$39/('Model Parameters'!$B$65)*EXP(-($E94+0.11)/'Model Parameters'!$B$48)</f>
        <v>0.29360978523506359</v>
      </c>
      <c r="G94">
        <f>1/((SQRT($F94*('Input Parameters'!$G$12)^2/'Model Parameters'!$B$51))/TANH(SQRT($F94*('Input Parameters'!$G$12)^2/'Model Parameters'!$B$51))+$F94*'Input Parameters'!$G$12/'Input Parameters'!$G$17)</f>
        <v>0.99781899289596898</v>
      </c>
      <c r="H94">
        <f>'Model Parameters'!$F$2*'Input Parameters'!$G$4*$G94</f>
        <v>33.986750113559673</v>
      </c>
      <c r="I94">
        <f>'Input Parameters'!$G$15*'Model Parameters'!$B$41/'Model Parameters'!$F$4*EXP(-$E94/'Model Parameters'!$B$50)</f>
        <v>2.2715203577630083</v>
      </c>
      <c r="J94">
        <f>'Input Parameters'!$G$22+('Model Parameters'!$F$20*'Input Parameters'!$G$22 - (1/(1/('Input Parameters'!$G$12*($I94+2*$F94*$H94))+1/('Model Parameters'!$F$22*'Input Parameters'!$G$24))) + 'Input Parameters'!$G$12*($I94+2*$F94*$H94))/('Model Parameters'!$F$20+2*'Input Parameters'!$G$13*'Input Parameters'!$G$12*'Model Parameters'!$B$61*$H94)</f>
        <v>0.26189799430312155</v>
      </c>
      <c r="K94">
        <f>'Input Parameters'!$G$15/(2*'Model Parameters'!$F$4)*'Model Parameters'!$B$39/('Model Parameters'!$B$65)*EXP(-($E94+0.11)/'Model Parameters'!$B$48)+'Input Parameters'!$G$13*'Model Parameters'!$B$61*$J94</f>
        <v>0.58562604888304404</v>
      </c>
      <c r="L94">
        <f>1/((SQRT($K94*('Input Parameters'!$G$12)^2/'Model Parameters'!$B$51))/TANH(SQRT($K94*('Input Parameters'!$G$12)^2/'Model Parameters'!$B$51))+$K94*'Input Parameters'!$G$12/'Input Parameters'!$G$17)</f>
        <v>0.99566097643585316</v>
      </c>
      <c r="M94">
        <f>'Model Parameters'!$F$2*'Input Parameters'!$G$4*$L94</f>
        <v>33.913245834032942</v>
      </c>
      <c r="N94">
        <f>'Input Parameters'!$G$22+('Model Parameters'!$F$20*'Input Parameters'!$G$22 - (1/(1/('Input Parameters'!$G$12*($I94+2*$F94*$M94))+1/('Model Parameters'!$F$22*'Input Parameters'!$G$24))) + 'Input Parameters'!$G$12*($I94+2*$F94*$M94))/('Model Parameters'!$F$20+2*'Input Parameters'!$G$13*'Input Parameters'!$G$12*'Model Parameters'!$B$61*$M94)</f>
        <v>0.2618336798396439</v>
      </c>
      <c r="O94" s="4">
        <f>(2*'Model Parameters'!$F$21*'Input Parameters'!$G$23+'Model Parameters'!$F$22*'Input Parameters'!$G$24+'Model Parameters'!$F$20*'Input Parameters'!$G$22+'Input Parameters'!$G$12*$I94-'Model Parameters'!$F$20*$N94)/(2*'Model Parameters'!$F$21)</f>
        <v>256.79664056265011</v>
      </c>
      <c r="P94" s="4">
        <f>'Input Parameters'!$G$12*(2*$F94*$M94)/(2*'Model Parameters'!$F$21)*EXP(-$N94*('Model Parameters'!$B$32+'Model Parameters'!$B$35))</f>
        <v>9.1139955416897696</v>
      </c>
      <c r="Q94">
        <f>$O94+LN(1+($P94*('Model Parameters'!$B$33+2*'Model Parameters'!$B$35)*EXP(-$O94*('Model Parameters'!$B$33+2*'Model Parameters'!$B$35)))/(1+LN(SQRT(1+$P94*('Model Parameters'!$B$33+2*'Model Parameters'!$B$35)*EXP(-$O94*('Model Parameters'!$B$33+2*'Model Parameters'!$B$35))))))/('Model Parameters'!$B$33+2*'Model Parameters'!$B$35)</f>
        <v>265.26921777269172</v>
      </c>
      <c r="R94">
        <f>'Input Parameters'!$G$4*'Model Parameters'!$F$2*EXP(-'Model Parameters'!$B$32*$N94-'Model Parameters'!$B$33*$Q94-'Model Parameters'!$B$35*($N94+2*$Q94))*$L94</f>
        <v>31.525382247512681</v>
      </c>
      <c r="S94">
        <f>'Input Parameters'!$G$22+('Model Parameters'!$F$20*'Input Parameters'!$G$22 - (1/(1/('Input Parameters'!$G$12*($I94+2*$F94*$R94))+1/('Model Parameters'!$F$22*'Input Parameters'!$G$24))) + 'Input Parameters'!$G$12*($I94+2*$F94*$R94))/('Model Parameters'!$F$20+2*'Input Parameters'!$G$13*'Input Parameters'!$G$12*'Model Parameters'!$B$61*$R94)</f>
        <v>0.25975352039997468</v>
      </c>
      <c r="T94">
        <f>'Input Parameters'!$G$15/(2*'Model Parameters'!$F$4)*'Model Parameters'!$B$39/('Model Parameters'!$B$65)*EXP(-($E94+0.11)/'Model Parameters'!$B$48)+'Input Parameters'!$G$13*'Model Parameters'!$B$61*$S94</f>
        <v>0.5832349604810354</v>
      </c>
      <c r="U94">
        <f>1/((SQRT($T94*('Input Parameters'!$G$12)^2/'Model Parameters'!$B$51))/TANH(SQRT($T94*('Input Parameters'!$G$12)^2/'Model Parameters'!$B$51))+$T94*'Input Parameters'!$G$12/'Input Parameters'!$G$17)</f>
        <v>0.99567860177972856</v>
      </c>
      <c r="V94" s="4">
        <f>(2*'Model Parameters'!$F$21*'Input Parameters'!$G$23+'Model Parameters'!$F$22*'Input Parameters'!$G$24+'Model Parameters'!$F$20*'Input Parameters'!$G$22+'Input Parameters'!$G$12*$I94-'Model Parameters'!$F$20*$S94)/(2*'Model Parameters'!$F$21)</f>
        <v>256.8002519184235</v>
      </c>
      <c r="W94" s="4">
        <f>'Input Parameters'!$G$12*(2*$F94*$U94*'Model Parameters'!$F$2*'Input Parameters'!$G$4)/(2*'Model Parameters'!$F$21)*EXP(-$S94*('Model Parameters'!$B$32+'Model Parameters'!$B$35))</f>
        <v>9.1141595655182961</v>
      </c>
      <c r="X94">
        <f>MAX(0,$V94+LN(1+($W94*('Model Parameters'!$B$33+2*'Model Parameters'!$B$35)*EXP(-$V94*('Model Parameters'!$B$33+2*'Model Parameters'!$B$35)))/(1+LN(SQRT(1+$W94*('Model Parameters'!$B$33+2*'Model Parameters'!$B$35)*EXP(-$V94*('Model Parameters'!$B$33+2*'Model Parameters'!$B$35))))))/('Model Parameters'!$B$33+2*'Model Parameters'!$B$35))</f>
        <v>265.27297285595733</v>
      </c>
      <c r="Y94">
        <f>'Input Parameters'!$G$4*'Model Parameters'!$F$2*EXP(-'Model Parameters'!$B$32*$S94-'Model Parameters'!$B$33*$X94-'Model Parameters'!$B$35*($S94+2*$X94))*$U94</f>
        <v>31.525917040198333</v>
      </c>
      <c r="Z94" s="8">
        <f>$E94-'Model Parameters'!$F$3*'Input Parameters'!$G$3/'Model Parameters'!$F$4*LN($S94/'Input Parameters'!$G$22)</f>
        <v>-0.46753477312953545</v>
      </c>
      <c r="AA94" s="8">
        <f>'Input Parameters'!$G$12*$Y94*$F94*2*'Model Parameters'!$F$4/10</f>
        <v>0.68053901203953182</v>
      </c>
      <c r="AB94" s="8">
        <f t="shared" si="7"/>
        <v>31.525917040198333</v>
      </c>
      <c r="AC94" s="8">
        <f t="shared" si="8"/>
        <v>265.27297285595733</v>
      </c>
      <c r="AD94" s="8">
        <f>LOG10(S94/1000/'Model Parameters'!$B$15)</f>
        <v>9.7266185326703276</v>
      </c>
      <c r="AE94" s="8">
        <f>AA94*10/(AA94*10+('Model Parameters'!$F$4*'Input Parameters'!$G$12)*I94)</f>
        <v>0.89070903926290912</v>
      </c>
      <c r="AF94" s="8">
        <f>Y94*S94*'Input Parameters'!$G$13*'Input Parameters'!$G$12*'Model Parameters'!$B$61</f>
        <v>3.478796413319373E-5</v>
      </c>
      <c r="AG94" s="8">
        <f>'Input Parameters'!$G$12*F94*Y94</f>
        <v>3.5266570557057157E-5</v>
      </c>
      <c r="AH94" s="8">
        <f>'Input Parameters'!$G$17*('Model Parameters'!$F$2*'Input Parameters'!$G$4*EXP(-'Model Parameters'!$B$32*$S94-'Model Parameters'!$B$33*$X94-'Model Parameters'!$B$35*($S94+2*$X94))-$Y94*SQRT($T94*('Input Parameters'!$G$12)^2/'Model Parameters'!$B$51)/TANH(SQRT($T94*('Input Parameters'!$G$12)^2/'Model Parameters'!$B$51)))</f>
        <v>7.0054534690258612E-5</v>
      </c>
      <c r="AI94" s="8">
        <f>MIN(1,('Model Parameters'!$B$45-'Model Parameters'!$F$3*'Input Parameters'!$G$3/'Model Parameters'!$F$4*LN($S94/'Input Parameters'!$G$22))/Z94)</f>
        <v>0.25139258058345781</v>
      </c>
      <c r="AJ94" s="8">
        <f>MIN('Input Parameters'!$G$24+'Model Parameters'!$F$2*'Input Parameters'!$G$4*EXP(-'Model Parameters'!$B$32*$S94-'Model Parameters'!$B$33*$X94-'Model Parameters'!$B$35*($S94+2*$X94)),AC94*10^(3-AD94)/'Model Parameters'!$B$13)</f>
        <v>38.289091873092538</v>
      </c>
      <c r="AK94" s="8">
        <f t="shared" si="9"/>
        <v>0.22391764392931518</v>
      </c>
      <c r="AL94" s="8">
        <f>MIN(1,('Model Parameters'!$B$45-'Model Parameters'!$F$3*'Input Parameters'!$G$3/'Model Parameters'!$F$4*AD94)/($E94-'Model Parameters'!$F$3*'Input Parameters'!$G$3/'Model Parameters'!$F$4*AD94))</f>
        <v>0.50697552162612936</v>
      </c>
      <c r="AM94" s="8">
        <f>MIN(1,('Model Parameters'!$B$45-'Model Parameters'!$F$3*'Input Parameters'!$G$3/'Model Parameters'!$F$4*AD94-0.2)/($E94-'Model Parameters'!$F$3*'Input Parameters'!$G$3/'Model Parameters'!$F$4*AD94-0.2))</f>
        <v>0.61534399402552498</v>
      </c>
      <c r="AN94" s="8">
        <f t="shared" si="10"/>
        <v>0.45156767979742191</v>
      </c>
      <c r="AO94" s="8">
        <f t="shared" si="11"/>
        <v>0.54809245773467663</v>
      </c>
      <c r="AP94" s="8">
        <f>EXP(-'Model Parameters'!$B$32*$S94-'Model Parameters'!$B$33*$X94-'Model Parameters'!$B$35*($S94+2*$X94))</f>
        <v>0.92958837168585584</v>
      </c>
    </row>
    <row r="95" spans="5:42" x14ac:dyDescent="0.4">
      <c r="E95">
        <f t="shared" si="6"/>
        <v>-0.46500000000000002</v>
      </c>
      <c r="F95">
        <f>'Input Parameters'!$G$15/(2*'Model Parameters'!$F$4)*'Model Parameters'!$B$39/('Model Parameters'!$B$65)*EXP(-($E95+0.11)/'Model Parameters'!$B$48)</f>
        <v>0.31985852312721541</v>
      </c>
      <c r="G95">
        <f>1/((SQRT($F95*('Input Parameters'!$G$12)^2/'Model Parameters'!$B$51))/TANH(SQRT($F95*('Input Parameters'!$G$12)^2/'Model Parameters'!$B$51))+$F95*'Input Parameters'!$G$12/'Input Parameters'!$G$17)</f>
        <v>0.99762455957173113</v>
      </c>
      <c r="H95">
        <f>'Model Parameters'!$F$2*'Input Parameters'!$G$4*$G95</f>
        <v>33.980127512815784</v>
      </c>
      <c r="I95">
        <f>'Input Parameters'!$G$15*'Model Parameters'!$B$41/'Model Parameters'!$F$4*EXP(-$E95/'Model Parameters'!$B$50)</f>
        <v>2.4363668954042361</v>
      </c>
      <c r="J95">
        <f>'Input Parameters'!$G$22+('Model Parameters'!$F$20*'Input Parameters'!$G$22 - (1/(1/('Input Parameters'!$G$12*($I95+2*$F95*$H95))+1/('Model Parameters'!$F$22*'Input Parameters'!$G$24))) + 'Input Parameters'!$G$12*($I95+2*$F95*$H95))/('Model Parameters'!$F$20+2*'Input Parameters'!$G$13*'Input Parameters'!$G$12*'Model Parameters'!$B$61*$H95)</f>
        <v>0.27141238891904729</v>
      </c>
      <c r="K95">
        <f>'Input Parameters'!$G$15/(2*'Model Parameters'!$F$4)*'Model Parameters'!$B$39/('Model Parameters'!$B$65)*EXP(-($E95+0.11)/'Model Parameters'!$B$48)+'Input Parameters'!$G$13*'Model Parameters'!$B$61*$J95</f>
        <v>0.62248333677195311</v>
      </c>
      <c r="L95">
        <f>1/((SQRT($K95*('Input Parameters'!$G$12)^2/'Model Parameters'!$B$51))/TANH(SQRT($K95*('Input Parameters'!$G$12)^2/'Model Parameters'!$B$51))+$K95*'Input Parameters'!$G$12/'Input Parameters'!$G$17)</f>
        <v>0.99538938522093667</v>
      </c>
      <c r="M95">
        <f>'Model Parameters'!$F$2*'Input Parameters'!$G$4*$L95</f>
        <v>33.903995155482903</v>
      </c>
      <c r="N95">
        <f>'Input Parameters'!$G$22+('Model Parameters'!$F$20*'Input Parameters'!$G$22 - (1/(1/('Input Parameters'!$G$12*($I95+2*$F95*$M95))+1/('Model Parameters'!$F$22*'Input Parameters'!$G$24))) + 'Input Parameters'!$G$12*($I95+2*$F95*$M95))/('Model Parameters'!$F$20+2*'Input Parameters'!$G$13*'Input Parameters'!$G$12*'Model Parameters'!$B$61*$M95)</f>
        <v>0.27133340782698145</v>
      </c>
      <c r="O95" s="4">
        <f>(2*'Model Parameters'!$F$21*'Input Parameters'!$G$23+'Model Parameters'!$F$22*'Input Parameters'!$G$24+'Model Parameters'!$F$20*'Input Parameters'!$G$22+'Input Parameters'!$G$12*$I95-'Model Parameters'!$F$20*$N95)/(2*'Model Parameters'!$F$21)</f>
        <v>256.855593892721</v>
      </c>
      <c r="P95" s="4">
        <f>'Input Parameters'!$G$12*(2*$F95*$M95)/(2*'Model Parameters'!$F$21)*EXP(-$N95*('Model Parameters'!$B$32+'Model Parameters'!$B$35))</f>
        <v>9.926065775398401</v>
      </c>
      <c r="Q95">
        <f>$O95+LN(1+($P95*('Model Parameters'!$B$33+2*'Model Parameters'!$B$35)*EXP(-$O95*('Model Parameters'!$B$33+2*'Model Parameters'!$B$35)))/(1+LN(SQRT(1+$P95*('Model Parameters'!$B$33+2*'Model Parameters'!$B$35)*EXP(-$O95*('Model Parameters'!$B$33+2*'Model Parameters'!$B$35))))))/('Model Parameters'!$B$33+2*'Model Parameters'!$B$35)</f>
        <v>266.08102794717394</v>
      </c>
      <c r="R95">
        <f>'Input Parameters'!$G$4*'Model Parameters'!$F$2*EXP(-'Model Parameters'!$B$32*$N95-'Model Parameters'!$B$33*$Q95-'Model Parameters'!$B$35*($N95+2*$Q95))*$L95</f>
        <v>31.509702677307452</v>
      </c>
      <c r="S95">
        <f>'Input Parameters'!$G$22+('Model Parameters'!$F$20*'Input Parameters'!$G$22 - (1/(1/('Input Parameters'!$G$12*($I95+2*$F95*$R95))+1/('Model Parameters'!$F$22*'Input Parameters'!$G$24))) + 'Input Parameters'!$G$12*($I95+2*$F95*$R95))/('Model Parameters'!$F$20+2*'Input Parameters'!$G$13*'Input Parameters'!$G$12*'Model Parameters'!$B$61*$R95)</f>
        <v>0.26885039076228123</v>
      </c>
      <c r="T95">
        <f>'Input Parameters'!$G$15/(2*'Model Parameters'!$F$4)*'Model Parameters'!$B$39/('Model Parameters'!$B$65)*EXP(-($E95+0.11)/'Model Parameters'!$B$48)+'Input Parameters'!$G$13*'Model Parameters'!$B$61*$S95</f>
        <v>0.61962670882715898</v>
      </c>
      <c r="U95">
        <f>1/((SQRT($T95*('Input Parameters'!$G$12)^2/'Model Parameters'!$B$51))/TANH(SQRT($T95*('Input Parameters'!$G$12)^2/'Model Parameters'!$B$51))+$T95*'Input Parameters'!$G$12/'Input Parameters'!$G$17)</f>
        <v>0.99541042864493856</v>
      </c>
      <c r="V95" s="4">
        <f>(2*'Model Parameters'!$F$21*'Input Parameters'!$G$23+'Model Parameters'!$F$22*'Input Parameters'!$G$24+'Model Parameters'!$F$20*'Input Parameters'!$G$22+'Input Parameters'!$G$12*$I95-'Model Parameters'!$F$20*$S95)/(2*'Model Parameters'!$F$21)</f>
        <v>256.85990464786852</v>
      </c>
      <c r="W95" s="4">
        <f>'Input Parameters'!$G$12*(2*$F95*$U95*'Model Parameters'!$F$2*'Input Parameters'!$G$4)/(2*'Model Parameters'!$F$21)*EXP(-$S95*('Model Parameters'!$B$32+'Model Parameters'!$B$35))</f>
        <v>9.926279113824279</v>
      </c>
      <c r="X95">
        <f>MAX(0,$V95+LN(1+($W95*('Model Parameters'!$B$33+2*'Model Parameters'!$B$35)*EXP(-$V95*('Model Parameters'!$B$33+2*'Model Parameters'!$B$35)))/(1+LN(SQRT(1+$W95*('Model Parameters'!$B$33+2*'Model Parameters'!$B$35)*EXP(-$V95*('Model Parameters'!$B$33+2*'Model Parameters'!$B$35))))))/('Model Parameters'!$B$33+2*'Model Parameters'!$B$35))</f>
        <v>266.08552556702267</v>
      </c>
      <c r="Y95">
        <f>'Input Parameters'!$G$4*'Model Parameters'!$F$2*EXP(-'Model Parameters'!$B$32*$S95-'Model Parameters'!$B$33*$X95-'Model Parameters'!$B$35*($S95+2*$X95))*$U95</f>
        <v>31.510340919774144</v>
      </c>
      <c r="Z95" s="8">
        <f>$E95-'Model Parameters'!$F$3*'Input Parameters'!$G$3/'Model Parameters'!$F$4*LN($S95/'Input Parameters'!$G$22)</f>
        <v>-0.47341916686595858</v>
      </c>
      <c r="AA95" s="8">
        <f>'Input Parameters'!$G$12*$Y95*$F95*2*'Model Parameters'!$F$4/10</f>
        <v>0.74101295739123962</v>
      </c>
      <c r="AB95" s="8">
        <f t="shared" si="7"/>
        <v>31.510340919774144</v>
      </c>
      <c r="AC95" s="8">
        <f t="shared" si="8"/>
        <v>266.08552556702267</v>
      </c>
      <c r="AD95" s="8">
        <f>LOG10(S95/1000/'Model Parameters'!$B$15)</f>
        <v>9.7415677625157606</v>
      </c>
      <c r="AE95" s="8">
        <f>AA95*10/(AA95*10+('Model Parameters'!$F$4*'Input Parameters'!$G$12)*I95)</f>
        <v>0.89216785683907818</v>
      </c>
      <c r="AF95" s="8">
        <f>Y95*S95*'Input Parameters'!$G$13*'Input Parameters'!$G$12*'Model Parameters'!$B$61</f>
        <v>3.5988489344851141E-5</v>
      </c>
      <c r="AG95" s="8">
        <f>'Input Parameters'!$G$12*F95*Y95</f>
        <v>3.8400422728467612E-5</v>
      </c>
      <c r="AH95" s="8">
        <f>'Input Parameters'!$G$17*('Model Parameters'!$F$2*'Input Parameters'!$G$4*EXP(-'Model Parameters'!$B$32*$S95-'Model Parameters'!$B$33*$X95-'Model Parameters'!$B$35*($S95+2*$X95))-$Y95*SQRT($T95*('Input Parameters'!$G$12)^2/'Model Parameters'!$B$51)/TANH(SQRT($T95*('Input Parameters'!$G$12)^2/'Model Parameters'!$B$51)))</f>
        <v>7.4388912073259806E-5</v>
      </c>
      <c r="AI95" s="8">
        <f>MIN(1,('Model Parameters'!$B$45-'Model Parameters'!$F$3*'Input Parameters'!$G$3/'Model Parameters'!$F$4*LN($S95/'Input Parameters'!$G$22))/Z95)</f>
        <v>0.25013597917865277</v>
      </c>
      <c r="AJ95" s="8">
        <f>MIN('Input Parameters'!$G$24+'Model Parameters'!$F$2*'Input Parameters'!$G$4*EXP(-'Model Parameters'!$B$32*$S95-'Model Parameters'!$B$33*$X95-'Model Parameters'!$B$35*($S95+2*$X95)),AC95*10^(3-AD95)/'Model Parameters'!$B$13)</f>
        <v>37.106849457459006</v>
      </c>
      <c r="AK95" s="8">
        <f t="shared" si="9"/>
        <v>0.22316328046216291</v>
      </c>
      <c r="AL95" s="8">
        <f>MIN(1,('Model Parameters'!$B$45-'Model Parameters'!$F$3*'Input Parameters'!$G$3/'Model Parameters'!$F$4*AD95)/($E95-'Model Parameters'!$F$3*'Input Parameters'!$G$3/'Model Parameters'!$F$4*AD95))</f>
        <v>0.50369640440440888</v>
      </c>
      <c r="AM95" s="8">
        <f>MIN(1,('Model Parameters'!$B$45-'Model Parameters'!$F$3*'Input Parameters'!$G$3/'Model Parameters'!$F$4*AD95-0.2)/($E95-'Model Parameters'!$F$3*'Input Parameters'!$G$3/'Model Parameters'!$F$4*AD95-0.2))</f>
        <v>0.61214393184140992</v>
      </c>
      <c r="AN95" s="8">
        <f t="shared" si="10"/>
        <v>0.44938174161503108</v>
      </c>
      <c r="AO95" s="8">
        <f t="shared" si="11"/>
        <v>0.54613513974799743</v>
      </c>
      <c r="AP95" s="8">
        <f>EXP(-'Model Parameters'!$B$32*$S95-'Model Parameters'!$B$33*$X95-'Model Parameters'!$B$35*($S95+2*$X95))</f>
        <v>0.92937940300242838</v>
      </c>
    </row>
    <row r="96" spans="5:42" x14ac:dyDescent="0.4">
      <c r="E96">
        <f t="shared" si="6"/>
        <v>-0.47000000000000003</v>
      </c>
      <c r="F96">
        <f>'Input Parameters'!$G$15/(2*'Model Parameters'!$F$4)*'Model Parameters'!$B$39/('Model Parameters'!$B$65)*EXP(-($E96+0.11)/'Model Parameters'!$B$48)</f>
        <v>0.34845390025136441</v>
      </c>
      <c r="G96">
        <f>1/((SQRT($F96*('Input Parameters'!$G$12)^2/'Model Parameters'!$B$51))/TANH(SQRT($F96*('Input Parameters'!$G$12)^2/'Model Parameters'!$B$51))+$F96*'Input Parameters'!$G$12/'Input Parameters'!$G$17)</f>
        <v>0.99741284610208059</v>
      </c>
      <c r="H96">
        <f>'Model Parameters'!$F$2*'Input Parameters'!$G$4*$G96</f>
        <v>33.972916332391364</v>
      </c>
      <c r="I96">
        <f>'Input Parameters'!$G$15*'Model Parameters'!$B$41/'Model Parameters'!$F$4*EXP(-$E96/'Model Parameters'!$B$50)</f>
        <v>2.6131765135784781</v>
      </c>
      <c r="J96">
        <f>'Input Parameters'!$G$22+('Model Parameters'!$F$20*'Input Parameters'!$G$22 - (1/(1/('Input Parameters'!$G$12*($I96+2*$F96*$H96))+1/('Model Parameters'!$F$22*'Input Parameters'!$G$24))) + 'Input Parameters'!$G$12*($I96+2*$F96*$H96))/('Model Parameters'!$F$20+2*'Input Parameters'!$G$13*'Input Parameters'!$G$12*'Model Parameters'!$B$61*$H96)</f>
        <v>0.28236700413765425</v>
      </c>
      <c r="K96">
        <f>'Input Parameters'!$G$15/(2*'Model Parameters'!$F$4)*'Model Parameters'!$B$39/('Model Parameters'!$B$65)*EXP(-($E96+0.11)/'Model Parameters'!$B$48)+'Input Parameters'!$G$13*'Model Parameters'!$B$61*$J96</f>
        <v>0.66329310986484891</v>
      </c>
      <c r="L96">
        <f>1/((SQRT($K96*('Input Parameters'!$G$12)^2/'Model Parameters'!$B$51))/TANH(SQRT($K96*('Input Parameters'!$G$12)^2/'Model Parameters'!$B$51))+$K96*'Input Parameters'!$G$12/'Input Parameters'!$G$17)</f>
        <v>0.99508887413464786</v>
      </c>
      <c r="M96">
        <f>'Model Parameters'!$F$2*'Input Parameters'!$G$4*$L96</f>
        <v>33.893759436110187</v>
      </c>
      <c r="N96">
        <f>'Input Parameters'!$G$22+('Model Parameters'!$F$20*'Input Parameters'!$G$22 - (1/(1/('Input Parameters'!$G$12*($I96+2*$F96*$M96))+1/('Model Parameters'!$F$22*'Input Parameters'!$G$24))) + 'Input Parameters'!$G$12*($I96+2*$F96*$M96))/('Model Parameters'!$F$20+2*'Input Parameters'!$G$13*'Input Parameters'!$G$12*'Model Parameters'!$B$61*$M96)</f>
        <v>0.28227047797899146</v>
      </c>
      <c r="O96" s="4">
        <f>(2*'Model Parameters'!$F$21*'Input Parameters'!$G$23+'Model Parameters'!$F$22*'Input Parameters'!$G$24+'Model Parameters'!$F$20*'Input Parameters'!$G$22+'Input Parameters'!$G$12*$I96-'Model Parameters'!$F$20*$N96)/(2*'Model Parameters'!$F$21)</f>
        <v>256.91752703514788</v>
      </c>
      <c r="P96" s="4">
        <f>'Input Parameters'!$G$12*(2*$F96*$M96)/(2*'Model Parameters'!$F$21)*EXP(-$N96*('Model Parameters'!$B$32+'Model Parameters'!$B$35))</f>
        <v>10.810175467412332</v>
      </c>
      <c r="Q96">
        <f>$O96+LN(1+($P96*('Model Parameters'!$B$33+2*'Model Parameters'!$B$35)*EXP(-$O96*('Model Parameters'!$B$33+2*'Model Parameters'!$B$35)))/(1+LN(SQRT(1+$P96*('Model Parameters'!$B$33+2*'Model Parameters'!$B$35)*EXP(-$O96*('Model Parameters'!$B$33+2*'Model Parameters'!$B$35))))))/('Model Parameters'!$B$33+2*'Model Parameters'!$B$35)</f>
        <v>266.96222855498866</v>
      </c>
      <c r="R96">
        <f>'Input Parameters'!$G$4*'Model Parameters'!$F$2*EXP(-'Model Parameters'!$B$32*$N96-'Model Parameters'!$B$33*$Q96-'Model Parameters'!$B$35*($N96+2*$Q96))*$L96</f>
        <v>31.492505698988122</v>
      </c>
      <c r="S96">
        <f>'Input Parameters'!$G$22+('Model Parameters'!$F$20*'Input Parameters'!$G$22 - (1/(1/('Input Parameters'!$G$12*($I96+2*$F96*$R96))+1/('Model Parameters'!$F$22*'Input Parameters'!$G$24))) + 'Input Parameters'!$G$12*($I96+2*$F96*$R96))/('Model Parameters'!$F$20+2*'Input Parameters'!$G$13*'Input Parameters'!$G$12*'Model Parameters'!$B$61*$R96)</f>
        <v>0.27933308190492018</v>
      </c>
      <c r="T96">
        <f>'Input Parameters'!$G$15/(2*'Model Parameters'!$F$4)*'Model Parameters'!$B$39/('Model Parameters'!$B$65)*EXP(-($E96+0.11)/'Model Parameters'!$B$48)+'Input Parameters'!$G$13*'Model Parameters'!$B$61*$S96</f>
        <v>0.65991028657535034</v>
      </c>
      <c r="U96">
        <f>1/((SQRT($T96*('Input Parameters'!$G$12)^2/'Model Parameters'!$B$51))/TANH(SQRT($T96*('Input Parameters'!$G$12)^2/'Model Parameters'!$B$51))+$T96*'Input Parameters'!$G$12/'Input Parameters'!$G$17)</f>
        <v>0.99511377606425333</v>
      </c>
      <c r="V96" s="4">
        <f>(2*'Model Parameters'!$F$21*'Input Parameters'!$G$23+'Model Parameters'!$F$22*'Input Parameters'!$G$24+'Model Parameters'!$F$20*'Input Parameters'!$G$22+'Input Parameters'!$G$12*$I96-'Model Parameters'!$F$20*$S96)/(2*'Model Parameters'!$F$21)</f>
        <v>256.92262663572109</v>
      </c>
      <c r="W96" s="4">
        <f>'Input Parameters'!$G$12*(2*$F96*$U96*'Model Parameters'!$F$2*'Input Parameters'!$G$4)/(2*'Model Parameters'!$F$21)*EXP(-$S96*('Model Parameters'!$B$32+'Model Parameters'!$B$35))</f>
        <v>10.810450489834679</v>
      </c>
      <c r="X96">
        <f>MAX(0,$V96+LN(1+($W96*('Model Parameters'!$B$33+2*'Model Parameters'!$B$35)*EXP(-$V96*('Model Parameters'!$B$33+2*'Model Parameters'!$B$35)))/(1+LN(SQRT(1+$W96*('Model Parameters'!$B$33+2*'Model Parameters'!$B$35)*EXP(-$V96*('Model Parameters'!$B$33+2*'Model Parameters'!$B$35))))))/('Model Parameters'!$B$33+2*'Model Parameters'!$B$35))</f>
        <v>266.96756894544546</v>
      </c>
      <c r="Y96">
        <f>'Input Parameters'!$G$4*'Model Parameters'!$F$2*EXP(-'Model Parameters'!$B$32*$S96-'Model Parameters'!$B$33*$X96-'Model Parameters'!$B$35*($S96+2*$X96))*$U96</f>
        <v>31.493260633918055</v>
      </c>
      <c r="Z96" s="8">
        <f>$E96-'Model Parameters'!$F$3*'Input Parameters'!$G$3/'Model Parameters'!$F$4*LN($S96/'Input Parameters'!$G$22)</f>
        <v>-0.47940191209309779</v>
      </c>
      <c r="AA96" s="8">
        <f>'Input Parameters'!$G$12*$Y96*$F96*2*'Model Parameters'!$F$4/10</f>
        <v>0.80682199630553519</v>
      </c>
      <c r="AB96" s="8">
        <f t="shared" si="7"/>
        <v>31.493260633918055</v>
      </c>
      <c r="AC96" s="8">
        <f t="shared" si="8"/>
        <v>266.96756894544546</v>
      </c>
      <c r="AD96" s="8">
        <f>LOG10(S96/1000/'Model Parameters'!$B$15)</f>
        <v>9.7581794634753631</v>
      </c>
      <c r="AE96" s="8">
        <f>AA96*10/(AA96*10+('Model Parameters'!$F$4*'Input Parameters'!$G$12)*I96)</f>
        <v>0.89360496399127087</v>
      </c>
      <c r="AF96" s="8">
        <f>Y96*S96*'Input Parameters'!$G$13*'Input Parameters'!$G$12*'Model Parameters'!$B$61</f>
        <v>3.7371440943784332E-5</v>
      </c>
      <c r="AG96" s="8">
        <f>'Input Parameters'!$G$12*F96*Y96</f>
        <v>4.1810747593176927E-5</v>
      </c>
      <c r="AH96" s="8">
        <f>'Input Parameters'!$G$17*('Model Parameters'!$F$2*'Input Parameters'!$G$4*EXP(-'Model Parameters'!$B$32*$S96-'Model Parameters'!$B$33*$X96-'Model Parameters'!$B$35*($S96+2*$X96))-$Y96*SQRT($T96*('Input Parameters'!$G$12)^2/'Model Parameters'!$B$51)/TANH(SQRT($T96*('Input Parameters'!$G$12)^2/'Model Parameters'!$B$51)))</f>
        <v>7.9182188537087338E-5</v>
      </c>
      <c r="AI96" s="8">
        <f>MIN(1,('Model Parameters'!$B$45-'Model Parameters'!$F$3*'Input Parameters'!$G$3/'Model Parameters'!$F$4*LN($S96/'Input Parameters'!$G$22))/Z96)</f>
        <v>0.24906432177498372</v>
      </c>
      <c r="AJ96" s="8">
        <f>MIN('Input Parameters'!$G$24+'Model Parameters'!$F$2*'Input Parameters'!$G$4*EXP(-'Model Parameters'!$B$32*$S96-'Model Parameters'!$B$33*$X96-'Model Parameters'!$B$35*($S96+2*$X96)),AC96*10^(3-AD96)/'Model Parameters'!$B$13)</f>
        <v>35.832708576607303</v>
      </c>
      <c r="AK96" s="8">
        <f t="shared" si="9"/>
        <v>0.22256511429124462</v>
      </c>
      <c r="AL96" s="8">
        <f>MIN(1,('Model Parameters'!$B$45-'Model Parameters'!$F$3*'Input Parameters'!$G$3/'Model Parameters'!$F$4*AD96)/($E96-'Model Parameters'!$F$3*'Input Parameters'!$G$3/'Model Parameters'!$F$4*AD96))</f>
        <v>0.50049588836985481</v>
      </c>
      <c r="AM96" s="8">
        <f>MIN(1,('Model Parameters'!$B$45-'Model Parameters'!$F$3*'Input Parameters'!$G$3/'Model Parameters'!$F$4*AD96-0.2)/($E96-'Model Parameters'!$F$3*'Input Parameters'!$G$3/'Model Parameters'!$F$4*AD96-0.2))</f>
        <v>0.608999437580099</v>
      </c>
      <c r="AN96" s="8">
        <f t="shared" si="10"/>
        <v>0.44724561030452326</v>
      </c>
      <c r="AO96" s="8">
        <f t="shared" si="11"/>
        <v>0.54420492048946856</v>
      </c>
      <c r="AP96" s="8">
        <f>EXP(-'Model Parameters'!$B$32*$S96-'Model Parameters'!$B$33*$X96-'Model Parameters'!$B$35*($S96+2*$X96))</f>
        <v>0.92915253616287341</v>
      </c>
    </row>
    <row r="97" spans="5:42" x14ac:dyDescent="0.4">
      <c r="E97">
        <f t="shared" si="6"/>
        <v>-0.47500000000000003</v>
      </c>
      <c r="F97">
        <f>'Input Parameters'!$G$15/(2*'Model Parameters'!$F$4)*'Model Parameters'!$B$39/('Model Parameters'!$B$65)*EXP(-($E97+0.11)/'Model Parameters'!$B$48)</f>
        <v>0.3796057063394126</v>
      </c>
      <c r="G97">
        <f>1/((SQRT($F97*('Input Parameters'!$G$12)^2/'Model Parameters'!$B$51))/TANH(SQRT($F97*('Input Parameters'!$G$12)^2/'Model Parameters'!$B$51))+$F97*'Input Parameters'!$G$12/'Input Parameters'!$G$17)</f>
        <v>0.99718232663970519</v>
      </c>
      <c r="H97">
        <f>'Model Parameters'!$F$2*'Input Parameters'!$G$4*$G97</f>
        <v>33.965064600343922</v>
      </c>
      <c r="I97">
        <f>'Input Parameters'!$G$15*'Model Parameters'!$B$41/'Model Parameters'!$F$4*EXP(-$E97/'Model Parameters'!$B$50)</f>
        <v>2.8028173851808846</v>
      </c>
      <c r="J97">
        <f>'Input Parameters'!$G$22+('Model Parameters'!$F$20*'Input Parameters'!$G$22 - (1/(1/('Input Parameters'!$G$12*($I97+2*$F97*$H97))+1/('Model Parameters'!$F$22*'Input Parameters'!$G$24))) + 'Input Parameters'!$G$12*($I97+2*$F97*$H97))/('Model Parameters'!$F$20+2*'Input Parameters'!$G$13*'Input Parameters'!$G$12*'Model Parameters'!$B$61*$H97)</f>
        <v>0.29495855493649298</v>
      </c>
      <c r="K97">
        <f>'Input Parameters'!$G$15/(2*'Model Parameters'!$F$4)*'Model Parameters'!$B$39/('Model Parameters'!$B$65)*EXP(-($E97+0.11)/'Model Parameters'!$B$48)+'Input Parameters'!$G$13*'Model Parameters'!$B$61*$J97</f>
        <v>0.70848449509360223</v>
      </c>
      <c r="L97">
        <f>1/((SQRT($K97*('Input Parameters'!$G$12)^2/'Model Parameters'!$B$51))/TANH(SQRT($K97*('Input Parameters'!$G$12)^2/'Model Parameters'!$B$51))+$K97*'Input Parameters'!$G$12/'Input Parameters'!$G$17)</f>
        <v>0.99475634913276045</v>
      </c>
      <c r="M97">
        <f>'Model Parameters'!$F$2*'Input Parameters'!$G$4*$L97</f>
        <v>33.882433289558435</v>
      </c>
      <c r="N97">
        <f>'Input Parameters'!$G$22+('Model Parameters'!$F$20*'Input Parameters'!$G$22 - (1/(1/('Input Parameters'!$G$12*($I97+2*$F97*$M97))+1/('Model Parameters'!$F$22*'Input Parameters'!$G$24))) + 'Input Parameters'!$G$12*($I97+2*$F97*$M97))/('Model Parameters'!$F$20+2*'Input Parameters'!$G$13*'Input Parameters'!$G$12*'Model Parameters'!$B$61*$M97)</f>
        <v>0.2948410046721906</v>
      </c>
      <c r="O97" s="4">
        <f>(2*'Model Parameters'!$F$21*'Input Parameters'!$G$23+'Model Parameters'!$F$22*'Input Parameters'!$G$24+'Model Parameters'!$F$20*'Input Parameters'!$G$22+'Input Parameters'!$G$12*$I97-'Model Parameters'!$F$20*$N97)/(2*'Model Parameters'!$F$21)</f>
        <v>256.98249685568067</v>
      </c>
      <c r="P97" s="4">
        <f>'Input Parameters'!$G$12*(2*$F97*$M97)/(2*'Model Parameters'!$F$21)*EXP(-$N97*('Model Parameters'!$B$32+'Model Parameters'!$B$35))</f>
        <v>11.772649691535154</v>
      </c>
      <c r="Q97">
        <f>$O97+LN(1+($P97*('Model Parameters'!$B$33+2*'Model Parameters'!$B$35)*EXP(-$O97*('Model Parameters'!$B$33+2*'Model Parameters'!$B$35)))/(1+LN(SQRT(1+$P97*('Model Parameters'!$B$33+2*'Model Parameters'!$B$35)*EXP(-$O97*('Model Parameters'!$B$33+2*'Model Parameters'!$B$35))))))/('Model Parameters'!$B$33+2*'Model Parameters'!$B$35)</f>
        <v>267.91863897143963</v>
      </c>
      <c r="R97">
        <f>'Input Parameters'!$G$4*'Model Parameters'!$F$2*EXP(-'Model Parameters'!$B$32*$N97-'Model Parameters'!$B$33*$Q97-'Model Parameters'!$B$35*($N97+2*$Q97))*$L97</f>
        <v>31.473643820199701</v>
      </c>
      <c r="S97">
        <f>'Input Parameters'!$G$22+('Model Parameters'!$F$20*'Input Parameters'!$G$22 - (1/(1/('Input Parameters'!$G$12*($I97+2*$F97*$R97))+1/('Model Parameters'!$F$22*'Input Parameters'!$G$24))) + 'Input Parameters'!$G$12*($I97+2*$F97*$R97))/('Model Parameters'!$F$20+2*'Input Parameters'!$G$13*'Input Parameters'!$G$12*'Model Parameters'!$B$61*$R97)</f>
        <v>0.29139280307055881</v>
      </c>
      <c r="T97">
        <f>'Input Parameters'!$G$15/(2*'Model Parameters'!$F$4)*'Model Parameters'!$B$39/('Model Parameters'!$B$65)*EXP(-($E97+0.11)/'Model Parameters'!$B$48)+'Input Parameters'!$G$13*'Model Parameters'!$B$61*$S97</f>
        <v>0.70450868176308568</v>
      </c>
      <c r="U97">
        <f>1/((SQRT($T97*('Input Parameters'!$G$12)^2/'Model Parameters'!$B$51))/TANH(SQRT($T97*('Input Parameters'!$G$12)^2/'Model Parameters'!$B$51))+$T97*'Input Parameters'!$G$12/'Input Parameters'!$G$17)</f>
        <v>0.9947855931903381</v>
      </c>
      <c r="V97" s="4">
        <f>(2*'Model Parameters'!$F$21*'Input Parameters'!$G$23+'Model Parameters'!$F$22*'Input Parameters'!$G$24+'Model Parameters'!$F$20*'Input Parameters'!$G$22+'Input Parameters'!$G$12*$I97-'Model Parameters'!$F$20*$S97)/(2*'Model Parameters'!$F$21)</f>
        <v>256.98848326351293</v>
      </c>
      <c r="W97" s="4">
        <f>'Input Parameters'!$G$12*(2*$F97*$U97*'Model Parameters'!$F$2*'Input Parameters'!$G$4)/(2*'Model Parameters'!$F$21)*EXP(-$S97*('Model Parameters'!$B$32+'Model Parameters'!$B$35))</f>
        <v>11.773001538787959</v>
      </c>
      <c r="X97">
        <f>MAX(0,$V97+LN(1+($W97*('Model Parameters'!$B$33+2*'Model Parameters'!$B$35)*EXP(-$V97*('Model Parameters'!$B$33+2*'Model Parameters'!$B$35)))/(1+LN(SQRT(1+$W97*('Model Parameters'!$B$33+2*'Model Parameters'!$B$35)*EXP(-$V97*('Model Parameters'!$B$33+2*'Model Parameters'!$B$35))))))/('Model Parameters'!$B$33+2*'Model Parameters'!$B$35))</f>
        <v>267.92493328782712</v>
      </c>
      <c r="Y97">
        <f>'Input Parameters'!$G$4*'Model Parameters'!$F$2*EXP(-'Model Parameters'!$B$32*$S97-'Model Parameters'!$B$33*$X97-'Model Parameters'!$B$35*($S97+2*$X97))*$U97</f>
        <v>31.474529967549788</v>
      </c>
      <c r="Z97" s="8">
        <f>$E97-'Model Parameters'!$F$3*'Input Parameters'!$G$3/'Model Parameters'!$F$4*LN($S97/'Input Parameters'!$G$22)</f>
        <v>-0.48548787625148659</v>
      </c>
      <c r="AA97" s="8">
        <f>'Input Parameters'!$G$12*$Y97*$F97*2*'Model Parameters'!$F$4/10</f>
        <v>0.87842918817656024</v>
      </c>
      <c r="AB97" s="8">
        <f t="shared" si="7"/>
        <v>31.474529967549788</v>
      </c>
      <c r="AC97" s="8">
        <f t="shared" si="8"/>
        <v>267.92493328782712</v>
      </c>
      <c r="AD97" s="8">
        <f>LOG10(S97/1000/'Model Parameters'!$B$15)</f>
        <v>9.7765359116715196</v>
      </c>
      <c r="AE97" s="8">
        <f>AA97*10/(AA97*10+('Model Parameters'!$F$4*'Input Parameters'!$G$12)*I97)</f>
        <v>0.89502021781166141</v>
      </c>
      <c r="AF97" s="8">
        <f>Y97*S97*'Input Parameters'!$G$13*'Input Parameters'!$G$12*'Model Parameters'!$B$61</f>
        <v>3.8961701743135452E-5</v>
      </c>
      <c r="AG97" s="8">
        <f>'Input Parameters'!$G$12*F97*Y97</f>
        <v>4.5521541595924765E-5</v>
      </c>
      <c r="AH97" s="8">
        <f>'Input Parameters'!$G$17*('Model Parameters'!$F$2*'Input Parameters'!$G$4*EXP(-'Model Parameters'!$B$32*$S97-'Model Parameters'!$B$33*$X97-'Model Parameters'!$B$35*($S97+2*$X97))-$Y97*SQRT($T97*('Input Parameters'!$G$12)^2/'Model Parameters'!$B$51)/TANH(SQRT($T97*('Input Parameters'!$G$12)^2/'Model Parameters'!$B$51)))</f>
        <v>8.4483243339056178E-5</v>
      </c>
      <c r="AI97" s="8">
        <f>MIN(1,('Model Parameters'!$B$45-'Model Parameters'!$F$3*'Input Parameters'!$G$3/'Model Parameters'!$F$4*LN($S97/'Input Parameters'!$G$22))/Z97)</f>
        <v>0.24817896006340825</v>
      </c>
      <c r="AJ97" s="8">
        <f>MIN('Input Parameters'!$G$24+'Model Parameters'!$F$2*'Input Parameters'!$G$4*EXP(-'Model Parameters'!$B$32*$S97-'Model Parameters'!$B$33*$X97-'Model Parameters'!$B$35*($S97+2*$X97)),AC97*10^(3-AD97)/'Model Parameters'!$B$13)</f>
        <v>34.472899544448957</v>
      </c>
      <c r="AK97" s="8">
        <f t="shared" si="9"/>
        <v>0.22212518689222327</v>
      </c>
      <c r="AL97" s="8">
        <f>MIN(1,('Model Parameters'!$B$45-'Model Parameters'!$F$3*'Input Parameters'!$G$3/'Model Parameters'!$F$4*AD97)/($E97-'Model Parameters'!$F$3*'Input Parameters'!$G$3/'Model Parameters'!$F$4*AD97))</f>
        <v>0.49737423923840057</v>
      </c>
      <c r="AM97" s="8">
        <f>MIN(1,('Model Parameters'!$B$45-'Model Parameters'!$F$3*'Input Parameters'!$G$3/'Model Parameters'!$F$4*AD97-0.2)/($E97-'Model Parameters'!$F$3*'Input Parameters'!$G$3/'Model Parameters'!$F$4*AD97-0.2))</f>
        <v>0.60591086898360291</v>
      </c>
      <c r="AN97" s="8">
        <f t="shared" si="10"/>
        <v>0.44515999993706268</v>
      </c>
      <c r="AO97" s="8">
        <f t="shared" si="11"/>
        <v>0.54230247793215736</v>
      </c>
      <c r="AP97" s="8">
        <f>EXP(-'Model Parameters'!$B$32*$S97-'Model Parameters'!$B$33*$X97-'Model Parameters'!$B$35*($S97+2*$X97))</f>
        <v>0.92890626924248332</v>
      </c>
    </row>
    <row r="98" spans="5:42" x14ac:dyDescent="0.4">
      <c r="E98">
        <f t="shared" si="6"/>
        <v>-0.48</v>
      </c>
      <c r="F98">
        <f>'Input Parameters'!$G$15/(2*'Model Parameters'!$F$4)*'Model Parameters'!$B$39/('Model Parameters'!$B$65)*EXP(-($E98+0.11)/'Model Parameters'!$B$48)</f>
        <v>0.41354248634179219</v>
      </c>
      <c r="G98">
        <f>1/((SQRT($F98*('Input Parameters'!$G$12)^2/'Model Parameters'!$B$51))/TANH(SQRT($F98*('Input Parameters'!$G$12)^2/'Model Parameters'!$B$51))+$F98*'Input Parameters'!$G$12/'Input Parameters'!$G$17)</f>
        <v>0.99693134244823822</v>
      </c>
      <c r="H98">
        <f>'Model Parameters'!$F$2*'Input Parameters'!$G$4*$G98</f>
        <v>33.956515818391914</v>
      </c>
      <c r="I98">
        <f>'Input Parameters'!$G$15*'Model Parameters'!$B$41/'Model Parameters'!$F$4*EXP(-$E98/'Model Parameters'!$B$50)</f>
        <v>3.0062206872946806</v>
      </c>
      <c r="J98">
        <f>'Input Parameters'!$G$22+('Model Parameters'!$F$20*'Input Parameters'!$G$22 - (1/(1/('Input Parameters'!$G$12*($I98+2*$F98*$H98))+1/('Model Parameters'!$F$22*'Input Parameters'!$G$24))) + 'Input Parameters'!$G$12*($I98+2*$F98*$H98))/('Model Parameters'!$F$20+2*'Input Parameters'!$G$13*'Input Parameters'!$G$12*'Model Parameters'!$B$61*$H98)</f>
        <v>0.30940630010213221</v>
      </c>
      <c r="K98">
        <f>'Input Parameters'!$G$15/(2*'Model Parameters'!$F$4)*'Model Parameters'!$B$39/('Model Parameters'!$B$65)*EXP(-($E98+0.11)/'Model Parameters'!$B$48)+'Input Parameters'!$G$13*'Model Parameters'!$B$61*$J98</f>
        <v>0.75853051095566959</v>
      </c>
      <c r="L98">
        <f>1/((SQRT($K98*('Input Parameters'!$G$12)^2/'Model Parameters'!$B$51))/TANH(SQRT($K98*('Input Parameters'!$G$12)^2/'Model Parameters'!$B$51))+$K98*'Input Parameters'!$G$12/'Input Parameters'!$G$17)</f>
        <v>0.99438841044772852</v>
      </c>
      <c r="M98">
        <f>'Model Parameters'!$F$2*'Input Parameters'!$G$4*$L98</f>
        <v>33.869900916217858</v>
      </c>
      <c r="N98">
        <f>'Input Parameters'!$G$22+('Model Parameters'!$F$20*'Input Parameters'!$G$22 - (1/(1/('Input Parameters'!$G$12*($I98+2*$F98*$M98))+1/('Model Parameters'!$F$22*'Input Parameters'!$G$24))) + 'Input Parameters'!$G$12*($I98+2*$F98*$M98))/('Model Parameters'!$F$20+2*'Input Parameters'!$G$13*'Input Parameters'!$G$12*'Model Parameters'!$B$61*$M98)</f>
        <v>0.30926351946013536</v>
      </c>
      <c r="O98" s="4">
        <f>(2*'Model Parameters'!$F$21*'Input Parameters'!$G$23+'Model Parameters'!$F$22*'Input Parameters'!$G$24+'Model Parameters'!$F$20*'Input Parameters'!$G$22+'Input Parameters'!$G$12*$I98-'Model Parameters'!$F$20*$N98)/(2*'Model Parameters'!$F$21)</f>
        <v>257.05055013700525</v>
      </c>
      <c r="P98" s="4">
        <f>'Input Parameters'!$G$12*(2*$F98*$M98)/(2*'Model Parameters'!$F$21)*EXP(-$N98*('Model Parameters'!$B$32+'Model Parameters'!$B$35))</f>
        <v>12.820355564960844</v>
      </c>
      <c r="Q98">
        <f>$O98+LN(1+($P98*('Model Parameters'!$B$33+2*'Model Parameters'!$B$35)*EXP(-$O98*('Model Parameters'!$B$33+2*'Model Parameters'!$B$35)))/(1+LN(SQRT(1+$P98*('Model Parameters'!$B$33+2*'Model Parameters'!$B$35)*EXP(-$O98*('Model Parameters'!$B$33+2*'Model Parameters'!$B$35))))))/('Model Parameters'!$B$33+2*'Model Parameters'!$B$35)</f>
        <v>268.9565498945642</v>
      </c>
      <c r="R98">
        <f>'Input Parameters'!$G$4*'Model Parameters'!$F$2*EXP(-'Model Parameters'!$B$32*$N98-'Model Parameters'!$B$33*$Q98-'Model Parameters'!$B$35*($N98+2*$Q98))*$L98</f>
        <v>31.452956085040395</v>
      </c>
      <c r="S98">
        <f>'Input Parameters'!$G$22+('Model Parameters'!$F$20*'Input Parameters'!$G$22 - (1/(1/('Input Parameters'!$G$12*($I98+2*$F98*$R98))+1/('Model Parameters'!$F$22*'Input Parameters'!$G$24))) + 'Input Parameters'!$G$12*($I98+2*$F98*$R98))/('Model Parameters'!$F$20+2*'Input Parameters'!$G$13*'Input Parameters'!$G$12*'Model Parameters'!$B$61*$R98)</f>
        <v>0.30524303171771899</v>
      </c>
      <c r="T98">
        <f>'Input Parameters'!$G$15/(2*'Model Parameters'!$F$4)*'Model Parameters'!$B$39/('Model Parameters'!$B$65)*EXP(-($E98+0.11)/'Model Parameters'!$B$48)+'Input Parameters'!$G$13*'Model Parameters'!$B$61*$S98</f>
        <v>0.7538884667070489</v>
      </c>
      <c r="U98">
        <f>1/((SQRT($T98*('Input Parameters'!$G$12)^2/'Model Parameters'!$B$51))/TANH(SQRT($T98*('Input Parameters'!$G$12)^2/'Model Parameters'!$B$51))+$T98*'Input Parameters'!$G$12/'Input Parameters'!$G$17)</f>
        <v>0.99442252520861274</v>
      </c>
      <c r="V98" s="4">
        <f>(2*'Model Parameters'!$F$21*'Input Parameters'!$G$23+'Model Parameters'!$F$22*'Input Parameters'!$G$24+'Model Parameters'!$F$20*'Input Parameters'!$G$22+'Input Parameters'!$G$12*$I98-'Model Parameters'!$F$20*$S98)/(2*'Model Parameters'!$F$21)</f>
        <v>257.05753008832227</v>
      </c>
      <c r="W98" s="4">
        <f>'Input Parameters'!$G$12*(2*$F98*$U98*'Model Parameters'!$F$2*'Input Parameters'!$G$4)/(2*'Model Parameters'!$F$21)*EXP(-$S98*('Model Parameters'!$B$32+'Model Parameters'!$B$35))</f>
        <v>12.820802700528477</v>
      </c>
      <c r="X98">
        <f>MAX(0,$V98+LN(1+($W98*('Model Parameters'!$B$33+2*'Model Parameters'!$B$35)*EXP(-$V98*('Model Parameters'!$B$33+2*'Model Parameters'!$B$35)))/(1+LN(SQRT(1+$W98*('Model Parameters'!$B$33+2*'Model Parameters'!$B$35)*EXP(-$V98*('Model Parameters'!$B$33+2*'Model Parameters'!$B$35))))))/('Model Parameters'!$B$33+2*'Model Parameters'!$B$35))</f>
        <v>268.96392094654129</v>
      </c>
      <c r="Y98">
        <f>'Input Parameters'!$G$4*'Model Parameters'!$F$2*EXP(-'Model Parameters'!$B$32*$S98-'Model Parameters'!$B$33*$X98-'Model Parameters'!$B$35*($S98+2*$X98))*$U98</f>
        <v>31.453989288133219</v>
      </c>
      <c r="Z98" s="8">
        <f>$E98-'Model Parameters'!$F$3*'Input Parameters'!$G$3/'Model Parameters'!$F$4*LN($S98/'Input Parameters'!$G$22)</f>
        <v>-0.49168094861111861</v>
      </c>
      <c r="AA98" s="8">
        <f>'Input Parameters'!$G$12*$Y98*$F98*2*'Model Parameters'!$F$4/10</f>
        <v>0.95633630185470975</v>
      </c>
      <c r="AB98" s="8">
        <f t="shared" si="7"/>
        <v>31.453989288133219</v>
      </c>
      <c r="AC98" s="8">
        <f t="shared" si="8"/>
        <v>268.96392094654129</v>
      </c>
      <c r="AD98" s="8">
        <f>LOG10(S98/1000/'Model Parameters'!$B$15)</f>
        <v>9.796702848853263</v>
      </c>
      <c r="AE98" s="8">
        <f>AA98*10/(AA98*10+('Model Parameters'!$F$4*'Input Parameters'!$G$12)*I98)</f>
        <v>0.89641345222954449</v>
      </c>
      <c r="AF98" s="8">
        <f>Y98*S98*'Input Parameters'!$G$13*'Input Parameters'!$G$12*'Model Parameters'!$B$61</f>
        <v>4.0786959906745011E-5</v>
      </c>
      <c r="AG98" s="8">
        <f>'Input Parameters'!$G$12*F98*Y98</f>
        <v>4.9558807164570123E-5</v>
      </c>
      <c r="AH98" s="8">
        <f>'Input Parameters'!$G$17*('Model Parameters'!$F$2*'Input Parameters'!$G$4*EXP(-'Model Parameters'!$B$32*$S98-'Model Parameters'!$B$33*$X98-'Model Parameters'!$B$35*($S98+2*$X98))-$Y98*SQRT($T98*('Input Parameters'!$G$12)^2/'Model Parameters'!$B$51)/TANH(SQRT($T98*('Input Parameters'!$G$12)^2/'Model Parameters'!$B$51)))</f>
        <v>9.0345767071331532E-5</v>
      </c>
      <c r="AI98" s="8">
        <f>MIN(1,('Model Parameters'!$B$45-'Model Parameters'!$F$3*'Input Parameters'!$G$3/'Model Parameters'!$F$4*LN($S98/'Input Parameters'!$G$22))/Z98)</f>
        <v>0.24747948635154213</v>
      </c>
      <c r="AJ98" s="8">
        <f>MIN('Input Parameters'!$G$24+'Model Parameters'!$F$2*'Input Parameters'!$G$4*EXP(-'Model Parameters'!$B$32*$S98-'Model Parameters'!$B$33*$X98-'Model Parameters'!$B$35*($S98+2*$X98)),AC98*10^(3-AD98)/'Model Parameters'!$B$13)</f>
        <v>33.036328252517706</v>
      </c>
      <c r="AK98" s="8">
        <f t="shared" si="9"/>
        <v>0.22184394071638031</v>
      </c>
      <c r="AL98" s="8">
        <f>MIN(1,('Model Parameters'!$B$45-'Model Parameters'!$F$3*'Input Parameters'!$G$3/'Model Parameters'!$F$4*AD98)/($E98-'Model Parameters'!$F$3*'Input Parameters'!$G$3/'Model Parameters'!$F$4*AD98))</f>
        <v>0.49433142876661684</v>
      </c>
      <c r="AM98" s="8">
        <f>MIN(1,('Model Parameters'!$B$45-'Model Parameters'!$F$3*'Input Parameters'!$G$3/'Model Parameters'!$F$4*AD98-0.2)/($E98-'Model Parameters'!$F$3*'Input Parameters'!$G$3/'Model Parameters'!$F$4*AD98-0.2))</f>
        <v>0.60287840649333957</v>
      </c>
      <c r="AN98" s="8">
        <f t="shared" si="10"/>
        <v>0.44312534260624614</v>
      </c>
      <c r="AO98" s="8">
        <f t="shared" si="11"/>
        <v>0.54042831363934118</v>
      </c>
      <c r="AP98" s="8">
        <f>EXP(-'Model Parameters'!$B$32*$S98-'Model Parameters'!$B$33*$X98-'Model Parameters'!$B$35*($S98+2*$X98))</f>
        <v>0.92863897955184938</v>
      </c>
    </row>
    <row r="99" spans="5:42" x14ac:dyDescent="0.4">
      <c r="E99">
        <f t="shared" si="6"/>
        <v>-0.48499999999999999</v>
      </c>
      <c r="F99">
        <f>'Input Parameters'!$G$15/(2*'Model Parameters'!$F$4)*'Model Parameters'!$B$39/('Model Parameters'!$B$65)*EXP(-($E99+0.11)/'Model Parameters'!$B$48)</f>
        <v>0.45051321714548115</v>
      </c>
      <c r="G99">
        <f>1/((SQRT($F99*('Input Parameters'!$G$12)^2/'Model Parameters'!$B$51))/TANH(SQRT($F99*('Input Parameters'!$G$12)^2/'Model Parameters'!$B$51))+$F99*'Input Parameters'!$G$12/'Input Parameters'!$G$17)</f>
        <v>0.99665809067193922</v>
      </c>
      <c r="H99">
        <f>'Model Parameters'!$F$2*'Input Parameters'!$G$4*$G99</f>
        <v>33.947208579398392</v>
      </c>
      <c r="I99">
        <f>'Input Parameters'!$G$15*'Model Parameters'!$B$41/'Model Parameters'!$F$4*EXP(-$E99/'Model Parameters'!$B$50)</f>
        <v>3.2243851734690381</v>
      </c>
      <c r="J99">
        <f>'Input Parameters'!$G$22+('Model Parameters'!$F$20*'Input Parameters'!$G$22 - (1/(1/('Input Parameters'!$G$12*($I99+2*$F99*$H99))+1/('Model Parameters'!$F$22*'Input Parameters'!$G$24))) + 'Input Parameters'!$G$12*($I99+2*$F99*$H99))/('Model Parameters'!$F$20+2*'Input Parameters'!$G$13*'Input Parameters'!$G$12*'Model Parameters'!$B$61*$H99)</f>
        <v>0.32595386189527209</v>
      </c>
      <c r="K99">
        <f>'Input Parameters'!$G$15/(2*'Model Parameters'!$F$4)*'Model Parameters'!$B$39/('Model Parameters'!$B$65)*EXP(-($E99+0.11)/'Model Parameters'!$B$48)+'Input Parameters'!$G$13*'Model Parameters'!$B$61*$J99</f>
        <v>0.81395177315870959</v>
      </c>
      <c r="L99">
        <f>1/((SQRT($K99*('Input Parameters'!$G$12)^2/'Model Parameters'!$B$51))/TANH(SQRT($K99*('Input Parameters'!$G$12)^2/'Model Parameters'!$B$51))+$K99*'Input Parameters'!$G$12/'Input Parameters'!$G$17)</f>
        <v>0.99398132941245643</v>
      </c>
      <c r="M99">
        <f>'Model Parameters'!$F$2*'Input Parameters'!$G$4*$L99</f>
        <v>33.856035313818765</v>
      </c>
      <c r="N99">
        <f>'Input Parameters'!$G$22+('Model Parameters'!$F$20*'Input Parameters'!$G$22 - (1/(1/('Input Parameters'!$G$12*($I99+2*$F99*$M99))+1/('Model Parameters'!$F$22*'Input Parameters'!$G$24))) + 'Input Parameters'!$G$12*($I99+2*$F99*$M99))/('Model Parameters'!$F$20+2*'Input Parameters'!$G$13*'Input Parameters'!$G$12*'Model Parameters'!$B$61*$M99)</f>
        <v>0.32578076683019541</v>
      </c>
      <c r="O99" s="4">
        <f>(2*'Model Parameters'!$F$21*'Input Parameters'!$G$23+'Model Parameters'!$F$22*'Input Parameters'!$G$24+'Model Parameters'!$F$20*'Input Parameters'!$G$22+'Input Parameters'!$G$12*$I99-'Model Parameters'!$F$20*$N99)/(2*'Model Parameters'!$F$21)</f>
        <v>257.12172255374452</v>
      </c>
      <c r="P99" s="4">
        <f>'Input Parameters'!$G$12*(2*$F99*$M99)/(2*'Model Parameters'!$F$21)*EXP(-$N99*('Model Parameters'!$B$32+'Model Parameters'!$B$35))</f>
        <v>13.960746105184603</v>
      </c>
      <c r="Q99">
        <f>$O99+LN(1+($P99*('Model Parameters'!$B$33+2*'Model Parameters'!$B$35)*EXP(-$O99*('Model Parameters'!$B$33+2*'Model Parameters'!$B$35)))/(1+LN(SQRT(1+$P99*('Model Parameters'!$B$33+2*'Model Parameters'!$B$35)*EXP(-$O99*('Model Parameters'!$B$33+2*'Model Parameters'!$B$35))))))/('Model Parameters'!$B$33+2*'Model Parameters'!$B$35)</f>
        <v>270.08275899092899</v>
      </c>
      <c r="R99">
        <f>'Input Parameters'!$G$4*'Model Parameters'!$F$2*EXP(-'Model Parameters'!$B$32*$N99-'Model Parameters'!$B$33*$Q99-'Model Parameters'!$B$35*($N99+2*$Q99))*$L99</f>
        <v>31.430267104342775</v>
      </c>
      <c r="S99">
        <f>'Input Parameters'!$G$22+('Model Parameters'!$F$20*'Input Parameters'!$G$22 - (1/(1/('Input Parameters'!$G$12*($I99+2*$F99*$R99))+1/('Model Parameters'!$F$22*'Input Parameters'!$G$24))) + 'Input Parameters'!$G$12*($I99+2*$F99*$R99))/('Model Parameters'!$F$20+2*'Input Parameters'!$G$13*'Input Parameters'!$G$12*'Model Parameters'!$B$61*$R99)</f>
        <v>0.32112136177895045</v>
      </c>
      <c r="T99">
        <f>'Input Parameters'!$G$15/(2*'Model Parameters'!$F$4)*'Model Parameters'!$B$39/('Model Parameters'!$B$65)*EXP(-($E99+0.11)/'Model Parameters'!$B$48)+'Input Parameters'!$G$13*'Model Parameters'!$B$61*$S99</f>
        <v>0.80856353552901084</v>
      </c>
      <c r="U99">
        <f>1/((SQRT($T99*('Input Parameters'!$G$12)^2/'Model Parameters'!$B$51))/TANH(SQRT($T99*('Input Parameters'!$G$12)^2/'Model Parameters'!$B$51))+$T99*'Input Parameters'!$G$12/'Input Parameters'!$G$17)</f>
        <v>0.99402088982170889</v>
      </c>
      <c r="V99" s="4">
        <f>(2*'Model Parameters'!$F$21*'Input Parameters'!$G$23+'Model Parameters'!$F$22*'Input Parameters'!$G$24+'Model Parameters'!$F$20*'Input Parameters'!$G$22+'Input Parameters'!$G$12*$I99-'Model Parameters'!$F$20*$S99)/(2*'Model Parameters'!$F$21)</f>
        <v>257.12981172662785</v>
      </c>
      <c r="W99" s="4">
        <f>'Input Parameters'!$G$12*(2*$F99*$U99*'Model Parameters'!$F$2*'Input Parameters'!$G$4)/(2*'Model Parameters'!$F$21)*EXP(-$S99*('Model Parameters'!$B$32+'Model Parameters'!$B$35))</f>
        <v>13.961310959990952</v>
      </c>
      <c r="X99">
        <f>MAX(0,$V99+LN(1+($W99*('Model Parameters'!$B$33+2*'Model Parameters'!$B$35)*EXP(-$V99*('Model Parameters'!$B$33+2*'Model Parameters'!$B$35)))/(1+LN(SQRT(1+$W99*('Model Parameters'!$B$33+2*'Model Parameters'!$B$35)*EXP(-$V99*('Model Parameters'!$B$33+2*'Model Parameters'!$B$35))))))/('Model Parameters'!$B$33+2*'Model Parameters'!$B$35))</f>
        <v>270.09134196357451</v>
      </c>
      <c r="Y99">
        <f>'Input Parameters'!$G$4*'Model Parameters'!$F$2*EXP(-'Model Parameters'!$B$32*$S99-'Model Parameters'!$B$33*$X99-'Model Parameters'!$B$35*($S99+2*$X99))*$U99</f>
        <v>31.43146456444612</v>
      </c>
      <c r="Z99" s="8">
        <f>$E99-'Model Parameters'!$F$3*'Input Parameters'!$G$3/'Model Parameters'!$F$4*LN($S99/'Input Parameters'!$G$22)</f>
        <v>-0.4979838512521117</v>
      </c>
      <c r="AA99" s="8">
        <f>'Input Parameters'!$G$12*$Y99*$F99*2*'Model Parameters'!$F$4/10</f>
        <v>1.041086768668483</v>
      </c>
      <c r="AB99" s="8">
        <f t="shared" si="7"/>
        <v>31.43146456444612</v>
      </c>
      <c r="AC99" s="8">
        <f t="shared" si="8"/>
        <v>270.09134196357451</v>
      </c>
      <c r="AD99" s="8">
        <f>LOG10(S99/1000/'Model Parameters'!$B$15)</f>
        <v>9.8187262873335062</v>
      </c>
      <c r="AE99" s="8">
        <f>AA99*10/(AA99*10+('Model Parameters'!$F$4*'Input Parameters'!$G$12)*I99)</f>
        <v>0.89778447651927651</v>
      </c>
      <c r="AF99" s="8">
        <f>Y99*S99*'Input Parameters'!$G$13*'Input Parameters'!$G$12*'Model Parameters'!$B$61</f>
        <v>4.2877914858275761E-5</v>
      </c>
      <c r="AG99" s="8">
        <f>'Input Parameters'!$G$12*F99*Y99</f>
        <v>5.395070574019191E-5</v>
      </c>
      <c r="AH99" s="8">
        <f>'Input Parameters'!$G$17*('Model Parameters'!$F$2*'Input Parameters'!$G$4*EXP(-'Model Parameters'!$B$32*$S99-'Model Parameters'!$B$33*$X99-'Model Parameters'!$B$35*($S99+2*$X99))-$Y99*SQRT($T99*('Input Parameters'!$G$12)^2/'Model Parameters'!$B$51)/TANH(SQRT($T99*('Input Parameters'!$G$12)^2/'Model Parameters'!$B$51)))</f>
        <v>9.6828620598531917E-5</v>
      </c>
      <c r="AI99" s="8">
        <f>MIN(1,('Model Parameters'!$B$45-'Model Parameters'!$F$3*'Input Parameters'!$G$3/'Model Parameters'!$F$4*LN($S99/'Input Parameters'!$G$22))/Z99)</f>
        <v>0.24696353293964407</v>
      </c>
      <c r="AJ99" s="8">
        <f>MIN('Input Parameters'!$G$24+'Model Parameters'!$F$2*'Input Parameters'!$G$4*EXP(-'Model Parameters'!$B$32*$S99-'Model Parameters'!$B$33*$X99-'Model Parameters'!$B$35*($S99+2*$X99)),AC99*10^(3-AD99)/'Model Parameters'!$B$13)</f>
        <v>31.534428858170571</v>
      </c>
      <c r="AK99" s="8">
        <f t="shared" si="9"/>
        <v>0.22172002613956945</v>
      </c>
      <c r="AL99" s="8">
        <f>MIN(1,('Model Parameters'!$B$45-'Model Parameters'!$F$3*'Input Parameters'!$G$3/'Model Parameters'!$F$4*AD99)/($E99-'Model Parameters'!$F$3*'Input Parameters'!$G$3/'Model Parameters'!$F$4*AD99))</f>
        <v>0.49136707824775955</v>
      </c>
      <c r="AM99" s="8">
        <f>MIN(1,('Model Parameters'!$B$45-'Model Parameters'!$F$3*'Input Parameters'!$G$3/'Model Parameters'!$F$4*AD99-0.2)/($E99-'Model Parameters'!$F$3*'Input Parameters'!$G$3/'Model Parameters'!$F$4*AD99-0.2))</f>
        <v>0.59990201528833431</v>
      </c>
      <c r="AN99" s="8">
        <f t="shared" si="10"/>
        <v>0.44114173512347116</v>
      </c>
      <c r="AO99" s="8">
        <f t="shared" si="11"/>
        <v>0.53858271675849623</v>
      </c>
      <c r="AP99" s="8">
        <f>EXP(-'Model Parameters'!$B$32*$S99-'Model Parameters'!$B$33*$X99-'Model Parameters'!$B$35*($S99+2*$X99))</f>
        <v>0.92834891481287685</v>
      </c>
    </row>
    <row r="100" spans="5:42" x14ac:dyDescent="0.4">
      <c r="E100">
        <f t="shared" si="6"/>
        <v>-0.49</v>
      </c>
      <c r="F100">
        <f>'Input Parameters'!$G$15/(2*'Model Parameters'!$F$4)*'Model Parameters'!$B$39/('Model Parameters'!$B$65)*EXP(-($E100+0.11)/'Model Parameters'!$B$48)</f>
        <v>0.4907891341907335</v>
      </c>
      <c r="G100">
        <f>1/((SQRT($F100*('Input Parameters'!$G$12)^2/'Model Parameters'!$B$51))/TANH(SQRT($F100*('Input Parameters'!$G$12)^2/'Model Parameters'!$B$51))+$F100*'Input Parameters'!$G$12/'Input Parameters'!$G$17)</f>
        <v>0.99636061222051087</v>
      </c>
      <c r="H100">
        <f>'Model Parameters'!$F$2*'Input Parameters'!$G$4*$G100</f>
        <v>33.937076154715314</v>
      </c>
      <c r="I100">
        <f>'Input Parameters'!$G$15*'Model Parameters'!$B$41/'Model Parameters'!$F$4*EXP(-$E100/'Model Parameters'!$B$50)</f>
        <v>3.458382077811788</v>
      </c>
      <c r="J100">
        <f>'Input Parameters'!$G$22+('Model Parameters'!$F$20*'Input Parameters'!$G$22 - (1/(1/('Input Parameters'!$G$12*($I100+2*$F100*$H100))+1/('Model Parameters'!$F$22*'Input Parameters'!$G$24))) + 'Input Parameters'!$G$12*($I100+2*$F100*$H100))/('Model Parameters'!$F$20+2*'Input Parameters'!$G$13*'Input Parameters'!$G$12*'Model Parameters'!$B$61*$H100)</f>
        <v>0.34487108695079427</v>
      </c>
      <c r="K100">
        <f>'Input Parameters'!$G$15/(2*'Model Parameters'!$F$4)*'Model Parameters'!$B$39/('Model Parameters'!$B$65)*EXP(-($E100+0.11)/'Model Parameters'!$B$48)+'Input Parameters'!$G$13*'Model Parameters'!$B$61*$J100</f>
        <v>0.87532039614086909</v>
      </c>
      <c r="L100">
        <f>1/((SQRT($K100*('Input Parameters'!$G$12)^2/'Model Parameters'!$B$51))/TANH(SQRT($K100*('Input Parameters'!$G$12)^2/'Model Parameters'!$B$51))+$K100*'Input Parameters'!$G$12/'Input Parameters'!$G$17)</f>
        <v>0.9935310247183522</v>
      </c>
      <c r="M100">
        <f>'Model Parameters'!$F$2*'Input Parameters'!$G$4*$L100</f>
        <v>33.84069746875624</v>
      </c>
      <c r="N100">
        <f>'Input Parameters'!$G$22+('Model Parameters'!$F$20*'Input Parameters'!$G$22 - (1/(1/('Input Parameters'!$G$12*($I100+2*$F100*$M100))+1/('Model Parameters'!$F$22*'Input Parameters'!$G$24))) + 'Input Parameters'!$G$12*($I100+2*$F100*$M100))/('Model Parameters'!$F$20+2*'Input Parameters'!$G$13*'Input Parameters'!$G$12*'Model Parameters'!$B$61*$M100)</f>
        <v>0.34466153811925609</v>
      </c>
      <c r="O100" s="4">
        <f>(2*'Model Parameters'!$F$21*'Input Parameters'!$G$23+'Model Parameters'!$F$22*'Input Parameters'!$G$24+'Model Parameters'!$F$20*'Input Parameters'!$G$22+'Input Parameters'!$G$12*$I100-'Model Parameters'!$F$20*$N100)/(2*'Model Parameters'!$F$21)</f>
        <v>257.19603773307466</v>
      </c>
      <c r="P100" s="4">
        <f>'Input Parameters'!$G$12*(2*$F100*$M100)/(2*'Model Parameters'!$F$21)*EXP(-$N100*('Model Parameters'!$B$32+'Model Parameters'!$B$35))</f>
        <v>15.201907153446905</v>
      </c>
      <c r="Q100">
        <f>$O100+LN(1+($P100*('Model Parameters'!$B$33+2*'Model Parameters'!$B$35)*EXP(-$O100*('Model Parameters'!$B$33+2*'Model Parameters'!$B$35)))/(1+LN(SQRT(1+$P100*('Model Parameters'!$B$33+2*'Model Parameters'!$B$35)*EXP(-$O100*('Model Parameters'!$B$33+2*'Model Parameters'!$B$35))))))/('Model Parameters'!$B$33+2*'Model Parameters'!$B$35)</f>
        <v>271.30460875944766</v>
      </c>
      <c r="R100">
        <f>'Input Parameters'!$G$4*'Model Parameters'!$F$2*EXP(-'Model Parameters'!$B$32*$N100-'Model Parameters'!$B$33*$Q100-'Model Parameters'!$B$35*($N100+2*$Q100))*$L100</f>
        <v>31.405386063675284</v>
      </c>
      <c r="S100">
        <f>'Input Parameters'!$G$22+('Model Parameters'!$F$20*'Input Parameters'!$G$22 - (1/(1/('Input Parameters'!$G$12*($I100+2*$F100*$R100))+1/('Model Parameters'!$F$22*'Input Parameters'!$G$24))) + 'Input Parameters'!$G$12*($I100+2*$F100*$R100))/('Model Parameters'!$F$20+2*'Input Parameters'!$G$13*'Input Parameters'!$G$12*'Model Parameters'!$B$61*$R100)</f>
        <v>0.33929139742628056</v>
      </c>
      <c r="T100">
        <f>'Input Parameters'!$G$15/(2*'Model Parameters'!$F$4)*'Model Parameters'!$B$39/('Model Parameters'!$B$65)*EXP(-($E100+0.11)/'Model Parameters'!$B$48)+'Input Parameters'!$G$13*'Model Parameters'!$B$61*$S100</f>
        <v>0.8690990423210363</v>
      </c>
      <c r="U100">
        <f>1/((SQRT($T100*('Input Parameters'!$G$12)^2/'Model Parameters'!$B$51))/TANH(SQRT($T100*('Input Parameters'!$G$12)^2/'Model Parameters'!$B$51))+$T100*'Input Parameters'!$G$12/'Input Parameters'!$G$17)</f>
        <v>0.99357665311626098</v>
      </c>
      <c r="V100" s="4">
        <f>(2*'Model Parameters'!$F$21*'Input Parameters'!$G$23+'Model Parameters'!$F$22*'Input Parameters'!$G$24+'Model Parameters'!$F$20*'Input Parameters'!$G$22+'Input Parameters'!$G$12*$I100-'Model Parameters'!$F$20*$S100)/(2*'Model Parameters'!$F$21)</f>
        <v>257.20536081102046</v>
      </c>
      <c r="W100" s="4">
        <f>'Input Parameters'!$G$12*(2*$F100*$U100*'Model Parameters'!$F$2*'Input Parameters'!$G$4)/(2*'Model Parameters'!$F$21)*EXP(-$S100*('Model Parameters'!$B$32+'Model Parameters'!$B$35))</f>
        <v>15.202616876873757</v>
      </c>
      <c r="X100">
        <f>MAX(0,$V100+LN(1+($W100*('Model Parameters'!$B$33+2*'Model Parameters'!$B$35)*EXP(-$V100*('Model Parameters'!$B$33+2*'Model Parameters'!$B$35)))/(1+LN(SQRT(1+$W100*('Model Parameters'!$B$33+2*'Model Parameters'!$B$35)*EXP(-$V100*('Model Parameters'!$B$33+2*'Model Parameters'!$B$35))))))/('Model Parameters'!$B$33+2*'Model Parameters'!$B$35))</f>
        <v>271.31455191988999</v>
      </c>
      <c r="Y100">
        <f>'Input Parameters'!$G$4*'Model Parameters'!$F$2*EXP(-'Model Parameters'!$B$32*$S100-'Model Parameters'!$B$33*$X100-'Model Parameters'!$B$35*($S100+2*$X100))*$U100</f>
        <v>31.406766361343795</v>
      </c>
      <c r="Z100" s="8">
        <f>$E100-'Model Parameters'!$F$3*'Input Parameters'!$G$3/'Model Parameters'!$F$4*LN($S100/'Input Parameters'!$G$22)</f>
        <v>-0.50439798696111959</v>
      </c>
      <c r="AA100" s="8">
        <f>'Input Parameters'!$G$12*$Y100*$F100*2*'Model Parameters'!$F$4/10</f>
        <v>1.1332688078906576</v>
      </c>
      <c r="AB100" s="8">
        <f t="shared" si="7"/>
        <v>31.406766361343795</v>
      </c>
      <c r="AC100" s="8">
        <f t="shared" si="8"/>
        <v>271.31455191988999</v>
      </c>
      <c r="AD100" s="8">
        <f>LOG10(S100/1000/'Model Parameters'!$B$15)</f>
        <v>9.8426299389266223</v>
      </c>
      <c r="AE100" s="8">
        <f>AA100*10/(AA100*10+('Model Parameters'!$F$4*'Input Parameters'!$G$12)*I100)</f>
        <v>0.89913307379277307</v>
      </c>
      <c r="AF100" s="8">
        <f>Y100*S100*'Input Parameters'!$G$13*'Input Parameters'!$G$12*'Model Parameters'!$B$61</f>
        <v>4.5268480316921749E-5</v>
      </c>
      <c r="AG100" s="8">
        <f>'Input Parameters'!$G$12*F100*Y100</f>
        <v>5.8727719743517534E-5</v>
      </c>
      <c r="AH100" s="8">
        <f>'Input Parameters'!$G$17*('Model Parameters'!$F$2*'Input Parameters'!$G$4*EXP(-'Model Parameters'!$B$32*$S100-'Model Parameters'!$B$33*$X100-'Model Parameters'!$B$35*($S100+2*$X100))-$Y100*SQRT($T100*('Input Parameters'!$G$12)^2/'Model Parameters'!$B$51)/TANH(SQRT($T100*('Input Parameters'!$G$12)^2/'Model Parameters'!$B$51)))</f>
        <v>1.0399620006035611E-4</v>
      </c>
      <c r="AI100" s="8">
        <f>MIN(1,('Model Parameters'!$B$45-'Model Parameters'!$F$3*'Input Parameters'!$G$3/'Model Parameters'!$F$4*LN($S100/'Input Parameters'!$G$22))/Z100)</f>
        <v>0.24662665231990408</v>
      </c>
      <c r="AJ100" s="8">
        <f>MIN('Input Parameters'!$G$24+'Model Parameters'!$F$2*'Input Parameters'!$G$4*EXP(-'Model Parameters'!$B$32*$S100-'Model Parameters'!$B$33*$X100-'Model Parameters'!$B$35*($S100+2*$X100)),AC100*10^(3-AD100)/'Model Parameters'!$B$13)</f>
        <v>29.980836294848221</v>
      </c>
      <c r="AK100" s="8">
        <f t="shared" si="9"/>
        <v>0.22175017997961691</v>
      </c>
      <c r="AL100" s="8">
        <f>MIN(1,('Model Parameters'!$B$45-'Model Parameters'!$F$3*'Input Parameters'!$G$3/'Model Parameters'!$F$4*AD100)/($E100-'Model Parameters'!$F$3*'Input Parameters'!$G$3/'Model Parameters'!$F$4*AD100))</f>
        <v>0.48848041465215936</v>
      </c>
      <c r="AM100" s="8">
        <f>MIN(1,('Model Parameters'!$B$45-'Model Parameters'!$F$3*'Input Parameters'!$G$3/'Model Parameters'!$F$4*AD100-0.2)/($E100-'Model Parameters'!$F$3*'Input Parameters'!$G$3/'Model Parameters'!$F$4*AD100-0.2))</f>
        <v>0.5969814145130774</v>
      </c>
      <c r="AN100" s="8">
        <f t="shared" si="10"/>
        <v>0.4392088967137644</v>
      </c>
      <c r="AO100" s="8">
        <f t="shared" si="11"/>
        <v>0.53676573422830087</v>
      </c>
      <c r="AP100" s="8">
        <f>EXP(-'Model Parameters'!$B$32*$S100-'Model Parameters'!$B$33*$X100-'Model Parameters'!$B$35*($S100+2*$X100))</f>
        <v>0.92803418385457637</v>
      </c>
    </row>
    <row r="101" spans="5:42" x14ac:dyDescent="0.4">
      <c r="E101">
        <f t="shared" si="6"/>
        <v>-0.495</v>
      </c>
      <c r="F101">
        <f>'Input Parameters'!$G$15/(2*'Model Parameters'!$F$4)*'Model Parameters'!$B$39/('Model Parameters'!$B$65)*EXP(-($E101+0.11)/'Model Parameters'!$B$48)</f>
        <v>0.53466572138749491</v>
      </c>
      <c r="G101">
        <f>1/((SQRT($F101*('Input Parameters'!$G$12)^2/'Model Parameters'!$B$51))/TANH(SQRT($F101*('Input Parameters'!$G$12)^2/'Model Parameters'!$B$51))+$F101*'Input Parameters'!$G$12/'Input Parameters'!$G$17)</f>
        <v>0.99603677871153107</v>
      </c>
      <c r="H101">
        <f>'Model Parameters'!$F$2*'Input Parameters'!$G$4*$G101</f>
        <v>33.926046049429232</v>
      </c>
      <c r="I101">
        <f>'Input Parameters'!$G$15*'Model Parameters'!$B$41/'Model Parameters'!$F$4*EXP(-$E101/'Model Parameters'!$B$50)</f>
        <v>3.7093603749771207</v>
      </c>
      <c r="J101">
        <f>'Input Parameters'!$G$22+('Model Parameters'!$F$20*'Input Parameters'!$G$22 - (1/(1/('Input Parameters'!$G$12*($I101+2*$F101*$H101))+1/('Model Parameters'!$F$22*'Input Parameters'!$G$24))) + 'Input Parameters'!$G$12*($I101+2*$F101*$H101))/('Model Parameters'!$F$20+2*'Input Parameters'!$G$13*'Input Parameters'!$G$12*'Model Parameters'!$B$61*$H101)</f>
        <v>0.36645594234036971</v>
      </c>
      <c r="K101">
        <f>'Input Parameters'!$G$15/(2*'Model Parameters'!$F$4)*'Model Parameters'!$B$39/('Model Parameters'!$B$65)*EXP(-($E101+0.11)/'Model Parameters'!$B$48)+'Input Parameters'!$G$13*'Model Parameters'!$B$61*$J101</f>
        <v>0.9432640970970072</v>
      </c>
      <c r="L101">
        <f>1/((SQRT($K101*('Input Parameters'!$G$12)^2/'Model Parameters'!$B$51))/TANH(SQRT($K101*('Input Parameters'!$G$12)^2/'Model Parameters'!$B$51))+$K101*'Input Parameters'!$G$12/'Input Parameters'!$G$17)</f>
        <v>0.99303303822581801</v>
      </c>
      <c r="M101">
        <f>'Model Parameters'!$F$2*'Input Parameters'!$G$4*$L101</f>
        <v>33.82373553217036</v>
      </c>
      <c r="N101">
        <f>'Input Parameters'!$G$22+('Model Parameters'!$F$20*'Input Parameters'!$G$22 - (1/(1/('Input Parameters'!$G$12*($I101+2*$F101*$M101))+1/('Model Parameters'!$F$22*'Input Parameters'!$G$24))) + 'Input Parameters'!$G$12*($I101+2*$F101*$M101))/('Model Parameters'!$F$20+2*'Input Parameters'!$G$13*'Input Parameters'!$G$12*'Model Parameters'!$B$61*$M101)</f>
        <v>0.36620253759539312</v>
      </c>
      <c r="O101" s="4">
        <f>(2*'Model Parameters'!$F$21*'Input Parameters'!$G$23+'Model Parameters'!$F$22*'Input Parameters'!$G$24+'Model Parameters'!$F$20*'Input Parameters'!$G$22+'Input Parameters'!$G$12*$I101-'Model Parameters'!$F$20*$N101)/(2*'Model Parameters'!$F$21)</f>
        <v>257.27350642238235</v>
      </c>
      <c r="P101" s="4">
        <f>'Input Parameters'!$G$12*(2*$F101*$M101)/(2*'Model Parameters'!$F$21)*EXP(-$N101*('Model Parameters'!$B$32+'Model Parameters'!$B$35))</f>
        <v>16.552607492308034</v>
      </c>
      <c r="Q101">
        <f>$O101+LN(1+($P101*('Model Parameters'!$B$33+2*'Model Parameters'!$B$35)*EXP(-$O101*('Model Parameters'!$B$33+2*'Model Parameters'!$B$35)))/(1+LN(SQRT(1+$P101*('Model Parameters'!$B$33+2*'Model Parameters'!$B$35)*EXP(-$O101*('Model Parameters'!$B$33+2*'Model Parameters'!$B$35))))))/('Model Parameters'!$B$33+2*'Model Parameters'!$B$35)</f>
        <v>272.63002663330286</v>
      </c>
      <c r="R101">
        <f>'Input Parameters'!$G$4*'Model Parameters'!$F$2*EXP(-'Model Parameters'!$B$32*$N101-'Model Parameters'!$B$33*$Q101-'Model Parameters'!$B$35*($N101+2*$Q101))*$L101</f>
        <v>31.378105715170488</v>
      </c>
      <c r="S101">
        <f>'Input Parameters'!$G$22+('Model Parameters'!$F$20*'Input Parameters'!$G$22 - (1/(1/('Input Parameters'!$G$12*($I101+2*$F101*$R101))+1/('Model Parameters'!$F$22*'Input Parameters'!$G$24))) + 'Input Parameters'!$G$12*($I101+2*$F101*$R101))/('Model Parameters'!$F$20+2*'Input Parameters'!$G$13*'Input Parameters'!$G$12*'Model Parameters'!$B$61*$R101)</f>
        <v>0.36004468476557289</v>
      </c>
      <c r="T101">
        <f>'Input Parameters'!$G$15/(2*'Model Parameters'!$F$4)*'Model Parameters'!$B$39/('Model Parameters'!$B$65)*EXP(-($E101+0.11)/'Model Parameters'!$B$48)+'Input Parameters'!$G$13*'Model Parameters'!$B$61*$S101</f>
        <v>0.93611554490110871</v>
      </c>
      <c r="U101">
        <f>1/((SQRT($T101*('Input Parameters'!$G$12)^2/'Model Parameters'!$B$51))/TANH(SQRT($T101*('Input Parameters'!$G$12)^2/'Model Parameters'!$B$51))+$T101*'Input Parameters'!$G$12/'Input Parameters'!$G$17)</f>
        <v>0.99308540494066477</v>
      </c>
      <c r="V101" s="4">
        <f>(2*'Model Parameters'!$F$21*'Input Parameters'!$G$23+'Model Parameters'!$F$22*'Input Parameters'!$G$24+'Model Parameters'!$F$20*'Input Parameters'!$G$22+'Input Parameters'!$G$12*$I101-'Model Parameters'!$F$20*$S101)/(2*'Model Parameters'!$F$21)</f>
        <v>257.28419704394952</v>
      </c>
      <c r="W101" s="4">
        <f>'Input Parameters'!$G$12*(2*$F101*$U101*'Model Parameters'!$F$2*'Input Parameters'!$G$4)/(2*'Model Parameters'!$F$21)*EXP(-$S101*('Model Parameters'!$B$32+'Model Parameters'!$B$35))</f>
        <v>16.553494823394612</v>
      </c>
      <c r="X101">
        <f>MAX(0,$V101+LN(1+($W101*('Model Parameters'!$B$33+2*'Model Parameters'!$B$35)*EXP(-$V101*('Model Parameters'!$B$33+2*'Model Parameters'!$B$35)))/(1+LN(SQRT(1+$W101*('Model Parameters'!$B$33+2*'Model Parameters'!$B$35)*EXP(-$V101*('Model Parameters'!$B$33+2*'Model Parameters'!$B$35))))))/('Model Parameters'!$B$33+2*'Model Parameters'!$B$35))</f>
        <v>272.64149202407322</v>
      </c>
      <c r="Y101">
        <f>'Input Parameters'!$G$4*'Model Parameters'!$F$2*EXP(-'Model Parameters'!$B$32*$S101-'Model Parameters'!$B$33*$X101-'Model Parameters'!$B$35*($S101+2*$X101))*$U101</f>
        <v>31.379688816928446</v>
      </c>
      <c r="Z101" s="8">
        <f>$E101-'Model Parameters'!$F$3*'Input Parameters'!$G$3/'Model Parameters'!$F$4*LN($S101/'Input Parameters'!$G$22)</f>
        <v>-0.51092333744493745</v>
      </c>
      <c r="AA101" s="8">
        <f>'Input Parameters'!$G$12*$Y101*$F101*2*'Model Parameters'!$F$4/10</f>
        <v>1.233518724709213</v>
      </c>
      <c r="AB101" s="8">
        <f t="shared" si="7"/>
        <v>31.379688816928446</v>
      </c>
      <c r="AC101" s="8">
        <f t="shared" si="8"/>
        <v>272.64149202407322</v>
      </c>
      <c r="AD101" s="8">
        <f>LOG10(S101/1000/'Model Parameters'!$B$15)</f>
        <v>9.8684134944159023</v>
      </c>
      <c r="AE101" s="8">
        <f>AA101*10/(AA101*10+('Model Parameters'!$F$4*'Input Parameters'!$G$12)*I101)</f>
        <v>0.90045899947935815</v>
      </c>
      <c r="AF101" s="8">
        <f>Y101*S101*'Input Parameters'!$G$13*'Input Parameters'!$G$12*'Model Parameters'!$B$61</f>
        <v>4.7995981747753253E-5</v>
      </c>
      <c r="AG101" s="8">
        <f>'Input Parameters'!$G$12*F101*Y101</f>
        <v>6.3922823480811158E-5</v>
      </c>
      <c r="AH101" s="8">
        <f>'Input Parameters'!$G$17*('Model Parameters'!$F$2*'Input Parameters'!$G$4*EXP(-'Model Parameters'!$B$32*$S101-'Model Parameters'!$B$33*$X101-'Model Parameters'!$B$35*($S101+2*$X101))-$Y101*SQRT($T101*('Input Parameters'!$G$12)^2/'Model Parameters'!$B$51)/TANH(SQRT($T101*('Input Parameters'!$G$12)^2/'Model Parameters'!$B$51)))</f>
        <v>1.1191880522858564E-4</v>
      </c>
      <c r="AI101" s="8">
        <f>MIN(1,('Model Parameters'!$B$45-'Model Parameters'!$F$3*'Input Parameters'!$G$3/'Model Parameters'!$F$4*LN($S101/'Input Parameters'!$G$22))/Z101)</f>
        <v>0.24646229329563227</v>
      </c>
      <c r="AJ101" s="8">
        <f>MIN('Input Parameters'!$G$24+'Model Parameters'!$F$2*'Input Parameters'!$G$4*EXP(-'Model Parameters'!$B$32*$S101-'Model Parameters'!$B$33*$X101-'Model Parameters'!$B$35*($S101+2*$X101)),AC101*10^(3-AD101)/'Model Parameters'!$B$13)</f>
        <v>28.390892781309969</v>
      </c>
      <c r="AK101" s="8">
        <f t="shared" si="9"/>
        <v>0.22192919003037315</v>
      </c>
      <c r="AL101" s="8">
        <f>MIN(1,('Model Parameters'!$B$45-'Model Parameters'!$F$3*'Input Parameters'!$G$3/'Model Parameters'!$F$4*AD101)/($E101-'Model Parameters'!$F$3*'Input Parameters'!$G$3/'Model Parameters'!$F$4*AD101))</f>
        <v>0.48567024342751408</v>
      </c>
      <c r="AM101" s="8">
        <f>MIN(1,('Model Parameters'!$B$45-'Model Parameters'!$F$3*'Input Parameters'!$G$3/'Model Parameters'!$F$4*AD101-0.2)/($E101-'Model Parameters'!$F$3*'Input Parameters'!$G$3/'Model Parameters'!$F$4*AD101-0.2))</f>
        <v>0.59411605637394094</v>
      </c>
      <c r="AN101" s="8">
        <f t="shared" si="10"/>
        <v>0.43732614147363563</v>
      </c>
      <c r="AO101" s="8">
        <f t="shared" si="11"/>
        <v>0.53497714969710075</v>
      </c>
      <c r="AP101" s="8">
        <f>EXP(-'Model Parameters'!$B$32*$S101-'Model Parameters'!$B$33*$X101-'Model Parameters'!$B$35*($S101+2*$X101))</f>
        <v>0.92769274683861258</v>
      </c>
    </row>
    <row r="102" spans="5:42" x14ac:dyDescent="0.4">
      <c r="E102">
        <f t="shared" si="6"/>
        <v>-0.5</v>
      </c>
      <c r="F102">
        <f>'Input Parameters'!$G$15/(2*'Model Parameters'!$F$4)*'Model Parameters'!$B$39/('Model Parameters'!$B$65)*EXP(-($E102+0.11)/'Model Parameters'!$B$48)</f>
        <v>0.58246487893050025</v>
      </c>
      <c r="G102">
        <f>1/((SQRT($F102*('Input Parameters'!$G$12)^2/'Model Parameters'!$B$51))/TANH(SQRT($F102*('Input Parameters'!$G$12)^2/'Model Parameters'!$B$51))+$F102*'Input Parameters'!$G$12/'Input Parameters'!$G$17)</f>
        <v>0.99568427841168738</v>
      </c>
      <c r="H102">
        <f>'Model Parameters'!$F$2*'Input Parameters'!$G$4*$G102</f>
        <v>33.914039523505153</v>
      </c>
      <c r="I102">
        <f>'Input Parameters'!$G$15*'Model Parameters'!$B$41/'Model Parameters'!$F$4*EXP(-$E102/'Model Parameters'!$B$50)</f>
        <v>3.9785524218759316</v>
      </c>
      <c r="J102">
        <f>'Input Parameters'!$G$22+('Model Parameters'!$F$20*'Input Parameters'!$G$22 - (1/(1/('Input Parameters'!$G$12*($I102+2*$F102*$H102))+1/('Model Parameters'!$F$22*'Input Parameters'!$G$24))) + 'Input Parameters'!$G$12*($I102+2*$F102*$H102))/('Model Parameters'!$F$20+2*'Input Parameters'!$G$13*'Input Parameters'!$G$12*'Model Parameters'!$B$61*$H102)</f>
        <v>0.3910364436455892</v>
      </c>
      <c r="K102">
        <f>'Input Parameters'!$G$15/(2*'Model Parameters'!$F$4)*'Model Parameters'!$B$39/('Model Parameters'!$B$65)*EXP(-($E102+0.11)/'Model Parameters'!$B$48)+'Input Parameters'!$G$13*'Model Parameters'!$B$61*$J102</f>
        <v>1.0184705135953322</v>
      </c>
      <c r="L102">
        <f>1/((SQRT($K102*('Input Parameters'!$G$12)^2/'Model Parameters'!$B$51))/TANH(SQRT($K102*('Input Parameters'!$G$12)^2/'Model Parameters'!$B$51))+$K102*'Input Parameters'!$G$12/'Input Parameters'!$G$17)</f>
        <v>0.99248251044020852</v>
      </c>
      <c r="M102">
        <f>'Model Parameters'!$F$2*'Input Parameters'!$G$4*$L102</f>
        <v>33.804983984631882</v>
      </c>
      <c r="N102">
        <f>'Input Parameters'!$G$22+('Model Parameters'!$F$20*'Input Parameters'!$G$22 - (1/(1/('Input Parameters'!$G$12*($I102+2*$F102*$M102))+1/('Model Parameters'!$F$22*'Input Parameters'!$G$24))) + 'Input Parameters'!$G$12*($I102+2*$F102*$M102))/('Model Parameters'!$F$20+2*'Input Parameters'!$G$13*'Input Parameters'!$G$12*'Model Parameters'!$B$61*$M102)</f>
        <v>0.39073027778568614</v>
      </c>
      <c r="O102" s="4">
        <f>(2*'Model Parameters'!$F$21*'Input Parameters'!$G$23+'Model Parameters'!$F$22*'Input Parameters'!$G$24+'Model Parameters'!$F$20*'Input Parameters'!$G$22+'Input Parameters'!$G$12*$I102-'Model Parameters'!$F$20*$N102)/(2*'Model Parameters'!$F$21)</f>
        <v>257.35412578085095</v>
      </c>
      <c r="P102" s="4">
        <f>'Input Parameters'!$G$12*(2*$F102*$M102)/(2*'Model Parameters'!$F$21)*EXP(-$N102*('Model Parameters'!$B$32+'Model Parameters'!$B$35))</f>
        <v>18.02235227325848</v>
      </c>
      <c r="Q102">
        <f>$O102+LN(1+($P102*('Model Parameters'!$B$33+2*'Model Parameters'!$B$35)*EXP(-$O102*('Model Parameters'!$B$33+2*'Model Parameters'!$B$35)))/(1+LN(SQRT(1+$P102*('Model Parameters'!$B$33+2*'Model Parameters'!$B$35)*EXP(-$O102*('Model Parameters'!$B$33+2*'Model Parameters'!$B$35))))))/('Model Parameters'!$B$33+2*'Model Parameters'!$B$35)</f>
        <v>274.06756730616354</v>
      </c>
      <c r="R102">
        <f>'Input Parameters'!$G$4*'Model Parameters'!$F$2*EXP(-'Model Parameters'!$B$32*$N102-'Model Parameters'!$B$33*$Q102-'Model Parameters'!$B$35*($N102+2*$Q102))*$L102</f>
        <v>31.348201359767533</v>
      </c>
      <c r="S102">
        <f>'Input Parameters'!$G$22+('Model Parameters'!$F$20*'Input Parameters'!$G$22 - (1/(1/('Input Parameters'!$G$12*($I102+2*$F102*$R102))+1/('Model Parameters'!$F$22*'Input Parameters'!$G$24))) + 'Input Parameters'!$G$12*($I102+2*$F102*$R102))/('Model Parameters'!$F$20+2*'Input Parameters'!$G$13*'Input Parameters'!$G$12*'Model Parameters'!$B$61*$R102)</f>
        <v>0.38370267632972999</v>
      </c>
      <c r="T102">
        <f>'Input Parameters'!$G$15/(2*'Model Parameters'!$F$4)*'Model Parameters'!$B$39/('Model Parameters'!$B$65)*EXP(-($E102+0.11)/'Model Parameters'!$B$48)+'Input Parameters'!$G$13*'Model Parameters'!$B$61*$S102</f>
        <v>1.0102933630381492</v>
      </c>
      <c r="U102">
        <f>1/((SQRT($T102*('Input Parameters'!$G$12)^2/'Model Parameters'!$B$51))/TANH(SQRT($T102*('Input Parameters'!$G$12)^2/'Model Parameters'!$B$51))+$T102*'Input Parameters'!$G$12/'Input Parameters'!$G$17)</f>
        <v>0.99254233392110125</v>
      </c>
      <c r="V102" s="4">
        <f>(2*'Model Parameters'!$F$21*'Input Parameters'!$G$23+'Model Parameters'!$F$22*'Input Parameters'!$G$24+'Model Parameters'!$F$20*'Input Parameters'!$G$22+'Input Parameters'!$G$12*$I102-'Model Parameters'!$F$20*$S102)/(2*'Model Parameters'!$F$21)</f>
        <v>257.36632636923241</v>
      </c>
      <c r="W102" s="4">
        <f>'Input Parameters'!$G$12*(2*$F102*$U102*'Model Parameters'!$F$2*'Input Parameters'!$G$4)/(2*'Model Parameters'!$F$21)*EXP(-$S102*('Model Parameters'!$B$32+'Model Parameters'!$B$35))</f>
        <v>18.023456547501539</v>
      </c>
      <c r="X102">
        <f>MAX(0,$V102+LN(1+($W102*('Model Parameters'!$B$33+2*'Model Parameters'!$B$35)*EXP(-$V102*('Model Parameters'!$B$33+2*'Model Parameters'!$B$35)))/(1+LN(SQRT(1+$W102*('Model Parameters'!$B$33+2*'Model Parameters'!$B$35)*EXP(-$V102*('Model Parameters'!$B$33+2*'Model Parameters'!$B$35))))))/('Model Parameters'!$B$33+2*'Model Parameters'!$B$35))</f>
        <v>274.08073143130548</v>
      </c>
      <c r="Y102">
        <f>'Input Parameters'!$G$4*'Model Parameters'!$F$2*EXP(-'Model Parameters'!$B$32*$S102-'Model Parameters'!$B$33*$X102-'Model Parameters'!$B$35*($S102+2*$X102))*$U102</f>
        <v>31.350008609129688</v>
      </c>
      <c r="Z102" s="8">
        <f>$E102-'Model Parameters'!$F$3*'Input Parameters'!$G$3/'Model Parameters'!$F$4*LN($S102/'Input Parameters'!$G$22)</f>
        <v>-0.51755842164279664</v>
      </c>
      <c r="AA102" s="8">
        <f>'Input Parameters'!$G$12*$Y102*$F102*2*'Model Parameters'!$F$4/10</f>
        <v>1.3425243784378957</v>
      </c>
      <c r="AB102" s="8">
        <f t="shared" si="7"/>
        <v>31.350008609129688</v>
      </c>
      <c r="AC102" s="8">
        <f t="shared" si="8"/>
        <v>274.08073143130548</v>
      </c>
      <c r="AD102" s="8">
        <f>LOG10(S102/1000/'Model Parameters'!$B$15)</f>
        <v>9.8960519188910574</v>
      </c>
      <c r="AE102" s="8">
        <f>AA102*10/(AA102*10+('Model Parameters'!$F$4*'Input Parameters'!$G$12)*I102)</f>
        <v>0.90176197979350625</v>
      </c>
      <c r="AF102" s="8">
        <f>Y102*S102*'Input Parameters'!$G$13*'Input Parameters'!$G$12*'Model Parameters'!$B$61</f>
        <v>5.1101345574621705E-5</v>
      </c>
      <c r="AG102" s="8">
        <f>'Input Parameters'!$G$12*F102*Y102</f>
        <v>6.9571662871839953E-5</v>
      </c>
      <c r="AH102" s="8">
        <f>'Input Parameters'!$G$17*('Model Parameters'!$F$2*'Input Parameters'!$G$4*EXP(-'Model Parameters'!$B$32*$S102-'Model Parameters'!$B$33*$X102-'Model Parameters'!$B$35*($S102+2*$X102))-$Y102*SQRT($T102*('Input Parameters'!$G$12)^2/'Model Parameters'!$B$51)/TANH(SQRT($T102*('Input Parameters'!$G$12)^2/'Model Parameters'!$B$51)))</f>
        <v>1.2067300844649298E-4</v>
      </c>
      <c r="AI102" s="8">
        <f>MIN(1,('Model Parameters'!$B$45-'Model Parameters'!$F$3*'Input Parameters'!$G$3/'Model Parameters'!$F$4*LN($S102/'Input Parameters'!$G$22))/Z102)</f>
        <v>0.24646188006739389</v>
      </c>
      <c r="AJ102" s="8">
        <f>MIN('Input Parameters'!$G$24+'Model Parameters'!$F$2*'Input Parameters'!$G$4*EXP(-'Model Parameters'!$B$32*$S102-'Model Parameters'!$B$33*$X102-'Model Parameters'!$B$35*($S102+2*$X102)),AC102*10^(3-AD102)/'Model Parameters'!$B$13)</f>
        <v>26.781024078474761</v>
      </c>
      <c r="AK102" s="8">
        <f t="shared" si="9"/>
        <v>0.22224995291320282</v>
      </c>
      <c r="AL102" s="8">
        <f>MIN(1,('Model Parameters'!$B$45-'Model Parameters'!$F$3*'Input Parameters'!$G$3/'Model Parameters'!$F$4*AD102)/($E102-'Model Parameters'!$F$3*'Input Parameters'!$G$3/'Model Parameters'!$F$4*AD102))</f>
        <v>0.48293494073336457</v>
      </c>
      <c r="AM102" s="8">
        <f>MIN(1,('Model Parameters'!$B$45-'Model Parameters'!$F$3*'Input Parameters'!$G$3/'Model Parameters'!$F$4*AD102-0.2)/($E102-'Model Parameters'!$F$3*'Input Parameters'!$G$3/'Model Parameters'!$F$4*AD102-0.2))</f>
        <v>0.59130511707313405</v>
      </c>
      <c r="AN102" s="8">
        <f t="shared" si="10"/>
        <v>0.43549236826717846</v>
      </c>
      <c r="AO102" s="8">
        <f t="shared" si="11"/>
        <v>0.53321647303390041</v>
      </c>
      <c r="AP102" s="8">
        <f>EXP(-'Model Parameters'!$B$32*$S102-'Model Parameters'!$B$33*$X102-'Model Parameters'!$B$35*($S102+2*$X102))</f>
        <v>0.92732240503485408</v>
      </c>
    </row>
    <row r="103" spans="5:42" x14ac:dyDescent="0.4">
      <c r="E103">
        <f t="shared" si="6"/>
        <v>-0.505</v>
      </c>
      <c r="F103">
        <f>'Input Parameters'!$G$15/(2*'Model Parameters'!$F$4)*'Model Parameters'!$B$39/('Model Parameters'!$B$65)*EXP(-($E103+0.11)/'Model Parameters'!$B$48)</f>
        <v>0.63453728491720907</v>
      </c>
      <c r="G103">
        <f>1/((SQRT($F103*('Input Parameters'!$G$12)^2/'Model Parameters'!$B$51))/TANH(SQRT($F103*('Input Parameters'!$G$12)^2/'Model Parameters'!$B$51))+$F103*'Input Parameters'!$G$12/'Input Parameters'!$G$17)</f>
        <v>0.99530060111724739</v>
      </c>
      <c r="H103">
        <f>'Model Parameters'!$F$2*'Input Parameters'!$G$4*$G103</f>
        <v>33.900971076799671</v>
      </c>
      <c r="I103">
        <f>'Input Parameters'!$G$15*'Model Parameters'!$B$41/'Model Parameters'!$F$4*EXP(-$E103/'Model Parameters'!$B$50)</f>
        <v>4.267280008810812</v>
      </c>
      <c r="J103">
        <f>'Input Parameters'!$G$22+('Model Parameters'!$F$20*'Input Parameters'!$G$22 - (1/(1/('Input Parameters'!$G$12*($I103+2*$F103*$H103))+1/('Model Parameters'!$F$22*'Input Parameters'!$G$24))) + 'Input Parameters'!$G$12*($I103+2*$F103*$H103))/('Model Parameters'!$F$20+2*'Input Parameters'!$G$13*'Input Parameters'!$G$12*'Model Parameters'!$B$61*$H103)</f>
        <v>0.41897261596663926</v>
      </c>
      <c r="K103">
        <f>'Input Parameters'!$G$15/(2*'Model Parameters'!$F$4)*'Model Parameters'!$B$39/('Model Parameters'!$B$65)*EXP(-($E103+0.11)/'Model Parameters'!$B$48)+'Input Parameters'!$G$13*'Model Parameters'!$B$61*$J103</f>
        <v>1.1016917517200118</v>
      </c>
      <c r="L103">
        <f>1/((SQRT($K103*('Input Parameters'!$G$12)^2/'Model Parameters'!$B$51))/TANH(SQRT($K103*('Input Parameters'!$G$12)^2/'Model Parameters'!$B$51))+$K103*'Input Parameters'!$G$12/'Input Parameters'!$G$17)</f>
        <v>0.99187415575498827</v>
      </c>
      <c r="M103">
        <f>'Model Parameters'!$F$2*'Input Parameters'!$G$4*$L103</f>
        <v>33.784262792898517</v>
      </c>
      <c r="N103">
        <f>'Input Parameters'!$G$22+('Model Parameters'!$F$20*'Input Parameters'!$G$22 - (1/(1/('Input Parameters'!$G$12*($I103+2*$F103*$M103))+1/('Model Parameters'!$F$22*'Input Parameters'!$G$24))) + 'Input Parameters'!$G$12*($I103+2*$F103*$M103))/('Model Parameters'!$F$20+2*'Input Parameters'!$G$13*'Input Parameters'!$G$12*'Model Parameters'!$B$61*$M103)</f>
        <v>0.41860300537955719</v>
      </c>
      <c r="O103" s="4">
        <f>(2*'Model Parameters'!$F$21*'Input Parameters'!$G$23+'Model Parameters'!$F$22*'Input Parameters'!$G$24+'Model Parameters'!$F$20*'Input Parameters'!$G$22+'Input Parameters'!$G$12*$I103-'Model Parameters'!$F$20*$N103)/(2*'Model Parameters'!$F$21)</f>
        <v>257.43787880534779</v>
      </c>
      <c r="P103" s="4">
        <f>'Input Parameters'!$G$12*(2*$F103*$M103)/(2*'Model Parameters'!$F$21)*EXP(-$N103*('Model Parameters'!$B$32+'Model Parameters'!$B$35))</f>
        <v>19.621439854044969</v>
      </c>
      <c r="Q103">
        <f>$O103+LN(1+($P103*('Model Parameters'!$B$33+2*'Model Parameters'!$B$35)*EXP(-$O103*('Model Parameters'!$B$33+2*'Model Parameters'!$B$35)))/(1+LN(SQRT(1+$P103*('Model Parameters'!$B$33+2*'Model Parameters'!$B$35)*EXP(-$O103*('Model Parameters'!$B$33+2*'Model Parameters'!$B$35))))))/('Model Parameters'!$B$33+2*'Model Parameters'!$B$35)</f>
        <v>275.62645722638524</v>
      </c>
      <c r="R103">
        <f>'Input Parameters'!$G$4*'Model Parameters'!$F$2*EXP(-'Model Parameters'!$B$32*$N103-'Model Parameters'!$B$33*$Q103-'Model Parameters'!$B$35*($N103+2*$Q103))*$L103</f>
        <v>31.315429826852373</v>
      </c>
      <c r="S103">
        <f>'Input Parameters'!$G$22+('Model Parameters'!$F$20*'Input Parameters'!$G$22 - (1/(1/('Input Parameters'!$G$12*($I103+2*$F103*$R103))+1/('Model Parameters'!$F$22*'Input Parameters'!$G$24))) + 'Input Parameters'!$G$12*($I103+2*$F103*$R103))/('Model Parameters'!$F$20+2*'Input Parameters'!$G$13*'Input Parameters'!$G$12*'Model Parameters'!$B$61*$R103)</f>
        <v>0.41061872688722723</v>
      </c>
      <c r="T103">
        <f>'Input Parameters'!$G$15/(2*'Model Parameters'!$F$4)*'Model Parameters'!$B$39/('Model Parameters'!$B$65)*EXP(-($E103+0.11)/'Model Parameters'!$B$48)+'Input Parameters'!$G$13*'Model Parameters'!$B$61*$S103</f>
        <v>1.0923771653964673</v>
      </c>
      <c r="U103">
        <f>1/((SQRT($T103*('Input Parameters'!$G$12)^2/'Model Parameters'!$B$51))/TANH(SQRT($T103*('Input Parameters'!$G$12)^2/'Model Parameters'!$B$51))+$T103*'Input Parameters'!$G$12/'Input Parameters'!$G$17)</f>
        <v>0.99194220223510809</v>
      </c>
      <c r="V103" s="4">
        <f>(2*'Model Parameters'!$F$21*'Input Parameters'!$G$23+'Model Parameters'!$F$22*'Input Parameters'!$G$24+'Model Parameters'!$F$20*'Input Parameters'!$G$22+'Input Parameters'!$G$12*$I103-'Model Parameters'!$F$20*$S103)/(2*'Model Parameters'!$F$21)</f>
        <v>257.45174027657924</v>
      </c>
      <c r="W103" s="4">
        <f>'Input Parameters'!$G$12*(2*$F103*$U103*'Model Parameters'!$F$2*'Input Parameters'!$G$4)/(2*'Model Parameters'!$F$21)*EXP(-$S103*('Model Parameters'!$B$32+'Model Parameters'!$B$35))</f>
        <v>19.622808162915657</v>
      </c>
      <c r="X103">
        <f>MAX(0,$V103+LN(1+($W103*('Model Parameters'!$B$33+2*'Model Parameters'!$B$35)*EXP(-$V103*('Model Parameters'!$B$33+2*'Model Parameters'!$B$35)))/(1+LN(SQRT(1+$W103*('Model Parameters'!$B$33+2*'Model Parameters'!$B$35)*EXP(-$V103*('Model Parameters'!$B$33+2*'Model Parameters'!$B$35))))))/('Model Parameters'!$B$33+2*'Model Parameters'!$B$35))</f>
        <v>275.64151174236247</v>
      </c>
      <c r="Y103">
        <f>'Input Parameters'!$G$4*'Model Parameters'!$F$2*EXP(-'Model Parameters'!$B$32*$S103-'Model Parameters'!$B$33*$X103-'Model Parameters'!$B$35*($S103+2*$X103))*$U103</f>
        <v>31.317483919194991</v>
      </c>
      <c r="Z103" s="8">
        <f>$E103-'Model Parameters'!$F$3*'Input Parameters'!$G$3/'Model Parameters'!$F$4*LN($S103/'Input Parameters'!$G$22)</f>
        <v>-0.52430031885004069</v>
      </c>
      <c r="AA103" s="8">
        <f>'Input Parameters'!$G$12*$Y103*$F103*2*'Model Parameters'!$F$4/10</f>
        <v>1.4610288158534799</v>
      </c>
      <c r="AB103" s="8">
        <f t="shared" si="7"/>
        <v>31.317483919194991</v>
      </c>
      <c r="AC103" s="8">
        <f t="shared" si="8"/>
        <v>275.64151174236247</v>
      </c>
      <c r="AD103" s="8">
        <f>LOG10(S103/1000/'Model Parameters'!$B$15)</f>
        <v>9.9254958426161703</v>
      </c>
      <c r="AE103" s="8">
        <f>AA103*10/(AA103*10+('Model Parameters'!$F$4*'Input Parameters'!$G$12)*I103)</f>
        <v>0.90304171018819412</v>
      </c>
      <c r="AF103" s="8">
        <f>Y103*S103*'Input Parameters'!$G$13*'Input Parameters'!$G$12*'Model Parameters'!$B$61</f>
        <v>5.4629277689951012E-5</v>
      </c>
      <c r="AG103" s="8">
        <f>'Input Parameters'!$G$12*F103*Y103</f>
        <v>7.5712743734957758E-5</v>
      </c>
      <c r="AH103" s="8">
        <f>'Input Parameters'!$G$17*('Model Parameters'!$F$2*'Input Parameters'!$G$4*EXP(-'Model Parameters'!$B$32*$S103-'Model Parameters'!$B$33*$X103-'Model Parameters'!$B$35*($S103+2*$X103))-$Y103*SQRT($T103*('Input Parameters'!$G$12)^2/'Model Parameters'!$B$51)/TANH(SQRT($T103*('Input Parameters'!$G$12)^2/'Model Parameters'!$B$51)))</f>
        <v>1.3034202142489274E-4</v>
      </c>
      <c r="AI103" s="8">
        <f>MIN(1,('Model Parameters'!$B$45-'Model Parameters'!$F$3*'Input Parameters'!$G$3/'Model Parameters'!$F$4*LN($S103/'Input Parameters'!$G$22))/Z103)</f>
        <v>0.24661499183070865</v>
      </c>
      <c r="AJ103" s="8">
        <f>MIN('Input Parameters'!$G$24+'Model Parameters'!$F$2*'Input Parameters'!$G$4*EXP(-'Model Parameters'!$B$32*$S103-'Model Parameters'!$B$33*$X103-'Model Parameters'!$B$35*($S103+2*$X103)),AC103*10^(3-AD103)/'Model Parameters'!$B$13)</f>
        <v>25.168038796323728</v>
      </c>
      <c r="AK103" s="8">
        <f t="shared" si="9"/>
        <v>0.22270362398085067</v>
      </c>
      <c r="AL103" s="8">
        <f>MIN(1,('Model Parameters'!$B$45-'Model Parameters'!$F$3*'Input Parameters'!$G$3/'Model Parameters'!$F$4*AD103)/($E103-'Model Parameters'!$F$3*'Input Parameters'!$G$3/'Model Parameters'!$F$4*AD103))</f>
        <v>0.48027246621284203</v>
      </c>
      <c r="AM103" s="8">
        <f>MIN(1,('Model Parameters'!$B$45-'Model Parameters'!$F$3*'Input Parameters'!$G$3/'Model Parameters'!$F$4*AD103-0.2)/($E103-'Model Parameters'!$F$3*'Input Parameters'!$G$3/'Model Parameters'!$F$4*AD103-0.2))</f>
        <v>0.58854750054752425</v>
      </c>
      <c r="AN103" s="8">
        <f t="shared" si="10"/>
        <v>0.43370606924514654</v>
      </c>
      <c r="AO103" s="8">
        <f t="shared" si="11"/>
        <v>0.53148294142142338</v>
      </c>
      <c r="AP103" s="8">
        <f>EXP(-'Model Parameters'!$B$32*$S103-'Model Parameters'!$B$33*$X103-'Model Parameters'!$B$35*($S103+2*$X103))</f>
        <v>0.92692079017973872</v>
      </c>
    </row>
    <row r="104" spans="5:42" x14ac:dyDescent="0.4">
      <c r="E104">
        <f t="shared" si="6"/>
        <v>-0.51</v>
      </c>
      <c r="F104">
        <f>'Input Parameters'!$G$15/(2*'Model Parameters'!$F$4)*'Model Parameters'!$B$39/('Model Parameters'!$B$65)*EXP(-($E104+0.11)/'Model Parameters'!$B$48)</f>
        <v>0.69126496809457605</v>
      </c>
      <c r="G104">
        <f>1/((SQRT($F104*('Input Parameters'!$G$12)^2/'Model Parameters'!$B$51))/TANH(SQRT($F104*('Input Parameters'!$G$12)^2/'Model Parameters'!$B$51))+$F104*'Input Parameters'!$G$12/'Input Parameters'!$G$17)</f>
        <v>0.99488302191414912</v>
      </c>
      <c r="H104">
        <f>'Model Parameters'!$F$2*'Input Parameters'!$G$4*$G104</f>
        <v>33.886747895912798</v>
      </c>
      <c r="I104">
        <f>'Input Parameters'!$G$15*'Model Parameters'!$B$41/'Model Parameters'!$F$4*EXP(-$E104/'Model Parameters'!$B$50)</f>
        <v>4.5769608497480432</v>
      </c>
      <c r="J104">
        <f>'Input Parameters'!$G$22+('Model Parameters'!$F$20*'Input Parameters'!$G$22 - (1/(1/('Input Parameters'!$G$12*($I104+2*$F104*$H104))+1/('Model Parameters'!$F$22*'Input Parameters'!$G$24))) + 'Input Parameters'!$G$12*($I104+2*$F104*$H104))/('Model Parameters'!$F$20+2*'Input Parameters'!$G$13*'Input Parameters'!$G$12*'Model Parameters'!$B$61*$H104)</f>
        <v>0.45065849400690378</v>
      </c>
      <c r="K104">
        <f>'Input Parameters'!$G$15/(2*'Model Parameters'!$F$4)*'Model Parameters'!$B$39/('Model Parameters'!$B$65)*EXP(-($E104+0.11)/'Model Parameters'!$B$48)+'Input Parameters'!$G$13*'Model Parameters'!$B$61*$J104</f>
        <v>1.1937491889122738</v>
      </c>
      <c r="L104">
        <f>1/((SQRT($K104*('Input Parameters'!$G$12)^2/'Model Parameters'!$B$51))/TANH(SQRT($K104*('Input Parameters'!$G$12)^2/'Model Parameters'!$B$51))+$K104*'Input Parameters'!$G$12/'Input Parameters'!$G$17)</f>
        <v>0.99120223754690562</v>
      </c>
      <c r="M104">
        <f>'Model Parameters'!$F$2*'Input Parameters'!$G$4*$L104</f>
        <v>33.761376561630684</v>
      </c>
      <c r="N104">
        <f>'Input Parameters'!$G$22+('Model Parameters'!$F$20*'Input Parameters'!$G$22 - (1/(1/('Input Parameters'!$G$12*($I104+2*$F104*$M104))+1/('Model Parameters'!$F$22*'Input Parameters'!$G$24))) + 'Input Parameters'!$G$12*($I104+2*$F104*$M104))/('Model Parameters'!$F$20+2*'Input Parameters'!$G$13*'Input Parameters'!$G$12*'Model Parameters'!$B$61*$M104)</f>
        <v>0.45021266443305252</v>
      </c>
      <c r="O104" s="4">
        <f>(2*'Model Parameters'!$F$21*'Input Parameters'!$G$23+'Model Parameters'!$F$22*'Input Parameters'!$G$24+'Model Parameters'!$F$20*'Input Parameters'!$G$22+'Input Parameters'!$G$12*$I104-'Model Parameters'!$F$20*$N104)/(2*'Model Parameters'!$F$21)</f>
        <v>257.52473389253436</v>
      </c>
      <c r="P104" s="4">
        <f>'Input Parameters'!$G$12*(2*$F104*$M104)/(2*'Model Parameters'!$F$21)*EXP(-$N104*('Model Parameters'!$B$32+'Model Parameters'!$B$35))</f>
        <v>21.361022123680254</v>
      </c>
      <c r="Q104">
        <f>$O104+LN(1+($P104*('Model Parameters'!$B$33+2*'Model Parameters'!$B$35)*EXP(-$O104*('Model Parameters'!$B$33+2*'Model Parameters'!$B$35)))/(1+LN(SQRT(1+$P104*('Model Parameters'!$B$33+2*'Model Parameters'!$B$35)*EXP(-$O104*('Model Parameters'!$B$33+2*'Model Parameters'!$B$35))))))/('Model Parameters'!$B$33+2*'Model Parameters'!$B$35)</f>
        <v>277.31664115078161</v>
      </c>
      <c r="R104">
        <f>'Input Parameters'!$G$4*'Model Parameters'!$F$2*EXP(-'Model Parameters'!$B$32*$N104-'Model Parameters'!$B$33*$Q104-'Model Parameters'!$B$35*($N104+2*$Q104))*$L104</f>
        <v>31.279528458619637</v>
      </c>
      <c r="S104">
        <f>'Input Parameters'!$G$22+('Model Parameters'!$F$20*'Input Parameters'!$G$22 - (1/(1/('Input Parameters'!$G$12*($I104+2*$F104*$R104))+1/('Model Parameters'!$F$22*'Input Parameters'!$G$24))) + 'Input Parameters'!$G$12*($I104+2*$F104*$R104))/('Model Parameters'!$F$20+2*'Input Parameters'!$G$13*'Input Parameters'!$G$12*'Model Parameters'!$B$61*$R104)</f>
        <v>0.44118012394942396</v>
      </c>
      <c r="T104">
        <f>'Input Parameters'!$G$15/(2*'Model Parameters'!$F$4)*'Model Parameters'!$B$39/('Model Parameters'!$B$65)*EXP(-($E104+0.11)/'Model Parameters'!$B$48)+'Input Parameters'!$G$13*'Model Parameters'!$B$61*$S104</f>
        <v>1.1831808062981839</v>
      </c>
      <c r="U104">
        <f>1/((SQRT($T104*('Input Parameters'!$G$12)^2/'Model Parameters'!$B$51))/TANH(SQRT($T104*('Input Parameters'!$G$12)^2/'Model Parameters'!$B$51))+$T104*'Input Parameters'!$G$12/'Input Parameters'!$G$17)</f>
        <v>0.99127932024775978</v>
      </c>
      <c r="V104" s="4">
        <f>(2*'Model Parameters'!$F$21*'Input Parameters'!$G$23+'Model Parameters'!$F$22*'Input Parameters'!$G$24+'Model Parameters'!$F$20*'Input Parameters'!$G$22+'Input Parameters'!$G$12*$I104-'Model Parameters'!$F$20*$S104)/(2*'Model Parameters'!$F$21)</f>
        <v>257.54041524685846</v>
      </c>
      <c r="W104" s="4">
        <f>'Input Parameters'!$G$12*(2*$F104*$U104*'Model Parameters'!$F$2*'Input Parameters'!$G$4)/(2*'Model Parameters'!$F$21)*EXP(-$S104*('Model Parameters'!$B$32+'Model Parameters'!$B$35))</f>
        <v>21.362710645975653</v>
      </c>
      <c r="X104">
        <f>MAX(0,$V104+LN(1+($W104*('Model Parameters'!$B$33+2*'Model Parameters'!$B$35)*EXP(-$V104*('Model Parameters'!$B$33+2*'Model Parameters'!$B$35)))/(1+LN(SQRT(1+$W104*('Model Parameters'!$B$33+2*'Model Parameters'!$B$35)*EXP(-$V104*('Model Parameters'!$B$33+2*'Model Parameters'!$B$35))))))/('Model Parameters'!$B$33+2*'Model Parameters'!$B$35))</f>
        <v>277.33379358135613</v>
      </c>
      <c r="Y104">
        <f>'Input Parameters'!$G$4*'Model Parameters'!$F$2*EXP(-'Model Parameters'!$B$32*$S104-'Model Parameters'!$B$33*$X104-'Model Parameters'!$B$35*($S104+2*$X104))*$U104</f>
        <v>31.281853400007062</v>
      </c>
      <c r="Z104" s="8">
        <f>$E104-'Model Parameters'!$F$3*'Input Parameters'!$G$3/'Model Parameters'!$F$4*LN($S104/'Input Parameters'!$G$22)</f>
        <v>-0.53114475555378182</v>
      </c>
      <c r="AA104" s="8">
        <f>'Input Parameters'!$G$12*$Y104*$F104*2*'Model Parameters'!$F$4/10</f>
        <v>1.5898340610937849</v>
      </c>
      <c r="AB104" s="8">
        <f t="shared" si="7"/>
        <v>31.281853400007062</v>
      </c>
      <c r="AC104" s="8">
        <f t="shared" si="8"/>
        <v>277.33379358135613</v>
      </c>
      <c r="AD104" s="8">
        <f>LOG10(S104/1000/'Model Parameters'!$B$15)</f>
        <v>9.9566730288444401</v>
      </c>
      <c r="AE104" s="8">
        <f>AA104*10/(AA104*10+('Model Parameters'!$F$4*'Input Parameters'!$G$12)*I104)</f>
        <v>0.90429785378827798</v>
      </c>
      <c r="AF104" s="8">
        <f>Y104*S104*'Input Parameters'!$G$13*'Input Parameters'!$G$12*'Model Parameters'!$B$61</f>
        <v>5.8628429107500294E-5</v>
      </c>
      <c r="AG104" s="8">
        <f>'Input Parameters'!$G$12*F104*Y104</f>
        <v>8.2387628185406276E-5</v>
      </c>
      <c r="AH104" s="8">
        <f>'Input Parameters'!$G$17*('Model Parameters'!$F$2*'Input Parameters'!$G$4*EXP(-'Model Parameters'!$B$32*$S104-'Model Parameters'!$B$33*$X104-'Model Parameters'!$B$35*($S104+2*$X104))-$Y104*SQRT($T104*('Input Parameters'!$G$12)^2/'Model Parameters'!$B$51)/TANH(SQRT($T104*('Input Parameters'!$G$12)^2/'Model Parameters'!$B$51)))</f>
        <v>1.4101605729291449E-4</v>
      </c>
      <c r="AI104" s="8">
        <f>MIN(1,('Model Parameters'!$B$45-'Model Parameters'!$F$3*'Input Parameters'!$G$3/'Model Parameters'!$F$4*LN($S104/'Input Parameters'!$G$22))/Z104)</f>
        <v>0.24690963091040552</v>
      </c>
      <c r="AJ104" s="8">
        <f>MIN('Input Parameters'!$G$24+'Model Parameters'!$F$2*'Input Parameters'!$G$4*EXP(-'Model Parameters'!$B$32*$S104-'Model Parameters'!$B$33*$X104-'Model Parameters'!$B$35*($S104+2*$X104)),AC104*10^(3-AD104)/'Model Parameters'!$B$13)</f>
        <v>23.568413965720541</v>
      </c>
      <c r="AK104" s="8">
        <f t="shared" si="9"/>
        <v>0.22327984931193556</v>
      </c>
      <c r="AL104" s="8">
        <f>MIN(1,('Model Parameters'!$B$45-'Model Parameters'!$F$3*'Input Parameters'!$G$3/'Model Parameters'!$F$4*AD104)/($E104-'Model Parameters'!$F$3*'Input Parameters'!$G$3/'Model Parameters'!$F$4*AD104))</f>
        <v>0.47768039554073993</v>
      </c>
      <c r="AM104" s="8">
        <f>MIN(1,('Model Parameters'!$B$45-'Model Parameters'!$F$3*'Input Parameters'!$G$3/'Model Parameters'!$F$4*AD104-0.2)/($E104-'Model Parameters'!$F$3*'Input Parameters'!$G$3/'Model Parameters'!$F$4*AD104-0.2))</f>
        <v>0.5858418548261366</v>
      </c>
      <c r="AN104" s="8">
        <f t="shared" si="10"/>
        <v>0.43196535648422685</v>
      </c>
      <c r="AO104" s="8">
        <f t="shared" si="11"/>
        <v>0.52977553197861926</v>
      </c>
      <c r="AP104" s="8">
        <f>EXP(-'Model Parameters'!$B$32*$S104-'Model Parameters'!$B$33*$X104-'Model Parameters'!$B$35*($S104+2*$X104))</f>
        <v>0.92648535346540739</v>
      </c>
    </row>
    <row r="105" spans="5:42" x14ac:dyDescent="0.4">
      <c r="E105">
        <f t="shared" si="6"/>
        <v>-0.51500000000000001</v>
      </c>
      <c r="F105">
        <f>'Input Parameters'!$G$15/(2*'Model Parameters'!$F$4)*'Model Parameters'!$B$39/('Model Parameters'!$B$65)*EXP(-($E105+0.11)/'Model Parameters'!$B$48)</f>
        <v>0.75306411060957923</v>
      </c>
      <c r="G105">
        <f>1/((SQRT($F105*('Input Parameters'!$G$12)^2/'Model Parameters'!$B$51))/TANH(SQRT($F105*('Input Parameters'!$G$12)^2/'Model Parameters'!$B$51))+$F105*'Input Parameters'!$G$12/'Input Parameters'!$G$17)</f>
        <v>0.99442858375894727</v>
      </c>
      <c r="H105">
        <f>'Model Parameters'!$F$2*'Input Parameters'!$G$4*$G105</f>
        <v>33.871269260876907</v>
      </c>
      <c r="I105">
        <f>'Input Parameters'!$G$15*'Model Parameters'!$B$41/'Model Parameters'!$F$4*EXP(-$E105/'Model Parameters'!$B$50)</f>
        <v>4.9091155435952256</v>
      </c>
      <c r="J105">
        <f>'Input Parameters'!$G$22+('Model Parameters'!$F$20*'Input Parameters'!$G$22 - (1/(1/('Input Parameters'!$G$12*($I105+2*$F105*$H105))+1/('Model Parameters'!$F$22*'Input Parameters'!$G$24))) + 'Input Parameters'!$G$12*($I105+2*$F105*$H105))/('Model Parameters'!$F$20+2*'Input Parameters'!$G$13*'Input Parameters'!$G$12*'Model Parameters'!$B$61*$H105)</f>
        <v>0.48652417362431216</v>
      </c>
      <c r="K105">
        <f>'Input Parameters'!$G$15/(2*'Model Parameters'!$F$4)*'Model Parameters'!$B$39/('Model Parameters'!$B$65)*EXP(-($E105+0.11)/'Model Parameters'!$B$48)+'Input Parameters'!$G$13*'Model Parameters'!$B$61*$J105</f>
        <v>1.2955385642006871</v>
      </c>
      <c r="L105">
        <f>1/((SQRT($K105*('Input Parameters'!$G$12)^2/'Model Parameters'!$B$51))/TANH(SQRT($K105*('Input Parameters'!$G$12)^2/'Model Parameters'!$B$51))+$K105*'Input Parameters'!$G$12/'Input Parameters'!$G$17)</f>
        <v>0.99046054318710863</v>
      </c>
      <c r="M105">
        <f>'Model Parameters'!$F$2*'Input Parameters'!$G$4*$L105</f>
        <v>33.736113682244216</v>
      </c>
      <c r="N105">
        <f>'Input Parameters'!$G$22+('Model Parameters'!$F$20*'Input Parameters'!$G$22 - (1/(1/('Input Parameters'!$G$12*($I105+2*$F105*$M105))+1/('Model Parameters'!$F$22*'Input Parameters'!$G$24))) + 'Input Parameters'!$G$12*($I105+2*$F105*$M105))/('Model Parameters'!$F$20+2*'Input Parameters'!$G$13*'Input Parameters'!$G$12*'Model Parameters'!$B$61*$M105)</f>
        <v>0.48598691002433247</v>
      </c>
      <c r="O105" s="4">
        <f>(2*'Model Parameters'!$F$21*'Input Parameters'!$G$23+'Model Parameters'!$F$22*'Input Parameters'!$G$24+'Model Parameters'!$F$20*'Input Parameters'!$G$22+'Input Parameters'!$G$12*$I105-'Model Parameters'!$F$20*$N105)/(2*'Model Parameters'!$F$21)</f>
        <v>257.61464452895456</v>
      </c>
      <c r="P105" s="4">
        <f>'Input Parameters'!$G$12*(2*$F105*$M105)/(2*'Model Parameters'!$F$21)*EXP(-$N105*('Model Parameters'!$B$32+'Model Parameters'!$B$35))</f>
        <v>23.253168364803251</v>
      </c>
      <c r="Q105">
        <f>$O105+LN(1+($P105*('Model Parameters'!$B$33+2*'Model Parameters'!$B$35)*EXP(-$O105*('Model Parameters'!$B$33+2*'Model Parameters'!$B$35)))/(1+LN(SQRT(1+$P105*('Model Parameters'!$B$33+2*'Model Parameters'!$B$35)*EXP(-$O105*('Model Parameters'!$B$33+2*'Model Parameters'!$B$35))))))/('Model Parameters'!$B$33+2*'Model Parameters'!$B$35)</f>
        <v>279.14883058684137</v>
      </c>
      <c r="R105">
        <f>'Input Parameters'!$G$4*'Model Parameters'!$F$2*EXP(-'Model Parameters'!$B$32*$N105-'Model Parameters'!$B$33*$Q105-'Model Parameters'!$B$35*($N105+2*$Q105))*$L105</f>
        <v>31.240214106826681</v>
      </c>
      <c r="S105">
        <f>'Input Parameters'!$G$22+('Model Parameters'!$F$20*'Input Parameters'!$G$22 - (1/(1/('Input Parameters'!$G$12*($I105+2*$F105*$R105))+1/('Model Parameters'!$F$22*'Input Parameters'!$G$24))) + 'Input Parameters'!$G$12*($I105+2*$F105*$R105))/('Model Parameters'!$F$20+2*'Input Parameters'!$G$13*'Input Parameters'!$G$12*'Model Parameters'!$B$61*$R105)</f>
        <v>0.47581016238388713</v>
      </c>
      <c r="T105">
        <f>'Input Parameters'!$G$15/(2*'Model Parameters'!$F$4)*'Model Parameters'!$B$39/('Model Parameters'!$B$65)*EXP(-($E105+0.11)/'Model Parameters'!$B$48)+'Input Parameters'!$G$13*'Model Parameters'!$B$61*$S105</f>
        <v>1.2835924416676132</v>
      </c>
      <c r="U105">
        <f>1/((SQRT($T105*('Input Parameters'!$G$12)^2/'Model Parameters'!$B$51))/TANH(SQRT($T105*('Input Parameters'!$G$12)^2/'Model Parameters'!$B$51))+$T105*'Input Parameters'!$G$12/'Input Parameters'!$G$17)</f>
        <v>0.99054752109607891</v>
      </c>
      <c r="V105" s="4">
        <f>(2*'Model Parameters'!$F$21*'Input Parameters'!$G$23+'Model Parameters'!$F$22*'Input Parameters'!$G$24+'Model Parameters'!$F$20*'Input Parameters'!$G$22+'Input Parameters'!$G$12*$I105-'Model Parameters'!$F$20*$S105)/(2*'Model Parameters'!$F$21)</f>
        <v>257.63231233635673</v>
      </c>
      <c r="W105" s="4">
        <f>'Input Parameters'!$G$12*(2*$F105*$U105*'Model Parameters'!$F$2*'Input Parameters'!$G$4)/(2*'Model Parameters'!$F$21)*EXP(-$S105*('Model Parameters'!$B$32+'Model Parameters'!$B$35))</f>
        <v>23.255243891341081</v>
      </c>
      <c r="X105">
        <f>MAX(0,$V105+LN(1+($W105*('Model Parameters'!$B$33+2*'Model Parameters'!$B$35)*EXP(-$V105*('Model Parameters'!$B$33+2*'Model Parameters'!$B$35)))/(1+LN(SQRT(1+$W105*('Model Parameters'!$B$33+2*'Model Parameters'!$B$35)*EXP(-$V105*('Model Parameters'!$B$33+2*'Model Parameters'!$B$35))))))/('Model Parameters'!$B$33+2*'Model Parameters'!$B$35))</f>
        <v>279.16830508916416</v>
      </c>
      <c r="Y105">
        <f>'Input Parameters'!$G$4*'Model Parameters'!$F$2*EXP(-'Model Parameters'!$B$32*$S105-'Model Parameters'!$B$33*$X105-'Model Parameters'!$B$35*($S105+2*$X105))*$U105</f>
        <v>31.242835157531633</v>
      </c>
      <c r="Z105" s="8">
        <f>$E105-'Model Parameters'!$F$3*'Input Parameters'!$G$3/'Model Parameters'!$F$4*LN($S105/'Input Parameters'!$G$22)</f>
        <v>-0.53808624919987369</v>
      </c>
      <c r="AA105" s="8">
        <f>'Input Parameters'!$G$12*$Y105*$F105*2*'Model Parameters'!$F$4/10</f>
        <v>1.7298050494001505</v>
      </c>
      <c r="AB105" s="8">
        <f t="shared" si="7"/>
        <v>31.242835157531633</v>
      </c>
      <c r="AC105" s="8">
        <f t="shared" si="8"/>
        <v>279.16830508916416</v>
      </c>
      <c r="AD105" s="8">
        <f>LOG10(S105/1000/'Model Parameters'!$B$15)</f>
        <v>9.9894908039637649</v>
      </c>
      <c r="AE105" s="8">
        <f>AA105*10/(AA105*10+('Model Parameters'!$F$4*'Input Parameters'!$G$12)*I105)</f>
        <v>0.90553003979465452</v>
      </c>
      <c r="AF105" s="8">
        <f>Y105*S105*'Input Parameters'!$G$13*'Input Parameters'!$G$12*'Model Parameters'!$B$61</f>
        <v>6.3151547027793294E-5</v>
      </c>
      <c r="AG105" s="8">
        <f>'Input Parameters'!$G$12*F105*Y105</f>
        <v>8.9641138487855641E-5</v>
      </c>
      <c r="AH105" s="8">
        <f>'Input Parameters'!$G$17*('Model Parameters'!$F$2*'Input Parameters'!$G$4*EXP(-'Model Parameters'!$B$32*$S105-'Model Parameters'!$B$33*$X105-'Model Parameters'!$B$35*($S105+2*$X105))-$Y105*SQRT($T105*('Input Parameters'!$G$12)^2/'Model Parameters'!$B$51)/TANH(SQRT($T105*('Input Parameters'!$G$12)^2/'Model Parameters'!$B$51)))</f>
        <v>1.5279268551552768E-4</v>
      </c>
      <c r="AI105" s="8">
        <f>MIN(1,('Model Parameters'!$B$45-'Model Parameters'!$F$3*'Input Parameters'!$G$3/'Model Parameters'!$F$4*LN($S105/'Input Parameters'!$G$22))/Z105)</f>
        <v>0.24733255941360874</v>
      </c>
      <c r="AJ105" s="8">
        <f>MIN('Input Parameters'!$G$24+'Model Parameters'!$F$2*'Input Parameters'!$G$4*EXP(-'Model Parameters'!$B$32*$S105-'Model Parameters'!$B$33*$X105-'Model Parameters'!$B$35*($S105+2*$X105)),AC105*10^(3-AD105)/'Model Parameters'!$B$13)</f>
        <v>21.997630363742061</v>
      </c>
      <c r="AK105" s="8">
        <f t="shared" si="9"/>
        <v>0.22396706236831887</v>
      </c>
      <c r="AL105" s="8">
        <f>MIN(1,('Model Parameters'!$B$45-'Model Parameters'!$F$3*'Input Parameters'!$G$3/'Model Parameters'!$F$4*AD105)/($E105-'Model Parameters'!$F$3*'Input Parameters'!$G$3/'Model Parameters'!$F$4*AD105))</f>
        <v>0.475155970213328</v>
      </c>
      <c r="AM105" s="8">
        <f>MIN(1,('Model Parameters'!$B$45-'Model Parameters'!$F$3*'Input Parameters'!$G$3/'Model Parameters'!$F$4*AD105-0.2)/($E105-'Model Parameters'!$F$3*'Input Parameters'!$G$3/'Model Parameters'!$F$4*AD105-0.2))</f>
        <v>0.58318659968902931</v>
      </c>
      <c r="AN105" s="8">
        <f t="shared" si="10"/>
        <v>0.43026800461594261</v>
      </c>
      <c r="AO105" s="8">
        <f t="shared" si="11"/>
        <v>0.52809298482411593</v>
      </c>
      <c r="AP105" s="8">
        <f>EXP(-'Model Parameters'!$B$32*$S105-'Model Parameters'!$B$33*$X105-'Model Parameters'!$B$35*($S105+2*$X105))</f>
        <v>0.92601335422557329</v>
      </c>
    </row>
    <row r="106" spans="5:42" x14ac:dyDescent="0.4">
      <c r="E106">
        <f t="shared" si="6"/>
        <v>-0.52</v>
      </c>
      <c r="F106">
        <f>'Input Parameters'!$G$15/(2*'Model Parameters'!$F$4)*'Model Parameters'!$B$39/('Model Parameters'!$B$65)*EXP(-($E106+0.11)/'Model Parameters'!$B$48)</f>
        <v>0.82038810132586903</v>
      </c>
      <c r="G106">
        <f>1/((SQRT($F106*('Input Parameters'!$G$12)^2/'Model Parameters'!$B$51))/TANH(SQRT($F106*('Input Parameters'!$G$12)^2/'Model Parameters'!$B$51))+$F106*'Input Parameters'!$G$12/'Input Parameters'!$G$17)</f>
        <v>0.99393407882380613</v>
      </c>
      <c r="H106">
        <f>'Model Parameters'!$F$2*'Input Parameters'!$G$4*$G106</f>
        <v>33.854425909747874</v>
      </c>
      <c r="I106">
        <f>'Input Parameters'!$G$15*'Model Parameters'!$B$41/'Model Parameters'!$F$4*EXP(-$E106/'Model Parameters'!$B$50)</f>
        <v>5.2653750406658819</v>
      </c>
      <c r="J106">
        <f>'Input Parameters'!$G$22+('Model Parameters'!$F$20*'Input Parameters'!$G$22 - (1/(1/('Input Parameters'!$G$12*($I106+2*$F106*$H106))+1/('Model Parameters'!$F$22*'Input Parameters'!$G$24))) + 'Input Parameters'!$G$12*($I106+2*$F106*$H106))/('Model Parameters'!$F$20+2*'Input Parameters'!$G$13*'Input Parameters'!$G$12*'Model Parameters'!$B$61*$H106)</f>
        <v>0.52703793433430191</v>
      </c>
      <c r="K106">
        <f>'Input Parameters'!$G$15/(2*'Model Parameters'!$F$4)*'Model Parameters'!$B$39/('Model Parameters'!$B$65)*EXP(-($E106+0.11)/'Model Parameters'!$B$48)+'Input Parameters'!$G$13*'Model Parameters'!$B$61*$J106</f>
        <v>1.4080353981086158</v>
      </c>
      <c r="L106">
        <f>1/((SQRT($K106*('Input Parameters'!$G$12)^2/'Model Parameters'!$B$51))/TANH(SQRT($K106*('Input Parameters'!$G$12)^2/'Model Parameters'!$B$51))+$K106*'Input Parameters'!$G$12/'Input Parameters'!$G$17)</f>
        <v>0.98964235900948949</v>
      </c>
      <c r="M106">
        <f>'Model Parameters'!$F$2*'Input Parameters'!$G$4*$L106</f>
        <v>33.708245480306203</v>
      </c>
      <c r="N106">
        <f>'Input Parameters'!$G$22+('Model Parameters'!$F$20*'Input Parameters'!$G$22 - (1/(1/('Input Parameters'!$G$12*($I106+2*$F106*$M106))+1/('Model Parameters'!$F$22*'Input Parameters'!$G$24))) + 'Input Parameters'!$G$12*($I106+2*$F106*$M106))/('Model Parameters'!$F$20+2*'Input Parameters'!$G$13*'Input Parameters'!$G$12*'Model Parameters'!$B$61*$M106)</f>
        <v>0.52639119275485147</v>
      </c>
      <c r="O106" s="4">
        <f>(2*'Model Parameters'!$F$21*'Input Parameters'!$G$23+'Model Parameters'!$F$22*'Input Parameters'!$G$24+'Model Parameters'!$F$20*'Input Parameters'!$G$22+'Input Parameters'!$G$12*$I106-'Model Parameters'!$F$20*$N106)/(2*'Model Parameters'!$F$21)</f>
        <v>257.70754908933884</v>
      </c>
      <c r="P106" s="4">
        <f>'Input Parameters'!$G$12*(2*$F106*$M106)/(2*'Model Parameters'!$F$21)*EXP(-$N106*('Model Parameters'!$B$32+'Model Parameters'!$B$35))</f>
        <v>25.310932666892125</v>
      </c>
      <c r="Q106">
        <f>$O106+LN(1+($P106*('Model Parameters'!$B$33+2*'Model Parameters'!$B$35)*EXP(-$O106*('Model Parameters'!$B$33+2*'Model Parameters'!$B$35)))/(1+LN(SQRT(1+$P106*('Model Parameters'!$B$33+2*'Model Parameters'!$B$35)*EXP(-$O106*('Model Parameters'!$B$33+2*'Model Parameters'!$B$35))))))/('Model Parameters'!$B$33+2*'Model Parameters'!$B$35)</f>
        <v>281.13455387811723</v>
      </c>
      <c r="R106">
        <f>'Input Parameters'!$G$4*'Model Parameters'!$F$2*EXP(-'Model Parameters'!$B$32*$N106-'Model Parameters'!$B$33*$Q106-'Model Parameters'!$B$35*($N106+2*$Q106))*$L106</f>
        <v>31.197182150043471</v>
      </c>
      <c r="S106">
        <f>'Input Parameters'!$G$22+('Model Parameters'!$F$20*'Input Parameters'!$G$22 - (1/(1/('Input Parameters'!$G$12*($I106+2*$F106*$R106))+1/('Model Parameters'!$F$22*'Input Parameters'!$G$24))) + 'Input Parameters'!$G$12*($I106+2*$F106*$R106))/('Model Parameters'!$F$20+2*'Input Parameters'!$G$13*'Input Parameters'!$G$12*'Model Parameters'!$B$61*$R106)</f>
        <v>0.5149702795637956</v>
      </c>
      <c r="T106">
        <f>'Input Parameters'!$G$15/(2*'Model Parameters'!$F$4)*'Model Parameters'!$B$39/('Model Parameters'!$B$65)*EXP(-($E106+0.11)/'Model Parameters'!$B$48)+'Input Parameters'!$G$13*'Model Parameters'!$B$61*$S106</f>
        <v>1.3945799630395013</v>
      </c>
      <c r="U106">
        <f>1/((SQRT($T106*('Input Parameters'!$G$12)^2/'Model Parameters'!$B$51))/TANH(SQRT($T106*('Input Parameters'!$G$12)^2/'Model Parameters'!$B$51))+$T106*'Input Parameters'!$G$12/'Input Parameters'!$G$17)</f>
        <v>0.98974013528482152</v>
      </c>
      <c r="V106" s="4">
        <f>(2*'Model Parameters'!$F$21*'Input Parameters'!$G$23+'Model Parameters'!$F$22*'Input Parameters'!$G$24+'Model Parameters'!$F$20*'Input Parameters'!$G$22+'Input Parameters'!$G$12*$I106-'Model Parameters'!$F$20*$S106)/(2*'Model Parameters'!$F$21)</f>
        <v>257.72737688715256</v>
      </c>
      <c r="W106" s="4">
        <f>'Input Parameters'!$G$12*(2*$F106*$U106*'Model Parameters'!$F$2*'Input Parameters'!$G$4)/(2*'Model Parameters'!$F$21)*EXP(-$S106*('Model Parameters'!$B$32+'Model Parameters'!$B$35))</f>
        <v>25.313474342932693</v>
      </c>
      <c r="X106">
        <f>MAX(0,$V106+LN(1+($W106*('Model Parameters'!$B$33+2*'Model Parameters'!$B$35)*EXP(-$V106*('Model Parameters'!$B$33+2*'Model Parameters'!$B$35)))/(1+LN(SQRT(1+$W106*('Model Parameters'!$B$33+2*'Model Parameters'!$B$35)*EXP(-$V106*('Model Parameters'!$B$33+2*'Model Parameters'!$B$35))))))/('Model Parameters'!$B$33+2*'Model Parameters'!$B$35))</f>
        <v>281.15659209597862</v>
      </c>
      <c r="Y106">
        <f>'Input Parameters'!$G$4*'Model Parameters'!$F$2*EXP(-'Model Parameters'!$B$32*$S106-'Model Parameters'!$B$33*$X106-'Model Parameters'!$B$35*($S106+2*$X106))*$U106</f>
        <v>31.200125754132433</v>
      </c>
      <c r="Z106" s="8">
        <f>$E106-'Model Parameters'!$F$3*'Input Parameters'!$G$3/'Model Parameters'!$F$4*LN($S106/'Input Parameters'!$G$22)</f>
        <v>-0.54511829740619333</v>
      </c>
      <c r="AA106" s="8">
        <f>'Input Parameters'!$G$12*$Y106*$F106*2*'Model Parameters'!$F$4/10</f>
        <v>1.8818736870405364</v>
      </c>
      <c r="AB106" s="8">
        <f t="shared" si="7"/>
        <v>31.200125754132433</v>
      </c>
      <c r="AC106" s="8">
        <f t="shared" si="8"/>
        <v>281.15659209597862</v>
      </c>
      <c r="AD106" s="8">
        <f>LOG10(S106/1000/'Model Parameters'!$B$15)</f>
        <v>10.023839255837851</v>
      </c>
      <c r="AE106" s="8">
        <f>AA106*10/(AA106*10+('Model Parameters'!$F$4*'Input Parameters'!$G$12)*I106)</f>
        <v>0.90673786184618366</v>
      </c>
      <c r="AF106" s="8">
        <f>Y106*S106*'Input Parameters'!$G$13*'Input Parameters'!$G$12*'Model Parameters'!$B$61</f>
        <v>6.8255610094290656E-5</v>
      </c>
      <c r="AG106" s="8">
        <f>'Input Parameters'!$G$12*F106*Y106</f>
        <v>9.752156744781762E-5</v>
      </c>
      <c r="AH106" s="8">
        <f>'Input Parameters'!$G$17*('Model Parameters'!$F$2*'Input Parameters'!$G$4*EXP(-'Model Parameters'!$B$32*$S106-'Model Parameters'!$B$33*$X106-'Model Parameters'!$B$35*($S106+2*$X106))-$Y106*SQRT($T106*('Input Parameters'!$G$12)^2/'Model Parameters'!$B$51)/TANH(SQRT($T106*('Input Parameters'!$G$12)^2/'Model Parameters'!$B$51)))</f>
        <v>1.657771775420909E-4</v>
      </c>
      <c r="AI106" s="8">
        <f>MIN(1,('Model Parameters'!$B$45-'Model Parameters'!$F$3*'Input Parameters'!$G$3/'Model Parameters'!$F$4*LN($S106/'Input Parameters'!$G$22))/Z106)</f>
        <v>0.2478696790203509</v>
      </c>
      <c r="AJ106" s="8">
        <f>MIN('Input Parameters'!$G$24+'Model Parameters'!$F$2*'Input Parameters'!$G$4*EXP(-'Model Parameters'!$B$32*$S106-'Model Parameters'!$B$33*$X106-'Model Parameters'!$B$35*($S106+2*$X106)),AC106*10^(3-AD106)/'Model Parameters'!$B$13)</f>
        <v>20.469611918387685</v>
      </c>
      <c r="AK106" s="8">
        <f t="shared" si="9"/>
        <v>0.22475282277141281</v>
      </c>
      <c r="AL106" s="8">
        <f>MIN(1,('Model Parameters'!$B$45-'Model Parameters'!$F$3*'Input Parameters'!$G$3/'Model Parameters'!$F$4*AD106)/($E106-'Model Parameters'!$F$3*'Input Parameters'!$G$3/'Model Parameters'!$F$4*AD106))</f>
        <v>0.47269616062722192</v>
      </c>
      <c r="AM106" s="8">
        <f>MIN(1,('Model Parameters'!$B$45-'Model Parameters'!$F$3*'Input Parameters'!$G$3/'Model Parameters'!$F$4*AD106-0.2)/($E106-'Model Parameters'!$F$3*'Input Parameters'!$G$3/'Model Parameters'!$F$4*AD106-0.2))</f>
        <v>0.58057996337084405</v>
      </c>
      <c r="AN106" s="8">
        <f t="shared" si="10"/>
        <v>0.4286115059900274</v>
      </c>
      <c r="AO106" s="8">
        <f t="shared" si="11"/>
        <v>0.52643383461761473</v>
      </c>
      <c r="AP106" s="8">
        <f>EXP(-'Model Parameters'!$B$32*$S106-'Model Parameters'!$B$33*$X106-'Model Parameters'!$B$35*($S106+2*$X106))</f>
        <v>0.92550184840523242</v>
      </c>
    </row>
    <row r="107" spans="5:42" x14ac:dyDescent="0.4">
      <c r="E107">
        <f t="shared" si="6"/>
        <v>-0.52500000000000002</v>
      </c>
      <c r="F107">
        <f>'Input Parameters'!$G$15/(2*'Model Parameters'!$F$4)*'Model Parameters'!$B$39/('Model Parameters'!$B$65)*EXP(-($E107+0.11)/'Model Parameters'!$B$48)</f>
        <v>0.89373086210716524</v>
      </c>
      <c r="G107">
        <f>1/((SQRT($F107*('Input Parameters'!$G$12)^2/'Model Parameters'!$B$51))/TANH(SQRT($F107*('Input Parameters'!$G$12)^2/'Model Parameters'!$B$51))+$F107*'Input Parameters'!$G$12/'Input Parameters'!$G$17)</f>
        <v>0.99339602855206732</v>
      </c>
      <c r="H107">
        <f>'Model Parameters'!$F$2*'Input Parameters'!$G$4*$G107</f>
        <v>33.836099359276986</v>
      </c>
      <c r="I107">
        <f>'Input Parameters'!$G$15*'Model Parameters'!$B$41/'Model Parameters'!$F$4*EXP(-$E107/'Model Parameters'!$B$50)</f>
        <v>5.6474886509929725</v>
      </c>
      <c r="J107">
        <f>'Input Parameters'!$G$22+('Model Parameters'!$F$20*'Input Parameters'!$G$22 - (1/(1/('Input Parameters'!$G$12*($I107+2*$F107*$H107))+1/('Model Parameters'!$F$22*'Input Parameters'!$G$24))) + 'Input Parameters'!$G$12*($I107+2*$F107*$H107))/('Model Parameters'!$F$20+2*'Input Parameters'!$G$13*'Input Parameters'!$G$12*'Model Parameters'!$B$61*$H107)</f>
        <v>0.57270845991273078</v>
      </c>
      <c r="K107">
        <f>'Input Parameters'!$G$15/(2*'Model Parameters'!$F$4)*'Model Parameters'!$B$39/('Model Parameters'!$B$65)*EXP(-($E107+0.11)/'Model Parameters'!$B$48)+'Input Parameters'!$G$13*'Model Parameters'!$B$61*$J107</f>
        <v>1.5323007949098599</v>
      </c>
      <c r="L107">
        <f>1/((SQRT($K107*('Input Parameters'!$G$12)^2/'Model Parameters'!$B$51))/TANH(SQRT($K107*('Input Parameters'!$G$12)^2/'Model Parameters'!$B$51))+$K107*'Input Parameters'!$G$12/'Input Parameters'!$G$17)</f>
        <v>0.98874044525644467</v>
      </c>
      <c r="M107">
        <f>'Model Parameters'!$F$2*'Input Parameters'!$G$4*$L107</f>
        <v>33.677525362161575</v>
      </c>
      <c r="N107">
        <f>'Input Parameters'!$G$22+('Model Parameters'!$F$20*'Input Parameters'!$G$22 - (1/(1/('Input Parameters'!$G$12*($I107+2*$F107*$M107))+1/('Model Parameters'!$F$22*'Input Parameters'!$G$24))) + 'Input Parameters'!$G$12*($I107+2*$F107*$M107))/('Model Parameters'!$F$20+2*'Input Parameters'!$G$13*'Input Parameters'!$G$12*'Model Parameters'!$B$61*$M107)</f>
        <v>0.57193094226057806</v>
      </c>
      <c r="O107" s="4">
        <f>(2*'Model Parameters'!$F$21*'Input Parameters'!$G$23+'Model Parameters'!$F$22*'Input Parameters'!$G$24+'Model Parameters'!$F$20*'Input Parameters'!$G$22+'Input Parameters'!$G$12*$I107-'Model Parameters'!$F$20*$N107)/(2*'Model Parameters'!$F$21)</f>
        <v>257.80337071100638</v>
      </c>
      <c r="P107" s="4">
        <f>'Input Parameters'!$G$12*(2*$F107*$M107)/(2*'Model Parameters'!$F$21)*EXP(-$N107*('Model Parameters'!$B$32+'Model Parameters'!$B$35))</f>
        <v>27.548424858366175</v>
      </c>
      <c r="Q107">
        <f>$O107+LN(1+($P107*('Model Parameters'!$B$33+2*'Model Parameters'!$B$35)*EXP(-$O107*('Model Parameters'!$B$33+2*'Model Parameters'!$B$35)))/(1+LN(SQRT(1+$P107*('Model Parameters'!$B$33+2*'Model Parameters'!$B$35)*EXP(-$O107*('Model Parameters'!$B$33+2*'Model Parameters'!$B$35))))))/('Model Parameters'!$B$33+2*'Model Parameters'!$B$35)</f>
        <v>283.28620760100523</v>
      </c>
      <c r="R107">
        <f>'Input Parameters'!$G$4*'Model Parameters'!$F$2*EXP(-'Model Parameters'!$B$32*$N107-'Model Parameters'!$B$33*$Q107-'Model Parameters'!$B$35*($N107+2*$Q107))*$L107</f>
        <v>31.15010554013195</v>
      </c>
      <c r="S107">
        <f>'Input Parameters'!$G$22+('Model Parameters'!$F$20*'Input Parameters'!$G$22 - (1/(1/('Input Parameters'!$G$12*($I107+2*$F107*$R107))+1/('Model Parameters'!$F$22*'Input Parameters'!$G$24))) + 'Input Parameters'!$G$12*($I107+2*$F107*$R107))/('Model Parameters'!$F$20+2*'Input Parameters'!$G$13*'Input Parameters'!$G$12*'Model Parameters'!$B$61*$R107)</f>
        <v>0.55916227525411188</v>
      </c>
      <c r="T107">
        <f>'Input Parameters'!$G$15/(2*'Model Parameters'!$F$4)*'Model Parameters'!$B$39/('Model Parameters'!$B$65)*EXP(-($E107+0.11)/'Model Parameters'!$B$48)+'Input Parameters'!$G$13*'Model Parameters'!$B$61*$S107</f>
        <v>1.5171967990155</v>
      </c>
      <c r="U107">
        <f>1/((SQRT($T107*('Input Parameters'!$G$12)^2/'Model Parameters'!$B$51))/TANH(SQRT($T107*('Input Parameters'!$G$12)^2/'Model Parameters'!$B$51))+$T107*'Input Parameters'!$G$12/'Input Parameters'!$G$17)</f>
        <v>0.98884996533416525</v>
      </c>
      <c r="V107" s="4">
        <f>(2*'Model Parameters'!$F$21*'Input Parameters'!$G$23+'Model Parameters'!$F$22*'Input Parameters'!$G$24+'Model Parameters'!$F$20*'Input Parameters'!$G$22+'Input Parameters'!$G$12*$I107-'Model Parameters'!$F$20*$S107)/(2*'Model Parameters'!$F$21)</f>
        <v>257.82553833836863</v>
      </c>
      <c r="W107" s="4">
        <f>'Input Parameters'!$G$12*(2*$F107*$U107*'Model Parameters'!$F$2*'Input Parameters'!$G$4)/(2*'Model Parameters'!$F$21)*EXP(-$S107*('Model Parameters'!$B$32+'Model Parameters'!$B$35))</f>
        <v>27.551526171606341</v>
      </c>
      <c r="X107">
        <f>MAX(0,$V107+LN(1+($W107*('Model Parameters'!$B$33+2*'Model Parameters'!$B$35)*EXP(-$V107*('Model Parameters'!$B$33+2*'Model Parameters'!$B$35)))/(1+LN(SQRT(1+$W107*('Model Parameters'!$B$33+2*'Model Parameters'!$B$35)*EXP(-$V107*('Model Parameters'!$B$33+2*'Model Parameters'!$B$35))))))/('Model Parameters'!$B$33+2*'Model Parameters'!$B$35))</f>
        <v>283.31106965027664</v>
      </c>
      <c r="Y107">
        <f>'Input Parameters'!$G$4*'Model Parameters'!$F$2*EXP(-'Model Parameters'!$B$32*$S107-'Model Parameters'!$B$33*$X107-'Model Parameters'!$B$35*($S107+2*$X107))*$U107</f>
        <v>31.15339924306906</v>
      </c>
      <c r="Z107" s="8">
        <f>$E107-'Model Parameters'!$F$3*'Input Parameters'!$G$3/'Model Parameters'!$F$4*LN($S107/'Input Parameters'!$G$22)</f>
        <v>-0.55223359803991501</v>
      </c>
      <c r="AA107" s="8">
        <f>'Input Parameters'!$G$12*$Y107*$F107*2*'Model Parameters'!$F$4/10</f>
        <v>2.0470430138977576</v>
      </c>
      <c r="AB107" s="8">
        <f t="shared" si="7"/>
        <v>31.15339924306906</v>
      </c>
      <c r="AC107" s="8">
        <f t="shared" si="8"/>
        <v>283.31106965027664</v>
      </c>
      <c r="AD107" s="8">
        <f>LOG10(S107/1000/'Model Parameters'!$B$15)</f>
        <v>10.059594953852617</v>
      </c>
      <c r="AE107" s="8">
        <f>AA107*10/(AA107*10+('Model Parameters'!$F$4*'Input Parameters'!$G$12)*I107)</f>
        <v>0.90792087632264828</v>
      </c>
      <c r="AF107" s="8">
        <f>Y107*S107*'Input Parameters'!$G$13*'Input Parameters'!$G$12*'Model Parameters'!$B$61</f>
        <v>7.4001947170915523E-5</v>
      </c>
      <c r="AG107" s="8">
        <f>'Input Parameters'!$G$12*F107*Y107</f>
        <v>1.0608089412332269E-4</v>
      </c>
      <c r="AH107" s="8">
        <f>'Input Parameters'!$G$17*('Model Parameters'!$F$2*'Input Parameters'!$G$4*EXP(-'Model Parameters'!$B$32*$S107-'Model Parameters'!$B$33*$X107-'Model Parameters'!$B$35*($S107+2*$X107))-$Y107*SQRT($T107*('Input Parameters'!$G$12)^2/'Model Parameters'!$B$51)/TANH(SQRT($T107*('Input Parameters'!$G$12)^2/'Model Parameters'!$B$51)))</f>
        <v>1.800828412941859E-4</v>
      </c>
      <c r="AI107" s="8">
        <f>MIN(1,('Model Parameters'!$B$45-'Model Parameters'!$F$3*'Input Parameters'!$G$3/'Model Parameters'!$F$4*LN($S107/'Input Parameters'!$G$22))/Z107)</f>
        <v>0.2485064264959769</v>
      </c>
      <c r="AJ107" s="8">
        <f>MIN('Input Parameters'!$G$24+'Model Parameters'!$F$2*'Input Parameters'!$G$4*EXP(-'Model Parameters'!$B$32*$S107-'Model Parameters'!$B$33*$X107-'Model Parameters'!$B$35*($S107+2*$X107)),AC107*10^(3-AD107)/'Model Parameters'!$B$13)</f>
        <v>18.996307199604992</v>
      </c>
      <c r="AK107" s="8">
        <f t="shared" si="9"/>
        <v>0.22562417251603714</v>
      </c>
      <c r="AL107" s="8">
        <f>MIN(1,('Model Parameters'!$B$45-'Model Parameters'!$F$3*'Input Parameters'!$G$3/'Model Parameters'!$F$4*AD107)/($E107-'Model Parameters'!$F$3*'Input Parameters'!$G$3/'Model Parameters'!$F$4*AD107))</f>
        <v>0.47029773762017585</v>
      </c>
      <c r="AM107" s="8">
        <f>MIN(1,('Model Parameters'!$B$45-'Model Parameters'!$F$3*'Input Parameters'!$G$3/'Model Parameters'!$F$4*AD107-0.2)/($E107-'Model Parameters'!$F$3*'Input Parameters'!$G$3/'Model Parameters'!$F$4*AD107-0.2))</f>
        <v>0.5780200254312764</v>
      </c>
      <c r="AN107" s="8">
        <f t="shared" si="10"/>
        <v>0.42699313407266898</v>
      </c>
      <c r="AO107" s="8">
        <f t="shared" si="11"/>
        <v>0.52479644802160397</v>
      </c>
      <c r="AP107" s="8">
        <f>EXP(-'Model Parameters'!$B$32*$S107-'Model Parameters'!$B$33*$X107-'Model Parameters'!$B$35*($S107+2*$X107))</f>
        <v>0.92494767692582436</v>
      </c>
    </row>
    <row r="108" spans="5:42" x14ac:dyDescent="0.4">
      <c r="E108">
        <f t="shared" si="6"/>
        <v>-0.53</v>
      </c>
      <c r="F108">
        <f>'Input Parameters'!$G$15/(2*'Model Parameters'!$F$4)*'Model Parameters'!$B$39/('Model Parameters'!$B$65)*EXP(-($E108+0.11)/'Model Parameters'!$B$48)</f>
        <v>0.97363047147064852</v>
      </c>
      <c r="G108">
        <f>1/((SQRT($F108*('Input Parameters'!$G$12)^2/'Model Parameters'!$B$51))/TANH(SQRT($F108*('Input Parameters'!$G$12)^2/'Model Parameters'!$B$51))+$F108*'Input Parameters'!$G$12/'Input Parameters'!$G$17)</f>
        <v>0.99281066237595583</v>
      </c>
      <c r="H108">
        <f>'Model Parameters'!$F$2*'Input Parameters'!$G$4*$G108</f>
        <v>33.816161180013943</v>
      </c>
      <c r="I108">
        <f>'Input Parameters'!$G$15*'Model Parameters'!$B$41/'Model Parameters'!$F$4*EXP(-$E108/'Model Parameters'!$B$50)</f>
        <v>6.0573326338138651</v>
      </c>
      <c r="J108">
        <f>'Input Parameters'!$G$22+('Model Parameters'!$F$20*'Input Parameters'!$G$22 - (1/(1/('Input Parameters'!$G$12*($I108+2*$F108*$H108))+1/('Model Parameters'!$F$22*'Input Parameters'!$G$24))) + 'Input Parameters'!$G$12*($I108+2*$F108*$H108))/('Model Parameters'!$F$20+2*'Input Parameters'!$G$13*'Input Parameters'!$G$12*'Model Parameters'!$B$61*$H108)</f>
        <v>0.62408719213925479</v>
      </c>
      <c r="K108">
        <f>'Input Parameters'!$G$15/(2*'Model Parameters'!$F$4)*'Model Parameters'!$B$39/('Model Parameters'!$B$65)*EXP(-($E108+0.11)/'Model Parameters'!$B$48)+'Input Parameters'!$G$13*'Model Parameters'!$B$61*$J108</f>
        <v>1.6694876907059175</v>
      </c>
      <c r="L108">
        <f>1/((SQRT($K108*('Input Parameters'!$G$12)^2/'Model Parameters'!$B$51))/TANH(SQRT($K108*('Input Parameters'!$G$12)^2/'Model Parameters'!$B$51))+$K108*'Input Parameters'!$G$12/'Input Parameters'!$G$17)</f>
        <v>0.98774701100644502</v>
      </c>
      <c r="M108">
        <f>'Model Parameters'!$F$2*'Input Parameters'!$G$4*$L108</f>
        <v>33.643687960940142</v>
      </c>
      <c r="N108">
        <f>'Input Parameters'!$G$22+('Model Parameters'!$F$20*'Input Parameters'!$G$22 - (1/(1/('Input Parameters'!$G$12*($I108+2*$F108*$M108))+1/('Model Parameters'!$F$22*'Input Parameters'!$G$24))) + 'Input Parameters'!$G$12*($I108+2*$F108*$M108))/('Model Parameters'!$F$20+2*'Input Parameters'!$G$13*'Input Parameters'!$G$12*'Model Parameters'!$B$61*$M108)</f>
        <v>0.62315388583338138</v>
      </c>
      <c r="O108" s="4">
        <f>(2*'Model Parameters'!$F$21*'Input Parameters'!$G$23+'Model Parameters'!$F$22*'Input Parameters'!$G$24+'Model Parameters'!$F$20*'Input Parameters'!$G$22+'Input Parameters'!$G$12*$I108-'Model Parameters'!$F$20*$N108)/(2*'Model Parameters'!$F$21)</f>
        <v>257.90201719968996</v>
      </c>
      <c r="P108" s="4">
        <f>'Input Parameters'!$G$12*(2*$F108*$M108)/(2*'Model Parameters'!$F$21)*EXP(-$N108*('Model Parameters'!$B$32+'Model Parameters'!$B$35))</f>
        <v>29.980884869236792</v>
      </c>
      <c r="Q108">
        <f>$O108+LN(1+($P108*('Model Parameters'!$B$33+2*'Model Parameters'!$B$35)*EXP(-$O108*('Model Parameters'!$B$33+2*'Model Parameters'!$B$35)))/(1+LN(SQRT(1+$P108*('Model Parameters'!$B$33+2*'Model Parameters'!$B$35)*EXP(-$O108*('Model Parameters'!$B$33+2*'Model Parameters'!$B$35))))))/('Model Parameters'!$B$33+2*'Model Parameters'!$B$35)</f>
        <v>285.61710884151717</v>
      </c>
      <c r="R108">
        <f>'Input Parameters'!$G$4*'Model Parameters'!$F$2*EXP(-'Model Parameters'!$B$32*$N108-'Model Parameters'!$B$33*$Q108-'Model Parameters'!$B$35*($N108+2*$Q108))*$L108</f>
        <v>31.098633887640183</v>
      </c>
      <c r="S108">
        <f>'Input Parameters'!$G$22+('Model Parameters'!$F$20*'Input Parameters'!$G$22 - (1/(1/('Input Parameters'!$G$12*($I108+2*$F108*$R108))+1/('Model Parameters'!$F$22*'Input Parameters'!$G$24))) + 'Input Parameters'!$G$12*($I108+2*$F108*$R108))/('Model Parameters'!$F$20+2*'Input Parameters'!$G$13*'Input Parameters'!$G$12*'Model Parameters'!$B$61*$R108)</f>
        <v>0.60893064862051693</v>
      </c>
      <c r="T108">
        <f>'Input Parameters'!$G$15/(2*'Model Parameters'!$F$4)*'Model Parameters'!$B$39/('Model Parameters'!$B$65)*EXP(-($E108+0.11)/'Model Parameters'!$B$48)+'Input Parameters'!$G$13*'Model Parameters'!$B$61*$S108</f>
        <v>1.6525881446825248</v>
      </c>
      <c r="U108">
        <f>1/((SQRT($T108*('Input Parameters'!$G$12)^2/'Model Parameters'!$B$51))/TANH(SQRT($T108*('Input Parameters'!$G$12)^2/'Model Parameters'!$B$51))+$T108*'Input Parameters'!$G$12/'Input Parameters'!$G$17)</f>
        <v>0.98786926050084356</v>
      </c>
      <c r="V108" s="4">
        <f>(2*'Model Parameters'!$F$21*'Input Parameters'!$G$23+'Model Parameters'!$F$22*'Input Parameters'!$G$24+'Model Parameters'!$F$20*'Input Parameters'!$G$22+'Input Parameters'!$G$12*$I108-'Model Parameters'!$F$20*$S108)/(2*'Model Parameters'!$F$21)</f>
        <v>257.92671010007336</v>
      </c>
      <c r="W108" s="4">
        <f>'Input Parameters'!$G$12*(2*$F108*$U108*'Model Parameters'!$F$2*'Input Parameters'!$G$4)/(2*'Model Parameters'!$F$21)*EXP(-$S108*('Model Parameters'!$B$32+'Model Parameters'!$B$35))</f>
        <v>29.984655915363312</v>
      </c>
      <c r="X108">
        <f>MAX(0,$V108+LN(1+($W108*('Model Parameters'!$B$33+2*'Model Parameters'!$B$35)*EXP(-$V108*('Model Parameters'!$B$33+2*'Model Parameters'!$B$35)))/(1+LN(SQRT(1+$W108*('Model Parameters'!$B$33+2*'Model Parameters'!$B$35)*EXP(-$V108*('Model Parameters'!$B$33+2*'Model Parameters'!$B$35))))))/('Model Parameters'!$B$33+2*'Model Parameters'!$B$35))</f>
        <v>285.64507448184736</v>
      </c>
      <c r="Y108">
        <f>'Input Parameters'!$G$4*'Model Parameters'!$F$2*EXP(-'Model Parameters'!$B$32*$S108-'Model Parameters'!$B$33*$X108-'Model Parameters'!$B$35*($S108+2*$X108))*$U108</f>
        <v>31.102306244343037</v>
      </c>
      <c r="Z108" s="8">
        <f>$E108-'Model Parameters'!$F$3*'Input Parameters'!$G$3/'Model Parameters'!$F$4*LN($S108/'Input Parameters'!$G$22)</f>
        <v>-0.55942428437883285</v>
      </c>
      <c r="AA108" s="8">
        <f>'Input Parameters'!$G$12*$Y108*$F108*2*'Model Parameters'!$F$4/10</f>
        <v>2.2263914383412646</v>
      </c>
      <c r="AB108" s="8">
        <f t="shared" si="7"/>
        <v>31.102306244343037</v>
      </c>
      <c r="AC108" s="8">
        <f t="shared" si="8"/>
        <v>285.64507448184736</v>
      </c>
      <c r="AD108" s="8">
        <f>LOG10(S108/1000/'Model Parameters'!$B$15)</f>
        <v>10.096624923933799</v>
      </c>
      <c r="AE108" s="8">
        <f>AA108*10/(AA108*10+('Model Parameters'!$F$4*'Input Parameters'!$G$12)*I108)</f>
        <v>0.90907860056870127</v>
      </c>
      <c r="AF108" s="8">
        <f>Y108*S108*'Input Parameters'!$G$13*'Input Parameters'!$G$12*'Model Parameters'!$B$61</f>
        <v>8.0456339515684803E-5</v>
      </c>
      <c r="AG108" s="8">
        <f>'Input Parameters'!$G$12*F108*Y108</f>
        <v>1.1537500328244102E-4</v>
      </c>
      <c r="AH108" s="8">
        <f>'Input Parameters'!$G$17*('Model Parameters'!$F$2*'Input Parameters'!$G$4*EXP(-'Model Parameters'!$B$32*$S108-'Model Parameters'!$B$33*$X108-'Model Parameters'!$B$35*($S108+2*$X108))-$Y108*SQRT($T108*('Input Parameters'!$G$12)^2/'Model Parameters'!$B$51)/TANH(SQRT($T108*('Input Parameters'!$G$12)^2/'Model Parameters'!$B$51)))</f>
        <v>1.9583134279810749E-4</v>
      </c>
      <c r="AI108" s="8">
        <f>MIN(1,('Model Parameters'!$B$45-'Model Parameters'!$F$3*'Input Parameters'!$G$3/'Model Parameters'!$F$4*LN($S108/'Input Parameters'!$G$22))/Z108)</f>
        <v>0.24922815879122079</v>
      </c>
      <c r="AJ108" s="8">
        <f>MIN('Input Parameters'!$G$24+'Model Parameters'!$F$2*'Input Parameters'!$G$4*EXP(-'Model Parameters'!$B$32*$S108-'Model Parameters'!$B$33*$X108-'Model Parameters'!$B$35*($S108+2*$X108)),AC108*10^(3-AD108)/'Model Parameters'!$B$13)</f>
        <v>17.587431138426208</v>
      </c>
      <c r="AK108" s="8">
        <f t="shared" si="9"/>
        <v>0.22656798581623705</v>
      </c>
      <c r="AL108" s="8">
        <f>MIN(1,('Model Parameters'!$B$45-'Model Parameters'!$F$3*'Input Parameters'!$G$3/'Model Parameters'!$F$4*AD108)/($E108-'Model Parameters'!$F$3*'Input Parameters'!$G$3/'Model Parameters'!$F$4*AD108))</f>
        <v>0.46795734739127576</v>
      </c>
      <c r="AM108" s="8">
        <f>MIN(1,('Model Parameters'!$B$45-'Model Parameters'!$F$3*'Input Parameters'!$G$3/'Model Parameters'!$F$4*AD108-0.2)/($E108-'Model Parameters'!$F$3*'Input Parameters'!$G$3/'Model Parameters'!$F$4*AD108-0.2))</f>
        <v>0.57550476267133066</v>
      </c>
      <c r="AN108" s="8">
        <f t="shared" si="10"/>
        <v>0.42541001049230254</v>
      </c>
      <c r="AO108" s="8">
        <f t="shared" si="11"/>
        <v>0.52317906426987582</v>
      </c>
      <c r="AP108" s="8">
        <f>EXP(-'Model Parameters'!$B$32*$S108-'Model Parameters'!$B$33*$X108-'Model Parameters'!$B$35*($S108+2*$X108))</f>
        <v>0.92434745408554309</v>
      </c>
    </row>
    <row r="109" spans="5:42" x14ac:dyDescent="0.4">
      <c r="E109">
        <f t="shared" si="6"/>
        <v>-0.53500000000000003</v>
      </c>
      <c r="F109">
        <f>'Input Parameters'!$G$15/(2*'Model Parameters'!$F$4)*'Model Parameters'!$B$39/('Model Parameters'!$B$65)*EXP(-($E109+0.11)/'Model Parameters'!$B$48)</f>
        <v>1.0606731121952575</v>
      </c>
      <c r="G109">
        <f>1/((SQRT($F109*('Input Parameters'!$G$12)^2/'Model Parameters'!$B$51))/TANH(SQRT($F109*('Input Parameters'!$G$12)^2/'Model Parameters'!$B$51))+$F109*'Input Parameters'!$G$12/'Input Parameters'!$G$17)</f>
        <v>0.9921738950550214</v>
      </c>
      <c r="H109">
        <f>'Model Parameters'!$F$2*'Input Parameters'!$G$4*$G109</f>
        <v>33.794472224430656</v>
      </c>
      <c r="I109">
        <f>'Input Parameters'!$G$15*'Model Parameters'!$B$41/'Model Parameters'!$F$4*EXP(-$E109/'Model Parameters'!$B$50)</f>
        <v>6.4969194104029091</v>
      </c>
      <c r="J109">
        <f>'Input Parameters'!$G$22+('Model Parameters'!$F$20*'Input Parameters'!$G$22 - (1/(1/('Input Parameters'!$G$12*($I109+2*$F109*$H109))+1/('Model Parameters'!$F$22*'Input Parameters'!$G$24))) + 'Input Parameters'!$G$12*($I109+2*$F109*$H109))/('Model Parameters'!$F$20+2*'Input Parameters'!$G$13*'Input Parameters'!$G$12*'Model Parameters'!$B$61*$H109)</f>
        <v>0.6817708604610222</v>
      </c>
      <c r="K109">
        <f>'Input Parameters'!$G$15/(2*'Model Parameters'!$F$4)*'Model Parameters'!$B$39/('Model Parameters'!$B$65)*EXP(-($E109+0.11)/'Model Parameters'!$B$48)+'Input Parameters'!$G$13*'Model Parameters'!$B$61*$J109</f>
        <v>1.8208476216092973</v>
      </c>
      <c r="L109">
        <f>1/((SQRT($K109*('Input Parameters'!$G$12)^2/'Model Parameters'!$B$51))/TANH(SQRT($K109*('Input Parameters'!$G$12)^2/'Model Parameters'!$B$51))+$K109*'Input Parameters'!$G$12/'Input Parameters'!$G$17)</f>
        <v>0.98665368908171391</v>
      </c>
      <c r="M109">
        <f>'Model Parameters'!$F$2*'Input Parameters'!$G$4*$L109</f>
        <v>33.60644828188606</v>
      </c>
      <c r="N109">
        <f>'Input Parameters'!$G$22+('Model Parameters'!$F$20*'Input Parameters'!$G$22 - (1/(1/('Input Parameters'!$G$12*($I109+2*$F109*$M109))+1/('Model Parameters'!$F$22*'Input Parameters'!$G$24))) + 'Input Parameters'!$G$12*($I109+2*$F109*$M109))/('Model Parameters'!$F$20+2*'Input Parameters'!$G$13*'Input Parameters'!$G$12*'Model Parameters'!$B$61*$M109)</f>
        <v>0.6806525459567877</v>
      </c>
      <c r="O109" s="4">
        <f>(2*'Model Parameters'!$F$21*'Input Parameters'!$G$23+'Model Parameters'!$F$22*'Input Parameters'!$G$24+'Model Parameters'!$F$20*'Input Parameters'!$G$22+'Input Parameters'!$G$12*$I109-'Model Parameters'!$F$20*$N109)/(2*'Model Parameters'!$F$21)</f>
        <v>258.00338091003704</v>
      </c>
      <c r="P109" s="4">
        <f>'Input Parameters'!$G$12*(2*$F109*$M109)/(2*'Model Parameters'!$F$21)*EXP(-$N109*('Model Parameters'!$B$32+'Model Parameters'!$B$35))</f>
        <v>32.62476036692582</v>
      </c>
      <c r="Q109">
        <f>$O109+LN(1+($P109*('Model Parameters'!$B$33+2*'Model Parameters'!$B$35)*EXP(-$O109*('Model Parameters'!$B$33+2*'Model Parameters'!$B$35)))/(1+LN(SQRT(1+$P109*('Model Parameters'!$B$33+2*'Model Parameters'!$B$35)*EXP(-$O109*('Model Parameters'!$B$33+2*'Model Parameters'!$B$35))))))/('Model Parameters'!$B$33+2*'Model Parameters'!$B$35)</f>
        <v>288.14154780724567</v>
      </c>
      <c r="R109">
        <f>'Input Parameters'!$G$4*'Model Parameters'!$F$2*EXP(-'Model Parameters'!$B$32*$N109-'Model Parameters'!$B$33*$Q109-'Model Parameters'!$B$35*($N109+2*$Q109))*$L109</f>
        <v>31.042392597207357</v>
      </c>
      <c r="S109">
        <f>'Input Parameters'!$G$22+('Model Parameters'!$F$20*'Input Parameters'!$G$22 - (1/(1/('Input Parameters'!$G$12*($I109+2*$F109*$R109))+1/('Model Parameters'!$F$22*'Input Parameters'!$G$24))) + 'Input Parameters'!$G$12*($I109+2*$F109*$R109))/('Model Parameters'!$F$20+2*'Input Parameters'!$G$13*'Input Parameters'!$G$12*'Model Parameters'!$B$61*$R109)</f>
        <v>0.66486509295501461</v>
      </c>
      <c r="T109">
        <f>'Input Parameters'!$G$15/(2*'Model Parameters'!$F$4)*'Model Parameters'!$B$39/('Model Parameters'!$B$65)*EXP(-($E109+0.11)/'Model Parameters'!$B$48)+'Input Parameters'!$G$13*'Model Parameters'!$B$61*$S109</f>
        <v>1.8019976908400988</v>
      </c>
      <c r="U109">
        <f>1/((SQRT($T109*('Input Parameters'!$G$12)^2/'Model Parameters'!$B$51))/TANH(SQRT($T109*('Input Parameters'!$G$12)^2/'Model Parameters'!$B$51))+$T109*'Input Parameters'!$G$12/'Input Parameters'!$G$17)</f>
        <v>0.98678969158334551</v>
      </c>
      <c r="V109" s="4">
        <f>(2*'Model Parameters'!$F$21*'Input Parameters'!$G$23+'Model Parameters'!$F$22*'Input Parameters'!$G$24+'Model Parameters'!$F$20*'Input Parameters'!$G$22+'Input Parameters'!$G$12*$I109-'Model Parameters'!$F$20*$S109)/(2*'Model Parameters'!$F$21)</f>
        <v>258.03078943866137</v>
      </c>
      <c r="W109" s="4">
        <f>'Input Parameters'!$G$12*(2*$F109*$U109*'Model Parameters'!$F$2*'Input Parameters'!$G$4)/(2*'Model Parameters'!$F$21)*EXP(-$S109*('Model Parameters'!$B$32+'Model Parameters'!$B$35))</f>
        <v>32.629330429631644</v>
      </c>
      <c r="X109">
        <f>MAX(0,$V109+LN(1+($W109*('Model Parameters'!$B$33+2*'Model Parameters'!$B$35)*EXP(-$V109*('Model Parameters'!$B$33+2*'Model Parameters'!$B$35)))/(1+LN(SQRT(1+$W109*('Model Parameters'!$B$33+2*'Model Parameters'!$B$35)*EXP(-$V109*('Model Parameters'!$B$33+2*'Model Parameters'!$B$35))))))/('Model Parameters'!$B$33+2*'Model Parameters'!$B$35))</f>
        <v>288.17291786264326</v>
      </c>
      <c r="Y109">
        <f>'Input Parameters'!$G$4*'Model Parameters'!$F$2*EXP(-'Model Parameters'!$B$32*$S109-'Model Parameters'!$B$33*$X109-'Model Parameters'!$B$35*($S109+2*$X109))*$U109</f>
        <v>31.04647307331814</v>
      </c>
      <c r="Z109" s="8">
        <f>$E109-'Model Parameters'!$F$3*'Input Parameters'!$G$3/'Model Parameters'!$F$4*LN($S109/'Input Parameters'!$G$22)</f>
        <v>-0.56668216020974138</v>
      </c>
      <c r="AA109" s="8">
        <f>'Input Parameters'!$G$12*$Y109*$F109*2*'Model Parameters'!$F$4/10</f>
        <v>2.4210770060104707</v>
      </c>
      <c r="AB109" s="8">
        <f t="shared" si="7"/>
        <v>31.04647307331814</v>
      </c>
      <c r="AC109" s="8">
        <f t="shared" si="8"/>
        <v>288.17291786264326</v>
      </c>
      <c r="AD109" s="8">
        <f>LOG10(S109/1000/'Model Parameters'!$B$15)</f>
        <v>10.134790622500608</v>
      </c>
      <c r="AE109" s="8">
        <f>AA109*10/(AA109*10+('Model Parameters'!$F$4*'Input Parameters'!$G$12)*I109)</f>
        <v>0.91021051101606765</v>
      </c>
      <c r="AF109" s="8">
        <f>Y109*S109*'Input Parameters'!$G$13*'Input Parameters'!$G$12*'Model Parameters'!$B$61</f>
        <v>8.7689106699741578E-5</v>
      </c>
      <c r="AG109" s="8">
        <f>'Input Parameters'!$G$12*F109*Y109</f>
        <v>1.2546390661815157E-4</v>
      </c>
      <c r="AH109" s="8">
        <f>'Input Parameters'!$G$17*('Model Parameters'!$F$2*'Input Parameters'!$G$4*EXP(-'Model Parameters'!$B$32*$S109-'Model Parameters'!$B$33*$X109-'Model Parameters'!$B$35*($S109+2*$X109))-$Y109*SQRT($T109*('Input Parameters'!$G$12)^2/'Model Parameters'!$B$51)/TANH(SQRT($T109*('Input Parameters'!$G$12)^2/'Model Parameters'!$B$51)))</f>
        <v>2.1315301331790488E-4</v>
      </c>
      <c r="AI109" s="8">
        <f>MIN(1,('Model Parameters'!$B$45-'Model Parameters'!$F$3*'Input Parameters'!$G$3/'Model Parameters'!$F$4*LN($S109/'Input Parameters'!$G$22))/Z109)</f>
        <v>0.250020505599297</v>
      </c>
      <c r="AJ109" s="8">
        <f>MIN('Input Parameters'!$G$24+'Model Parameters'!$F$2*'Input Parameters'!$G$4*EXP(-'Model Parameters'!$B$32*$S109-'Model Parameters'!$B$33*$X109-'Model Parameters'!$B$35*($S109+2*$X109)),AC109*10^(3-AD109)/'Model Parameters'!$B$13)</f>
        <v>16.250365581701224</v>
      </c>
      <c r="AK109" s="8">
        <f t="shared" si="9"/>
        <v>0.22757129216603172</v>
      </c>
      <c r="AL109" s="8">
        <f>MIN(1,('Model Parameters'!$B$45-'Model Parameters'!$F$3*'Input Parameters'!$G$3/'Model Parameters'!$F$4*AD109)/($E109-'Model Parameters'!$F$3*'Input Parameters'!$G$3/'Model Parameters'!$F$4*AD109))</f>
        <v>0.46567158504091655</v>
      </c>
      <c r="AM109" s="8">
        <f>MIN(1,('Model Parameters'!$B$45-'Model Parameters'!$F$3*'Input Parameters'!$G$3/'Model Parameters'!$F$4*AD109-0.2)/($E109-'Model Parameters'!$F$3*'Input Parameters'!$G$3/'Model Parameters'!$F$4*AD109-0.2))</f>
        <v>0.57303209509551223</v>
      </c>
      <c r="AN109" s="8">
        <f t="shared" si="10"/>
        <v>0.42385917138575485</v>
      </c>
      <c r="AO109" s="8">
        <f t="shared" si="11"/>
        <v>0.52157983610549408</v>
      </c>
      <c r="AP109" s="8">
        <f>EXP(-'Model Parameters'!$B$32*$S109-'Model Parameters'!$B$33*$X109-'Model Parameters'!$B$35*($S109+2*$X109))</f>
        <v>0.92369755616634441</v>
      </c>
    </row>
    <row r="110" spans="5:42" x14ac:dyDescent="0.4">
      <c r="E110">
        <f t="shared" si="6"/>
        <v>-0.54</v>
      </c>
      <c r="F110">
        <f>'Input Parameters'!$G$15/(2*'Model Parameters'!$F$4)*'Model Parameters'!$B$39/('Model Parameters'!$B$65)*EXP(-($E110+0.11)/'Model Parameters'!$B$48)</f>
        <v>1.1554973718464692</v>
      </c>
      <c r="G110">
        <f>1/((SQRT($F110*('Input Parameters'!$G$12)^2/'Model Parameters'!$B$51))/TANH(SQRT($F110*('Input Parameters'!$G$12)^2/'Model Parameters'!$B$51))+$F110*'Input Parameters'!$G$12/'Input Parameters'!$G$17)</f>
        <v>0.99148130260346501</v>
      </c>
      <c r="H110">
        <f>'Model Parameters'!$F$2*'Input Parameters'!$G$4*$G110</f>
        <v>33.770881806981023</v>
      </c>
      <c r="I110">
        <f>'Input Parameters'!$G$15*'Model Parameters'!$B$41/'Model Parameters'!$F$4*EXP(-$E110/'Model Parameters'!$B$50)</f>
        <v>6.9684074454886789</v>
      </c>
      <c r="J110">
        <f>'Input Parameters'!$G$22+('Model Parameters'!$F$20*'Input Parameters'!$G$22 - (1/(1/('Input Parameters'!$G$12*($I110+2*$F110*$H110))+1/('Model Parameters'!$F$22*'Input Parameters'!$G$24))) + 'Input Parameters'!$G$12*($I110+2*$F110*$H110))/('Model Parameters'!$F$20+2*'Input Parameters'!$G$13*'Input Parameters'!$G$12*'Model Parameters'!$B$61*$H110)</f>
        <v>0.74640423755403773</v>
      </c>
      <c r="K110">
        <f>'Input Parameters'!$G$15/(2*'Model Parameters'!$F$4)*'Model Parameters'!$B$39/('Model Parameters'!$B$65)*EXP(-($E110+0.11)/'Model Parameters'!$B$48)+'Input Parameters'!$G$13*'Model Parameters'!$B$61*$J110</f>
        <v>1.9877380967192213</v>
      </c>
      <c r="L110">
        <f>1/((SQRT($K110*('Input Parameters'!$G$12)^2/'Model Parameters'!$B$51))/TANH(SQRT($K110*('Input Parameters'!$G$12)^2/'Model Parameters'!$B$51))+$K110*'Input Parameters'!$G$12/'Input Parameters'!$G$17)</f>
        <v>0.98545151094239536</v>
      </c>
      <c r="M110">
        <f>'Model Parameters'!$F$2*'Input Parameters'!$G$4*$L110</f>
        <v>33.56550084722717</v>
      </c>
      <c r="N110">
        <f>'Input Parameters'!$G$22+('Model Parameters'!$F$20*'Input Parameters'!$G$22 - (1/(1/('Input Parameters'!$G$12*($I110+2*$F110*$M110))+1/('Model Parameters'!$F$22*'Input Parameters'!$G$24))) + 'Input Parameters'!$G$12*($I110+2*$F110*$M110))/('Model Parameters'!$F$20+2*'Input Parameters'!$G$13*'Input Parameters'!$G$12*'Model Parameters'!$B$61*$M110)</f>
        <v>0.74506696763324709</v>
      </c>
      <c r="O110" s="4">
        <f>(2*'Model Parameters'!$F$21*'Input Parameters'!$G$23+'Model Parameters'!$F$22*'Input Parameters'!$G$24+'Model Parameters'!$F$20*'Input Parameters'!$G$22+'Input Parameters'!$G$12*$I110-'Model Parameters'!$F$20*$N110)/(2*'Model Parameters'!$F$21)</f>
        <v>258.10733853316407</v>
      </c>
      <c r="P110" s="4">
        <f>'Input Parameters'!$G$12*(2*$F110*$M110)/(2*'Model Parameters'!$F$21)*EXP(-$N110*('Model Parameters'!$B$32+'Model Parameters'!$B$35))</f>
        <v>35.497787424276517</v>
      </c>
      <c r="Q110">
        <f>$O110+LN(1+($P110*('Model Parameters'!$B$33+2*'Model Parameters'!$B$35)*EXP(-$O110*('Model Parameters'!$B$33+2*'Model Parameters'!$B$35)))/(1+LN(SQRT(1+$P110*('Model Parameters'!$B$33+2*'Model Parameters'!$B$35)*EXP(-$O110*('Model Parameters'!$B$33+2*'Model Parameters'!$B$35))))))/('Model Parameters'!$B$33+2*'Model Parameters'!$B$35)</f>
        <v>290.87484010189451</v>
      </c>
      <c r="R110">
        <f>'Input Parameters'!$G$4*'Model Parameters'!$F$2*EXP(-'Model Parameters'!$B$32*$N110-'Model Parameters'!$B$33*$Q110-'Model Parameters'!$B$35*($N110+2*$Q110))*$L110</f>
        <v>30.98098206608298</v>
      </c>
      <c r="S110">
        <f>'Input Parameters'!$G$22+('Model Parameters'!$F$20*'Input Parameters'!$G$22 - (1/(1/('Input Parameters'!$G$12*($I110+2*$F110*$R110))+1/('Model Parameters'!$F$22*'Input Parameters'!$G$24))) + 'Input Parameters'!$G$12*($I110+2*$F110*$R110))/('Model Parameters'!$F$20+2*'Input Parameters'!$G$13*'Input Parameters'!$G$12*'Model Parameters'!$B$61*$R110)</f>
        <v>0.72760319652390748</v>
      </c>
      <c r="T110">
        <f>'Input Parameters'!$G$15/(2*'Model Parameters'!$F$4)*'Model Parameters'!$B$39/('Model Parameters'!$B$65)*EXP(-($E110+0.11)/'Model Parameters'!$B$48)+'Input Parameters'!$G$13*'Model Parameters'!$B$61*$S110</f>
        <v>1.9667749359706259</v>
      </c>
      <c r="U110">
        <f>1/((SQRT($T110*('Input Parameters'!$G$12)^2/'Model Parameters'!$B$51))/TANH(SQRT($T110*('Input Parameters'!$G$12)^2/'Model Parameters'!$B$51))+$T110*'Input Parameters'!$G$12/'Input Parameters'!$G$17)</f>
        <v>0.98560232582367158</v>
      </c>
      <c r="V110" s="4">
        <f>(2*'Model Parameters'!$F$21*'Input Parameters'!$G$23+'Model Parameters'!$F$22*'Input Parameters'!$G$24+'Model Parameters'!$F$20*'Input Parameters'!$G$22+'Input Parameters'!$G$12*$I110-'Model Parameters'!$F$20*$S110)/(2*'Model Parameters'!$F$21)</f>
        <v>258.13765731037824</v>
      </c>
      <c r="W110" s="4">
        <f>'Input Parameters'!$G$12*(2*$F110*$U110*'Model Parameters'!$F$2*'Input Parameters'!$G$4)/(2*'Model Parameters'!$F$21)*EXP(-$S110*('Model Parameters'!$B$32+'Model Parameters'!$B$35))</f>
        <v>35.503307912405731</v>
      </c>
      <c r="X110">
        <f>MAX(0,$V110+LN(1+($W110*('Model Parameters'!$B$33+2*'Model Parameters'!$B$35)*EXP(-$V110*('Model Parameters'!$B$33+2*'Model Parameters'!$B$35)))/(1+LN(SQRT(1+$W110*('Model Parameters'!$B$33+2*'Model Parameters'!$B$35)*EXP(-$V110*('Model Parameters'!$B$33+2*'Model Parameters'!$B$35))))))/('Model Parameters'!$B$33+2*'Model Parameters'!$B$35))</f>
        <v>290.90993820055252</v>
      </c>
      <c r="Y110">
        <f>'Input Parameters'!$G$4*'Model Parameters'!$F$2*EXP(-'Model Parameters'!$B$32*$S110-'Model Parameters'!$B$33*$X110-'Model Parameters'!$B$35*($S110+2*$X110))*$U110</f>
        <v>30.985500935356711</v>
      </c>
      <c r="Z110" s="8">
        <f>$E110-'Model Parameters'!$F$3*'Input Parameters'!$G$3/'Model Parameters'!$F$4*LN($S110/'Input Parameters'!$G$22)</f>
        <v>-0.57399892181719925</v>
      </c>
      <c r="AA110" s="8">
        <f>'Input Parameters'!$G$12*$Y110*$F110*2*'Model Parameters'!$F$4/10</f>
        <v>2.6323416549189078</v>
      </c>
      <c r="AB110" s="8">
        <f t="shared" si="7"/>
        <v>30.985500935356711</v>
      </c>
      <c r="AC110" s="8">
        <f t="shared" si="8"/>
        <v>290.90993820055252</v>
      </c>
      <c r="AD110" s="8">
        <f>LOG10(S110/1000/'Model Parameters'!$B$15)</f>
        <v>10.173951688822761</v>
      </c>
      <c r="AE110" s="8">
        <f>AA110*10/(AA110*10+('Model Parameters'!$F$4*'Input Parameters'!$G$12)*I110)</f>
        <v>0.91131604117947429</v>
      </c>
      <c r="AF110" s="8">
        <f>Y110*S110*'Input Parameters'!$G$13*'Input Parameters'!$G$12*'Model Parameters'!$B$61</f>
        <v>9.5775176960831334E-5</v>
      </c>
      <c r="AG110" s="8">
        <f>'Input Parameters'!$G$12*F110*Y110</f>
        <v>1.3641196325433528E-4</v>
      </c>
      <c r="AH110" s="8">
        <f>'Input Parameters'!$G$17*('Model Parameters'!$F$2*'Input Parameters'!$G$4*EXP(-'Model Parameters'!$B$32*$S110-'Model Parameters'!$B$33*$X110-'Model Parameters'!$B$35*($S110+2*$X110))-$Y110*SQRT($T110*('Input Parameters'!$G$12)^2/'Model Parameters'!$B$51)/TANH(SQRT($T110*('Input Parameters'!$G$12)^2/'Model Parameters'!$B$51)))</f>
        <v>2.3218714021507934E-4</v>
      </c>
      <c r="AI110" s="8">
        <f>MIN(1,('Model Parameters'!$B$45-'Model Parameters'!$F$3*'Input Parameters'!$G$3/'Model Parameters'!$F$4*LN($S110/'Input Parameters'!$G$22))/Z110)</f>
        <v>0.25086967299750151</v>
      </c>
      <c r="AJ110" s="8">
        <f>MIN('Input Parameters'!$G$24+'Model Parameters'!$F$2*'Input Parameters'!$G$4*EXP(-'Model Parameters'!$B$32*$S110-'Model Parameters'!$B$33*$X110-'Model Parameters'!$B$35*($S110+2*$X110)),AC110*10^(3-AD110)/'Model Parameters'!$B$13)</f>
        <v>14.990201250291252</v>
      </c>
      <c r="AK110" s="8">
        <f t="shared" si="9"/>
        <v>0.22862155724807234</v>
      </c>
      <c r="AL110" s="8">
        <f>MIN(1,('Model Parameters'!$B$45-'Model Parameters'!$F$3*'Input Parameters'!$G$3/'Model Parameters'!$F$4*AD110)/($E110-'Model Parameters'!$F$3*'Input Parameters'!$G$3/'Model Parameters'!$F$4*AD110))</f>
        <v>0.46343706274074309</v>
      </c>
      <c r="AM110" s="8">
        <f>MIN(1,('Model Parameters'!$B$45-'Model Parameters'!$F$3*'Input Parameters'!$G$3/'Model Parameters'!$F$4*AD110-0.2)/($E110-'Model Parameters'!$F$3*'Input Parameters'!$G$3/'Model Parameters'!$F$4*AD110-0.2))</f>
        <v>0.57059992933414116</v>
      </c>
      <c r="AN110" s="8">
        <f t="shared" si="10"/>
        <v>0.42233762935273766</v>
      </c>
      <c r="AO110" s="8">
        <f t="shared" si="11"/>
        <v>0.51999686869807726</v>
      </c>
      <c r="AP110" s="8">
        <f>EXP(-'Model Parameters'!$B$32*$S110-'Model Parameters'!$B$33*$X110-'Model Parameters'!$B$35*($S110+2*$X110))</f>
        <v>0.92299411045488866</v>
      </c>
    </row>
    <row r="111" spans="5:42" x14ac:dyDescent="0.4">
      <c r="E111">
        <f t="shared" si="6"/>
        <v>-0.54500000000000004</v>
      </c>
      <c r="F111">
        <f>'Input Parameters'!$G$15/(2*'Model Parameters'!$F$4)*'Model Parameters'!$B$39/('Model Parameters'!$B$65)*EXP(-($E111+0.11)/'Model Parameters'!$B$48)</f>
        <v>1.2587989277683405</v>
      </c>
      <c r="G111">
        <f>1/((SQRT($F111*('Input Parameters'!$G$12)^2/'Model Parameters'!$B$51))/TANH(SQRT($F111*('Input Parameters'!$G$12)^2/'Model Parameters'!$B$51))+$F111*'Input Parameters'!$G$12/'Input Parameters'!$G$17)</f>
        <v>0.99072809678691853</v>
      </c>
      <c r="H111">
        <f>'Model Parameters'!$F$2*'Input Parameters'!$G$4*$G111</f>
        <v>33.745226835434785</v>
      </c>
      <c r="I111">
        <f>'Input Parameters'!$G$15*'Model Parameters'!$B$41/'Model Parameters'!$F$4*EXP(-$E111/'Model Parameters'!$B$50)</f>
        <v>7.4741118457756377</v>
      </c>
      <c r="J111">
        <f>'Input Parameters'!$G$22+('Model Parameters'!$F$20*'Input Parameters'!$G$22 - (1/(1/('Input Parameters'!$G$12*($I111+2*$F111*$H111))+1/('Model Parameters'!$F$22*'Input Parameters'!$G$24))) + 'Input Parameters'!$G$12*($I111+2*$F111*$H111))/('Model Parameters'!$F$20+2*'Input Parameters'!$G$13*'Input Parameters'!$G$12*'Model Parameters'!$B$61*$H111)</f>
        <v>0.81868317705658766</v>
      </c>
      <c r="K111">
        <f>'Input Parameters'!$G$15/(2*'Model Parameters'!$F$4)*'Model Parameters'!$B$39/('Model Parameters'!$B$65)*EXP(-($E111+0.11)/'Model Parameters'!$B$48)+'Input Parameters'!$G$13*'Model Parameters'!$B$61*$J111</f>
        <v>2.1716306701864356</v>
      </c>
      <c r="L111">
        <f>1/((SQRT($K111*('Input Parameters'!$G$12)^2/'Model Parameters'!$B$51))/TANH(SQRT($K111*('Input Parameters'!$G$12)^2/'Model Parameters'!$B$51))+$K111*'Input Parameters'!$G$12/'Input Parameters'!$G$17)</f>
        <v>0.98413088160021778</v>
      </c>
      <c r="M111">
        <f>'Model Parameters'!$F$2*'Input Parameters'!$G$4*$L111</f>
        <v>33.520518841708359</v>
      </c>
      <c r="N111">
        <f>'Input Parameters'!$G$22+('Model Parameters'!$F$20*'Input Parameters'!$G$22 - (1/(1/('Input Parameters'!$G$12*($I111+2*$F111*$M111))+1/('Model Parameters'!$F$22*'Input Parameters'!$G$24))) + 'Input Parameters'!$G$12*($I111+2*$F111*$M111))/('Model Parameters'!$F$20+2*'Input Parameters'!$G$13*'Input Parameters'!$G$12*'Model Parameters'!$B$61*$M111)</f>
        <v>0.81708773246033883</v>
      </c>
      <c r="O111" s="4">
        <f>(2*'Model Parameters'!$F$21*'Input Parameters'!$G$23+'Model Parameters'!$F$22*'Input Parameters'!$G$24+'Model Parameters'!$F$20*'Input Parameters'!$G$22+'Input Parameters'!$G$12*$I111-'Model Parameters'!$F$20*$N111)/(2*'Model Parameters'!$F$21)</f>
        <v>258.21375071458658</v>
      </c>
      <c r="P111" s="4">
        <f>'Input Parameters'!$G$12*(2*$F111*$M111)/(2*'Model Parameters'!$F$21)*EXP(-$N111*('Model Parameters'!$B$32+'Model Parameters'!$B$35))</f>
        <v>38.619073878667059</v>
      </c>
      <c r="Q111">
        <f>$O111+LN(1+($P111*('Model Parameters'!$B$33+2*'Model Parameters'!$B$35)*EXP(-$O111*('Model Parameters'!$B$33+2*'Model Parameters'!$B$35)))/(1+LN(SQRT(1+$P111*('Model Parameters'!$B$33+2*'Model Parameters'!$B$35)*EXP(-$O111*('Model Parameters'!$B$33+2*'Model Parameters'!$B$35))))))/('Model Parameters'!$B$33+2*'Model Parameters'!$B$35)</f>
        <v>293.83337784694794</v>
      </c>
      <c r="R111">
        <f>'Input Parameters'!$G$4*'Model Parameters'!$F$2*EXP(-'Model Parameters'!$B$32*$N111-'Model Parameters'!$B$33*$Q111-'Model Parameters'!$B$35*($N111+2*$Q111))*$L111</f>
        <v>30.913976961592152</v>
      </c>
      <c r="S111">
        <f>'Input Parameters'!$G$22+('Model Parameters'!$F$20*'Input Parameters'!$G$22 - (1/(1/('Input Parameters'!$G$12*($I111+2*$F111*$R111))+1/('Model Parameters'!$F$22*'Input Parameters'!$G$24))) + 'Input Parameters'!$G$12*($I111+2*$F111*$R111))/('Model Parameters'!$F$20+2*'Input Parameters'!$G$13*'Input Parameters'!$G$12*'Model Parameters'!$B$61*$R111)</f>
        <v>0.79783340495356714</v>
      </c>
      <c r="T111">
        <f>'Input Parameters'!$G$15/(2*'Model Parameters'!$F$4)*'Model Parameters'!$B$39/('Model Parameters'!$B$65)*EXP(-($E111+0.11)/'Model Parameters'!$B$48)+'Input Parameters'!$G$13*'Model Parameters'!$B$61*$S111</f>
        <v>2.1483831742915678</v>
      </c>
      <c r="U111">
        <f>1/((SQRT($T111*('Input Parameters'!$G$12)^2/'Model Parameters'!$B$51))/TANH(SQRT($T111*('Input Parameters'!$G$12)^2/'Model Parameters'!$B$51))+$T111*'Input Parameters'!$G$12/'Input Parameters'!$G$17)</f>
        <v>0.9842976019375218</v>
      </c>
      <c r="V111" s="4">
        <f>(2*'Model Parameters'!$F$21*'Input Parameters'!$G$23+'Model Parameters'!$F$22*'Input Parameters'!$G$24+'Model Parameters'!$F$20*'Input Parameters'!$G$22+'Input Parameters'!$G$12*$I111-'Model Parameters'!$F$20*$S111)/(2*'Model Parameters'!$F$21)</f>
        <v>258.24717806898968</v>
      </c>
      <c r="W111" s="4">
        <f>'Input Parameters'!$G$12*(2*$F111*$U111*'Model Parameters'!$F$2*'Input Parameters'!$G$4)/(2*'Model Parameters'!$F$21)*EXP(-$S111*('Model Parameters'!$B$32+'Model Parameters'!$B$35))</f>
        <v>38.625721669814368</v>
      </c>
      <c r="X111">
        <f>MAX(0,$V111+LN(1+($W111*('Model Parameters'!$B$33+2*'Model Parameters'!$B$35)*EXP(-$V111*('Model Parameters'!$B$33+2*'Model Parameters'!$B$35)))/(1+LN(SQRT(1+$W111*('Model Parameters'!$B$33+2*'Model Parameters'!$B$35)*EXP(-$V111*('Model Parameters'!$B$33+2*'Model Parameters'!$B$35))))))/('Model Parameters'!$B$33+2*'Model Parameters'!$B$35))</f>
        <v>293.8725525571727</v>
      </c>
      <c r="Y111">
        <f>'Input Parameters'!$G$4*'Model Parameters'!$F$2*EXP(-'Model Parameters'!$B$32*$S111-'Model Parameters'!$B$33*$X111-'Model Parameters'!$B$35*($S111+2*$X111))*$U111</f>
        <v>30.918965202222758</v>
      </c>
      <c r="Z111" s="8">
        <f>$E111-'Model Parameters'!$F$3*'Input Parameters'!$G$3/'Model Parameters'!$F$4*LN($S111/'Input Parameters'!$G$22)</f>
        <v>-0.5813663568515034</v>
      </c>
      <c r="AA111" s="8">
        <f>'Input Parameters'!$G$12*$Y111*$F111*2*'Model Parameters'!$F$4/10</f>
        <v>2.8615153987519197</v>
      </c>
      <c r="AB111" s="8">
        <f t="shared" si="7"/>
        <v>30.918965202222758</v>
      </c>
      <c r="AC111" s="8">
        <f t="shared" si="8"/>
        <v>293.8725525571727</v>
      </c>
      <c r="AD111" s="8">
        <f>LOG10(S111/1000/'Model Parameters'!$B$15)</f>
        <v>10.213969306558365</v>
      </c>
      <c r="AE111" s="8">
        <f>AA111*10/(AA111*10+('Model Parameters'!$F$4*'Input Parameters'!$G$12)*I111)</f>
        <v>0.91239457950110814</v>
      </c>
      <c r="AF111" s="8">
        <f>Y111*S111*'Input Parameters'!$G$13*'Input Parameters'!$G$12*'Model Parameters'!$B$61</f>
        <v>1.047941428218764E-4</v>
      </c>
      <c r="AG111" s="8">
        <f>'Input Parameters'!$G$12*F111*Y111</f>
        <v>1.4828809653064828E-4</v>
      </c>
      <c r="AH111" s="8">
        <f>'Input Parameters'!$G$17*('Model Parameters'!$F$2*'Input Parameters'!$G$4*EXP(-'Model Parameters'!$B$32*$S111-'Model Parameters'!$B$33*$X111-'Model Parameters'!$B$35*($S111+2*$X111))-$Y111*SQRT($T111*('Input Parameters'!$G$12)^2/'Model Parameters'!$B$51)/TANH(SQRT($T111*('Input Parameters'!$G$12)^2/'Model Parameters'!$B$51)))</f>
        <v>2.5308223935242738E-4</v>
      </c>
      <c r="AI111" s="8">
        <f>MIN(1,('Model Parameters'!$B$45-'Model Parameters'!$F$3*'Input Parameters'!$G$3/'Model Parameters'!$F$4*LN($S111/'Input Parameters'!$G$22))/Z111)</f>
        <v>0.25176268823703057</v>
      </c>
      <c r="AJ111" s="8">
        <f>MIN('Input Parameters'!$G$24+'Model Parameters'!$F$2*'Input Parameters'!$G$4*EXP(-'Model Parameters'!$B$32*$S111-'Model Parameters'!$B$33*$X111-'Model Parameters'!$B$35*($S111+2*$X111)),AC111*10^(3-AD111)/'Model Parameters'!$B$13)</f>
        <v>13.809892976838732</v>
      </c>
      <c r="AK111" s="8">
        <f t="shared" si="9"/>
        <v>0.2297069120680941</v>
      </c>
      <c r="AL111" s="8">
        <f>MIN(1,('Model Parameters'!$B$45-'Model Parameters'!$F$3*'Input Parameters'!$G$3/'Model Parameters'!$F$4*AD111)/($E111-'Model Parameters'!$F$3*'Input Parameters'!$G$3/'Model Parameters'!$F$4*AD111))</f>
        <v>0.46125046958091781</v>
      </c>
      <c r="AM111" s="8">
        <f>MIN(1,('Model Parameters'!$B$45-'Model Parameters'!$F$3*'Input Parameters'!$G$3/'Model Parameters'!$F$4*AD111-0.2)/($E111-'Model Parameters'!$F$3*'Input Parameters'!$G$3/'Model Parameters'!$F$4*AD111-0.2))</f>
        <v>0.56820619754080748</v>
      </c>
      <c r="AN111" s="8">
        <f t="shared" si="10"/>
        <v>0.42084242823797019</v>
      </c>
      <c r="AO111" s="8">
        <f t="shared" si="11"/>
        <v>0.51842825467516862</v>
      </c>
      <c r="AP111" s="8">
        <f>EXP(-'Model Parameters'!$B$32*$S111-'Model Parameters'!$B$33*$X111-'Model Parameters'!$B$35*($S111+2*$X111))</f>
        <v>0.9222329849242652</v>
      </c>
    </row>
    <row r="112" spans="5:42" x14ac:dyDescent="0.4">
      <c r="E112">
        <f t="shared" si="6"/>
        <v>-0.55000000000000004</v>
      </c>
      <c r="F112">
        <f>'Input Parameters'!$G$15/(2*'Model Parameters'!$F$4)*'Model Parameters'!$B$39/('Model Parameters'!$B$65)*EXP(-($E112+0.11)/'Model Parameters'!$B$48)</f>
        <v>1.3713356509141974</v>
      </c>
      <c r="G112">
        <f>1/((SQRT($F112*('Input Parameters'!$G$12)^2/'Model Parameters'!$B$51))/TANH(SQRT($F112*('Input Parameters'!$G$12)^2/'Model Parameters'!$B$51))+$F112*'Input Parameters'!$G$12/'Input Parameters'!$G$17)</f>
        <v>0.98990909818519035</v>
      </c>
      <c r="H112">
        <f>'Model Parameters'!$F$2*'Input Parameters'!$G$4*$G112</f>
        <v>33.717330893366672</v>
      </c>
      <c r="I112">
        <f>'Input Parameters'!$G$15*'Model Parameters'!$B$41/'Model Parameters'!$F$4*EXP(-$E112/'Model Parameters'!$B$50)</f>
        <v>8.0165157276113046</v>
      </c>
      <c r="J112">
        <f>'Input Parameters'!$G$22+('Model Parameters'!$F$20*'Input Parameters'!$G$22 - (1/(1/('Input Parameters'!$G$12*($I112+2*$F112*$H112))+1/('Model Parameters'!$F$22*'Input Parameters'!$G$24))) + 'Input Parameters'!$G$12*($I112+2*$F112*$H112))/('Model Parameters'!$F$20+2*'Input Parameters'!$G$13*'Input Parameters'!$G$12*'Model Parameters'!$B$61*$H112)</f>
        <v>0.89935799485451884</v>
      </c>
      <c r="K112">
        <f>'Input Parameters'!$G$15/(2*'Model Parameters'!$F$4)*'Model Parameters'!$B$39/('Model Parameters'!$B$65)*EXP(-($E112+0.11)/'Model Parameters'!$B$48)+'Input Parameters'!$G$13*'Model Parameters'!$B$61*$J112</f>
        <v>2.3741198151769858</v>
      </c>
      <c r="L112">
        <f>1/((SQRT($K112*('Input Parameters'!$G$12)^2/'Model Parameters'!$B$51))/TANH(SQRT($K112*('Input Parameters'!$G$12)^2/'Model Parameters'!$B$51))+$K112*'Input Parameters'!$G$12/'Input Parameters'!$G$17)</f>
        <v>0.98268155463362006</v>
      </c>
      <c r="M112">
        <f>'Model Parameters'!$F$2*'Input Parameters'!$G$4*$L112</f>
        <v>33.471153261580803</v>
      </c>
      <c r="N112">
        <f>'Input Parameters'!$G$22+('Model Parameters'!$F$20*'Input Parameters'!$G$22 - (1/(1/('Input Parameters'!$G$12*($I112+2*$F112*$M112))+1/('Model Parameters'!$F$22*'Input Parameters'!$G$24))) + 'Input Parameters'!$G$12*($I112+2*$F112*$M112))/('Model Parameters'!$F$20+2*'Input Parameters'!$G$13*'Input Parameters'!$G$12*'Model Parameters'!$B$61*$M112)</f>
        <v>0.89745932121594219</v>
      </c>
      <c r="O112" s="4">
        <f>(2*'Model Parameters'!$F$21*'Input Parameters'!$G$23+'Model Parameters'!$F$22*'Input Parameters'!$G$24+'Model Parameters'!$F$20*'Input Parameters'!$G$22+'Input Parameters'!$G$12*$I112-'Model Parameters'!$F$20*$N112)/(2*'Model Parameters'!$F$21)</f>
        <v>258.32246141912071</v>
      </c>
      <c r="P112" s="4">
        <f>'Input Parameters'!$G$12*(2*$F112*$M112)/(2*'Model Parameters'!$F$21)*EXP(-$N112*('Model Parameters'!$B$32+'Model Parameters'!$B$35))</f>
        <v>42.009184922487371</v>
      </c>
      <c r="Q112">
        <f>$O112+LN(1+($P112*('Model Parameters'!$B$33+2*'Model Parameters'!$B$35)*EXP(-$O112*('Model Parameters'!$B$33+2*'Model Parameters'!$B$35)))/(1+LN(SQRT(1+$P112*('Model Parameters'!$B$33+2*'Model Parameters'!$B$35)*EXP(-$O112*('Model Parameters'!$B$33+2*'Model Parameters'!$B$35))))))/('Model Parameters'!$B$33+2*'Model Parameters'!$B$35)</f>
        <v>297.03467867701193</v>
      </c>
      <c r="R112">
        <f>'Input Parameters'!$G$4*'Model Parameters'!$F$2*EXP(-'Model Parameters'!$B$32*$N112-'Model Parameters'!$B$33*$Q112-'Model Parameters'!$B$35*($N112+2*$Q112))*$L112</f>
        <v>30.840925596925356</v>
      </c>
      <c r="S112">
        <f>'Input Parameters'!$G$22+('Model Parameters'!$F$20*'Input Parameters'!$G$22 - (1/(1/('Input Parameters'!$G$12*($I112+2*$F112*$R112))+1/('Model Parameters'!$F$22*'Input Parameters'!$G$24))) + 'Input Parameters'!$G$12*($I112+2*$F112*$R112))/('Model Parameters'!$F$20+2*'Input Parameters'!$G$13*'Input Parameters'!$G$12*'Model Parameters'!$B$61*$R112)</f>
        <v>0.87629830642478412</v>
      </c>
      <c r="T112">
        <f>'Input Parameters'!$G$15/(2*'Model Parameters'!$F$4)*'Model Parameters'!$B$39/('Model Parameters'!$B$65)*EXP(-($E112+0.11)/'Model Parameters'!$B$48)+'Input Parameters'!$G$13*'Model Parameters'!$B$61*$S112</f>
        <v>2.3484082625778315</v>
      </c>
      <c r="U112">
        <f>1/((SQRT($T112*('Input Parameters'!$G$12)^2/'Model Parameters'!$B$51))/TANH(SQRT($T112*('Input Parameters'!$G$12)^2/'Model Parameters'!$B$51))+$T112*'Input Parameters'!$G$12/'Input Parameters'!$G$17)</f>
        <v>0.98286530534606675</v>
      </c>
      <c r="V112" s="4">
        <f>(2*'Model Parameters'!$F$21*'Input Parameters'!$G$23+'Model Parameters'!$F$22*'Input Parameters'!$G$24+'Model Parameters'!$F$20*'Input Parameters'!$G$22+'Input Parameters'!$G$12*$I112-'Model Parameters'!$F$20*$S112)/(2*'Model Parameters'!$F$21)</f>
        <v>258.35919896504146</v>
      </c>
      <c r="W112" s="4">
        <f>'Input Parameters'!$G$12*(2*$F112*$U112*'Model Parameters'!$F$2*'Input Parameters'!$G$4)/(2*'Model Parameters'!$F$21)*EXP(-$S112*('Model Parameters'!$B$32+'Model Parameters'!$B$35))</f>
        <v>42.017166169959353</v>
      </c>
      <c r="X112">
        <f>MAX(0,$V112+LN(1+($W112*('Model Parameters'!$B$33+2*'Model Parameters'!$B$35)*EXP(-$V112*('Model Parameters'!$B$33+2*'Model Parameters'!$B$35)))/(1+LN(SQRT(1+$W112*('Model Parameters'!$B$33+2*'Model Parameters'!$B$35)*EXP(-$V112*('Model Parameters'!$B$33+2*'Model Parameters'!$B$35))))))/('Model Parameters'!$B$33+2*'Model Parameters'!$B$35))</f>
        <v>297.07830612113918</v>
      </c>
      <c r="Y112">
        <f>'Input Parameters'!$G$4*'Model Parameters'!$F$2*EXP(-'Model Parameters'!$B$32*$S112-'Model Parameters'!$B$33*$X112-'Model Parameters'!$B$35*($S112+2*$X112))*$U112</f>
        <v>30.84641478931859</v>
      </c>
      <c r="Z112" s="8">
        <f>$E112-'Model Parameters'!$F$3*'Input Parameters'!$G$3/'Model Parameters'!$F$4*LN($S112/'Input Parameters'!$G$22)</f>
        <v>-0.58877651347112903</v>
      </c>
      <c r="AA112" s="8">
        <f>'Input Parameters'!$G$12*$Y112*$F112*2*'Model Parameters'!$F$4/10</f>
        <v>3.1100203683094518</v>
      </c>
      <c r="AB112" s="8">
        <f t="shared" si="7"/>
        <v>30.84641478931859</v>
      </c>
      <c r="AC112" s="8">
        <f t="shared" si="8"/>
        <v>297.07830612113918</v>
      </c>
      <c r="AD112" s="8">
        <f>LOG10(S112/1000/'Model Parameters'!$B$15)</f>
        <v>10.254709062830267</v>
      </c>
      <c r="AE112" s="8">
        <f>AA112*10/(AA112*10+('Model Parameters'!$F$4*'Input Parameters'!$G$12)*I112)</f>
        <v>0.91344546701898444</v>
      </c>
      <c r="AF112" s="8">
        <f>Y112*S112*'Input Parameters'!$G$13*'Input Parameters'!$G$12*'Model Parameters'!$B$61</f>
        <v>1.1483030269349182E-4</v>
      </c>
      <c r="AG112" s="8">
        <f>'Input Parameters'!$G$12*F112*Y112</f>
        <v>1.6116600343625702E-4</v>
      </c>
      <c r="AH112" s="8">
        <f>'Input Parameters'!$G$17*('Model Parameters'!$F$2*'Input Parameters'!$G$4*EXP(-'Model Parameters'!$B$32*$S112-'Model Parameters'!$B$33*$X112-'Model Parameters'!$B$35*($S112+2*$X112))-$Y112*SQRT($T112*('Input Parameters'!$G$12)^2/'Model Parameters'!$B$51)/TANH(SQRT($T112*('Input Parameters'!$G$12)^2/'Model Parameters'!$B$51)))</f>
        <v>2.7599630612966478E-4</v>
      </c>
      <c r="AI112" s="8">
        <f>MIN(1,('Model Parameters'!$B$45-'Model Parameters'!$F$3*'Input Parameters'!$G$3/'Model Parameters'!$F$4*LN($S112/'Input Parameters'!$G$22))/Z112)</f>
        <v>0.25268758190441021</v>
      </c>
      <c r="AJ112" s="8">
        <f>MIN('Input Parameters'!$G$24+'Model Parameters'!$F$2*'Input Parameters'!$G$4*EXP(-'Model Parameters'!$B$32*$S112-'Model Parameters'!$B$33*$X112-'Model Parameters'!$B$35*($S112+2*$X112)),AC112*10^(3-AD112)/'Model Parameters'!$B$13)</f>
        <v>12.710495183565742</v>
      </c>
      <c r="AK112" s="8">
        <f t="shared" si="9"/>
        <v>0.23081632626257187</v>
      </c>
      <c r="AL112" s="8">
        <f>MIN(1,('Model Parameters'!$B$45-'Model Parameters'!$F$3*'Input Parameters'!$G$3/'Model Parameters'!$F$4*AD112)/($E112-'Model Parameters'!$F$3*'Input Parameters'!$G$3/'Model Parameters'!$F$4*AD112))</f>
        <v>0.45910862126351615</v>
      </c>
      <c r="AM112" s="8">
        <f>MIN(1,('Model Parameters'!$B$45-'Model Parameters'!$F$3*'Input Parameters'!$G$3/'Model Parameters'!$F$4*AD112-0.2)/($E112-'Model Parameters'!$F$3*'Input Parameters'!$G$3/'Model Parameters'!$F$4*AD112-0.2))</f>
        <v>0.56584889045518405</v>
      </c>
      <c r="AN112" s="8">
        <f t="shared" si="10"/>
        <v>0.41937068896249458</v>
      </c>
      <c r="AO112" s="8">
        <f t="shared" si="11"/>
        <v>0.51687210400400974</v>
      </c>
      <c r="AP112" s="8">
        <f>EXP(-'Model Parameters'!$B$32*$S112-'Model Parameters'!$B$33*$X112-'Model Parameters'!$B$35*($S112+2*$X112))</f>
        <v>0.92140977886675102</v>
      </c>
    </row>
    <row r="113" spans="5:42" x14ac:dyDescent="0.4">
      <c r="E113">
        <f t="shared" si="6"/>
        <v>-0.55500000000000005</v>
      </c>
      <c r="F113">
        <f>'Input Parameters'!$G$15/(2*'Model Parameters'!$F$4)*'Model Parameters'!$B$39/('Model Parameters'!$B$65)*EXP(-($E113+0.11)/'Model Parameters'!$B$48)</f>
        <v>1.4939331659602029</v>
      </c>
      <c r="G113">
        <f>1/((SQRT($F113*('Input Parameters'!$G$12)^2/'Model Parameters'!$B$51))/TANH(SQRT($F113*('Input Parameters'!$G$12)^2/'Model Parameters'!$B$51))+$F113*'Input Parameters'!$G$12/'Input Parameters'!$G$17)</f>
        <v>0.98901870783750878</v>
      </c>
      <c r="H113">
        <f>'Model Parameters'!$F$2*'Input Parameters'!$G$4*$G113</f>
        <v>33.687003274363995</v>
      </c>
      <c r="I113">
        <f>'Input Parameters'!$G$15*'Model Parameters'!$B$41/'Model Parameters'!$F$4*EXP(-$E113/'Model Parameters'!$B$50)</f>
        <v>8.5982824096165569</v>
      </c>
      <c r="J113">
        <f>'Input Parameters'!$G$22+('Model Parameters'!$F$20*'Input Parameters'!$G$22 - (1/(1/('Input Parameters'!$G$12*($I113+2*$F113*$H113))+1/('Model Parameters'!$F$22*'Input Parameters'!$G$24))) + 'Input Parameters'!$G$12*($I113+2*$F113*$H113))/('Model Parameters'!$F$20+2*'Input Parameters'!$G$13*'Input Parameters'!$G$12*'Model Parameters'!$B$61*$H113)</f>
        <v>0.98923725902055859</v>
      </c>
      <c r="K113">
        <f>'Input Parameters'!$G$15/(2*'Model Parameters'!$F$4)*'Model Parameters'!$B$39/('Model Parameters'!$B$65)*EXP(-($E113+0.11)/'Model Parameters'!$B$48)+'Input Parameters'!$G$13*'Model Parameters'!$B$61*$J113</f>
        <v>2.5969327097681258</v>
      </c>
      <c r="L113">
        <f>1/((SQRT($K113*('Input Parameters'!$G$12)^2/'Model Parameters'!$B$51))/TANH(SQRT($K113*('Input Parameters'!$G$12)^2/'Model Parameters'!$B$51))+$K113*'Input Parameters'!$G$12/'Input Parameters'!$G$17)</f>
        <v>0.98109260746062465</v>
      </c>
      <c r="M113">
        <f>'Model Parameters'!$F$2*'Input Parameters'!$G$4*$L113</f>
        <v>33.417032072370418</v>
      </c>
      <c r="N113">
        <f>'Input Parameters'!$G$22+('Model Parameters'!$F$20*'Input Parameters'!$G$22 - (1/(1/('Input Parameters'!$G$12*($I113+2*$F113*$M113))+1/('Model Parameters'!$F$22*'Input Parameters'!$G$24))) + 'Input Parameters'!$G$12*($I113+2*$F113*$M113))/('Model Parameters'!$F$20+2*'Input Parameters'!$G$13*'Input Parameters'!$G$12*'Model Parameters'!$B$61*$M113)</f>
        <v>0.98698389006096876</v>
      </c>
      <c r="O113" s="4">
        <f>(2*'Model Parameters'!$F$21*'Input Parameters'!$G$23+'Model Parameters'!$F$22*'Input Parameters'!$G$24+'Model Parameters'!$F$20*'Input Parameters'!$G$22+'Input Parameters'!$G$12*$I113-'Model Parameters'!$F$20*$N113)/(2*'Model Parameters'!$F$21)</f>
        <v>258.43329695526893</v>
      </c>
      <c r="P113" s="4">
        <f>'Input Parameters'!$G$12*(2*$F113*$M113)/(2*'Model Parameters'!$F$21)*EXP(-$N113*('Model Parameters'!$B$32+'Model Parameters'!$B$35))</f>
        <v>45.690230326089889</v>
      </c>
      <c r="Q113">
        <f>$O113+LN(1+($P113*('Model Parameters'!$B$33+2*'Model Parameters'!$B$35)*EXP(-$O113*('Model Parameters'!$B$33+2*'Model Parameters'!$B$35)))/(1+LN(SQRT(1+$P113*('Model Parameters'!$B$33+2*'Model Parameters'!$B$35)*EXP(-$O113*('Model Parameters'!$B$33+2*'Model Parameters'!$B$35))))))/('Model Parameters'!$B$33+2*'Model Parameters'!$B$35)</f>
        <v>300.49743146189542</v>
      </c>
      <c r="R113">
        <f>'Input Parameters'!$G$4*'Model Parameters'!$F$2*EXP(-'Model Parameters'!$B$32*$N113-'Model Parameters'!$B$33*$Q113-'Model Parameters'!$B$35*($N113+2*$Q113))*$L113</f>
        <v>30.761349429056633</v>
      </c>
      <c r="S113">
        <f>'Input Parameters'!$G$22+('Model Parameters'!$F$20*'Input Parameters'!$G$22 - (1/(1/('Input Parameters'!$G$12*($I113+2*$F113*$R113))+1/('Model Parameters'!$F$22*'Input Parameters'!$G$24))) + 'Input Parameters'!$G$12*($I113+2*$F113*$R113))/('Model Parameters'!$F$20+2*'Input Parameters'!$G$13*'Input Parameters'!$G$12*'Model Parameters'!$B$61*$R113)</f>
        <v>0.9637983053872734</v>
      </c>
      <c r="T113">
        <f>'Input Parameters'!$G$15/(2*'Model Parameters'!$F$4)*'Model Parameters'!$B$39/('Model Parameters'!$B$65)*EXP(-($E113+0.11)/'Model Parameters'!$B$48)+'Input Parameters'!$G$13*'Model Parameters'!$B$61*$S113</f>
        <v>2.5685682764670128</v>
      </c>
      <c r="U113">
        <f>1/((SQRT($T113*('Input Parameters'!$G$12)^2/'Model Parameters'!$B$51))/TANH(SQRT($T113*('Input Parameters'!$G$12)^2/'Model Parameters'!$B$51))+$T113*'Input Parameters'!$G$12/'Input Parameters'!$G$17)</f>
        <v>0.98129454374915837</v>
      </c>
      <c r="V113" s="4">
        <f>(2*'Model Parameters'!$F$21*'Input Parameters'!$G$23+'Model Parameters'!$F$22*'Input Parameters'!$G$24+'Model Parameters'!$F$20*'Input Parameters'!$G$22+'Input Parameters'!$G$12*$I113-'Model Parameters'!$F$20*$S113)/(2*'Model Parameters'!$F$21)</f>
        <v>258.47354934817434</v>
      </c>
      <c r="W113" s="4">
        <f>'Input Parameters'!$G$12*(2*$F113*$U113*'Model Parameters'!$F$2*'Input Parameters'!$G$4)/(2*'Model Parameters'!$F$21)*EXP(-$S113*('Model Parameters'!$B$32+'Model Parameters'!$B$35))</f>
        <v>45.699784794628329</v>
      </c>
      <c r="X113">
        <f>MAX(0,$V113+LN(1+($W113*('Model Parameters'!$B$33+2*'Model Parameters'!$B$35)*EXP(-$V113*('Model Parameters'!$B$33+2*'Model Parameters'!$B$35)))/(1+LN(SQRT(1+$W113*('Model Parameters'!$B$33+2*'Model Parameters'!$B$35)*EXP(-$V113*('Model Parameters'!$B$33+2*'Model Parameters'!$B$35))))))/('Model Parameters'!$B$33+2*'Model Parameters'!$B$35))</f>
        <v>300.54591849344081</v>
      </c>
      <c r="Y113">
        <f>'Input Parameters'!$G$4*'Model Parameters'!$F$2*EXP(-'Model Parameters'!$B$32*$S113-'Model Parameters'!$B$33*$X113-'Model Parameters'!$B$35*($S113+2*$X113))*$U113</f>
        <v>30.767371657023126</v>
      </c>
      <c r="Z113" s="8">
        <f>$E113-'Model Parameters'!$F$3*'Input Parameters'!$G$3/'Model Parameters'!$F$4*LN($S113/'Input Parameters'!$G$22)</f>
        <v>-0.59622183644635407</v>
      </c>
      <c r="AA113" s="8">
        <f>'Input Parameters'!$G$12*$Y113*$F113*2*'Model Parameters'!$F$4/10</f>
        <v>3.3793746277091969</v>
      </c>
      <c r="AB113" s="8">
        <f t="shared" si="7"/>
        <v>30.767371657023126</v>
      </c>
      <c r="AC113" s="8">
        <f t="shared" si="8"/>
        <v>300.54591849344081</v>
      </c>
      <c r="AD113" s="8">
        <f>LOG10(S113/1000/'Model Parameters'!$B$15)</f>
        <v>10.296043248835254</v>
      </c>
      <c r="AE113" s="8">
        <f>AA113*10/(AA113*10+('Model Parameters'!$F$4*'Input Parameters'!$G$12)*I113)</f>
        <v>0.91446799483651464</v>
      </c>
      <c r="AF113" s="8">
        <f>Y113*S113*'Input Parameters'!$G$13*'Input Parameters'!$G$12*'Model Parameters'!$B$61</f>
        <v>1.259726887728732E-4</v>
      </c>
      <c r="AG113" s="8">
        <f>'Input Parameters'!$G$12*F113*Y113</f>
        <v>1.7512435237131144E-4</v>
      </c>
      <c r="AH113" s="8">
        <f>'Input Parameters'!$G$17*('Model Parameters'!$F$2*'Input Parameters'!$G$4*EXP(-'Model Parameters'!$B$32*$S113-'Model Parameters'!$B$33*$X113-'Model Parameters'!$B$35*($S113+2*$X113))-$Y113*SQRT($T113*('Input Parameters'!$G$12)^2/'Model Parameters'!$B$51)/TANH(SQRT($T113*('Input Parameters'!$G$12)^2/'Model Parameters'!$B$51)))</f>
        <v>3.0109704114428422E-4</v>
      </c>
      <c r="AI113" s="8">
        <f>MIN(1,('Model Parameters'!$B$45-'Model Parameters'!$F$3*'Input Parameters'!$G$3/'Model Parameters'!$F$4*LN($S113/'Input Parameters'!$G$22))/Z113)</f>
        <v>0.25363350887595415</v>
      </c>
      <c r="AJ113" s="8">
        <f>MIN('Input Parameters'!$G$24+'Model Parameters'!$F$2*'Input Parameters'!$G$4*EXP(-'Model Parameters'!$B$32*$S113-'Model Parameters'!$B$33*$X113-'Model Parameters'!$B$35*($S113+2*$X113)),AC113*10^(3-AD113)/'Model Parameters'!$B$13)</f>
        <v>11.691444702408464</v>
      </c>
      <c r="AK113" s="8">
        <f t="shared" si="9"/>
        <v>0.23193972628514314</v>
      </c>
      <c r="AL113" s="8">
        <f>MIN(1,('Model Parameters'!$B$45-'Model Parameters'!$F$3*'Input Parameters'!$G$3/'Model Parameters'!$F$4*AD113)/($E113-'Model Parameters'!$F$3*'Input Parameters'!$G$3/'Model Parameters'!$F$4*AD113))</f>
        <v>0.45700849886413186</v>
      </c>
      <c r="AM113" s="8">
        <f>MIN(1,('Model Parameters'!$B$45-'Model Parameters'!$F$3*'Input Parameters'!$G$3/'Model Parameters'!$F$4*AD113-0.2)/($E113-'Model Parameters'!$F$3*'Input Parameters'!$G$3/'Model Parameters'!$F$4*AD113-0.2))</f>
        <v>0.5635260839740549</v>
      </c>
      <c r="AN113" s="8">
        <f t="shared" si="10"/>
        <v>0.41791964557952826</v>
      </c>
      <c r="AO113" s="8">
        <f t="shared" si="11"/>
        <v>0.51532656804982735</v>
      </c>
      <c r="AP113" s="8">
        <f>EXP(-'Model Parameters'!$B$32*$S113-'Model Parameters'!$B$33*$X113-'Model Parameters'!$B$35*($S113+2*$X113))</f>
        <v>0.92051981481487977</v>
      </c>
    </row>
    <row r="114" spans="5:42" x14ac:dyDescent="0.4">
      <c r="E114">
        <f t="shared" si="6"/>
        <v>-0.56000000000000005</v>
      </c>
      <c r="F114">
        <f>'Input Parameters'!$G$15/(2*'Model Parameters'!$F$4)*'Model Parameters'!$B$39/('Model Parameters'!$B$65)*EXP(-($E114+0.11)/'Model Parameters'!$B$48)</f>
        <v>1.6274909084935021</v>
      </c>
      <c r="G114">
        <f>1/((SQRT($F114*('Input Parameters'!$G$12)^2/'Model Parameters'!$B$51))/TANH(SQRT($F114*('Input Parameters'!$G$12)^2/'Model Parameters'!$B$51))+$F114*'Input Parameters'!$G$12/'Input Parameters'!$G$17)</f>
        <v>0.98805087751160892</v>
      </c>
      <c r="H114">
        <f>'Model Parameters'!$F$2*'Input Parameters'!$G$4*$G114</f>
        <v>33.654037969360914</v>
      </c>
      <c r="I114">
        <f>'Input Parameters'!$G$15*'Model Parameters'!$B$41/'Model Parameters'!$F$4*EXP(-$E114/'Model Parameters'!$B$50)</f>
        <v>9.2222684901474885</v>
      </c>
      <c r="J114">
        <f>'Input Parameters'!$G$22+('Model Parameters'!$F$20*'Input Parameters'!$G$22 - (1/(1/('Input Parameters'!$G$12*($I114+2*$F114*$H114))+1/('Model Parameters'!$F$22*'Input Parameters'!$G$24))) + 'Input Parameters'!$G$12*($I114+2*$F114*$H114))/('Model Parameters'!$F$20+2*'Input Parameters'!$G$13*'Input Parameters'!$G$12*'Model Parameters'!$B$61*$H114)</f>
        <v>1.0891920557798702</v>
      </c>
      <c r="K114">
        <f>'Input Parameters'!$G$15/(2*'Model Parameters'!$F$4)*'Model Parameters'!$B$39/('Model Parameters'!$B$65)*EXP(-($E114+0.11)/'Model Parameters'!$B$48)+'Input Parameters'!$G$13*'Model Parameters'!$B$61*$J114</f>
        <v>2.8419400506880574</v>
      </c>
      <c r="L114">
        <f>1/((SQRT($K114*('Input Parameters'!$G$12)^2/'Model Parameters'!$B$51))/TANH(SQRT($K114*('Input Parameters'!$G$12)^2/'Model Parameters'!$B$51))+$K114*'Input Parameters'!$G$12/'Input Parameters'!$G$17)</f>
        <v>0.97935241712730248</v>
      </c>
      <c r="M114">
        <f>'Model Parameters'!$F$2*'Input Parameters'!$G$4*$L114</f>
        <v>33.357759384207803</v>
      </c>
      <c r="N114">
        <f>'Input Parameters'!$G$22+('Model Parameters'!$F$20*'Input Parameters'!$G$22 - (1/(1/('Input Parameters'!$G$12*($I114+2*$F114*$M114))+1/('Model Parameters'!$F$22*'Input Parameters'!$G$24))) + 'Input Parameters'!$G$12*($I114+2*$F114*$M114))/('Model Parameters'!$F$20+2*'Input Parameters'!$G$13*'Input Parameters'!$G$12*'Model Parameters'!$B$61*$M114)</f>
        <v>1.0865255273162404</v>
      </c>
      <c r="O114" s="4">
        <f>(2*'Model Parameters'!$F$21*'Input Parameters'!$G$23+'Model Parameters'!$F$22*'Input Parameters'!$G$24+'Model Parameters'!$F$20*'Input Parameters'!$G$22+'Input Parameters'!$G$12*$I114-'Model Parameters'!$F$20*$N114)/(2*'Model Parameters'!$F$21)</f>
        <v>258.54606457024562</v>
      </c>
      <c r="P114" s="4">
        <f>'Input Parameters'!$G$12*(2*$F114*$M114)/(2*'Model Parameters'!$F$21)*EXP(-$N114*('Model Parameters'!$B$32+'Model Parameters'!$B$35))</f>
        <v>49.685952532827201</v>
      </c>
      <c r="Q114">
        <f>$O114+LN(1+($P114*('Model Parameters'!$B$33+2*'Model Parameters'!$B$35)*EXP(-$O114*('Model Parameters'!$B$33+2*'Model Parameters'!$B$35)))/(1+LN(SQRT(1+$P114*('Model Parameters'!$B$33+2*'Model Parameters'!$B$35)*EXP(-$O114*('Model Parameters'!$B$33+2*'Model Parameters'!$B$35))))))/('Model Parameters'!$B$33+2*'Model Parameters'!$B$35)</f>
        <v>304.24153741995713</v>
      </c>
      <c r="R114">
        <f>'Input Parameters'!$G$4*'Model Parameters'!$F$2*EXP(-'Model Parameters'!$B$32*$N114-'Model Parameters'!$B$33*$Q114-'Model Parameters'!$B$35*($N114+2*$Q114))*$L114</f>
        <v>30.674742707905946</v>
      </c>
      <c r="S114">
        <f>'Input Parameters'!$G$22+('Model Parameters'!$F$20*'Input Parameters'!$G$22 - (1/(1/('Input Parameters'!$G$12*($I114+2*$F114*$R114))+1/('Model Parameters'!$F$22*'Input Parameters'!$G$24))) + 'Input Parameters'!$G$12*($I114+2*$F114*$R114))/('Model Parameters'!$F$20+2*'Input Parameters'!$G$13*'Input Parameters'!$G$12*'Model Parameters'!$B$61*$R114)</f>
        <v>1.06119575339312</v>
      </c>
      <c r="T114">
        <f>'Input Parameters'!$G$15/(2*'Model Parameters'!$F$4)*'Model Parameters'!$B$39/('Model Parameters'!$B$65)*EXP(-($E114+0.11)/'Model Parameters'!$B$48)+'Input Parameters'!$G$13*'Model Parameters'!$B$61*$S114</f>
        <v>2.8107241735268307</v>
      </c>
      <c r="U114">
        <f>1/((SQRT($T114*('Input Parameters'!$G$12)^2/'Model Parameters'!$B$51))/TANH(SQRT($T114*('Input Parameters'!$G$12)^2/'Model Parameters'!$B$51))+$T114*'Input Parameters'!$G$12/'Input Parameters'!$G$17)</f>
        <v>0.97957372327450609</v>
      </c>
      <c r="V114" s="4">
        <f>(2*'Model Parameters'!$F$21*'Input Parameters'!$G$23+'Model Parameters'!$F$22*'Input Parameters'!$G$24+'Model Parameters'!$F$20*'Input Parameters'!$G$22+'Input Parameters'!$G$12*$I114-'Model Parameters'!$F$20*$S114)/(2*'Model Parameters'!$F$21)</f>
        <v>258.59003948079919</v>
      </c>
      <c r="W114" s="4">
        <f>'Input Parameters'!$G$12*(2*$F114*$U114*'Model Parameters'!$F$2*'Input Parameters'!$G$4)/(2*'Model Parameters'!$F$21)*EXP(-$S114*('Model Parameters'!$B$32+'Model Parameters'!$B$35))</f>
        <v>49.697358537854974</v>
      </c>
      <c r="X114">
        <f>MAX(0,$V114+LN(1+($W114*('Model Parameters'!$B$33+2*'Model Parameters'!$B$35)*EXP(-$V114*('Model Parameters'!$B$33+2*'Model Parameters'!$B$35)))/(1+LN(SQRT(1+$W114*('Model Parameters'!$B$33+2*'Model Parameters'!$B$35)*EXP(-$V114*('Model Parameters'!$B$33+2*'Model Parameters'!$B$35))))))/('Model Parameters'!$B$33+2*'Model Parameters'!$B$35))</f>
        <v>304.29532545091956</v>
      </c>
      <c r="Y114">
        <f>'Input Parameters'!$G$4*'Model Parameters'!$F$2*EXP(-'Model Parameters'!$B$32*$S114-'Model Parameters'!$B$33*$X114-'Model Parameters'!$B$35*($S114+2*$X114))*$U114</f>
        <v>30.681330464514168</v>
      </c>
      <c r="Z114" s="8">
        <f>$E114-'Model Parameters'!$F$3*'Input Parameters'!$G$3/'Model Parameters'!$F$4*LN($S114/'Input Parameters'!$G$22)</f>
        <v>-0.60369526974354049</v>
      </c>
      <c r="AA114" s="8">
        <f>'Input Parameters'!$G$12*$Y114*$F114*2*'Model Parameters'!$F$4/10</f>
        <v>3.6711956672323565</v>
      </c>
      <c r="AB114" s="8">
        <f t="shared" si="7"/>
        <v>30.681330464514168</v>
      </c>
      <c r="AC114" s="8">
        <f t="shared" si="8"/>
        <v>304.29532545091956</v>
      </c>
      <c r="AD114" s="8">
        <f>LOG10(S114/1000/'Model Parameters'!$B$15)</f>
        <v>10.337852593863557</v>
      </c>
      <c r="AE114" s="8">
        <f>AA114*10/(AA114*10+('Model Parameters'!$F$4*'Input Parameters'!$G$12)*I114)</f>
        <v>0.91546140137376719</v>
      </c>
      <c r="AF114" s="8">
        <f>Y114*S114*'Input Parameters'!$G$13*'Input Parameters'!$G$12*'Model Parameters'!$B$61</f>
        <v>1.3831508082836675E-4</v>
      </c>
      <c r="AG114" s="8">
        <f>'Input Parameters'!$G$12*F114*Y114</f>
        <v>1.9024696415154461E-4</v>
      </c>
      <c r="AH114" s="8">
        <f>'Input Parameters'!$G$17*('Model Parameters'!$F$2*'Input Parameters'!$G$4*EXP(-'Model Parameters'!$B$32*$S114-'Model Parameters'!$B$33*$X114-'Model Parameters'!$B$35*($S114+2*$X114))-$Y114*SQRT($T114*('Input Parameters'!$G$12)^2/'Model Parameters'!$B$51)/TANH(SQRT($T114*('Input Parameters'!$G$12)^2/'Model Parameters'!$B$51)))</f>
        <v>3.2856204497991374E-4</v>
      </c>
      <c r="AI114" s="8">
        <f>MIN(1,('Model Parameters'!$B$45-'Model Parameters'!$F$3*'Input Parameters'!$G$3/'Model Parameters'!$F$4*LN($S114/'Input Parameters'!$G$22))/Z114)</f>
        <v>0.25459081335660061</v>
      </c>
      <c r="AJ114" s="8">
        <f>MIN('Input Parameters'!$G$24+'Model Parameters'!$F$2*'Input Parameters'!$G$4*EXP(-'Model Parameters'!$B$32*$S114-'Model Parameters'!$B$33*$X114-'Model Parameters'!$B$35*($S114+2*$X114)),AC114*10^(3-AD114)/'Model Parameters'!$B$13)</f>
        <v>10.750861851304087</v>
      </c>
      <c r="AK114" s="8">
        <f t="shared" si="9"/>
        <v>0.23306806277232081</v>
      </c>
      <c r="AL114" s="8">
        <f>MIN(1,('Model Parameters'!$B$45-'Model Parameters'!$F$3*'Input Parameters'!$G$3/'Model Parameters'!$F$4*AD114)/($E114-'Model Parameters'!$F$3*'Input Parameters'!$G$3/'Model Parameters'!$F$4*AD114))</f>
        <v>0.45494727676572233</v>
      </c>
      <c r="AM114" s="8">
        <f>MIN(1,('Model Parameters'!$B$45-'Model Parameters'!$F$3*'Input Parameters'!$G$3/'Model Parameters'!$F$4*AD114-0.2)/($E114-'Model Parameters'!$F$3*'Input Parameters'!$G$3/'Model Parameters'!$F$4*AD114-0.2))</f>
        <v>0.56123595913495328</v>
      </c>
      <c r="AN114" s="8">
        <f t="shared" si="10"/>
        <v>0.41648667153912727</v>
      </c>
      <c r="AO114" s="8">
        <f t="shared" si="11"/>
        <v>0.51378985765103469</v>
      </c>
      <c r="AP114" s="8">
        <f>EXP(-'Model Parameters'!$B$32*$S114-'Model Parameters'!$B$33*$X114-'Model Parameters'!$B$35*($S114+2*$X114))</f>
        <v>0.91955813213830895</v>
      </c>
    </row>
    <row r="115" spans="5:42" x14ac:dyDescent="0.4">
      <c r="E115">
        <f t="shared" si="6"/>
        <v>-0.56500000000000006</v>
      </c>
      <c r="F115">
        <f>'Input Parameters'!$G$15/(2*'Model Parameters'!$F$4)*'Model Parameters'!$B$39/('Model Parameters'!$B$65)*EXP(-($E115+0.11)/'Model Parameters'!$B$48)</f>
        <v>1.7729887237134703</v>
      </c>
      <c r="G115">
        <f>1/((SQRT($F115*('Input Parameters'!$G$12)^2/'Model Parameters'!$B$51))/TANH(SQRT($F115*('Input Parameters'!$G$12)^2/'Model Parameters'!$B$51))+$F115*'Input Parameters'!$G$12/'Input Parameters'!$G$17)</f>
        <v>0.98699907866839687</v>
      </c>
      <c r="H115">
        <f>'Model Parameters'!$F$2*'Input Parameters'!$G$4*$G115</f>
        <v>33.618212609542667</v>
      </c>
      <c r="I115">
        <f>'Input Parameters'!$G$15*'Model Parameters'!$B$41/'Model Parameters'!$F$4*EXP(-$E115/'Model Parameters'!$B$50)</f>
        <v>9.8915378738019477</v>
      </c>
      <c r="J115">
        <f>'Input Parameters'!$G$22+('Model Parameters'!$F$20*'Input Parameters'!$G$22 - (1/(1/('Input Parameters'!$G$12*($I115+2*$F115*$H115))+1/('Model Parameters'!$F$22*'Input Parameters'!$G$24))) + 'Input Parameters'!$G$12*($I115+2*$F115*$H115))/('Model Parameters'!$F$20+2*'Input Parameters'!$G$13*'Input Parameters'!$G$12*'Model Parameters'!$B$61*$H115)</f>
        <v>1.2001607997541326</v>
      </c>
      <c r="K115">
        <f>'Input Parameters'!$G$15/(2*'Model Parameters'!$F$4)*'Model Parameters'!$B$39/('Model Parameters'!$B$65)*EXP(-($E115+0.11)/'Model Parameters'!$B$48)+'Input Parameters'!$G$13*'Model Parameters'!$B$61*$J115</f>
        <v>3.1111680154393282</v>
      </c>
      <c r="L115">
        <f>1/((SQRT($K115*('Input Parameters'!$G$12)^2/'Model Parameters'!$B$51))/TANH(SQRT($K115*('Input Parameters'!$G$12)^2/'Model Parameters'!$B$51))+$K115*'Input Parameters'!$G$12/'Input Parameters'!$G$17)</f>
        <v>0.97744863699908124</v>
      </c>
      <c r="M115">
        <f>'Model Parameters'!$F$2*'Input Parameters'!$G$4*$L115</f>
        <v>33.292914657910075</v>
      </c>
      <c r="N115">
        <f>'Input Parameters'!$G$22+('Model Parameters'!$F$20*'Input Parameters'!$G$22 - (1/(1/('Input Parameters'!$G$12*($I115+2*$F115*$M115))+1/('Model Parameters'!$F$22*'Input Parameters'!$G$24))) + 'Input Parameters'!$G$12*($I115+2*$F115*$M115))/('Model Parameters'!$F$20+2*'Input Parameters'!$G$13*'Input Parameters'!$G$12*'Model Parameters'!$B$61*$M115)</f>
        <v>1.1970150582080019</v>
      </c>
      <c r="O115" s="4">
        <f>(2*'Model Parameters'!$F$21*'Input Parameters'!$G$23+'Model Parameters'!$F$22*'Input Parameters'!$G$24+'Model Parameters'!$F$20*'Input Parameters'!$G$22+'Input Parameters'!$G$12*$I115-'Model Parameters'!$F$20*$N115)/(2*'Model Parameters'!$F$21)</f>
        <v>258.66055052802892</v>
      </c>
      <c r="P115" s="4">
        <f>'Input Parameters'!$G$12*(2*$F115*$M115)/(2*'Model Parameters'!$F$21)*EXP(-$N115*('Model Parameters'!$B$32+'Model Parameters'!$B$35))</f>
        <v>54.021814680355767</v>
      </c>
      <c r="Q115">
        <f>$O115+LN(1+($P115*('Model Parameters'!$B$33+2*'Model Parameters'!$B$35)*EXP(-$O115*('Model Parameters'!$B$33+2*'Model Parameters'!$B$35)))/(1+LN(SQRT(1+$P115*('Model Parameters'!$B$33+2*'Model Parameters'!$B$35)*EXP(-$O115*('Model Parameters'!$B$33+2*'Model Parameters'!$B$35))))))/('Model Parameters'!$B$33+2*'Model Parameters'!$B$35)</f>
        <v>308.28814508453115</v>
      </c>
      <c r="R115">
        <f>'Input Parameters'!$G$4*'Model Parameters'!$F$2*EXP(-'Model Parameters'!$B$32*$N115-'Model Parameters'!$B$33*$Q115-'Model Parameters'!$B$35*($N115+2*$Q115))*$L115</f>
        <v>30.580572312008009</v>
      </c>
      <c r="S115">
        <f>'Input Parameters'!$G$22+('Model Parameters'!$F$20*'Input Parameters'!$G$22 - (1/(1/('Input Parameters'!$G$12*($I115+2*$F115*$R115))+1/('Model Parameters'!$F$22*'Input Parameters'!$G$24))) + 'Input Parameters'!$G$12*($I115+2*$F115*$R115))/('Model Parameters'!$F$20+2*'Input Parameters'!$G$13*'Input Parameters'!$G$12*'Model Parameters'!$B$61*$R115)</f>
        <v>1.1694196069809348</v>
      </c>
      <c r="T115">
        <f>'Input Parameters'!$G$15/(2*'Model Parameters'!$F$4)*'Model Parameters'!$B$39/('Model Parameters'!$B$65)*EXP(-($E115+0.11)/'Model Parameters'!$B$48)+'Input Parameters'!$G$13*'Model Parameters'!$B$61*$S115</f>
        <v>3.0768915854972123</v>
      </c>
      <c r="U115">
        <f>1/((SQRT($T115*('Input Parameters'!$G$12)^2/'Model Parameters'!$B$51))/TANH(SQRT($T115*('Input Parameters'!$G$12)^2/'Model Parameters'!$B$51))+$T115*'Input Parameters'!$G$12/'Input Parameters'!$G$17)</f>
        <v>0.97769052556110869</v>
      </c>
      <c r="V115" s="4">
        <f>(2*'Model Parameters'!$F$21*'Input Parameters'!$G$23+'Model Parameters'!$F$22*'Input Parameters'!$G$24+'Model Parameters'!$F$20*'Input Parameters'!$G$22+'Input Parameters'!$G$12*$I115-'Model Parameters'!$F$20*$S115)/(2*'Model Parameters'!$F$21)</f>
        <v>258.70845887111477</v>
      </c>
      <c r="W115" s="4">
        <f>'Input Parameters'!$G$12*(2*$F115*$U115*'Model Parameters'!$F$2*'Input Parameters'!$G$4)/(2*'Model Parameters'!$F$21)*EXP(-$S115*('Model Parameters'!$B$32+'Model Parameters'!$B$35))</f>
        <v>54.0353947156541</v>
      </c>
      <c r="X115">
        <f>MAX(0,$V115+LN(1+($W115*('Model Parameters'!$B$33+2*'Model Parameters'!$B$35)*EXP(-$V115*('Model Parameters'!$B$33+2*'Model Parameters'!$B$35)))/(1+LN(SQRT(1+$W115*('Model Parameters'!$B$33+2*'Model Parameters'!$B$35)*EXP(-$V115*('Model Parameters'!$B$33+2*'Model Parameters'!$B$35))))))/('Model Parameters'!$B$33+2*'Model Parameters'!$B$35))</f>
        <v>308.3477146497334</v>
      </c>
      <c r="Y115">
        <f>'Input Parameters'!$G$4*'Model Parameters'!$F$2*EXP(-'Model Parameters'!$B$32*$S115-'Model Parameters'!$B$33*$X115-'Model Parameters'!$B$35*($S115+2*$X115))*$U115</f>
        <v>30.58775841044967</v>
      </c>
      <c r="Z115" s="8">
        <f>$E115-'Model Parameters'!$F$3*'Input Parameters'!$G$3/'Model Parameters'!$F$4*LN($S115/'Input Parameters'!$G$22)</f>
        <v>-0.61119032729811451</v>
      </c>
      <c r="AA115" s="8">
        <f>'Input Parameters'!$G$12*$Y115*$F115*2*'Model Parameters'!$F$4/10</f>
        <v>3.9872034586504141</v>
      </c>
      <c r="AB115" s="8">
        <f t="shared" si="7"/>
        <v>30.58775841044967</v>
      </c>
      <c r="AC115" s="8">
        <f t="shared" si="8"/>
        <v>308.3477146497334</v>
      </c>
      <c r="AD115" s="8">
        <f>LOG10(S115/1000/'Model Parameters'!$B$15)</f>
        <v>10.38002746160037</v>
      </c>
      <c r="AE115" s="8">
        <f>AA115*10/(AA115*10+('Model Parameters'!$F$4*'Input Parameters'!$G$12)*I115)</f>
        <v>0.91642486938532097</v>
      </c>
      <c r="AF115" s="8">
        <f>Y115*S115*'Input Parameters'!$G$13*'Input Parameters'!$G$12*'Model Parameters'!$B$61</f>
        <v>1.5195600441962257E-4</v>
      </c>
      <c r="AG115" s="8">
        <f>'Input Parameters'!$G$12*F115*Y115</f>
        <v>2.0662297033997065E-4</v>
      </c>
      <c r="AH115" s="8">
        <f>'Input Parameters'!$G$17*('Model Parameters'!$F$2*'Input Parameters'!$G$4*EXP(-'Model Parameters'!$B$32*$S115-'Model Parameters'!$B$33*$X115-'Model Parameters'!$B$35*($S115+2*$X115))-$Y115*SQRT($T115*('Input Parameters'!$G$12)^2/'Model Parameters'!$B$51)/TANH(SQRT($T115*('Input Parameters'!$G$12)^2/'Model Parameters'!$B$51)))</f>
        <v>3.5857897475967095E-4</v>
      </c>
      <c r="AI115" s="8">
        <f>MIN(1,('Model Parameters'!$B$45-'Model Parameters'!$F$3*'Input Parameters'!$G$3/'Model Parameters'!$F$4*LN($S115/'Input Parameters'!$G$22))/Z115)</f>
        <v>0.25555104575784776</v>
      </c>
      <c r="AJ115" s="8">
        <f>MIN('Input Parameters'!$G$24+'Model Parameters'!$F$2*'Input Parameters'!$G$4*EXP(-'Model Parameters'!$B$32*$S115-'Model Parameters'!$B$33*$X115-'Model Parameters'!$B$35*($S115+2*$X115)),AC115*10^(3-AD115)/'Model Parameters'!$B$13)</f>
        <v>9.8858465869346848</v>
      </c>
      <c r="AK115" s="8">
        <f t="shared" si="9"/>
        <v>0.23419333372991782</v>
      </c>
      <c r="AL115" s="8">
        <f>MIN(1,('Model Parameters'!$B$45-'Model Parameters'!$F$3*'Input Parameters'!$G$3/'Model Parameters'!$F$4*AD115)/($E115-'Model Parameters'!$F$3*'Input Parameters'!$G$3/'Model Parameters'!$F$4*AD115))</f>
        <v>0.45292234052839642</v>
      </c>
      <c r="AM115" s="8">
        <f>MIN(1,('Model Parameters'!$B$45-'Model Parameters'!$F$3*'Input Parameters'!$G$3/'Model Parameters'!$F$4*AD115-0.2)/($E115-'Model Parameters'!$F$3*'Input Parameters'!$G$3/'Model Parameters'!$F$4*AD115-0.2))</f>
        <v>0.55897681585030046</v>
      </c>
      <c r="AN115" s="8">
        <f t="shared" si="10"/>
        <v>0.41506929676042953</v>
      </c>
      <c r="AO115" s="8">
        <f t="shared" si="11"/>
        <v>0.51226025545503417</v>
      </c>
      <c r="AP115" s="8">
        <f>EXP(-'Model Parameters'!$B$32*$S115-'Model Parameters'!$B$33*$X115-'Model Parameters'!$B$35*($S115+2*$X115))</f>
        <v>0.91851948275674888</v>
      </c>
    </row>
    <row r="116" spans="5:42" x14ac:dyDescent="0.4">
      <c r="E116">
        <f t="shared" si="6"/>
        <v>-0.57000000000000006</v>
      </c>
      <c r="F116">
        <f>'Input Parameters'!$G$15/(2*'Model Parameters'!$F$4)*'Model Parameters'!$B$39/('Model Parameters'!$B$65)*EXP(-($E116+0.11)/'Model Parameters'!$B$48)</f>
        <v>1.931494055057374</v>
      </c>
      <c r="G116">
        <f>1/((SQRT($F116*('Input Parameters'!$G$12)^2/'Model Parameters'!$B$51))/TANH(SQRT($F116*('Input Parameters'!$G$12)^2/'Model Parameters'!$B$51))+$F116*'Input Parameters'!$G$12/'Input Parameters'!$G$17)</f>
        <v>0.98585627023074707</v>
      </c>
      <c r="H116">
        <f>'Model Parameters'!$F$2*'Input Parameters'!$G$4*$G116</f>
        <v>33.579287368517399</v>
      </c>
      <c r="I116">
        <f>'Input Parameters'!$G$15*'Model Parameters'!$B$41/'Model Parameters'!$F$4*EXP(-$E116/'Model Parameters'!$B$50)</f>
        <v>10.609376815843884</v>
      </c>
      <c r="J116">
        <f>'Input Parameters'!$G$22+('Model Parameters'!$F$20*'Input Parameters'!$G$22 - (1/(1/('Input Parameters'!$G$12*($I116+2*$F116*$H116))+1/('Model Parameters'!$F$22*'Input Parameters'!$G$24))) + 'Input Parameters'!$G$12*($I116+2*$F116*$H116))/('Model Parameters'!$F$20+2*'Input Parameters'!$G$13*'Input Parameters'!$G$12*'Model Parameters'!$B$61*$H116)</f>
        <v>1.3231546564159946</v>
      </c>
      <c r="K116">
        <f>'Input Parameters'!$G$15/(2*'Model Parameters'!$F$4)*'Model Parameters'!$B$39/('Model Parameters'!$B$65)*EXP(-($E116+0.11)/'Model Parameters'!$B$48)+'Input Parameters'!$G$13*'Model Parameters'!$B$61*$J116</f>
        <v>3.406811496961208</v>
      </c>
      <c r="L116">
        <f>1/((SQRT($K116*('Input Parameters'!$G$12)^2/'Model Parameters'!$B$51))/TANH(SQRT($K116*('Input Parameters'!$G$12)^2/'Model Parameters'!$B$51))+$K116*'Input Parameters'!$G$12/'Input Parameters'!$G$17)</f>
        <v>0.97536817489873218</v>
      </c>
      <c r="M116">
        <f>'Model Parameters'!$F$2*'Input Parameters'!$G$4*$L116</f>
        <v>33.222051960337964</v>
      </c>
      <c r="N116">
        <f>'Input Parameters'!$G$22+('Model Parameters'!$F$20*'Input Parameters'!$G$22 - (1/(1/('Input Parameters'!$G$12*($I116+2*$F116*$M116))+1/('Model Parameters'!$F$22*'Input Parameters'!$G$24))) + 'Input Parameters'!$G$12*($I116+2*$F116*$M116))/('Model Parameters'!$F$20+2*'Input Parameters'!$G$13*'Input Parameters'!$G$12*'Model Parameters'!$B$61*$M116)</f>
        <v>1.3194554642234699</v>
      </c>
      <c r="O116" s="4">
        <f>(2*'Model Parameters'!$F$21*'Input Parameters'!$G$23+'Model Parameters'!$F$22*'Input Parameters'!$G$24+'Model Parameters'!$F$20*'Input Parameters'!$G$22+'Input Parameters'!$G$12*$I116-'Model Parameters'!$F$20*$N116)/(2*'Model Parameters'!$F$21)</f>
        <v>258.77651758626456</v>
      </c>
      <c r="P116" s="4">
        <f>'Input Parameters'!$G$12*(2*$F116*$M116)/(2*'Model Parameters'!$F$21)*EXP(-$N116*('Model Parameters'!$B$32+'Model Parameters'!$B$35))</f>
        <v>58.725087391817198</v>
      </c>
      <c r="Q116">
        <f>$O116+LN(1+($P116*('Model Parameters'!$B$33+2*'Model Parameters'!$B$35)*EXP(-$O116*('Model Parameters'!$B$33+2*'Model Parameters'!$B$35)))/(1+LN(SQRT(1+$P116*('Model Parameters'!$B$33+2*'Model Parameters'!$B$35)*EXP(-$O116*('Model Parameters'!$B$33+2*'Model Parameters'!$B$35))))))/('Model Parameters'!$B$33+2*'Model Parameters'!$B$35)</f>
        <v>312.659677370027</v>
      </c>
      <c r="R116">
        <f>'Input Parameters'!$G$4*'Model Parameters'!$F$2*EXP(-'Model Parameters'!$B$32*$N116-'Model Parameters'!$B$33*$Q116-'Model Parameters'!$B$35*($N116+2*$Q116))*$L116</f>
        <v>30.478277812814881</v>
      </c>
      <c r="S116">
        <f>'Input Parameters'!$G$22+('Model Parameters'!$F$20*'Input Parameters'!$G$22 - (1/(1/('Input Parameters'!$G$12*($I116+2*$F116*$R116))+1/('Model Parameters'!$F$22*'Input Parameters'!$G$24))) + 'Input Parameters'!$G$12*($I116+2*$F116*$R116))/('Model Parameters'!$F$20+2*'Input Parameters'!$G$13*'Input Parameters'!$G$12*'Model Parameters'!$B$61*$R116)</f>
        <v>1.2894706824601765</v>
      </c>
      <c r="T116">
        <f>'Input Parameters'!$G$15/(2*'Model Parameters'!$F$4)*'Model Parameters'!$B$39/('Model Parameters'!$B$65)*EXP(-($E116+0.11)/'Model Parameters'!$B$48)+'Input Parameters'!$G$13*'Model Parameters'!$B$61*$S116</f>
        <v>3.3692538660004709</v>
      </c>
      <c r="U116">
        <f>1/((SQRT($T116*('Input Parameters'!$G$12)^2/'Model Parameters'!$B$51))/TANH(SQRT($T116*('Input Parameters'!$G$12)^2/'Model Parameters'!$B$51))+$T116*'Input Parameters'!$G$12/'Input Parameters'!$G$17)</f>
        <v>0.97563188628788755</v>
      </c>
      <c r="V116" s="4">
        <f>(2*'Model Parameters'!$F$21*'Input Parameters'!$G$23+'Model Parameters'!$F$22*'Input Parameters'!$G$24+'Model Parameters'!$F$20*'Input Parameters'!$G$22+'Input Parameters'!$G$12*$I116-'Model Parameters'!$F$20*$S116)/(2*'Model Parameters'!$F$21)</f>
        <v>258.82857403572245</v>
      </c>
      <c r="W116" s="4">
        <f>'Input Parameters'!$G$12*(2*$F116*$U116*'Model Parameters'!$F$2*'Input Parameters'!$G$4)/(2*'Model Parameters'!$F$21)*EXP(-$S116*('Model Parameters'!$B$32+'Model Parameters'!$B$35))</f>
        <v>58.741214541367675</v>
      </c>
      <c r="X116">
        <f>MAX(0,$V116+LN(1+($W116*('Model Parameters'!$B$33+2*'Model Parameters'!$B$35)*EXP(-$V116*('Model Parameters'!$B$33+2*'Model Parameters'!$B$35)))/(1+LN(SQRT(1+$W116*('Model Parameters'!$B$33+2*'Model Parameters'!$B$35)*EXP(-$V116*('Model Parameters'!$B$33+2*'Model Parameters'!$B$35))))))/('Model Parameters'!$B$33+2*'Model Parameters'!$B$35))</f>
        <v>312.72555351393919</v>
      </c>
      <c r="Y116">
        <f>'Input Parameters'!$G$4*'Model Parameters'!$F$2*EXP(-'Model Parameters'!$B$32*$S116-'Model Parameters'!$B$33*$X116-'Model Parameters'!$B$35*($S116+2*$X116))*$U116</f>
        <v>30.486095301650952</v>
      </c>
      <c r="Z116" s="8">
        <f>$E116-'Model Parameters'!$F$3*'Input Parameters'!$G$3/'Model Parameters'!$F$4*LN($S116/'Input Parameters'!$G$22)</f>
        <v>-0.61870113518190573</v>
      </c>
      <c r="AA116" s="8">
        <f>'Input Parameters'!$G$12*$Y116*$F116*2*'Model Parameters'!$F$4/10</f>
        <v>4.3292229416875996</v>
      </c>
      <c r="AB116" s="8">
        <f t="shared" si="7"/>
        <v>30.486095301650952</v>
      </c>
      <c r="AC116" s="8">
        <f t="shared" si="8"/>
        <v>312.72555351393919</v>
      </c>
      <c r="AD116" s="8">
        <f>LOG10(S116/1000/'Model Parameters'!$B$15)</f>
        <v>10.422468562895736</v>
      </c>
      <c r="AE116" s="8">
        <f>AA116*10/(AA116*10+('Model Parameters'!$F$4*'Input Parameters'!$G$12)*I116)</f>
        <v>0.91735752273499982</v>
      </c>
      <c r="AF116" s="8">
        <f>Y116*S116*'Input Parameters'!$G$13*'Input Parameters'!$G$12*'Model Parameters'!$B$61</f>
        <v>1.6699871077189356E-4</v>
      </c>
      <c r="AG116" s="8">
        <f>'Input Parameters'!$G$12*F116*Y116</f>
        <v>2.2434694209916566E-4</v>
      </c>
      <c r="AH116" s="8">
        <f>'Input Parameters'!$G$17*('Model Parameters'!$F$2*'Input Parameters'!$G$4*EXP(-'Model Parameters'!$B$32*$S116-'Model Parameters'!$B$33*$X116-'Model Parameters'!$B$35*($S116+2*$X116))-$Y116*SQRT($T116*('Input Parameters'!$G$12)^2/'Model Parameters'!$B$51)/TANH(SQRT($T116*('Input Parameters'!$G$12)^2/'Model Parameters'!$B$51)))</f>
        <v>3.9134565287103336E-4</v>
      </c>
      <c r="AI116" s="8">
        <f>MIN(1,('Model Parameters'!$B$45-'Model Parameters'!$F$3*'Input Parameters'!$G$3/'Model Parameters'!$F$4*LN($S116/'Input Parameters'!$G$22))/Z116)</f>
        <v>0.256506940358604</v>
      </c>
      <c r="AJ116" s="8">
        <f>MIN('Input Parameters'!$G$24+'Model Parameters'!$F$2*'Input Parameters'!$G$4*EXP(-'Model Parameters'!$B$32*$S116-'Model Parameters'!$B$33*$X116-'Model Parameters'!$B$35*($S116+2*$X116)),AC116*10^(3-AD116)/'Model Parameters'!$B$13)</f>
        <v>9.0927531542162292</v>
      </c>
      <c r="AK116" s="8">
        <f t="shared" si="9"/>
        <v>0.2353085713717033</v>
      </c>
      <c r="AL116" s="8">
        <f>MIN(1,('Model Parameters'!$B$45-'Model Parameters'!$F$3*'Input Parameters'!$G$3/'Model Parameters'!$F$4*AD116)/($E116-'Model Parameters'!$F$3*'Input Parameters'!$G$3/'Model Parameters'!$F$4*AD116))</f>
        <v>0.45093129588946679</v>
      </c>
      <c r="AM116" s="8">
        <f>MIN(1,('Model Parameters'!$B$45-'Model Parameters'!$F$3*'Input Parameters'!$G$3/'Model Parameters'!$F$4*AD116-0.2)/($E116-'Model Parameters'!$F$3*'Input Parameters'!$G$3/'Model Parameters'!$F$4*AD116-0.2))</f>
        <v>0.55674708102608383</v>
      </c>
      <c r="AN116" s="8">
        <f t="shared" si="10"/>
        <v>0.41366521652084448</v>
      </c>
      <c r="AO116" s="8">
        <f t="shared" si="11"/>
        <v>0.51073612304003047</v>
      </c>
      <c r="AP116" s="8">
        <f>EXP(-'Model Parameters'!$B$32*$S116-'Model Parameters'!$B$33*$X116-'Model Parameters'!$B$35*($S116+2*$X116))</f>
        <v>0.91739832946352873</v>
      </c>
    </row>
    <row r="117" spans="5:42" x14ac:dyDescent="0.4">
      <c r="E117">
        <f t="shared" si="6"/>
        <v>-0.57500000000000007</v>
      </c>
      <c r="F117">
        <f>'Input Parameters'!$G$15/(2*'Model Parameters'!$F$4)*'Model Parameters'!$B$39/('Model Parameters'!$B$65)*EXP(-($E117+0.11)/'Model Parameters'!$B$48)</f>
        <v>2.104169775489718</v>
      </c>
      <c r="G117">
        <f>1/((SQRT($F117*('Input Parameters'!$G$12)^2/'Model Parameters'!$B$51))/TANH(SQRT($F117*('Input Parameters'!$G$12)^2/'Model Parameters'!$B$51))+$F117*'Input Parameters'!$G$12/'Input Parameters'!$G$17)</f>
        <v>0.98461486530917375</v>
      </c>
      <c r="H117">
        <f>'Model Parameters'!$F$2*'Input Parameters'!$G$4*$G117</f>
        <v>33.537003828957978</v>
      </c>
      <c r="I117">
        <f>'Input Parameters'!$G$15*'Model Parameters'!$B$41/'Model Parameters'!$F$4*EXP(-$E117/'Model Parameters'!$B$50)</f>
        <v>11.379310058416859</v>
      </c>
      <c r="J117">
        <f>'Input Parameters'!$G$22+('Model Parameters'!$F$20*'Input Parameters'!$G$22 - (1/(1/('Input Parameters'!$G$12*($I117+2*$F117*$H117))+1/('Model Parameters'!$F$22*'Input Parameters'!$G$24))) + 'Input Parameters'!$G$12*($I117+2*$F117*$H117))/('Model Parameters'!$F$20+2*'Input Parameters'!$G$13*'Input Parameters'!$G$12*'Model Parameters'!$B$61*$H117)</f>
        <v>1.4592636434630304</v>
      </c>
      <c r="K117">
        <f>'Input Parameters'!$G$15/(2*'Model Parameters'!$F$4)*'Model Parameters'!$B$39/('Model Parameters'!$B$65)*EXP(-($E117+0.11)/'Model Parameters'!$B$48)+'Input Parameters'!$G$13*'Model Parameters'!$B$61*$J117</f>
        <v>3.7312487379509971</v>
      </c>
      <c r="L117">
        <f>1/((SQRT($K117*('Input Parameters'!$G$12)^2/'Model Parameters'!$B$51))/TANH(SQRT($K117*('Input Parameters'!$G$12)^2/'Model Parameters'!$B$51))+$K117*'Input Parameters'!$G$12/'Input Parameters'!$G$17)</f>
        <v>0.97309717341662749</v>
      </c>
      <c r="M117">
        <f>'Model Parameters'!$F$2*'Input Parameters'!$G$4*$L117</f>
        <v>33.144699293742789</v>
      </c>
      <c r="N117">
        <f>'Input Parameters'!$G$22+('Model Parameters'!$F$20*'Input Parameters'!$G$22 - (1/(1/('Input Parameters'!$G$12*($I117+2*$F117*$M117))+1/('Model Parameters'!$F$22*'Input Parameters'!$G$24))) + 'Input Parameters'!$G$12*($I117+2*$F117*$M117))/('Model Parameters'!$F$20+2*'Input Parameters'!$G$13*'Input Parameters'!$G$12*'Model Parameters'!$B$61*$M117)</f>
        <v>1.4549279820996439</v>
      </c>
      <c r="O117" s="4">
        <f>(2*'Model Parameters'!$F$21*'Input Parameters'!$G$23+'Model Parameters'!$F$22*'Input Parameters'!$G$24+'Model Parameters'!$F$20*'Input Parameters'!$G$22+'Input Parameters'!$G$12*$I117-'Model Parameters'!$F$20*$N117)/(2*'Model Parameters'!$F$21)</f>
        <v>258.89370179294212</v>
      </c>
      <c r="P117" s="4">
        <f>'Input Parameters'!$G$12*(2*$F117*$M117)/(2*'Model Parameters'!$F$21)*EXP(-$N117*('Model Parameters'!$B$32+'Model Parameters'!$B$35))</f>
        <v>63.824932944204669</v>
      </c>
      <c r="Q117">
        <f>$O117+LN(1+($P117*('Model Parameters'!$B$33+2*'Model Parameters'!$B$35)*EXP(-$O117*('Model Parameters'!$B$33+2*'Model Parameters'!$B$35)))/(1+LN(SQRT(1+$P117*('Model Parameters'!$B$33+2*'Model Parameters'!$B$35)*EXP(-$O117*('Model Parameters'!$B$33+2*'Model Parameters'!$B$35))))))/('Model Parameters'!$B$33+2*'Model Parameters'!$B$35)</f>
        <v>317.37984875964077</v>
      </c>
      <c r="R117">
        <f>'Input Parameters'!$G$4*'Model Parameters'!$F$2*EXP(-'Model Parameters'!$B$32*$N117-'Model Parameters'!$B$33*$Q117-'Model Parameters'!$B$35*($N117+2*$Q117))*$L117</f>
        <v>30.367271817155221</v>
      </c>
      <c r="S117">
        <f>'Input Parameters'!$G$22+('Model Parameters'!$F$20*'Input Parameters'!$G$22 - (1/(1/('Input Parameters'!$G$12*($I117+2*$F117*$R117))+1/('Model Parameters'!$F$22*'Input Parameters'!$G$24))) + 'Input Parameters'!$G$12*($I117+2*$F117*$R117))/('Model Parameters'!$F$20+2*'Input Parameters'!$G$13*'Input Parameters'!$G$12*'Model Parameters'!$B$61*$R117)</f>
        <v>1.4224275762121517</v>
      </c>
      <c r="T117">
        <f>'Input Parameters'!$G$15/(2*'Model Parameters'!$F$4)*'Model Parameters'!$B$39/('Model Parameters'!$B$65)*EXP(-($E117+0.11)/'Model Parameters'!$B$48)+'Input Parameters'!$G$13*'Model Parameters'!$B$61*$S117</f>
        <v>3.6901765229662669</v>
      </c>
      <c r="U117">
        <f>1/((SQRT($T117*('Input Parameters'!$G$12)^2/'Model Parameters'!$B$51))/TANH(SQRT($T117*('Input Parameters'!$G$12)^2/'Model Parameters'!$B$51))+$T117*'Input Parameters'!$G$12/'Input Parameters'!$G$17)</f>
        <v>0.97338397583827707</v>
      </c>
      <c r="V117" s="4">
        <f>(2*'Model Parameters'!$F$21*'Input Parameters'!$G$23+'Model Parameters'!$F$22*'Input Parameters'!$G$24+'Model Parameters'!$F$20*'Input Parameters'!$G$22+'Input Parameters'!$G$12*$I117-'Model Parameters'!$F$20*$S117)/(2*'Model Parameters'!$F$21)</f>
        <v>258.95012560652185</v>
      </c>
      <c r="W117" s="4">
        <f>'Input Parameters'!$G$12*(2*$F117*$U117*'Model Parameters'!$F$2*'Input Parameters'!$G$4)/(2*'Model Parameters'!$F$21)*EXP(-$S117*('Model Parameters'!$B$32+'Model Parameters'!$B$35))</f>
        <v>63.844038185284759</v>
      </c>
      <c r="X117">
        <f>MAX(0,$V117+LN(1+($W117*('Model Parameters'!$B$33+2*'Model Parameters'!$B$35)*EXP(-$V117*('Model Parameters'!$B$33+2*'Model Parameters'!$B$35)))/(1+LN(SQRT(1+$W117*('Model Parameters'!$B$33+2*'Model Parameters'!$B$35)*EXP(-$V117*('Model Parameters'!$B$33+2*'Model Parameters'!$B$35))))))/('Model Parameters'!$B$33+2*'Model Parameters'!$B$35))</f>
        <v>317.45260732831923</v>
      </c>
      <c r="Y117">
        <f>'Input Parameters'!$G$4*'Model Parameters'!$F$2*EXP(-'Model Parameters'!$B$32*$S117-'Model Parameters'!$B$33*$X117-'Model Parameters'!$B$35*($S117+2*$X117))*$U117</f>
        <v>30.375753898297674</v>
      </c>
      <c r="Z117" s="8">
        <f>$E117-'Model Parameters'!$F$3*'Input Parameters'!$G$3/'Model Parameters'!$F$4*LN($S117/'Input Parameters'!$G$22)</f>
        <v>-0.62622244923070203</v>
      </c>
      <c r="AA117" s="8">
        <f>'Input Parameters'!$G$12*$Y117*$F117*2*'Model Parameters'!$F$4/10</f>
        <v>4.6991857922297573</v>
      </c>
      <c r="AB117" s="8">
        <f t="shared" si="7"/>
        <v>30.375753898297674</v>
      </c>
      <c r="AC117" s="8">
        <f t="shared" si="8"/>
        <v>317.45260732831923</v>
      </c>
      <c r="AD117" s="8">
        <f>LOG10(S117/1000/'Model Parameters'!$B$15)</f>
        <v>10.465087253729546</v>
      </c>
      <c r="AE117" s="8">
        <f>AA117*10/(AA117*10+('Model Parameters'!$F$4*'Input Parameters'!$G$12)*I117)</f>
        <v>0.91825842292394866</v>
      </c>
      <c r="AF117" s="8">
        <f>Y117*S117*'Input Parameters'!$G$13*'Input Parameters'!$G$12*'Model Parameters'!$B$61</f>
        <v>1.8355113394749524E-4</v>
      </c>
      <c r="AG117" s="8">
        <f>'Input Parameters'!$G$12*F117*Y117</f>
        <v>2.4351898182255048E-4</v>
      </c>
      <c r="AH117" s="8">
        <f>'Input Parameters'!$G$17*('Model Parameters'!$F$2*'Input Parameters'!$G$4*EXP(-'Model Parameters'!$B$32*$S117-'Model Parameters'!$B$33*$X117-'Model Parameters'!$B$35*($S117+2*$X117))-$Y117*SQRT($T117*('Input Parameters'!$G$12)^2/'Model Parameters'!$B$51)/TANH(SQRT($T117*('Input Parameters'!$G$12)^2/'Model Parameters'!$B$51)))</f>
        <v>4.2707011577003623E-4</v>
      </c>
      <c r="AI117" s="8">
        <f>MIN(1,('Model Parameters'!$B$45-'Model Parameters'!$F$3*'Input Parameters'!$G$3/'Model Parameters'!$F$4*LN($S117/'Input Parameters'!$G$22))/Z117)</f>
        <v>0.25745236286044926</v>
      </c>
      <c r="AJ117" s="8">
        <f>MIN('Input Parameters'!$G$24+'Model Parameters'!$F$2*'Input Parameters'!$G$4*EXP(-'Model Parameters'!$B$32*$S117-'Model Parameters'!$B$33*$X117-'Model Parameters'!$B$35*($S117+2*$X117)),AC117*10^(3-AD117)/'Model Parameters'!$B$13)</f>
        <v>8.3674329108843608</v>
      </c>
      <c r="AK117" s="8">
        <f t="shared" si="9"/>
        <v>0.2364078006982803</v>
      </c>
      <c r="AL117" s="8">
        <f>MIN(1,('Model Parameters'!$B$45-'Model Parameters'!$F$3*'Input Parameters'!$G$3/'Model Parameters'!$F$4*AD117)/($E117-'Model Parameters'!$F$3*'Input Parameters'!$G$3/'Model Parameters'!$F$4*AD117))</f>
        <v>0.4489719703135896</v>
      </c>
      <c r="AM117" s="8">
        <f>MIN(1,('Model Parameters'!$B$45-'Model Parameters'!$F$3*'Input Parameters'!$G$3/'Model Parameters'!$F$4*AD117-0.2)/($E117-'Model Parameters'!$F$3*'Input Parameters'!$G$3/'Model Parameters'!$F$4*AD117-0.2))</f>
        <v>0.55454531186867673</v>
      </c>
      <c r="AN117" s="8">
        <f t="shared" si="10"/>
        <v>0.41227229339721466</v>
      </c>
      <c r="AO117" s="8">
        <f t="shared" si="11"/>
        <v>0.50921590351640034</v>
      </c>
      <c r="AP117" s="8">
        <f>EXP(-'Model Parameters'!$B$32*$S117-'Model Parameters'!$B$33*$X117-'Model Parameters'!$B$35*($S117+2*$X117))</f>
        <v>0.91618884740891982</v>
      </c>
    </row>
    <row r="118" spans="5:42" x14ac:dyDescent="0.4">
      <c r="E118">
        <f t="shared" si="6"/>
        <v>-0.57999999999999996</v>
      </c>
      <c r="F118">
        <f>'Input Parameters'!$G$15/(2*'Model Parameters'!$F$4)*'Model Parameters'!$B$39/('Model Parameters'!$B$65)*EXP(-($E118+0.11)/'Model Parameters'!$B$48)</f>
        <v>2.2922827189094943</v>
      </c>
      <c r="G118">
        <f>1/((SQRT($F118*('Input Parameters'!$G$12)^2/'Model Parameters'!$B$51))/TANH(SQRT($F118*('Input Parameters'!$G$12)^2/'Model Parameters'!$B$51))+$F118*'Input Parameters'!$G$12/'Input Parameters'!$G$17)</f>
        <v>0.98326669708967951</v>
      </c>
      <c r="H118">
        <f>'Model Parameters'!$F$2*'Input Parameters'!$G$4*$G118</f>
        <v>33.49108382070677</v>
      </c>
      <c r="I118">
        <f>'Input Parameters'!$G$15*'Model Parameters'!$B$41/'Model Parameters'!$F$4*EXP(-$E118/'Model Parameters'!$B$50)</f>
        <v>12.205118137778866</v>
      </c>
      <c r="J118">
        <f>'Input Parameters'!$G$22+('Model Parameters'!$F$20*'Input Parameters'!$G$22 - (1/(1/('Input Parameters'!$G$12*($I118+2*$F118*$H118))+1/('Model Parameters'!$F$22*'Input Parameters'!$G$24))) + 'Input Parameters'!$G$12*($I118+2*$F118*$H118))/('Model Parameters'!$F$20+2*'Input Parameters'!$G$13*'Input Parameters'!$G$12*'Model Parameters'!$B$61*$H118)</f>
        <v>1.6096634760732154</v>
      </c>
      <c r="K118">
        <f>'Input Parameters'!$G$15/(2*'Model Parameters'!$F$4)*'Model Parameters'!$B$39/('Model Parameters'!$B$65)*EXP(-($E118+0.11)/'Model Parameters'!$B$48)+'Input Parameters'!$G$13*'Model Parameters'!$B$61*$J118</f>
        <v>4.0870574947311296</v>
      </c>
      <c r="L118">
        <f>1/((SQRT($K118*('Input Parameters'!$G$12)^2/'Model Parameters'!$B$51))/TANH(SQRT($K118*('Input Parameters'!$G$12)^2/'Model Parameters'!$B$51))+$K118*'Input Parameters'!$G$12/'Input Parameters'!$G$17)</f>
        <v>0.97062099332261409</v>
      </c>
      <c r="M118">
        <f>'Model Parameters'!$F$2*'Input Parameters'!$G$4*$L118</f>
        <v>33.060358030757648</v>
      </c>
      <c r="N118">
        <f>'Input Parameters'!$G$22+('Model Parameters'!$F$20*'Input Parameters'!$G$22 - (1/(1/('Input Parameters'!$G$12*($I118+2*$F118*$M118))+1/('Model Parameters'!$F$22*'Input Parameters'!$G$24))) + 'Input Parameters'!$G$12*($I118+2*$F118*$M118))/('Model Parameters'!$F$20+2*'Input Parameters'!$G$13*'Input Parameters'!$G$12*'Model Parameters'!$B$61*$M118)</f>
        <v>1.6045989453849314</v>
      </c>
      <c r="O118" s="4">
        <f>(2*'Model Parameters'!$F$21*'Input Parameters'!$G$23+'Model Parameters'!$F$22*'Input Parameters'!$G$24+'Model Parameters'!$F$20*'Input Parameters'!$G$22+'Input Parameters'!$G$12*$I118-'Model Parameters'!$F$20*$N118)/(2*'Model Parameters'!$F$21)</f>
        <v>259.0118085298397</v>
      </c>
      <c r="P118" s="4">
        <f>'Input Parameters'!$G$12*(2*$F118*$M118)/(2*'Model Parameters'!$F$21)*EXP(-$N118*('Model Parameters'!$B$32+'Model Parameters'!$B$35))</f>
        <v>69.352485159398285</v>
      </c>
      <c r="Q118">
        <f>$O118+LN(1+($P118*('Model Parameters'!$B$33+2*'Model Parameters'!$B$35)*EXP(-$O118*('Model Parameters'!$B$33+2*'Model Parameters'!$B$35)))/(1+LN(SQRT(1+$P118*('Model Parameters'!$B$33+2*'Model Parameters'!$B$35)*EXP(-$O118*('Model Parameters'!$B$33+2*'Model Parameters'!$B$35))))))/('Model Parameters'!$B$33+2*'Model Parameters'!$B$35)</f>
        <v>322.4736704068319</v>
      </c>
      <c r="R118">
        <f>'Input Parameters'!$G$4*'Model Parameters'!$F$2*EXP(-'Model Parameters'!$B$32*$N118-'Model Parameters'!$B$33*$Q118-'Model Parameters'!$B$35*($N118+2*$Q118))*$L118</f>
        <v>30.246940645043313</v>
      </c>
      <c r="S118">
        <f>'Input Parameters'!$G$22+('Model Parameters'!$F$20*'Input Parameters'!$G$22 - (1/(1/('Input Parameters'!$G$12*($I118+2*$F118*$R118))+1/('Model Parameters'!$F$22*'Input Parameters'!$G$24))) + 'Input Parameters'!$G$12*($I118+2*$F118*$R118))/('Model Parameters'!$F$20+2*'Input Parameters'!$G$13*'Input Parameters'!$G$12*'Model Parameters'!$B$61*$R118)</f>
        <v>1.5694533171037213</v>
      </c>
      <c r="T118">
        <f>'Input Parameters'!$G$15/(2*'Model Parameters'!$F$4)*'Model Parameters'!$B$39/('Model Parameters'!$B$65)*EXP(-($E118+0.11)/'Model Parameters'!$B$48)+'Input Parameters'!$G$13*'Model Parameters'!$B$61*$S118</f>
        <v>4.0422231674801434</v>
      </c>
      <c r="U118">
        <f>1/((SQRT($T118*('Input Parameters'!$G$12)^2/'Model Parameters'!$B$51))/TANH(SQRT($T118*('Input Parameters'!$G$12)^2/'Model Parameters'!$B$51))+$T118*'Input Parameters'!$G$12/'Input Parameters'!$G$17)</f>
        <v>0.97093218299546735</v>
      </c>
      <c r="V118" s="4">
        <f>(2*'Model Parameters'!$F$21*'Input Parameters'!$G$23+'Model Parameters'!$F$22*'Input Parameters'!$G$24+'Model Parameters'!$F$20*'Input Parameters'!$G$22+'Input Parameters'!$G$12*$I118-'Model Parameters'!$F$20*$S118)/(2*'Model Parameters'!$F$21)</f>
        <v>259.07282470253455</v>
      </c>
      <c r="W118" s="4">
        <f>'Input Parameters'!$G$12*(2*$F118*$U118*'Model Parameters'!$F$2*'Input Parameters'!$G$4)/(2*'Model Parameters'!$F$21)*EXP(-$S118*('Model Parameters'!$B$32+'Model Parameters'!$B$35))</f>
        <v>69.375065675735712</v>
      </c>
      <c r="X118">
        <f>MAX(0,$V118+LN(1+($W118*('Model Parameters'!$B$33+2*'Model Parameters'!$B$35)*EXP(-$V118*('Model Parameters'!$B$33+2*'Model Parameters'!$B$35)))/(1+LN(SQRT(1+$W118*('Model Parameters'!$B$33+2*'Model Parameters'!$B$35)*EXP(-$V118*('Model Parameters'!$B$33+2*'Model Parameters'!$B$35))))))/('Model Parameters'!$B$33+2*'Model Parameters'!$B$35))</f>
        <v>322.55394532386953</v>
      </c>
      <c r="Y118">
        <f>'Input Parameters'!$G$4*'Model Parameters'!$F$2*EXP(-'Model Parameters'!$B$32*$S118-'Model Parameters'!$B$33*$X118-'Model Parameters'!$B$35*($S118+2*$X118))*$U118</f>
        <v>30.256120591855691</v>
      </c>
      <c r="Z118" s="8">
        <f>$E118-'Model Parameters'!$F$3*'Input Parameters'!$G$3/'Model Parameters'!$F$4*LN($S118/'Input Parameters'!$G$22)</f>
        <v>-0.63374965253218907</v>
      </c>
      <c r="AA118" s="8">
        <f>'Input Parameters'!$G$12*$Y118*$F118*2*'Model Parameters'!$F$4/10</f>
        <v>5.0991313043973152</v>
      </c>
      <c r="AB118" s="8">
        <f t="shared" si="7"/>
        <v>30.256120591855691</v>
      </c>
      <c r="AC118" s="8">
        <f t="shared" si="8"/>
        <v>322.55394532386953</v>
      </c>
      <c r="AD118" s="8">
        <f>LOG10(S118/1000/'Model Parameters'!$B$15)</f>
        <v>10.507805492749268</v>
      </c>
      <c r="AE118" s="8">
        <f>AA118*10/(AA118*10+('Model Parameters'!$F$4*'Input Parameters'!$G$12)*I118)</f>
        <v>0.91912656537516224</v>
      </c>
      <c r="AF118" s="8">
        <f>Y118*S118*'Input Parameters'!$G$13*'Input Parameters'!$G$12*'Model Parameters'!$B$61</f>
        <v>2.0172581920637969E-4</v>
      </c>
      <c r="AG118" s="8">
        <f>'Input Parameters'!$G$12*F118*Y118</f>
        <v>2.6424476884475903E-4</v>
      </c>
      <c r="AH118" s="8">
        <f>'Input Parameters'!$G$17*('Model Parameters'!$F$2*'Input Parameters'!$G$4*EXP(-'Model Parameters'!$B$32*$S118-'Model Parameters'!$B$33*$X118-'Model Parameters'!$B$35*($S118+2*$X118))-$Y118*SQRT($T118*('Input Parameters'!$G$12)^2/'Model Parameters'!$B$51)/TANH(SQRT($T118*('Input Parameters'!$G$12)^2/'Model Parameters'!$B$51)))</f>
        <v>4.6597058805111411E-4</v>
      </c>
      <c r="AI118" s="8">
        <f>MIN(1,('Model Parameters'!$B$45-'Model Parameters'!$F$3*'Input Parameters'!$G$3/'Model Parameters'!$F$4*LN($S118/'Input Parameters'!$G$22))/Z118)</f>
        <v>0.25838223638926899</v>
      </c>
      <c r="AJ118" s="8">
        <f>MIN('Input Parameters'!$G$24+'Model Parameters'!$F$2*'Input Parameters'!$G$4*EXP(-'Model Parameters'!$B$32*$S118-'Model Parameters'!$B$33*$X118-'Model Parameters'!$B$35*($S118+2*$X118)),AC118*10^(3-AD118)/'Model Parameters'!$B$13)</f>
        <v>7.7054402974540723</v>
      </c>
      <c r="AK118" s="8">
        <f t="shared" si="9"/>
        <v>0.23748597748642208</v>
      </c>
      <c r="AL118" s="8">
        <f>MIN(1,('Model Parameters'!$B$45-'Model Parameters'!$F$3*'Input Parameters'!$G$3/'Model Parameters'!$F$4*AD118)/($E118-'Model Parameters'!$F$3*'Input Parameters'!$G$3/'Model Parameters'!$F$4*AD118))</f>
        <v>0.44704240857375721</v>
      </c>
      <c r="AM118" s="8">
        <f>MIN(1,('Model Parameters'!$B$45-'Model Parameters'!$F$3*'Input Parameters'!$G$3/'Model Parameters'!$F$4*AD118-0.2)/($E118-'Model Parameters'!$F$3*'Input Parameters'!$G$3/'Model Parameters'!$F$4*AD118-0.2))</f>
        <v>0.5523701952486183</v>
      </c>
      <c r="AN118" s="8">
        <f t="shared" si="10"/>
        <v>0.41088855356943743</v>
      </c>
      <c r="AO118" s="8">
        <f t="shared" si="11"/>
        <v>0.50769812037447026</v>
      </c>
      <c r="AP118" s="8">
        <f>EXP(-'Model Parameters'!$B$32*$S118-'Model Parameters'!$B$33*$X118-'Model Parameters'!$B$35*($S118+2*$X118))</f>
        <v>0.91488492934514731</v>
      </c>
    </row>
    <row r="119" spans="5:42" x14ac:dyDescent="0.4">
      <c r="E119">
        <f t="shared" si="6"/>
        <v>-0.58499999999999996</v>
      </c>
      <c r="F119">
        <f>'Input Parameters'!$G$15/(2*'Model Parameters'!$F$4)*'Model Parameters'!$B$39/('Model Parameters'!$B$65)*EXP(-($E119+0.11)/'Model Parameters'!$B$48)</f>
        <v>2.4972129742659135</v>
      </c>
      <c r="G119">
        <f>1/((SQRT($F119*('Input Parameters'!$G$12)^2/'Model Parameters'!$B$51))/TANH(SQRT($F119*('Input Parameters'!$G$12)^2/'Model Parameters'!$B$51))+$F119*'Input Parameters'!$G$12/'Input Parameters'!$G$17)</f>
        <v>0.98180298415108003</v>
      </c>
      <c r="H119">
        <f>'Model Parameters'!$F$2*'Input Parameters'!$G$4*$G119</f>
        <v>33.441228239447703</v>
      </c>
      <c r="I119">
        <f>'Input Parameters'!$G$15*'Model Parameters'!$B$41/'Model Parameters'!$F$4*EXP(-$E119/'Model Parameters'!$B$50)</f>
        <v>13.090855947540948</v>
      </c>
      <c r="J119">
        <f>'Input Parameters'!$G$22+('Model Parameters'!$F$20*'Input Parameters'!$G$22 - (1/(1/('Input Parameters'!$G$12*($I119+2*$F119*$H119))+1/('Model Parameters'!$F$22*'Input Parameters'!$G$24))) + 'Input Parameters'!$G$12*($I119+2*$F119*$H119))/('Model Parameters'!$F$20+2*'Input Parameters'!$G$13*'Input Parameters'!$G$12*'Model Parameters'!$B$61*$H119)</f>
        <v>1.7756232191537467</v>
      </c>
      <c r="K119">
        <f>'Input Parameters'!$G$15/(2*'Model Parameters'!$F$4)*'Model Parameters'!$B$39/('Model Parameters'!$B$65)*EXP(-($E119+0.11)/'Model Parameters'!$B$48)+'Input Parameters'!$G$13*'Model Parameters'!$B$61*$J119</f>
        <v>4.4770328636223411</v>
      </c>
      <c r="L119">
        <f>1/((SQRT($K119*('Input Parameters'!$G$12)^2/'Model Parameters'!$B$51))/TANH(SQRT($K119*('Input Parameters'!$G$12)^2/'Model Parameters'!$B$51))+$K119*'Input Parameters'!$G$12/'Input Parameters'!$G$17)</f>
        <v>0.96792420123037226</v>
      </c>
      <c r="M119">
        <f>'Model Parameters'!$F$2*'Input Parameters'!$G$4*$L119</f>
        <v>32.968502494232695</v>
      </c>
      <c r="N119">
        <f>'Input Parameters'!$G$22+('Model Parameters'!$F$20*'Input Parameters'!$G$22 - (1/(1/('Input Parameters'!$G$12*($I119+2*$F119*$M119))+1/('Model Parameters'!$F$22*'Input Parameters'!$G$24))) + 'Input Parameters'!$G$12*($I119+2*$F119*$M119))/('Model Parameters'!$F$20+2*'Input Parameters'!$G$13*'Input Parameters'!$G$12*'Model Parameters'!$B$61*$M119)</f>
        <v>1.7697274293982557</v>
      </c>
      <c r="O119" s="4">
        <f>(2*'Model Parameters'!$F$21*'Input Parameters'!$G$23+'Model Parameters'!$F$22*'Input Parameters'!$G$24+'Model Parameters'!$F$20*'Input Parameters'!$G$22+'Input Parameters'!$G$12*$I119-'Model Parameters'!$F$20*$N119)/(2*'Model Parameters'!$F$21)</f>
        <v>259.13050773603197</v>
      </c>
      <c r="P119" s="4">
        <f>'Input Parameters'!$G$12*(2*$F119*$M119)/(2*'Model Parameters'!$F$21)*EXP(-$N119*('Model Parameters'!$B$32+'Model Parameters'!$B$35))</f>
        <v>75.340923077329293</v>
      </c>
      <c r="Q119">
        <f>$O119+LN(1+($P119*('Model Parameters'!$B$33+2*'Model Parameters'!$B$35)*EXP(-$O119*('Model Parameters'!$B$33+2*'Model Parameters'!$B$35)))/(1+LN(SQRT(1+$P119*('Model Parameters'!$B$33+2*'Model Parameters'!$B$35)*EXP(-$O119*('Model Parameters'!$B$33+2*'Model Parameters'!$B$35))))))/('Model Parameters'!$B$33+2*'Model Parameters'!$B$35)</f>
        <v>327.9674407143483</v>
      </c>
      <c r="R119">
        <f>'Input Parameters'!$G$4*'Model Parameters'!$F$2*EXP(-'Model Parameters'!$B$32*$N119-'Model Parameters'!$B$33*$Q119-'Model Parameters'!$B$35*($N119+2*$Q119))*$L119</f>
        <v>30.116645407648427</v>
      </c>
      <c r="S119">
        <f>'Input Parameters'!$G$22+('Model Parameters'!$F$20*'Input Parameters'!$G$22 - (1/(1/('Input Parameters'!$G$12*($I119+2*$F119*$R119))+1/('Model Parameters'!$F$22*'Input Parameters'!$G$24))) + 'Input Parameters'!$G$12*($I119+2*$F119*$R119))/('Model Parameters'!$F$20+2*'Input Parameters'!$G$13*'Input Parameters'!$G$12*'Model Parameters'!$B$61*$R119)</f>
        <v>1.7318028152257146</v>
      </c>
      <c r="T119">
        <f>'Input Parameters'!$G$15/(2*'Model Parameters'!$F$4)*'Model Parameters'!$B$39/('Model Parameters'!$B$65)*EXP(-($E119+0.11)/'Model Parameters'!$B$48)+'Input Parameters'!$G$13*'Model Parameters'!$B$61*$S119</f>
        <v>4.4281731132425852</v>
      </c>
      <c r="U119">
        <f>1/((SQRT($T119*('Input Parameters'!$G$12)^2/'Model Parameters'!$B$51))/TANH(SQRT($T119*('Input Parameters'!$G$12)^2/'Model Parameters'!$B$51))+$T119*'Input Parameters'!$G$12/'Input Parameters'!$G$17)</f>
        <v>0.96826110278680633</v>
      </c>
      <c r="V119" s="4">
        <f>(2*'Model Parameters'!$F$21*'Input Parameters'!$G$23+'Model Parameters'!$F$22*'Input Parameters'!$G$24+'Model Parameters'!$F$20*'Input Parameters'!$G$22+'Input Parameters'!$G$12*$I119-'Model Parameters'!$F$20*$S119)/(2*'Model Parameters'!$F$21)</f>
        <v>259.19634849406935</v>
      </c>
      <c r="W119" s="4">
        <f>'Input Parameters'!$G$12*(2*$F119*$U119*'Model Parameters'!$F$2*'Input Parameters'!$G$4)/(2*'Model Parameters'!$F$21)*EXP(-$S119*('Model Parameters'!$B$32+'Model Parameters'!$B$35))</f>
        <v>75.367551713004204</v>
      </c>
      <c r="X119">
        <f>MAX(0,$V119+LN(1+($W119*('Model Parameters'!$B$33+2*'Model Parameters'!$B$35)*EXP(-$V119*('Model Parameters'!$B$33+2*'Model Parameters'!$B$35)))/(1+LN(SQRT(1+$W119*('Model Parameters'!$B$33+2*'Model Parameters'!$B$35)*EXP(-$V119*('Model Parameters'!$B$33+2*'Model Parameters'!$B$35))))))/('Model Parameters'!$B$33+2*'Model Parameters'!$B$35))</f>
        <v>328.05593231515525</v>
      </c>
      <c r="Y119">
        <f>'Input Parameters'!$G$4*'Model Parameters'!$F$2*EXP(-'Model Parameters'!$B$32*$S119-'Model Parameters'!$B$33*$X119-'Model Parameters'!$B$35*($S119+2*$X119))*$U119</f>
        <v>30.126556479689242</v>
      </c>
      <c r="Z119" s="8">
        <f>$E119-'Model Parameters'!$F$3*'Input Parameters'!$G$3/'Model Parameters'!$F$4*LN($S119/'Input Parameters'!$G$22)</f>
        <v>-0.64127873711616412</v>
      </c>
      <c r="AA119" s="8">
        <f>'Input Parameters'!$G$12*$Y119*$F119*2*'Model Parameters'!$F$4/10</f>
        <v>5.5312062002267846</v>
      </c>
      <c r="AB119" s="8">
        <f t="shared" si="7"/>
        <v>30.126556479689242</v>
      </c>
      <c r="AC119" s="8">
        <f t="shared" si="8"/>
        <v>328.05593231515525</v>
      </c>
      <c r="AD119" s="8">
        <f>LOG10(S119/1000/'Model Parameters'!$B$15)</f>
        <v>10.550555531772947</v>
      </c>
      <c r="AE119" s="8">
        <f>AA119*10/(AA119*10+('Model Parameters'!$F$4*'Input Parameters'!$G$12)*I119)</f>
        <v>0.91996087548445404</v>
      </c>
      <c r="AF119" s="8">
        <f>Y119*S119*'Input Parameters'!$G$13*'Input Parameters'!$G$12*'Model Parameters'!$B$61</f>
        <v>2.2163981460712439E-4</v>
      </c>
      <c r="AG119" s="8">
        <f>'Input Parameters'!$G$12*F119*Y119</f>
        <v>2.8663554957904258E-4</v>
      </c>
      <c r="AH119" s="8">
        <f>'Input Parameters'!$G$17*('Model Parameters'!$F$2*'Input Parameters'!$G$4*EXP(-'Model Parameters'!$B$32*$S119-'Model Parameters'!$B$33*$X119-'Model Parameters'!$B$35*($S119+2*$X119))-$Y119*SQRT($T119*('Input Parameters'!$G$12)^2/'Model Parameters'!$B$51)/TANH(SQRT($T119*('Input Parameters'!$G$12)^2/'Model Parameters'!$B$51)))</f>
        <v>5.082753641861864E-4</v>
      </c>
      <c r="AI119" s="8">
        <f>MIN(1,('Model Parameters'!$B$45-'Model Parameters'!$F$3*'Input Parameters'!$G$3/'Model Parameters'!$F$4*LN($S119/'Input Parameters'!$G$22))/Z119)</f>
        <v>0.25929245348741964</v>
      </c>
      <c r="AJ119" s="8">
        <f>MIN('Input Parameters'!$G$24+'Model Parameters'!$F$2*'Input Parameters'!$G$4*EXP(-'Model Parameters'!$B$32*$S119-'Model Parameters'!$B$33*$X119-'Model Parameters'!$B$35*($S119+2*$X119)),AC119*10^(3-AD119)/'Model Parameters'!$B$13)</f>
        <v>7.1022009826717145</v>
      </c>
      <c r="AK119" s="8">
        <f t="shared" si="9"/>
        <v>0.23853891251679865</v>
      </c>
      <c r="AL119" s="8">
        <f>MIN(1,('Model Parameters'!$B$45-'Model Parameters'!$F$3*'Input Parameters'!$G$3/'Model Parameters'!$F$4*AD119)/($E119-'Model Parameters'!$F$3*'Input Parameters'!$G$3/'Model Parameters'!$F$4*AD119))</f>
        <v>0.44514086378588874</v>
      </c>
      <c r="AM119" s="8">
        <f>MIN(1,('Model Parameters'!$B$45-'Model Parameters'!$F$3*'Input Parameters'!$G$3/'Model Parameters'!$F$4*AD119-0.2)/($E119-'Model Parameters'!$F$3*'Input Parameters'!$G$3/'Model Parameters'!$F$4*AD119-0.2))</f>
        <v>0.55022054397764364</v>
      </c>
      <c r="AN119" s="8">
        <f t="shared" si="10"/>
        <v>0.40951217876237234</v>
      </c>
      <c r="AO119" s="8">
        <f t="shared" si="11"/>
        <v>0.50618137334720559</v>
      </c>
      <c r="AP119" s="8">
        <f>EXP(-'Model Parameters'!$B$32*$S119-'Model Parameters'!$B$33*$X119-'Model Parameters'!$B$35*($S119+2*$X119))</f>
        <v>0.91348019528371072</v>
      </c>
    </row>
    <row r="120" spans="5:42" x14ac:dyDescent="0.4">
      <c r="E120">
        <f t="shared" si="6"/>
        <v>-0.59</v>
      </c>
      <c r="F120">
        <f>'Input Parameters'!$G$15/(2*'Model Parameters'!$F$4)*'Model Parameters'!$B$39/('Model Parameters'!$B$65)*EXP(-($E120+0.11)/'Model Parameters'!$B$48)</f>
        <v>2.7204640105687661</v>
      </c>
      <c r="G120">
        <f>1/((SQRT($F120*('Input Parameters'!$G$12)^2/'Model Parameters'!$B$51))/TANH(SQRT($F120*('Input Parameters'!$G$12)^2/'Model Parameters'!$B$51))+$F120*'Input Parameters'!$G$12/'Input Parameters'!$G$17)</f>
        <v>0.98021429555163997</v>
      </c>
      <c r="H120">
        <f>'Model Parameters'!$F$2*'Input Parameters'!$G$4*$G120</f>
        <v>33.387115857520875</v>
      </c>
      <c r="I120">
        <f>'Input Parameters'!$G$15*'Model Parameters'!$B$41/'Model Parameters'!$F$4*EXP(-$E120/'Model Parameters'!$B$50)</f>
        <v>14.040872649058596</v>
      </c>
      <c r="J120">
        <f>'Input Parameters'!$G$22+('Model Parameters'!$F$20*'Input Parameters'!$G$22 - (1/(1/('Input Parameters'!$G$12*($I120+2*$F120*$H120))+1/('Model Parameters'!$F$22*'Input Parameters'!$G$24))) + 'Input Parameters'!$G$12*($I120+2*$F120*$H120))/('Model Parameters'!$F$20+2*'Input Parameters'!$G$13*'Input Parameters'!$G$12*'Model Parameters'!$B$61*$H120)</f>
        <v>1.9585138081687425</v>
      </c>
      <c r="K120">
        <f>'Input Parameters'!$G$15/(2*'Model Parameters'!$F$4)*'Model Parameters'!$B$39/('Model Parameters'!$B$65)*EXP(-($E120+0.11)/'Model Parameters'!$B$48)+'Input Parameters'!$G$13*'Model Parameters'!$B$61*$J120</f>
        <v>4.9042069066769134</v>
      </c>
      <c r="L120">
        <f>1/((SQRT($K120*('Input Parameters'!$G$12)^2/'Model Parameters'!$B$51))/TANH(SQRT($K120*('Input Parameters'!$G$12)^2/'Model Parameters'!$B$51))+$K120*'Input Parameters'!$G$12/'Input Parameters'!$G$17)</f>
        <v>0.96499056289924012</v>
      </c>
      <c r="M120">
        <f>'Model Parameters'!$F$2*'Input Parameters'!$G$4*$L120</f>
        <v>32.868579729088317</v>
      </c>
      <c r="N120">
        <f>'Input Parameters'!$G$22+('Model Parameters'!$F$20*'Input Parameters'!$G$22 - (1/(1/('Input Parameters'!$G$12*($I120+2*$F120*$M120))+1/('Model Parameters'!$F$22*'Input Parameters'!$G$24))) + 'Input Parameters'!$G$12*($I120+2*$F120*$M120))/('Model Parameters'!$F$20+2*'Input Parameters'!$G$13*'Input Parameters'!$G$12*'Model Parameters'!$B$61*$M120)</f>
        <v>1.9516737586934383</v>
      </c>
      <c r="O120" s="4">
        <f>(2*'Model Parameters'!$F$21*'Input Parameters'!$G$23+'Model Parameters'!$F$22*'Input Parameters'!$G$24+'Model Parameters'!$F$20*'Input Parameters'!$G$22+'Input Parameters'!$G$12*$I120-'Model Parameters'!$F$20*$N120)/(2*'Model Parameters'!$F$21)</f>
        <v>259.24942825056098</v>
      </c>
      <c r="P120" s="4">
        <f>'Input Parameters'!$G$12*(2*$F120*$M120)/(2*'Model Parameters'!$F$21)*EXP(-$N120*('Model Parameters'!$B$32+'Model Parameters'!$B$35))</f>
        <v>81.825536163280134</v>
      </c>
      <c r="Q120">
        <f>$O120+LN(1+($P120*('Model Parameters'!$B$33+2*'Model Parameters'!$B$35)*EXP(-$O120*('Model Parameters'!$B$33+2*'Model Parameters'!$B$35)))/(1+LN(SQRT(1+$P120*('Model Parameters'!$B$33+2*'Model Parameters'!$B$35)*EXP(-$O120*('Model Parameters'!$B$33+2*'Model Parameters'!$B$35))))))/('Model Parameters'!$B$33+2*'Model Parameters'!$B$35)</f>
        <v>333.88871873628011</v>
      </c>
      <c r="R120">
        <f>'Input Parameters'!$G$4*'Model Parameters'!$F$2*EXP(-'Model Parameters'!$B$32*$N120-'Model Parameters'!$B$33*$Q120-'Model Parameters'!$B$35*($N120+2*$Q120))*$L120</f>
        <v>29.975723557404297</v>
      </c>
      <c r="S120">
        <f>'Input Parameters'!$G$22+('Model Parameters'!$F$20*'Input Parameters'!$G$22 - (1/(1/('Input Parameters'!$G$12*($I120+2*$F120*$R120))+1/('Model Parameters'!$F$22*'Input Parameters'!$G$24))) + 'Input Parameters'!$G$12*($I120+2*$F120*$R120))/('Model Parameters'!$F$20+2*'Input Parameters'!$G$13*'Input Parameters'!$G$12*'Model Parameters'!$B$61*$R120)</f>
        <v>1.9108311688648123</v>
      </c>
      <c r="T120">
        <f>'Input Parameters'!$G$15/(2*'Model Parameters'!$F$4)*'Model Parameters'!$B$39/('Model Parameters'!$B$65)*EXP(-($E120+0.11)/'Model Parameters'!$B$48)+'Input Parameters'!$G$13*'Model Parameters'!$B$61*$S120</f>
        <v>4.8510407638530317</v>
      </c>
      <c r="U120">
        <f>1/((SQRT($T120*('Input Parameters'!$G$12)^2/'Model Parameters'!$B$51))/TANH(SQRT($T120*('Input Parameters'!$G$12)^2/'Model Parameters'!$B$51))+$T120*'Input Parameters'!$G$12/'Input Parameters'!$G$17)</f>
        <v>0.96535452983419234</v>
      </c>
      <c r="V120" s="4">
        <f>(2*'Model Parameters'!$F$21*'Input Parameters'!$G$23+'Model Parameters'!$F$22*'Input Parameters'!$G$24+'Model Parameters'!$F$20*'Input Parameters'!$G$22+'Input Parameters'!$G$12*$I120-'Model Parameters'!$F$20*$S120)/(2*'Model Parameters'!$F$21)</f>
        <v>259.32033489346821</v>
      </c>
      <c r="W120" s="4">
        <f>'Input Parameters'!$G$12*(2*$F120*$U120*'Model Parameters'!$F$2*'Input Parameters'!$G$4)/(2*'Model Parameters'!$F$21)*EXP(-$S120*('Model Parameters'!$B$32+'Model Parameters'!$B$35))</f>
        <v>81.856872159906757</v>
      </c>
      <c r="X120">
        <f>MAX(0,$V120+LN(1+($W120*('Model Parameters'!$B$33+2*'Model Parameters'!$B$35)*EXP(-$V120*('Model Parameters'!$B$33+2*'Model Parameters'!$B$35)))/(1+LN(SQRT(1+$W120*('Model Parameters'!$B$33+2*'Model Parameters'!$B$35)*EXP(-$V120*('Model Parameters'!$B$33+2*'Model Parameters'!$B$35))))))/('Model Parameters'!$B$33+2*'Model Parameters'!$B$35))</f>
        <v>333.98620322993821</v>
      </c>
      <c r="Y120">
        <f>'Input Parameters'!$G$4*'Model Parameters'!$F$2*EXP(-'Model Parameters'!$B$32*$S120-'Model Parameters'!$B$33*$X120-'Model Parameters'!$B$35*($S120+2*$X120))*$U120</f>
        <v>29.986398907655285</v>
      </c>
      <c r="Z120" s="8">
        <f>$E120-'Model Parameters'!$F$3*'Input Parameters'!$G$3/'Model Parameters'!$F$4*LN($S120/'Input Parameters'!$G$22)</f>
        <v>-0.6488062738674043</v>
      </c>
      <c r="AA120" s="8">
        <f>'Input Parameters'!$G$12*$Y120*$F120*2*'Model Parameters'!$F$4/10</f>
        <v>5.9976631632039368</v>
      </c>
      <c r="AB120" s="8">
        <f t="shared" si="7"/>
        <v>29.986398907655285</v>
      </c>
      <c r="AC120" s="8">
        <f t="shared" si="8"/>
        <v>333.98620322993821</v>
      </c>
      <c r="AD120" s="8">
        <f>LOG10(S120/1000/'Model Parameters'!$B$15)</f>
        <v>10.593279407215444</v>
      </c>
      <c r="AE120" s="8">
        <f>AA120*10/(AA120*10+('Model Parameters'!$F$4*'Input Parameters'!$G$12)*I120)</f>
        <v>0.92076020445471141</v>
      </c>
      <c r="AF120" s="8">
        <f>Y120*S120*'Input Parameters'!$G$13*'Input Parameters'!$G$12*'Model Parameters'!$B$61</f>
        <v>2.4341451606823796E-4</v>
      </c>
      <c r="AG120" s="8">
        <f>'Input Parameters'!$G$12*F120*Y120</f>
        <v>3.1080806152272049E-4</v>
      </c>
      <c r="AH120" s="8">
        <f>'Input Parameters'!$G$17*('Model Parameters'!$F$2*'Input Parameters'!$G$4*EXP(-'Model Parameters'!$B$32*$S120-'Model Parameters'!$B$33*$X120-'Model Parameters'!$B$35*($S120+2*$X120))-$Y120*SQRT($T120*('Input Parameters'!$G$12)^2/'Model Parameters'!$B$51)/TANH(SQRT($T120*('Input Parameters'!$G$12)^2/'Model Parameters'!$B$51)))</f>
        <v>5.5422257759100686E-4</v>
      </c>
      <c r="AI120" s="8">
        <f>MIN(1,('Model Parameters'!$B$45-'Model Parameters'!$F$3*'Input Parameters'!$G$3/'Model Parameters'!$F$4*LN($S120/'Input Parameters'!$G$22))/Z120)</f>
        <v>0.2601797804160923</v>
      </c>
      <c r="AJ120" s="8">
        <f>MIN('Input Parameters'!$G$24+'Model Parameters'!$F$2*'Input Parameters'!$G$4*EXP(-'Model Parameters'!$B$32*$S120-'Model Parameters'!$B$33*$X120-'Model Parameters'!$B$35*($S120+2*$X120)),AC120*10^(3-AD120)/'Model Parameters'!$B$13)</f>
        <v>6.5531440367355946</v>
      </c>
      <c r="AK120" s="8">
        <f t="shared" si="9"/>
        <v>0.23956318781090308</v>
      </c>
      <c r="AL120" s="8">
        <f>MIN(1,('Model Parameters'!$B$45-'Model Parameters'!$F$3*'Input Parameters'!$G$3/'Model Parameters'!$F$4*AD120)/($E120-'Model Parameters'!$F$3*'Input Parameters'!$G$3/'Model Parameters'!$F$4*AD120))</f>
        <v>0.44326578518545912</v>
      </c>
      <c r="AM120" s="8">
        <f>MIN(1,('Model Parameters'!$B$45-'Model Parameters'!$F$3*'Input Parameters'!$G$3/'Model Parameters'!$F$4*AD120-0.2)/($E120-'Model Parameters'!$F$3*'Input Parameters'!$G$3/'Model Parameters'!$F$4*AD120-0.2))</f>
        <v>0.54809529079071861</v>
      </c>
      <c r="AN120" s="8">
        <f t="shared" si="10"/>
        <v>0.40814149499514152</v>
      </c>
      <c r="AO120" s="8">
        <f t="shared" si="11"/>
        <v>0.50466433200912653</v>
      </c>
      <c r="AP120" s="8">
        <f>EXP(-'Model Parameters'!$B$32*$S120-'Model Parameters'!$B$33*$X120-'Model Parameters'!$B$35*($S120+2*$X120))</f>
        <v>0.9119680072569929</v>
      </c>
    </row>
    <row r="121" spans="5:42" x14ac:dyDescent="0.4">
      <c r="E121">
        <f t="shared" si="6"/>
        <v>-0.59499999999999997</v>
      </c>
      <c r="F121">
        <f>'Input Parameters'!$G$15/(2*'Model Parameters'!$F$4)*'Model Parameters'!$B$39/('Model Parameters'!$B$65)*EXP(-($E121+0.11)/'Model Parameters'!$B$48)</f>
        <v>2.9636737070755861</v>
      </c>
      <c r="G121">
        <f>1/((SQRT($F121*('Input Parameters'!$G$12)^2/'Model Parameters'!$B$51))/TANH(SQRT($F121*('Input Parameters'!$G$12)^2/'Model Parameters'!$B$51))+$F121*'Input Parameters'!$G$12/'Input Parameters'!$G$17)</f>
        <v>0.97849051610900084</v>
      </c>
      <c r="H121">
        <f>'Model Parameters'!$F$2*'Input Parameters'!$G$4*$G121</f>
        <v>33.328402141320872</v>
      </c>
      <c r="I121">
        <f>'Input Parameters'!$G$15*'Model Parameters'!$B$41/'Model Parameters'!$F$4*EXP(-$E121/'Model Parameters'!$B$50)</f>
        <v>15.059833026740671</v>
      </c>
      <c r="J121">
        <f>'Input Parameters'!$G$22+('Model Parameters'!$F$20*'Input Parameters'!$G$22 - (1/(1/('Input Parameters'!$G$12*($I121+2*$F121*$H121))+1/('Model Parameters'!$F$22*'Input Parameters'!$G$24))) + 'Input Parameters'!$G$12*($I121+2*$F121*$H121))/('Model Parameters'!$F$20+2*'Input Parameters'!$G$13*'Input Parameters'!$G$12*'Model Parameters'!$B$61*$H121)</f>
        <v>2.1598174993262282</v>
      </c>
      <c r="K121">
        <f>'Input Parameters'!$G$15/(2*'Model Parameters'!$F$4)*'Model Parameters'!$B$39/('Model Parameters'!$B$65)*EXP(-($E121+0.11)/'Model Parameters'!$B$48)+'Input Parameters'!$G$13*'Model Parameters'!$B$61*$J121</f>
        <v>5.3718702188243306</v>
      </c>
      <c r="L121">
        <f>1/((SQRT($K121*('Input Parameters'!$G$12)^2/'Model Parameters'!$B$51))/TANH(SQRT($K121*('Input Parameters'!$G$12)^2/'Model Parameters'!$B$51))+$K121*'Input Parameters'!$G$12/'Input Parameters'!$G$17)</f>
        <v>0.96180304379924553</v>
      </c>
      <c r="M121">
        <f>'Model Parameters'!$F$2*'Input Parameters'!$G$4*$L121</f>
        <v>32.760009521560697</v>
      </c>
      <c r="N121">
        <f>'Input Parameters'!$G$22+('Model Parameters'!$F$20*'Input Parameters'!$G$22 - (1/(1/('Input Parameters'!$G$12*($I121+2*$F121*$M121))+1/('Model Parameters'!$F$22*'Input Parameters'!$G$24))) + 'Input Parameters'!$G$12*($I121+2*$F121*$M121))/('Model Parameters'!$F$20+2*'Input Parameters'!$G$13*'Input Parameters'!$G$12*'Model Parameters'!$B$61*$M121)</f>
        <v>2.1519089352063685</v>
      </c>
      <c r="O121" s="4">
        <f>(2*'Model Parameters'!$F$21*'Input Parameters'!$G$23+'Model Parameters'!$F$22*'Input Parameters'!$G$24+'Model Parameters'!$F$20*'Input Parameters'!$G$22+'Input Parameters'!$G$12*$I121-'Model Parameters'!$F$20*$N121)/(2*'Model Parameters'!$F$21)</f>
        <v>259.36815121801413</v>
      </c>
      <c r="P121" s="4">
        <f>'Input Parameters'!$G$12*(2*$F121*$M121)/(2*'Model Parameters'!$F$21)*EXP(-$N121*('Model Parameters'!$B$32+'Model Parameters'!$B$35))</f>
        <v>88.843778477075901</v>
      </c>
      <c r="Q121">
        <f>$O121+LN(1+($P121*('Model Parameters'!$B$33+2*'Model Parameters'!$B$35)*EXP(-$O121*('Model Parameters'!$B$33+2*'Model Parameters'!$B$35)))/(1+LN(SQRT(1+$P121*('Model Parameters'!$B$33+2*'Model Parameters'!$B$35)*EXP(-$O121*('Model Parameters'!$B$33+2*'Model Parameters'!$B$35))))))/('Model Parameters'!$B$33+2*'Model Parameters'!$B$35)</f>
        <v>340.26627755201389</v>
      </c>
      <c r="R121">
        <f>'Input Parameters'!$G$4*'Model Parameters'!$F$2*EXP(-'Model Parameters'!$B$32*$N121-'Model Parameters'!$B$33*$Q121-'Model Parameters'!$B$35*($N121+2*$Q121))*$L121</f>
        <v>29.823490988499579</v>
      </c>
      <c r="S121">
        <f>'Input Parameters'!$G$22+('Model Parameters'!$F$20*'Input Parameters'!$G$22 - (1/(1/('Input Parameters'!$G$12*($I121+2*$F121*$R121))+1/('Model Parameters'!$F$22*'Input Parameters'!$G$24))) + 'Input Parameters'!$G$12*($I121+2*$F121*$R121))/('Model Parameters'!$F$20+2*'Input Parameters'!$G$13*'Input Parameters'!$G$12*'Model Parameters'!$B$61*$R121)</f>
        <v>2.1080028898187573</v>
      </c>
      <c r="T121">
        <f>'Input Parameters'!$G$15/(2*'Model Parameters'!$F$4)*'Model Parameters'!$B$39/('Model Parameters'!$B$65)*EXP(-($E121+0.11)/'Model Parameters'!$B$48)+'Input Parameters'!$G$13*'Model Parameters'!$B$61*$S121</f>
        <v>5.314096929223501</v>
      </c>
      <c r="U121">
        <f>1/((SQRT($T121*('Input Parameters'!$G$12)^2/'Model Parameters'!$B$51))/TANH(SQRT($T121*('Input Parameters'!$G$12)^2/'Model Parameters'!$B$51))+$T121*'Input Parameters'!$G$12/'Input Parameters'!$G$17)</f>
        <v>0.96219545881389301</v>
      </c>
      <c r="V121" s="4">
        <f>(2*'Model Parameters'!$F$21*'Input Parameters'!$G$23+'Model Parameters'!$F$22*'Input Parameters'!$G$24+'Model Parameters'!$F$20*'Input Parameters'!$G$22+'Input Parameters'!$G$12*$I121-'Model Parameters'!$F$20*$S121)/(2*'Model Parameters'!$F$21)</f>
        <v>259.4443763128192</v>
      </c>
      <c r="W121" s="4">
        <f>'Input Parameters'!$G$12*(2*$F121*$U121*'Model Parameters'!$F$2*'Input Parameters'!$G$4)/(2*'Model Parameters'!$F$21)*EXP(-$S121*('Model Parameters'!$B$32+'Model Parameters'!$B$35))</f>
        <v>88.880579648374621</v>
      </c>
      <c r="X121">
        <f>MAX(0,$V121+LN(1+($W121*('Model Parameters'!$B$33+2*'Model Parameters'!$B$35)*EXP(-$V121*('Model Parameters'!$B$33+2*'Model Parameters'!$B$35)))/(1+LN(SQRT(1+$W121*('Model Parameters'!$B$33+2*'Model Parameters'!$B$35)*EXP(-$V121*('Model Parameters'!$B$33+2*'Model Parameters'!$B$35))))))/('Model Parameters'!$B$33+2*'Model Parameters'!$B$35))</f>
        <v>340.37361767440842</v>
      </c>
      <c r="Y121">
        <f>'Input Parameters'!$G$4*'Model Parameters'!$F$2*EXP(-'Model Parameters'!$B$32*$S121-'Model Parameters'!$B$33*$X121-'Model Parameters'!$B$35*($S121+2*$X121))*$U121</f>
        <v>29.834963558472072</v>
      </c>
      <c r="Z121" s="8">
        <f>$E121-'Model Parameters'!$F$3*'Input Parameters'!$G$3/'Model Parameters'!$F$4*LN($S121/'Input Parameters'!$G$22)</f>
        <v>-0.65632937420738824</v>
      </c>
      <c r="AA121" s="8">
        <f>'Input Parameters'!$G$12*$Y121*$F121*2*'Model Parameters'!$F$4/10</f>
        <v>6.5008578762238063</v>
      </c>
      <c r="AB121" s="8">
        <f t="shared" si="7"/>
        <v>29.834963558472072</v>
      </c>
      <c r="AC121" s="8">
        <f t="shared" si="8"/>
        <v>340.37361767440842</v>
      </c>
      <c r="AD121" s="8">
        <f>LOG10(S121/1000/'Model Parameters'!$B$15)</f>
        <v>10.635928292380621</v>
      </c>
      <c r="AE121" s="8">
        <f>AA121*10/(AA121*10+('Model Parameters'!$F$4*'Input Parameters'!$G$12)*I121)</f>
        <v>0.92152332493691913</v>
      </c>
      <c r="AF121" s="8">
        <f>Y121*S121*'Input Parameters'!$G$13*'Input Parameters'!$G$12*'Model Parameters'!$B$61</f>
        <v>2.6717545439492189E-4</v>
      </c>
      <c r="AG121" s="8">
        <f>'Input Parameters'!$G$12*F121*Y121</f>
        <v>3.3688437975974537E-4</v>
      </c>
      <c r="AH121" s="8">
        <f>'Input Parameters'!$G$17*('Model Parameters'!$F$2*'Input Parameters'!$G$4*EXP(-'Model Parameters'!$B$32*$S121-'Model Parameters'!$B$33*$X121-'Model Parameters'!$B$35*($S121+2*$X121))-$Y121*SQRT($T121*('Input Parameters'!$G$12)^2/'Model Parameters'!$B$51)/TANH(SQRT($T121*('Input Parameters'!$G$12)^2/'Model Parameters'!$B$51)))</f>
        <v>6.0405983415462276E-4</v>
      </c>
      <c r="AI121" s="8">
        <f>MIN(1,('Model Parameters'!$B$45-'Model Parameters'!$F$3*'Input Parameters'!$G$3/'Model Parameters'!$F$4*LN($S121/'Input Parameters'!$G$22))/Z121)</f>
        <v>0.26104175881857034</v>
      </c>
      <c r="AJ121" s="8">
        <f>MIN('Input Parameters'!$G$24+'Model Parameters'!$F$2*'Input Parameters'!$G$4*EXP(-'Model Parameters'!$B$32*$S121-'Model Parameters'!$B$33*$X121-'Model Parameters'!$B$35*($S121+2*$X121)),AC121*10^(3-AD121)/'Model Parameters'!$B$13)</f>
        <v>6.0538017205131052</v>
      </c>
      <c r="AK121" s="8">
        <f t="shared" si="9"/>
        <v>0.24055606953387026</v>
      </c>
      <c r="AL121" s="8">
        <f>MIN(1,('Model Parameters'!$B$45-'Model Parameters'!$F$3*'Input Parameters'!$G$3/'Model Parameters'!$F$4*AD121)/($E121-'Model Parameters'!$F$3*'Input Parameters'!$G$3/'Model Parameters'!$F$4*AD121))</f>
        <v>0.44141580375947942</v>
      </c>
      <c r="AM121" s="8">
        <f>MIN(1,('Model Parameters'!$B$45-'Model Parameters'!$F$3*'Input Parameters'!$G$3/'Model Parameters'!$F$4*AD121-0.2)/($E121-'Model Parameters'!$F$3*'Input Parameters'!$G$3/'Model Parameters'!$F$4*AD121-0.2))</f>
        <v>0.54599348073029386</v>
      </c>
      <c r="AN121" s="8">
        <f t="shared" si="10"/>
        <v>0.40677495916013806</v>
      </c>
      <c r="AO121" s="8">
        <f t="shared" si="11"/>
        <v>0.50314572775646205</v>
      </c>
      <c r="AP121" s="8">
        <f>EXP(-'Model Parameters'!$B$32*$S121-'Model Parameters'!$B$33*$X121-'Model Parameters'!$B$35*($S121+2*$X121))</f>
        <v>0.91034148990631325</v>
      </c>
    </row>
    <row r="122" spans="5:42" x14ac:dyDescent="0.4">
      <c r="E122">
        <f t="shared" si="6"/>
        <v>-0.6</v>
      </c>
      <c r="F122">
        <f>'Input Parameters'!$G$15/(2*'Model Parameters'!$F$4)*'Model Parameters'!$B$39/('Model Parameters'!$B$65)*EXP(-($E122+0.11)/'Model Parameters'!$B$48)</f>
        <v>3.2286263695783268</v>
      </c>
      <c r="G122">
        <f>1/((SQRT($F122*('Input Parameters'!$G$12)^2/'Model Parameters'!$B$51))/TANH(SQRT($F122*('Input Parameters'!$G$12)^2/'Model Parameters'!$B$51))+$F122*'Input Parameters'!$G$12/'Input Parameters'!$G$17)</f>
        <v>0.97662081239419596</v>
      </c>
      <c r="H122">
        <f>'Model Parameters'!$F$2*'Input Parameters'!$G$4*$G122</f>
        <v>33.264718093017642</v>
      </c>
      <c r="I122">
        <f>'Input Parameters'!$G$15*'Model Parameters'!$B$41/'Model Parameters'!$F$4*EXP(-$E122/'Model Parameters'!$B$50)</f>
        <v>16.15274039313471</v>
      </c>
      <c r="J122">
        <f>'Input Parameters'!$G$22+('Model Parameters'!$F$20*'Input Parameters'!$G$22 - (1/(1/('Input Parameters'!$G$12*($I122+2*$F122*$H122))+1/('Model Parameters'!$F$22*'Input Parameters'!$G$24))) + 'Input Parameters'!$G$12*($I122+2*$F122*$H122))/('Model Parameters'!$F$20+2*'Input Parameters'!$G$13*'Input Parameters'!$G$12*'Model Parameters'!$B$61*$H122)</f>
        <v>2.3811383101588439</v>
      </c>
      <c r="K122">
        <f>'Input Parameters'!$G$15/(2*'Model Parameters'!$F$4)*'Model Parameters'!$B$39/('Model Parameters'!$B$65)*EXP(-($E122+0.11)/'Model Parameters'!$B$48)+'Input Parameters'!$G$13*'Model Parameters'!$B$61*$J122</f>
        <v>5.8835955854054376</v>
      </c>
      <c r="L122">
        <f>1/((SQRT($K122*('Input Parameters'!$G$12)^2/'Model Parameters'!$B$51))/TANH(SQRT($K122*('Input Parameters'!$G$12)^2/'Model Parameters'!$B$51))+$K122*'Input Parameters'!$G$12/'Input Parameters'!$G$17)</f>
        <v>0.95834381880552011</v>
      </c>
      <c r="M122">
        <f>'Model Parameters'!$F$2*'Input Parameters'!$G$4*$L122</f>
        <v>32.642184729403645</v>
      </c>
      <c r="N122">
        <f>'Input Parameters'!$G$22+('Model Parameters'!$F$20*'Input Parameters'!$G$22 - (1/(1/('Input Parameters'!$G$12*($I122+2*$F122*$M122))+1/('Model Parameters'!$F$22*'Input Parameters'!$G$24))) + 'Input Parameters'!$G$12*($I122+2*$F122*$M122))/('Model Parameters'!$F$20+2*'Input Parameters'!$G$13*'Input Parameters'!$G$12*'Model Parameters'!$B$61*$M122)</f>
        <v>2.3720250454377254</v>
      </c>
      <c r="O122" s="4">
        <f>(2*'Model Parameters'!$F$21*'Input Parameters'!$G$23+'Model Parameters'!$F$22*'Input Parameters'!$G$24+'Model Parameters'!$F$20*'Input Parameters'!$G$22+'Input Parameters'!$G$12*$I122-'Model Parameters'!$F$20*$N122)/(2*'Model Parameters'!$F$21)</f>
        <v>259.48620250369243</v>
      </c>
      <c r="P122" s="4">
        <f>'Input Parameters'!$G$12*(2*$F122*$M122)/(2*'Model Parameters'!$F$21)*EXP(-$N122*('Model Parameters'!$B$32+'Model Parameters'!$B$35))</f>
        <v>96.435308897768721</v>
      </c>
      <c r="Q122">
        <f>$O122+LN(1+($P122*('Model Parameters'!$B$33+2*'Model Parameters'!$B$35)*EXP(-$O122*('Model Parameters'!$B$33+2*'Model Parameters'!$B$35)))/(1+LN(SQRT(1+$P122*('Model Parameters'!$B$33+2*'Model Parameters'!$B$35)*EXP(-$O122*('Model Parameters'!$B$33+2*'Model Parameters'!$B$35))))))/('Model Parameters'!$B$33+2*'Model Parameters'!$B$35)</f>
        <v>347.13003460048958</v>
      </c>
      <c r="R122">
        <f>'Input Parameters'!$G$4*'Model Parameters'!$F$2*EXP(-'Model Parameters'!$B$32*$N122-'Model Parameters'!$B$33*$Q122-'Model Parameters'!$B$35*($N122+2*$Q122))*$L122</f>
        <v>29.659244770813562</v>
      </c>
      <c r="S122">
        <f>'Input Parameters'!$G$22+('Model Parameters'!$F$20*'Input Parameters'!$G$22 - (1/(1/('Input Parameters'!$G$12*($I122+2*$F122*$R122))+1/('Model Parameters'!$F$22*'Input Parameters'!$G$24))) + 'Input Parameters'!$G$12*($I122+2*$F122*$R122))/('Model Parameters'!$F$20+2*'Input Parameters'!$G$13*'Input Parameters'!$G$12*'Model Parameters'!$B$61*$R122)</f>
        <v>2.3249021062381203</v>
      </c>
      <c r="T122">
        <f>'Input Parameters'!$G$15/(2*'Model Parameters'!$F$4)*'Model Parameters'!$B$39/('Model Parameters'!$B$65)*EXP(-($E122+0.11)/'Model Parameters'!$B$48)+'Input Parameters'!$G$13*'Model Parameters'!$B$61*$S122</f>
        <v>5.8208922180338316</v>
      </c>
      <c r="U122">
        <f>1/((SQRT($T122*('Input Parameters'!$G$12)^2/'Model Parameters'!$B$51))/TANH(SQRT($T122*('Input Parameters'!$G$12)^2/'Model Parameters'!$B$51))+$T122*'Input Parameters'!$G$12/'Input Parameters'!$G$17)</f>
        <v>0.95876609387685374</v>
      </c>
      <c r="V122" s="4">
        <f>(2*'Model Parameters'!$F$21*'Input Parameters'!$G$23+'Model Parameters'!$F$22*'Input Parameters'!$G$24+'Model Parameters'!$F$20*'Input Parameters'!$G$22+'Input Parameters'!$G$12*$I122-'Model Parameters'!$F$20*$S122)/(2*'Model Parameters'!$F$21)</f>
        <v>259.5680124338802</v>
      </c>
      <c r="W122" s="4">
        <f>'Input Parameters'!$G$12*(2*$F122*$U122*'Model Parameters'!$F$2*'Input Parameters'!$G$4)/(2*'Model Parameters'!$F$21)*EXP(-$S122*('Model Parameters'!$B$32+'Model Parameters'!$B$35))</f>
        <v>96.478445406744314</v>
      </c>
      <c r="X122">
        <f>MAX(0,$V122+LN(1+($W122*('Model Parameters'!$B$33+2*'Model Parameters'!$B$35)*EXP(-$V122*('Model Parameters'!$B$33+2*'Model Parameters'!$B$35)))/(1+LN(SQRT(1+$W122*('Model Parameters'!$B$33+2*'Model Parameters'!$B$35)*EXP(-$V122*('Model Parameters'!$B$33+2*'Model Parameters'!$B$35))))))/('Model Parameters'!$B$33+2*'Model Parameters'!$B$35))</f>
        <v>347.2481915166062</v>
      </c>
      <c r="Y122">
        <f>'Input Parameters'!$G$4*'Model Parameters'!$F$2*EXP(-'Model Parameters'!$B$32*$S122-'Model Parameters'!$B$33*$X122-'Model Parameters'!$B$35*($S122+2*$X122))*$U122</f>
        <v>29.671547168756309</v>
      </c>
      <c r="Z122" s="8">
        <f>$E122-'Model Parameters'!$F$3*'Input Parameters'!$G$3/'Model Parameters'!$F$4*LN($S122/'Input Parameters'!$G$22)</f>
        <v>-0.66384564654985834</v>
      </c>
      <c r="AA122" s="8">
        <f>'Input Parameters'!$G$12*$Y122*$F122*2*'Model Parameters'!$F$4/10</f>
        <v>7.0432443319051812</v>
      </c>
      <c r="AB122" s="8">
        <f t="shared" si="7"/>
        <v>29.671547168756309</v>
      </c>
      <c r="AC122" s="8">
        <f t="shared" si="8"/>
        <v>347.2481915166062</v>
      </c>
      <c r="AD122" s="8">
        <f>LOG10(S122/1000/'Model Parameters'!$B$15)</f>
        <v>10.678461761413802</v>
      </c>
      <c r="AE122" s="8">
        <f>AA122*10/(AA122*10+('Model Parameters'!$F$4*'Input Parameters'!$G$12)*I122)</f>
        <v>0.92224892650771273</v>
      </c>
      <c r="AF122" s="8">
        <f>Y122*S122*'Input Parameters'!$G$13*'Input Parameters'!$G$12*'Model Parameters'!$B$61</f>
        <v>2.9305201129029761E-4</v>
      </c>
      <c r="AG122" s="8">
        <f>'Input Parameters'!$G$12*F122*Y122</f>
        <v>3.6499167393404063E-4</v>
      </c>
      <c r="AH122" s="8">
        <f>'Input Parameters'!$G$17*('Model Parameters'!$F$2*'Input Parameters'!$G$4*EXP(-'Model Parameters'!$B$32*$S122-'Model Parameters'!$B$33*$X122-'Model Parameters'!$B$35*($S122+2*$X122))-$Y122*SQRT($T122*('Input Parameters'!$G$12)^2/'Model Parameters'!$B$51)/TANH(SQRT($T122*('Input Parameters'!$G$12)^2/'Model Parameters'!$B$51)))</f>
        <v>6.5804368522438263E-4</v>
      </c>
      <c r="AI122" s="8">
        <f>MIN(1,('Model Parameters'!$B$45-'Model Parameters'!$F$3*'Input Parameters'!$G$3/'Model Parameters'!$F$4*LN($S122/'Input Parameters'!$G$22))/Z122)</f>
        <v>0.2618766085962449</v>
      </c>
      <c r="AJ122" s="8">
        <f>MIN('Input Parameters'!$G$24+'Model Parameters'!$F$2*'Input Parameters'!$G$4*EXP(-'Model Parameters'!$B$32*$S122-'Model Parameters'!$B$33*$X122-'Model Parameters'!$B$35*($S122+2*$X122)),AC122*10^(3-AD122)/'Model Parameters'!$B$13)</f>
        <v>5.5998813516044992</v>
      </c>
      <c r="AK122" s="8">
        <f t="shared" si="9"/>
        <v>0.24151542115536731</v>
      </c>
      <c r="AL122" s="8">
        <f>MIN(1,('Model Parameters'!$B$45-'Model Parameters'!$F$3*'Input Parameters'!$G$3/'Model Parameters'!$F$4*AD122)/($E122-'Model Parameters'!$F$3*'Input Parameters'!$G$3/'Model Parameters'!$F$4*AD122))</f>
        <v>0.43958971665791047</v>
      </c>
      <c r="AM122" s="8">
        <f>MIN(1,('Model Parameters'!$B$45-'Model Parameters'!$F$3*'Input Parameters'!$G$3/'Model Parameters'!$F$4*AD122-0.2)/($E122-'Model Parameters'!$F$3*'Input Parameters'!$G$3/'Model Parameters'!$F$4*AD122-0.2))</f>
        <v>0.54391426252243602</v>
      </c>
      <c r="AN122" s="8">
        <f t="shared" si="10"/>
        <v>0.40541114429158753</v>
      </c>
      <c r="AO122" s="8">
        <f t="shared" si="11"/>
        <v>0.50162434472355089</v>
      </c>
      <c r="AP122" s="8">
        <f>EXP(-'Model Parameters'!$B$32*$S122-'Model Parameters'!$B$33*$X122-'Model Parameters'!$B$35*($S122+2*$X122))</f>
        <v>0.90859355763284788</v>
      </c>
    </row>
    <row r="123" spans="5:42" x14ac:dyDescent="0.4">
      <c r="E123">
        <f t="shared" si="6"/>
        <v>-0.60499999999999998</v>
      </c>
      <c r="F123">
        <f>'Input Parameters'!$G$15/(2*'Model Parameters'!$F$4)*'Model Parameters'!$B$39/('Model Parameters'!$B$65)*EXP(-($E123+0.11)/'Model Parameters'!$B$48)</f>
        <v>3.5172658209470993</v>
      </c>
      <c r="G123">
        <f>1/((SQRT($F123*('Input Parameters'!$G$12)^2/'Model Parameters'!$B$51))/TANH(SQRT($F123*('Input Parameters'!$G$12)^2/'Model Parameters'!$B$51))+$F123*'Input Parameters'!$G$12/'Input Parameters'!$G$17)</f>
        <v>0.97459360007095863</v>
      </c>
      <c r="H123">
        <f>'Model Parameters'!$F$2*'Input Parameters'!$G$4*$G123</f>
        <v>33.195669138099447</v>
      </c>
      <c r="I123">
        <f>'Input Parameters'!$G$15*'Model Parameters'!$B$41/'Model Parameters'!$F$4*EXP(-$E123/'Model Parameters'!$B$50)</f>
        <v>17.324961156257473</v>
      </c>
      <c r="J123">
        <f>'Input Parameters'!$G$22+('Model Parameters'!$F$20*'Input Parameters'!$G$22 - (1/(1/('Input Parameters'!$G$12*($I123+2*$F123*$H123))+1/('Model Parameters'!$F$22*'Input Parameters'!$G$24))) + 'Input Parameters'!$G$12*($I123+2*$F123*$H123))/('Model Parameters'!$F$20+2*'Input Parameters'!$G$13*'Input Parameters'!$G$12*'Model Parameters'!$B$61*$H123)</f>
        <v>2.6242135131072981</v>
      </c>
      <c r="K123">
        <f>'Input Parameters'!$G$15/(2*'Model Parameters'!$F$4)*'Model Parameters'!$B$39/('Model Parameters'!$B$65)*EXP(-($E123+0.11)/'Model Parameters'!$B$48)+'Input Parameters'!$G$13*'Model Parameters'!$B$61*$J123</f>
        <v>6.4432638880617361</v>
      </c>
      <c r="L123">
        <f>1/((SQRT($K123*('Input Parameters'!$G$12)^2/'Model Parameters'!$B$51))/TANH(SQRT($K123*('Input Parameters'!$G$12)^2/'Model Parameters'!$B$51))+$K123*'Input Parameters'!$G$12/'Input Parameters'!$G$17)</f>
        <v>0.95459429312066302</v>
      </c>
      <c r="M123">
        <f>'Model Parameters'!$F$2*'Input Parameters'!$G$4*$L123</f>
        <v>32.514471994525991</v>
      </c>
      <c r="N123">
        <f>'Input Parameters'!$G$22+('Model Parameters'!$F$20*'Input Parameters'!$G$22 - (1/(1/('Input Parameters'!$G$12*($I123+2*$F123*$M123))+1/('Model Parameters'!$F$22*'Input Parameters'!$G$24))) + 'Input Parameters'!$G$12*($I123+2*$F123*$M123))/('Model Parameters'!$F$20+2*'Input Parameters'!$G$13*'Input Parameters'!$G$12*'Model Parameters'!$B$61*$M123)</f>
        <v>2.6137467065390907</v>
      </c>
      <c r="O123" s="4">
        <f>(2*'Model Parameters'!$F$21*'Input Parameters'!$G$23+'Model Parameters'!$F$22*'Input Parameters'!$G$24+'Model Parameters'!$F$20*'Input Parameters'!$G$22+'Input Parameters'!$G$12*$I123-'Model Parameters'!$F$20*$N123)/(2*'Model Parameters'!$F$21)</f>
        <v>259.6030440659074</v>
      </c>
      <c r="P123" s="4">
        <f>'Input Parameters'!$G$12*(2*$F123*$M123)/(2*'Model Parameters'!$F$21)*EXP(-$N123*('Model Parameters'!$B$32+'Model Parameters'!$B$35))</f>
        <v>104.6420141631346</v>
      </c>
      <c r="Q123">
        <f>$O123+LN(1+($P123*('Model Parameters'!$B$33+2*'Model Parameters'!$B$35)*EXP(-$O123*('Model Parameters'!$B$33+2*'Model Parameters'!$B$35)))/(1+LN(SQRT(1+$P123*('Model Parameters'!$B$33+2*'Model Parameters'!$B$35)*EXP(-$O123*('Model Parameters'!$B$33+2*'Model Parameters'!$B$35))))))/('Model Parameters'!$B$33+2*'Model Parameters'!$B$35)</f>
        <v>354.51095585682282</v>
      </c>
      <c r="R123">
        <f>'Input Parameters'!$G$4*'Model Parameters'!$F$2*EXP(-'Model Parameters'!$B$32*$N123-'Model Parameters'!$B$33*$Q123-'Model Parameters'!$B$35*($N123+2*$Q123))*$L123</f>
        <v>29.482266603164078</v>
      </c>
      <c r="S123">
        <f>'Input Parameters'!$G$22+('Model Parameters'!$F$20*'Input Parameters'!$G$22 - (1/(1/('Input Parameters'!$G$12*($I123+2*$F123*$R123))+1/('Model Parameters'!$F$22*'Input Parameters'!$G$24))) + 'Input Parameters'!$G$12*($I123+2*$F123*$R123))/('Model Parameters'!$F$20+2*'Input Parameters'!$G$13*'Input Parameters'!$G$12*'Model Parameters'!$B$61*$R123)</f>
        <v>2.5632438024117841</v>
      </c>
      <c r="T123">
        <f>'Input Parameters'!$G$15/(2*'Model Parameters'!$F$4)*'Model Parameters'!$B$39/('Model Parameters'!$B$65)*EXP(-($E123+0.11)/'Model Parameters'!$B$48)+'Input Parameters'!$G$13*'Model Parameters'!$B$61*$S123</f>
        <v>6.3752826606362385</v>
      </c>
      <c r="U123">
        <f>1/((SQRT($T123*('Input Parameters'!$G$12)^2/'Model Parameters'!$B$51))/TANH(SQRT($T123*('Input Parameters'!$G$12)^2/'Model Parameters'!$B$51))+$T123*'Input Parameters'!$G$12/'Input Parameters'!$G$17)</f>
        <v>0.95504786912109241</v>
      </c>
      <c r="V123" s="4">
        <f>(2*'Model Parameters'!$F$21*'Input Parameters'!$G$23+'Model Parameters'!$F$22*'Input Parameters'!$G$24+'Model Parameters'!$F$20*'Input Parameters'!$G$22+'Input Parameters'!$G$12*$I123-'Model Parameters'!$F$20*$S123)/(2*'Model Parameters'!$F$21)</f>
        <v>259.69072193853395</v>
      </c>
      <c r="W123" s="4">
        <f>'Input Parameters'!$G$12*(2*$F123*$U123*'Model Parameters'!$F$2*'Input Parameters'!$G$4)/(2*'Model Parameters'!$F$21)*EXP(-$S123*('Model Parameters'!$B$32+'Model Parameters'!$B$35))</f>
        <v>104.6924840775053</v>
      </c>
      <c r="X123">
        <f>MAX(0,$V123+LN(1+($W123*('Model Parameters'!$B$33+2*'Model Parameters'!$B$35)*EXP(-$V123*('Model Parameters'!$B$33+2*'Model Parameters'!$B$35)))/(1+LN(SQRT(1+$W123*('Model Parameters'!$B$33+2*'Model Parameters'!$B$35)*EXP(-$V123*('Model Parameters'!$B$33+2*'Model Parameters'!$B$35))))))/('Model Parameters'!$B$33+2*'Model Parameters'!$B$35))</f>
        <v>354.64100236399474</v>
      </c>
      <c r="Y123">
        <f>'Input Parameters'!$G$4*'Model Parameters'!$F$2*EXP(-'Model Parameters'!$B$32*$S123-'Model Parameters'!$B$33*$X123-'Model Parameters'!$B$35*($S123+2*$X123))*$U123</f>
        <v>29.495430960736162</v>
      </c>
      <c r="Z123" s="8">
        <f>$E123-'Model Parameters'!$F$3*'Input Parameters'!$G$3/'Model Parameters'!$F$4*LN($S123/'Input Parameters'!$G$22)</f>
        <v>-0.67135314998769369</v>
      </c>
      <c r="AA123" s="8">
        <f>'Input Parameters'!$G$12*$Y123*$F123*2*'Model Parameters'!$F$4/10</f>
        <v>7.627368174993828</v>
      </c>
      <c r="AB123" s="8">
        <f t="shared" si="7"/>
        <v>29.495430960736162</v>
      </c>
      <c r="AC123" s="8">
        <f t="shared" si="8"/>
        <v>354.64100236399474</v>
      </c>
      <c r="AD123" s="8">
        <f>LOG10(S123/1000/'Model Parameters'!$B$15)</f>
        <v>10.720847006454116</v>
      </c>
      <c r="AE123" s="8">
        <f>AA123*10/(AA123*10+('Model Parameters'!$F$4*'Input Parameters'!$G$12)*I123)</f>
        <v>0.92293561101908439</v>
      </c>
      <c r="AF123" s="8">
        <f>Y123*S123*'Input Parameters'!$G$13*'Input Parameters'!$G$12*'Model Parameters'!$B$61</f>
        <v>3.2117705022655167E-4</v>
      </c>
      <c r="AG123" s="8">
        <f>'Input Parameters'!$G$12*F123*Y123</f>
        <v>3.9526186324267124E-4</v>
      </c>
      <c r="AH123" s="8">
        <f>'Input Parameters'!$G$17*('Model Parameters'!$F$2*'Input Parameters'!$G$4*EXP(-'Model Parameters'!$B$32*$S123-'Model Parameters'!$B$33*$X123-'Model Parameters'!$B$35*($S123+2*$X123))-$Y123*SQRT($T123*('Input Parameters'!$G$12)^2/'Model Parameters'!$B$51)/TANH(SQRT($T123*('Input Parameters'!$G$12)^2/'Model Parameters'!$B$51)))</f>
        <v>7.1643891346929837E-4</v>
      </c>
      <c r="AI123" s="8">
        <f>MIN(1,('Model Parameters'!$B$45-'Model Parameters'!$F$3*'Input Parameters'!$G$3/'Model Parameters'!$F$4*LN($S123/'Input Parameters'!$G$22))/Z123)</f>
        <v>0.26268313478670119</v>
      </c>
      <c r="AJ123" s="8">
        <f>MIN('Input Parameters'!$G$24+'Model Parameters'!$F$2*'Input Parameters'!$G$4*EXP(-'Model Parameters'!$B$32*$S123-'Model Parameters'!$B$33*$X123-'Model Parameters'!$B$35*($S123+2*$X123)),AC123*10^(3-AD123)/'Model Parameters'!$B$13)</f>
        <v>5.1873139516146267</v>
      </c>
      <c r="AK123" s="8">
        <f t="shared" si="9"/>
        <v>0.24243961950877257</v>
      </c>
      <c r="AL123" s="8">
        <f>MIN(1,('Model Parameters'!$B$45-'Model Parameters'!$F$3*'Input Parameters'!$G$3/'Model Parameters'!$F$4*AD123)/($E123-'Model Parameters'!$F$3*'Input Parameters'!$G$3/'Model Parameters'!$F$4*AD123))</f>
        <v>0.43778647112357633</v>
      </c>
      <c r="AM123" s="8">
        <f>MIN(1,('Model Parameters'!$B$45-'Model Parameters'!$F$3*'Input Parameters'!$G$3/'Model Parameters'!$F$4*AD123-0.2)/($E123-'Model Parameters'!$F$3*'Input Parameters'!$G$3/'Model Parameters'!$F$4*AD123-0.2))</f>
        <v>0.54185687942595606</v>
      </c>
      <c r="AN123" s="8">
        <f t="shared" si="10"/>
        <v>0.40404872422232668</v>
      </c>
      <c r="AO123" s="8">
        <f t="shared" si="11"/>
        <v>0.50009901009788904</v>
      </c>
      <c r="AP123" s="8">
        <f>EXP(-'Model Parameters'!$B$32*$S123-'Model Parameters'!$B$33*$X123-'Model Parameters'!$B$35*($S123+2*$X123))</f>
        <v>0.90671694904075517</v>
      </c>
    </row>
    <row r="124" spans="5:42" x14ac:dyDescent="0.4">
      <c r="E124">
        <f t="shared" si="6"/>
        <v>-0.61</v>
      </c>
      <c r="F124">
        <f>'Input Parameters'!$G$15/(2*'Model Parameters'!$F$4)*'Model Parameters'!$B$39/('Model Parameters'!$B$65)*EXP(-($E124+0.11)/'Model Parameters'!$B$48)</f>
        <v>3.8317096619694664</v>
      </c>
      <c r="G124">
        <f>1/((SQRT($F124*('Input Parameters'!$G$12)^2/'Model Parameters'!$B$51))/TANH(SQRT($F124*('Input Parameters'!$G$12)^2/'Model Parameters'!$B$51))+$F124*'Input Parameters'!$G$12/'Input Parameters'!$G$17)</f>
        <v>0.97239651333625632</v>
      </c>
      <c r="H124">
        <f>'Model Parameters'!$F$2*'Input Parameters'!$G$4*$G124</f>
        <v>33.120834084485736</v>
      </c>
      <c r="I124">
        <f>'Input Parameters'!$G$15*'Model Parameters'!$B$41/'Model Parameters'!$F$4*EXP(-$E124/'Model Parameters'!$B$50)</f>
        <v>18.582251169801687</v>
      </c>
      <c r="J124">
        <f>'Input Parameters'!$G$22+('Model Parameters'!$F$20*'Input Parameters'!$G$22 - (1/(1/('Input Parameters'!$G$12*($I124+2*$F124*$H124))+1/('Model Parameters'!$F$22*'Input Parameters'!$G$24))) + 'Input Parameters'!$G$12*($I124+2*$F124*$H124))/('Model Parameters'!$F$20+2*'Input Parameters'!$G$13*'Input Parameters'!$G$12*'Model Parameters'!$B$61*$H124)</f>
        <v>2.8909262477829456</v>
      </c>
      <c r="K124">
        <f>'Input Parameters'!$G$15/(2*'Model Parameters'!$F$4)*'Model Parameters'!$B$39/('Model Parameters'!$B$65)*EXP(-($E124+0.11)/'Model Parameters'!$B$48)+'Input Parameters'!$G$13*'Model Parameters'!$B$61*$J124</f>
        <v>7.0550924282474501</v>
      </c>
      <c r="L124">
        <f>1/((SQRT($K124*('Input Parameters'!$G$12)^2/'Model Parameters'!$B$51))/TANH(SQRT($K124*('Input Parameters'!$G$12)^2/'Model Parameters'!$B$51))+$K124*'Input Parameters'!$G$12/'Input Parameters'!$G$17)</f>
        <v>0.9505351367388104</v>
      </c>
      <c r="M124">
        <f>'Model Parameters'!$F$2*'Input Parameters'!$G$4*$L124</f>
        <v>32.376212916873548</v>
      </c>
      <c r="N124">
        <f>'Input Parameters'!$G$22+('Model Parameters'!$F$20*'Input Parameters'!$G$22 - (1/(1/('Input Parameters'!$G$12*($I124+2*$F124*$M124))+1/('Model Parameters'!$F$22*'Input Parameters'!$G$24))) + 'Input Parameters'!$G$12*($I124+2*$F124*$M124))/('Model Parameters'!$F$20+2*'Input Parameters'!$G$13*'Input Parameters'!$G$12*'Model Parameters'!$B$61*$M124)</f>
        <v>2.87894361416441</v>
      </c>
      <c r="O124" s="4">
        <f>(2*'Model Parameters'!$F$21*'Input Parameters'!$G$23+'Model Parameters'!$F$22*'Input Parameters'!$G$24+'Model Parameters'!$F$20*'Input Parameters'!$G$22+'Input Parameters'!$G$12*$I124-'Model Parameters'!$F$20*$N124)/(2*'Model Parameters'!$F$21)</f>
        <v>259.71806423148189</v>
      </c>
      <c r="P124" s="4">
        <f>'Input Parameters'!$G$12*(2*$F124*$M124)/(2*'Model Parameters'!$F$21)*EXP(-$N124*('Model Parameters'!$B$32+'Model Parameters'!$B$35))</f>
        <v>113.50801116191543</v>
      </c>
      <c r="Q124">
        <f>$O124+LN(1+($P124*('Model Parameters'!$B$33+2*'Model Parameters'!$B$35)*EXP(-$O124*('Model Parameters'!$B$33+2*'Model Parameters'!$B$35)))/(1+LN(SQRT(1+$P124*('Model Parameters'!$B$33+2*'Model Parameters'!$B$35)*EXP(-$O124*('Model Parameters'!$B$33+2*'Model Parameters'!$B$35))))))/('Model Parameters'!$B$33+2*'Model Parameters'!$B$35)</f>
        <v>362.44093070231025</v>
      </c>
      <c r="R124">
        <f>'Input Parameters'!$G$4*'Model Parameters'!$F$2*EXP(-'Model Parameters'!$B$32*$N124-'Model Parameters'!$B$33*$Q124-'Model Parameters'!$B$35*($N124+2*$Q124))*$L124</f>
        <v>29.29182707186731</v>
      </c>
      <c r="S124">
        <f>'Input Parameters'!$G$22+('Model Parameters'!$F$20*'Input Parameters'!$G$22 - (1/(1/('Input Parameters'!$G$12*($I124+2*$F124*$R124))+1/('Model Parameters'!$F$22*'Input Parameters'!$G$24))) + 'Input Parameters'!$G$12*($I124+2*$F124*$R124))/('Model Parameters'!$F$20+2*'Input Parameters'!$G$13*'Input Parameters'!$G$12*'Model Parameters'!$B$61*$R124)</f>
        <v>2.824886156499105</v>
      </c>
      <c r="T124">
        <f>'Input Parameters'!$G$15/(2*'Model Parameters'!$F$4)*'Model Parameters'!$B$39/('Model Parameters'!$B$65)*EXP(-($E124+0.11)/'Model Parameters'!$B$48)+'Input Parameters'!$G$13*'Model Parameters'!$B$61*$S124</f>
        <v>6.981457726465969</v>
      </c>
      <c r="U124">
        <f>1/((SQRT($T124*('Input Parameters'!$G$12)^2/'Model Parameters'!$B$51))/TANH(SQRT($T124*('Input Parameters'!$G$12)^2/'Model Parameters'!$B$51))+$T124*'Input Parameters'!$G$12/'Input Parameters'!$G$17)</f>
        <v>0.95102148243176221</v>
      </c>
      <c r="V124" s="4">
        <f>(2*'Model Parameters'!$F$21*'Input Parameters'!$G$23+'Model Parameters'!$F$22*'Input Parameters'!$G$24+'Model Parameters'!$F$20*'Input Parameters'!$G$22+'Input Parameters'!$G$12*$I124-'Model Parameters'!$F$20*$S124)/(2*'Model Parameters'!$F$21)</f>
        <v>259.81191314907585</v>
      </c>
      <c r="W124" s="4">
        <f>'Input Parameters'!$G$12*(2*$F124*$U124*'Model Parameters'!$F$2*'Input Parameters'!$G$4)/(2*'Model Parameters'!$F$21)*EXP(-$S124*('Model Parameters'!$B$32+'Model Parameters'!$B$35))</f>
        <v>113.5669579730374</v>
      </c>
      <c r="X124">
        <f>MAX(0,$V124+LN(1+($W124*('Model Parameters'!$B$33+2*'Model Parameters'!$B$35)*EXP(-$V124*('Model Parameters'!$B$33+2*'Model Parameters'!$B$35)))/(1+LN(SQRT(1+$W124*('Model Parameters'!$B$33+2*'Model Parameters'!$B$35)*EXP(-$V124*('Model Parameters'!$B$33+2*'Model Parameters'!$B$35))))))/('Model Parameters'!$B$33+2*'Model Parameters'!$B$35))</f>
        <v>362.58406577985522</v>
      </c>
      <c r="Y124">
        <f>'Input Parameters'!$G$4*'Model Parameters'!$F$2*EXP(-'Model Parameters'!$B$32*$S124-'Model Parameters'!$B$33*$X124-'Model Parameters'!$B$35*($S124+2*$X124))*$U124</f>
        <v>29.305884875111243</v>
      </c>
      <c r="Z124" s="8">
        <f>$E124-'Model Parameters'!$F$3*'Input Parameters'!$G$3/'Model Parameters'!$F$4*LN($S124/'Input Parameters'!$G$22)</f>
        <v>-0.67885034715375181</v>
      </c>
      <c r="AA124" s="8">
        <f>'Input Parameters'!$G$12*$Y124*$F124*2*'Model Parameters'!$F$4/10</f>
        <v>8.2558578345197198</v>
      </c>
      <c r="AB124" s="8">
        <f t="shared" si="7"/>
        <v>29.305884875111243</v>
      </c>
      <c r="AC124" s="8">
        <f t="shared" si="8"/>
        <v>362.58406577985522</v>
      </c>
      <c r="AD124" s="8">
        <f>LOG10(S124/1000/'Model Parameters'!$B$15)</f>
        <v>10.763058040824111</v>
      </c>
      <c r="AE124" s="8">
        <f>AA124*10/(AA124*10+('Model Parameters'!$F$4*'Input Parameters'!$G$12)*I124)</f>
        <v>0.92358188786129447</v>
      </c>
      <c r="AF124" s="8">
        <f>Y124*S124*'Input Parameters'!$G$13*'Input Parameters'!$G$12*'Model Parameters'!$B$61</f>
        <v>3.5168644736384538E-4</v>
      </c>
      <c r="AG124" s="8">
        <f>'Input Parameters'!$G$12*F124*Y124</f>
        <v>4.2783115689069395E-4</v>
      </c>
      <c r="AH124" s="8">
        <f>'Input Parameters'!$G$17*('Model Parameters'!$F$2*'Input Parameters'!$G$4*EXP(-'Model Parameters'!$B$32*$S124-'Model Parameters'!$B$33*$X124-'Model Parameters'!$B$35*($S124+2*$X124))-$Y124*SQRT($T124*('Input Parameters'!$G$12)^2/'Model Parameters'!$B$51)/TANH(SQRT($T124*('Input Parameters'!$G$12)^2/'Model Parameters'!$B$51)))</f>
        <v>7.7951760425458742E-4</v>
      </c>
      <c r="AI124" s="8">
        <f>MIN(1,('Model Parameters'!$B$45-'Model Parameters'!$F$3*'Input Parameters'!$G$3/'Model Parameters'!$F$4*LN($S124/'Input Parameters'!$G$22))/Z124)</f>
        <v>0.26346064033645433</v>
      </c>
      <c r="AJ124" s="8">
        <f>MIN('Input Parameters'!$G$24+'Model Parameters'!$F$2*'Input Parameters'!$G$4*EXP(-'Model Parameters'!$B$32*$S124-'Model Parameters'!$B$33*$X124-'Model Parameters'!$B$35*($S124+2*$X124)),AC124*10^(3-AD124)/'Model Parameters'!$B$13)</f>
        <v>4.8122842036727764</v>
      </c>
      <c r="AK124" s="8">
        <f t="shared" si="9"/>
        <v>0.24332747557908799</v>
      </c>
      <c r="AL124" s="8">
        <f>MIN(1,('Model Parameters'!$B$45-'Model Parameters'!$F$3*'Input Parameters'!$G$3/'Model Parameters'!$F$4*AD124)/($E124-'Model Parameters'!$F$3*'Input Parameters'!$G$3/'Model Parameters'!$F$4*AD124))</f>
        <v>0.43600514851009475</v>
      </c>
      <c r="AM124" s="8">
        <f>MIN(1,('Model Parameters'!$B$45-'Model Parameters'!$F$3*'Input Parameters'!$G$3/'Model Parameters'!$F$4*AD124-0.2)/($E124-'Model Parameters'!$F$3*'Input Parameters'!$G$3/'Model Parameters'!$F$4*AD124-0.2))</f>
        <v>0.53982065993383133</v>
      </c>
      <c r="AN124" s="8">
        <f t="shared" si="10"/>
        <v>0.40268645817819737</v>
      </c>
      <c r="AO124" s="8">
        <f t="shared" si="11"/>
        <v>0.49856858420821776</v>
      </c>
      <c r="AP124" s="8">
        <f>EXP(-'Model Parameters'!$B$32*$S124-'Model Parameters'!$B$33*$X124-'Model Parameters'!$B$35*($S124+2*$X124))</f>
        <v>0.90470426936720238</v>
      </c>
    </row>
    <row r="125" spans="5:42" x14ac:dyDescent="0.4">
      <c r="E125">
        <f t="shared" si="6"/>
        <v>-0.61499999999999999</v>
      </c>
      <c r="F125">
        <f>'Input Parameters'!$G$15/(2*'Model Parameters'!$F$4)*'Model Parameters'!$B$39/('Model Parameters'!$B$65)*EXP(-($E125+0.11)/'Model Parameters'!$B$48)</f>
        <v>4.1742648071099415</v>
      </c>
      <c r="G125">
        <f>1/((SQRT($F125*('Input Parameters'!$G$12)^2/'Model Parameters'!$B$51))/TANH(SQRT($F125*('Input Parameters'!$G$12)^2/'Model Parameters'!$B$51))+$F125*'Input Parameters'!$G$12/'Input Parameters'!$G$17)</f>
        <v>0.97001637735742186</v>
      </c>
      <c r="H125">
        <f>'Model Parameters'!$F$2*'Input Parameters'!$G$4*$G125</f>
        <v>33.039764183707277</v>
      </c>
      <c r="I125">
        <f>'Input Parameters'!$G$15*'Model Parameters'!$B$41/'Model Parameters'!$F$4*EXP(-$E125/'Model Parameters'!$B$50)</f>
        <v>19.930783995603925</v>
      </c>
      <c r="J125">
        <f>'Input Parameters'!$G$22+('Model Parameters'!$F$20*'Input Parameters'!$G$22 - (1/(1/('Input Parameters'!$G$12*($I125+2*$F125*$H125))+1/('Model Parameters'!$F$22*'Input Parameters'!$G$24))) + 'Input Parameters'!$G$12*($I125+2*$F125*$H125))/('Model Parameters'!$F$20+2*'Input Parameters'!$G$13*'Input Parameters'!$G$12*'Model Parameters'!$B$61*$H125)</f>
        <v>3.1833193222336527</v>
      </c>
      <c r="K125">
        <f>'Input Parameters'!$G$15/(2*'Model Parameters'!$F$4)*'Model Parameters'!$B$39/('Model Parameters'!$B$65)*EXP(-($E125+0.11)/'Model Parameters'!$B$48)+'Input Parameters'!$G$13*'Model Parameters'!$B$61*$J125</f>
        <v>7.7236658514004644</v>
      </c>
      <c r="L125">
        <f>1/((SQRT($K125*('Input Parameters'!$G$12)^2/'Model Parameters'!$B$51))/TANH(SQRT($K125*('Input Parameters'!$G$12)^2/'Model Parameters'!$B$51))+$K125*'Input Parameters'!$G$12/'Input Parameters'!$G$17)</f>
        <v>0.9461463349527266</v>
      </c>
      <c r="M125">
        <f>'Model Parameters'!$F$2*'Input Parameters'!$G$4*$L125</f>
        <v>32.226725774753049</v>
      </c>
      <c r="N125">
        <f>'Input Parameters'!$G$22+('Model Parameters'!$F$20*'Input Parameters'!$G$22 - (1/(1/('Input Parameters'!$G$12*($I125+2*$F125*$M125))+1/('Model Parameters'!$F$22*'Input Parameters'!$G$24))) + 'Input Parameters'!$G$12*($I125+2*$F125*$M125))/('Model Parameters'!$F$20+2*'Input Parameters'!$G$13*'Input Parameters'!$G$12*'Model Parameters'!$B$61*$M125)</f>
        <v>3.1696442594737206</v>
      </c>
      <c r="O125" s="4">
        <f>(2*'Model Parameters'!$F$21*'Input Parameters'!$G$23+'Model Parameters'!$F$22*'Input Parameters'!$G$24+'Model Parameters'!$F$20*'Input Parameters'!$G$22+'Input Parameters'!$G$12*$I125-'Model Parameters'!$F$20*$N125)/(2*'Model Parameters'!$F$21)</f>
        <v>259.8305668166812</v>
      </c>
      <c r="P125" s="4">
        <f>'Input Parameters'!$G$12*(2*$F125*$M125)/(2*'Model Parameters'!$F$21)*EXP(-$N125*('Model Parameters'!$B$32+'Model Parameters'!$B$35))</f>
        <v>123.07962462522985</v>
      </c>
      <c r="Q125">
        <f>$O125+LN(1+($P125*('Model Parameters'!$B$33+2*'Model Parameters'!$B$35)*EXP(-$O125*('Model Parameters'!$B$33+2*'Model Parameters'!$B$35)))/(1+LN(SQRT(1+$P125*('Model Parameters'!$B$33+2*'Model Parameters'!$B$35)*EXP(-$O125*('Model Parameters'!$B$33+2*'Model Parameters'!$B$35))))))/('Model Parameters'!$B$33+2*'Model Parameters'!$B$35)</f>
        <v>370.95261440744923</v>
      </c>
      <c r="R125">
        <f>'Input Parameters'!$G$4*'Model Parameters'!$F$2*EXP(-'Model Parameters'!$B$32*$N125-'Model Parameters'!$B$33*$Q125-'Model Parameters'!$B$35*($N125+2*$Q125))*$L125</f>
        <v>29.087190797385894</v>
      </c>
      <c r="S125">
        <f>'Input Parameters'!$G$22+('Model Parameters'!$F$20*'Input Parameters'!$G$22 - (1/(1/('Input Parameters'!$G$12*($I125+2*$F125*$R125))+1/('Model Parameters'!$F$22*'Input Parameters'!$G$24))) + 'Input Parameters'!$G$12*($I125+2*$F125*$R125))/('Model Parameters'!$F$20+2*'Input Parameters'!$G$13*'Input Parameters'!$G$12*'Model Parameters'!$B$61*$R125)</f>
        <v>3.111844040243783</v>
      </c>
      <c r="T125">
        <f>'Input Parameters'!$G$15/(2*'Model Parameters'!$F$4)*'Model Parameters'!$B$39/('Model Parameters'!$B$65)*EXP(-($E125+0.11)/'Model Parameters'!$B$48)+'Input Parameters'!$G$13*'Model Parameters'!$B$61*$S125</f>
        <v>7.6439709119817589</v>
      </c>
      <c r="U125">
        <f>1/((SQRT($T125*('Input Parameters'!$G$12)^2/'Model Parameters'!$B$51))/TANH(SQRT($T125*('Input Parameters'!$G$12)^2/'Model Parameters'!$B$51))+$T125*'Input Parameters'!$G$12/'Input Parameters'!$G$17)</f>
        <v>0.94666694520118155</v>
      </c>
      <c r="V125" s="4">
        <f>(2*'Model Parameters'!$F$21*'Input Parameters'!$G$23+'Model Parameters'!$F$22*'Input Parameters'!$G$24+'Model Parameters'!$F$20*'Input Parameters'!$G$22+'Input Parameters'!$G$12*$I125-'Model Parameters'!$F$20*$S125)/(2*'Model Parameters'!$F$21)</f>
        <v>259.93091352638049</v>
      </c>
      <c r="W125" s="4">
        <f>'Input Parameters'!$G$12*(2*$F125*$U125*'Model Parameters'!$F$2*'Input Parameters'!$G$4)/(2*'Model Parameters'!$F$21)*EXP(-$S125*('Model Parameters'!$B$32+'Model Parameters'!$B$35))</f>
        <v>123.14835692445401</v>
      </c>
      <c r="X125">
        <f>MAX(0,$V125+LN(1+($W125*('Model Parameters'!$B$33+2*'Model Parameters'!$B$35)*EXP(-$V125*('Model Parameters'!$B$33+2*'Model Parameters'!$B$35)))/(1+LN(SQRT(1+$W125*('Model Parameters'!$B$33+2*'Model Parameters'!$B$35)*EXP(-$V125*('Model Parameters'!$B$33+2*'Model Parameters'!$B$35))))))/('Model Parameters'!$B$33+2*'Model Parameters'!$B$35))</f>
        <v>371.11017915168759</v>
      </c>
      <c r="Y125">
        <f>'Input Parameters'!$G$4*'Model Parameters'!$F$2*EXP(-'Model Parameters'!$B$32*$S125-'Model Parameters'!$B$33*$X125-'Model Parameters'!$B$35*($S125+2*$X125))*$U125</f>
        <v>29.102172688645005</v>
      </c>
      <c r="Z125" s="8">
        <f>$E125-'Model Parameters'!$F$3*'Input Parameters'!$G$3/'Model Parameters'!$F$4*LN($S125/'Input Parameters'!$G$22)</f>
        <v>-0.68633605773821971</v>
      </c>
      <c r="AA125" s="8">
        <f>'Input Parameters'!$G$12*$Y125*$F125*2*'Model Parameters'!$F$4/10</f>
        <v>8.9314132093320087</v>
      </c>
      <c r="AB125" s="8">
        <f t="shared" si="7"/>
        <v>29.102172688645005</v>
      </c>
      <c r="AC125" s="8">
        <f t="shared" si="8"/>
        <v>371.11017915168759</v>
      </c>
      <c r="AD125" s="8">
        <f>LOG10(S125/1000/'Model Parameters'!$B$15)</f>
        <v>10.80507491331659</v>
      </c>
      <c r="AE125" s="8">
        <f>AA125*10/(AA125*10+('Model Parameters'!$F$4*'Input Parameters'!$G$12)*I125)</f>
        <v>0.92418616918511443</v>
      </c>
      <c r="AF125" s="8">
        <f>Y125*S125*'Input Parameters'!$G$13*'Input Parameters'!$G$12*'Model Parameters'!$B$61</f>
        <v>3.8471850758516497E-4</v>
      </c>
      <c r="AG125" s="8">
        <f>'Input Parameters'!$G$12*F125*Y125</f>
        <v>4.6283946775830485E-4</v>
      </c>
      <c r="AH125" s="8">
        <f>'Input Parameters'!$G$17*('Model Parameters'!$F$2*'Input Parameters'!$G$4*EXP(-'Model Parameters'!$B$32*$S125-'Model Parameters'!$B$33*$X125-'Model Parameters'!$B$35*($S125+2*$X125))-$Y125*SQRT($T125*('Input Parameters'!$G$12)^2/'Model Parameters'!$B$51)/TANH(SQRT($T125*('Input Parameters'!$G$12)^2/'Model Parameters'!$B$51)))</f>
        <v>8.4755797534346818E-4</v>
      </c>
      <c r="AI125" s="8">
        <f>MIN(1,('Model Parameters'!$B$45-'Model Parameters'!$F$3*'Input Parameters'!$G$3/'Model Parameters'!$F$4*LN($S125/'Input Parameters'!$G$22))/Z125)</f>
        <v>0.26420884593445676</v>
      </c>
      <c r="AJ125" s="8">
        <f>MIN('Input Parameters'!$G$24+'Model Parameters'!$F$2*'Input Parameters'!$G$4*EXP(-'Model Parameters'!$B$32*$S125-'Model Parameters'!$B$33*$X125-'Model Parameters'!$B$35*($S125+2*$X125)),AC125*10^(3-AD125)/'Model Parameters'!$B$13)</f>
        <v>4.4712458252934644</v>
      </c>
      <c r="AK125" s="8">
        <f t="shared" si="9"/>
        <v>0.24417816118898569</v>
      </c>
      <c r="AL125" s="8">
        <f>MIN(1,('Model Parameters'!$B$45-'Model Parameters'!$F$3*'Input Parameters'!$G$3/'Model Parameters'!$F$4*AD125)/($E125-'Model Parameters'!$F$3*'Input Parameters'!$G$3/'Model Parameters'!$F$4*AD125))</f>
        <v>0.43424494880908837</v>
      </c>
      <c r="AM125" s="8">
        <f>MIN(1,('Model Parameters'!$B$45-'Model Parameters'!$F$3*'Input Parameters'!$G$3/'Model Parameters'!$F$4*AD125-0.2)/($E125-'Model Parameters'!$F$3*'Input Parameters'!$G$3/'Model Parameters'!$F$4*AD125-0.2))</f>
        <v>0.53780500861541314</v>
      </c>
      <c r="AN125" s="8">
        <f t="shared" si="10"/>
        <v>0.40132317572785747</v>
      </c>
      <c r="AO125" s="8">
        <f t="shared" si="11"/>
        <v>0.4970319506808461</v>
      </c>
      <c r="AP125" s="8">
        <f>EXP(-'Model Parameters'!$B$32*$S125-'Model Parameters'!$B$33*$X125-'Model Parameters'!$B$35*($S125+2*$X125))</f>
        <v>0.90254804152506563</v>
      </c>
    </row>
    <row r="126" spans="5:42" x14ac:dyDescent="0.4">
      <c r="E126">
        <f t="shared" si="6"/>
        <v>-0.62</v>
      </c>
      <c r="F126">
        <f>'Input Parameters'!$G$15/(2*'Model Parameters'!$F$4)*'Model Parameters'!$B$39/('Model Parameters'!$B$65)*EXP(-($E126+0.11)/'Model Parameters'!$B$48)</f>
        <v>4.5474444091676265</v>
      </c>
      <c r="G126">
        <f>1/((SQRT($F126*('Input Parameters'!$G$12)^2/'Model Parameters'!$B$51))/TANH(SQRT($F126*('Input Parameters'!$G$12)^2/'Model Parameters'!$B$51))+$F126*'Input Parameters'!$G$12/'Input Parameters'!$G$17)</f>
        <v>0.96743918475544366</v>
      </c>
      <c r="H126">
        <f>'Model Parameters'!$F$2*'Input Parameters'!$G$4*$G126</f>
        <v>32.951982329902577</v>
      </c>
      <c r="I126">
        <f>'Input Parameters'!$G$15*'Model Parameters'!$B$41/'Model Parameters'!$F$4*EXP(-$E126/'Model Parameters'!$B$50)</f>
        <v>21.377181217148561</v>
      </c>
      <c r="J126">
        <f>'Input Parameters'!$G$22+('Model Parameters'!$F$20*'Input Parameters'!$G$22 - (1/(1/('Input Parameters'!$G$12*($I126+2*$F126*$H126))+1/('Model Parameters'!$F$22*'Input Parameters'!$G$24))) + 'Input Parameters'!$G$12*($I126+2*$F126*$H126))/('Model Parameters'!$F$20+2*'Input Parameters'!$G$13*'Input Parameters'!$G$12*'Model Parameters'!$B$61*$H126)</f>
        <v>3.5036102797731692</v>
      </c>
      <c r="K126">
        <f>'Input Parameters'!$G$15/(2*'Model Parameters'!$F$4)*'Model Parameters'!$B$39/('Model Parameters'!$B$65)*EXP(-($E126+0.11)/'Model Parameters'!$B$48)+'Input Parameters'!$G$13*'Model Parameters'!$B$61*$J126</f>
        <v>8.45396987111471</v>
      </c>
      <c r="L126">
        <f>1/((SQRT($K126*('Input Parameters'!$G$12)^2/'Model Parameters'!$B$51))/TANH(SQRT($K126*('Input Parameters'!$G$12)^2/'Model Parameters'!$B$51))+$K126*'Input Parameters'!$G$12/'Input Parameters'!$G$17)</f>
        <v>0.94140725755271937</v>
      </c>
      <c r="M126">
        <f>'Model Parameters'!$F$2*'Input Parameters'!$G$4*$L126</f>
        <v>32.065307881818974</v>
      </c>
      <c r="N126">
        <f>'Input Parameters'!$G$22+('Model Parameters'!$F$20*'Input Parameters'!$G$22 - (1/(1/('Input Parameters'!$G$12*($I126+2*$F126*$M126))+1/('Model Parameters'!$F$22*'Input Parameters'!$G$24))) + 'Input Parameters'!$G$12*($I126+2*$F126*$M126))/('Model Parameters'!$F$20+2*'Input Parameters'!$G$13*'Input Parameters'!$G$12*'Model Parameters'!$B$61*$M126)</f>
        <v>3.4880508887033921</v>
      </c>
      <c r="O126" s="4">
        <f>(2*'Model Parameters'!$F$21*'Input Parameters'!$G$23+'Model Parameters'!$F$22*'Input Parameters'!$G$24+'Model Parameters'!$F$20*'Input Parameters'!$G$22+'Input Parameters'!$G$12*$I126-'Model Parameters'!$F$20*$N126)/(2*'Model Parameters'!$F$21)</f>
        <v>259.93975902963155</v>
      </c>
      <c r="P126" s="4">
        <f>'Input Parameters'!$G$12*(2*$F126*$M126)/(2*'Model Parameters'!$F$21)*EXP(-$N126*('Model Parameters'!$B$32+'Model Parameters'!$B$35))</f>
        <v>133.40533612317651</v>
      </c>
      <c r="Q126">
        <f>$O126+LN(1+($P126*('Model Parameters'!$B$33+2*'Model Parameters'!$B$35)*EXP(-$O126*('Model Parameters'!$B$33+2*'Model Parameters'!$B$35)))/(1+LN(SQRT(1+$P126*('Model Parameters'!$B$33+2*'Model Parameters'!$B$35)*EXP(-$O126*('Model Parameters'!$B$33+2*'Model Parameters'!$B$35))))))/('Model Parameters'!$B$33+2*'Model Parameters'!$B$35)</f>
        <v>380.0792353429008</v>
      </c>
      <c r="R126">
        <f>'Input Parameters'!$G$4*'Model Parameters'!$F$2*EXP(-'Model Parameters'!$B$32*$N126-'Model Parameters'!$B$33*$Q126-'Model Parameters'!$B$35*($N126+2*$Q126))*$L126</f>
        <v>28.867622544537578</v>
      </c>
      <c r="S126">
        <f>'Input Parameters'!$G$22+('Model Parameters'!$F$20*'Input Parameters'!$G$22 - (1/(1/('Input Parameters'!$G$12*($I126+2*$F126*$R126))+1/('Model Parameters'!$F$22*'Input Parameters'!$G$24))) + 'Input Parameters'!$G$12*($I126+2*$F126*$R126))/('Model Parameters'!$F$20+2*'Input Parameters'!$G$13*'Input Parameters'!$G$12*'Model Parameters'!$B$61*$R126)</f>
        <v>3.4263037491826855</v>
      </c>
      <c r="T126">
        <f>'Input Parameters'!$G$15/(2*'Model Parameters'!$F$4)*'Model Parameters'!$B$39/('Model Parameters'!$B$65)*EXP(-($E126+0.11)/'Model Parameters'!$B$48)+'Input Parameters'!$G$13*'Model Parameters'!$B$61*$S126</f>
        <v>8.3677730895063203</v>
      </c>
      <c r="U126">
        <f>1/((SQRT($T126*('Input Parameters'!$G$12)^2/'Model Parameters'!$B$51))/TANH(SQRT($T126*('Input Parameters'!$G$12)^2/'Model Parameters'!$B$51))+$T126*'Input Parameters'!$G$12/'Input Parameters'!$G$17)</f>
        <v>0.94196365059790454</v>
      </c>
      <c r="V126" s="4">
        <f>(2*'Model Parameters'!$F$21*'Input Parameters'!$G$23+'Model Parameters'!$F$22*'Input Parameters'!$G$24+'Model Parameters'!$F$20*'Input Parameters'!$G$22+'Input Parameters'!$G$12*$I126-'Model Parameters'!$F$20*$S126)/(2*'Model Parameters'!$F$21)</f>
        <v>260.04695797051437</v>
      </c>
      <c r="W126" s="4">
        <f>'Input Parameters'!$G$12*(2*$F126*$U126*'Model Parameters'!$F$2*'Input Parameters'!$G$4)/(2*'Model Parameters'!$F$21)*EXP(-$S126*('Model Parameters'!$B$32+'Model Parameters'!$B$35))</f>
        <v>133.4853496374034</v>
      </c>
      <c r="X126">
        <f>MAX(0,$V126+LN(1+($W126*('Model Parameters'!$B$33+2*'Model Parameters'!$B$35)*EXP(-$V126*('Model Parameters'!$B$33+2*'Model Parameters'!$B$35)))/(1+LN(SQRT(1+$W126*('Model Parameters'!$B$33+2*'Model Parameters'!$B$35)*EXP(-$V126*('Model Parameters'!$B$33+2*'Model Parameters'!$B$35))))))/('Model Parameters'!$B$33+2*'Model Parameters'!$B$35))</f>
        <v>380.25273032018691</v>
      </c>
      <c r="Y126">
        <f>'Input Parameters'!$G$4*'Model Parameters'!$F$2*EXP(-'Model Parameters'!$B$32*$S126-'Model Parameters'!$B$33*$X126-'Model Parameters'!$B$35*($S126+2*$X126))*$U126</f>
        <v>28.883558093103904</v>
      </c>
      <c r="Z126" s="8">
        <f>$E126-'Model Parameters'!$F$3*'Input Parameters'!$G$3/'Model Parameters'!$F$4*LN($S126/'Input Parameters'!$G$22)</f>
        <v>-0.69380941374922911</v>
      </c>
      <c r="AA126" s="8">
        <f>'Input Parameters'!$G$12*$Y126*$F126*2*'Model Parameters'!$F$4/10</f>
        <v>9.6567916867042278</v>
      </c>
      <c r="AB126" s="8">
        <f t="shared" si="7"/>
        <v>28.883558093103904</v>
      </c>
      <c r="AC126" s="8">
        <f t="shared" si="8"/>
        <v>380.25273032018691</v>
      </c>
      <c r="AD126" s="8">
        <f>LOG10(S126/1000/'Model Parameters'!$B$15)</f>
        <v>10.84688295194846</v>
      </c>
      <c r="AE126" s="8">
        <f>AA126*10/(AA126*10+('Model Parameters'!$F$4*'Input Parameters'!$G$12)*I126)</f>
        <v>0.92474676513431397</v>
      </c>
      <c r="AF126" s="8">
        <f>Y126*S126*'Input Parameters'!$G$13*'Input Parameters'!$G$12*'Model Parameters'!$B$61</f>
        <v>4.2041325127232501E-4</v>
      </c>
      <c r="AG126" s="8">
        <f>'Input Parameters'!$G$12*F126*Y126</f>
        <v>5.0042968786361756E-4</v>
      </c>
      <c r="AH126" s="8">
        <f>'Input Parameters'!$G$17*('Model Parameters'!$F$2*'Input Parameters'!$G$4*EXP(-'Model Parameters'!$B$32*$S126-'Model Parameters'!$B$33*$X126-'Model Parameters'!$B$35*($S126+2*$X126))-$Y126*SQRT($T126*('Input Parameters'!$G$12)^2/'Model Parameters'!$B$51)/TANH(SQRT($T126*('Input Parameters'!$G$12)^2/'Model Parameters'!$B$51)))</f>
        <v>9.2084293913591764E-4</v>
      </c>
      <c r="AI126" s="8">
        <f>MIN(1,('Model Parameters'!$B$45-'Model Parameters'!$F$3*'Input Parameters'!$G$3/'Model Parameters'!$F$4*LN($S126/'Input Parameters'!$G$22))/Z126)</f>
        <v>0.26492781750532041</v>
      </c>
      <c r="AJ126" s="8">
        <f>MIN('Input Parameters'!$G$24+'Model Parameters'!$F$2*'Input Parameters'!$G$4*EXP(-'Model Parameters'!$B$32*$S126-'Model Parameters'!$B$33*$X126-'Model Parameters'!$B$35*($S126+2*$X126)),AC126*10^(3-AD126)/'Model Parameters'!$B$13)</f>
        <v>4.1609259160120091</v>
      </c>
      <c r="AK126" s="8">
        <f t="shared" si="9"/>
        <v>0.24499114223213891</v>
      </c>
      <c r="AL126" s="8">
        <f>MIN(1,('Model Parameters'!$B$45-'Model Parameters'!$F$3*'Input Parameters'!$G$3/'Model Parameters'!$F$4*AD126)/($E126-'Model Parameters'!$F$3*'Input Parameters'!$G$3/'Model Parameters'!$F$4*AD126))</f>
        <v>0.43250517598298516</v>
      </c>
      <c r="AM126" s="8">
        <f>MIN(1,('Model Parameters'!$B$45-'Model Parameters'!$F$3*'Input Parameters'!$G$3/'Model Parameters'!$F$4*AD126-0.2)/($E126-'Model Parameters'!$F$3*'Input Parameters'!$G$3/'Model Parameters'!$F$4*AD126-0.2))</f>
        <v>0.53580939731000821</v>
      </c>
      <c r="AN126" s="8">
        <f t="shared" si="10"/>
        <v>0.39995776239411268</v>
      </c>
      <c r="AO126" s="8">
        <f t="shared" si="11"/>
        <v>0.49548800689099648</v>
      </c>
      <c r="AP126" s="8">
        <f>EXP(-'Model Parameters'!$B$32*$S126-'Model Parameters'!$B$33*$X126-'Model Parameters'!$B$35*($S126+2*$X126))</f>
        <v>0.90024076627385885</v>
      </c>
    </row>
    <row r="127" spans="5:42" x14ac:dyDescent="0.4">
      <c r="E127">
        <f t="shared" si="6"/>
        <v>-0.625</v>
      </c>
      <c r="F127">
        <f>'Input Parameters'!$G$15/(2*'Model Parameters'!$F$4)*'Model Parameters'!$B$39/('Model Parameters'!$B$65)*EXP(-($E127+0.11)/'Model Parameters'!$B$48)</f>
        <v>4.9539862969994903</v>
      </c>
      <c r="G127">
        <f>1/((SQRT($F127*('Input Parameters'!$G$12)^2/'Model Parameters'!$B$51))/TANH(SQRT($F127*('Input Parameters'!$G$12)^2/'Model Parameters'!$B$51))+$F127*'Input Parameters'!$G$12/'Input Parameters'!$G$17)</f>
        <v>0.96465007735216723</v>
      </c>
      <c r="H127">
        <f>'Model Parameters'!$F$2*'Input Parameters'!$G$4*$G127</f>
        <v>32.856982438108659</v>
      </c>
      <c r="I127">
        <f>'Input Parameters'!$G$15*'Model Parameters'!$B$41/'Model Parameters'!$F$4*EXP(-$E127/'Model Parameters'!$B$50)</f>
        <v>22.928544952953427</v>
      </c>
      <c r="J127">
        <f>'Input Parameters'!$G$22+('Model Parameters'!$F$20*'Input Parameters'!$G$22 - (1/(1/('Input Parameters'!$G$12*($I127+2*$F127*$H127))+1/('Model Parameters'!$F$22*'Input Parameters'!$G$24))) + 'Input Parameters'!$G$12*($I127+2*$F127*$H127))/('Model Parameters'!$F$20+2*'Input Parameters'!$G$13*'Input Parameters'!$G$12*'Model Parameters'!$B$61*$H127)</f>
        <v>3.8542078157042439</v>
      </c>
      <c r="K127">
        <f>'Input Parameters'!$G$15/(2*'Model Parameters'!$F$4)*'Model Parameters'!$B$39/('Model Parameters'!$B$65)*EXP(-($E127+0.11)/'Model Parameters'!$B$48)+'Input Parameters'!$G$13*'Model Parameters'!$B$61*$J127</f>
        <v>9.2514280115097218</v>
      </c>
      <c r="L127">
        <f>1/((SQRT($K127*('Input Parameters'!$G$12)^2/'Model Parameters'!$B$51))/TANH(SQRT($K127*('Input Parameters'!$G$12)^2/'Model Parameters'!$B$51))+$K127*'Input Parameters'!$G$12/'Input Parameters'!$G$17)</f>
        <v>0.93629674945912511</v>
      </c>
      <c r="M127">
        <f>'Model Parameters'!$F$2*'Input Parameters'!$G$4*$L127</f>
        <v>31.891238674110056</v>
      </c>
      <c r="N127">
        <f>'Input Parameters'!$G$22+('Model Parameters'!$F$20*'Input Parameters'!$G$22 - (1/(1/('Input Parameters'!$G$12*($I127+2*$F127*$M127))+1/('Model Parameters'!$F$22*'Input Parameters'!$G$24))) + 'Input Parameters'!$G$12*($I127+2*$F127*$M127))/('Model Parameters'!$F$20+2*'Input Parameters'!$G$13*'Input Parameters'!$G$12*'Model Parameters'!$B$61*$M127)</f>
        <v>3.8365557861576858</v>
      </c>
      <c r="O127" s="4">
        <f>(2*'Model Parameters'!$F$21*'Input Parameters'!$G$23+'Model Parameters'!$F$22*'Input Parameters'!$G$24+'Model Parameters'!$F$20*'Input Parameters'!$G$22+'Input Parameters'!$G$12*$I127-'Model Parameters'!$F$20*$N127)/(2*'Model Parameters'!$F$21)</f>
        <v>260.04473808198031</v>
      </c>
      <c r="P127" s="4">
        <f>'Input Parameters'!$G$12*(2*$F127*$M127)/(2*'Model Parameters'!$F$21)*EXP(-$N127*('Model Parameters'!$B$32+'Model Parameters'!$B$35))</f>
        <v>144.5357001093422</v>
      </c>
      <c r="Q127">
        <f>$O127+LN(1+($P127*('Model Parameters'!$B$33+2*'Model Parameters'!$B$35)*EXP(-$O127*('Model Parameters'!$B$33+2*'Model Parameters'!$B$35)))/(1+LN(SQRT(1+$P127*('Model Parameters'!$B$33+2*'Model Parameters'!$B$35)*EXP(-$O127*('Model Parameters'!$B$33+2*'Model Parameters'!$B$35))))))/('Model Parameters'!$B$33+2*'Model Parameters'!$B$35)</f>
        <v>389.85436438408669</v>
      </c>
      <c r="R127">
        <f>'Input Parameters'!$G$4*'Model Parameters'!$F$2*EXP(-'Model Parameters'!$B$32*$N127-'Model Parameters'!$B$33*$Q127-'Model Parameters'!$B$35*($N127+2*$Q127))*$L127</f>
        <v>28.632394359628247</v>
      </c>
      <c r="S127">
        <f>'Input Parameters'!$G$22+('Model Parameters'!$F$20*'Input Parameters'!$G$22 - (1/(1/('Input Parameters'!$G$12*($I127+2*$F127*$R127))+1/('Model Parameters'!$F$22*'Input Parameters'!$G$24))) + 'Input Parameters'!$G$12*($I127+2*$F127*$R127))/('Model Parameters'!$F$20+2*'Input Parameters'!$G$13*'Input Parameters'!$G$12*'Model Parameters'!$B$61*$R127)</f>
        <v>3.7706390377088717</v>
      </c>
      <c r="T127">
        <f>'Input Parameters'!$G$15/(2*'Model Parameters'!$F$4)*'Model Parameters'!$B$39/('Model Parameters'!$B$65)*EXP(-($E127+0.11)/'Model Parameters'!$B$48)+'Input Parameters'!$G$13*'Model Parameters'!$B$61*$S127</f>
        <v>9.1582488240448825</v>
      </c>
      <c r="U127">
        <f>1/((SQRT($T127*('Input Parameters'!$G$12)^2/'Model Parameters'!$B$51))/TANH(SQRT($T127*('Input Parameters'!$G$12)^2/'Model Parameters'!$B$51))+$T127*'Input Parameters'!$G$12/'Input Parameters'!$G$17)</f>
        <v>0.93689046315605173</v>
      </c>
      <c r="V127" s="4">
        <f>(2*'Model Parameters'!$F$21*'Input Parameters'!$G$23+'Model Parameters'!$F$22*'Input Parameters'!$G$24+'Model Parameters'!$F$20*'Input Parameters'!$G$22+'Input Parameters'!$G$12*$I127-'Model Parameters'!$F$20*$S127)/(2*'Model Parameters'!$F$21)</f>
        <v>260.15917586282336</v>
      </c>
      <c r="W127" s="4">
        <f>'Input Parameters'!$G$12*(2*$F127*$U127*'Model Parameters'!$F$2*'Input Parameters'!$G$4)/(2*'Model Parameters'!$F$21)*EXP(-$S127*('Model Parameters'!$B$32+'Model Parameters'!$B$35))</f>
        <v>144.62870230473075</v>
      </c>
      <c r="X127">
        <f>MAX(0,$V127+LN(1+($W127*('Model Parameters'!$B$33+2*'Model Parameters'!$B$35)*EXP(-$V127*('Model Parameters'!$B$33+2*'Model Parameters'!$B$35)))/(1+LN(SQRT(1+$W127*('Model Parameters'!$B$33+2*'Model Parameters'!$B$35)*EXP(-$V127*('Model Parameters'!$B$33+2*'Model Parameters'!$B$35))))))/('Model Parameters'!$B$33+2*'Model Parameters'!$B$35))</f>
        <v>390.04546842873509</v>
      </c>
      <c r="Y127">
        <f>'Input Parameters'!$G$4*'Model Parameters'!$F$2*EXP(-'Model Parameters'!$B$32*$S127-'Model Parameters'!$B$33*$X127-'Model Parameters'!$B$35*($S127+2*$X127))*$U127</f>
        <v>28.649311800363762</v>
      </c>
      <c r="Z127" s="8">
        <f>$E127-'Model Parameters'!$F$3*'Input Parameters'!$G$3/'Model Parameters'!$F$4*LN($S127/'Input Parameters'!$G$22)</f>
        <v>-0.70126981727342153</v>
      </c>
      <c r="AA127" s="8">
        <f>'Input Parameters'!$G$12*$Y127*$F127*2*'Model Parameters'!$F$4/10</f>
        <v>10.43479130208342</v>
      </c>
      <c r="AB127" s="8">
        <f t="shared" si="7"/>
        <v>28.649311800363762</v>
      </c>
      <c r="AC127" s="8">
        <f t="shared" si="8"/>
        <v>390.04546842873509</v>
      </c>
      <c r="AD127" s="8">
        <f>LOG10(S127/1000/'Model Parameters'!$B$15)</f>
        <v>10.888472049972181</v>
      </c>
      <c r="AE127" s="8">
        <f>AA127*10/(AA127*10+('Model Parameters'!$F$4*'Input Parameters'!$G$12)*I127)</f>
        <v>0.92526187914397717</v>
      </c>
      <c r="AF127" s="8">
        <f>Y127*S127*'Input Parameters'!$G$13*'Input Parameters'!$G$12*'Model Parameters'!$B$61</f>
        <v>4.5891155878633214E-4</v>
      </c>
      <c r="AG127" s="8">
        <f>'Input Parameters'!$G$12*F127*Y127</f>
        <v>5.4074681567515268E-4</v>
      </c>
      <c r="AH127" s="8">
        <f>'Input Parameters'!$G$17*('Model Parameters'!$F$2*'Input Parameters'!$G$4*EXP(-'Model Parameters'!$B$32*$S127-'Model Parameters'!$B$33*$X127-'Model Parameters'!$B$35*($S127+2*$X127))-$Y127*SQRT($T127*('Input Parameters'!$G$12)^2/'Model Parameters'!$B$51)/TANH(SQRT($T127*('Input Parameters'!$G$12)^2/'Model Parameters'!$B$51)))</f>
        <v>9.9965837446147989E-4</v>
      </c>
      <c r="AI127" s="8">
        <f>MIN(1,('Model Parameters'!$B$45-'Model Parameters'!$F$3*'Input Parameters'!$G$3/'Model Parameters'!$F$4*LN($S127/'Input Parameters'!$G$22))/Z127)</f>
        <v>0.26561790153417636</v>
      </c>
      <c r="AJ127" s="8">
        <f>MIN('Input Parameters'!$G$24+'Model Parameters'!$F$2*'Input Parameters'!$G$4*EXP(-'Model Parameters'!$B$32*$S127-'Model Parameters'!$B$33*$X127-'Model Parameters'!$B$35*($S127+2*$X127)),AC127*10^(3-AD127)/'Model Parameters'!$B$13)</f>
        <v>3.8783212594976724</v>
      </c>
      <c r="AK127" s="8">
        <f t="shared" si="9"/>
        <v>0.24576611870779191</v>
      </c>
      <c r="AL127" s="8">
        <f>MIN(1,('Model Parameters'!$B$45-'Model Parameters'!$F$3*'Input Parameters'!$G$3/'Model Parameters'!$F$4*AD127)/($E127-'Model Parameters'!$F$3*'Input Parameters'!$G$3/'Model Parameters'!$F$4*AD127))</f>
        <v>0.43078522429762217</v>
      </c>
      <c r="AM127" s="8">
        <f>MIN(1,('Model Parameters'!$B$45-'Model Parameters'!$F$3*'Input Parameters'!$G$3/'Model Parameters'!$F$4*AD127-0.2)/($E127-'Model Parameters'!$F$3*'Input Parameters'!$G$3/'Model Parameters'!$F$4*AD127-0.2))</f>
        <v>0.53383335681761834</v>
      </c>
      <c r="AN127" s="8">
        <f t="shared" si="10"/>
        <v>0.3985891461410776</v>
      </c>
      <c r="AO127" s="8">
        <f t="shared" si="11"/>
        <v>0.49393565487880681</v>
      </c>
      <c r="AP127" s="8">
        <f>EXP(-'Model Parameters'!$B$32*$S127-'Model Parameters'!$B$33*$X127-'Model Parameters'!$B$35*($S127+2*$X127))</f>
        <v>0.89777499187605159</v>
      </c>
    </row>
    <row r="128" spans="5:42" x14ac:dyDescent="0.4">
      <c r="E128">
        <f t="shared" si="6"/>
        <v>-0.63</v>
      </c>
      <c r="F128">
        <f>'Input Parameters'!$G$15/(2*'Model Parameters'!$F$4)*'Model Parameters'!$B$39/('Model Parameters'!$B$65)*EXP(-($E128+0.11)/'Model Parameters'!$B$48)</f>
        <v>5.396873061577673</v>
      </c>
      <c r="G128">
        <f>1/((SQRT($F128*('Input Parameters'!$G$12)^2/'Model Parameters'!$B$51))/TANH(SQRT($F128*('Input Parameters'!$G$12)^2/'Model Parameters'!$B$51))+$F128*'Input Parameters'!$G$12/'Input Parameters'!$G$17)</f>
        <v>0.9616333345799789</v>
      </c>
      <c r="H128">
        <f>'Model Parameters'!$F$2*'Input Parameters'!$G$4*$G128</f>
        <v>32.754229049482845</v>
      </c>
      <c r="I128">
        <f>'Input Parameters'!$G$15*'Model Parameters'!$B$41/'Model Parameters'!$F$4*EXP(-$E128/'Model Parameters'!$B$50)</f>
        <v>24.592492729484846</v>
      </c>
      <c r="J128">
        <f>'Input Parameters'!$G$22+('Model Parameters'!$F$20*'Input Parameters'!$G$22 - (1/(1/('Input Parameters'!$G$12*($I128+2*$F128*$H128))+1/('Model Parameters'!$F$22*'Input Parameters'!$G$24))) + 'Input Parameters'!$G$12*($I128+2*$F128*$H128))/('Model Parameters'!$F$20+2*'Input Parameters'!$G$13*'Input Parameters'!$G$12*'Model Parameters'!$B$61*$H128)</f>
        <v>4.2377296374697373</v>
      </c>
      <c r="K128">
        <f>'Input Parameters'!$G$15/(2*'Model Parameters'!$F$4)*'Model Parameters'!$B$39/('Model Parameters'!$B$65)*EXP(-($E128+0.11)/'Model Parameters'!$B$48)+'Input Parameters'!$G$13*'Model Parameters'!$B$61*$J128</f>
        <v>10.12194160735643</v>
      </c>
      <c r="L128">
        <f>1/((SQRT($K128*('Input Parameters'!$G$12)^2/'Model Parameters'!$B$51))/TANH(SQRT($K128*('Input Parameters'!$G$12)^2/'Model Parameters'!$B$51))+$K128*'Input Parameters'!$G$12/'Input Parameters'!$G$17)</f>
        <v>0.93079324555156062</v>
      </c>
      <c r="M128">
        <f>'Model Parameters'!$F$2*'Input Parameters'!$G$4*$L128</f>
        <v>31.703783621252697</v>
      </c>
      <c r="N128">
        <f>'Input Parameters'!$G$22+('Model Parameters'!$F$20*'Input Parameters'!$G$22 - (1/(1/('Input Parameters'!$G$12*($I128+2*$F128*$M128))+1/('Model Parameters'!$F$22*'Input Parameters'!$G$24))) + 'Input Parameters'!$G$12*($I128+2*$F128*$M128))/('Model Parameters'!$F$20+2*'Input Parameters'!$G$13*'Input Parameters'!$G$12*'Model Parameters'!$B$61*$M128)</f>
        <v>4.2177589701982132</v>
      </c>
      <c r="O128" s="4">
        <f>(2*'Model Parameters'!$F$21*'Input Parameters'!$G$23+'Model Parameters'!$F$22*'Input Parameters'!$G$24+'Model Parameters'!$F$20*'Input Parameters'!$G$22+'Input Parameters'!$G$12*$I128-'Model Parameters'!$F$20*$N128)/(2*'Model Parameters'!$F$21)</f>
        <v>260.14447642734757</v>
      </c>
      <c r="P128" s="4">
        <f>'Input Parameters'!$G$12*(2*$F128*$M128)/(2*'Model Parameters'!$F$21)*EXP(-$N128*('Model Parameters'!$B$32+'Model Parameters'!$B$35))</f>
        <v>156.52322270049925</v>
      </c>
      <c r="Q128">
        <f>$O128+LN(1+($P128*('Model Parameters'!$B$33+2*'Model Parameters'!$B$35)*EXP(-$O128*('Model Parameters'!$B$33+2*'Model Parameters'!$B$35)))/(1+LN(SQRT(1+$P128*('Model Parameters'!$B$33+2*'Model Parameters'!$B$35)*EXP(-$O128*('Model Parameters'!$B$33+2*'Model Parameters'!$B$35))))))/('Model Parameters'!$B$33+2*'Model Parameters'!$B$35)</f>
        <v>400.31164451034851</v>
      </c>
      <c r="R128">
        <f>'Input Parameters'!$G$4*'Model Parameters'!$F$2*EXP(-'Model Parameters'!$B$32*$N128-'Model Parameters'!$B$33*$Q128-'Model Parameters'!$B$35*($N128+2*$Q128))*$L128</f>
        <v>28.380793780268256</v>
      </c>
      <c r="S128">
        <f>'Input Parameters'!$G$22+('Model Parameters'!$F$20*'Input Parameters'!$G$22 - (1/(1/('Input Parameters'!$G$12*($I128+2*$F128*$R128))+1/('Model Parameters'!$F$22*'Input Parameters'!$G$24))) + 'Input Parameters'!$G$12*($I128+2*$F128*$R128))/('Model Parameters'!$F$20+2*'Input Parameters'!$G$13*'Input Parameters'!$G$12*'Model Parameters'!$B$61*$R128)</f>
        <v>4.1474285404216484</v>
      </c>
      <c r="T128">
        <f>'Input Parameters'!$G$15/(2*'Model Parameters'!$F$4)*'Model Parameters'!$B$39/('Model Parameters'!$B$65)*EXP(-($E128+0.11)/'Model Parameters'!$B$48)+'Input Parameters'!$G$13*'Model Parameters'!$B$61*$S128</f>
        <v>10.021255884147811</v>
      </c>
      <c r="U128">
        <f>1/((SQRT($T128*('Input Parameters'!$G$12)^2/'Model Parameters'!$B$51))/TANH(SQRT($T128*('Input Parameters'!$G$12)^2/'Model Parameters'!$B$51))+$T128*'Input Parameters'!$G$12/'Input Parameters'!$G$17)</f>
        <v>0.93142583248651911</v>
      </c>
      <c r="V128" s="4">
        <f>(2*'Model Parameters'!$F$21*'Input Parameters'!$G$23+'Model Parameters'!$F$22*'Input Parameters'!$G$24+'Model Parameters'!$F$20*'Input Parameters'!$G$22+'Input Parameters'!$G$12*$I128-'Model Parameters'!$F$20*$S128)/(2*'Model Parameters'!$F$21)</f>
        <v>260.26657678118426</v>
      </c>
      <c r="W128" s="4">
        <f>'Input Parameters'!$G$12*(2*$F128*$U128*'Model Parameters'!$F$2*'Input Parameters'!$G$4)/(2*'Model Parameters'!$F$21)*EXP(-$S128*('Model Parameters'!$B$32+'Model Parameters'!$B$35))</f>
        <v>156.63116017031908</v>
      </c>
      <c r="X128">
        <f>MAX(0,$V128+LN(1+($W128*('Model Parameters'!$B$33+2*'Model Parameters'!$B$35)*EXP(-$V128*('Model Parameters'!$B$33+2*'Model Parameters'!$B$35)))/(1+LN(SQRT(1+$W128*('Model Parameters'!$B$33+2*'Model Parameters'!$B$35)*EXP(-$V128*('Model Parameters'!$B$33+2*'Model Parameters'!$B$35))))))/('Model Parameters'!$B$33+2*'Model Parameters'!$B$35))</f>
        <v>400.52223498991873</v>
      </c>
      <c r="Y128">
        <f>'Input Parameters'!$G$4*'Model Parameters'!$F$2*EXP(-'Model Parameters'!$B$32*$S128-'Model Parameters'!$B$33*$X128-'Model Parameters'!$B$35*($S128+2*$X128))*$U128</f>
        <v>28.398719721183056</v>
      </c>
      <c r="Z128" s="8">
        <f>$E128-'Model Parameters'!$F$3*'Input Parameters'!$G$3/'Model Parameters'!$F$4*LN($S128/'Input Parameters'!$G$22)</f>
        <v>-0.70871690122516895</v>
      </c>
      <c r="AA128" s="8">
        <f>'Input Parameters'!$G$12*$Y128*$F128*2*'Model Parameters'!$F$4/10</f>
        <v>11.268230890958318</v>
      </c>
      <c r="AB128" s="8">
        <f t="shared" si="7"/>
        <v>28.398719721183056</v>
      </c>
      <c r="AC128" s="8">
        <f t="shared" si="8"/>
        <v>400.52223498991873</v>
      </c>
      <c r="AD128" s="8">
        <f>LOG10(S128/1000/'Model Parameters'!$B$15)</f>
        <v>10.929836002405514</v>
      </c>
      <c r="AE128" s="8">
        <f>AA128*10/(AA128*10+('Model Parameters'!$F$4*'Input Parameters'!$G$12)*I128)</f>
        <v>0.92572960336490095</v>
      </c>
      <c r="AF128" s="8">
        <f>Y128*S128*'Input Parameters'!$G$13*'Input Parameters'!$G$12*'Model Parameters'!$B$61</f>
        <v>5.0035416183078266E-4</v>
      </c>
      <c r="AG128" s="8">
        <f>'Input Parameters'!$G$12*F128*Y128</f>
        <v>5.839369275513458E-4</v>
      </c>
      <c r="AH128" s="8">
        <f>'Input Parameters'!$G$17*('Model Parameters'!$F$2*'Input Parameters'!$G$4*EXP(-'Model Parameters'!$B$32*$S128-'Model Parameters'!$B$33*$X128-'Model Parameters'!$B$35*($S128+2*$X128))-$Y128*SQRT($T128*('Input Parameters'!$G$12)^2/'Model Parameters'!$B$51)/TANH(SQRT($T128*('Input Parameters'!$G$12)^2/'Model Parameters'!$B$51)))</f>
        <v>1.0842910893821282E-3</v>
      </c>
      <c r="AI128" s="8">
        <f>MIN(1,('Model Parameters'!$B$45-'Model Parameters'!$F$3*'Input Parameters'!$G$3/'Model Parameters'!$F$4*LN($S128/'Input Parameters'!$G$22))/Z128)</f>
        <v>0.26627966808598941</v>
      </c>
      <c r="AJ128" s="8">
        <f>MIN('Input Parameters'!$G$24+'Model Parameters'!$F$2*'Input Parameters'!$G$4*EXP(-'Model Parameters'!$B$32*$S128-'Model Parameters'!$B$33*$X128-'Model Parameters'!$B$35*($S128+2*$X128)),AC128*10^(3-AD128)/'Model Parameters'!$B$13)</f>
        <v>3.6206890016419595</v>
      </c>
      <c r="AK128" s="8">
        <f t="shared" si="9"/>
        <v>0.24650297152138045</v>
      </c>
      <c r="AL128" s="8">
        <f>MIN(1,('Model Parameters'!$B$45-'Model Parameters'!$F$3*'Input Parameters'!$G$3/'Model Parameters'!$F$4*AD128)/($E128-'Model Parameters'!$F$3*'Input Parameters'!$G$3/'Model Parameters'!$F$4*AD128))</f>
        <v>0.42908456576773002</v>
      </c>
      <c r="AM128" s="8">
        <f>MIN(1,('Model Parameters'!$B$45-'Model Parameters'!$F$3*'Input Parameters'!$G$3/'Model Parameters'!$F$4*AD128-0.2)/($E128-'Model Parameters'!$F$3*'Input Parameters'!$G$3/'Model Parameters'!$F$4*AD128-0.2))</f>
        <v>0.53187646918017084</v>
      </c>
      <c r="AN128" s="8">
        <f t="shared" si="10"/>
        <v>0.39721628487816146</v>
      </c>
      <c r="AO128" s="8">
        <f t="shared" si="11"/>
        <v>0.49237379285328353</v>
      </c>
      <c r="AP128" s="8">
        <f>EXP(-'Model Parameters'!$B$32*$S128-'Model Parameters'!$B$33*$X128-'Model Parameters'!$B$35*($S128+2*$X128))</f>
        <v>0.89514339338318816</v>
      </c>
    </row>
    <row r="129" spans="5:42" x14ac:dyDescent="0.4">
      <c r="E129">
        <f t="shared" si="6"/>
        <v>-0.63500000000000001</v>
      </c>
      <c r="F129">
        <f>'Input Parameters'!$G$15/(2*'Model Parameters'!$F$4)*'Model Parameters'!$B$39/('Model Parameters'!$B$65)*EXP(-($E129+0.11)/'Model Parameters'!$B$48)</f>
        <v>5.8793539377417794</v>
      </c>
      <c r="G129">
        <f>1/((SQRT($F129*('Input Parameters'!$G$12)^2/'Model Parameters'!$B$51))/TANH(SQRT($F129*('Input Parameters'!$G$12)^2/'Model Parameters'!$B$51))+$F129*'Input Parameters'!$G$12/'Input Parameters'!$G$17)</f>
        <v>0.9583723701434359</v>
      </c>
      <c r="H129">
        <f>'Model Parameters'!$F$2*'Input Parameters'!$G$4*$G129</f>
        <v>32.64315721759445</v>
      </c>
      <c r="I129">
        <f>'Input Parameters'!$G$15*'Model Parameters'!$B$41/'Model Parameters'!$F$4*EXP(-$E129/'Model Parameters'!$B$50)</f>
        <v>26.377194884835546</v>
      </c>
      <c r="J129">
        <f>'Input Parameters'!$G$22+('Model Parameters'!$F$20*'Input Parameters'!$G$22 - (1/(1/('Input Parameters'!$G$12*($I129+2*$F129*$H129))+1/('Model Parameters'!$F$22*'Input Parameters'!$G$24))) + 'Input Parameters'!$G$12*($I129+2*$F129*$H129))/('Model Parameters'!$F$20+2*'Input Parameters'!$G$13*'Input Parameters'!$G$12*'Model Parameters'!$B$61*$H129)</f>
        <v>4.6570218722754335</v>
      </c>
      <c r="K129">
        <f>'Input Parameters'!$G$15/(2*'Model Parameters'!$F$4)*'Model Parameters'!$B$39/('Model Parameters'!$B$65)*EXP(-($E129+0.11)/'Model Parameters'!$B$48)+'Input Parameters'!$G$13*'Model Parameters'!$B$61*$J129</f>
        <v>11.071933325328889</v>
      </c>
      <c r="L129">
        <f>1/((SQRT($K129*('Input Parameters'!$G$12)^2/'Model Parameters'!$B$51))/TANH(SQRT($K129*('Input Parameters'!$G$12)^2/'Model Parameters'!$B$51))+$K129*'Input Parameters'!$G$12/'Input Parameters'!$G$17)</f>
        <v>0.924874912388718</v>
      </c>
      <c r="M129">
        <f>'Model Parameters'!$F$2*'Input Parameters'!$G$4*$L129</f>
        <v>31.502199053584221</v>
      </c>
      <c r="N129">
        <f>'Input Parameters'!$G$22+('Model Parameters'!$F$20*'Input Parameters'!$G$22 - (1/(1/('Input Parameters'!$G$12*($I129+2*$F129*$M129))+1/('Model Parameters'!$F$22*'Input Parameters'!$G$24))) + 'Input Parameters'!$G$12*($I129+2*$F129*$M129))/('Model Parameters'!$F$20+2*'Input Parameters'!$G$13*'Input Parameters'!$G$12*'Model Parameters'!$B$61*$M129)</f>
        <v>4.6344874016536046</v>
      </c>
      <c r="O129" s="4">
        <f>(2*'Model Parameters'!$F$21*'Input Parameters'!$G$23+'Model Parameters'!$F$22*'Input Parameters'!$G$24+'Model Parameters'!$F$20*'Input Parameters'!$G$22+'Input Parameters'!$G$12*$I129-'Model Parameters'!$F$20*$N129)/(2*'Model Parameters'!$F$21)</f>
        <v>260.23780553233348</v>
      </c>
      <c r="P129" s="4">
        <f>'Input Parameters'!$G$12*(2*$F129*$M129)/(2*'Model Parameters'!$F$21)*EXP(-$N129*('Model Parameters'!$B$32+'Model Parameters'!$B$35))</f>
        <v>169.42219896665367</v>
      </c>
      <c r="Q129">
        <f>$O129+LN(1+($P129*('Model Parameters'!$B$33+2*'Model Parameters'!$B$35)*EXP(-$O129*('Model Parameters'!$B$33+2*'Model Parameters'!$B$35)))/(1+LN(SQRT(1+$P129*('Model Parameters'!$B$33+2*'Model Parameters'!$B$35)*EXP(-$O129*('Model Parameters'!$B$33+2*'Model Parameters'!$B$35))))))/('Model Parameters'!$B$33+2*'Model Parameters'!$B$35)</f>
        <v>411.48447934676881</v>
      </c>
      <c r="R129">
        <f>'Input Parameters'!$G$4*'Model Parameters'!$F$2*EXP(-'Model Parameters'!$B$32*$N129-'Model Parameters'!$B$33*$Q129-'Model Parameters'!$B$35*($N129+2*$Q129))*$L129</f>
        <v>28.112133139926332</v>
      </c>
      <c r="S129">
        <f>'Input Parameters'!$G$22+('Model Parameters'!$F$20*'Input Parameters'!$G$22 - (1/(1/('Input Parameters'!$G$12*($I129+2*$F129*$R129))+1/('Model Parameters'!$F$22*'Input Parameters'!$G$24))) + 'Input Parameters'!$G$12*($I129+2*$F129*$R129))/('Model Parameters'!$F$20+2*'Input Parameters'!$G$13*'Input Parameters'!$G$12*'Model Parameters'!$B$61*$R129)</f>
        <v>4.5594746693139268</v>
      </c>
      <c r="T129">
        <f>'Input Parameters'!$G$15/(2*'Model Parameters'!$F$4)*'Model Parameters'!$B$39/('Model Parameters'!$B$65)*EXP(-($E129+0.11)/'Model Parameters'!$B$48)+'Input Parameters'!$G$13*'Model Parameters'!$B$61*$S129</f>
        <v>10.963168194026807</v>
      </c>
      <c r="U129">
        <f>1/((SQRT($T129*('Input Parameters'!$G$12)^2/'Model Parameters'!$B$51))/TANH(SQRT($T129*('Input Parameters'!$G$12)^2/'Model Parameters'!$B$51))+$T129*'Input Parameters'!$G$12/'Input Parameters'!$G$17)</f>
        <v>0.92554793385078338</v>
      </c>
      <c r="V129" s="4">
        <f>(2*'Model Parameters'!$F$21*'Input Parameters'!$G$23+'Model Parameters'!$F$22*'Input Parameters'!$G$24+'Model Parameters'!$F$20*'Input Parameters'!$G$22+'Input Parameters'!$G$12*$I129-'Model Parameters'!$F$20*$S129)/(2*'Model Parameters'!$F$21)</f>
        <v>260.36803481132449</v>
      </c>
      <c r="W129" s="4">
        <f>'Input Parameters'!$G$12*(2*$F129*$U129*'Model Parameters'!$F$2*'Input Parameters'!$G$4)/(2*'Model Parameters'!$F$21)*EXP(-$S129*('Model Parameters'!$B$32+'Model Parameters'!$B$35))</f>
        <v>169.54728782697919</v>
      </c>
      <c r="X129">
        <f>MAX(0,$V129+LN(1+($W129*('Model Parameters'!$B$33+2*'Model Parameters'!$B$35)*EXP(-$V129*('Model Parameters'!$B$33+2*'Model Parameters'!$B$35)))/(1+LN(SQRT(1+$W129*('Model Parameters'!$B$33+2*'Model Parameters'!$B$35)*EXP(-$V129*('Model Parameters'!$B$33+2*'Model Parameters'!$B$35))))))/('Model Parameters'!$B$33+2*'Model Parameters'!$B$35))</f>
        <v>411.7166539154382</v>
      </c>
      <c r="Y129">
        <f>'Input Parameters'!$G$4*'Model Parameters'!$F$2*EXP(-'Model Parameters'!$B$32*$S129-'Model Parameters'!$B$33*$X129-'Model Parameters'!$B$35*($S129+2*$X129))*$U129</f>
        <v>28.131092241675528</v>
      </c>
      <c r="Z129" s="8">
        <f>$E129-'Model Parameters'!$F$3*'Input Parameters'!$G$3/'Model Parameters'!$F$4*LN($S129/'Input Parameters'!$G$22)</f>
        <v>-0.71615049336089054</v>
      </c>
      <c r="AA129" s="8">
        <f>'Input Parameters'!$G$12*$Y129*$F129*2*'Model Parameters'!$F$4/10</f>
        <v>12.159927143305463</v>
      </c>
      <c r="AB129" s="8">
        <f t="shared" si="7"/>
        <v>28.131092241675528</v>
      </c>
      <c r="AC129" s="8">
        <f t="shared" si="8"/>
        <v>411.7166539154382</v>
      </c>
      <c r="AD129" s="8">
        <f>LOG10(S129/1000/'Model Parameters'!$B$15)</f>
        <v>10.970971897752396</v>
      </c>
      <c r="AE129" s="8">
        <f>AA129*10/(AA129*10+('Model Parameters'!$F$4*'Input Parameters'!$G$12)*I129)</f>
        <v>0.92614791427915799</v>
      </c>
      <c r="AF129" s="8">
        <f>Y129*S129*'Input Parameters'!$G$13*'Input Parameters'!$G$12*'Model Parameters'!$B$61</f>
        <v>5.4488047405360797E-4</v>
      </c>
      <c r="AG129" s="8">
        <f>'Input Parameters'!$G$12*F129*Y129</f>
        <v>6.3014598866691519E-4</v>
      </c>
      <c r="AH129" s="8">
        <f>'Input Parameters'!$G$17*('Model Parameters'!$F$2*'Input Parameters'!$G$4*EXP(-'Model Parameters'!$B$32*$S129-'Model Parameters'!$B$33*$X129-'Model Parameters'!$B$35*($S129+2*$X129))-$Y129*SQRT($T129*('Input Parameters'!$G$12)^2/'Model Parameters'!$B$51)/TANH(SQRT($T129*('Input Parameters'!$G$12)^2/'Model Parameters'!$B$51)))</f>
        <v>1.17502646272049E-3</v>
      </c>
      <c r="AI129" s="8">
        <f>MIN(1,('Model Parameters'!$B$45-'Model Parameters'!$F$3*'Input Parameters'!$G$3/'Model Parameters'!$F$4*LN($S129/'Input Parameters'!$G$22))/Z129)</f>
        <v>0.26691386116879184</v>
      </c>
      <c r="AJ129" s="8">
        <f>MIN('Input Parameters'!$G$24+'Model Parameters'!$F$2*'Input Parameters'!$G$4*EXP(-'Model Parameters'!$B$32*$S129-'Model Parameters'!$B$33*$X129-'Model Parameters'!$B$35*($S129+2*$X129)),AC129*10^(3-AD129)/'Model Parameters'!$B$13)</f>
        <v>3.3855336209206275</v>
      </c>
      <c r="AK129" s="8">
        <f t="shared" si="9"/>
        <v>0.24720171581367331</v>
      </c>
      <c r="AL129" s="8">
        <f>MIN(1,('Model Parameters'!$B$45-'Model Parameters'!$F$3*'Input Parameters'!$G$3/'Model Parameters'!$F$4*AD129)/($E129-'Model Parameters'!$F$3*'Input Parameters'!$G$3/'Model Parameters'!$F$4*AD129))</f>
        <v>0.42740273876563367</v>
      </c>
      <c r="AM129" s="8">
        <f>MIN(1,('Model Parameters'!$B$45-'Model Parameters'!$F$3*'Input Parameters'!$G$3/'Model Parameters'!$F$4*AD129-0.2)/($E129-'Model Parameters'!$F$3*'Input Parameters'!$G$3/'Model Parameters'!$F$4*AD129-0.2))</f>
        <v>0.5299383606051804</v>
      </c>
      <c r="AN129" s="8">
        <f t="shared" si="10"/>
        <v>0.39583815506499143</v>
      </c>
      <c r="AO129" s="8">
        <f t="shared" si="11"/>
        <v>0.49080130737100414</v>
      </c>
      <c r="AP129" s="8">
        <f>EXP(-'Model Parameters'!$B$32*$S129-'Model Parameters'!$B$33*$X129-'Model Parameters'!$B$35*($S129+2*$X129))</f>
        <v>0.89233886142426944</v>
      </c>
    </row>
    <row r="130" spans="5:42" x14ac:dyDescent="0.4">
      <c r="E130">
        <f t="shared" ref="E130:E193" si="12">$B$2+($B$3-$B$2)/240*(ROW(D130)-2)</f>
        <v>-0.64</v>
      </c>
      <c r="F130">
        <f>'Input Parameters'!$G$15/(2*'Model Parameters'!$F$4)*'Model Parameters'!$B$39/('Model Parameters'!$B$65)*EXP(-($E130+0.11)/'Model Parameters'!$B$48)</f>
        <v>6.4049686421816192</v>
      </c>
      <c r="G130">
        <f>1/((SQRT($F130*('Input Parameters'!$G$12)^2/'Model Parameters'!$B$51))/TANH(SQRT($F130*('Input Parameters'!$G$12)^2/'Model Parameters'!$B$51))+$F130*'Input Parameters'!$G$12/'Input Parameters'!$G$17)</f>
        <v>0.95484973871937762</v>
      </c>
      <c r="H130">
        <f>'Model Parameters'!$F$2*'Input Parameters'!$G$4*$G130</f>
        <v>32.52317273663747</v>
      </c>
      <c r="I130">
        <f>'Input Parameters'!$G$15*'Model Parameters'!$B$41/'Model Parameters'!$F$4*EXP(-$E130/'Model Parameters'!$B$50)</f>
        <v>28.291414686825405</v>
      </c>
      <c r="J130">
        <f>'Input Parameters'!$G$22+('Model Parameters'!$F$20*'Input Parameters'!$G$22 - (1/(1/('Input Parameters'!$G$12*($I130+2*$F130*$H130))+1/('Model Parameters'!$F$22*'Input Parameters'!$G$24))) + 'Input Parameters'!$G$12*($I130+2*$F130*$H130))/('Model Parameters'!$F$20+2*'Input Parameters'!$G$13*'Input Parameters'!$G$12*'Model Parameters'!$B$61*$H130)</f>
        <v>5.1151801379066324</v>
      </c>
      <c r="K130">
        <f>'Input Parameters'!$G$15/(2*'Model Parameters'!$F$4)*'Model Parameters'!$B$39/('Model Parameters'!$B$65)*EXP(-($E130+0.11)/'Model Parameters'!$B$48)+'Input Parameters'!$G$13*'Model Parameters'!$B$61*$J130</f>
        <v>12.108394495947515</v>
      </c>
      <c r="L130">
        <f>1/((SQRT($K130*('Input Parameters'!$G$12)^2/'Model Parameters'!$B$51))/TANH(SQRT($K130*('Input Parameters'!$G$12)^2/'Model Parameters'!$B$51))+$K130*'Input Parameters'!$G$12/'Input Parameters'!$G$17)</f>
        <v>0.91851981933057159</v>
      </c>
      <c r="M130">
        <f>'Model Parameters'!$F$2*'Input Parameters'!$G$4*$L130</f>
        <v>31.2857379907528</v>
      </c>
      <c r="N130">
        <f>'Input Parameters'!$G$22+('Model Parameters'!$F$20*'Input Parameters'!$G$22 - (1/(1/('Input Parameters'!$G$12*($I130+2*$F130*$M130))+1/('Model Parameters'!$F$22*'Input Parameters'!$G$24))) + 'Input Parameters'!$G$12*($I130+2*$F130*$M130))/('Model Parameters'!$F$20+2*'Input Parameters'!$G$13*'Input Parameters'!$G$12*'Model Parameters'!$B$61*$M130)</f>
        <v>5.0898158148793256</v>
      </c>
      <c r="O130" s="4">
        <f>(2*'Model Parameters'!$F$21*'Input Parameters'!$G$23+'Model Parameters'!$F$22*'Input Parameters'!$G$24+'Model Parameters'!$F$20*'Input Parameters'!$G$22+'Input Parameters'!$G$12*$I130-'Model Parameters'!$F$20*$N130)/(2*'Model Parameters'!$F$21)</f>
        <v>260.32339807276674</v>
      </c>
      <c r="P130" s="4">
        <f>'Input Parameters'!$G$12*(2*$F130*$M130)/(2*'Model Parameters'!$F$21)*EXP(-$N130*('Model Parameters'!$B$32+'Model Parameters'!$B$35))</f>
        <v>183.28850477732621</v>
      </c>
      <c r="Q130">
        <f>$O130+LN(1+($P130*('Model Parameters'!$B$33+2*'Model Parameters'!$B$35)*EXP(-$O130*('Model Parameters'!$B$33+2*'Model Parameters'!$B$35)))/(1+LN(SQRT(1+$P130*('Model Parameters'!$B$33+2*'Model Parameters'!$B$35)*EXP(-$O130*('Model Parameters'!$B$33+2*'Model Parameters'!$B$35))))))/('Model Parameters'!$B$33+2*'Model Parameters'!$B$35)</f>
        <v>423.40568037912396</v>
      </c>
      <c r="R130">
        <f>'Input Parameters'!$G$4*'Model Parameters'!$F$2*EXP(-'Model Parameters'!$B$32*$N130-'Model Parameters'!$B$33*$Q130-'Model Parameters'!$B$35*($N130+2*$Q130))*$L130</f>
        <v>27.825759959023618</v>
      </c>
      <c r="S130">
        <f>'Input Parameters'!$G$22+('Model Parameters'!$F$20*'Input Parameters'!$G$22 - (1/(1/('Input Parameters'!$G$12*($I130+2*$F130*$R130))+1/('Model Parameters'!$F$22*'Input Parameters'!$G$24))) + 'Input Parameters'!$G$12*($I130+2*$F130*$R130))/('Model Parameters'!$F$20+2*'Input Parameters'!$G$13*'Input Parameters'!$G$12*'Model Parameters'!$B$61*$R130)</f>
        <v>5.0098240853027471</v>
      </c>
      <c r="T130">
        <f>'Input Parameters'!$G$15/(2*'Model Parameters'!$F$4)*'Model Parameters'!$B$39/('Model Parameters'!$B$65)*EXP(-($E130+0.11)/'Model Parameters'!$B$48)+'Input Parameters'!$G$13*'Model Parameters'!$B$61*$S130</f>
        <v>11.990922497294182</v>
      </c>
      <c r="U130">
        <f>1/((SQRT($T130*('Input Parameters'!$G$12)^2/'Model Parameters'!$B$51))/TANH(SQRT($T130*('Input Parameters'!$G$12)^2/'Model Parameters'!$B$51))+$T130*'Input Parameters'!$G$12/'Input Parameters'!$G$17)</f>
        <v>0.91923483816386464</v>
      </c>
      <c r="V130" s="4">
        <f>(2*'Model Parameters'!$F$21*'Input Parameters'!$G$23+'Model Parameters'!$F$22*'Input Parameters'!$G$24+'Model Parameters'!$F$20*'Input Parameters'!$G$22+'Input Parameters'!$G$12*$I130-'Model Parameters'!$F$20*$S130)/(2*'Model Parameters'!$F$21)</f>
        <v>260.46227136724735</v>
      </c>
      <c r="W130" s="4">
        <f>'Input Parameters'!$G$12*(2*$F130*$U130*'Model Parameters'!$F$2*'Input Parameters'!$G$4)/(2*'Model Parameters'!$F$21)*EXP(-$S130*('Model Parameters'!$B$32+'Model Parameters'!$B$35))</f>
        <v>183.43326430390962</v>
      </c>
      <c r="X130">
        <f>MAX(0,$V130+LN(1+($W130*('Model Parameters'!$B$33+2*'Model Parameters'!$B$35)*EXP(-$V130*('Model Parameters'!$B$33+2*'Model Parameters'!$B$35)))/(1+LN(SQRT(1+$W130*('Model Parameters'!$B$33+2*'Model Parameters'!$B$35)*EXP(-$V130*('Model Parameters'!$B$33+2*'Model Parameters'!$B$35))))))/('Model Parameters'!$B$33+2*'Model Parameters'!$B$35))</f>
        <v>423.66178024240651</v>
      </c>
      <c r="Y130">
        <f>'Input Parameters'!$G$4*'Model Parameters'!$F$2*EXP(-'Model Parameters'!$B$32*$S130-'Model Parameters'!$B$33*$X130-'Model Parameters'!$B$35*($S130+2*$X130))*$U130</f>
        <v>27.845774591436662</v>
      </c>
      <c r="Z130" s="8">
        <f>$E130-'Model Parameters'!$F$3*'Input Parameters'!$G$3/'Model Parameters'!$F$4*LN($S130/'Input Parameters'!$G$22)</f>
        <v>-0.72357058367091509</v>
      </c>
      <c r="AA130" s="8">
        <f>'Input Parameters'!$G$12*$Y130*$F130*2*'Model Parameters'!$F$4/10</f>
        <v>13.112668548865633</v>
      </c>
      <c r="AB130" s="8">
        <f t="shared" ref="AB130:AB193" si="13">Y130</f>
        <v>27.845774591436662</v>
      </c>
      <c r="AC130" s="8">
        <f t="shared" ref="AC130:AC193" si="14">X130</f>
        <v>423.66178024240651</v>
      </c>
      <c r="AD130" s="8">
        <f>LOG10(S130/1000/'Model Parameters'!$B$15)</f>
        <v>11.011879566815708</v>
      </c>
      <c r="AE130" s="8">
        <f>AA130*10/(AA130*10+('Model Parameters'!$F$4*'Input Parameters'!$G$12)*I130)</f>
        <v>0.92651466857702314</v>
      </c>
      <c r="AF130" s="8">
        <f>Y130*S130*'Input Parameters'!$G$13*'Input Parameters'!$G$12*'Model Parameters'!$B$61</f>
        <v>5.9262725744427442E-4</v>
      </c>
      <c r="AG130" s="8">
        <f>'Input Parameters'!$G$12*F130*Y130</f>
        <v>6.795185028173103E-4</v>
      </c>
      <c r="AH130" s="8">
        <f>'Input Parameters'!$G$17*('Model Parameters'!$F$2*'Input Parameters'!$G$4*EXP(-'Model Parameters'!$B$32*$S130-'Model Parameters'!$B$33*$X130-'Model Parameters'!$B$35*($S130+2*$X130))-$Y130*SQRT($T130*('Input Parameters'!$G$12)^2/'Model Parameters'!$B$51)/TANH(SQRT($T130*('Input Parameters'!$G$12)^2/'Model Parameters'!$B$51)))</f>
        <v>1.272145760261537E-3</v>
      </c>
      <c r="AI130" s="8">
        <f>MIN(1,('Model Parameters'!$B$45-'Model Parameters'!$F$3*'Input Parameters'!$G$3/'Model Parameters'!$F$4*LN($S130/'Input Parameters'!$G$22))/Z130)</f>
        <v>0.26752135595240334</v>
      </c>
      <c r="AJ130" s="8">
        <f>MIN('Input Parameters'!$G$24+'Model Parameters'!$F$2*'Input Parameters'!$G$4*EXP(-'Model Parameters'!$B$32*$S130-'Model Parameters'!$B$33*$X130-'Model Parameters'!$B$35*($S130+2*$X130)),AC130*10^(3-AD130)/'Model Parameters'!$B$13)</f>
        <v>3.1705916696258978</v>
      </c>
      <c r="AK130" s="8">
        <f t="shared" ref="AK130:AK193" si="15">MIN(1,AE130*AI130)</f>
        <v>0.24786246044751681</v>
      </c>
      <c r="AL130" s="8">
        <f>MIN(1,('Model Parameters'!$B$45-'Model Parameters'!$F$3*'Input Parameters'!$G$3/'Model Parameters'!$F$4*AD130)/($E130-'Model Parameters'!$F$3*'Input Parameters'!$G$3/'Model Parameters'!$F$4*AD130))</f>
        <v>0.4257393377963592</v>
      </c>
      <c r="AM130" s="8">
        <f>MIN(1,('Model Parameters'!$B$45-'Model Parameters'!$F$3*'Input Parameters'!$G$3/'Model Parameters'!$F$4*AD130-0.2)/($E130-'Model Parameters'!$F$3*'Input Parameters'!$G$3/'Model Parameters'!$F$4*AD130-0.2))</f>
        <v>0.5280186950519159</v>
      </c>
      <c r="AN130" s="8">
        <f t="shared" ref="AN130:AN193" si="16">AE130*AL130</f>
        <v>0.39445374145859502</v>
      </c>
      <c r="AO130" s="8">
        <f t="shared" ref="AO130:AO193" si="17">AE130*AM130</f>
        <v>0.48921706624849809</v>
      </c>
      <c r="AP130" s="8">
        <f>EXP(-'Model Parameters'!$B$32*$S130-'Model Parameters'!$B$33*$X130-'Model Parameters'!$B$35*($S130+2*$X130))</f>
        <v>0.88935460003521216</v>
      </c>
    </row>
    <row r="131" spans="5:42" x14ac:dyDescent="0.4">
      <c r="E131">
        <f t="shared" si="12"/>
        <v>-0.64500000000000002</v>
      </c>
      <c r="F131">
        <f>'Input Parameters'!$G$15/(2*'Model Parameters'!$F$4)*'Model Parameters'!$B$39/('Model Parameters'!$B$65)*EXP(-($E131+0.11)/'Model Parameters'!$B$48)</f>
        <v>6.9775733425375002</v>
      </c>
      <c r="G131">
        <f>1/((SQRT($F131*('Input Parameters'!$G$12)^2/'Model Parameters'!$B$51))/TANH(SQRT($F131*('Input Parameters'!$G$12)^2/'Model Parameters'!$B$51))+$F131*'Input Parameters'!$G$12/'Input Parameters'!$G$17)</f>
        <v>0.95104715467995049</v>
      </c>
      <c r="H131">
        <f>'Model Parameters'!$F$2*'Input Parameters'!$G$4*$G131</f>
        <v>32.39365277915627</v>
      </c>
      <c r="I131">
        <f>'Input Parameters'!$G$15*'Model Parameters'!$B$41/'Model Parameters'!$F$4*EXP(-$E131/'Model Parameters'!$B$50)</f>
        <v>30.344551362513489</v>
      </c>
      <c r="J131">
        <f>'Input Parameters'!$G$22+('Model Parameters'!$F$20*'Input Parameters'!$G$22 - (1/(1/('Input Parameters'!$G$12*($I131+2*$F131*$H131))+1/('Model Parameters'!$F$22*'Input Parameters'!$G$24))) + 'Input Parameters'!$G$12*($I131+2*$F131*$H131))/('Model Parameters'!$F$20+2*'Input Parameters'!$G$13*'Input Parameters'!$G$12*'Model Parameters'!$B$61*$H131)</f>
        <v>5.6155724051728404</v>
      </c>
      <c r="K131">
        <f>'Input Parameters'!$G$15/(2*'Model Parameters'!$F$4)*'Model Parameters'!$B$39/('Model Parameters'!$B$65)*EXP(-($E131+0.11)/'Model Parameters'!$B$48)+'Input Parameters'!$G$13*'Model Parameters'!$B$61*$J131</f>
        <v>13.238936574305217</v>
      </c>
      <c r="L131">
        <f>1/((SQRT($K131*('Input Parameters'!$G$12)^2/'Model Parameters'!$B$51))/TANH(SQRT($K131*('Input Parameters'!$G$12)^2/'Model Parameters'!$B$51))+$K131*'Input Parameters'!$G$12/'Input Parameters'!$G$17)</f>
        <v>0.91170614125708116</v>
      </c>
      <c r="M131">
        <f>'Model Parameters'!$F$2*'Input Parameters'!$G$4*$L131</f>
        <v>31.053657046526773</v>
      </c>
      <c r="N131">
        <f>'Input Parameters'!$G$22+('Model Parameters'!$F$20*'Input Parameters'!$G$22 - (1/(1/('Input Parameters'!$G$12*($I131+2*$F131*$M131))+1/('Model Parameters'!$F$22*'Input Parameters'!$G$24))) + 'Input Parameters'!$G$12*($I131+2*$F131*$M131))/('Model Parameters'!$F$20+2*'Input Parameters'!$G$13*'Input Parameters'!$G$12*'Model Parameters'!$B$61*$M131)</f>
        <v>5.5870892933093907</v>
      </c>
      <c r="O131" s="4">
        <f>(2*'Model Parameters'!$F$21*'Input Parameters'!$G$23+'Model Parameters'!$F$22*'Input Parameters'!$G$24+'Model Parameters'!$F$20*'Input Parameters'!$G$22+'Input Parameters'!$G$12*$I131-'Model Parameters'!$F$20*$N131)/(2*'Model Parameters'!$F$21)</f>
        <v>260.39974843382214</v>
      </c>
      <c r="P131" s="4">
        <f>'Input Parameters'!$G$12*(2*$F131*$M131)/(2*'Model Parameters'!$F$21)*EXP(-$N131*('Model Parameters'!$B$32+'Model Parameters'!$B$35))</f>
        <v>198.17933974579805</v>
      </c>
      <c r="Q131">
        <f>$O131+LN(1+($P131*('Model Parameters'!$B$33+2*'Model Parameters'!$B$35)*EXP(-$O131*('Model Parameters'!$B$33+2*'Model Parameters'!$B$35)))/(1+LN(SQRT(1+$P131*('Model Parameters'!$B$33+2*'Model Parameters'!$B$35)*EXP(-$O131*('Model Parameters'!$B$33+2*'Model Parameters'!$B$35))))))/('Model Parameters'!$B$33+2*'Model Parameters'!$B$35)</f>
        <v>436.10707380574502</v>
      </c>
      <c r="R131">
        <f>'Input Parameters'!$G$4*'Model Parameters'!$F$2*EXP(-'Model Parameters'!$B$32*$N131-'Model Parameters'!$B$33*$Q131-'Model Parameters'!$B$35*($N131+2*$Q131))*$L131</f>
        <v>27.521068377363225</v>
      </c>
      <c r="S131">
        <f>'Input Parameters'!$G$22+('Model Parameters'!$F$20*'Input Parameters'!$G$22 - (1/(1/('Input Parameters'!$G$12*($I131+2*$F131*$R131))+1/('Model Parameters'!$F$22*'Input Parameters'!$G$24))) + 'Input Parameters'!$G$12*($I131+2*$F131*$R131))/('Model Parameters'!$F$20+2*'Input Parameters'!$G$13*'Input Parameters'!$G$12*'Model Parameters'!$B$61*$R131)</f>
        <v>5.5017898521862909</v>
      </c>
      <c r="T131">
        <f>'Input Parameters'!$G$15/(2*'Model Parameters'!$F$4)*'Model Parameters'!$B$39/('Model Parameters'!$B$65)*EXP(-($E131+0.11)/'Model Parameters'!$B$48)+'Input Parameters'!$G$13*'Model Parameters'!$B$61*$S131</f>
        <v>13.112069027725214</v>
      </c>
      <c r="U131">
        <f>1/((SQRT($T131*('Input Parameters'!$G$12)^2/'Model Parameters'!$B$51))/TANH(SQRT($T131*('Input Parameters'!$G$12)^2/'Model Parameters'!$B$51))+$T131*'Input Parameters'!$G$12/'Input Parameters'!$G$17)</f>
        <v>0.91246471368199544</v>
      </c>
      <c r="V131" s="4">
        <f>(2*'Model Parameters'!$F$21*'Input Parameters'!$G$23+'Model Parameters'!$F$22*'Input Parameters'!$G$24+'Model Parameters'!$F$20*'Input Parameters'!$G$22+'Input Parameters'!$G$12*$I131-'Model Parameters'!$F$20*$S131)/(2*'Model Parameters'!$F$21)</f>
        <v>260.54783642327834</v>
      </c>
      <c r="W131" s="4">
        <f>'Input Parameters'!$G$12*(2*$F131*$U131*'Model Parameters'!$F$2*'Input Parameters'!$G$4)/(2*'Model Parameters'!$F$21)*EXP(-$S131*('Model Parameters'!$B$32+'Model Parameters'!$B$35))</f>
        <v>198.34662949884671</v>
      </c>
      <c r="X131">
        <f>MAX(0,$V131+LN(1+($W131*('Model Parameters'!$B$33+2*'Model Parameters'!$B$35)*EXP(-$V131*('Model Parameters'!$B$33+2*'Model Parameters'!$B$35)))/(1+LN(SQRT(1+$W131*('Model Parameters'!$B$33+2*'Model Parameters'!$B$35)*EXP(-$V131*('Model Parameters'!$B$33+2*'Model Parameters'!$B$35))))))/('Model Parameters'!$B$33+2*'Model Parameters'!$B$35))</f>
        <v>436.38970852905919</v>
      </c>
      <c r="Y131">
        <f>'Input Parameters'!$G$4*'Model Parameters'!$F$2*EXP(-'Model Parameters'!$B$32*$S131-'Model Parameters'!$B$33*$X131-'Model Parameters'!$B$35*($S131+2*$X131))*$U131</f>
        <v>27.542158260363188</v>
      </c>
      <c r="Z131" s="8">
        <f>$E131-'Model Parameters'!$F$3*'Input Parameters'!$G$3/'Model Parameters'!$F$4*LN($S131/'Input Parameters'!$G$22)</f>
        <v>-0.73097729513802268</v>
      </c>
      <c r="AA131" s="8">
        <f>'Input Parameters'!$G$12*$Y131*$F131*2*'Model Parameters'!$F$4/10</f>
        <v>14.12918631874868</v>
      </c>
      <c r="AB131" s="8">
        <f t="shared" si="13"/>
        <v>27.542158260363188</v>
      </c>
      <c r="AC131" s="8">
        <f t="shared" si="14"/>
        <v>436.38970852905919</v>
      </c>
      <c r="AD131" s="8">
        <f>LOG10(S131/1000/'Model Parameters'!$B$15)</f>
        <v>11.052561088418226</v>
      </c>
      <c r="AE131" s="8">
        <f>AA131*10/(AA131*10+('Model Parameters'!$F$4*'Input Parameters'!$G$12)*I131)</f>
        <v>0.92682759937097425</v>
      </c>
      <c r="AF131" s="8">
        <f>Y131*S131*'Input Parameters'!$G$13*'Input Parameters'!$G$12*'Model Parameters'!$B$61</f>
        <v>6.4372712634411906E-4</v>
      </c>
      <c r="AG131" s="8">
        <f>'Input Parameters'!$G$12*F131*Y131</f>
        <v>7.3219600553187949E-4</v>
      </c>
      <c r="AH131" s="8">
        <f>'Input Parameters'!$G$17*('Model Parameters'!$F$2*'Input Parameters'!$G$4*EXP(-'Model Parameters'!$B$32*$S131-'Model Parameters'!$B$33*$X131-'Model Parameters'!$B$35*($S131+2*$X131))-$Y131*SQRT($T131*('Input Parameters'!$G$12)^2/'Model Parameters'!$B$51)/TANH(SQRT($T131*('Input Parameters'!$G$12)^2/'Model Parameters'!$B$51)))</f>
        <v>1.3759231318760184E-3</v>
      </c>
      <c r="AI131" s="8">
        <f>MIN(1,('Model Parameters'!$B$45-'Model Parameters'!$F$3*'Input Parameters'!$G$3/'Model Parameters'!$F$4*LN($S131/'Input Parameters'!$G$22))/Z131)</f>
        <v>0.26810312227415811</v>
      </c>
      <c r="AJ131" s="8">
        <f>MIN('Input Parameters'!$G$24+'Model Parameters'!$F$2*'Input Parameters'!$G$4*EXP(-'Model Parameters'!$B$32*$S131-'Model Parameters'!$B$33*$X131-'Model Parameters'!$B$35*($S131+2*$X131)),AC131*10^(3-AD131)/'Model Parameters'!$B$13)</f>
        <v>2.9738153977294348</v>
      </c>
      <c r="AK131" s="8">
        <f t="shared" si="15"/>
        <v>0.24848537320122074</v>
      </c>
      <c r="AL131" s="8">
        <f>MIN(1,('Model Parameters'!$B$45-'Model Parameters'!$F$3*'Input Parameters'!$G$3/'Model Parameters'!$F$4*AD131)/($E131-'Model Parameters'!$F$3*'Input Parameters'!$G$3/'Model Parameters'!$F$4*AD131))</f>
        <v>0.42409400440806877</v>
      </c>
      <c r="AM131" s="8">
        <f>MIN(1,('Model Parameters'!$B$45-'Model Parameters'!$F$3*'Input Parameters'!$G$3/'Model Parameters'!$F$4*AD131-0.2)/($E131-'Model Parameters'!$F$3*'Input Parameters'!$G$3/'Model Parameters'!$F$4*AD131-0.2))</f>
        <v>0.52611716847631895</v>
      </c>
      <c r="AN131" s="8">
        <f t="shared" si="16"/>
        <v>0.39306202801315376</v>
      </c>
      <c r="AO131" s="8">
        <f t="shared" si="17"/>
        <v>0.4876199122467611</v>
      </c>
      <c r="AP131" s="8">
        <f>EXP(-'Model Parameters'!$B$32*$S131-'Model Parameters'!$B$33*$X131-'Model Parameters'!$B$35*($S131+2*$X131))</f>
        <v>0.88618423267344115</v>
      </c>
    </row>
    <row r="132" spans="5:42" x14ac:dyDescent="0.4">
      <c r="E132">
        <f t="shared" si="12"/>
        <v>-0.65</v>
      </c>
      <c r="F132">
        <f>'Input Parameters'!$G$15/(2*'Model Parameters'!$F$4)*'Model Parameters'!$B$39/('Model Parameters'!$B$65)*EXP(-($E132+0.11)/'Model Parameters'!$B$48)</f>
        <v>7.6013689481400286</v>
      </c>
      <c r="G132">
        <f>1/((SQRT($F132*('Input Parameters'!$G$12)^2/'Model Parameters'!$B$51))/TANH(SQRT($F132*('Input Parameters'!$G$12)^2/'Model Parameters'!$B$51))+$F132*'Input Parameters'!$G$12/'Input Parameters'!$G$17)</f>
        <v>0.94694552501415541</v>
      </c>
      <c r="H132">
        <f>'Model Parameters'!$F$2*'Input Parameters'!$G$4*$G132</f>
        <v>32.253947017387638</v>
      </c>
      <c r="I132">
        <f>'Input Parameters'!$G$15*'Model Parameters'!$B$41/'Model Parameters'!$F$4*EXP(-$E132/'Model Parameters'!$B$50)</f>
        <v>32.546686250405443</v>
      </c>
      <c r="J132">
        <f>'Input Parameters'!$G$22+('Model Parameters'!$F$20*'Input Parameters'!$G$22 - (1/(1/('Input Parameters'!$G$12*($I132+2*$F132*$H132))+1/('Model Parameters'!$F$22*'Input Parameters'!$G$24))) + 'Input Parameters'!$G$12*($I132+2*$F132*$H132))/('Model Parameters'!$F$20+2*'Input Parameters'!$G$13*'Input Parameters'!$G$12*'Model Parameters'!$B$61*$H132)</f>
        <v>6.1618637940422909</v>
      </c>
      <c r="K132">
        <f>'Input Parameters'!$G$15/(2*'Model Parameters'!$F$4)*'Model Parameters'!$B$39/('Model Parameters'!$B$65)*EXP(-($E132+0.11)/'Model Parameters'!$B$48)+'Input Parameters'!$G$13*'Model Parameters'!$B$61*$J132</f>
        <v>14.471847078497184</v>
      </c>
      <c r="L132">
        <f>1/((SQRT($K132*('Input Parameters'!$G$12)^2/'Model Parameters'!$B$51))/TANH(SQRT($K132*('Input Parameters'!$G$12)^2/'Model Parameters'!$B$51))+$K132*'Input Parameters'!$G$12/'Input Parameters'!$G$17)</f>
        <v>0.90441239459981948</v>
      </c>
      <c r="M132">
        <f>'Model Parameters'!$F$2*'Input Parameters'!$G$4*$L132</f>
        <v>30.805224468276773</v>
      </c>
      <c r="N132">
        <f>'Input Parameters'!$G$22+('Model Parameters'!$F$20*'Input Parameters'!$G$22 - (1/(1/('Input Parameters'!$G$12*($I132+2*$F132*$M132))+1/('Model Parameters'!$F$22*'Input Parameters'!$G$24))) + 'Input Parameters'!$G$12*($I132+2*$F132*$M132))/('Model Parameters'!$F$20+2*'Input Parameters'!$G$13*'Input Parameters'!$G$12*'Model Parameters'!$B$61*$M132)</f>
        <v>6.1299477236179074</v>
      </c>
      <c r="O132" s="4">
        <f>(2*'Model Parameters'!$F$21*'Input Parameters'!$G$23+'Model Parameters'!$F$22*'Input Parameters'!$G$24+'Model Parameters'!$F$20*'Input Parameters'!$G$22+'Input Parameters'!$G$12*$I132-'Model Parameters'!$F$20*$N132)/(2*'Model Parameters'!$F$21)</f>
        <v>260.46515137786361</v>
      </c>
      <c r="P132" s="4">
        <f>'Input Parameters'!$G$12*(2*$F132*$M132)/(2*'Model Parameters'!$F$21)*EXP(-$N132*('Model Parameters'!$B$32+'Model Parameters'!$B$35))</f>
        <v>214.15291857728189</v>
      </c>
      <c r="Q132">
        <f>$O132+LN(1+($P132*('Model Parameters'!$B$33+2*'Model Parameters'!$B$35)*EXP(-$O132*('Model Parameters'!$B$33+2*'Model Parameters'!$B$35)))/(1+LN(SQRT(1+$P132*('Model Parameters'!$B$33+2*'Model Parameters'!$B$35)*EXP(-$O132*('Model Parameters'!$B$33+2*'Model Parameters'!$B$35))))))/('Model Parameters'!$B$33+2*'Model Parameters'!$B$35)</f>
        <v>449.61906947917214</v>
      </c>
      <c r="R132">
        <f>'Input Parameters'!$G$4*'Model Parameters'!$F$2*EXP(-'Model Parameters'!$B$32*$N132-'Model Parameters'!$B$33*$Q132-'Model Parameters'!$B$35*($N132+2*$Q132))*$L132</f>
        <v>27.197511539055274</v>
      </c>
      <c r="S132">
        <f>'Input Parameters'!$G$22+('Model Parameters'!$F$20*'Input Parameters'!$G$22 - (1/(1/('Input Parameters'!$G$12*($I132+2*$F132*$R132))+1/('Model Parameters'!$F$22*'Input Parameters'!$G$24))) + 'Input Parameters'!$G$12*($I132+2*$F132*$R132))/('Model Parameters'!$F$20+2*'Input Parameters'!$G$13*'Input Parameters'!$G$12*'Model Parameters'!$B$61*$R132)</f>
        <v>6.0389753910995632</v>
      </c>
      <c r="T132">
        <f>'Input Parameters'!$G$15/(2*'Model Parameters'!$F$4)*'Model Parameters'!$B$39/('Model Parameters'!$B$65)*EXP(-($E132+0.11)/'Model Parameters'!$B$48)+'Input Parameters'!$G$13*'Model Parameters'!$B$61*$S132</f>
        <v>14.334826509216041</v>
      </c>
      <c r="U132">
        <f>1/((SQRT($T132*('Input Parameters'!$G$12)^2/'Model Parameters'!$B$51))/TANH(SQRT($T132*('Input Parameters'!$G$12)^2/'Model Parameters'!$B$51))+$T132*'Input Parameters'!$G$12/'Input Parameters'!$G$17)</f>
        <v>0.9052160611580905</v>
      </c>
      <c r="V132" s="4">
        <f>(2*'Model Parameters'!$F$21*'Input Parameters'!$G$23+'Model Parameters'!$F$22*'Input Parameters'!$G$24+'Model Parameters'!$F$20*'Input Parameters'!$G$22+'Input Parameters'!$G$12*$I132-'Model Parameters'!$F$20*$S132)/(2*'Model Parameters'!$F$21)</f>
        <v>260.62308804944558</v>
      </c>
      <c r="W132" s="4">
        <f>'Input Parameters'!$G$12*(2*$F132*$U132*'Model Parameters'!$F$2*'Input Parameters'!$G$4)/(2*'Model Parameters'!$F$21)*EXP(-$S132*('Model Parameters'!$B$32+'Model Parameters'!$B$35))</f>
        <v>214.34597928041367</v>
      </c>
      <c r="X132">
        <f>MAX(0,$V132+LN(1+($W132*('Model Parameters'!$B$33+2*'Model Parameters'!$B$35)*EXP(-$V132*('Model Parameters'!$B$33+2*'Model Parameters'!$B$35)))/(1+LN(SQRT(1+$W132*('Model Parameters'!$B$33+2*'Model Parameters'!$B$35)*EXP(-$V132*('Model Parameters'!$B$33+2*'Model Parameters'!$B$35))))))/('Model Parameters'!$B$33+2*'Model Parameters'!$B$35))</f>
        <v>449.93114339146672</v>
      </c>
      <c r="Y132">
        <f>'Input Parameters'!$G$4*'Model Parameters'!$F$2*EXP(-'Model Parameters'!$B$32*$S132-'Model Parameters'!$B$33*$X132-'Model Parameters'!$B$35*($S132+2*$X132))*$U132</f>
        <v>27.219693377556162</v>
      </c>
      <c r="Z132" s="8">
        <f>$E132-'Model Parameters'!$F$3*'Input Parameters'!$G$3/'Model Parameters'!$F$4*LN($S132/'Input Parameters'!$G$22)</f>
        <v>-0.73837085776202205</v>
      </c>
      <c r="AA132" s="8">
        <f>'Input Parameters'!$G$12*$Y132*$F132*2*'Model Parameters'!$F$4/10</f>
        <v>15.21212248585017</v>
      </c>
      <c r="AB132" s="8">
        <f t="shared" si="13"/>
        <v>27.219693377556162</v>
      </c>
      <c r="AC132" s="8">
        <f t="shared" si="14"/>
        <v>449.93114339146672</v>
      </c>
      <c r="AD132" s="8">
        <f>LOG10(S132/1000/'Model Parameters'!$B$15)</f>
        <v>11.093020350330598</v>
      </c>
      <c r="AE132" s="8">
        <f>AA132*10/(AA132*10+('Model Parameters'!$F$4*'Input Parameters'!$G$12)*I132)</f>
        <v>0.92708431282846349</v>
      </c>
      <c r="AF132" s="8">
        <f>Y132*S132*'Input Parameters'!$G$13*'Input Parameters'!$G$12*'Model Parameters'!$B$61</f>
        <v>6.9830689719828235E-4</v>
      </c>
      <c r="AG132" s="8">
        <f>'Input Parameters'!$G$12*F132*Y132</f>
        <v>7.8831541098876357E-4</v>
      </c>
      <c r="AH132" s="8">
        <f>'Input Parameters'!$G$17*('Model Parameters'!$F$2*'Input Parameters'!$G$4*EXP(-'Model Parameters'!$B$32*$S132-'Model Parameters'!$B$33*$X132-'Model Parameters'!$B$35*($S132+2*$X132))-$Y132*SQRT($T132*('Input Parameters'!$G$12)^2/'Model Parameters'!$B$51)/TANH(SQRT($T132*('Input Parameters'!$G$12)^2/'Model Parameters'!$B$51)))</f>
        <v>1.4866223081871147E-3</v>
      </c>
      <c r="AI132" s="8">
        <f>MIN(1,('Model Parameters'!$B$45-'Model Parameters'!$F$3*'Input Parameters'!$G$3/'Model Parameters'!$F$4*LN($S132/'Input Parameters'!$G$22))/Z132)</f>
        <v>0.26866019382628076</v>
      </c>
      <c r="AJ132" s="8">
        <f>MIN('Input Parameters'!$G$24+'Model Parameters'!$F$2*'Input Parameters'!$G$4*EXP(-'Model Parameters'!$B$32*$S132-'Model Parameters'!$B$33*$X132-'Model Parameters'!$B$35*($S132+2*$X132)),AC132*10^(3-AD132)/'Model Parameters'!$B$13)</f>
        <v>2.7933560718024184</v>
      </c>
      <c r="AK132" s="8">
        <f t="shared" si="15"/>
        <v>0.24907065117779931</v>
      </c>
      <c r="AL132" s="8">
        <f>MIN(1,('Model Parameters'!$B$45-'Model Parameters'!$F$3*'Input Parameters'!$G$3/'Model Parameters'!$F$4*AD132)/($E132-'Model Parameters'!$F$3*'Input Parameters'!$G$3/'Model Parameters'!$F$4*AD132))</f>
        <v>0.42246641918290129</v>
      </c>
      <c r="AM132" s="8">
        <f>MIN(1,('Model Parameters'!$B$45-'Model Parameters'!$F$3*'Input Parameters'!$G$3/'Model Parameters'!$F$4*AD132-0.2)/($E132-'Model Parameters'!$F$3*'Input Parameters'!$G$3/'Model Parameters'!$F$4*AD132-0.2))</f>
        <v>0.52423350371366195</v>
      </c>
      <c r="AN132" s="8">
        <f t="shared" si="16"/>
        <v>0.39166198992128165</v>
      </c>
      <c r="AO132" s="8">
        <f t="shared" si="17"/>
        <v>0.48600865755203804</v>
      </c>
      <c r="AP132" s="8">
        <f>EXP(-'Model Parameters'!$B$32*$S132-'Model Parameters'!$B$33*$X132-'Model Parameters'!$B$35*($S132+2*$X132))</f>
        <v>0.88282191511076991</v>
      </c>
    </row>
    <row r="133" spans="5:42" x14ac:dyDescent="0.4">
      <c r="E133">
        <f t="shared" si="12"/>
        <v>-0.65500000000000003</v>
      </c>
      <c r="F133">
        <f>'Input Parameters'!$G$15/(2*'Model Parameters'!$F$4)*'Model Parameters'!$B$39/('Model Parameters'!$B$65)*EXP(-($E133+0.11)/'Model Parameters'!$B$48)</f>
        <v>8.2809319299443516</v>
      </c>
      <c r="G133">
        <f>1/((SQRT($F133*('Input Parameters'!$G$12)^2/'Model Parameters'!$B$51))/TANH(SQRT($F133*('Input Parameters'!$G$12)^2/'Model Parameters'!$B$51))+$F133*'Input Parameters'!$G$12/'Input Parameters'!$G$17)</f>
        <v>0.942524998798423</v>
      </c>
      <c r="H133">
        <f>'Model Parameters'!$F$2*'Input Parameters'!$G$4*$G133</f>
        <v>32.103379308279898</v>
      </c>
      <c r="I133">
        <f>'Input Parameters'!$G$15*'Model Parameters'!$B$41/'Model Parameters'!$F$4*EXP(-$E133/'Model Parameters'!$B$50)</f>
        <v>34.908632301973512</v>
      </c>
      <c r="J133">
        <f>'Input Parameters'!$G$22+('Model Parameters'!$F$20*'Input Parameters'!$G$22 - (1/(1/('Input Parameters'!$G$12*($I133+2*$F133*$H133))+1/('Model Parameters'!$F$22*'Input Parameters'!$G$24))) + 'Input Parameters'!$G$12*($I133+2*$F133*$H133))/('Model Parameters'!$F$20+2*'Input Parameters'!$G$13*'Input Parameters'!$G$12*'Model Parameters'!$B$61*$H133)</f>
        <v>6.7580434599727432</v>
      </c>
      <c r="K133">
        <f>'Input Parameters'!$G$15/(2*'Model Parameters'!$F$4)*'Model Parameters'!$B$39/('Model Parameters'!$B$65)*EXP(-($E133+0.11)/'Model Parameters'!$B$48)+'Input Parameters'!$G$13*'Model Parameters'!$B$61*$J133</f>
        <v>15.816150387813959</v>
      </c>
      <c r="L133">
        <f>1/((SQRT($K133*('Input Parameters'!$G$12)^2/'Model Parameters'!$B$51))/TANH(SQRT($K133*('Input Parameters'!$G$12)^2/'Model Parameters'!$B$51))+$K133*'Input Parameters'!$G$12/'Input Parameters'!$G$17)</f>
        <v>0.89661770774221028</v>
      </c>
      <c r="M133">
        <f>'Model Parameters'!$F$2*'Input Parameters'!$G$4*$L133</f>
        <v>30.539729347088365</v>
      </c>
      <c r="N133">
        <f>'Input Parameters'!$G$22+('Model Parameters'!$F$20*'Input Parameters'!$G$22 - (1/(1/('Input Parameters'!$G$12*($I133+2*$F133*$M133))+1/('Model Parameters'!$F$22*'Input Parameters'!$G$24))) + 'Input Parameters'!$G$12*($I133+2*$F133*$M133))/('Model Parameters'!$F$20+2*'Input Parameters'!$G$13*'Input Parameters'!$G$12*'Model Parameters'!$B$61*$M133)</f>
        <v>6.7223522754321063</v>
      </c>
      <c r="O133" s="4">
        <f>(2*'Model Parameters'!$F$21*'Input Parameters'!$G$23+'Model Parameters'!$F$22*'Input Parameters'!$G$24+'Model Parameters'!$F$20*'Input Parameters'!$G$22+'Input Parameters'!$G$12*$I133-'Model Parameters'!$F$20*$N133)/(2*'Model Parameters'!$F$21)</f>
        <v>260.51767872862644</v>
      </c>
      <c r="P133" s="4">
        <f>'Input Parameters'!$G$12*(2*$F133*$M133)/(2*'Model Parameters'!$F$21)*EXP(-$N133*('Model Parameters'!$B$32+'Model Parameters'!$B$35))</f>
        <v>231.26810920088491</v>
      </c>
      <c r="Q133">
        <f>$O133+LN(1+($P133*('Model Parameters'!$B$33+2*'Model Parameters'!$B$35)*EXP(-$O133*('Model Parameters'!$B$33+2*'Model Parameters'!$B$35)))/(1+LN(SQRT(1+$P133*('Model Parameters'!$B$33+2*'Model Parameters'!$B$35)*EXP(-$O133*('Model Parameters'!$B$33+2*'Model Parameters'!$B$35))))))/('Model Parameters'!$B$33+2*'Model Parameters'!$B$35)</f>
        <v>463.97019612492227</v>
      </c>
      <c r="R133">
        <f>'Input Parameters'!$G$4*'Model Parameters'!$F$2*EXP(-'Model Parameters'!$B$32*$N133-'Model Parameters'!$B$33*$Q133-'Model Parameters'!$B$35*($N133+2*$Q133))*$L133</f>
        <v>26.854614791394848</v>
      </c>
      <c r="S133">
        <f>'Input Parameters'!$G$22+('Model Parameters'!$F$20*'Input Parameters'!$G$22 - (1/(1/('Input Parameters'!$G$12*($I133+2*$F133*$R133))+1/('Model Parameters'!$F$22*'Input Parameters'!$G$24))) + 'Input Parameters'!$G$12*($I133+2*$F133*$R133))/('Model Parameters'!$F$20+2*'Input Parameters'!$G$13*'Input Parameters'!$G$12*'Model Parameters'!$B$61*$R133)</f>
        <v>6.6253003637424639</v>
      </c>
      <c r="T133">
        <f>'Input Parameters'!$G$15/(2*'Model Parameters'!$F$4)*'Model Parameters'!$B$39/('Model Parameters'!$B$65)*EXP(-($E133+0.11)/'Model Parameters'!$B$48)+'Input Parameters'!$G$13*'Model Parameters'!$B$61*$S133</f>
        <v>15.668141835517199</v>
      </c>
      <c r="U133">
        <f>1/((SQRT($T133*('Input Parameters'!$G$12)^2/'Model Parameters'!$B$51))/TANH(SQRT($T133*('Input Parameters'!$G$12)^2/'Model Parameters'!$B$51))+$T133*'Input Parameters'!$G$12/'Input Parameters'!$G$17)</f>
        <v>0.8974679835905055</v>
      </c>
      <c r="V133" s="4">
        <f>(2*'Model Parameters'!$F$21*'Input Parameters'!$G$23+'Model Parameters'!$F$22*'Input Parameters'!$G$24+'Model Parameters'!$F$20*'Input Parameters'!$G$22+'Input Parameters'!$G$12*$I133-'Model Parameters'!$F$20*$S133)/(2*'Model Parameters'!$F$21)</f>
        <v>260.68617013121673</v>
      </c>
      <c r="W133" s="4">
        <f>'Input Parameters'!$G$12*(2*$F133*$U133*'Model Parameters'!$F$2*'Input Parameters'!$G$4)/(2*'Model Parameters'!$F$21)*EXP(-$S133*('Model Parameters'!$B$32+'Model Parameters'!$B$35))</f>
        <v>231.49060766936361</v>
      </c>
      <c r="X133">
        <f>MAX(0,$V133+LN(1+($W133*('Model Parameters'!$B$33+2*'Model Parameters'!$B$35)*EXP(-$V133*('Model Parameters'!$B$33+2*'Model Parameters'!$B$35)))/(1+LN(SQRT(1+$W133*('Model Parameters'!$B$33+2*'Model Parameters'!$B$35)*EXP(-$V133*('Model Parameters'!$B$33+2*'Model Parameters'!$B$35))))))/('Model Parameters'!$B$33+2*'Model Parameters'!$B$35))</f>
        <v>464.31493640021893</v>
      </c>
      <c r="Y133">
        <f>'Input Parameters'!$G$4*'Model Parameters'!$F$2*EXP(-'Model Parameters'!$B$32*$S133-'Model Parameters'!$B$33*$X133-'Model Parameters'!$B$35*($S133+2*$X133))*$U133</f>
        <v>26.87790191585653</v>
      </c>
      <c r="Z133" s="8">
        <f>$E133-'Model Parameters'!$F$3*'Input Parameters'!$G$3/'Model Parameters'!$F$4*LN($S133/'Input Parameters'!$G$22)</f>
        <v>-0.74575158568710109</v>
      </c>
      <c r="AA133" s="8">
        <f>'Input Parameters'!$G$12*$Y133*$F133*2*'Model Parameters'!$F$4/10</f>
        <v>16.363995522415575</v>
      </c>
      <c r="AB133" s="8">
        <f t="shared" si="13"/>
        <v>26.87790191585653</v>
      </c>
      <c r="AC133" s="8">
        <f t="shared" si="14"/>
        <v>464.31493640021893</v>
      </c>
      <c r="AD133" s="8">
        <f>LOG10(S133/1000/'Model Parameters'!$B$15)</f>
        <v>11.13326266264659</v>
      </c>
      <c r="AE133" s="8">
        <f>AA133*10/(AA133*10+('Model Parameters'!$F$4*'Input Parameters'!$G$12)*I133)</f>
        <v>0.92728228531164869</v>
      </c>
      <c r="AF133" s="8">
        <f>Y133*S133*'Input Parameters'!$G$13*'Input Parameters'!$G$12*'Model Parameters'!$B$61</f>
        <v>7.5648579947329517E-4</v>
      </c>
      <c r="AG133" s="8">
        <f>'Input Parameters'!$G$12*F133*Y133</f>
        <v>8.4800723026457879E-4</v>
      </c>
      <c r="AH133" s="8">
        <f>'Input Parameters'!$G$17*('Model Parameters'!$F$2*'Input Parameters'!$G$4*EXP(-'Model Parameters'!$B$32*$S133-'Model Parameters'!$B$33*$X133-'Model Parameters'!$B$35*($S133+2*$X133))-$Y133*SQRT($T133*('Input Parameters'!$G$12)^2/'Model Parameters'!$B$51)/TANH(SQRT($T133*('Input Parameters'!$G$12)^2/'Model Parameters'!$B$51)))</f>
        <v>1.6044930297379259E-3</v>
      </c>
      <c r="AI133" s="8">
        <f>MIN(1,('Model Parameters'!$B$45-'Model Parameters'!$F$3*'Input Parameters'!$G$3/'Model Parameters'!$F$4*LN($S133/'Input Parameters'!$G$22))/Z133)</f>
        <v>0.26919364241396515</v>
      </c>
      <c r="AJ133" s="8">
        <f>MIN('Input Parameters'!$G$24+'Model Parameters'!$F$2*'Input Parameters'!$G$4*EXP(-'Model Parameters'!$B$32*$S133-'Model Parameters'!$B$33*$X133-'Model Parameters'!$B$35*($S133+2*$X133)),AC133*10^(3-AD133)/'Model Parameters'!$B$13)</f>
        <v>2.6275475626386497</v>
      </c>
      <c r="AK133" s="8">
        <f t="shared" si="15"/>
        <v>0.24961849592898835</v>
      </c>
      <c r="AL133" s="8">
        <f>MIN(1,('Model Parameters'!$B$45-'Model Parameters'!$F$3*'Input Parameters'!$G$3/'Model Parameters'!$F$4*AD133)/($E133-'Model Parameters'!$F$3*'Input Parameters'!$G$3/'Model Parameters'!$F$4*AD133))</f>
        <v>0.42085629473769454</v>
      </c>
      <c r="AM133" s="8">
        <f>MIN(1,('Model Parameters'!$B$45-'Model Parameters'!$F$3*'Input Parameters'!$G$3/'Model Parameters'!$F$4*AD133-0.2)/($E133-'Model Parameters'!$F$3*'Input Parameters'!$G$3/'Model Parameters'!$F$4*AD133-0.2))</f>
        <v>0.52236744596600515</v>
      </c>
      <c r="AN133" s="8">
        <f t="shared" si="16"/>
        <v>0.39025258677216218</v>
      </c>
      <c r="AO133" s="8">
        <f t="shared" si="17"/>
        <v>0.48438207906776642</v>
      </c>
      <c r="AP133" s="8">
        <f>EXP(-'Model Parameters'!$B$32*$S133-'Model Parameters'!$B$33*$X133-'Model Parameters'!$B$35*($S133+2*$X133))</f>
        <v>0.87926245340078635</v>
      </c>
    </row>
    <row r="134" spans="5:42" x14ac:dyDescent="0.4">
      <c r="E134">
        <f t="shared" si="12"/>
        <v>-0.66</v>
      </c>
      <c r="F134">
        <f>'Input Parameters'!$G$15/(2*'Model Parameters'!$F$4)*'Model Parameters'!$B$39/('Model Parameters'!$B$65)*EXP(-($E134+0.11)/'Model Parameters'!$B$48)</f>
        <v>9.0212478957689939</v>
      </c>
      <c r="G134">
        <f>1/((SQRT($F134*('Input Parameters'!$G$12)^2/'Model Parameters'!$B$51))/TANH(SQRT($F134*('Input Parameters'!$G$12)^2/'Model Parameters'!$B$51))+$F134*'Input Parameters'!$G$12/'Input Parameters'!$G$17)</f>
        <v>0.93776503571311054</v>
      </c>
      <c r="H134">
        <f>'Model Parameters'!$F$2*'Input Parameters'!$G$4*$G134</f>
        <v>31.941250027235885</v>
      </c>
      <c r="I134">
        <f>'Input Parameters'!$G$15*'Model Parameters'!$B$41/'Model Parameters'!$F$4*EXP(-$E134/'Model Parameters'!$B$50)</f>
        <v>37.441987175551731</v>
      </c>
      <c r="J134">
        <f>'Input Parameters'!$G$22+('Model Parameters'!$F$20*'Input Parameters'!$G$22 - (1/(1/('Input Parameters'!$G$12*($I134+2*$F134*$H134))+1/('Model Parameters'!$F$22*'Input Parameters'!$G$24))) + 'Input Parameters'!$G$12*($I134+2*$F134*$H134))/('Model Parameters'!$F$20+2*'Input Parameters'!$G$13*'Input Parameters'!$G$12*'Model Parameters'!$B$61*$H134)</f>
        <v>7.4084537421332168</v>
      </c>
      <c r="K134">
        <f>'Input Parameters'!$G$15/(2*'Model Parameters'!$F$4)*'Model Parameters'!$B$39/('Model Parameters'!$B$65)*EXP(-($E134+0.11)/'Model Parameters'!$B$48)+'Input Parameters'!$G$13*'Model Parameters'!$B$61*$J134</f>
        <v>17.28167381824753</v>
      </c>
      <c r="L134">
        <f>1/((SQRT($K134*('Input Parameters'!$G$12)^2/'Model Parameters'!$B$51))/TANH(SQRT($K134*('Input Parameters'!$G$12)^2/'Model Parameters'!$B$51))+$K134*'Input Parameters'!$G$12/'Input Parameters'!$G$17)</f>
        <v>0.88830212597999525</v>
      </c>
      <c r="M134">
        <f>'Model Parameters'!$F$2*'Input Parameters'!$G$4*$L134</f>
        <v>30.256492005031937</v>
      </c>
      <c r="N134">
        <f>'Input Parameters'!$G$22+('Model Parameters'!$F$20*'Input Parameters'!$G$22 - (1/(1/('Input Parameters'!$G$12*($I134+2*$F134*$M134))+1/('Model Parameters'!$F$22*'Input Parameters'!$G$24))) + 'Input Parameters'!$G$12*($I134+2*$F134*$M134))/('Model Parameters'!$F$20+2*'Input Parameters'!$G$13*'Input Parameters'!$G$12*'Model Parameters'!$B$61*$M134)</f>
        <v>7.3686140668167059</v>
      </c>
      <c r="O134" s="4">
        <f>(2*'Model Parameters'!$F$21*'Input Parameters'!$G$23+'Model Parameters'!$F$22*'Input Parameters'!$G$24+'Model Parameters'!$F$20*'Input Parameters'!$G$22+'Input Parameters'!$G$12*$I134-'Model Parameters'!$F$20*$N134)/(2*'Model Parameters'!$F$21)</f>
        <v>260.55515390482191</v>
      </c>
      <c r="P134" s="4">
        <f>'Input Parameters'!$G$12*(2*$F134*$M134)/(2*'Model Parameters'!$F$21)*EXP(-$N134*('Model Parameters'!$B$32+'Model Parameters'!$B$35))</f>
        <v>249.58401748436856</v>
      </c>
      <c r="Q134">
        <f>$O134+LN(1+($P134*('Model Parameters'!$B$33+2*'Model Parameters'!$B$35)*EXP(-$O134*('Model Parameters'!$B$33+2*'Model Parameters'!$B$35)))/(1+LN(SQRT(1+$P134*('Model Parameters'!$B$33+2*'Model Parameters'!$B$35)*EXP(-$O134*('Model Parameters'!$B$33+2*'Model Parameters'!$B$35))))))/('Model Parameters'!$B$33+2*'Model Parameters'!$B$35)</f>
        <v>479.18660897494306</v>
      </c>
      <c r="R134">
        <f>'Input Parameters'!$G$4*'Model Parameters'!$F$2*EXP(-'Model Parameters'!$B$32*$N134-'Model Parameters'!$B$33*$Q134-'Model Parameters'!$B$35*($N134+2*$Q134))*$L134</f>
        <v>26.491989504471224</v>
      </c>
      <c r="S134">
        <f>'Input Parameters'!$G$22+('Model Parameters'!$F$20*'Input Parameters'!$G$22 - (1/(1/('Input Parameters'!$G$12*($I134+2*$F134*$R134))+1/('Model Parameters'!$F$22*'Input Parameters'!$G$24))) + 'Input Parameters'!$G$12*($I134+2*$F134*$R134))/('Model Parameters'!$F$20+2*'Input Parameters'!$G$13*'Input Parameters'!$G$12*'Model Parameters'!$B$61*$R134)</f>
        <v>7.2650286228847509</v>
      </c>
      <c r="T134">
        <f>'Input Parameters'!$G$15/(2*'Model Parameters'!$F$4)*'Model Parameters'!$B$39/('Model Parameters'!$B$65)*EXP(-($E134+0.11)/'Model Parameters'!$B$48)+'Input Parameters'!$G$13*'Model Parameters'!$B$61*$S134</f>
        <v>17.121754810285491</v>
      </c>
      <c r="U134">
        <f>1/((SQRT($T134*('Input Parameters'!$G$12)^2/'Model Parameters'!$B$51))/TANH(SQRT($T134*('Input Parameters'!$G$12)^2/'Model Parameters'!$B$51))+$T134*'Input Parameters'!$G$12/'Input Parameters'!$G$17)</f>
        <v>0.88920049082681696</v>
      </c>
      <c r="V134" s="4">
        <f>(2*'Model Parameters'!$F$21*'Input Parameters'!$G$23+'Model Parameters'!$F$22*'Input Parameters'!$G$24+'Model Parameters'!$F$20*'Input Parameters'!$G$22+'Input Parameters'!$G$12*$I134-'Model Parameters'!$F$20*$S134)/(2*'Model Parameters'!$F$21)</f>
        <v>260.73498814437664</v>
      </c>
      <c r="W134" s="4">
        <f>'Input Parameters'!$G$12*(2*$F134*$U134*'Model Parameters'!$F$2*'Input Parameters'!$G$4)/(2*'Model Parameters'!$F$21)*EXP(-$S134*('Model Parameters'!$B$32+'Model Parameters'!$B$35))</f>
        <v>249.8400959396136</v>
      </c>
      <c r="X134">
        <f>MAX(0,$V134+LN(1+($W134*('Model Parameters'!$B$33+2*'Model Parameters'!$B$35)*EXP(-$V134*('Model Parameters'!$B$33+2*'Model Parameters'!$B$35)))/(1+LN(SQRT(1+$W134*('Model Parameters'!$B$33+2*'Model Parameters'!$B$35)*EXP(-$V134*('Model Parameters'!$B$33+2*'Model Parameters'!$B$35))))))/('Model Parameters'!$B$33+2*'Model Parameters'!$B$35))</f>
        <v>479.56759552293499</v>
      </c>
      <c r="Y134">
        <f>'Input Parameters'!$G$4*'Model Parameters'!$F$2*EXP(-'Model Parameters'!$B$32*$S134-'Model Parameters'!$B$33*$X134-'Model Parameters'!$B$35*($S134+2*$X134))*$U134</f>
        <v>26.516391530596934</v>
      </c>
      <c r="Z134" s="8">
        <f>$E134-'Model Parameters'!$F$3*'Input Parameters'!$G$3/'Model Parameters'!$F$4*LN($S134/'Input Parameters'!$G$22)</f>
        <v>-0.75311985722765651</v>
      </c>
      <c r="AA134" s="8">
        <f>'Input Parameters'!$G$12*$Y134*$F134*2*'Model Parameters'!$F$4/10</f>
        <v>17.587163965464462</v>
      </c>
      <c r="AB134" s="8">
        <f t="shared" si="13"/>
        <v>26.516391530596934</v>
      </c>
      <c r="AC134" s="8">
        <f t="shared" si="14"/>
        <v>479.56759552293499</v>
      </c>
      <c r="AD134" s="8">
        <f>LOG10(S134/1000/'Model Parameters'!$B$15)</f>
        <v>11.173294420152416</v>
      </c>
      <c r="AE134" s="8">
        <f>AA134*10/(AA134*10+('Model Parameters'!$F$4*'Input Parameters'!$G$12)*I134)</f>
        <v>0.92741886111927374</v>
      </c>
      <c r="AF134" s="8">
        <f>Y134*S134*'Input Parameters'!$G$13*'Input Parameters'!$G$12*'Model Parameters'!$B$61</f>
        <v>8.1837357130759938E-4</v>
      </c>
      <c r="AG134" s="8">
        <f>'Input Parameters'!$G$12*F134*Y134</f>
        <v>9.1139368634836836E-4</v>
      </c>
      <c r="AH134" s="8">
        <f>'Input Parameters'!$G$17*('Model Parameters'!$F$2*'Input Parameters'!$G$4*EXP(-'Model Parameters'!$B$32*$S134-'Model Parameters'!$B$33*$X134-'Model Parameters'!$B$35*($S134+2*$X134))-$Y134*SQRT($T134*('Input Parameters'!$G$12)^2/'Model Parameters'!$B$51)/TANH(SQRT($T134*('Input Parameters'!$G$12)^2/'Model Parameters'!$B$51)))</f>
        <v>1.7297672576560602E-3</v>
      </c>
      <c r="AI134" s="8">
        <f>MIN(1,('Model Parameters'!$B$45-'Model Parameters'!$F$3*'Input Parameters'!$G$3/'Model Parameters'!$F$4*LN($S134/'Input Parameters'!$G$22))/Z134)</f>
        <v>0.26970455668951576</v>
      </c>
      <c r="AJ134" s="8">
        <f>MIN('Input Parameters'!$G$24+'Model Parameters'!$F$2*'Input Parameters'!$G$4*EXP(-'Model Parameters'!$B$32*$S134-'Model Parameters'!$B$33*$X134-'Model Parameters'!$B$35*($S134+2*$X134)),AC134*10^(3-AD134)/'Model Parameters'!$B$13)</f>
        <v>2.4748905885534844</v>
      </c>
      <c r="AK134" s="8">
        <f t="shared" si="15"/>
        <v>0.2501290928036693</v>
      </c>
      <c r="AL134" s="8">
        <f>MIN(1,('Model Parameters'!$B$45-'Model Parameters'!$F$3*'Input Parameters'!$G$3/'Model Parameters'!$F$4*AD134)/($E134-'Model Parameters'!$F$3*'Input Parameters'!$G$3/'Model Parameters'!$F$4*AD134))</f>
        <v>0.4192633696548822</v>
      </c>
      <c r="AM134" s="8">
        <f>MIN(1,('Model Parameters'!$B$45-'Model Parameters'!$F$3*'Input Parameters'!$G$3/'Model Parameters'!$F$4*AD134-0.2)/($E134-'Model Parameters'!$F$3*'Input Parameters'!$G$3/'Model Parameters'!$F$4*AD134-0.2))</f>
        <v>0.52051875885377452</v>
      </c>
      <c r="AN134" s="8">
        <f t="shared" si="16"/>
        <v>0.38883275679435991</v>
      </c>
      <c r="AO134" s="8">
        <f t="shared" si="17"/>
        <v>0.48273891452738543</v>
      </c>
      <c r="AP134" s="8">
        <f>EXP(-'Model Parameters'!$B$32*$S134-'Model Parameters'!$B$33*$X134-'Model Parameters'!$B$35*($S134+2*$X134))</f>
        <v>0.87550142459025226</v>
      </c>
    </row>
    <row r="135" spans="5:42" x14ac:dyDescent="0.4">
      <c r="E135">
        <f t="shared" si="12"/>
        <v>-0.66500000000000004</v>
      </c>
      <c r="F135">
        <f>'Input Parameters'!$G$15/(2*'Model Parameters'!$F$4)*'Model Parameters'!$B$39/('Model Parameters'!$B$65)*EXP(-($E135+0.11)/'Model Parameters'!$B$48)</f>
        <v>9.8277481671635076</v>
      </c>
      <c r="G135">
        <f>1/((SQRT($F135*('Input Parameters'!$G$12)^2/'Model Parameters'!$B$51))/TANH(SQRT($F135*('Input Parameters'!$G$12)^2/'Model Parameters'!$B$51))+$F135*'Input Parameters'!$G$12/'Input Parameters'!$G$17)</f>
        <v>0.93264449620469747</v>
      </c>
      <c r="H135">
        <f>'Model Parameters'!$F$2*'Input Parameters'!$G$4*$G135</f>
        <v>31.766839139130862</v>
      </c>
      <c r="I135">
        <f>'Input Parameters'!$G$15*'Model Parameters'!$B$41/'Model Parameters'!$F$4*EXP(-$E135/'Model Parameters'!$B$50)</f>
        <v>40.159190183309633</v>
      </c>
      <c r="J135">
        <f>'Input Parameters'!$G$22+('Model Parameters'!$F$20*'Input Parameters'!$G$22 - (1/(1/('Input Parameters'!$G$12*($I135+2*$F135*$H135))+1/('Model Parameters'!$F$22*'Input Parameters'!$G$24))) + 'Input Parameters'!$G$12*($I135+2*$F135*$H135))/('Model Parameters'!$F$20+2*'Input Parameters'!$G$13*'Input Parameters'!$G$12*'Model Parameters'!$B$61*$H135)</f>
        <v>8.1178217610947545</v>
      </c>
      <c r="K135">
        <f>'Input Parameters'!$G$15/(2*'Model Parameters'!$F$4)*'Model Parameters'!$B$39/('Model Parameters'!$B$65)*EXP(-($E135+0.11)/'Model Parameters'!$B$48)+'Input Parameters'!$G$13*'Model Parameters'!$B$61*$J135</f>
        <v>18.879119430784158</v>
      </c>
      <c r="L135">
        <f>1/((SQRT($K135*('Input Parameters'!$G$12)^2/'Model Parameters'!$B$51))/TANH(SQRT($K135*('Input Parameters'!$G$12)^2/'Model Parameters'!$B$51))+$K135*'Input Parameters'!$G$12/'Input Parameters'!$G$17)</f>
        <v>0.87944695015167795</v>
      </c>
      <c r="M135">
        <f>'Model Parameters'!$F$2*'Input Parameters'!$G$4*$L135</f>
        <v>29.954875529266946</v>
      </c>
      <c r="N135">
        <f>'Input Parameters'!$G$22+('Model Parameters'!$F$20*'Input Parameters'!$G$22 - (1/(1/('Input Parameters'!$G$12*($I135+2*$F135*$M135))+1/('Model Parameters'!$F$22*'Input Parameters'!$G$24))) + 'Input Parameters'!$G$12*($I135+2*$F135*$M135))/('Model Parameters'!$F$20+2*'Input Parameters'!$G$13*'Input Parameters'!$G$12*'Model Parameters'!$B$61*$M135)</f>
        <v>8.0734251894166427</v>
      </c>
      <c r="O135" s="4">
        <f>(2*'Model Parameters'!$F$21*'Input Parameters'!$G$23+'Model Parameters'!$F$22*'Input Parameters'!$G$24+'Model Parameters'!$F$20*'Input Parameters'!$G$22+'Input Parameters'!$G$12*$I135-'Model Parameters'!$F$20*$N135)/(2*'Model Parameters'!$F$21)</f>
        <v>260.57512412060004</v>
      </c>
      <c r="P135" s="4">
        <f>'Input Parameters'!$G$12*(2*$F135*$M135)/(2*'Model Parameters'!$F$21)*EXP(-$N135*('Model Parameters'!$B$32+'Model Parameters'!$B$35))</f>
        <v>269.15952012016317</v>
      </c>
      <c r="Q135">
        <f>$O135+LN(1+($P135*('Model Parameters'!$B$33+2*'Model Parameters'!$B$35)*EXP(-$O135*('Model Parameters'!$B$33+2*'Model Parameters'!$B$35)))/(1+LN(SQRT(1+$P135*('Model Parameters'!$B$33+2*'Model Parameters'!$B$35)*EXP(-$O135*('Model Parameters'!$B$33+2*'Model Parameters'!$B$35))))))/('Model Parameters'!$B$33+2*'Model Parameters'!$B$35)</f>
        <v>495.2915780666882</v>
      </c>
      <c r="R135">
        <f>'Input Parameters'!$G$4*'Model Parameters'!$F$2*EXP(-'Model Parameters'!$B$32*$N135-'Model Parameters'!$B$33*$Q135-'Model Parameters'!$B$35*($N135+2*$Q135))*$L135</f>
        <v>26.109347260337092</v>
      </c>
      <c r="S135">
        <f>'Input Parameters'!$G$22+('Model Parameters'!$F$20*'Input Parameters'!$G$22 - (1/(1/('Input Parameters'!$G$12*($I135+2*$F135*$R135))+1/('Model Parameters'!$F$22*'Input Parameters'!$G$24))) + 'Input Parameters'!$G$12*($I135+2*$F135*$R135))/('Model Parameters'!$F$20+2*'Input Parameters'!$G$13*'Input Parameters'!$G$12*'Model Parameters'!$B$61*$R135)</f>
        <v>7.9627983787486736</v>
      </c>
      <c r="T135">
        <f>'Input Parameters'!$G$15/(2*'Model Parameters'!$F$4)*'Model Parameters'!$B$39/('Model Parameters'!$B$65)*EXP(-($E135+0.11)/'Model Parameters'!$B$48)+'Input Parameters'!$G$13*'Model Parameters'!$B$61*$S135</f>
        <v>18.706268359468279</v>
      </c>
      <c r="U135">
        <f>1/((SQRT($T135*('Input Parameters'!$G$12)^2/'Model Parameters'!$B$51))/TANH(SQRT($T135*('Input Parameters'!$G$12)^2/'Model Parameters'!$B$51))+$T135*'Input Parameters'!$G$12/'Input Parameters'!$G$17)</f>
        <v>0.88039483819917053</v>
      </c>
      <c r="V135" s="4">
        <f>(2*'Model Parameters'!$F$21*'Input Parameters'!$G$23+'Model Parameters'!$F$22*'Input Parameters'!$G$24+'Model Parameters'!$F$20*'Input Parameters'!$G$22+'Input Parameters'!$G$12*$I135-'Model Parameters'!$F$20*$S135)/(2*'Model Parameters'!$F$21)</f>
        <v>260.76718284637917</v>
      </c>
      <c r="W135" s="4">
        <f>'Input Parameters'!$G$12*(2*$F135*$U135*'Model Parameters'!$F$2*'Input Parameters'!$G$4)/(2*'Model Parameters'!$F$21)*EXP(-$S135*('Model Parameters'!$B$32+'Model Parameters'!$B$35))</f>
        <v>269.45385028689657</v>
      </c>
      <c r="X135">
        <f>MAX(0,$V135+LN(1+($W135*('Model Parameters'!$B$33+2*'Model Parameters'!$B$35)*EXP(-$V135*('Model Parameters'!$B$33+2*'Model Parameters'!$B$35)))/(1+LN(SQRT(1+$W135*('Model Parameters'!$B$33+2*'Model Parameters'!$B$35)*EXP(-$V135*('Model Parameters'!$B$33+2*'Model Parameters'!$B$35))))))/('Model Parameters'!$B$33+2*'Model Parameters'!$B$35))</f>
        <v>495.71277543243173</v>
      </c>
      <c r="Y135">
        <f>'Input Parameters'!$G$4*'Model Parameters'!$F$2*EXP(-'Model Parameters'!$B$32*$S135-'Model Parameters'!$B$33*$X135-'Model Parameters'!$B$35*($S135+2*$X135))*$U135</f>
        <v>26.134869782753121</v>
      </c>
      <c r="Z135" s="8">
        <f>$E135-'Model Parameters'!$F$3*'Input Parameters'!$G$3/'Model Parameters'!$F$4*LN($S135/'Input Parameters'!$G$22)</f>
        <v>-0.76047609756418089</v>
      </c>
      <c r="AA135" s="8">
        <f>'Input Parameters'!$G$12*$Y135*$F135*2*'Model Parameters'!$F$4/10</f>
        <v>18.883788705612748</v>
      </c>
      <c r="AB135" s="8">
        <f t="shared" si="13"/>
        <v>26.134869782753121</v>
      </c>
      <c r="AC135" s="8">
        <f t="shared" si="14"/>
        <v>495.71277543243173</v>
      </c>
      <c r="AD135" s="8">
        <f>LOG10(S135/1000/'Model Parameters'!$B$15)</f>
        <v>11.213122809828992</v>
      </c>
      <c r="AE135" s="8">
        <f>AA135*10/(AA135*10+('Model Parameters'!$F$4*'Input Parameters'!$G$12)*I135)</f>
        <v>0.92749125093330509</v>
      </c>
      <c r="AF135" s="8">
        <f>Y135*S135*'Input Parameters'!$G$13*'Input Parameters'!$G$12*'Model Parameters'!$B$61</f>
        <v>8.8406847223072599E-4</v>
      </c>
      <c r="AG135" s="8">
        <f>'Input Parameters'!$G$12*F135*Y135</f>
        <v>9.7858675989079898E-4</v>
      </c>
      <c r="AH135" s="8">
        <f>'Input Parameters'!$G$17*('Model Parameters'!$F$2*'Input Parameters'!$G$4*EXP(-'Model Parameters'!$B$32*$S135-'Model Parameters'!$B$33*$X135-'Model Parameters'!$B$35*($S135+2*$X135))-$Y135*SQRT($T135*('Input Parameters'!$G$12)^2/'Model Parameters'!$B$51)/TANH(SQRT($T135*('Input Parameters'!$G$12)^2/'Model Parameters'!$B$51)))</f>
        <v>1.8626552321214915E-3</v>
      </c>
      <c r="AI135" s="8">
        <f>MIN(1,('Model Parameters'!$B$45-'Model Parameters'!$F$3*'Input Parameters'!$G$3/'Model Parameters'!$F$4*LN($S135/'Input Parameters'!$G$22))/Z135)</f>
        <v>0.27019402479883931</v>
      </c>
      <c r="AJ135" s="8">
        <f>MIN('Input Parameters'!$G$24+'Model Parameters'!$F$2*'Input Parameters'!$G$4*EXP(-'Model Parameters'!$B$32*$S135-'Model Parameters'!$B$33*$X135-'Model Parameters'!$B$35*($S135+2*$X135)),AC135*10^(3-AD135)/'Model Parameters'!$B$13)</f>
        <v>2.3340378581392853</v>
      </c>
      <c r="AK135" s="8">
        <f t="shared" si="15"/>
        <v>0.25060259405537993</v>
      </c>
      <c r="AL135" s="8">
        <f>MIN(1,('Model Parameters'!$B$45-'Model Parameters'!$F$3*'Input Parameters'!$G$3/'Model Parameters'!$F$4*AD135)/($E135-'Model Parameters'!$F$3*'Input Parameters'!$G$3/'Model Parameters'!$F$4*AD135))</f>
        <v>0.41768740325956522</v>
      </c>
      <c r="AM135" s="8">
        <f>MIN(1,('Model Parameters'!$B$45-'Model Parameters'!$F$3*'Input Parameters'!$G$3/'Model Parameters'!$F$4*AD135-0.2)/($E135-'Model Parameters'!$F$3*'Input Parameters'!$G$3/'Model Parameters'!$F$4*AD135-0.2))</f>
        <v>0.5186872209863399</v>
      </c>
      <c r="AN135" s="8">
        <f t="shared" si="16"/>
        <v>0.38740141214829799</v>
      </c>
      <c r="AO135" s="8">
        <f t="shared" si="17"/>
        <v>0.48107785943574005</v>
      </c>
      <c r="AP135" s="8">
        <f>EXP(-'Model Parameters'!$B$32*$S135-'Model Parameters'!$B$33*$X135-'Model Parameters'!$B$35*($S135+2*$X135))</f>
        <v>0.87153529731042612</v>
      </c>
    </row>
    <row r="136" spans="5:42" x14ac:dyDescent="0.4">
      <c r="E136">
        <f t="shared" si="12"/>
        <v>-0.67</v>
      </c>
      <c r="F136">
        <f>'Input Parameters'!$G$15/(2*'Model Parameters'!$F$4)*'Model Parameters'!$B$39/('Model Parameters'!$B$65)*EXP(-($E136+0.11)/'Model Parameters'!$B$48)</f>
        <v>10.706349626251207</v>
      </c>
      <c r="G136">
        <f>1/((SQRT($F136*('Input Parameters'!$G$12)^2/'Model Parameters'!$B$51))/TANH(SQRT($F136*('Input Parameters'!$G$12)^2/'Model Parameters'!$B$51))+$F136*'Input Parameters'!$G$12/'Input Parameters'!$G$17)</f>
        <v>0.92714175593502379</v>
      </c>
      <c r="H136">
        <f>'Model Parameters'!$F$2*'Input Parameters'!$G$4*$G136</f>
        <v>31.579410096572321</v>
      </c>
      <c r="I136">
        <f>'Input Parameters'!$G$15*'Model Parameters'!$B$41/'Model Parameters'!$F$4*EXP(-$E136/'Model Parameters'!$B$50)</f>
        <v>43.073583370925007</v>
      </c>
      <c r="J136">
        <f>'Input Parameters'!$G$22+('Model Parameters'!$F$20*'Input Parameters'!$G$22 - (1/(1/('Input Parameters'!$G$12*($I136+2*$F136*$H136))+1/('Model Parameters'!$F$22*'Input Parameters'!$G$24))) + 'Input Parameters'!$G$12*($I136+2*$F136*$H136))/('Model Parameters'!$F$20+2*'Input Parameters'!$G$13*'Input Parameters'!$G$12*'Model Parameters'!$B$61*$H136)</f>
        <v>8.891293670122467</v>
      </c>
      <c r="K136">
        <f>'Input Parameters'!$G$15/(2*'Model Parameters'!$F$4)*'Model Parameters'!$B$39/('Model Parameters'!$B$65)*EXP(-($E136+0.11)/'Model Parameters'!$B$48)+'Input Parameters'!$G$13*'Model Parameters'!$B$61*$J136</f>
        <v>20.620142068437758</v>
      </c>
      <c r="L136">
        <f>1/((SQRT($K136*('Input Parameters'!$G$12)^2/'Model Parameters'!$B$51))/TANH(SQRT($K136*('Input Parameters'!$G$12)^2/'Model Parameters'!$B$51))+$K136*'Input Parameters'!$G$12/'Input Parameters'!$G$17)</f>
        <v>0.87003510674337536</v>
      </c>
      <c r="M136">
        <f>'Model Parameters'!$F$2*'Input Parameters'!$G$4*$L136</f>
        <v>29.634298378197141</v>
      </c>
      <c r="N136">
        <f>'Input Parameters'!$G$22+('Model Parameters'!$F$20*'Input Parameters'!$G$22 - (1/(1/('Input Parameters'!$G$12*($I136+2*$F136*$M136))+1/('Model Parameters'!$F$22*'Input Parameters'!$G$24))) + 'Input Parameters'!$G$12*($I136+2*$F136*$M136))/('Model Parameters'!$F$20+2*'Input Parameters'!$G$13*'Input Parameters'!$G$12*'Model Parameters'!$B$61*$M136)</f>
        <v>8.8418922811598808</v>
      </c>
      <c r="O136" s="4">
        <f>(2*'Model Parameters'!$F$21*'Input Parameters'!$G$23+'Model Parameters'!$F$22*'Input Parameters'!$G$24+'Model Parameters'!$F$20*'Input Parameters'!$G$22+'Input Parameters'!$G$12*$I136-'Model Parameters'!$F$20*$N136)/(2*'Model Parameters'!$F$21)</f>
        <v>260.57483005462649</v>
      </c>
      <c r="P136" s="4">
        <f>'Input Parameters'!$G$12*(2*$F136*$M136)/(2*'Model Parameters'!$F$21)*EXP(-$N136*('Model Parameters'!$B$32+'Model Parameters'!$B$35))</f>
        <v>290.05274943970682</v>
      </c>
      <c r="Q136">
        <f>$O136+LN(1+($P136*('Model Parameters'!$B$33+2*'Model Parameters'!$B$35)*EXP(-$O136*('Model Parameters'!$B$33+2*'Model Parameters'!$B$35)))/(1+LN(SQRT(1+$P136*('Model Parameters'!$B$33+2*'Model Parameters'!$B$35)*EXP(-$O136*('Model Parameters'!$B$33+2*'Model Parameters'!$B$35))))))/('Model Parameters'!$B$33+2*'Model Parameters'!$B$35)</f>
        <v>512.30496765693044</v>
      </c>
      <c r="R136">
        <f>'Input Parameters'!$G$4*'Model Parameters'!$F$2*EXP(-'Model Parameters'!$B$32*$N136-'Model Parameters'!$B$33*$Q136-'Model Parameters'!$B$35*($N136+2*$Q136))*$L136</f>
        <v>25.706514101703561</v>
      </c>
      <c r="S136">
        <f>'Input Parameters'!$G$22+('Model Parameters'!$F$20*'Input Parameters'!$G$22 - (1/(1/('Input Parameters'!$G$12*($I136+2*$F136*$R136))+1/('Model Parameters'!$F$22*'Input Parameters'!$G$24))) + 'Input Parameters'!$G$12*($I136+2*$F136*$R136))/('Model Parameters'!$F$20+2*'Input Parameters'!$G$13*'Input Parameters'!$G$12*'Model Parameters'!$B$61*$R136)</f>
        <v>8.7236547396834201</v>
      </c>
      <c r="T136">
        <f>'Input Parameters'!$G$15/(2*'Model Parameters'!$F$4)*'Model Parameters'!$B$39/('Model Parameters'!$B$65)*EXP(-($E136+0.11)/'Model Parameters'!$B$48)+'Input Parameters'!$G$13*'Model Parameters'!$B$61*$S136</f>
        <v>20.433224660998221</v>
      </c>
      <c r="U136">
        <f>1/((SQRT($T136*('Input Parameters'!$G$12)^2/'Model Parameters'!$B$51))/TANH(SQRT($T136*('Input Parameters'!$G$12)^2/'Model Parameters'!$B$51))+$T136*'Input Parameters'!$G$12/'Input Parameters'!$G$17)</f>
        <v>0.87103389705464118</v>
      </c>
      <c r="V136" s="4">
        <f>(2*'Model Parameters'!$F$21*'Input Parameters'!$G$23+'Model Parameters'!$F$22*'Input Parameters'!$G$24+'Model Parameters'!$F$20*'Input Parameters'!$G$22+'Input Parameters'!$G$12*$I136-'Model Parameters'!$F$20*$S136)/(2*'Model Parameters'!$F$21)</f>
        <v>260.78010173712471</v>
      </c>
      <c r="W136" s="4">
        <f>'Input Parameters'!$G$12*(2*$F136*$U136*'Model Parameters'!$F$2*'Input Parameters'!$G$4)/(2*'Model Parameters'!$F$21)*EXP(-$S136*('Model Parameters'!$B$32+'Model Parameters'!$B$35))</f>
        <v>290.39059190378026</v>
      </c>
      <c r="X136">
        <f>MAX(0,$V136+LN(1+($W136*('Model Parameters'!$B$33+2*'Model Parameters'!$B$35)*EXP(-$V136*('Model Parameters'!$B$33+2*'Model Parameters'!$B$35)))/(1+LN(SQRT(1+$W136*('Model Parameters'!$B$33+2*'Model Parameters'!$B$35)*EXP(-$V136*('Model Parameters'!$B$33+2*'Model Parameters'!$B$35))))))/('Model Parameters'!$B$33+2*'Model Parameters'!$B$35))</f>
        <v>512.77075922284234</v>
      </c>
      <c r="Y136">
        <f>'Input Parameters'!$G$4*'Model Parameters'!$F$2*EXP(-'Model Parameters'!$B$32*$S136-'Model Parameters'!$B$33*$X136-'Model Parameters'!$B$35*($S136+2*$X136))*$U136</f>
        <v>25.733158437191666</v>
      </c>
      <c r="Z136" s="8">
        <f>$E136-'Model Parameters'!$F$3*'Input Parameters'!$G$3/'Model Parameters'!$F$4*LN($S136/'Input Parameters'!$G$22)</f>
        <v>-0.76782076386962816</v>
      </c>
      <c r="AA136" s="8">
        <f>'Input Parameters'!$G$12*$Y136*$F136*2*'Model Parameters'!$F$4/10</f>
        <v>20.255794766081856</v>
      </c>
      <c r="AB136" s="8">
        <f t="shared" si="13"/>
        <v>25.733158437191666</v>
      </c>
      <c r="AC136" s="8">
        <f t="shared" si="14"/>
        <v>512.77075922284234</v>
      </c>
      <c r="AD136" s="8">
        <f>LOG10(S136/1000/'Model Parameters'!$B$15)</f>
        <v>11.25275555943748</v>
      </c>
      <c r="AE136" s="8">
        <f>AA136*10/(AA136*10+('Model Parameters'!$F$4*'Input Parameters'!$G$12)*I136)</f>
        <v>0.92749653108066199</v>
      </c>
      <c r="AF136" s="8">
        <f>Y136*S136*'Input Parameters'!$G$13*'Input Parameters'!$G$12*'Model Parameters'!$B$61</f>
        <v>9.5365525436173358E-4</v>
      </c>
      <c r="AG136" s="8">
        <f>'Input Parameters'!$G$12*F136*Y136</f>
        <v>1.0496862085340652E-3</v>
      </c>
      <c r="AH136" s="8">
        <f>'Input Parameters'!$G$17*('Model Parameters'!$F$2*'Input Parameters'!$G$4*EXP(-'Model Parameters'!$B$32*$S136-'Model Parameters'!$B$33*$X136-'Model Parameters'!$B$35*($S136+2*$X136))-$Y136*SQRT($T136*('Input Parameters'!$G$12)^2/'Model Parameters'!$B$51)/TANH(SQRT($T136*('Input Parameters'!$G$12)^2/'Model Parameters'!$B$51)))</f>
        <v>2.0033414628958051E-3</v>
      </c>
      <c r="AI136" s="8">
        <f>MIN(1,('Model Parameters'!$B$45-'Model Parameters'!$F$3*'Input Parameters'!$G$3/'Model Parameters'!$F$4*LN($S136/'Input Parameters'!$G$22))/Z136)</f>
        <v>0.27066312041662238</v>
      </c>
      <c r="AJ136" s="8">
        <f>MIN('Input Parameters'!$G$24+'Model Parameters'!$F$2*'Input Parameters'!$G$4*EXP(-'Model Parameters'!$B$32*$S136-'Model Parameters'!$B$33*$X136-'Model Parameters'!$B$35*($S136+2*$X136)),AC136*10^(3-AD136)/'Model Parameters'!$B$13)</f>
        <v>2.2037802484921043</v>
      </c>
      <c r="AK136" s="8">
        <f t="shared" si="15"/>
        <v>0.25103910527788476</v>
      </c>
      <c r="AL136" s="8">
        <f>MIN(1,('Model Parameters'!$B$45-'Model Parameters'!$F$3*'Input Parameters'!$G$3/'Model Parameters'!$F$4*AD136)/($E136-'Model Parameters'!$F$3*'Input Parameters'!$G$3/'Model Parameters'!$F$4*AD136))</f>
        <v>0.41612817115810519</v>
      </c>
      <c r="AM136" s="8">
        <f>MIN(1,('Model Parameters'!$B$45-'Model Parameters'!$F$3*'Input Parameters'!$G$3/'Model Parameters'!$F$4*AD136-0.2)/($E136-'Model Parameters'!$F$3*'Input Parameters'!$G$3/'Model Parameters'!$F$4*AD136-0.2))</f>
        <v>0.5168726230045132</v>
      </c>
      <c r="AN136" s="8">
        <f t="shared" si="16"/>
        <v>0.38595743523408255</v>
      </c>
      <c r="AO136" s="8">
        <f t="shared" si="17"/>
        <v>0.47939756484724877</v>
      </c>
      <c r="AP136" s="8">
        <f>EXP(-'Model Parameters'!$B$32*$S136-'Model Parameters'!$B$33*$X136-'Model Parameters'!$B$35*($S136+2*$X136))</f>
        <v>0.86736154887327632</v>
      </c>
    </row>
    <row r="137" spans="5:42" x14ac:dyDescent="0.4">
      <c r="E137">
        <f t="shared" si="12"/>
        <v>-0.67500000000000004</v>
      </c>
      <c r="F137">
        <f>'Input Parameters'!$G$15/(2*'Model Parameters'!$F$4)*'Model Parameters'!$B$39/('Model Parameters'!$B$65)*EXP(-($E137+0.11)/'Model Parameters'!$B$48)</f>
        <v>11.663498124882535</v>
      </c>
      <c r="G137">
        <f>1/((SQRT($F137*('Input Parameters'!$G$12)^2/'Model Parameters'!$B$51))/TANH(SQRT($F137*('Input Parameters'!$G$12)^2/'Model Parameters'!$B$51))+$F137*'Input Parameters'!$G$12/'Input Parameters'!$G$17)</f>
        <v>0.92123484711849846</v>
      </c>
      <c r="H137">
        <f>'Model Parameters'!$F$2*'Input Parameters'!$G$4*$G137</f>
        <v>31.378214653991925</v>
      </c>
      <c r="I137">
        <f>'Input Parameters'!$G$15*'Model Parameters'!$B$41/'Model Parameters'!$F$4*EXP(-$E137/'Model Parameters'!$B$50)</f>
        <v>46.199477029870835</v>
      </c>
      <c r="J137">
        <f>'Input Parameters'!$G$22+('Model Parameters'!$F$20*'Input Parameters'!$G$22 - (1/(1/('Input Parameters'!$G$12*($I137+2*$F137*$H137))+1/('Model Parameters'!$F$22*'Input Parameters'!$G$24))) + 'Input Parameters'!$G$12*($I137+2*$F137*$H137))/('Model Parameters'!$F$20+2*'Input Parameters'!$G$13*'Input Parameters'!$G$12*'Model Parameters'!$B$61*$H137)</f>
        <v>9.7344717814179145</v>
      </c>
      <c r="K137">
        <f>'Input Parameters'!$G$15/(2*'Model Parameters'!$F$4)*'Model Parameters'!$B$39/('Model Parameters'!$B$65)*EXP(-($E137+0.11)/'Model Parameters'!$B$48)+'Input Parameters'!$G$13*'Model Parameters'!$B$61*$J137</f>
        <v>22.517434161163507</v>
      </c>
      <c r="L137">
        <f>1/((SQRT($K137*('Input Parameters'!$G$12)^2/'Model Parameters'!$B$51))/TANH(SQRT($K137*('Input Parameters'!$G$12)^2/'Model Parameters'!$B$51))+$K137*'Input Parameters'!$G$12/'Input Parameters'!$G$17)</f>
        <v>0.86005154575090059</v>
      </c>
      <c r="M137">
        <f>'Model Parameters'!$F$2*'Input Parameters'!$G$4*$L137</f>
        <v>29.294247933065858</v>
      </c>
      <c r="N137">
        <f>'Input Parameters'!$G$22+('Model Parameters'!$F$20*'Input Parameters'!$G$22 - (1/(1/('Input Parameters'!$G$12*($I137+2*$F137*$M137))+1/('Model Parameters'!$F$22*'Input Parameters'!$G$24))) + 'Input Parameters'!$G$12*($I137+2*$F137*$M137))/('Model Parameters'!$F$20+2*'Input Parameters'!$G$13*'Input Parameters'!$G$12*'Model Parameters'!$B$61*$M137)</f>
        <v>9.6795728487625432</v>
      </c>
      <c r="O137" s="4">
        <f>(2*'Model Parameters'!$F$21*'Input Parameters'!$G$23+'Model Parameters'!$F$22*'Input Parameters'!$G$24+'Model Parameters'!$F$20*'Input Parameters'!$G$22+'Input Parameters'!$G$12*$I137-'Model Parameters'!$F$20*$N137)/(2*'Model Parameters'!$F$21)</f>
        <v>260.55117277392742</v>
      </c>
      <c r="P137" s="4">
        <f>'Input Parameters'!$G$12*(2*$F137*$M137)/(2*'Model Parameters'!$F$21)*EXP(-$N137*('Model Parameters'!$B$32+'Model Parameters'!$B$35))</f>
        <v>312.32053644706735</v>
      </c>
      <c r="Q137">
        <f>$O137+LN(1+($P137*('Model Parameters'!$B$33+2*'Model Parameters'!$B$35)*EXP(-$O137*('Model Parameters'!$B$33+2*'Model Parameters'!$B$35)))/(1+LN(SQRT(1+$P137*('Model Parameters'!$B$33+2*'Model Parameters'!$B$35)*EXP(-$O137*('Model Parameters'!$B$33+2*'Model Parameters'!$B$35))))))/('Model Parameters'!$B$33+2*'Model Parameters'!$B$35)</f>
        <v>530.24271937679327</v>
      </c>
      <c r="R137">
        <f>'Input Parameters'!$G$4*'Model Parameters'!$F$2*EXP(-'Model Parameters'!$B$32*$N137-'Model Parameters'!$B$33*$Q137-'Model Parameters'!$B$35*($N137+2*$Q137))*$L137</f>
        <v>25.283444473376324</v>
      </c>
      <c r="S137">
        <f>'Input Parameters'!$G$22+('Model Parameters'!$F$20*'Input Parameters'!$G$22 - (1/(1/('Input Parameters'!$G$12*($I137+2*$F137*$R137))+1/('Model Parameters'!$F$22*'Input Parameters'!$G$24))) + 'Input Parameters'!$G$12*($I137+2*$F137*$R137))/('Model Parameters'!$F$20+2*'Input Parameters'!$G$13*'Input Parameters'!$G$12*'Model Parameters'!$B$61*$R137)</f>
        <v>9.5530847949401156</v>
      </c>
      <c r="T137">
        <f>'Input Parameters'!$G$15/(2*'Model Parameters'!$F$4)*'Model Parameters'!$B$39/('Model Parameters'!$B$65)*EXP(-($E137+0.11)/'Model Parameters'!$B$48)+'Input Parameters'!$G$13*'Model Parameters'!$B$61*$S137</f>
        <v>22.315187671240764</v>
      </c>
      <c r="U137">
        <f>1/((SQRT($T137*('Input Parameters'!$G$12)^2/'Model Parameters'!$B$51))/TANH(SQRT($T137*('Input Parameters'!$G$12)^2/'Model Parameters'!$B$51))+$T137*'Input Parameters'!$G$12/'Input Parameters'!$G$17)</f>
        <v>0.86110255350941334</v>
      </c>
      <c r="V137" s="4">
        <f>(2*'Model Parameters'!$F$21*'Input Parameters'!$G$23+'Model Parameters'!$F$22*'Input Parameters'!$G$24+'Model Parameters'!$F$20*'Input Parameters'!$G$22+'Input Parameters'!$G$12*$I137-'Model Parameters'!$F$20*$S137)/(2*'Model Parameters'!$F$21)</f>
        <v>260.77076813509461</v>
      </c>
      <c r="W137" s="4">
        <f>'Input Parameters'!$G$12*(2*$F137*$U137*'Model Parameters'!$F$2*'Input Parameters'!$G$4)/(2*'Model Parameters'!$F$21)*EXP(-$S137*('Model Parameters'!$B$32+'Model Parameters'!$B$35))</f>
        <v>312.70780586096498</v>
      </c>
      <c r="X137">
        <f>MAX(0,$V137+LN(1+($W137*('Model Parameters'!$B$33+2*'Model Parameters'!$B$35)*EXP(-$V137*('Model Parameters'!$B$33+2*'Model Parameters'!$B$35)))/(1+LN(SQRT(1+$W137*('Model Parameters'!$B$33+2*'Model Parameters'!$B$35)*EXP(-$V137*('Model Parameters'!$B$33+2*'Model Parameters'!$B$35))))))/('Model Parameters'!$B$33+2*'Model Parameters'!$B$35))</f>
        <v>530.75794428074687</v>
      </c>
      <c r="Y137">
        <f>'Input Parameters'!$G$4*'Model Parameters'!$F$2*EXP(-'Model Parameters'!$B$32*$S137-'Model Parameters'!$B$33*$X137-'Model Parameters'!$B$35*($S137+2*$X137))*$U137</f>
        <v>25.311207469165748</v>
      </c>
      <c r="Z137" s="8">
        <f>$E137-'Model Parameters'!$F$3*'Input Parameters'!$G$3/'Model Parameters'!$F$4*LN($S137/'Input Parameters'!$G$22)</f>
        <v>-0.77515433262528344</v>
      </c>
      <c r="AA137" s="8">
        <f>'Input Parameters'!$G$12*$Y137*$F137*2*'Model Parameters'!$F$4/10</f>
        <v>21.70483356830572</v>
      </c>
      <c r="AB137" s="8">
        <f t="shared" si="13"/>
        <v>25.311207469165748</v>
      </c>
      <c r="AC137" s="8">
        <f t="shared" si="14"/>
        <v>530.75794428074687</v>
      </c>
      <c r="AD137" s="8">
        <f>LOG10(S137/1000/'Model Parameters'!$B$15)</f>
        <v>11.292200723114806</v>
      </c>
      <c r="AE137" s="8">
        <f>AA137*10/(AA137*10+('Model Parameters'!$F$4*'Input Parameters'!$G$12)*I137)</f>
        <v>0.92743164372816034</v>
      </c>
      <c r="AF137" s="8">
        <f>Y137*S137*'Input Parameters'!$G$13*'Input Parameters'!$G$12*'Model Parameters'!$B$61</f>
        <v>1.027203142459115E-3</v>
      </c>
      <c r="AG137" s="8">
        <f>'Input Parameters'!$G$12*F137*Y137</f>
        <v>1.1247776114580359E-3</v>
      </c>
      <c r="AH137" s="8">
        <f>'Input Parameters'!$G$17*('Model Parameters'!$F$2*'Input Parameters'!$G$4*EXP(-'Model Parameters'!$B$32*$S137-'Model Parameters'!$B$33*$X137-'Model Parameters'!$B$35*($S137+2*$X137))-$Y137*SQRT($T137*('Input Parameters'!$G$12)^2/'Model Parameters'!$B$51)/TANH(SQRT($T137*('Input Parameters'!$G$12)^2/'Model Parameters'!$B$51)))</f>
        <v>2.1519807539171444E-3</v>
      </c>
      <c r="AI137" s="8">
        <f>MIN(1,('Model Parameters'!$B$45-'Model Parameters'!$F$3*'Input Parameters'!$G$3/'Model Parameters'!$F$4*LN($S137/'Input Parameters'!$G$22))/Z137)</f>
        <v>0.27111289169156183</v>
      </c>
      <c r="AJ137" s="8">
        <f>MIN('Input Parameters'!$G$24+'Model Parameters'!$F$2*'Input Parameters'!$G$4*EXP(-'Model Parameters'!$B$32*$S137-'Model Parameters'!$B$33*$X137-'Model Parameters'!$B$35*($S137+2*$X137)),AC137*10^(3-AD137)/'Model Parameters'!$B$13)</f>
        <v>2.0830340754835781</v>
      </c>
      <c r="AK137" s="8">
        <f t="shared" si="15"/>
        <v>0.2514386747773999</v>
      </c>
      <c r="AL137" s="8">
        <f>MIN(1,('Model Parameters'!$B$45-'Model Parameters'!$F$3*'Input Parameters'!$G$3/'Model Parameters'!$F$4*AD137)/($E137-'Model Parameters'!$F$3*'Input Parameters'!$G$3/'Model Parameters'!$F$4*AD137))</f>
        <v>0.4145854614555749</v>
      </c>
      <c r="AM137" s="8">
        <f>MIN(1,('Model Parameters'!$B$45-'Model Parameters'!$F$3*'Input Parameters'!$G$3/'Model Parameters'!$F$4*AD137-0.2)/($E137-'Model Parameters'!$F$3*'Input Parameters'!$G$3/'Model Parameters'!$F$4*AD137-0.2))</f>
        <v>0.51507476504781557</v>
      </c>
      <c r="AN137" s="8">
        <f t="shared" si="16"/>
        <v>0.38449967598354168</v>
      </c>
      <c r="AO137" s="8">
        <f t="shared" si="17"/>
        <v>0.47769663599119161</v>
      </c>
      <c r="AP137" s="8">
        <f>EXP(-'Model Parameters'!$B$32*$S137-'Model Parameters'!$B$33*$X137-'Model Parameters'!$B$35*($S137+2*$X137))</f>
        <v>0.86297877504495057</v>
      </c>
    </row>
    <row r="138" spans="5:42" x14ac:dyDescent="0.4">
      <c r="E138">
        <f t="shared" si="12"/>
        <v>-0.68</v>
      </c>
      <c r="F138">
        <f>'Input Parameters'!$G$15/(2*'Model Parameters'!$F$4)*'Model Parameters'!$B$39/('Model Parameters'!$B$65)*EXP(-($E138+0.11)/'Model Parameters'!$B$48)</f>
        <v>12.706215774570325</v>
      </c>
      <c r="G138">
        <f>1/((SQRT($F138*('Input Parameters'!$G$12)^2/'Model Parameters'!$B$51))/TANH(SQRT($F138*('Input Parameters'!$G$12)^2/'Model Parameters'!$B$51))+$F138*'Input Parameters'!$G$12/'Input Parameters'!$G$17)</f>
        <v>0.91490162920257823</v>
      </c>
      <c r="H138">
        <f>'Model Parameters'!$F$2*'Input Parameters'!$G$4*$G138</f>
        <v>31.162498681199711</v>
      </c>
      <c r="I138">
        <f>'Input Parameters'!$G$15*'Model Parameters'!$B$41/'Model Parameters'!$F$4*EXP(-$E138/'Model Parameters'!$B$50)</f>
        <v>49.552219963995221</v>
      </c>
      <c r="J138">
        <f>'Input Parameters'!$G$22+('Model Parameters'!$F$20*'Input Parameters'!$G$22 - (1/(1/('Input Parameters'!$G$12*($I138+2*$F138*$H138))+1/('Model Parameters'!$F$22*'Input Parameters'!$G$24))) + 'Input Parameters'!$G$12*($I138+2*$F138*$H138))/('Model Parameters'!$F$20+2*'Input Parameters'!$G$13*'Input Parameters'!$G$12*'Model Parameters'!$B$61*$H138)</f>
        <v>10.653454806552471</v>
      </c>
      <c r="K138">
        <f>'Input Parameters'!$G$15/(2*'Model Parameters'!$F$4)*'Model Parameters'!$B$39/('Model Parameters'!$B$65)*EXP(-($E138+0.11)/'Model Parameters'!$B$48)+'Input Parameters'!$G$13*'Model Parameters'!$B$61*$J138</f>
        <v>24.58481788387633</v>
      </c>
      <c r="L138">
        <f>1/((SQRT($K138*('Input Parameters'!$G$12)^2/'Model Parameters'!$B$51))/TANH(SQRT($K138*('Input Parameters'!$G$12)^2/'Model Parameters'!$B$51))+$K138*'Input Parameters'!$G$12/'Input Parameters'!$G$17)</f>
        <v>0.84948366086751015</v>
      </c>
      <c r="M138">
        <f>'Model Parameters'!$F$2*'Input Parameters'!$G$4*$L138</f>
        <v>28.934294809986646</v>
      </c>
      <c r="N138">
        <f>'Input Parameters'!$G$22+('Model Parameters'!$F$20*'Input Parameters'!$G$22 - (1/(1/('Input Parameters'!$G$12*($I138+2*$F138*$M138))+1/('Model Parameters'!$F$22*'Input Parameters'!$G$24))) + 'Input Parameters'!$G$12*($I138+2*$F138*$M138))/('Model Parameters'!$F$20+2*'Input Parameters'!$G$13*'Input Parameters'!$G$12*'Model Parameters'!$B$61*$M138)</f>
        <v>10.592514556946778</v>
      </c>
      <c r="O138" s="4">
        <f>(2*'Model Parameters'!$F$21*'Input Parameters'!$G$23+'Model Parameters'!$F$22*'Input Parameters'!$G$24+'Model Parameters'!$F$20*'Input Parameters'!$G$22+'Input Parameters'!$G$12*$I138-'Model Parameters'!$F$20*$N138)/(2*'Model Parameters'!$F$21)</f>
        <v>260.50067768314671</v>
      </c>
      <c r="P138" s="4">
        <f>'Input Parameters'!$G$12*(2*$F138*$M138)/(2*'Model Parameters'!$F$21)*EXP(-$N138*('Model Parameters'!$B$32+'Model Parameters'!$B$35))</f>
        <v>336.01782121888323</v>
      </c>
      <c r="Q138">
        <f>$O138+LN(1+($P138*('Model Parameters'!$B$33+2*'Model Parameters'!$B$35)*EXP(-$O138*('Model Parameters'!$B$33+2*'Model Parameters'!$B$35)))/(1+LN(SQRT(1+$P138*('Model Parameters'!$B$33+2*'Model Parameters'!$B$35)*EXP(-$O138*('Model Parameters'!$B$33+2*'Model Parameters'!$B$35))))))/('Model Parameters'!$B$33+2*'Model Parameters'!$B$35)</f>
        <v>549.11635377941843</v>
      </c>
      <c r="R138">
        <f>'Input Parameters'!$G$4*'Model Parameters'!$F$2*EXP(-'Model Parameters'!$B$32*$N138-'Model Parameters'!$B$33*$Q138-'Model Parameters'!$B$35*($N138+2*$Q138))*$L138</f>
        <v>24.840234438623209</v>
      </c>
      <c r="S138">
        <f>'Input Parameters'!$G$22+('Model Parameters'!$F$20*'Input Parameters'!$G$22 - (1/(1/('Input Parameters'!$G$12*($I138+2*$F138*$R138))+1/('Model Parameters'!$F$22*'Input Parameters'!$G$24))) + 'Input Parameters'!$G$12*($I138+2*$F138*$R138))/('Model Parameters'!$F$20+2*'Input Parameters'!$G$13*'Input Parameters'!$G$12*'Model Parameters'!$B$61*$R138)</f>
        <v>10.457055416209599</v>
      </c>
      <c r="T138">
        <f>'Input Parameters'!$G$15/(2*'Model Parameters'!$F$4)*'Model Parameters'!$B$39/('Model Parameters'!$B$65)*EXP(-($E138+0.11)/'Model Parameters'!$B$48)+'Input Parameters'!$G$13*'Model Parameters'!$B$61*$S138</f>
        <v>24.365832563644027</v>
      </c>
      <c r="U138">
        <f>1/((SQRT($T138*('Input Parameters'!$G$12)^2/'Model Parameters'!$B$51))/TANH(SQRT($T138*('Input Parameters'!$G$12)^2/'Model Parameters'!$B$51))+$T138*'Input Parameters'!$G$12/'Input Parameters'!$G$17)</f>
        <v>0.85058813002231493</v>
      </c>
      <c r="V138" s="4">
        <f>(2*'Model Parameters'!$F$21*'Input Parameters'!$G$23+'Model Parameters'!$F$22*'Input Parameters'!$G$24+'Model Parameters'!$F$20*'Input Parameters'!$G$22+'Input Parameters'!$G$12*$I138-'Model Parameters'!$F$20*$S138)/(2*'Model Parameters'!$F$21)</f>
        <v>260.7358477093639</v>
      </c>
      <c r="W138" s="4">
        <f>'Input Parameters'!$G$12*(2*$F138*$U138*'Model Parameters'!$F$2*'Input Parameters'!$G$4)/(2*'Model Parameters'!$F$21)*EXP(-$S138*('Model Parameters'!$B$32+'Model Parameters'!$B$35))</f>
        <v>336.46115808271838</v>
      </c>
      <c r="X138">
        <f>MAX(0,$V138+LN(1+($W138*('Model Parameters'!$B$33+2*'Model Parameters'!$B$35)*EXP(-$V138*('Model Parameters'!$B$33+2*'Model Parameters'!$B$35)))/(1+LN(SQRT(1+$W138*('Model Parameters'!$B$33+2*'Model Parameters'!$B$35)*EXP(-$V138*('Model Parameters'!$B$33+2*'Model Parameters'!$B$35))))))/('Model Parameters'!$B$33+2*'Model Parameters'!$B$35))</f>
        <v>549.68634711264349</v>
      </c>
      <c r="Y138">
        <f>'Input Parameters'!$G$4*'Model Parameters'!$F$2*EXP(-'Model Parameters'!$B$32*$S138-'Model Parameters'!$B$33*$X138-'Model Parameters'!$B$35*($S138+2*$X138))*$U138</f>
        <v>24.869108360237867</v>
      </c>
      <c r="Z138" s="8">
        <f>$E138-'Model Parameters'!$F$3*'Input Parameters'!$G$3/'Model Parameters'!$F$4*LN($S138/'Input Parameters'!$G$22)</f>
        <v>-0.78247728889090995</v>
      </c>
      <c r="AA138" s="8">
        <f>'Input Parameters'!$G$12*$Y138*$F138*2*'Model Parameters'!$F$4/10</f>
        <v>23.232246838539286</v>
      </c>
      <c r="AB138" s="8">
        <f t="shared" si="13"/>
        <v>24.869108360237867</v>
      </c>
      <c r="AC138" s="8">
        <f t="shared" si="14"/>
        <v>549.68634711264349</v>
      </c>
      <c r="AD138" s="8">
        <f>LOG10(S138/1000/'Model Parameters'!$B$15)</f>
        <v>11.331466500003035</v>
      </c>
      <c r="AE138" s="8">
        <f>AA138*10/(AA138*10+('Model Parameters'!$F$4*'Input Parameters'!$G$12)*I138)</f>
        <v>0.92729339813631528</v>
      </c>
      <c r="AF138" s="8">
        <f>Y138*S138*'Input Parameters'!$G$13*'Input Parameters'!$G$12*'Model Parameters'!$B$61</f>
        <v>1.104763881525689E-3</v>
      </c>
      <c r="AG138" s="8">
        <f>'Input Parameters'!$G$12*F138*Y138</f>
        <v>1.2039304989656054E-3</v>
      </c>
      <c r="AH138" s="8">
        <f>'Input Parameters'!$G$17*('Model Parameters'!$F$2*'Input Parameters'!$G$4*EXP(-'Model Parameters'!$B$32*$S138-'Model Parameters'!$B$33*$X138-'Model Parameters'!$B$35*($S138+2*$X138))-$Y138*SQRT($T138*('Input Parameters'!$G$12)^2/'Model Parameters'!$B$51)/TANH(SQRT($T138*('Input Parameters'!$G$12)^2/'Model Parameters'!$B$51)))</f>
        <v>2.3086943804912913E-3</v>
      </c>
      <c r="AI138" s="8">
        <f>MIN(1,('Model Parameters'!$B$45-'Model Parameters'!$F$3*'Input Parameters'!$G$3/'Model Parameters'!$F$4*LN($S138/'Input Parameters'!$G$22))/Z138)</f>
        <v>0.27154435267006533</v>
      </c>
      <c r="AJ138" s="8">
        <f>MIN('Input Parameters'!$G$24+'Model Parameters'!$F$2*'Input Parameters'!$G$4*EXP(-'Model Parameters'!$B$32*$S138-'Model Parameters'!$B$33*$X138-'Model Parameters'!$B$35*($S138+2*$X138)),AC138*10^(3-AD138)/'Model Parameters'!$B$13)</f>
        <v>1.9708294555195647</v>
      </c>
      <c r="AK138" s="8">
        <f t="shared" si="15"/>
        <v>0.25180128553215092</v>
      </c>
      <c r="AL138" s="8">
        <f>MIN(1,('Model Parameters'!$B$45-'Model Parameters'!$F$3*'Input Parameters'!$G$3/'Model Parameters'!$F$4*AD138)/($E138-'Model Parameters'!$F$3*'Input Parameters'!$G$3/'Model Parameters'!$F$4*AD138))</f>
        <v>0.41305907157323118</v>
      </c>
      <c r="AM138" s="8">
        <f>MIN(1,('Model Parameters'!$B$45-'Model Parameters'!$F$3*'Input Parameters'!$G$3/'Model Parameters'!$F$4*AD138-0.2)/($E138-'Model Parameters'!$F$3*'Input Parameters'!$G$3/'Model Parameters'!$F$4*AD138-0.2))</f>
        <v>0.51329345460063147</v>
      </c>
      <c r="AN138" s="8">
        <f t="shared" si="16"/>
        <v>0.38302695011017301</v>
      </c>
      <c r="AO138" s="8">
        <f t="shared" si="17"/>
        <v>0.47597363175774804</v>
      </c>
      <c r="AP138" s="8">
        <f>EXP(-'Model Parameters'!$B$32*$S138-'Model Parameters'!$B$33*$X138-'Model Parameters'!$B$35*($S138+2*$X138))</f>
        <v>0.85838678831489157</v>
      </c>
    </row>
    <row r="139" spans="5:42" x14ac:dyDescent="0.4">
      <c r="E139">
        <f t="shared" si="12"/>
        <v>-0.68500000000000005</v>
      </c>
      <c r="F139">
        <f>'Input Parameters'!$G$15/(2*'Model Parameters'!$F$4)*'Model Parameters'!$B$39/('Model Parameters'!$B$65)*EXP(-($E139+0.11)/'Model Parameters'!$B$48)</f>
        <v>13.842152464149001</v>
      </c>
      <c r="G139">
        <f>1/((SQRT($F139*('Input Parameters'!$G$12)^2/'Model Parameters'!$B$51))/TANH(SQRT($F139*('Input Parameters'!$G$12)^2/'Model Parameters'!$B$51))+$F139*'Input Parameters'!$G$12/'Input Parameters'!$G$17)</f>
        <v>0.90811999107097152</v>
      </c>
      <c r="H139">
        <f>'Model Parameters'!$F$2*'Input Parameters'!$G$4*$G139</f>
        <v>30.931509050634986</v>
      </c>
      <c r="I139">
        <f>'Input Parameters'!$G$15*'Model Parameters'!$B$41/'Model Parameters'!$F$4*EXP(-$E139/'Model Parameters'!$B$50)</f>
        <v>53.148274855418464</v>
      </c>
      <c r="J139">
        <f>'Input Parameters'!$G$22+('Model Parameters'!$F$20*'Input Parameters'!$G$22 - (1/(1/('Input Parameters'!$G$12*($I139+2*$F139*$H139))+1/('Model Parameters'!$F$22*'Input Parameters'!$G$24))) + 'Input Parameters'!$G$12*($I139+2*$F139*$H139))/('Model Parameters'!$F$20+2*'Input Parameters'!$G$13*'Input Parameters'!$G$12*'Model Parameters'!$B$61*$H139)</f>
        <v>11.654881468915963</v>
      </c>
      <c r="K139">
        <f>'Input Parameters'!$G$15/(2*'Model Parameters'!$F$4)*'Model Parameters'!$B$39/('Model Parameters'!$B$65)*EXP(-($E139+0.11)/'Model Parameters'!$B$48)+'Input Parameters'!$G$13*'Model Parameters'!$B$61*$J139</f>
        <v>26.8373453019903</v>
      </c>
      <c r="L139">
        <f>1/((SQRT($K139*('Input Parameters'!$G$12)^2/'Model Parameters'!$B$51))/TANH(SQRT($K139*('Input Parameters'!$G$12)^2/'Model Parameters'!$B$51))+$K139*'Input Parameters'!$G$12/'Input Parameters'!$G$17)</f>
        <v>0.83832172470231192</v>
      </c>
      <c r="M139">
        <f>'Model Parameters'!$F$2*'Input Parameters'!$G$4*$L139</f>
        <v>28.554107683933768</v>
      </c>
      <c r="N139">
        <f>'Input Parameters'!$G$22+('Model Parameters'!$F$20*'Input Parameters'!$G$22 - (1/(1/('Input Parameters'!$G$12*($I139+2*$F139*$M139))+1/('Model Parameters'!$F$22*'Input Parameters'!$G$24))) + 'Input Parameters'!$G$12*($I139+2*$F139*$M139))/('Model Parameters'!$F$20+2*'Input Parameters'!$G$13*'Input Parameters'!$G$12*'Model Parameters'!$B$61*$M139)</f>
        <v>11.587297716292248</v>
      </c>
      <c r="O139" s="4">
        <f>(2*'Model Parameters'!$F$21*'Input Parameters'!$G$23+'Model Parameters'!$F$22*'Input Parameters'!$G$24+'Model Parameters'!$F$20*'Input Parameters'!$G$22+'Input Parameters'!$G$12*$I139-'Model Parameters'!$F$20*$N139)/(2*'Model Parameters'!$F$21)</f>
        <v>260.41945525448841</v>
      </c>
      <c r="P139" s="4">
        <f>'Input Parameters'!$G$12*(2*$F139*$M139)/(2*'Model Parameters'!$F$21)*EXP(-$N139*('Model Parameters'!$B$32+'Model Parameters'!$B$35))</f>
        <v>361.19704291698753</v>
      </c>
      <c r="Q139">
        <f>$O139+LN(1+($P139*('Model Parameters'!$B$33+2*'Model Parameters'!$B$35)*EXP(-$O139*('Model Parameters'!$B$33+2*'Model Parameters'!$B$35)))/(1+LN(SQRT(1+$P139*('Model Parameters'!$B$33+2*'Model Parameters'!$B$35)*EXP(-$O139*('Model Parameters'!$B$33+2*'Model Parameters'!$B$35))))))/('Model Parameters'!$B$33+2*'Model Parameters'!$B$35)</f>
        <v>568.93250665012556</v>
      </c>
      <c r="R139">
        <f>'Input Parameters'!$G$4*'Model Parameters'!$F$2*EXP(-'Model Parameters'!$B$32*$N139-'Model Parameters'!$B$33*$Q139-'Model Parameters'!$B$35*($N139+2*$Q139))*$L139</f>
        <v>24.377133711435974</v>
      </c>
      <c r="S139">
        <f>'Input Parameters'!$G$22+('Model Parameters'!$F$20*'Input Parameters'!$G$22 - (1/(1/('Input Parameters'!$G$12*($I139+2*$F139*$R139))+1/('Model Parameters'!$F$22*'Input Parameters'!$G$24))) + 'Input Parameters'!$G$12*($I139+2*$F139*$R139))/('Model Parameters'!$F$20+2*'Input Parameters'!$G$13*'Input Parameters'!$G$12*'Model Parameters'!$B$61*$R139)</f>
        <v>11.442053962777928</v>
      </c>
      <c r="T139">
        <f>'Input Parameters'!$G$15/(2*'Model Parameters'!$F$4)*'Model Parameters'!$B$39/('Model Parameters'!$B$65)*EXP(-($E139+0.11)/'Model Parameters'!$B$48)+'Input Parameters'!$G$13*'Model Parameters'!$B$61*$S139</f>
        <v>26.600042632646392</v>
      </c>
      <c r="U139">
        <f>1/((SQRT($T139*('Input Parameters'!$G$12)^2/'Model Parameters'!$B$51))/TANH(SQRT($T139*('Input Parameters'!$G$12)^2/'Model Parameters'!$B$51))+$T139*'Input Parameters'!$G$12/'Input Parameters'!$G$17)</f>
        <v>0.83948082249482103</v>
      </c>
      <c r="V139" s="4">
        <f>(2*'Model Parameters'!$F$21*'Input Parameters'!$G$23+'Model Parameters'!$F$22*'Input Parameters'!$G$24+'Model Parameters'!$F$20*'Input Parameters'!$G$22+'Input Parameters'!$G$12*$I139-'Model Parameters'!$F$20*$S139)/(2*'Model Parameters'!$F$21)</f>
        <v>260.67161230447385</v>
      </c>
      <c r="W139" s="4">
        <f>'Input Parameters'!$G$12*(2*$F139*$U139*'Model Parameters'!$F$2*'Input Parameters'!$G$4)/(2*'Model Parameters'!$F$21)*EXP(-$S139*('Model Parameters'!$B$32+'Model Parameters'!$B$35))</f>
        <v>361.70389283911237</v>
      </c>
      <c r="X139">
        <f>MAX(0,$V139+LN(1+($W139*('Model Parameters'!$B$33+2*'Model Parameters'!$B$35)*EXP(-$V139*('Model Parameters'!$B$33+2*'Model Parameters'!$B$35)))/(1+LN(SQRT(1+$W139*('Model Parameters'!$B$33+2*'Model Parameters'!$B$35)*EXP(-$V139*('Model Parameters'!$B$33+2*'Model Parameters'!$B$35))))))/('Model Parameters'!$B$33+2*'Model Parameters'!$B$35))</f>
        <v>569.56314367806522</v>
      </c>
      <c r="Y139">
        <f>'Input Parameters'!$G$4*'Model Parameters'!$F$2*EXP(-'Model Parameters'!$B$32*$S139-'Model Parameters'!$B$33*$X139-'Model Parameters'!$B$35*($S139+2*$X139))*$U139</f>
        <v>24.407106222517502</v>
      </c>
      <c r="Z139" s="8">
        <f>$E139-'Model Parameters'!$F$3*'Input Parameters'!$G$3/'Model Parameters'!$F$4*LN($S139/'Input Parameters'!$G$22)</f>
        <v>-0.78979011730475801</v>
      </c>
      <c r="AA139" s="8">
        <f>'Input Parameters'!$G$12*$Y139*$F139*2*'Model Parameters'!$F$4/10</f>
        <v>24.839033444567487</v>
      </c>
      <c r="AB139" s="8">
        <f t="shared" si="13"/>
        <v>24.407106222517502</v>
      </c>
      <c r="AC139" s="8">
        <f t="shared" si="14"/>
        <v>569.56314367806522</v>
      </c>
      <c r="AD139" s="8">
        <f>LOG10(S139/1000/'Model Parameters'!$B$15)</f>
        <v>11.370561082119254</v>
      </c>
      <c r="AE139" s="8">
        <f>AA139*10/(AA139*10+('Model Parameters'!$F$4*'Input Parameters'!$G$12)*I139)</f>
        <v>0.92707847310442359</v>
      </c>
      <c r="AF139" s="8">
        <f>Y139*S139*'Input Parameters'!$G$13*'Input Parameters'!$G$12*'Model Parameters'!$B$61</f>
        <v>1.1863699177725418E-3</v>
      </c>
      <c r="AG139" s="8">
        <f>'Input Parameters'!$G$12*F139*Y139</f>
        <v>1.2871966339103225E-3</v>
      </c>
      <c r="AH139" s="8">
        <f>'Input Parameters'!$G$17*('Model Parameters'!$F$2*'Input Parameters'!$G$4*EXP(-'Model Parameters'!$B$32*$S139-'Model Parameters'!$B$33*$X139-'Model Parameters'!$B$35*($S139+2*$X139))-$Y139*SQRT($T139*('Input Parameters'!$G$12)^2/'Model Parameters'!$B$51)/TANH(SQRT($T139*('Input Parameters'!$G$12)^2/'Model Parameters'!$B$51)))</f>
        <v>2.4735665516828192E-3</v>
      </c>
      <c r="AI139" s="8">
        <f>MIN(1,('Model Parameters'!$B$45-'Model Parameters'!$F$3*'Input Parameters'!$G$3/'Model Parameters'!$F$4*LN($S139/'Input Parameters'!$G$22))/Z139)</f>
        <v>0.27195847681375379</v>
      </c>
      <c r="AJ139" s="8">
        <f>MIN('Input Parameters'!$G$24+'Model Parameters'!$F$2*'Input Parameters'!$G$4*EXP(-'Model Parameters'!$B$32*$S139-'Model Parameters'!$B$33*$X139-'Model Parameters'!$B$35*($S139+2*$X139)),AC139*10^(3-AD139)/'Model Parameters'!$B$13)</f>
        <v>1.8662997184613488</v>
      </c>
      <c r="AK139" s="8">
        <f t="shared" si="15"/>
        <v>0.25212684943229963</v>
      </c>
      <c r="AL139" s="8">
        <f>MIN(1,('Model Parameters'!$B$45-'Model Parameters'!$F$3*'Input Parameters'!$G$3/'Model Parameters'!$F$4*AD139)/($E139-'Model Parameters'!$F$3*'Input Parameters'!$G$3/'Model Parameters'!$F$4*AD139))</f>
        <v>0.41154880559222495</v>
      </c>
      <c r="AM139" s="8">
        <f>MIN(1,('Model Parameters'!$B$45-'Model Parameters'!$F$3*'Input Parameters'!$G$3/'Model Parameters'!$F$4*AD139-0.2)/($E139-'Model Parameters'!$F$3*'Input Parameters'!$G$3/'Model Parameters'!$F$4*AD139-0.2))</f>
        <v>0.51152850467360544</v>
      </c>
      <c r="AN139" s="8">
        <f t="shared" si="16"/>
        <v>0.38153803829638916</v>
      </c>
      <c r="AO139" s="8">
        <f t="shared" si="17"/>
        <v>0.47422706506219514</v>
      </c>
      <c r="AP139" s="8">
        <f>EXP(-'Model Parameters'!$B$32*$S139-'Model Parameters'!$B$33*$X139-'Model Parameters'!$B$35*($S139+2*$X139))</f>
        <v>0.85358670026634831</v>
      </c>
    </row>
    <row r="140" spans="5:42" x14ac:dyDescent="0.4">
      <c r="E140">
        <f t="shared" si="12"/>
        <v>-0.69000000000000006</v>
      </c>
      <c r="F140">
        <f>'Input Parameters'!$G$15/(2*'Model Parameters'!$F$4)*'Model Parameters'!$B$39/('Model Parameters'!$B$65)*EXP(-($E140+0.11)/'Model Parameters'!$B$48)</f>
        <v>15.079641983116353</v>
      </c>
      <c r="G140">
        <f>1/((SQRT($F140*('Input Parameters'!$G$12)^2/'Model Parameters'!$B$51))/TANH(SQRT($F140*('Input Parameters'!$G$12)^2/'Model Parameters'!$B$51))+$F140*'Input Parameters'!$G$12/'Input Parameters'!$G$17)</f>
        <v>0.9008680865169767</v>
      </c>
      <c r="H140">
        <f>'Model Parameters'!$F$2*'Input Parameters'!$G$4*$G140</f>
        <v>30.684501657832531</v>
      </c>
      <c r="I140">
        <f>'Input Parameters'!$G$15*'Model Parameters'!$B$41/'Model Parameters'!$F$4*EXP(-$E140/'Model Parameters'!$B$50)</f>
        <v>57.00529909980964</v>
      </c>
      <c r="J140">
        <f>'Input Parameters'!$G$22+('Model Parameters'!$F$20*'Input Parameters'!$G$22 - (1/(1/('Input Parameters'!$G$12*($I140+2*$F140*$H140))+1/('Model Parameters'!$F$22*'Input Parameters'!$G$24))) + 'Input Parameters'!$G$12*($I140+2*$F140*$H140))/('Model Parameters'!$F$20+2*'Input Parameters'!$G$13*'Input Parameters'!$G$12*'Model Parameters'!$B$61*$H140)</f>
        <v>12.745977765309068</v>
      </c>
      <c r="K140">
        <f>'Input Parameters'!$G$15/(2*'Model Parameters'!$F$4)*'Model Parameters'!$B$39/('Model Parameters'!$B$65)*EXP(-($E140+0.11)/'Model Parameters'!$B$48)+'Input Parameters'!$G$13*'Model Parameters'!$B$61*$J140</f>
        <v>29.291407191435965</v>
      </c>
      <c r="L140">
        <f>1/((SQRT($K140*('Input Parameters'!$G$12)^2/'Model Parameters'!$B$51))/TANH(SQRT($K140*('Input Parameters'!$G$12)^2/'Model Parameters'!$B$51))+$K140*'Input Parameters'!$G$12/'Input Parameters'!$G$17)</f>
        <v>0.8265593297886098</v>
      </c>
      <c r="M140">
        <f>'Model Parameters'!$F$2*'Input Parameters'!$G$4*$L140</f>
        <v>28.153468309943943</v>
      </c>
      <c r="N140">
        <f>'Input Parameters'!$G$22+('Model Parameters'!$F$20*'Input Parameters'!$G$22 - (1/(1/('Input Parameters'!$G$12*($I140+2*$F140*$M140))+1/('Model Parameters'!$F$22*'Input Parameters'!$G$24))) + 'Input Parameters'!$G$12*($I140+2*$F140*$M140))/('Model Parameters'!$F$20+2*'Input Parameters'!$G$13*'Input Parameters'!$G$12*'Model Parameters'!$B$61*$M140)</f>
        <v>12.67108121702895</v>
      </c>
      <c r="O140" s="4">
        <f>(2*'Model Parameters'!$F$21*'Input Parameters'!$G$23+'Model Parameters'!$F$22*'Input Parameters'!$G$24+'Model Parameters'!$F$20*'Input Parameters'!$G$22+'Input Parameters'!$G$12*$I140-'Model Parameters'!$F$20*$N140)/(2*'Model Parameters'!$F$21)</f>
        <v>260.3031582783608</v>
      </c>
      <c r="P140" s="4">
        <f>'Input Parameters'!$G$12*(2*$F140*$M140)/(2*'Model Parameters'!$F$21)*EXP(-$N140*('Model Parameters'!$B$32+'Model Parameters'!$B$35))</f>
        <v>387.90752488311898</v>
      </c>
      <c r="Q140">
        <f>$O140+LN(1+($P140*('Model Parameters'!$B$33+2*'Model Parameters'!$B$35)*EXP(-$O140*('Model Parameters'!$B$33+2*'Model Parameters'!$B$35)))/(1+LN(SQRT(1+$P140*('Model Parameters'!$B$33+2*'Model Parameters'!$B$35)*EXP(-$O140*('Model Parameters'!$B$33+2*'Model Parameters'!$B$35))))))/('Model Parameters'!$B$33+2*'Model Parameters'!$B$35)</f>
        <v>589.69251769170307</v>
      </c>
      <c r="R140">
        <f>'Input Parameters'!$G$4*'Model Parameters'!$F$2*EXP(-'Model Parameters'!$B$32*$N140-'Model Parameters'!$B$33*$Q140-'Model Parameters'!$B$35*($N140+2*$Q140))*$L140</f>
        <v>23.894556018517086</v>
      </c>
      <c r="S140">
        <f>'Input Parameters'!$G$22+('Model Parameters'!$F$20*'Input Parameters'!$G$22 - (1/(1/('Input Parameters'!$G$12*($I140+2*$F140*$R140))+1/('Model Parameters'!$F$22*'Input Parameters'!$G$24))) + 'Input Parameters'!$G$12*($I140+2*$F140*$R140))/('Model Parameters'!$F$20+2*'Input Parameters'!$G$13*'Input Parameters'!$G$12*'Model Parameters'!$B$61*$R140)</f>
        <v>12.515132082574372</v>
      </c>
      <c r="T140">
        <f>'Input Parameters'!$G$15/(2*'Model Parameters'!$F$4)*'Model Parameters'!$B$39/('Model Parameters'!$B$65)*EXP(-($E140+0.11)/'Model Parameters'!$B$48)+'Input Parameters'!$G$13*'Model Parameters'!$B$61*$S140</f>
        <v>29.034014255186776</v>
      </c>
      <c r="U140">
        <f>1/((SQRT($T140*('Input Parameters'!$G$12)^2/'Model Parameters'!$B$51))/TANH(SQRT($T140*('Input Parameters'!$G$12)^2/'Model Parameters'!$B$51))+$T140*'Input Parameters'!$G$12/'Input Parameters'!$G$17)</f>
        <v>0.82777414362809243</v>
      </c>
      <c r="V140" s="4">
        <f>(2*'Model Parameters'!$F$21*'Input Parameters'!$G$23+'Model Parameters'!$F$22*'Input Parameters'!$G$24+'Model Parameters'!$F$20*'Input Parameters'!$G$22+'Input Parameters'!$G$12*$I140-'Model Parameters'!$F$20*$S140)/(2*'Model Parameters'!$F$21)</f>
        <v>260.57390089372547</v>
      </c>
      <c r="W140" s="4">
        <f>'Input Parameters'!$G$12*(2*$F140*$U140*'Model Parameters'!$F$2*'Input Parameters'!$G$4)/(2*'Model Parameters'!$F$21)*EXP(-$S140*('Model Parameters'!$B$32+'Model Parameters'!$B$35))</f>
        <v>388.48622643808142</v>
      </c>
      <c r="X140">
        <f>MAX(0,$V140+LN(1+($W140*('Model Parameters'!$B$33+2*'Model Parameters'!$B$35)*EXP(-$V140*('Model Parameters'!$B$33+2*'Model Parameters'!$B$35)))/(1+LN(SQRT(1+$W140*('Model Parameters'!$B$33+2*'Model Parameters'!$B$35)*EXP(-$V140*('Model Parameters'!$B$33+2*'Model Parameters'!$B$35))))))/('Model Parameters'!$B$33+2*'Model Parameters'!$B$35))</f>
        <v>590.39026304794493</v>
      </c>
      <c r="Y140">
        <f>'Input Parameters'!$G$4*'Model Parameters'!$F$2*EXP(-'Model Parameters'!$B$32*$S140-'Model Parameters'!$B$33*$X140-'Model Parameters'!$B$35*($S140+2*$X140))*$U140</f>
        <v>23.925610261848334</v>
      </c>
      <c r="Z140" s="8">
        <f>$E140-'Model Parameters'!$F$3*'Input Parameters'!$G$3/'Model Parameters'!$F$4*LN($S140/'Input Parameters'!$G$22)</f>
        <v>-0.79709329460322398</v>
      </c>
      <c r="AA140" s="8">
        <f>'Input Parameters'!$G$12*$Y140*$F140*2*'Model Parameters'!$F$4/10</f>
        <v>26.525820550223774</v>
      </c>
      <c r="AB140" s="8">
        <f t="shared" si="13"/>
        <v>23.925610261848334</v>
      </c>
      <c r="AC140" s="8">
        <f t="shared" si="14"/>
        <v>590.39026304794493</v>
      </c>
      <c r="AD140" s="8">
        <f>LOG10(S140/1000/'Model Parameters'!$B$15)</f>
        <v>11.409492527912624</v>
      </c>
      <c r="AE140" s="8">
        <f>AA140*10/(AA140*10+('Model Parameters'!$F$4*'Input Parameters'!$G$12)*I140)</f>
        <v>0.92678342074473641</v>
      </c>
      <c r="AF140" s="8">
        <f>Y140*S140*'Input Parameters'!$G$13*'Input Parameters'!$G$12*'Model Parameters'!$B$61</f>
        <v>1.2720327839594429E-3</v>
      </c>
      <c r="AG140" s="8">
        <f>'Input Parameters'!$G$12*F140*Y140</f>
        <v>1.3746085168795032E-3</v>
      </c>
      <c r="AH140" s="8">
        <f>'Input Parameters'!$G$17*('Model Parameters'!$F$2*'Input Parameters'!$G$4*EXP(-'Model Parameters'!$B$32*$S140-'Model Parameters'!$B$33*$X140-'Model Parameters'!$B$35*($S140+2*$X140))-$Y140*SQRT($T140*('Input Parameters'!$G$12)^2/'Model Parameters'!$B$51)/TANH(SQRT($T140*('Input Parameters'!$G$12)^2/'Model Parameters'!$B$51)))</f>
        <v>2.6466413008388737E-3</v>
      </c>
      <c r="AI140" s="8">
        <f>MIN(1,('Model Parameters'!$B$45-'Model Parameters'!$F$3*'Input Parameters'!$G$3/'Model Parameters'!$F$4*LN($S140/'Input Parameters'!$G$22))/Z140)</f>
        <v>0.27235619227143087</v>
      </c>
      <c r="AJ140" s="8">
        <f>MIN('Input Parameters'!$G$24+'Model Parameters'!$F$2*'Input Parameters'!$G$4*EXP(-'Model Parameters'!$B$32*$S140-'Model Parameters'!$B$33*$X140-'Model Parameters'!$B$35*($S140+2*$X140)),AC140*10^(3-AD140)/'Model Parameters'!$B$13)</f>
        <v>1.7686718050274832</v>
      </c>
      <c r="AK140" s="8">
        <f t="shared" si="15"/>
        <v>0.25241520353432784</v>
      </c>
      <c r="AL140" s="8">
        <f>MIN(1,('Model Parameters'!$B$45-'Model Parameters'!$F$3*'Input Parameters'!$G$3/'Model Parameters'!$F$4*AD140)/($E140-'Model Parameters'!$F$3*'Input Parameters'!$G$3/'Model Parameters'!$F$4*AD140))</f>
        <v>0.41005447205554374</v>
      </c>
      <c r="AM140" s="8">
        <f>MIN(1,('Model Parameters'!$B$45-'Model Parameters'!$F$3*'Input Parameters'!$G$3/'Model Parameters'!$F$4*AD140-0.2)/($E140-'Model Parameters'!$F$3*'Input Parameters'!$G$3/'Model Parameters'!$F$4*AD140-0.2))</f>
        <v>0.50977973227949136</v>
      </c>
      <c r="AN140" s="8">
        <f t="shared" si="16"/>
        <v>0.38003168630331374</v>
      </c>
      <c r="AO140" s="8">
        <f t="shared" si="17"/>
        <v>0.47245540410832293</v>
      </c>
      <c r="AP140" s="8">
        <f>EXP(-'Model Parameters'!$B$32*$S140-'Model Parameters'!$B$33*$X140-'Model Parameters'!$B$35*($S140+2*$X140))</f>
        <v>0.8485809836245104</v>
      </c>
    </row>
    <row r="141" spans="5:42" x14ac:dyDescent="0.4">
      <c r="E141">
        <f t="shared" si="12"/>
        <v>-0.69500000000000006</v>
      </c>
      <c r="F141">
        <f>'Input Parameters'!$G$15/(2*'Model Parameters'!$F$4)*'Model Parameters'!$B$39/('Model Parameters'!$B$65)*EXP(-($E141+0.11)/'Model Parameters'!$B$48)</f>
        <v>16.427763162406816</v>
      </c>
      <c r="G141">
        <f>1/((SQRT($F141*('Input Parameters'!$G$12)^2/'Model Parameters'!$B$51))/TANH(SQRT($F141*('Input Parameters'!$G$12)^2/'Model Parameters'!$B$51))+$F141*'Input Parameters'!$G$12/'Input Parameters'!$G$17)</f>
        <v>0.89312460412100603</v>
      </c>
      <c r="H141">
        <f>'Model Parameters'!$F$2*'Input Parameters'!$G$4*$G141</f>
        <v>30.420750613731045</v>
      </c>
      <c r="I141">
        <f>'Input Parameters'!$G$15*'Model Parameters'!$B$41/'Model Parameters'!$F$4*EXP(-$E141/'Model Parameters'!$B$50)</f>
        <v>61.142231507961363</v>
      </c>
      <c r="J141">
        <f>'Input Parameters'!$G$22+('Model Parameters'!$F$20*'Input Parameters'!$G$22 - (1/(1/('Input Parameters'!$G$12*($I141+2*$F141*$H141))+1/('Model Parameters'!$F$22*'Input Parameters'!$G$24))) + 'Input Parameters'!$G$12*($I141+2*$F141*$H141))/('Model Parameters'!$F$20+2*'Input Parameters'!$G$13*'Input Parameters'!$G$12*'Model Parameters'!$B$61*$H141)</f>
        <v>13.934608173863159</v>
      </c>
      <c r="K141">
        <f>'Input Parameters'!$G$15/(2*'Model Parameters'!$F$4)*'Model Parameters'!$B$39/('Model Parameters'!$B$65)*EXP(-($E141+0.11)/'Model Parameters'!$B$48)+'Input Parameters'!$G$13*'Model Parameters'!$B$61*$J141</f>
        <v>31.964851276264238</v>
      </c>
      <c r="L141">
        <f>1/((SQRT($K141*('Input Parameters'!$G$12)^2/'Model Parameters'!$B$51))/TANH(SQRT($K141*('Input Parameters'!$G$12)^2/'Model Parameters'!$B$51))+$K141*'Input Parameters'!$G$12/'Input Parameters'!$G$17)</f>
        <v>0.81419382420488895</v>
      </c>
      <c r="M141">
        <f>'Model Parameters'!$F$2*'Input Parameters'!$G$4*$L141</f>
        <v>27.732286360819064</v>
      </c>
      <c r="N141">
        <f>'Input Parameters'!$G$22+('Model Parameters'!$F$20*'Input Parameters'!$G$22 - (1/(1/('Input Parameters'!$G$12*($I141+2*$F141*$M141))+1/('Model Parameters'!$F$22*'Input Parameters'!$G$24))) + 'Input Parameters'!$G$12*($I141+2*$F141*$M141))/('Model Parameters'!$F$20+2*'Input Parameters'!$G$13*'Input Parameters'!$G$12*'Model Parameters'!$B$61*$M141)</f>
        <v>13.851652171892493</v>
      </c>
      <c r="O141" s="4">
        <f>(2*'Model Parameters'!$F$21*'Input Parameters'!$G$23+'Model Parameters'!$F$22*'Input Parameters'!$G$24+'Model Parameters'!$F$20*'Input Parameters'!$G$22+'Input Parameters'!$G$12*$I141-'Model Parameters'!$F$20*$N141)/(2*'Model Parameters'!$F$21)</f>
        <v>260.14693535957804</v>
      </c>
      <c r="P141" s="4">
        <f>'Input Parameters'!$G$12*(2*$F141*$M141)/(2*'Model Parameters'!$F$21)*EXP(-$N141*('Model Parameters'!$B$32+'Model Parameters'!$B$35))</f>
        <v>416.19487346875121</v>
      </c>
      <c r="Q141">
        <f>$O141+LN(1+($P141*('Model Parameters'!$B$33+2*'Model Parameters'!$B$35)*EXP(-$O141*('Model Parameters'!$B$33+2*'Model Parameters'!$B$35)))/(1+LN(SQRT(1+$P141*('Model Parameters'!$B$33+2*'Model Parameters'!$B$35)*EXP(-$O141*('Model Parameters'!$B$33+2*'Model Parameters'!$B$35))))))/('Model Parameters'!$B$33+2*'Model Parameters'!$B$35)</f>
        <v>611.39208979108332</v>
      </c>
      <c r="R141">
        <f>'Input Parameters'!$G$4*'Model Parameters'!$F$2*EXP(-'Model Parameters'!$B$32*$N141-'Model Parameters'!$B$33*$Q141-'Model Parameters'!$B$35*($N141+2*$Q141))*$L141</f>
        <v>23.393087296002562</v>
      </c>
      <c r="S141">
        <f>'Input Parameters'!$G$22+('Model Parameters'!$F$20*'Input Parameters'!$G$22 - (1/(1/('Input Parameters'!$G$12*($I141+2*$F141*$R141))+1/('Model Parameters'!$F$22*'Input Parameters'!$G$24))) + 'Input Parameters'!$G$12*($I141+2*$F141*$R141))/('Model Parameters'!$F$20+2*'Input Parameters'!$G$13*'Input Parameters'!$G$12*'Model Parameters'!$B$61*$R141)</f>
        <v>13.68395280792444</v>
      </c>
      <c r="T141">
        <f>'Input Parameters'!$G$15/(2*'Model Parameters'!$F$4)*'Model Parameters'!$B$39/('Model Parameters'!$B$65)*EXP(-($E141+0.11)/'Model Parameters'!$B$48)+'Input Parameters'!$G$13*'Model Parameters'!$B$61*$S141</f>
        <v>31.685370543242566</v>
      </c>
      <c r="U141">
        <f>1/((SQRT($T141*('Input Parameters'!$G$12)^2/'Model Parameters'!$B$51))/TANH(SQRT($T141*('Input Parameters'!$G$12)^2/'Model Parameters'!$B$51))+$T141*'Input Parameters'!$G$12/'Input Parameters'!$G$17)</f>
        <v>0.81546536129529046</v>
      </c>
      <c r="V141" s="4">
        <f>(2*'Model Parameters'!$F$21*'Input Parameters'!$G$23+'Model Parameters'!$F$22*'Input Parameters'!$G$24+'Model Parameters'!$F$20*'Input Parameters'!$G$22+'Input Parameters'!$G$12*$I141-'Model Parameters'!$F$20*$S141)/(2*'Model Parameters'!$F$21)</f>
        <v>260.43807749739432</v>
      </c>
      <c r="W141" s="4">
        <f>'Input Parameters'!$G$12*(2*$F141*$U141*'Model Parameters'!$F$2*'Input Parameters'!$G$4)/(2*'Model Parameters'!$F$21)*EXP(-$S141*('Model Parameters'!$B$32+'Model Parameters'!$B$35))</f>
        <v>416.85475602043101</v>
      </c>
      <c r="X141">
        <f>MAX(0,$V141+LN(1+($W141*('Model Parameters'!$B$33+2*'Model Parameters'!$B$35)*EXP(-$V141*('Model Parameters'!$B$33+2*'Model Parameters'!$B$35)))/(1+LN(SQRT(1+$W141*('Model Parameters'!$B$33+2*'Model Parameters'!$B$35)*EXP(-$V141*('Model Parameters'!$B$33+2*'Model Parameters'!$B$35))))))/('Model Parameters'!$B$33+2*'Model Parameters'!$B$35))</f>
        <v>612.16405282420124</v>
      </c>
      <c r="Y141">
        <f>'Input Parameters'!$G$4*'Model Parameters'!$F$2*EXP(-'Model Parameters'!$B$32*$S141-'Model Parameters'!$B$33*$X141-'Model Parameters'!$B$35*($S141+2*$X141))*$U141</f>
        <v>23.425202080658728</v>
      </c>
      <c r="Z141" s="8">
        <f>$E141-'Model Parameters'!$F$3*'Input Parameters'!$G$3/'Model Parameters'!$F$4*LN($S141/'Input Parameters'!$G$22)</f>
        <v>-0.80438728346626243</v>
      </c>
      <c r="AA141" s="8">
        <f>'Input Parameters'!$G$12*$Y141*$F141*2*'Model Parameters'!$F$4/10</f>
        <v>28.292840524825692</v>
      </c>
      <c r="AB141" s="8">
        <f t="shared" si="13"/>
        <v>23.425202080658728</v>
      </c>
      <c r="AC141" s="8">
        <f t="shared" si="14"/>
        <v>612.16405282420124</v>
      </c>
      <c r="AD141" s="8">
        <f>LOG10(S141/1000/'Model Parameters'!$B$15)</f>
        <v>11.448268658231141</v>
      </c>
      <c r="AE141" s="8">
        <f>AA141*10/(AA141*10+('Model Parameters'!$F$4*'Input Parameters'!$G$12)*I141)</f>
        <v>0.92640467172669549</v>
      </c>
      <c r="AF141" s="8">
        <f>Y141*S141*'Input Parameters'!$G$13*'Input Parameters'!$G$12*'Model Parameters'!$B$61</f>
        <v>1.3617417627826589E-3</v>
      </c>
      <c r="AG141" s="8">
        <f>'Input Parameters'!$G$12*F141*Y141</f>
        <v>1.4661781896059334E-3</v>
      </c>
      <c r="AH141" s="8">
        <f>'Input Parameters'!$G$17*('Model Parameters'!$F$2*'Input Parameters'!$G$4*EXP(-'Model Parameters'!$B$32*$S141-'Model Parameters'!$B$33*$X141-'Model Parameters'!$B$35*($S141+2*$X141))-$Y141*SQRT($T141*('Input Parameters'!$G$12)^2/'Model Parameters'!$B$51)/TANH(SQRT($T141*('Input Parameters'!$G$12)^2/'Model Parameters'!$B$51)))</f>
        <v>2.8279199523885924E-3</v>
      </c>
      <c r="AI141" s="8">
        <f>MIN(1,('Model Parameters'!$B$45-'Model Parameters'!$F$3*'Input Parameters'!$G$3/'Model Parameters'!$F$4*LN($S141/'Input Parameters'!$G$22))/Z141)</f>
        <v>0.27273837860896993</v>
      </c>
      <c r="AJ141" s="8">
        <f>MIN('Input Parameters'!$G$24+'Model Parameters'!$F$2*'Input Parameters'!$G$4*EXP(-'Model Parameters'!$B$32*$S141-'Model Parameters'!$B$33*$X141-'Model Parameters'!$B$35*($S141+2*$X141)),AC141*10^(3-AD141)/'Model Parameters'!$B$13)</f>
        <v>1.6772575659278157</v>
      </c>
      <c r="AK141" s="8">
        <f t="shared" si="15"/>
        <v>0.252666108102514</v>
      </c>
      <c r="AL141" s="8">
        <f>MIN(1,('Model Parameters'!$B$45-'Model Parameters'!$F$3*'Input Parameters'!$G$3/'Model Parameters'!$F$4*AD141)/($E141-'Model Parameters'!$F$3*'Input Parameters'!$G$3/'Model Parameters'!$F$4*AD141))</f>
        <v>0.40857588216633772</v>
      </c>
      <c r="AM141" s="8">
        <f>MIN(1,('Model Parameters'!$B$45-'Model Parameters'!$F$3*'Input Parameters'!$G$3/'Model Parameters'!$F$4*AD141-0.2)/($E141-'Model Parameters'!$F$3*'Input Parameters'!$G$3/'Model Parameters'!$F$4*AD141-0.2))</f>
        <v>0.50804695716590675</v>
      </c>
      <c r="AN141" s="8">
        <f t="shared" si="16"/>
        <v>0.37850660599375113</v>
      </c>
      <c r="AO141" s="8">
        <f t="shared" si="17"/>
        <v>0.47065707457502837</v>
      </c>
      <c r="AP141" s="8">
        <f>EXP(-'Model Parameters'!$B$32*$S141-'Model Parameters'!$B$33*$X141-'Model Parameters'!$B$35*($S141+2*$X141))</f>
        <v>0.84337350974902758</v>
      </c>
    </row>
    <row r="142" spans="5:42" x14ac:dyDescent="0.4">
      <c r="E142">
        <f t="shared" si="12"/>
        <v>-0.70000000000000007</v>
      </c>
      <c r="F142">
        <f>'Input Parameters'!$G$15/(2*'Model Parameters'!$F$4)*'Model Parameters'!$B$39/('Model Parameters'!$B$65)*EXP(-($E142+0.11)/'Model Parameters'!$B$48)</f>
        <v>17.896406481154322</v>
      </c>
      <c r="G142">
        <f>1/((SQRT($F142*('Input Parameters'!$G$12)^2/'Model Parameters'!$B$51))/TANH(SQRT($F142*('Input Parameters'!$G$12)^2/'Model Parameters'!$B$51))+$F142*'Input Parameters'!$G$12/'Input Parameters'!$G$17)</f>
        <v>0.88486907184917618</v>
      </c>
      <c r="H142">
        <f>'Model Parameters'!$F$2*'Input Parameters'!$G$4*$G142</f>
        <v>30.139558619617176</v>
      </c>
      <c r="I142">
        <f>'Input Parameters'!$G$15*'Model Parameters'!$B$41/'Model Parameters'!$F$4*EXP(-$E142/'Model Parameters'!$B$50)</f>
        <v>65.579385299385748</v>
      </c>
      <c r="J142">
        <f>'Input Parameters'!$G$22+('Model Parameters'!$F$20*'Input Parameters'!$G$22 - (1/(1/('Input Parameters'!$G$12*($I142+2*$F142*$H142))+1/('Model Parameters'!$F$22*'Input Parameters'!$G$24))) + 'Input Parameters'!$G$12*($I142+2*$F142*$H142))/('Model Parameters'!$F$20+2*'Input Parameters'!$G$13*'Input Parameters'!$G$12*'Model Parameters'!$B$61*$H142)</f>
        <v>15.229331126306171</v>
      </c>
      <c r="K142">
        <f>'Input Parameters'!$G$15/(2*'Model Parameters'!$F$4)*'Model Parameters'!$B$39/('Model Parameters'!$B$65)*EXP(-($E142+0.11)/'Model Parameters'!$B$48)+'Input Parameters'!$G$13*'Model Parameters'!$B$61*$J142</f>
        <v>34.877110686985702</v>
      </c>
      <c r="L142">
        <f>1/((SQRT($K142*('Input Parameters'!$G$12)^2/'Model Parameters'!$B$51))/TANH(SQRT($K142*('Input Parameters'!$G$12)^2/'Model Parameters'!$B$51))+$K142*'Input Parameters'!$G$12/'Input Parameters'!$G$17)</f>
        <v>0.80122672881952606</v>
      </c>
      <c r="M142">
        <f>'Model Parameters'!$F$2*'Input Parameters'!$G$4*$L142</f>
        <v>27.290613638913911</v>
      </c>
      <c r="N142">
        <f>'Input Parameters'!$G$22+('Model Parameters'!$F$20*'Input Parameters'!$G$22 - (1/(1/('Input Parameters'!$G$12*($I142+2*$F142*$M142))+1/('Model Parameters'!$F$22*'Input Parameters'!$G$24))) + 'Input Parameters'!$G$12*($I142+2*$F142*$M142))/('Model Parameters'!$F$20+2*'Input Parameters'!$G$13*'Input Parameters'!$G$12*'Model Parameters'!$B$61*$M142)</f>
        <v>15.137479547467146</v>
      </c>
      <c r="O142" s="4">
        <f>(2*'Model Parameters'!$F$21*'Input Parameters'!$G$23+'Model Parameters'!$F$22*'Input Parameters'!$G$24+'Model Parameters'!$F$20*'Input Parameters'!$G$22+'Input Parameters'!$G$12*$I142-'Model Parameters'!$F$20*$N142)/(2*'Model Parameters'!$F$21)</f>
        <v>259.94538036885234</v>
      </c>
      <c r="P142" s="4">
        <f>'Input Parameters'!$G$12*(2*$F142*$M142)/(2*'Model Parameters'!$F$21)*EXP(-$N142*('Model Parameters'!$B$32+'Model Parameters'!$B$35))</f>
        <v>446.10041219136934</v>
      </c>
      <c r="Q142">
        <f>$O142+LN(1+($P142*('Model Parameters'!$B$33+2*'Model Parameters'!$B$35)*EXP(-$O142*('Model Parameters'!$B$33+2*'Model Parameters'!$B$35)))/(1+LN(SQRT(1+$P142*('Model Parameters'!$B$33+2*'Model Parameters'!$B$35)*EXP(-$O142*('Model Parameters'!$B$33+2*'Model Parameters'!$B$35))))))/('Model Parameters'!$B$33+2*'Model Parameters'!$B$35)</f>
        <v>634.02103685412874</v>
      </c>
      <c r="R142">
        <f>'Input Parameters'!$G$4*'Model Parameters'!$F$2*EXP(-'Model Parameters'!$B$32*$N142-'Model Parameters'!$B$33*$Q142-'Model Parameters'!$B$35*($N142+2*$Q142))*$L142</f>
        <v>22.873491239186482</v>
      </c>
      <c r="S142">
        <f>'Input Parameters'!$G$22+('Model Parameters'!$F$20*'Input Parameters'!$G$22 - (1/(1/('Input Parameters'!$G$12*($I142+2*$F142*$R142))+1/('Model Parameters'!$F$22*'Input Parameters'!$G$24))) + 'Input Parameters'!$G$12*($I142+2*$F142*$R142))/('Model Parameters'!$F$20+2*'Input Parameters'!$G$13*'Input Parameters'!$G$12*'Model Parameters'!$B$61*$R142)</f>
        <v>14.956841150366408</v>
      </c>
      <c r="T142">
        <f>'Input Parameters'!$G$15/(2*'Model Parameters'!$F$4)*'Model Parameters'!$B$39/('Model Parameters'!$B$65)*EXP(-($E142+0.11)/'Model Parameters'!$B$48)+'Input Parameters'!$G$13*'Model Parameters'!$B$61*$S142</f>
        <v>34.573284363812867</v>
      </c>
      <c r="U142">
        <f>1/((SQRT($T142*('Input Parameters'!$G$12)^2/'Model Parameters'!$B$51))/TANH(SQRT($T142*('Input Parameters'!$G$12)^2/'Model Parameters'!$B$51))+$T142*'Input Parameters'!$G$12/'Input Parameters'!$G$17)</f>
        <v>0.80255591883682897</v>
      </c>
      <c r="V142" s="4">
        <f>(2*'Model Parameters'!$F$21*'Input Parameters'!$G$23+'Model Parameters'!$F$22*'Input Parameters'!$G$24+'Model Parameters'!$F$20*'Input Parameters'!$G$22+'Input Parameters'!$G$12*$I142-'Model Parameters'!$F$20*$S142)/(2*'Model Parameters'!$F$21)</f>
        <v>260.25898590592305</v>
      </c>
      <c r="W142" s="4">
        <f>'Input Parameters'!$G$12*(2*$F142*$U142*'Model Parameters'!$F$2*'Input Parameters'!$G$4)/(2*'Model Parameters'!$F$21)*EXP(-$S142*('Model Parameters'!$B$32+'Model Parameters'!$B$35))</f>
        <v>446.85190533134556</v>
      </c>
      <c r="X142">
        <f>MAX(0,$V142+LN(1+($W142*('Model Parameters'!$B$33+2*'Model Parameters'!$B$35)*EXP(-$V142*('Model Parameters'!$B$33+2*'Model Parameters'!$B$35)))/(1+LN(SQRT(1+$W142*('Model Parameters'!$B$33+2*'Model Parameters'!$B$35)*EXP(-$V142*('Model Parameters'!$B$33+2*'Model Parameters'!$B$35))))))/('Model Parameters'!$B$33+2*'Model Parameters'!$B$35))</f>
        <v>634.87503455207639</v>
      </c>
      <c r="Y142">
        <f>'Input Parameters'!$G$4*'Model Parameters'!$F$2*EXP(-'Model Parameters'!$B$32*$S142-'Model Parameters'!$B$33*$X142-'Model Parameters'!$B$35*($S142+2*$X142))*$U142</f>
        <v>22.906641333459117</v>
      </c>
      <c r="Z142" s="8">
        <f>$E142-'Model Parameters'!$F$3*'Input Parameters'!$G$3/'Model Parameters'!$F$4*LN($S142/'Input Parameters'!$G$22)</f>
        <v>-0.81167252751206931</v>
      </c>
      <c r="AA142" s="8">
        <f>'Input Parameters'!$G$12*$Y142*$F142*2*'Model Parameters'!$F$4/10</f>
        <v>30.139915032381822</v>
      </c>
      <c r="AB142" s="8">
        <f t="shared" si="13"/>
        <v>22.906641333459117</v>
      </c>
      <c r="AC142" s="8">
        <f t="shared" si="14"/>
        <v>634.87503455207639</v>
      </c>
      <c r="AD142" s="8">
        <f>LOG10(S142/1000/'Model Parameters'!$B$15)</f>
        <v>11.486896971714957</v>
      </c>
      <c r="AE142" s="8">
        <f>AA142*10/(AA142*10+('Model Parameters'!$F$4*'Input Parameters'!$G$12)*I142)</f>
        <v>0.92593854213206395</v>
      </c>
      <c r="AF142" s="8">
        <f>Y142*S142*'Input Parameters'!$G$13*'Input Parameters'!$G$12*'Model Parameters'!$B$61</f>
        <v>1.4554629014380336E-3</v>
      </c>
      <c r="AG142" s="8">
        <f>'Input Parameters'!$G$12*F142*Y142</f>
        <v>1.5618964104462778E-3</v>
      </c>
      <c r="AH142" s="8">
        <f>'Input Parameters'!$G$17*('Model Parameters'!$F$2*'Input Parameters'!$G$4*EXP(-'Model Parameters'!$B$32*$S142-'Model Parameters'!$B$33*$X142-'Model Parameters'!$B$35*($S142+2*$X142))-$Y142*SQRT($T142*('Input Parameters'!$G$12)^2/'Model Parameters'!$B$51)/TANH(SQRT($T142*('Input Parameters'!$G$12)^2/'Model Parameters'!$B$51)))</f>
        <v>3.0173593118843316E-3</v>
      </c>
      <c r="AI142" s="8">
        <f>MIN(1,('Model Parameters'!$B$45-'Model Parameters'!$F$3*'Input Parameters'!$G$3/'Model Parameters'!$F$4*LN($S142/'Input Parameters'!$G$22))/Z142)</f>
        <v>0.27310586474022686</v>
      </c>
      <c r="AJ142" s="8">
        <f>MIN('Input Parameters'!$G$24+'Model Parameters'!$F$2*'Input Parameters'!$G$4*EXP(-'Model Parameters'!$B$32*$S142-'Model Parameters'!$B$33*$X142-'Model Parameters'!$B$35*($S142+2*$X142)),AC142*10^(3-AD142)/'Model Parameters'!$B$13)</f>
        <v>1.5914458717960032</v>
      </c>
      <c r="AK142" s="8">
        <f t="shared" si="15"/>
        <v>0.2528792462452823</v>
      </c>
      <c r="AL142" s="8">
        <f>MIN(1,('Model Parameters'!$B$45-'Model Parameters'!$F$3*'Input Parameters'!$G$3/'Model Parameters'!$F$4*AD142)/($E142-'Model Parameters'!$F$3*'Input Parameters'!$G$3/'Model Parameters'!$F$4*AD142))</f>
        <v>0.4071128483270216</v>
      </c>
      <c r="AM142" s="8">
        <f>MIN(1,('Model Parameters'!$B$45-'Model Parameters'!$F$3*'Input Parameters'!$G$3/'Model Parameters'!$F$4*AD142-0.2)/($E142-'Model Parameters'!$F$3*'Input Parameters'!$G$3/'Model Parameters'!$F$4*AD142-0.2))</f>
        <v>0.50633000077087209</v>
      </c>
      <c r="AN142" s="8">
        <f t="shared" si="16"/>
        <v>0.37696147726315443</v>
      </c>
      <c r="AO142" s="8">
        <f t="shared" si="17"/>
        <v>0.46883046275150814</v>
      </c>
      <c r="AP142" s="8">
        <f>EXP(-'Model Parameters'!$B$32*$S142-'Model Parameters'!$B$33*$X142-'Model Parameters'!$B$35*($S142+2*$X142))</f>
        <v>0.83796955777591431</v>
      </c>
    </row>
    <row r="143" spans="5:42" x14ac:dyDescent="0.4">
      <c r="E143">
        <f t="shared" si="12"/>
        <v>-0.70499999999999996</v>
      </c>
      <c r="F143">
        <f>'Input Parameters'!$G$15/(2*'Model Parameters'!$F$4)*'Model Parameters'!$B$39/('Model Parameters'!$B$65)*EXP(-($E143+0.11)/'Model Parameters'!$B$48)</f>
        <v>19.496346628105229</v>
      </c>
      <c r="G143">
        <f>1/((SQRT($F143*('Input Parameters'!$G$12)^2/'Model Parameters'!$B$51))/TANH(SQRT($F143*('Input Parameters'!$G$12)^2/'Model Parameters'!$B$51))+$F143*'Input Parameters'!$G$12/'Input Parameters'!$G$17)</f>
        <v>0.87608219565210443</v>
      </c>
      <c r="H143">
        <f>'Model Parameters'!$F$2*'Input Parameters'!$G$4*$G143</f>
        <v>29.840268500151794</v>
      </c>
      <c r="I143">
        <f>'Input Parameters'!$G$15*'Model Parameters'!$B$41/'Model Parameters'!$F$4*EXP(-$E143/'Model Parameters'!$B$50)</f>
        <v>70.338547844549851</v>
      </c>
      <c r="J143">
        <f>'Input Parameters'!$G$22+('Model Parameters'!$F$20*'Input Parameters'!$G$22 - (1/(1/('Input Parameters'!$G$12*($I143+2*$F143*$H143))+1/('Model Parameters'!$F$22*'Input Parameters'!$G$24))) + 'Input Parameters'!$G$12*($I143+2*$F143*$H143))/('Model Parameters'!$F$20+2*'Input Parameters'!$G$13*'Input Parameters'!$G$12*'Model Parameters'!$B$61*$H143)</f>
        <v>16.639459084242485</v>
      </c>
      <c r="K143">
        <f>'Input Parameters'!$G$15/(2*'Model Parameters'!$F$4)*'Model Parameters'!$B$39/('Model Parameters'!$B$65)*EXP(-($E143+0.11)/'Model Parameters'!$B$48)+'Input Parameters'!$G$13*'Model Parameters'!$B$61*$J143</f>
        <v>38.049343507035601</v>
      </c>
      <c r="L143">
        <f>1/((SQRT($K143*('Input Parameters'!$G$12)^2/'Model Parameters'!$B$51))/TANH(SQRT($K143*('Input Parameters'!$G$12)^2/'Model Parameters'!$B$51))+$K143*'Input Parameters'!$G$12/'Input Parameters'!$G$17)</f>
        <v>0.78766412162058397</v>
      </c>
      <c r="M143">
        <f>'Model Parameters'!$F$2*'Input Parameters'!$G$4*$L143</f>
        <v>26.828657166807684</v>
      </c>
      <c r="N143">
        <f>'Input Parameters'!$G$22+('Model Parameters'!$F$20*'Input Parameters'!$G$22 - (1/(1/('Input Parameters'!$G$12*($I143+2*$F143*$M143))+1/('Model Parameters'!$F$22*'Input Parameters'!$G$24))) + 'Input Parameters'!$G$12*($I143+2*$F143*$M143))/('Model Parameters'!$F$20+2*'Input Parameters'!$G$13*'Input Parameters'!$G$12*'Model Parameters'!$B$61*$M143)</f>
        <v>16.537772080327205</v>
      </c>
      <c r="O143" s="4">
        <f>(2*'Model Parameters'!$F$21*'Input Parameters'!$G$23+'Model Parameters'!$F$22*'Input Parameters'!$G$24+'Model Parameters'!$F$20*'Input Parameters'!$G$22+'Input Parameters'!$G$12*$I143-'Model Parameters'!$F$20*$N143)/(2*'Model Parameters'!$F$21)</f>
        <v>259.69247754413436</v>
      </c>
      <c r="P143" s="4">
        <f>'Input Parameters'!$G$12*(2*$F143*$M143)/(2*'Model Parameters'!$F$21)*EXP(-$N143*('Model Parameters'!$B$32+'Model Parameters'!$B$35))</f>
        <v>477.6606752584284</v>
      </c>
      <c r="Q143">
        <f>$O143+LN(1+($P143*('Model Parameters'!$B$33+2*'Model Parameters'!$B$35)*EXP(-$O143*('Model Parameters'!$B$33+2*'Model Parameters'!$B$35)))/(1+LN(SQRT(1+$P143*('Model Parameters'!$B$33+2*'Model Parameters'!$B$35)*EXP(-$O143*('Model Parameters'!$B$33+2*'Model Parameters'!$B$35))))))/('Model Parameters'!$B$33+2*'Model Parameters'!$B$35)</f>
        <v>657.56313702502507</v>
      </c>
      <c r="R143">
        <f>'Input Parameters'!$G$4*'Model Parameters'!$F$2*EXP(-'Model Parameters'!$B$32*$N143-'Model Parameters'!$B$33*$Q143-'Model Parameters'!$B$35*($N143+2*$Q143))*$L143</f>
        <v>22.33671176172405</v>
      </c>
      <c r="S143">
        <f>'Input Parameters'!$G$22+('Model Parameters'!$F$20*'Input Parameters'!$G$22 - (1/(1/('Input Parameters'!$G$12*($I143+2*$F143*$R143))+1/('Model Parameters'!$F$22*'Input Parameters'!$G$24))) + 'Input Parameters'!$G$12*($I143+2*$F143*$R143))/('Model Parameters'!$F$20+2*'Input Parameters'!$G$13*'Input Parameters'!$G$12*'Model Parameters'!$B$61*$R143)</f>
        <v>16.342838403346104</v>
      </c>
      <c r="T143">
        <f>'Input Parameters'!$G$15/(2*'Model Parameters'!$F$4)*'Model Parameters'!$B$39/('Model Parameters'!$B$65)*EXP(-($E143+0.11)/'Model Parameters'!$B$48)+'Input Parameters'!$G$13*'Model Parameters'!$B$61*$S143</f>
        <v>37.718611447836139</v>
      </c>
      <c r="U143">
        <f>1/((SQRT($T143*('Input Parameters'!$G$12)^2/'Model Parameters'!$B$51))/TANH(SQRT($T143*('Input Parameters'!$G$12)^2/'Model Parameters'!$B$51))+$T143*'Input Parameters'!$G$12/'Input Parameters'!$G$17)</f>
        <v>0.78905182259695417</v>
      </c>
      <c r="V143" s="4">
        <f>(2*'Model Parameters'!$F$21*'Input Parameters'!$G$23+'Model Parameters'!$F$22*'Input Parameters'!$G$24+'Model Parameters'!$F$20*'Input Parameters'!$G$22+'Input Parameters'!$G$12*$I143-'Model Parameters'!$F$20*$S143)/(2*'Model Parameters'!$F$21)</f>
        <v>260.03090105455084</v>
      </c>
      <c r="W143" s="4">
        <f>'Input Parameters'!$G$12*(2*$F143*$U143*'Model Parameters'!$F$2*'Input Parameters'!$G$4)/(2*'Model Parameters'!$F$21)*EXP(-$S143*('Model Parameters'!$B$32+'Model Parameters'!$B$35))</f>
        <v>478.51543181531031</v>
      </c>
      <c r="X143">
        <f>MAX(0,$V143+LN(1+($W143*('Model Parameters'!$B$33+2*'Model Parameters'!$B$35)*EXP(-$V143*('Model Parameters'!$B$33+2*'Model Parameters'!$B$35)))/(1+LN(SQRT(1+$W143*('Model Parameters'!$B$33+2*'Model Parameters'!$B$35)*EXP(-$V143*('Model Parameters'!$B$33+2*'Model Parameters'!$B$35))))))/('Model Parameters'!$B$33+2*'Model Parameters'!$B$35))</f>
        <v>658.50776619118687</v>
      </c>
      <c r="Y143">
        <f>'Input Parameters'!$G$4*'Model Parameters'!$F$2*EXP(-'Model Parameters'!$B$32*$S143-'Model Parameters'!$B$33*$X143-'Model Parameters'!$B$35*($S143+2*$X143))*$U143</f>
        <v>22.370868285420084</v>
      </c>
      <c r="Z143" s="8">
        <f>$E143-'Model Parameters'!$F$3*'Input Parameters'!$G$3/'Model Parameters'!$F$4*LN($S143/'Input Parameters'!$G$22)</f>
        <v>-0.8189494472823291</v>
      </c>
      <c r="AA143" s="8">
        <f>'Input Parameters'!$G$12*$Y143*$F143*2*'Model Parameters'!$F$4/10</f>
        <v>32.0664476409885</v>
      </c>
      <c r="AB143" s="8">
        <f t="shared" si="13"/>
        <v>22.370868285420084</v>
      </c>
      <c r="AC143" s="8">
        <f t="shared" si="14"/>
        <v>658.50776619118687</v>
      </c>
      <c r="AD143" s="8">
        <f>LOG10(S143/1000/'Model Parameters'!$B$15)</f>
        <v>11.525384576933522</v>
      </c>
      <c r="AE143" s="8">
        <f>AA143*10/(AA143*10+('Model Parameters'!$F$4*'Input Parameters'!$G$12)*I143)</f>
        <v>0.92538124205706707</v>
      </c>
      <c r="AF143" s="8">
        <f>Y143*S143*'Input Parameters'!$G$13*'Input Parameters'!$G$12*'Model Parameters'!$B$61</f>
        <v>1.5531384462095707E-3</v>
      </c>
      <c r="AG143" s="8">
        <f>'Input Parameters'!$G$12*F143*Y143</f>
        <v>1.6617322713887394E-3</v>
      </c>
      <c r="AH143" s="8">
        <f>'Input Parameters'!$G$17*('Model Parameters'!$F$2*'Input Parameters'!$G$4*EXP(-'Model Parameters'!$B$32*$S143-'Model Parameters'!$B$33*$X143-'Model Parameters'!$B$35*($S143+2*$X143))-$Y143*SQRT($T143*('Input Parameters'!$G$12)^2/'Model Parameters'!$B$51)/TANH(SQRT($T143*('Input Parameters'!$G$12)^2/'Model Parameters'!$B$51)))</f>
        <v>3.2148707175983539E-3</v>
      </c>
      <c r="AI143" s="8">
        <f>MIN(1,('Model Parameters'!$B$45-'Model Parameters'!$F$3*'Input Parameters'!$G$3/'Model Parameters'!$F$4*LN($S143/'Input Parameters'!$G$22))/Z143)</f>
        <v>0.27345942783831395</v>
      </c>
      <c r="AJ143" s="8">
        <f>MIN('Input Parameters'!$G$24+'Model Parameters'!$F$2*'Input Parameters'!$G$4*EXP(-'Model Parameters'!$B$32*$S143-'Model Parameters'!$B$33*$X143-'Model Parameters'!$B$35*($S143+2*$X143)),AC143*10^(3-AD143)/'Model Parameters'!$B$13)</f>
        <v>1.5106954408232773</v>
      </c>
      <c r="AK143" s="8">
        <f t="shared" si="15"/>
        <v>0.25305422498523389</v>
      </c>
      <c r="AL143" s="8">
        <f>MIN(1,('Model Parameters'!$B$45-'Model Parameters'!$F$3*'Input Parameters'!$G$3/'Model Parameters'!$F$4*AD143)/($E143-'Model Parameters'!$F$3*'Input Parameters'!$G$3/'Model Parameters'!$F$4*AD143))</f>
        <v>0.40566518296968718</v>
      </c>
      <c r="AM143" s="8">
        <f>MIN(1,('Model Parameters'!$B$45-'Model Parameters'!$F$3*'Input Parameters'!$G$3/'Model Parameters'!$F$4*AD143-0.2)/($E143-'Model Parameters'!$F$3*'Input Parameters'!$G$3/'Model Parameters'!$F$4*AD143-0.2))</f>
        <v>0.50462868537049188</v>
      </c>
      <c r="AN143" s="8">
        <f t="shared" si="16"/>
        <v>0.3753949508757965</v>
      </c>
      <c r="AO143" s="8">
        <f t="shared" si="17"/>
        <v>0.46697391964577067</v>
      </c>
      <c r="AP143" s="8">
        <f>EXP(-'Model Parameters'!$B$32*$S143-'Model Parameters'!$B$33*$X143-'Model Parameters'!$B$35*($S143+2*$X143))</f>
        <v>0.83237579231350212</v>
      </c>
    </row>
    <row r="144" spans="5:42" x14ac:dyDescent="0.4">
      <c r="E144">
        <f t="shared" si="12"/>
        <v>-0.71</v>
      </c>
      <c r="F144">
        <f>'Input Parameters'!$G$15/(2*'Model Parameters'!$F$4)*'Model Parameters'!$B$39/('Model Parameters'!$B$65)*EXP(-($E144+0.11)/'Model Parameters'!$B$48)</f>
        <v>21.23932155002742</v>
      </c>
      <c r="G144">
        <f>1/((SQRT($F144*('Input Parameters'!$G$12)^2/'Model Parameters'!$B$51))/TANH(SQRT($F144*('Input Parameters'!$G$12)^2/'Model Parameters'!$B$51))+$F144*'Input Parameters'!$G$12/'Input Parameters'!$G$17)</f>
        <v>0.86674623007647889</v>
      </c>
      <c r="H144">
        <f>'Model Parameters'!$F$2*'Input Parameters'!$G$4*$G144</f>
        <v>29.522275826784568</v>
      </c>
      <c r="I144">
        <f>'Input Parameters'!$G$15*'Model Parameters'!$B$41/'Model Parameters'!$F$4*EXP(-$E144/'Model Parameters'!$B$50)</f>
        <v>75.443087645507077</v>
      </c>
      <c r="J144">
        <f>'Input Parameters'!$G$22+('Model Parameters'!$F$20*'Input Parameters'!$G$22 - (1/(1/('Input Parameters'!$G$12*($I144+2*$F144*$H144))+1/('Model Parameters'!$F$22*'Input Parameters'!$G$24))) + 'Input Parameters'!$G$12*($I144+2*$F144*$H144))/('Model Parameters'!$F$20+2*'Input Parameters'!$G$13*'Input Parameters'!$G$12*'Model Parameters'!$B$61*$H144)</f>
        <v>18.175123581606581</v>
      </c>
      <c r="K144">
        <f>'Input Parameters'!$G$15/(2*'Model Parameters'!$F$4)*'Model Parameters'!$B$39/('Model Parameters'!$B$65)*EXP(-($E144+0.11)/'Model Parameters'!$B$48)+'Input Parameters'!$G$13*'Model Parameters'!$B$61*$J144</f>
        <v>41.504584343518758</v>
      </c>
      <c r="L144">
        <f>1/((SQRT($K144*('Input Parameters'!$G$12)^2/'Model Parameters'!$B$51))/TANH(SQRT($K144*('Input Parameters'!$G$12)^2/'Model Parameters'!$B$51))+$K144*'Input Parameters'!$G$12/'Input Parameters'!$G$17)</f>
        <v>0.77351697345626513</v>
      </c>
      <c r="M144">
        <f>'Model Parameters'!$F$2*'Input Parameters'!$G$4*$L144</f>
        <v>26.346790622972176</v>
      </c>
      <c r="N144">
        <f>'Input Parameters'!$G$22+('Model Parameters'!$F$20*'Input Parameters'!$G$22 - (1/(1/('Input Parameters'!$G$12*($I144+2*$F144*$M144))+1/('Model Parameters'!$F$22*'Input Parameters'!$G$24))) + 'Input Parameters'!$G$12*($I144+2*$F144*$M144))/('Model Parameters'!$F$20+2*'Input Parameters'!$G$13*'Input Parameters'!$G$12*'Model Parameters'!$B$61*$M144)</f>
        <v>18.062540791860034</v>
      </c>
      <c r="O144" s="4">
        <f>(2*'Model Parameters'!$F$21*'Input Parameters'!$G$23+'Model Parameters'!$F$22*'Input Parameters'!$G$24+'Model Parameters'!$F$20*'Input Parameters'!$G$22+'Input Parameters'!$G$12*$I144-'Model Parameters'!$F$20*$N144)/(2*'Model Parameters'!$F$21)</f>
        <v>259.38154192101956</v>
      </c>
      <c r="P144" s="4">
        <f>'Input Parameters'!$G$12*(2*$F144*$M144)/(2*'Model Parameters'!$F$21)*EXP(-$N144*('Model Parameters'!$B$32+'Model Parameters'!$B$35))</f>
        <v>510.90698619236218</v>
      </c>
      <c r="Q144">
        <f>$O144+LN(1+($P144*('Model Parameters'!$B$33+2*'Model Parameters'!$B$35)*EXP(-$O144*('Model Parameters'!$B$33+2*'Model Parameters'!$B$35)))/(1+LN(SQRT(1+$P144*('Model Parameters'!$B$33+2*'Model Parameters'!$B$35)*EXP(-$O144*('Model Parameters'!$B$33+2*'Model Parameters'!$B$35))))))/('Model Parameters'!$B$33+2*'Model Parameters'!$B$35)</f>
        <v>681.99610589228246</v>
      </c>
      <c r="R144">
        <f>'Input Parameters'!$G$4*'Model Parameters'!$F$2*EXP(-'Model Parameters'!$B$32*$N144-'Model Parameters'!$B$33*$Q144-'Model Parameters'!$B$35*($N144+2*$Q144))*$L144</f>
        <v>21.783871985547574</v>
      </c>
      <c r="S144">
        <f>'Input Parameters'!$G$22+('Model Parameters'!$F$20*'Input Parameters'!$G$22 - (1/(1/('Input Parameters'!$G$12*($I144+2*$F144*$R144))+1/('Model Parameters'!$F$22*'Input Parameters'!$G$24))) + 'Input Parameters'!$G$12*($I144+2*$F144*$R144))/('Model Parameters'!$F$20+2*'Input Parameters'!$G$13*'Input Parameters'!$G$12*'Model Parameters'!$B$61*$R144)</f>
        <v>17.85176036487459</v>
      </c>
      <c r="T144">
        <f>'Input Parameters'!$G$15/(2*'Model Parameters'!$F$4)*'Model Parameters'!$B$39/('Model Parameters'!$B$65)*EXP(-($E144+0.11)/'Model Parameters'!$B$48)+'Input Parameters'!$G$13*'Model Parameters'!$B$61*$S144</f>
        <v>41.144034356862591</v>
      </c>
      <c r="U144">
        <f>1/((SQRT($T144*('Input Parameters'!$G$12)^2/'Model Parameters'!$B$51))/TANH(SQRT($T144*('Input Parameters'!$G$12)^2/'Model Parameters'!$B$51))+$T144*'Input Parameters'!$G$12/'Input Parameters'!$G$17)</f>
        <v>0.77496398084752272</v>
      </c>
      <c r="V144" s="4">
        <f>(2*'Model Parameters'!$F$21*'Input Parameters'!$G$23+'Model Parameters'!$F$22*'Input Parameters'!$G$24+'Model Parameters'!$F$20*'Input Parameters'!$G$22+'Input Parameters'!$G$12*$I144-'Model Parameters'!$F$20*$S144)/(2*'Model Parameters'!$F$21)</f>
        <v>259.74747690532917</v>
      </c>
      <c r="W144" s="4">
        <f>'Input Parameters'!$G$12*(2*$F144*$U144*'Model Parameters'!$F$2*'Input Parameters'!$G$4)/(2*'Model Parameters'!$F$21)*EXP(-$S144*('Model Parameters'!$B$32+'Model Parameters'!$B$35))</f>
        <v>511.87802108354907</v>
      </c>
      <c r="X144">
        <f>MAX(0,$V144+LN(1+($W144*('Model Parameters'!$B$33+2*'Model Parameters'!$B$35)*EXP(-$V144*('Model Parameters'!$B$33+2*'Model Parameters'!$B$35)))/(1+LN(SQRT(1+$W144*('Model Parameters'!$B$33+2*'Model Parameters'!$B$35)*EXP(-$V144*('Model Parameters'!$B$33+2*'Model Parameters'!$B$35))))))/('Model Parameters'!$B$33+2*'Model Parameters'!$B$35))</f>
        <v>683.04082648855751</v>
      </c>
      <c r="Y144">
        <f>'Input Parameters'!$G$4*'Model Parameters'!$F$2*EXP(-'Model Parameters'!$B$32*$S144-'Model Parameters'!$B$33*$X144-'Model Parameters'!$B$35*($S144+2*$X144))*$U144</f>
        <v>21.819002888793829</v>
      </c>
      <c r="Z144" s="8">
        <f>$E144-'Model Parameters'!$F$3*'Input Parameters'!$G$3/'Model Parameters'!$F$4*LN($S144/'Input Parameters'!$G$22)</f>
        <v>-0.82621843707687037</v>
      </c>
      <c r="AA144" s="8">
        <f>'Input Parameters'!$G$12*$Y144*$F144*2*'Model Parameters'!$F$4/10</f>
        <v>34.071426128870876</v>
      </c>
      <c r="AB144" s="8">
        <f t="shared" si="13"/>
        <v>21.819002888793829</v>
      </c>
      <c r="AC144" s="8">
        <f t="shared" si="14"/>
        <v>683.04082648855751</v>
      </c>
      <c r="AD144" s="8">
        <f>LOG10(S144/1000/'Model Parameters'!$B$15)</f>
        <v>11.56373813888063</v>
      </c>
      <c r="AE144" s="8">
        <f>AA144*10/(AA144*10+('Model Parameters'!$F$4*'Input Parameters'!$G$12)*I144)</f>
        <v>0.92472888608682324</v>
      </c>
      <c r="AF144" s="8">
        <f>Y144*S144*'Input Parameters'!$G$13*'Input Parameters'!$G$12*'Model Parameters'!$B$61</f>
        <v>1.6546867575475319E-3</v>
      </c>
      <c r="AG144" s="8">
        <f>'Input Parameters'!$G$12*F144*Y144</f>
        <v>1.7656333175556239E-3</v>
      </c>
      <c r="AH144" s="8">
        <f>'Input Parameters'!$G$17*('Model Parameters'!$F$2*'Input Parameters'!$G$4*EXP(-'Model Parameters'!$B$32*$S144-'Model Parameters'!$B$33*$X144-'Model Parameters'!$B$35*($S144+2*$X144))-$Y144*SQRT($T144*('Input Parameters'!$G$12)^2/'Model Parameters'!$B$51)/TANH(SQRT($T144*('Input Parameters'!$G$12)^2/'Model Parameters'!$B$51)))</f>
        <v>3.4203200751031864E-3</v>
      </c>
      <c r="AI144" s="8">
        <f>MIN(1,('Model Parameters'!$B$45-'Model Parameters'!$F$3*'Input Parameters'!$G$3/'Model Parameters'!$F$4*LN($S144/'Input Parameters'!$G$22))/Z144)</f>
        <v>0.27379979303926288</v>
      </c>
      <c r="AJ144" s="8">
        <f>MIN('Input Parameters'!$G$24+'Model Parameters'!$F$2*'Input Parameters'!$G$4*EXP(-'Model Parameters'!$B$32*$S144-'Model Parameters'!$B$33*$X144-'Model Parameters'!$B$35*($S144+2*$X144)),AC144*10^(3-AD144)/'Model Parameters'!$B$13)</f>
        <v>1.4345282934209116</v>
      </c>
      <c r="AK144" s="8">
        <f t="shared" si="15"/>
        <v>0.25319057762800029</v>
      </c>
      <c r="AL144" s="8">
        <f>MIN(1,('Model Parameters'!$B$45-'Model Parameters'!$F$3*'Input Parameters'!$G$3/'Model Parameters'!$F$4*AD144)/($E144-'Model Parameters'!$F$3*'Input Parameters'!$G$3/'Model Parameters'!$F$4*AD144))</f>
        <v>0.4042326976342529</v>
      </c>
      <c r="AM144" s="8">
        <f>MIN(1,('Model Parameters'!$B$45-'Model Parameters'!$F$3*'Input Parameters'!$G$3/'Model Parameters'!$F$4*AD144-0.2)/($E144-'Model Parameters'!$F$3*'Input Parameters'!$G$3/'Model Parameters'!$F$4*AD144-0.2))</f>
        <v>0.50294283339154633</v>
      </c>
      <c r="AN144" s="8">
        <f t="shared" si="16"/>
        <v>0.37380565220319434</v>
      </c>
      <c r="AO144" s="8">
        <f t="shared" si="17"/>
        <v>0.46508576608751534</v>
      </c>
      <c r="AP144" s="8">
        <f>EXP(-'Model Parameters'!$B$32*$S144-'Model Parameters'!$B$33*$X144-'Model Parameters'!$B$35*($S144+2*$X144))</f>
        <v>0.8266002075541613</v>
      </c>
    </row>
    <row r="145" spans="5:42" x14ac:dyDescent="0.4">
      <c r="E145">
        <f t="shared" si="12"/>
        <v>-0.71499999999999997</v>
      </c>
      <c r="F145">
        <f>'Input Parameters'!$G$15/(2*'Model Parameters'!$F$4)*'Model Parameters'!$B$39/('Model Parameters'!$B$65)*EXP(-($E145+0.11)/'Model Parameters'!$B$48)</f>
        <v>23.138118567052778</v>
      </c>
      <c r="G145">
        <f>1/((SQRT($F145*('Input Parameters'!$G$12)^2/'Model Parameters'!$B$51))/TANH(SQRT($F145*('Input Parameters'!$G$12)^2/'Model Parameters'!$B$51))+$F145*'Input Parameters'!$G$12/'Input Parameters'!$G$17)</f>
        <v>0.85684537741099243</v>
      </c>
      <c r="H145">
        <f>'Model Parameters'!$F$2*'Input Parameters'!$G$4*$G145</f>
        <v>29.185042513078603</v>
      </c>
      <c r="I145">
        <f>'Input Parameters'!$G$15*'Model Parameters'!$B$41/'Model Parameters'!$F$4*EXP(-$E145/'Model Parameters'!$B$50)</f>
        <v>80.918069080220263</v>
      </c>
      <c r="J145">
        <f>'Input Parameters'!$G$22+('Model Parameters'!$F$20*'Input Parameters'!$G$22 - (1/(1/('Input Parameters'!$G$12*($I145+2*$F145*$H145))+1/('Model Parameters'!$F$22*'Input Parameters'!$G$24))) + 'Input Parameters'!$G$12*($I145+2*$F145*$H145))/('Model Parameters'!$F$20+2*'Input Parameters'!$G$13*'Input Parameters'!$G$12*'Model Parameters'!$B$61*$H145)</f>
        <v>19.847345618818068</v>
      </c>
      <c r="K145">
        <f>'Input Parameters'!$G$15/(2*'Model Parameters'!$F$4)*'Model Parameters'!$B$39/('Model Parameters'!$B$65)*EXP(-($E145+0.11)/'Model Parameters'!$B$48)+'Input Parameters'!$G$13*'Model Parameters'!$B$61*$J145</f>
        <v>45.267908932034928</v>
      </c>
      <c r="L145">
        <f>1/((SQRT($K145*('Input Parameters'!$G$12)^2/'Model Parameters'!$B$51))/TANH(SQRT($K145*('Input Parameters'!$G$12)^2/'Model Parameters'!$B$51))+$K145*'Input Parameters'!$G$12/'Input Parameters'!$G$17)</f>
        <v>0.75880141894697406</v>
      </c>
      <c r="M145">
        <f>'Model Parameters'!$F$2*'Input Parameters'!$G$4*$L145</f>
        <v>25.84556356931768</v>
      </c>
      <c r="N145">
        <f>'Input Parameters'!$G$22+('Model Parameters'!$F$20*'Input Parameters'!$G$22 - (1/(1/('Input Parameters'!$G$12*($I145+2*$F145*$M145))+1/('Model Parameters'!$F$22*'Input Parameters'!$G$24))) + 'Input Parameters'!$G$12*($I145+2*$F145*$M145))/('Model Parameters'!$F$20+2*'Input Parameters'!$G$13*'Input Parameters'!$G$12*'Model Parameters'!$B$61*$M145)</f>
        <v>19.72266643405165</v>
      </c>
      <c r="O145" s="4">
        <f>(2*'Model Parameters'!$F$21*'Input Parameters'!$G$23+'Model Parameters'!$F$22*'Input Parameters'!$G$24+'Model Parameters'!$F$20*'Input Parameters'!$G$22+'Input Parameters'!$G$12*$I145-'Model Parameters'!$F$20*$N145)/(2*'Model Parameters'!$F$21)</f>
        <v>259.00515475576049</v>
      </c>
      <c r="P145" s="4">
        <f>'Input Parameters'!$G$12*(2*$F145*$M145)/(2*'Model Parameters'!$F$21)*EXP(-$N145*('Model Parameters'!$B$32+'Model Parameters'!$B$35))</f>
        <v>545.86514794634354</v>
      </c>
      <c r="Q145">
        <f>$O145+LN(1+($P145*('Model Parameters'!$B$33+2*'Model Parameters'!$B$35)*EXP(-$O145*('Model Parameters'!$B$33+2*'Model Parameters'!$B$35)))/(1+LN(SQRT(1+$P145*('Model Parameters'!$B$33+2*'Model Parameters'!$B$35)*EXP(-$O145*('Model Parameters'!$B$33+2*'Model Parameters'!$B$35))))))/('Model Parameters'!$B$33+2*'Model Parameters'!$B$35)</f>
        <v>707.29170099219414</v>
      </c>
      <c r="R145">
        <f>'Input Parameters'!$G$4*'Model Parameters'!$F$2*EXP(-'Model Parameters'!$B$32*$N145-'Model Parameters'!$B$33*$Q145-'Model Parameters'!$B$35*($N145+2*$Q145))*$L145</f>
        <v>21.216269473953695</v>
      </c>
      <c r="S145">
        <f>'Input Parameters'!$G$22+('Model Parameters'!$F$20*'Input Parameters'!$G$22 - (1/(1/('Input Parameters'!$G$12*($I145+2*$F145*$R145))+1/('Model Parameters'!$F$22*'Input Parameters'!$G$24))) + 'Input Parameters'!$G$12*($I145+2*$F145*$R145))/('Model Parameters'!$F$20+2*'Input Parameters'!$G$13*'Input Parameters'!$G$12*'Model Parameters'!$B$61*$R145)</f>
        <v>19.494259694237815</v>
      </c>
      <c r="T145">
        <f>'Input Parameters'!$G$15/(2*'Model Parameters'!$F$4)*'Model Parameters'!$B$39/('Model Parameters'!$B$65)*EXP(-($E145+0.11)/'Model Parameters'!$B$48)+'Input Parameters'!$G$13*'Model Parameters'!$B$61*$S145</f>
        <v>44.874218126127943</v>
      </c>
      <c r="U145">
        <f>1/((SQRT($T145*('Input Parameters'!$G$12)^2/'Model Parameters'!$B$51))/TANH(SQRT($T145*('Input Parameters'!$G$12)^2/'Model Parameters'!$B$51))+$T145*'Input Parameters'!$G$12/'Input Parameters'!$G$17)</f>
        <v>0.76030847765043785</v>
      </c>
      <c r="V145" s="4">
        <f>(2*'Model Parameters'!$F$21*'Input Parameters'!$G$23+'Model Parameters'!$F$22*'Input Parameters'!$G$24+'Model Parameters'!$F$20*'Input Parameters'!$G$22+'Input Parameters'!$G$12*$I145-'Model Parameters'!$F$20*$S145)/(2*'Model Parameters'!$F$21)</f>
        <v>259.40169070525712</v>
      </c>
      <c r="W145" s="4">
        <f>'Input Parameters'!$G$12*(2*$F145*$U145*'Model Parameters'!$F$2*'Input Parameters'!$G$4)/(2*'Model Parameters'!$F$21)*EXP(-$S145*('Model Parameters'!$B$32+'Model Parameters'!$B$35))</f>
        <v>546.96699545138677</v>
      </c>
      <c r="X145">
        <f>MAX(0,$V145+LN(1+($W145*('Model Parameters'!$B$33+2*'Model Parameters'!$B$35)*EXP(-$V145*('Model Parameters'!$B$33+2*'Model Parameters'!$B$35)))/(1+LN(SQRT(1+$W145*('Model Parameters'!$B$33+2*'Model Parameters'!$B$35)*EXP(-$V145*('Model Parameters'!$B$33+2*'Model Parameters'!$B$35))))))/('Model Parameters'!$B$33+2*'Model Parameters'!$B$35))</f>
        <v>708.44693278360387</v>
      </c>
      <c r="Y145">
        <f>'Input Parameters'!$G$4*'Model Parameters'!$F$2*EXP(-'Model Parameters'!$B$32*$S145-'Model Parameters'!$B$33*$X145-'Model Parameters'!$B$35*($S145+2*$X145))*$U145</f>
        <v>21.252340083167159</v>
      </c>
      <c r="Z145" s="8">
        <f>$E145-'Model Parameters'!$F$3*'Input Parameters'!$G$3/'Model Parameters'!$F$4*LN($S145/'Input Parameters'!$G$22)</f>
        <v>-0.83347986251351758</v>
      </c>
      <c r="AA145" s="8">
        <f>'Input Parameters'!$G$12*$Y145*$F145*2*'Model Parameters'!$F$4/10</f>
        <v>36.153435417148245</v>
      </c>
      <c r="AB145" s="8">
        <f t="shared" si="13"/>
        <v>21.252340083167159</v>
      </c>
      <c r="AC145" s="8">
        <f t="shared" si="14"/>
        <v>708.44693278360387</v>
      </c>
      <c r="AD145" s="8">
        <f>LOG10(S145/1000/'Model Parameters'!$B$15)</f>
        <v>11.601963837727704</v>
      </c>
      <c r="AE145" s="8">
        <f>AA145*10/(AA145*10+('Model Parameters'!$F$4*'Input Parameters'!$G$12)*I145)</f>
        <v>0.92397750574873405</v>
      </c>
      <c r="AF145" s="8">
        <f>Y145*S145*'Input Parameters'!$G$13*'Input Parameters'!$G$12*'Model Parameters'!$B$61</f>
        <v>1.7600027534610818E-3</v>
      </c>
      <c r="AG145" s="8">
        <f>'Input Parameters'!$G$12*F145*Y145</f>
        <v>1.8735262173989865E-3</v>
      </c>
      <c r="AH145" s="8">
        <f>'Input Parameters'!$G$17*('Model Parameters'!$F$2*'Input Parameters'!$G$4*EXP(-'Model Parameters'!$B$32*$S145-'Model Parameters'!$B$33*$X145-'Model Parameters'!$B$35*($S145+2*$X145))-$Y145*SQRT($T145*('Input Parameters'!$G$12)^2/'Model Parameters'!$B$51)/TANH(SQRT($T145*('Input Parameters'!$G$12)^2/'Model Parameters'!$B$51)))</f>
        <v>3.6335289708601089E-3</v>
      </c>
      <c r="AI145" s="8">
        <f>MIN(1,('Model Parameters'!$B$45-'Model Parameters'!$F$3*'Input Parameters'!$G$3/'Model Parameters'!$F$4*LN($S145/'Input Parameters'!$G$22))/Z145)</f>
        <v>0.27412763377928884</v>
      </c>
      <c r="AJ145" s="8">
        <f>MIN('Input Parameters'!$G$24+'Model Parameters'!$F$2*'Input Parameters'!$G$4*EXP(-'Model Parameters'!$B$32*$S145-'Model Parameters'!$B$33*$X145-'Model Parameters'!$B$35*($S145+2*$X145)),AC145*10^(3-AD145)/'Model Parameters'!$B$13)</f>
        <v>1.3625237491259032</v>
      </c>
      <c r="AK145" s="8">
        <f t="shared" si="15"/>
        <v>0.25328776731618974</v>
      </c>
      <c r="AL145" s="8">
        <f>MIN(1,('Model Parameters'!$B$45-'Model Parameters'!$F$3*'Input Parameters'!$G$3/'Model Parameters'!$F$4*AD145)/($E145-'Model Parameters'!$F$3*'Input Parameters'!$G$3/'Model Parameters'!$F$4*AD145))</f>
        <v>0.40281520225632611</v>
      </c>
      <c r="AM145" s="8">
        <f>MIN(1,('Model Parameters'!$B$45-'Model Parameters'!$F$3*'Input Parameters'!$G$3/'Model Parameters'!$F$4*AD145-0.2)/($E145-'Model Parameters'!$F$3*'Input Parameters'!$G$3/'Model Parameters'!$F$4*AD145-0.2))</f>
        <v>0.50127226686504067</v>
      </c>
      <c r="AN145" s="8">
        <f t="shared" si="16"/>
        <v>0.37219218585847202</v>
      </c>
      <c r="AO145" s="8">
        <f t="shared" si="17"/>
        <v>0.46316429883897409</v>
      </c>
      <c r="AP145" s="8">
        <f>EXP(-'Model Parameters'!$B$32*$S145-'Model Parameters'!$B$33*$X145-'Model Parameters'!$B$35*($S145+2*$X145))</f>
        <v>0.82065203685316024</v>
      </c>
    </row>
    <row r="146" spans="5:42" x14ac:dyDescent="0.4">
      <c r="E146">
        <f t="shared" si="12"/>
        <v>-0.72</v>
      </c>
      <c r="F146">
        <f>'Input Parameters'!$G$15/(2*'Model Parameters'!$F$4)*'Model Parameters'!$B$39/('Model Parameters'!$B$65)*EXP(-($E146+0.11)/'Model Parameters'!$B$48)</f>
        <v>25.206668186738867</v>
      </c>
      <c r="G146">
        <f>1/((SQRT($F146*('Input Parameters'!$G$12)^2/'Model Parameters'!$B$51))/TANH(SQRT($F146*('Input Parameters'!$G$12)^2/'Model Parameters'!$B$51))+$F146*'Input Parameters'!$G$12/'Input Parameters'!$G$17)</f>
        <v>0.84636621019335145</v>
      </c>
      <c r="H146">
        <f>'Model Parameters'!$F$2*'Input Parameters'!$G$4*$G146</f>
        <v>28.828111205737468</v>
      </c>
      <c r="I146">
        <f>'Input Parameters'!$G$15*'Model Parameters'!$B$41/'Model Parameters'!$F$4*EXP(-$E146/'Model Parameters'!$B$50)</f>
        <v>86.790375473997969</v>
      </c>
      <c r="J146">
        <f>'Input Parameters'!$G$22+('Model Parameters'!$F$20*'Input Parameters'!$G$22 - (1/(1/('Input Parameters'!$G$12*($I146+2*$F146*$H146))+1/('Model Parameters'!$F$22*'Input Parameters'!$G$24))) + 'Input Parameters'!$G$12*($I146+2*$F146*$H146))/('Model Parameters'!$F$20+2*'Input Parameters'!$G$13*'Input Parameters'!$G$12*'Model Parameters'!$B$61*$H146)</f>
        <v>21.668111818451372</v>
      </c>
      <c r="K146">
        <f>'Input Parameters'!$G$15/(2*'Model Parameters'!$F$4)*'Model Parameters'!$B$39/('Model Parameters'!$B$65)*EXP(-($E146+0.11)/'Model Parameters'!$B$48)+'Input Parameters'!$G$13*'Model Parameters'!$B$61*$J146</f>
        <v>49.366612864312145</v>
      </c>
      <c r="L146">
        <f>1/((SQRT($K146*('Input Parameters'!$G$12)^2/'Model Parameters'!$B$51))/TANH(SQRT($K146*('Input Parameters'!$G$12)^2/'Model Parameters'!$B$51))+$K146*'Input Parameters'!$G$12/'Input Parameters'!$G$17)</f>
        <v>0.74353894648573693</v>
      </c>
      <c r="M146">
        <f>'Model Parameters'!$F$2*'Input Parameters'!$G$4*$L146</f>
        <v>25.325707922804412</v>
      </c>
      <c r="N146">
        <f>'Input Parameters'!$G$22+('Model Parameters'!$F$20*'Input Parameters'!$G$22 - (1/(1/('Input Parameters'!$G$12*($I146+2*$F146*$M146))+1/('Model Parameters'!$F$22*'Input Parameters'!$G$24))) + 'Input Parameters'!$G$12*($I146+2*$F146*$M146))/('Model Parameters'!$F$20+2*'Input Parameters'!$G$13*'Input Parameters'!$G$12*'Model Parameters'!$B$61*$M146)</f>
        <v>21.52997221790601</v>
      </c>
      <c r="O146" s="4">
        <f>(2*'Model Parameters'!$F$21*'Input Parameters'!$G$23+'Model Parameters'!$F$22*'Input Parameters'!$G$24+'Model Parameters'!$F$20*'Input Parameters'!$G$22+'Input Parameters'!$G$12*$I146-'Model Parameters'!$F$20*$N146)/(2*'Model Parameters'!$F$21)</f>
        <v>258.55509358821598</v>
      </c>
      <c r="P146" s="4">
        <f>'Input Parameters'!$G$12*(2*$F146*$M146)/(2*'Model Parameters'!$F$21)*EXP(-$N146*('Model Parameters'!$B$32+'Model Parameters'!$B$35))</f>
        <v>582.55527025751712</v>
      </c>
      <c r="Q146">
        <f>$O146+LN(1+($P146*('Model Parameters'!$B$33+2*'Model Parameters'!$B$35)*EXP(-$O146*('Model Parameters'!$B$33+2*'Model Parameters'!$B$35)))/(1+LN(SQRT(1+$P146*('Model Parameters'!$B$33+2*'Model Parameters'!$B$35)*EXP(-$O146*('Model Parameters'!$B$33+2*'Model Parameters'!$B$35))))))/('Model Parameters'!$B$33+2*'Model Parameters'!$B$35)</f>
        <v>733.41596459619745</v>
      </c>
      <c r="R146">
        <f>'Input Parameters'!$G$4*'Model Parameters'!$F$2*EXP(-'Model Parameters'!$B$32*$N146-'Model Parameters'!$B$33*$Q146-'Model Parameters'!$B$35*($N146+2*$Q146))*$L146</f>
        <v>20.635367535987722</v>
      </c>
      <c r="S146">
        <f>'Input Parameters'!$G$22+('Model Parameters'!$F$20*'Input Parameters'!$G$22 - (1/(1/('Input Parameters'!$G$12*($I146+2*$F146*$R146))+1/('Model Parameters'!$F$22*'Input Parameters'!$G$24))) + 'Input Parameters'!$G$12*($I146+2*$F146*$R146))/('Model Parameters'!$F$20+2*'Input Parameters'!$G$13*'Input Parameters'!$G$12*'Model Parameters'!$B$61*$R146)</f>
        <v>21.281892617526672</v>
      </c>
      <c r="T146">
        <f>'Input Parameters'!$G$15/(2*'Model Parameters'!$F$4)*'Model Parameters'!$B$39/('Model Parameters'!$B$65)*EXP(-($E146+0.11)/'Model Parameters'!$B$48)+'Input Parameters'!$G$13*'Model Parameters'!$B$61*$S146</f>
        <v>48.935978455281102</v>
      </c>
      <c r="U146">
        <f>1/((SQRT($T146*('Input Parameters'!$G$12)^2/'Model Parameters'!$B$51))/TANH(SQRT($T146*('Input Parameters'!$G$12)^2/'Model Parameters'!$B$51))+$T146*'Input Parameters'!$G$12/'Input Parameters'!$G$17)</f>
        <v>0.74510676534759845</v>
      </c>
      <c r="V146" s="4">
        <f>(2*'Model Parameters'!$F$21*'Input Parameters'!$G$23+'Model Parameters'!$F$22*'Input Parameters'!$G$24+'Model Parameters'!$F$20*'Input Parameters'!$G$22+'Input Parameters'!$G$12*$I146-'Model Parameters'!$F$20*$S146)/(2*'Model Parameters'!$F$21)</f>
        <v>258.98578350554226</v>
      </c>
      <c r="W146" s="4">
        <f>'Input Parameters'!$G$12*(2*$F146*$U146*'Model Parameters'!$F$2*'Input Parameters'!$G$4)/(2*'Model Parameters'!$F$21)*EXP(-$S146*('Model Parameters'!$B$32+'Model Parameters'!$B$35))</f>
        <v>583.80416256994749</v>
      </c>
      <c r="X146">
        <f>MAX(0,$V146+LN(1+($W146*('Model Parameters'!$B$33+2*'Model Parameters'!$B$35)*EXP(-$V146*('Model Parameters'!$B$33+2*'Model Parameters'!$B$35)))/(1+LN(SQRT(1+$W146*('Model Parameters'!$B$33+2*'Model Parameters'!$B$35)*EXP(-$V146*('Model Parameters'!$B$33+2*'Model Parameters'!$B$35))))))/('Model Parameters'!$B$33+2*'Model Parameters'!$B$35))</f>
        <v>734.69319941449953</v>
      </c>
      <c r="Y146">
        <f>'Input Parameters'!$G$4*'Model Parameters'!$F$2*EXP(-'Model Parameters'!$B$32*$S146-'Model Parameters'!$B$33*$X146-'Model Parameters'!$B$35*($S146+2*$X146))*$U146</f>
        <v>20.672341141708159</v>
      </c>
      <c r="Z146" s="8">
        <f>$E146-'Model Parameters'!$F$3*'Input Parameters'!$G$3/'Model Parameters'!$F$4*LN($S146/'Input Parameters'!$G$22)</f>
        <v>-0.84073405870496698</v>
      </c>
      <c r="AA146" s="8">
        <f>'Input Parameters'!$G$12*$Y146*$F146*2*'Model Parameters'!$F$4/10</f>
        <v>38.310681733255755</v>
      </c>
      <c r="AB146" s="8">
        <f t="shared" si="13"/>
        <v>20.672341141708159</v>
      </c>
      <c r="AC146" s="8">
        <f t="shared" si="14"/>
        <v>734.69319941449953</v>
      </c>
      <c r="AD146" s="8">
        <f>LOG10(S146/1000/'Model Parameters'!$B$15)</f>
        <v>11.640067338006853</v>
      </c>
      <c r="AE146" s="8">
        <f>AA146*10/(AA146*10+('Model Parameters'!$F$4*'Input Parameters'!$G$12)*I146)</f>
        <v>0.92312306402332589</v>
      </c>
      <c r="AF146" s="8">
        <f>Y146*S146*'Input Parameters'!$G$13*'Input Parameters'!$G$12*'Model Parameters'!$B$61</f>
        <v>1.8689589122985132E-3</v>
      </c>
      <c r="AG146" s="8">
        <f>'Input Parameters'!$G$12*F146*Y146</f>
        <v>1.9853180148860319E-3</v>
      </c>
      <c r="AH146" s="8">
        <f>'Input Parameters'!$G$17*('Model Parameters'!$F$2*'Input Parameters'!$G$4*EXP(-'Model Parameters'!$B$32*$S146-'Model Parameters'!$B$33*$X146-'Model Parameters'!$B$35*($S146+2*$X146))-$Y146*SQRT($T146*('Input Parameters'!$G$12)^2/'Model Parameters'!$B$51)/TANH(SQRT($T146*('Input Parameters'!$G$12)^2/'Model Parameters'!$B$51)))</f>
        <v>3.854276927184536E-3</v>
      </c>
      <c r="AI146" s="8">
        <f>MIN(1,('Model Parameters'!$B$45-'Model Parameters'!$F$3*'Input Parameters'!$G$3/'Model Parameters'!$F$4*LN($S146/'Input Parameters'!$G$22))/Z146)</f>
        <v>0.27444357263268293</v>
      </c>
      <c r="AJ146" s="8">
        <f>MIN('Input Parameters'!$G$24+'Model Parameters'!$F$2*'Input Parameters'!$G$4*EXP(-'Model Parameters'!$B$32*$S146-'Model Parameters'!$B$33*$X146-'Model Parameters'!$B$35*($S146+2*$X146)),AC146*10^(3-AD146)/'Model Parameters'!$B$13)</f>
        <v>1.2943128893979621</v>
      </c>
      <c r="AK146" s="8">
        <f t="shared" si="15"/>
        <v>0.25334519167019043</v>
      </c>
      <c r="AL146" s="8">
        <f>MIN(1,('Model Parameters'!$B$45-'Model Parameters'!$F$3*'Input Parameters'!$G$3/'Model Parameters'!$F$4*AD146)/($E146-'Model Parameters'!$F$3*'Input Parameters'!$G$3/'Model Parameters'!$F$4*AD146))</f>
        <v>0.40141250463189904</v>
      </c>
      <c r="AM146" s="8">
        <f>MIN(1,('Model Parameters'!$B$45-'Model Parameters'!$F$3*'Input Parameters'!$G$3/'Model Parameters'!$F$4*AD146-0.2)/($E146-'Model Parameters'!$F$3*'Input Parameters'!$G$3/'Model Parameters'!$F$4*AD146-0.2))</f>
        <v>0.49961680699985067</v>
      </c>
      <c r="AN146" s="8">
        <f t="shared" si="16"/>
        <v>0.37055314121307614</v>
      </c>
      <c r="AO146" s="8">
        <f t="shared" si="17"/>
        <v>0.46120779771525283</v>
      </c>
      <c r="AP146" s="8">
        <f>EXP(-'Model Parameters'!$B$32*$S146-'Model Parameters'!$B$33*$X146-'Model Parameters'!$B$35*($S146+2*$X146))</f>
        <v>0.81454162820167297</v>
      </c>
    </row>
    <row r="147" spans="5:42" x14ac:dyDescent="0.4">
      <c r="E147">
        <f t="shared" si="12"/>
        <v>-0.72499999999999998</v>
      </c>
      <c r="F147">
        <f>'Input Parameters'!$G$15/(2*'Model Parameters'!$F$4)*'Model Parameters'!$B$39/('Model Parameters'!$B$65)*EXP(-($E147+0.11)/'Model Parameters'!$B$48)</f>
        <v>27.460146305114407</v>
      </c>
      <c r="G147">
        <f>1/((SQRT($F147*('Input Parameters'!$G$12)^2/'Model Parameters'!$B$51))/TANH(SQRT($F147*('Input Parameters'!$G$12)^2/'Model Parameters'!$B$51))+$F147*'Input Parameters'!$G$12/'Input Parameters'!$G$17)</f>
        <v>0.83529811004714327</v>
      </c>
      <c r="H147">
        <f>'Model Parameters'!$F$2*'Input Parameters'!$G$4*$G147</f>
        <v>28.451120231844222</v>
      </c>
      <c r="I147">
        <f>'Input Parameters'!$G$15*'Model Parameters'!$B$41/'Model Parameters'!$F$4*EXP(-$E147/'Model Parameters'!$B$50)</f>
        <v>93.088841102349335</v>
      </c>
      <c r="J147">
        <f>'Input Parameters'!$G$22+('Model Parameters'!$F$20*'Input Parameters'!$G$22 - (1/(1/('Input Parameters'!$G$12*($I147+2*$F147*$H147))+1/('Model Parameters'!$F$22*'Input Parameters'!$G$24))) + 'Input Parameters'!$G$12*($I147+2*$F147*$H147))/('Model Parameters'!$F$20+2*'Input Parameters'!$G$13*'Input Parameters'!$G$12*'Model Parameters'!$B$61*$H147)</f>
        <v>23.65045677747667</v>
      </c>
      <c r="K147">
        <f>'Input Parameters'!$G$15/(2*'Model Parameters'!$F$4)*'Model Parameters'!$B$39/('Model Parameters'!$B$65)*EXP(-($E147+0.11)/'Model Parameters'!$B$48)+'Input Parameters'!$G$13*'Model Parameters'!$B$61*$J147</f>
        <v>53.830405612000888</v>
      </c>
      <c r="L147">
        <f>1/((SQRT($K147*('Input Parameters'!$G$12)^2/'Model Parameters'!$B$51))/TANH(SQRT($K147*('Input Parameters'!$G$12)^2/'Model Parameters'!$B$51))+$K147*'Input Parameters'!$G$12/'Input Parameters'!$G$17)</f>
        <v>0.72775649224567962</v>
      </c>
      <c r="M147">
        <f>'Model Parameters'!$F$2*'Input Parameters'!$G$4*$L147</f>
        <v>24.788141157434733</v>
      </c>
      <c r="N147">
        <f>'Input Parameters'!$G$22+('Model Parameters'!$F$20*'Input Parameters'!$G$22 - (1/(1/('Input Parameters'!$G$12*($I147+2*$F147*$M147))+1/('Model Parameters'!$F$22*'Input Parameters'!$G$24))) + 'Input Parameters'!$G$12*($I147+2*$F147*$M147))/('Model Parameters'!$F$20+2*'Input Parameters'!$G$13*'Input Parameters'!$G$12*'Model Parameters'!$B$61*$M147)</f>
        <v>23.497302196741838</v>
      </c>
      <c r="O147" s="4">
        <f>(2*'Model Parameters'!$F$21*'Input Parameters'!$G$23+'Model Parameters'!$F$22*'Input Parameters'!$G$24+'Model Parameters'!$F$20*'Input Parameters'!$G$22+'Input Parameters'!$G$12*$I147-'Model Parameters'!$F$20*$N147)/(2*'Model Parameters'!$F$21)</f>
        <v>258.02225657505801</v>
      </c>
      <c r="P147" s="4">
        <f>'Input Parameters'!$G$12*(2*$F147*$M147)/(2*'Model Parameters'!$F$21)*EXP(-$N147*('Model Parameters'!$B$32+'Model Parameters'!$B$35))</f>
        <v>620.9917578211996</v>
      </c>
      <c r="Q147">
        <f>$O147+LN(1+($P147*('Model Parameters'!$B$33+2*'Model Parameters'!$B$35)*EXP(-$O147*('Model Parameters'!$B$33+2*'Model Parameters'!$B$35)))/(1+LN(SQRT(1+$P147*('Model Parameters'!$B$33+2*'Model Parameters'!$B$35)*EXP(-$O147*('Model Parameters'!$B$33+2*'Model Parameters'!$B$35))))))/('Model Parameters'!$B$33+2*'Model Parameters'!$B$35)</f>
        <v>760.32960653836608</v>
      </c>
      <c r="R147">
        <f>'Input Parameters'!$G$4*'Model Parameters'!$F$2*EXP(-'Model Parameters'!$B$32*$N147-'Model Parameters'!$B$33*$Q147-'Model Parameters'!$B$35*($N147+2*$Q147))*$L147</f>
        <v>20.042782566291443</v>
      </c>
      <c r="S147">
        <f>'Input Parameters'!$G$22+('Model Parameters'!$F$20*'Input Parameters'!$G$22 - (1/(1/('Input Parameters'!$G$12*($I147+2*$F147*$R147))+1/('Model Parameters'!$F$22*'Input Parameters'!$G$24))) + 'Input Parameters'!$G$12*($I147+2*$F147*$R147))/('Model Parameters'!$F$20+2*'Input Parameters'!$G$13*'Input Parameters'!$G$12*'Model Parameters'!$B$61*$R147)</f>
        <v>23.227190196065585</v>
      </c>
      <c r="T147">
        <f>'Input Parameters'!$G$15/(2*'Model Parameters'!$F$4)*'Model Parameters'!$B$39/('Model Parameters'!$B$65)*EXP(-($E147+0.11)/'Model Parameters'!$B$48)+'Input Parameters'!$G$13*'Model Parameters'!$B$61*$S147</f>
        <v>53.358463373727531</v>
      </c>
      <c r="U147">
        <f>1/((SQRT($T147*('Input Parameters'!$G$12)^2/'Model Parameters'!$B$51))/TANH(SQRT($T147*('Input Parameters'!$G$12)^2/'Model Parameters'!$B$51))+$T147*'Input Parameters'!$G$12/'Input Parameters'!$G$17)</f>
        <v>0.72938576036649205</v>
      </c>
      <c r="V147" s="4">
        <f>(2*'Model Parameters'!$F$21*'Input Parameters'!$G$23+'Model Parameters'!$F$22*'Input Parameters'!$G$24+'Model Parameters'!$F$20*'Input Parameters'!$G$22+'Input Parameters'!$G$12*$I147-'Model Parameters'!$F$20*$S147)/(2*'Model Parameters'!$F$21)</f>
        <v>258.4911968468989</v>
      </c>
      <c r="W147" s="4">
        <f>'Input Parameters'!$G$12*(2*$F147*$U147*'Model Parameters'!$F$2*'Input Parameters'!$G$4)/(2*'Model Parameters'!$F$21)*EXP(-$S147*('Model Parameters'!$B$32+'Model Parameters'!$B$35))</f>
        <v>622.4058279591053</v>
      </c>
      <c r="X147">
        <f>MAX(0,$V147+LN(1+($W147*('Model Parameters'!$B$33+2*'Model Parameters'!$B$35)*EXP(-$V147*('Model Parameters'!$B$33+2*'Model Parameters'!$B$35)))/(1+LN(SQRT(1+$W147*('Model Parameters'!$B$33+2*'Model Parameters'!$B$35)*EXP(-$V147*('Model Parameters'!$B$33+2*'Model Parameters'!$B$35))))))/('Model Parameters'!$B$33+2*'Model Parameters'!$B$35))</f>
        <v>761.74153861738591</v>
      </c>
      <c r="Y147">
        <f>'Input Parameters'!$G$4*'Model Parameters'!$F$2*EXP(-'Model Parameters'!$B$32*$S147-'Model Parameters'!$B$33*$X147-'Model Parameters'!$B$35*($S147+2*$X147))*$U147</f>
        <v>20.080621022654121</v>
      </c>
      <c r="Z147" s="8">
        <f>$E147-'Model Parameters'!$F$3*'Input Parameters'!$G$3/'Model Parameters'!$F$4*LN($S147/'Input Parameters'!$G$22)</f>
        <v>-0.84798132895944212</v>
      </c>
      <c r="AA147" s="8">
        <f>'Input Parameters'!$G$12*$Y147*$F147*2*'Model Parameters'!$F$4/10</f>
        <v>40.541028211889156</v>
      </c>
      <c r="AB147" s="8">
        <f t="shared" si="13"/>
        <v>20.080621022654121</v>
      </c>
      <c r="AC147" s="8">
        <f t="shared" si="14"/>
        <v>761.74153861738591</v>
      </c>
      <c r="AD147" s="8">
        <f>LOG10(S147/1000/'Model Parameters'!$B$15)</f>
        <v>11.678053766647592</v>
      </c>
      <c r="AE147" s="8">
        <f>AA147*10/(AA147*10+('Model Parameters'!$F$4*'Input Parameters'!$G$12)*I147)</f>
        <v>0.92216147195158238</v>
      </c>
      <c r="AF147" s="8">
        <f>Y147*S147*'Input Parameters'!$G$13*'Input Parameters'!$G$12*'Model Parameters'!$B$61</f>
        <v>1.9814068455833419E-3</v>
      </c>
      <c r="AG147" s="8">
        <f>'Input Parameters'!$G$12*F147*Y147</f>
        <v>2.1008979743944215E-3</v>
      </c>
      <c r="AH147" s="8">
        <f>'Input Parameters'!$G$17*('Model Parameters'!$F$2*'Input Parameters'!$G$4*EXP(-'Model Parameters'!$B$32*$S147-'Model Parameters'!$B$33*$X147-'Model Parameters'!$B$35*($S147+2*$X147))-$Y147*SQRT($T147*('Input Parameters'!$G$12)^2/'Model Parameters'!$B$51)/TANH(SQRT($T147*('Input Parameters'!$G$12)^2/'Model Parameters'!$B$51)))</f>
        <v>4.0823048199777742E-3</v>
      </c>
      <c r="AI147" s="8">
        <f>MIN(1,('Model Parameters'!$B$45-'Model Parameters'!$F$3*'Input Parameters'!$G$3/'Model Parameters'!$F$4*LN($S147/'Input Parameters'!$G$22))/Z147)</f>
        <v>0.27474818253997829</v>
      </c>
      <c r="AJ147" s="8">
        <f>MIN('Input Parameters'!$G$24+'Model Parameters'!$F$2*'Input Parameters'!$G$4*EXP(-'Model Parameters'!$B$32*$S147-'Model Parameters'!$B$33*$X147-'Model Parameters'!$B$35*($S147+2*$X147)),AC147*10^(3-AD147)/'Model Parameters'!$B$13)</f>
        <v>1.2295734201610393</v>
      </c>
      <c r="AK147" s="8">
        <f t="shared" si="15"/>
        <v>0.25336218842708841</v>
      </c>
      <c r="AL147" s="8">
        <f>MIN(1,('Model Parameters'!$B$45-'Model Parameters'!$F$3*'Input Parameters'!$G$3/'Model Parameters'!$F$4*AD147)/($E147-'Model Parameters'!$F$3*'Input Parameters'!$G$3/'Model Parameters'!$F$4*AD147))</f>
        <v>0.40002441003070549</v>
      </c>
      <c r="AM147" s="8">
        <f>MIN(1,('Model Parameters'!$B$45-'Model Parameters'!$F$3*'Input Parameters'!$G$3/'Model Parameters'!$F$4*AD147-0.2)/($E147-'Model Parameters'!$F$3*'Input Parameters'!$G$3/'Model Parameters'!$F$4*AD147-0.2))</f>
        <v>0.49797627385846244</v>
      </c>
      <c r="AN147" s="8">
        <f t="shared" si="16"/>
        <v>0.36888709877047871</v>
      </c>
      <c r="AO147" s="8">
        <f t="shared" si="17"/>
        <v>0.45921453369828402</v>
      </c>
      <c r="AP147" s="8">
        <f>EXP(-'Model Parameters'!$B$32*$S147-'Model Parameters'!$B$33*$X147-'Model Parameters'!$B$35*($S147+2*$X147))</f>
        <v>0.80828028751528291</v>
      </c>
    </row>
    <row r="148" spans="5:42" x14ac:dyDescent="0.4">
      <c r="E148">
        <f t="shared" si="12"/>
        <v>-0.73</v>
      </c>
      <c r="F148">
        <f>'Input Parameters'!$G$15/(2*'Model Parameters'!$F$4)*'Model Parameters'!$B$39/('Model Parameters'!$B$65)*EXP(-($E148+0.11)/'Model Parameters'!$B$48)</f>
        <v>29.915085544506628</v>
      </c>
      <c r="G148">
        <f>1/((SQRT($F148*('Input Parameters'!$G$12)^2/'Model Parameters'!$B$51))/TANH(SQRT($F148*('Input Parameters'!$G$12)^2/'Model Parameters'!$B$51))+$F148*'Input Parameters'!$G$12/'Input Parameters'!$G$17)</f>
        <v>0.8236337138601787</v>
      </c>
      <c r="H148">
        <f>'Model Parameters'!$F$2*'Input Parameters'!$G$4*$G148</f>
        <v>28.053818796158627</v>
      </c>
      <c r="I148">
        <f>'Input Parameters'!$G$15*'Model Parameters'!$B$41/'Model Parameters'!$F$4*EXP(-$E148/'Model Parameters'!$B$50)</f>
        <v>99.844392773419884</v>
      </c>
      <c r="J148">
        <f>'Input Parameters'!$G$22+('Model Parameters'!$F$20*'Input Parameters'!$G$22 - (1/(1/('Input Parameters'!$G$12*($I148+2*$F148*$H148))+1/('Model Parameters'!$F$22*'Input Parameters'!$G$24))) + 'Input Parameters'!$G$12*($I148+2*$F148*$H148))/('Model Parameters'!$F$20+2*'Input Parameters'!$G$13*'Input Parameters'!$G$12*'Model Parameters'!$B$61*$H148)</f>
        <v>25.808552077403579</v>
      </c>
      <c r="K148">
        <f>'Input Parameters'!$G$15/(2*'Model Parameters'!$F$4)*'Model Parameters'!$B$39/('Model Parameters'!$B$65)*EXP(-($E148+0.11)/'Model Parameters'!$B$48)+'Input Parameters'!$G$13*'Model Parameters'!$B$61*$J148</f>
        <v>58.691621110811617</v>
      </c>
      <c r="L148">
        <f>1/((SQRT($K148*('Input Parameters'!$G$12)^2/'Model Parameters'!$B$51))/TANH(SQRT($K148*('Input Parameters'!$G$12)^2/'Model Parameters'!$B$51))+$K148*'Input Parameters'!$G$12/'Input Parameters'!$G$17)</f>
        <v>0.71148642504581761</v>
      </c>
      <c r="M148">
        <f>'Model Parameters'!$F$2*'Input Parameters'!$G$4*$L148</f>
        <v>24.233965788766252</v>
      </c>
      <c r="N148">
        <f>'Input Parameters'!$G$22+('Model Parameters'!$F$20*'Input Parameters'!$G$22 - (1/(1/('Input Parameters'!$G$12*($I148+2*$F148*$M148))+1/('Model Parameters'!$F$22*'Input Parameters'!$G$24))) + 'Input Parameters'!$G$12*($I148+2*$F148*$M148))/('Model Parameters'!$F$20+2*'Input Parameters'!$G$13*'Input Parameters'!$G$12*'Model Parameters'!$B$61*$M148)</f>
        <v>25.638605698600326</v>
      </c>
      <c r="O148" s="4">
        <f>(2*'Model Parameters'!$F$21*'Input Parameters'!$G$23+'Model Parameters'!$F$22*'Input Parameters'!$G$24+'Model Parameters'!$F$20*'Input Parameters'!$G$22+'Input Parameters'!$G$12*$I148-'Model Parameters'!$F$20*$N148)/(2*'Model Parameters'!$F$21)</f>
        <v>257.39658070545607</v>
      </c>
      <c r="P148" s="4">
        <f>'Input Parameters'!$G$12*(2*$F148*$M148)/(2*'Model Parameters'!$F$21)*EXP(-$N148*('Model Parameters'!$B$32+'Model Parameters'!$B$35))</f>
        <v>661.18347903885012</v>
      </c>
      <c r="Q148">
        <f>$O148+LN(1+($P148*('Model Parameters'!$B$33+2*'Model Parameters'!$B$35)*EXP(-$O148*('Model Parameters'!$B$33+2*'Model Parameters'!$B$35)))/(1+LN(SQRT(1+$P148*('Model Parameters'!$B$33+2*'Model Parameters'!$B$35)*EXP(-$O148*('Model Parameters'!$B$33+2*'Model Parameters'!$B$35))))))/('Model Parameters'!$B$33+2*'Model Parameters'!$B$35)</f>
        <v>787.98852291768935</v>
      </c>
      <c r="R148">
        <f>'Input Parameters'!$G$4*'Model Parameters'!$F$2*EXP(-'Model Parameters'!$B$32*$N148-'Model Parameters'!$B$33*$Q148-'Model Parameters'!$B$35*($N148+2*$Q148))*$L148</f>
        <v>19.440267534925223</v>
      </c>
      <c r="S148">
        <f>'Input Parameters'!$G$22+('Model Parameters'!$F$20*'Input Parameters'!$G$22 - (1/(1/('Input Parameters'!$G$12*($I148+2*$F148*$R148))+1/('Model Parameters'!$F$22*'Input Parameters'!$G$24))) + 'Input Parameters'!$G$12*($I148+2*$F148*$R148))/('Model Parameters'!$F$20+2*'Input Parameters'!$G$13*'Input Parameters'!$G$12*'Model Parameters'!$B$61*$R148)</f>
        <v>25.343734369752095</v>
      </c>
      <c r="T148">
        <f>'Input Parameters'!$G$15/(2*'Model Parameters'!$F$4)*'Model Parameters'!$B$39/('Model Parameters'!$B$65)*EXP(-($E148+0.11)/'Model Parameters'!$B$48)+'Input Parameters'!$G$13*'Model Parameters'!$B$61*$S148</f>
        <v>58.173349366780215</v>
      </c>
      <c r="U148">
        <f>1/((SQRT($T148*('Input Parameters'!$G$12)^2/'Model Parameters'!$B$51))/TANH(SQRT($T148*('Input Parameters'!$G$12)^2/'Model Parameters'!$B$51))+$T148*'Input Parameters'!$G$12/'Input Parameters'!$G$17)</f>
        <v>0.71317782897883963</v>
      </c>
      <c r="V148" s="4">
        <f>(2*'Model Parameters'!$F$21*'Input Parameters'!$G$23+'Model Parameters'!$F$22*'Input Parameters'!$G$24+'Model Parameters'!$F$20*'Input Parameters'!$G$22+'Input Parameters'!$G$12*$I148-'Model Parameters'!$F$20*$S148)/(2*'Model Parameters'!$F$21)</f>
        <v>257.90850553945825</v>
      </c>
      <c r="W148" s="4">
        <f>'Input Parameters'!$G$12*(2*$F148*$U148*'Model Parameters'!$F$2*'Input Parameters'!$G$4)/(2*'Model Parameters'!$F$21)*EXP(-$S148*('Model Parameters'!$B$32+'Model Parameters'!$B$35))</f>
        <v>662.78299133977225</v>
      </c>
      <c r="X148">
        <f>MAX(0,$V148+LN(1+($W148*('Model Parameters'!$B$33+2*'Model Parameters'!$B$35)*EXP(-$V148*('Model Parameters'!$B$33+2*'Model Parameters'!$B$35)))/(1+LN(SQRT(1+$W148*('Model Parameters'!$B$33+2*'Model Parameters'!$B$35)*EXP(-$V148*('Model Parameters'!$B$33+2*'Model Parameters'!$B$35))))))/('Model Parameters'!$B$33+2*'Model Parameters'!$B$35))</f>
        <v>789.54919983307332</v>
      </c>
      <c r="Y148">
        <f>'Input Parameters'!$G$4*'Model Parameters'!$F$2*EXP(-'Model Parameters'!$B$32*$S148-'Model Parameters'!$B$33*$X148-'Model Parameters'!$B$35*($S148+2*$X148))*$U148</f>
        <v>19.478931837205</v>
      </c>
      <c r="Z148" s="8">
        <f>$E148-'Model Parameters'!$F$3*'Input Parameters'!$G$3/'Model Parameters'!$F$4*LN($S148/'Input Parameters'!$G$22)</f>
        <v>-0.8552219439256028</v>
      </c>
      <c r="AA148" s="8">
        <f>'Input Parameters'!$G$12*$Y148*$F148*2*'Model Parameters'!$F$4/10</f>
        <v>42.842041687668392</v>
      </c>
      <c r="AB148" s="8">
        <f t="shared" si="13"/>
        <v>19.478931837205</v>
      </c>
      <c r="AC148" s="8">
        <f t="shared" si="14"/>
        <v>789.54919983307332</v>
      </c>
      <c r="AD148" s="8">
        <f>LOG10(S148/1000/'Model Parameters'!$B$15)</f>
        <v>11.715927698522918</v>
      </c>
      <c r="AE148" s="8">
        <f>AA148*10/(AA148*10+('Model Parameters'!$F$4*'Input Parameters'!$G$12)*I148)</f>
        <v>0.92108860732560072</v>
      </c>
      <c r="AF148" s="8">
        <f>Y148*S148*'Input Parameters'!$G$13*'Input Parameters'!$G$12*'Model Parameters'!$B$61</f>
        <v>2.0971794283092464E-3</v>
      </c>
      <c r="AG148" s="8">
        <f>'Input Parameters'!$G$12*F148*Y148</f>
        <v>2.2201400055795405E-3</v>
      </c>
      <c r="AH148" s="8">
        <f>'Input Parameters'!$G$17*('Model Parameters'!$F$2*'Input Parameters'!$G$4*EXP(-'Model Parameters'!$B$32*$S148-'Model Parameters'!$B$33*$X148-'Model Parameters'!$B$35*($S148+2*$X148))-$Y148*SQRT($T148*('Input Parameters'!$G$12)^2/'Model Parameters'!$B$51)/TANH(SQRT($T148*('Input Parameters'!$G$12)^2/'Model Parameters'!$B$51)))</f>
        <v>4.3173194338888077E-3</v>
      </c>
      <c r="AI148" s="8">
        <f>MIN(1,('Model Parameters'!$B$45-'Model Parameters'!$F$3*'Input Parameters'!$G$3/'Model Parameters'!$F$4*LN($S148/'Input Parameters'!$G$22))/Z148)</f>
        <v>0.27504198833567955</v>
      </c>
      <c r="AJ148" s="8">
        <f>MIN('Input Parameters'!$G$24+'Model Parameters'!$F$2*'Input Parameters'!$G$4*EXP(-'Model Parameters'!$B$32*$S148-'Model Parameters'!$B$33*$X148-'Model Parameters'!$B$35*($S148+2*$X148)),AC148*10^(3-AD148)/'Model Parameters'!$B$13)</f>
        <v>1.1680248792262615</v>
      </c>
      <c r="AK148" s="8">
        <f t="shared" si="15"/>
        <v>0.25333804199217519</v>
      </c>
      <c r="AL148" s="8">
        <f>MIN(1,('Model Parameters'!$B$45-'Model Parameters'!$F$3*'Input Parameters'!$G$3/'Model Parameters'!$F$4*AD148)/($E148-'Model Parameters'!$F$3*'Input Parameters'!$G$3/'Model Parameters'!$F$4*AD148))</f>
        <v>0.39865072093431303</v>
      </c>
      <c r="AM148" s="8">
        <f>MIN(1,('Model Parameters'!$B$45-'Model Parameters'!$F$3*'Input Parameters'!$G$3/'Model Parameters'!$F$4*AD148-0.2)/($E148-'Model Parameters'!$F$3*'Input Parameters'!$G$3/'Model Parameters'!$F$4*AD148-0.2))</f>
        <v>0.49635048611943056</v>
      </c>
      <c r="AN148" s="8">
        <f t="shared" si="16"/>
        <v>0.36719263735473306</v>
      </c>
      <c r="AO148" s="8">
        <f t="shared" si="17"/>
        <v>0.45718277800513119</v>
      </c>
      <c r="AP148" s="8">
        <f>EXP(-'Model Parameters'!$B$32*$S148-'Model Parameters'!$B$33*$X148-'Model Parameters'!$B$35*($S148+2*$X148))</f>
        <v>0.80188009318775466</v>
      </c>
    </row>
    <row r="149" spans="5:42" x14ac:dyDescent="0.4">
      <c r="E149">
        <f t="shared" si="12"/>
        <v>-0.73499999999999999</v>
      </c>
      <c r="F149">
        <f>'Input Parameters'!$G$15/(2*'Model Parameters'!$F$4)*'Model Parameters'!$B$39/('Model Parameters'!$B$65)*EXP(-($E149+0.11)/'Model Parameters'!$B$48)</f>
        <v>32.589496544979262</v>
      </c>
      <c r="G149">
        <f>1/((SQRT($F149*('Input Parameters'!$G$12)^2/'Model Parameters'!$B$51))/TANH(SQRT($F149*('Input Parameters'!$G$12)^2/'Model Parameters'!$B$51))+$F149*'Input Parameters'!$G$12/'Input Parameters'!$G$17)</f>
        <v>0.81136935634864604</v>
      </c>
      <c r="H149">
        <f>'Model Parameters'!$F$2*'Input Parameters'!$G$4*$G149</f>
        <v>27.636082055311405</v>
      </c>
      <c r="I149">
        <f>'Input Parameters'!$G$15*'Model Parameters'!$B$41/'Model Parameters'!$F$4*EXP(-$E149/'Model Parameters'!$B$50)</f>
        <v>107.09020168520877</v>
      </c>
      <c r="J149">
        <f>'Input Parameters'!$G$22+('Model Parameters'!$F$20*'Input Parameters'!$G$22 - (1/(1/('Input Parameters'!$G$12*($I149+2*$F149*$H149))+1/('Model Parameters'!$F$22*'Input Parameters'!$G$24))) + 'Input Parameters'!$G$12*($I149+2*$F149*$H149))/('Model Parameters'!$F$20+2*'Input Parameters'!$G$13*'Input Parameters'!$G$12*'Model Parameters'!$B$61*$H149)</f>
        <v>28.157802441043906</v>
      </c>
      <c r="K149">
        <f>'Input Parameters'!$G$15/(2*'Model Parameters'!$F$4)*'Model Parameters'!$B$39/('Model Parameters'!$B$65)*EXP(-($E149+0.11)/'Model Parameters'!$B$48)+'Input Parameters'!$G$13*'Model Parameters'!$B$61*$J149</f>
        <v>63.985446266743217</v>
      </c>
      <c r="L149">
        <f>1/((SQRT($K149*('Input Parameters'!$G$12)^2/'Model Parameters'!$B$51))/TANH(SQRT($K149*('Input Parameters'!$G$12)^2/'Model Parameters'!$B$51))+$K149*'Input Parameters'!$G$12/'Input Parameters'!$G$17)</f>
        <v>0.69476641181660781</v>
      </c>
      <c r="M149">
        <f>'Model Parameters'!$F$2*'Input Parameters'!$G$4*$L149</f>
        <v>23.66446479152896</v>
      </c>
      <c r="N149">
        <f>'Input Parameters'!$G$22+('Model Parameters'!$F$20*'Input Parameters'!$G$22 - (1/(1/('Input Parameters'!$G$12*($I149+2*$F149*$M149))+1/('Model Parameters'!$F$22*'Input Parameters'!$G$24))) + 'Input Parameters'!$G$12*($I149+2*$F149*$M149))/('Model Parameters'!$F$20+2*'Input Parameters'!$G$13*'Input Parameters'!$G$12*'Model Parameters'!$B$61*$M149)</f>
        <v>27.969028225645914</v>
      </c>
      <c r="O149" s="4">
        <f>(2*'Model Parameters'!$F$21*'Input Parameters'!$G$23+'Model Parameters'!$F$22*'Input Parameters'!$G$24+'Model Parameters'!$F$20*'Input Parameters'!$G$22+'Input Parameters'!$G$12*$I149-'Model Parameters'!$F$20*$N149)/(2*'Model Parameters'!$F$21)</f>
        <v>256.66695349193134</v>
      </c>
      <c r="P149" s="4">
        <f>'Input Parameters'!$G$12*(2*$F149*$M149)/(2*'Model Parameters'!$F$21)*EXP(-$N149*('Model Parameters'!$B$32+'Model Parameters'!$B$35))</f>
        <v>703.13412955061654</v>
      </c>
      <c r="Q149">
        <f>$O149+LN(1+($P149*('Model Parameters'!$B$33+2*'Model Parameters'!$B$35)*EXP(-$O149*('Model Parameters'!$B$33+2*'Model Parameters'!$B$35)))/(1+LN(SQRT(1+$P149*('Model Parameters'!$B$33+2*'Model Parameters'!$B$35)*EXP(-$O149*('Model Parameters'!$B$33+2*'Model Parameters'!$B$35))))))/('Model Parameters'!$B$33+2*'Model Parameters'!$B$35)</f>
        <v>816.3444401899967</v>
      </c>
      <c r="R149">
        <f>'Input Parameters'!$G$4*'Model Parameters'!$F$2*EXP(-'Model Parameters'!$B$32*$N149-'Model Parameters'!$B$33*$Q149-'Model Parameters'!$B$35*($N149+2*$Q149))*$L149</f>
        <v>18.829691898574687</v>
      </c>
      <c r="S149">
        <f>'Input Parameters'!$G$22+('Model Parameters'!$F$20*'Input Parameters'!$G$22 - (1/(1/('Input Parameters'!$G$12*($I149+2*$F149*$R149))+1/('Model Parameters'!$F$22*'Input Parameters'!$G$24))) + 'Input Parameters'!$G$12*($I149+2*$F149*$R149))/('Model Parameters'!$F$20+2*'Input Parameters'!$G$13*'Input Parameters'!$G$12*'Model Parameters'!$B$61*$R149)</f>
        <v>27.646238983888026</v>
      </c>
      <c r="T149">
        <f>'Input Parameters'!$G$15/(2*'Model Parameters'!$F$4)*'Model Parameters'!$B$39/('Model Parameters'!$B$65)*EXP(-($E149+0.11)/'Model Parameters'!$B$48)+'Input Parameters'!$G$13*'Model Parameters'!$B$61*$S149</f>
        <v>63.415053012014411</v>
      </c>
      <c r="U149">
        <f>1/((SQRT($T149*('Input Parameters'!$G$12)^2/'Model Parameters'!$B$51))/TANH(SQRT($T149*('Input Parameters'!$G$12)^2/'Model Parameters'!$B$51))+$T149*'Input Parameters'!$G$12/'Input Parameters'!$G$17)</f>
        <v>0.69652065257821882</v>
      </c>
      <c r="V149" s="4">
        <f>(2*'Model Parameters'!$F$21*'Input Parameters'!$G$23+'Model Parameters'!$F$22*'Input Parameters'!$G$24+'Model Parameters'!$F$20*'Input Parameters'!$G$22+'Input Parameters'!$G$12*$I149-'Model Parameters'!$F$20*$S149)/(2*'Model Parameters'!$F$21)</f>
        <v>257.2273464933466</v>
      </c>
      <c r="W149" s="4">
        <f>'Input Parameters'!$G$12*(2*$F149*$U149*'Model Parameters'!$F$2*'Input Parameters'!$G$4)/(2*'Model Parameters'!$F$21)*EXP(-$S149*('Model Parameters'!$B$32+'Model Parameters'!$B$35))</f>
        <v>704.94174102337695</v>
      </c>
      <c r="X149">
        <f>MAX(0,$V149+LN(1+($W149*('Model Parameters'!$B$33+2*'Model Parameters'!$B$35)*EXP(-$V149*('Model Parameters'!$B$33+2*'Model Parameters'!$B$35)))/(1+LN(SQRT(1+$W149*('Model Parameters'!$B$33+2*'Model Parameters'!$B$35)*EXP(-$V149*('Model Parameters'!$B$33+2*'Model Parameters'!$B$35))))))/('Model Parameters'!$B$33+2*'Model Parameters'!$B$35))</f>
        <v>818.06943696000621</v>
      </c>
      <c r="Y149">
        <f>'Input Parameters'!$G$4*'Model Parameters'!$F$2*EXP(-'Model Parameters'!$B$32*$S149-'Model Parameters'!$B$33*$X149-'Model Parameters'!$B$35*($S149+2*$X149))*$U149</f>
        <v>18.869142703911479</v>
      </c>
      <c r="Z149" s="8">
        <f>$E149-'Model Parameters'!$F$3*'Input Parameters'!$G$3/'Model Parameters'!$F$4*LN($S149/'Input Parameters'!$G$22)</f>
        <v>-0.86245614111458047</v>
      </c>
      <c r="AA149" s="8">
        <f>'Input Parameters'!$G$12*$Y149*$F149*2*'Model Parameters'!$F$4/10</f>
        <v>45.211049946775333</v>
      </c>
      <c r="AB149" s="8">
        <f t="shared" si="13"/>
        <v>18.869142703911479</v>
      </c>
      <c r="AC149" s="8">
        <f t="shared" si="14"/>
        <v>818.06943696000621</v>
      </c>
      <c r="AD149" s="8">
        <f>LOG10(S149/1000/'Model Parameters'!$B$15)</f>
        <v>11.753693148370097</v>
      </c>
      <c r="AE149" s="8">
        <f>AA149*10/(AA149*10+('Model Parameters'!$F$4*'Input Parameters'!$G$12)*I149)</f>
        <v>0.91990033538345017</v>
      </c>
      <c r="AF149" s="8">
        <f>Y149*S149*'Input Parameters'!$G$13*'Input Parameters'!$G$12*'Model Parameters'!$B$61</f>
        <v>2.2160934490741166E-3</v>
      </c>
      <c r="AG149" s="8">
        <f>'Input Parameters'!$G$12*F149*Y149</f>
        <v>2.3429056302417648E-3</v>
      </c>
      <c r="AH149" s="8">
        <f>'Input Parameters'!$G$17*('Model Parameters'!$F$2*'Input Parameters'!$G$4*EXP(-'Model Parameters'!$B$32*$S149-'Model Parameters'!$B$33*$X149-'Model Parameters'!$B$35*($S149+2*$X149))-$Y149*SQRT($T149*('Input Parameters'!$G$12)^2/'Model Parameters'!$B$51)/TANH(SQRT($T149*('Input Parameters'!$G$12)^2/'Model Parameters'!$B$51)))</f>
        <v>4.5589990793159204E-3</v>
      </c>
      <c r="AI149" s="8">
        <f>MIN(1,('Model Parameters'!$B$45-'Model Parameters'!$F$3*'Input Parameters'!$G$3/'Model Parameters'!$F$4*LN($S149/'Input Parameters'!$G$22))/Z149)</f>
        <v>0.27532546850174672</v>
      </c>
      <c r="AJ149" s="8">
        <f>MIN('Input Parameters'!$G$24+'Model Parameters'!$F$2*'Input Parameters'!$G$4*EXP(-'Model Parameters'!$B$32*$S149-'Model Parameters'!$B$33*$X149-'Model Parameters'!$B$35*($S149+2*$X149)),AC149*10^(3-AD149)/'Model Parameters'!$B$13)</f>
        <v>1.1094241454587161</v>
      </c>
      <c r="AK149" s="8">
        <f t="shared" si="15"/>
        <v>0.25327199081436236</v>
      </c>
      <c r="AL149" s="8">
        <f>MIN(1,('Model Parameters'!$B$45-'Model Parameters'!$F$3*'Input Parameters'!$G$3/'Model Parameters'!$F$4*AD149)/($E149-'Model Parameters'!$F$3*'Input Parameters'!$G$3/'Model Parameters'!$F$4*AD149))</f>
        <v>0.39729123687881313</v>
      </c>
      <c r="AM149" s="8">
        <f>MIN(1,('Model Parameters'!$B$45-'Model Parameters'!$F$3*'Input Parameters'!$G$3/'Model Parameters'!$F$4*AD149-0.2)/($E149-'Model Parameters'!$F$3*'Input Parameters'!$G$3/'Model Parameters'!$F$4*AD149-0.2))</f>
        <v>0.49473926091353343</v>
      </c>
      <c r="AN149" s="8">
        <f t="shared" si="16"/>
        <v>0.36546834204972595</v>
      </c>
      <c r="AO149" s="8">
        <f t="shared" si="17"/>
        <v>0.45511081204171966</v>
      </c>
      <c r="AP149" s="8">
        <f>EXP(-'Model Parameters'!$B$32*$S149-'Model Parameters'!$B$33*$X149-'Model Parameters'!$B$35*($S149+2*$X149))</f>
        <v>0.79535368682647034</v>
      </c>
    </row>
    <row r="150" spans="5:42" x14ac:dyDescent="0.4">
      <c r="E150">
        <f t="shared" si="12"/>
        <v>-0.74</v>
      </c>
      <c r="F150">
        <f>'Input Parameters'!$G$15/(2*'Model Parameters'!$F$4)*'Model Parameters'!$B$39/('Model Parameters'!$B$65)*EXP(-($E150+0.11)/'Model Parameters'!$B$48)</f>
        <v>35.503000099234029</v>
      </c>
      <c r="G150">
        <f>1/((SQRT($F150*('Input Parameters'!$G$12)^2/'Model Parameters'!$B$51))/TANH(SQRT($F150*('Input Parameters'!$G$12)^2/'Model Parameters'!$B$51))+$F150*'Input Parameters'!$G$12/'Input Parameters'!$G$17)</f>
        <v>0.7985054961880641</v>
      </c>
      <c r="H150">
        <f>'Model Parameters'!$F$2*'Input Parameters'!$G$4*$G150</f>
        <v>27.197925632266593</v>
      </c>
      <c r="I150">
        <f>'Input Parameters'!$G$15*'Model Parameters'!$B$41/'Model Parameters'!$F$4*EXP(-$E150/'Model Parameters'!$B$50)</f>
        <v>114.86184630321806</v>
      </c>
      <c r="J150">
        <f>'Input Parameters'!$G$22+('Model Parameters'!$F$20*'Input Parameters'!$G$22 - (1/(1/('Input Parameters'!$G$12*($I150+2*$F150*$H150))+1/('Model Parameters'!$F$22*'Input Parameters'!$G$24))) + 'Input Parameters'!$G$12*($I150+2*$F150*$H150))/('Model Parameters'!$F$20+2*'Input Parameters'!$G$13*'Input Parameters'!$G$12*'Model Parameters'!$B$61*$H150)</f>
        <v>30.714949553228635</v>
      </c>
      <c r="K150">
        <f>'Input Parameters'!$G$15/(2*'Model Parameters'!$F$4)*'Model Parameters'!$B$39/('Model Parameters'!$B$65)*EXP(-($E150+0.11)/'Model Parameters'!$B$48)+'Input Parameters'!$G$13*'Model Parameters'!$B$61*$J150</f>
        <v>69.750168851083956</v>
      </c>
      <c r="L150">
        <f>1/((SQRT($K150*('Input Parameters'!$G$12)^2/'Model Parameters'!$B$51))/TANH(SQRT($K150*('Input Parameters'!$G$12)^2/'Model Parameters'!$B$51))+$K150*'Input Parameters'!$G$12/'Input Parameters'!$G$17)</f>
        <v>0.67763915720948353</v>
      </c>
      <c r="M150">
        <f>'Model Parameters'!$F$2*'Input Parameters'!$G$4*$L150</f>
        <v>23.081092730455818</v>
      </c>
      <c r="N150">
        <f>'Input Parameters'!$G$22+('Model Parameters'!$F$20*'Input Parameters'!$G$22 - (1/(1/('Input Parameters'!$G$12*($I150+2*$F150*$M150))+1/('Model Parameters'!$F$22*'Input Parameters'!$G$24))) + 'Input Parameters'!$G$12*($I150+2*$F150*$M150))/('Model Parameters'!$F$20+2*'Input Parameters'!$G$13*'Input Parameters'!$G$12*'Model Parameters'!$B$61*$M150)</f>
        <v>30.505009264018319</v>
      </c>
      <c r="O150" s="4">
        <f>(2*'Model Parameters'!$F$21*'Input Parameters'!$G$23+'Model Parameters'!$F$22*'Input Parameters'!$G$24+'Model Parameters'!$F$20*'Input Parameters'!$G$22+'Input Parameters'!$G$12*$I150-'Model Parameters'!$F$20*$N150)/(2*'Model Parameters'!$F$21)</f>
        <v>255.821117707757</v>
      </c>
      <c r="P150" s="4">
        <f>'Input Parameters'!$G$12*(2*$F150*$M150)/(2*'Model Parameters'!$F$21)*EXP(-$N150*('Model Parameters'!$B$32+'Model Parameters'!$B$35))</f>
        <v>746.84279759501658</v>
      </c>
      <c r="Q150">
        <f>$O150+LN(1+($P150*('Model Parameters'!$B$33+2*'Model Parameters'!$B$35)*EXP(-$O150*('Model Parameters'!$B$33+2*'Model Parameters'!$B$35)))/(1+LN(SQRT(1+$P150*('Model Parameters'!$B$33+2*'Model Parameters'!$B$35)*EXP(-$O150*('Model Parameters'!$B$33+2*'Model Parameters'!$B$35))))))/('Model Parameters'!$B$33+2*'Model Parameters'!$B$35)</f>
        <v>845.34566780314378</v>
      </c>
      <c r="R150">
        <f>'Input Parameters'!$G$4*'Model Parameters'!$F$2*EXP(-'Model Parameters'!$B$32*$N150-'Model Parameters'!$B$33*$Q150-'Model Parameters'!$B$35*($N150+2*$Q150))*$L150</f>
        <v>18.21301835903661</v>
      </c>
      <c r="S150">
        <f>'Input Parameters'!$G$22+('Model Parameters'!$F$20*'Input Parameters'!$G$22 - (1/(1/('Input Parameters'!$G$12*($I150+2*$F150*$R150))+1/('Model Parameters'!$F$22*'Input Parameters'!$G$24))) + 'Input Parameters'!$G$12*($I150+2*$F150*$R150))/('Model Parameters'!$F$20+2*'Input Parameters'!$G$13*'Input Parameters'!$G$12*'Model Parameters'!$B$61*$R150)</f>
        <v>30.150636003323132</v>
      </c>
      <c r="T150">
        <f>'Input Parameters'!$G$15/(2*'Model Parameters'!$F$4)*'Model Parameters'!$B$39/('Model Parameters'!$B$65)*EXP(-($E150+0.11)/'Model Parameters'!$B$48)+'Input Parameters'!$G$13*'Model Parameters'!$B$61*$S150</f>
        <v>69.120959242939321</v>
      </c>
      <c r="U150">
        <f>1/((SQRT($T150*('Input Parameters'!$G$12)^2/'Model Parameters'!$B$51))/TANH(SQRT($T150*('Input Parameters'!$G$12)^2/'Model Parameters'!$B$51))+$T150*'Input Parameters'!$G$12/'Input Parameters'!$G$17)</f>
        <v>0.6794569659056332</v>
      </c>
      <c r="V150" s="4">
        <f>(2*'Model Parameters'!$F$21*'Input Parameters'!$G$23+'Model Parameters'!$F$22*'Input Parameters'!$G$24+'Model Parameters'!$F$20*'Input Parameters'!$G$22+'Input Parameters'!$G$12*$I150-'Model Parameters'!$F$20*$S150)/(2*'Model Parameters'!$F$21)</f>
        <v>256.43634358734579</v>
      </c>
      <c r="W150" s="4">
        <f>'Input Parameters'!$G$12*(2*$F150*$U150*'Model Parameters'!$F$2*'Input Parameters'!$G$4)/(2*'Model Parameters'!$F$21)*EXP(-$S150*('Model Parameters'!$B$32+'Model Parameters'!$B$35))</f>
        <v>748.8838533378746</v>
      </c>
      <c r="X150">
        <f>MAX(0,$V150+LN(1+($W150*('Model Parameters'!$B$33+2*'Model Parameters'!$B$35)*EXP(-$V150*('Model Parameters'!$B$33+2*'Model Parameters'!$B$35)))/(1+LN(SQRT(1+$W150*('Model Parameters'!$B$33+2*'Model Parameters'!$B$35)*EXP(-$V150*('Model Parameters'!$B$33+2*'Model Parameters'!$B$35))))))/('Model Parameters'!$B$33+2*'Model Parameters'!$B$35))</f>
        <v>847.25228668253158</v>
      </c>
      <c r="Y150">
        <f>'Input Parameters'!$G$4*'Model Parameters'!$F$2*EXP(-'Model Parameters'!$B$32*$S150-'Model Parameters'!$B$33*$X150-'Model Parameters'!$B$35*($S150+2*$X150))*$U150</f>
        <v>18.253216416484427</v>
      </c>
      <c r="Z150" s="8">
        <f>$E150-'Model Parameters'!$F$3*'Input Parameters'!$G$3/'Model Parameters'!$F$4*LN($S150/'Input Parameters'!$G$22)</f>
        <v>-0.86968412474306889</v>
      </c>
      <c r="AA150" s="8">
        <f>'Input Parameters'!$G$12*$Y150*$F150*2*'Model Parameters'!$F$4/10</f>
        <v>47.645208209942709</v>
      </c>
      <c r="AB150" s="8">
        <f t="shared" si="13"/>
        <v>18.253216416484427</v>
      </c>
      <c r="AC150" s="8">
        <f t="shared" si="14"/>
        <v>847.25228668253158</v>
      </c>
      <c r="AD150" s="8">
        <f>LOG10(S150/1000/'Model Parameters'!$B$15)</f>
        <v>11.791353568138378</v>
      </c>
      <c r="AE150" s="8">
        <f>AA150*10/(AA150*10+('Model Parameters'!$F$4*'Input Parameters'!$G$12)*I150)</f>
        <v>0.91859253134915986</v>
      </c>
      <c r="AF150" s="8">
        <f>Y150*S150*'Input Parameters'!$G$13*'Input Parameters'!$G$12*'Model Parameters'!$B$61</f>
        <v>2.3379527170135262E-3</v>
      </c>
      <c r="AG150" s="8">
        <f>'Input Parameters'!$G$12*F150*Y150</f>
        <v>2.469047427576448E-3</v>
      </c>
      <c r="AH150" s="8">
        <f>'Input Parameters'!$G$17*('Model Parameters'!$F$2*'Input Parameters'!$G$4*EXP(-'Model Parameters'!$B$32*$S150-'Model Parameters'!$B$33*$X150-'Model Parameters'!$B$35*($S150+2*$X150))-$Y150*SQRT($T150*('Input Parameters'!$G$12)^2/'Model Parameters'!$B$51)/TANH(SQRT($T150*('Input Parameters'!$G$12)^2/'Model Parameters'!$B$51)))</f>
        <v>4.8070001445900297E-3</v>
      </c>
      <c r="AI150" s="8">
        <f>MIN(1,('Model Parameters'!$B$45-'Model Parameters'!$F$3*'Input Parameters'!$G$3/'Model Parameters'!$F$4*LN($S150/'Input Parameters'!$G$22))/Z150)</f>
        <v>0.27559905708739807</v>
      </c>
      <c r="AJ150" s="8">
        <f>MIN('Input Parameters'!$G$24+'Model Parameters'!$F$2*'Input Parameters'!$G$4*EXP(-'Model Parameters'!$B$32*$S150-'Model Parameters'!$B$33*$X150-'Model Parameters'!$B$35*($S150+2*$X150)),AC150*10^(3-AD150)/'Model Parameters'!$B$13)</f>
        <v>1.0535612181211194</v>
      </c>
      <c r="AK150" s="8">
        <f t="shared" si="15"/>
        <v>0.25316323548735459</v>
      </c>
      <c r="AL150" s="8">
        <f>MIN(1,('Model Parameters'!$B$45-'Model Parameters'!$F$3*'Input Parameters'!$G$3/'Model Parameters'!$F$4*AD150)/($E150-'Model Parameters'!$F$3*'Input Parameters'!$G$3/'Model Parameters'!$F$4*AD150))</f>
        <v>0.39594575438530638</v>
      </c>
      <c r="AM150" s="8">
        <f>MIN(1,('Model Parameters'!$B$45-'Model Parameters'!$F$3*'Input Parameters'!$G$3/'Model Parameters'!$F$4*AD150-0.2)/($E150-'Model Parameters'!$F$3*'Input Parameters'!$G$3/'Model Parameters'!$F$4*AD150-0.2))</f>
        <v>0.49314241372270773</v>
      </c>
      <c r="AN150" s="8">
        <f t="shared" si="16"/>
        <v>0.36371281279775131</v>
      </c>
      <c r="AO150" s="8">
        <f t="shared" si="17"/>
        <v>0.45299693813717679</v>
      </c>
      <c r="AP150" s="8">
        <f>EXP(-'Model Parameters'!$B$32*$S150-'Model Parameters'!$B$33*$X150-'Model Parameters'!$B$35*($S150+2*$X150))</f>
        <v>0.78871404639109488</v>
      </c>
    </row>
    <row r="151" spans="5:42" x14ac:dyDescent="0.4">
      <c r="E151">
        <f t="shared" si="12"/>
        <v>-0.745</v>
      </c>
      <c r="F151">
        <f>'Input Parameters'!$G$15/(2*'Model Parameters'!$F$4)*'Model Parameters'!$B$39/('Model Parameters'!$B$65)*EXP(-($E151+0.11)/'Model Parameters'!$B$48)</f>
        <v>38.676971100383589</v>
      </c>
      <c r="G151">
        <f>1/((SQRT($F151*('Input Parameters'!$G$12)^2/'Model Parameters'!$B$51))/TANH(SQRT($F151*('Input Parameters'!$G$12)^2/'Model Parameters'!$B$51))+$F151*'Input Parameters'!$G$12/'Input Parameters'!$G$17)</f>
        <v>0.78504711126911408</v>
      </c>
      <c r="H151">
        <f>'Model Parameters'!$F$2*'Input Parameters'!$G$4*$G151</f>
        <v>26.739519079145246</v>
      </c>
      <c r="I151">
        <f>'Input Parameters'!$G$15*'Model Parameters'!$B$41/'Model Parameters'!$F$4*EXP(-$E151/'Model Parameters'!$B$50)</f>
        <v>123.19748705829855</v>
      </c>
      <c r="J151">
        <f>'Input Parameters'!$G$22+('Model Parameters'!$F$20*'Input Parameters'!$G$22 - (1/(1/('Input Parameters'!$G$12*($I151+2*$F151*$H151))+1/('Model Parameters'!$F$22*'Input Parameters'!$G$24))) + 'Input Parameters'!$G$12*($I151+2*$F151*$H151))/('Model Parameters'!$F$20+2*'Input Parameters'!$G$13*'Input Parameters'!$G$12*'Model Parameters'!$B$61*$H151)</f>
        <v>33.498184092826698</v>
      </c>
      <c r="K151">
        <f>'Input Parameters'!$G$15/(2*'Model Parameters'!$F$4)*'Model Parameters'!$B$39/('Model Parameters'!$B$65)*EXP(-($E151+0.11)/'Model Parameters'!$B$48)+'Input Parameters'!$G$13*'Model Parameters'!$B$61*$J151</f>
        <v>76.02744636388536</v>
      </c>
      <c r="L151">
        <f>1/((SQRT($K151*('Input Parameters'!$G$12)^2/'Model Parameters'!$B$51))/TANH(SQRT($K151*('Input Parameters'!$G$12)^2/'Model Parameters'!$B$51))+$K151*'Input Parameters'!$G$12/'Input Parameters'!$G$17)</f>
        <v>0.66015201548459046</v>
      </c>
      <c r="M151">
        <f>'Model Parameters'!$F$2*'Input Parameters'!$G$4*$L151</f>
        <v>22.48546254077641</v>
      </c>
      <c r="N151">
        <f>'Input Parameters'!$G$22+('Model Parameters'!$F$20*'Input Parameters'!$G$22 - (1/(1/('Input Parameters'!$G$12*($I151+2*$F151*$M151))+1/('Model Parameters'!$F$22*'Input Parameters'!$G$24))) + 'Input Parameters'!$G$12*($I151+2*$F151*$M151))/('Model Parameters'!$F$20+2*'Input Parameters'!$G$13*'Input Parameters'!$G$12*'Model Parameters'!$B$61*$M151)</f>
        <v>33.26438747535861</v>
      </c>
      <c r="O151" s="4">
        <f>(2*'Model Parameters'!$F$21*'Input Parameters'!$G$23+'Model Parameters'!$F$22*'Input Parameters'!$G$24+'Model Parameters'!$F$20*'Input Parameters'!$G$22+'Input Parameters'!$G$12*$I151-'Model Parameters'!$F$20*$N151)/(2*'Model Parameters'!$F$21)</f>
        <v>254.8455687188482</v>
      </c>
      <c r="P151" s="4">
        <f>'Input Parameters'!$G$12*(2*$F151*$M151)/(2*'Model Parameters'!$F$21)*EXP(-$N151*('Model Parameters'!$B$32+'Model Parameters'!$B$35))</f>
        <v>792.30472967399112</v>
      </c>
      <c r="Q151">
        <f>$O151+LN(1+($P151*('Model Parameters'!$B$33+2*'Model Parameters'!$B$35)*EXP(-$O151*('Model Parameters'!$B$33+2*'Model Parameters'!$B$35)))/(1+LN(SQRT(1+$P151*('Model Parameters'!$B$33+2*'Model Parameters'!$B$35)*EXP(-$O151*('Model Parameters'!$B$33+2*'Model Parameters'!$B$35))))))/('Model Parameters'!$B$33+2*'Model Parameters'!$B$35)</f>
        <v>874.9379365214736</v>
      </c>
      <c r="R151">
        <f>'Input Parameters'!$G$4*'Model Parameters'!$F$2*EXP(-'Model Parameters'!$B$32*$N151-'Model Parameters'!$B$33*$Q151-'Model Parameters'!$B$35*($N151+2*$Q151))*$L151</f>
        <v>17.592277037447438</v>
      </c>
      <c r="S151">
        <f>'Input Parameters'!$G$22+('Model Parameters'!$F$20*'Input Parameters'!$G$22 - (1/(1/('Input Parameters'!$G$12*($I151+2*$F151*$R151))+1/('Model Parameters'!$F$22*'Input Parameters'!$G$24))) + 'Input Parameters'!$G$12*($I151+2*$F151*$R151))/('Model Parameters'!$F$20+2*'Input Parameters'!$G$13*'Input Parameters'!$G$12*'Model Parameters'!$B$61*$R151)</f>
        <v>32.87416711169675</v>
      </c>
      <c r="T151">
        <f>'Input Parameters'!$G$15/(2*'Model Parameters'!$F$4)*'Model Parameters'!$B$39/('Model Parameters'!$B$65)*EXP(-($E151+0.11)/'Model Parameters'!$B$48)+'Input Parameters'!$G$13*'Model Parameters'!$B$61*$S151</f>
        <v>75.33166742992546</v>
      </c>
      <c r="U151">
        <f>1/((SQRT($T151*('Input Parameters'!$G$12)^2/'Model Parameters'!$B$51))/TANH(SQRT($T151*('Input Parameters'!$G$12)^2/'Model Parameters'!$B$51))+$T151*'Input Parameters'!$G$12/'Input Parameters'!$G$17)</f>
        <v>0.66203416632192147</v>
      </c>
      <c r="V151" s="4">
        <f>(2*'Model Parameters'!$F$21*'Input Parameters'!$G$23+'Model Parameters'!$F$22*'Input Parameters'!$G$24+'Model Parameters'!$F$20*'Input Parameters'!$G$22+'Input Parameters'!$G$12*$I151-'Model Parameters'!$F$20*$S151)/(2*'Model Parameters'!$F$21)</f>
        <v>255.52302859828822</v>
      </c>
      <c r="W151" s="4">
        <f>'Input Parameters'!$G$12*(2*$F151*$U151*'Model Parameters'!$F$2*'Input Parameters'!$G$4)/(2*'Model Parameters'!$F$21)*EXP(-$S151*('Model Parameters'!$B$32+'Model Parameters'!$B$35))</f>
        <v>794.60759539522917</v>
      </c>
      <c r="X151">
        <f>MAX(0,$V151+LN(1+($W151*('Model Parameters'!$B$33+2*'Model Parameters'!$B$35)*EXP(-$V151*('Model Parameters'!$B$33+2*'Model Parameters'!$B$35)))/(1+LN(SQRT(1+$W151*('Model Parameters'!$B$33+2*'Model Parameters'!$B$35)*EXP(-$V151*('Model Parameters'!$B$33+2*'Model Parameters'!$B$35))))))/('Model Parameters'!$B$33+2*'Model Parameters'!$B$35))</f>
        <v>877.04543496482586</v>
      </c>
      <c r="Y151">
        <f>'Input Parameters'!$G$4*'Model Parameters'!$F$2*EXP(-'Model Parameters'!$B$32*$S151-'Model Parameters'!$B$33*$X151-'Model Parameters'!$B$35*($S151+2*$X151))*$U151</f>
        <v>17.633183497021029</v>
      </c>
      <c r="Z151" s="8">
        <f>$E151-'Model Parameters'!$F$3*'Input Parameters'!$G$3/'Model Parameters'!$F$4*LN($S151/'Input Parameters'!$G$22)</f>
        <v>-0.87690606585108299</v>
      </c>
      <c r="AA151" s="8">
        <f>'Input Parameters'!$G$12*$Y151*$F151*2*'Model Parameters'!$F$4/10</f>
        <v>50.141573146002393</v>
      </c>
      <c r="AB151" s="8">
        <f t="shared" si="13"/>
        <v>17.633183497021029</v>
      </c>
      <c r="AC151" s="8">
        <f t="shared" si="14"/>
        <v>877.04543496482586</v>
      </c>
      <c r="AD151" s="8">
        <f>LOG10(S151/1000/'Model Parameters'!$B$15)</f>
        <v>11.828911848979514</v>
      </c>
      <c r="AE151" s="8">
        <f>AA151*10/(AA151*10+('Model Parameters'!$F$4*'Input Parameters'!$G$12)*I151)</f>
        <v>0.91716110456566236</v>
      </c>
      <c r="AF151" s="8">
        <f>Y151*S151*'Input Parameters'!$G$13*'Input Parameters'!$G$12*'Model Parameters'!$B$61</f>
        <v>2.4625515382083654E-3</v>
      </c>
      <c r="AG151" s="8">
        <f>'Input Parameters'!$G$12*F151*Y151</f>
        <v>2.5984128696689849E-3</v>
      </c>
      <c r="AH151" s="8">
        <f>'Input Parameters'!$G$17*('Model Parameters'!$F$2*'Input Parameters'!$G$4*EXP(-'Model Parameters'!$B$32*$S151-'Model Parameters'!$B$33*$X151-'Model Parameters'!$B$35*($S151+2*$X151))-$Y151*SQRT($T151*('Input Parameters'!$G$12)^2/'Model Parameters'!$B$51)/TANH(SQRT($T151*('Input Parameters'!$G$12)^2/'Model Parameters'!$B$51)))</f>
        <v>5.0609644078773502E-3</v>
      </c>
      <c r="AI151" s="8">
        <f>MIN(1,('Model Parameters'!$B$45-'Model Parameters'!$F$3*'Input Parameters'!$G$3/'Model Parameters'!$F$4*LN($S151/'Input Parameters'!$G$22))/Z151)</f>
        <v>0.27586314574788645</v>
      </c>
      <c r="AJ151" s="8">
        <f>MIN('Input Parameters'!$G$24+'Model Parameters'!$F$2*'Input Parameters'!$G$4*EXP(-'Model Parameters'!$B$32*$S151-'Model Parameters'!$B$33*$X151-'Model Parameters'!$B$35*($S151+2*$X151)),AC151*10^(3-AD151)/'Model Parameters'!$B$13)</f>
        <v>1.000255245692679</v>
      </c>
      <c r="AK151" s="8">
        <f t="shared" si="15"/>
        <v>0.25301094746308983</v>
      </c>
      <c r="AL151" s="8">
        <f>MIN(1,('Model Parameters'!$B$45-'Model Parameters'!$F$3*'Input Parameters'!$G$3/'Model Parameters'!$F$4*AD151)/($E151-'Model Parameters'!$F$3*'Input Parameters'!$G$3/'Model Parameters'!$F$4*AD151))</f>
        <v>0.39461406696426071</v>
      </c>
      <c r="AM151" s="8">
        <f>MIN(1,('Model Parameters'!$B$45-'Model Parameters'!$F$3*'Input Parameters'!$G$3/'Model Parameters'!$F$4*AD151-0.2)/($E151-'Model Parameters'!$F$3*'Input Parameters'!$G$3/'Model Parameters'!$F$4*AD151-0.2))</f>
        <v>0.49155975833266846</v>
      </c>
      <c r="AN151" s="8">
        <f t="shared" si="16"/>
        <v>0.36192467353408958</v>
      </c>
      <c r="AO151" s="8">
        <f t="shared" si="17"/>
        <v>0.45083949091242026</v>
      </c>
      <c r="AP151" s="8">
        <f>EXP(-'Model Parameters'!$B$32*$S151-'Model Parameters'!$B$33*$X151-'Model Parameters'!$B$35*($S151+2*$X151))</f>
        <v>0.78197424900624601</v>
      </c>
    </row>
    <row r="152" spans="5:42" x14ac:dyDescent="0.4">
      <c r="E152">
        <f t="shared" si="12"/>
        <v>-0.75</v>
      </c>
      <c r="F152">
        <f>'Input Parameters'!$G$15/(2*'Model Parameters'!$F$4)*'Model Parameters'!$B$39/('Model Parameters'!$B$65)*EXP(-($E152+0.11)/'Model Parameters'!$B$48)</f>
        <v>42.134695358665802</v>
      </c>
      <c r="G152">
        <f>1/((SQRT($F152*('Input Parameters'!$G$12)^2/'Model Parameters'!$B$51))/TANH(SQRT($F152*('Input Parameters'!$G$12)^2/'Model Parameters'!$B$51))+$F152*'Input Parameters'!$G$12/'Input Parameters'!$G$17)</f>
        <v>0.77100404740701278</v>
      </c>
      <c r="H152">
        <f>'Model Parameters'!$F$2*'Input Parameters'!$G$4*$G152</f>
        <v>26.261197754628469</v>
      </c>
      <c r="I152">
        <f>'Input Parameters'!$G$15*'Model Parameters'!$B$41/'Model Parameters'!$F$4*EXP(-$E152/'Model Parameters'!$B$50)</f>
        <v>132.13805372249561</v>
      </c>
      <c r="J152">
        <f>'Input Parameters'!$G$22+('Model Parameters'!$F$20*'Input Parameters'!$G$22 - (1/(1/('Input Parameters'!$G$12*($I152+2*$F152*$H152))+1/('Model Parameters'!$F$22*'Input Parameters'!$G$24))) + 'Input Parameters'!$G$12*($I152+2*$F152*$H152))/('Model Parameters'!$F$20+2*'Input Parameters'!$G$13*'Input Parameters'!$G$12*'Model Parameters'!$B$61*$H152)</f>
        <v>36.52726655502223</v>
      </c>
      <c r="K152">
        <f>'Input Parameters'!$G$15/(2*'Model Parameters'!$F$4)*'Model Parameters'!$B$39/('Model Parameters'!$B$65)*EXP(-($E152+0.11)/'Model Parameters'!$B$48)+'Input Parameters'!$G$13*'Model Parameters'!$B$61*$J152</f>
        <v>82.862597567515593</v>
      </c>
      <c r="L152">
        <f>1/((SQRT($K152*('Input Parameters'!$G$12)^2/'Model Parameters'!$B$51))/TANH(SQRT($K152*('Input Parameters'!$G$12)^2/'Model Parameters'!$B$51))+$K152*'Input Parameters'!$G$12/'Input Parameters'!$G$17)</f>
        <v>0.6423564779810953</v>
      </c>
      <c r="M152">
        <f>'Model Parameters'!$F$2*'Input Parameters'!$G$4*$L152</f>
        <v>21.879328070923894</v>
      </c>
      <c r="N152">
        <f>'Input Parameters'!$G$22+('Model Parameters'!$F$20*'Input Parameters'!$G$22 - (1/(1/('Input Parameters'!$G$12*($I152+2*$F152*$M152))+1/('Model Parameters'!$F$22*'Input Parameters'!$G$24))) + 'Input Parameters'!$G$12*($I152+2*$F152*$M152))/('Model Parameters'!$F$20+2*'Input Parameters'!$G$13*'Input Parameters'!$G$12*'Model Parameters'!$B$61*$M152)</f>
        <v>36.266513771409841</v>
      </c>
      <c r="O152" s="4">
        <f>(2*'Model Parameters'!$F$21*'Input Parameters'!$G$23+'Model Parameters'!$F$22*'Input Parameters'!$G$24+'Model Parameters'!$F$20*'Input Parameters'!$G$22+'Input Parameters'!$G$12*$I152-'Model Parameters'!$F$20*$N152)/(2*'Model Parameters'!$F$21)</f>
        <v>253.72544393225556</v>
      </c>
      <c r="P152" s="4">
        <f>'Input Parameters'!$G$12*(2*$F152*$M152)/(2*'Model Parameters'!$F$21)*EXP(-$N152*('Model Parameters'!$B$32+'Model Parameters'!$B$35))</f>
        <v>839.5122854186634</v>
      </c>
      <c r="Q152">
        <f>$O152+LN(1+($P152*('Model Parameters'!$B$33+2*'Model Parameters'!$B$35)*EXP(-$O152*('Model Parameters'!$B$33+2*'Model Parameters'!$B$35)))/(1+LN(SQRT(1+$P152*('Model Parameters'!$B$33+2*'Model Parameters'!$B$35)*EXP(-$O152*('Model Parameters'!$B$33+2*'Model Parameters'!$B$35))))))/('Model Parameters'!$B$33+2*'Model Parameters'!$B$35)</f>
        <v>905.06529433409514</v>
      </c>
      <c r="R152">
        <f>'Input Parameters'!$G$4*'Model Parameters'!$F$2*EXP(-'Model Parameters'!$B$32*$N152-'Model Parameters'!$B$33*$Q152-'Model Parameters'!$B$35*($N152+2*$Q152))*$L152</f>
        <v>16.969537754101541</v>
      </c>
      <c r="S152">
        <f>'Input Parameters'!$G$22+('Model Parameters'!$F$20*'Input Parameters'!$G$22 - (1/(1/('Input Parameters'!$G$12*($I152+2*$F152*$R152))+1/('Model Parameters'!$F$22*'Input Parameters'!$G$24))) + 'Input Parameters'!$G$12*($I152+2*$F152*$R152))/('Model Parameters'!$F$20+2*'Input Parameters'!$G$13*'Input Parameters'!$G$12*'Model Parameters'!$B$61*$R152)</f>
        <v>35.835480886288153</v>
      </c>
      <c r="T152">
        <f>'Input Parameters'!$G$15/(2*'Model Parameters'!$F$4)*'Model Parameters'!$B$39/('Model Parameters'!$B$65)*EXP(-($E152+0.11)/'Model Parameters'!$B$48)+'Input Parameters'!$G$13*'Model Parameters'!$B$61*$S152</f>
        <v>82.091256546877091</v>
      </c>
      <c r="U152">
        <f>1/((SQRT($T152*('Input Parameters'!$G$12)^2/'Model Parameters'!$B$51))/TANH(SQRT($T152*('Input Parameters'!$G$12)^2/'Model Parameters'!$B$51))+$T152*'Input Parameters'!$G$12/'Input Parameters'!$G$17)</f>
        <v>0.64430379749071331</v>
      </c>
      <c r="V152" s="4">
        <f>(2*'Model Parameters'!$F$21*'Input Parameters'!$G$23+'Model Parameters'!$F$22*'Input Parameters'!$G$24+'Model Parameters'!$F$20*'Input Parameters'!$G$22+'Input Parameters'!$G$12*$I152-'Model Parameters'!$F$20*$S152)/(2*'Model Parameters'!$F$21)</f>
        <v>254.47375825303834</v>
      </c>
      <c r="W152" s="4">
        <f>'Input Parameters'!$G$12*(2*$F152*$U152*'Model Parameters'!$F$2*'Input Parameters'!$G$4)/(2*'Model Parameters'!$F$21)*EXP(-$S152*('Model Parameters'!$B$32+'Model Parameters'!$B$35))</f>
        <v>842.10871982886761</v>
      </c>
      <c r="X152">
        <f>MAX(0,$V152+LN(1+($W152*('Model Parameters'!$B$33+2*'Model Parameters'!$B$35)*EXP(-$V152*('Model Parameters'!$B$33+2*'Model Parameters'!$B$35)))/(1+LN(SQRT(1+$W152*('Model Parameters'!$B$33+2*'Model Parameters'!$B$35)*EXP(-$V152*('Model Parameters'!$B$33+2*'Model Parameters'!$B$35))))))/('Model Parameters'!$B$33+2*'Model Parameters'!$B$35))</f>
        <v>907.39514354585356</v>
      </c>
      <c r="Y152">
        <f>'Input Parameters'!$G$4*'Model Parameters'!$F$2*EXP(-'Model Parameters'!$B$32*$S152-'Model Parameters'!$B$33*$X152-'Model Parameters'!$B$35*($S152+2*$X152))*$U152</f>
        <v>17.011114330457524</v>
      </c>
      <c r="Z152" s="8">
        <f>$E152-'Model Parameters'!$F$3*'Input Parameters'!$G$3/'Model Parameters'!$F$4*LN($S152/'Input Parameters'!$G$22)</f>
        <v>-0.88412210265629887</v>
      </c>
      <c r="AA152" s="8">
        <f>'Input Parameters'!$G$12*$Y152*$F152*2*'Model Parameters'!$F$4/10</f>
        <v>52.69718229450568</v>
      </c>
      <c r="AB152" s="8">
        <f t="shared" si="13"/>
        <v>17.011114330457524</v>
      </c>
      <c r="AC152" s="8">
        <f t="shared" si="14"/>
        <v>907.39514354585356</v>
      </c>
      <c r="AD152" s="8">
        <f>LOG10(S152/1000/'Model Parameters'!$B$15)</f>
        <v>11.866370327237279</v>
      </c>
      <c r="AE152" s="8">
        <f>AA152*10/(AA152*10+('Model Parameters'!$F$4*'Input Parameters'!$G$12)*I152)</f>
        <v>0.91560202386437406</v>
      </c>
      <c r="AF152" s="8">
        <f>Y152*S152*'Input Parameters'!$G$13*'Input Parameters'!$G$12*'Model Parameters'!$B$61</f>
        <v>2.5896784526796644E-3</v>
      </c>
      <c r="AG152" s="8">
        <f>'Input Parameters'!$G$12*F152*Y152</f>
        <v>2.730848437296248E-3</v>
      </c>
      <c r="AH152" s="8">
        <f>'Input Parameters'!$G$17*('Model Parameters'!$F$2*'Input Parameters'!$G$4*EXP(-'Model Parameters'!$B$32*$S152-'Model Parameters'!$B$33*$X152-'Model Parameters'!$B$35*($S152+2*$X152))-$Y152*SQRT($T152*('Input Parameters'!$G$12)^2/'Model Parameters'!$B$51)/TANH(SQRT($T152*('Input Parameters'!$G$12)^2/'Model Parameters'!$B$51)))</f>
        <v>5.3205268899759904E-3</v>
      </c>
      <c r="AI152" s="8">
        <f>MIN(1,('Model Parameters'!$B$45-'Model Parameters'!$F$3*'Input Parameters'!$G$3/'Model Parameters'!$F$4*LN($S152/'Input Parameters'!$G$22))/Z152)</f>
        <v>0.27611808586488973</v>
      </c>
      <c r="AJ152" s="8">
        <f>MIN('Input Parameters'!$G$24+'Model Parameters'!$F$2*'Input Parameters'!$G$4*EXP(-'Model Parameters'!$B$32*$S152-'Model Parameters'!$B$33*$X152-'Model Parameters'!$B$35*($S152+2*$X152)),AC152*10^(3-AD152)/'Model Parameters'!$B$13)</f>
        <v>0.94935079313156823</v>
      </c>
      <c r="AK152" s="8">
        <f t="shared" si="15"/>
        <v>0.25281427824345004</v>
      </c>
      <c r="AL152" s="8">
        <f>MIN(1,('Model Parameters'!$B$45-'Model Parameters'!$F$3*'Input Parameters'!$G$3/'Model Parameters'!$F$4*AD152)/($E152-'Model Parameters'!$F$3*'Input Parameters'!$G$3/'Model Parameters'!$F$4*AD152))</f>
        <v>0.39329596518227788</v>
      </c>
      <c r="AM152" s="8">
        <f>MIN(1,('Model Parameters'!$B$45-'Model Parameters'!$F$3*'Input Parameters'!$G$3/'Model Parameters'!$F$4*AD152-0.2)/($E152-'Model Parameters'!$F$3*'Input Parameters'!$G$3/'Model Parameters'!$F$4*AD152-0.2))</f>
        <v>0.48999110683169406</v>
      </c>
      <c r="AN152" s="8">
        <f t="shared" si="16"/>
        <v>0.360102581698586</v>
      </c>
      <c r="AO152" s="8">
        <f t="shared" si="17"/>
        <v>0.44863684909064377</v>
      </c>
      <c r="AP152" s="8">
        <f>EXP(-'Model Parameters'!$B$32*$S152-'Model Parameters'!$B$33*$X152-'Model Parameters'!$B$35*($S152+2*$X152))</f>
        <v>0.77514723143169872</v>
      </c>
    </row>
    <row r="153" spans="5:42" x14ac:dyDescent="0.4">
      <c r="E153">
        <f t="shared" si="12"/>
        <v>-0.755</v>
      </c>
      <c r="F153">
        <f>'Input Parameters'!$G$15/(2*'Model Parameters'!$F$4)*'Model Parameters'!$B$39/('Model Parameters'!$B$65)*EXP(-($E153+0.11)/'Model Parameters'!$B$48)</f>
        <v>45.901540437585162</v>
      </c>
      <c r="G153">
        <f>1/((SQRT($F153*('Input Parameters'!$G$12)^2/'Model Parameters'!$B$51))/TANH(SQRT($F153*('Input Parameters'!$G$12)^2/'Model Parameters'!$B$51))+$F153*'Input Parameters'!$G$12/'Input Parameters'!$G$17)</f>
        <v>0.75639130415727007</v>
      </c>
      <c r="H153">
        <f>'Model Parameters'!$F$2*'Input Parameters'!$G$4*$G153</f>
        <v>25.763472559138638</v>
      </c>
      <c r="I153">
        <f>'Input Parameters'!$G$15*'Model Parameters'!$B$41/'Model Parameters'!$F$4*EXP(-$E153/'Model Parameters'!$B$50)</f>
        <v>141.72744638294938</v>
      </c>
      <c r="J153">
        <f>'Input Parameters'!$G$22+('Model Parameters'!$F$20*'Input Parameters'!$G$22 - (1/(1/('Input Parameters'!$G$12*($I153+2*$F153*$H153))+1/('Model Parameters'!$F$22*'Input Parameters'!$G$24))) + 'Input Parameters'!$G$12*($I153+2*$F153*$H153))/('Model Parameters'!$F$20+2*'Input Parameters'!$G$13*'Input Parameters'!$G$12*'Model Parameters'!$B$61*$H153)</f>
        <v>39.823657476283593</v>
      </c>
      <c r="K153">
        <f>'Input Parameters'!$G$15/(2*'Model Parameters'!$F$4)*'Model Parameters'!$B$39/('Model Parameters'!$B$65)*EXP(-($E153+0.11)/'Model Parameters'!$B$48)+'Input Parameters'!$G$13*'Model Parameters'!$B$61*$J153</f>
        <v>90.304918523641362</v>
      </c>
      <c r="L153">
        <f>1/((SQRT($K153*('Input Parameters'!$G$12)^2/'Model Parameters'!$B$51))/TANH(SQRT($K153*('Input Parameters'!$G$12)^2/'Model Parameters'!$B$51))+$K153*'Input Parameters'!$G$12/'Input Parameters'!$G$17)</f>
        <v>0.62430754494397434</v>
      </c>
      <c r="M153">
        <f>'Model Parameters'!$F$2*'Input Parameters'!$G$4*$L153</f>
        <v>21.264562686303723</v>
      </c>
      <c r="N153">
        <f>'Input Parameters'!$G$22+('Model Parameters'!$F$20*'Input Parameters'!$G$22 - (1/(1/('Input Parameters'!$G$12*($I153+2*$F153*$M153))+1/('Model Parameters'!$F$22*'Input Parameters'!$G$24))) + 'Input Parameters'!$G$12*($I153+2*$F153*$M153))/('Model Parameters'!$F$20+2*'Input Parameters'!$G$13*'Input Parameters'!$G$12*'Model Parameters'!$B$61*$M153)</f>
        <v>39.532372805860803</v>
      </c>
      <c r="O153" s="4">
        <f>(2*'Model Parameters'!$F$21*'Input Parameters'!$G$23+'Model Parameters'!$F$22*'Input Parameters'!$G$24+'Model Parameters'!$F$20*'Input Parameters'!$G$22+'Input Parameters'!$G$12*$I153-'Model Parameters'!$F$20*$N153)/(2*'Model Parameters'!$F$21)</f>
        <v>252.4444038549785</v>
      </c>
      <c r="P153" s="4">
        <f>'Input Parameters'!$G$12*(2*$F153*$M153)/(2*'Model Parameters'!$F$21)*EXP(-$N153*('Model Parameters'!$B$32+'Model Parameters'!$B$35))</f>
        <v>888.45606046192916</v>
      </c>
      <c r="Q153">
        <f>$O153+LN(1+($P153*('Model Parameters'!$B$33+2*'Model Parameters'!$B$35)*EXP(-$O153*('Model Parameters'!$B$33+2*'Model Parameters'!$B$35)))/(1+LN(SQRT(1+$P153*('Model Parameters'!$B$33+2*'Model Parameters'!$B$35)*EXP(-$O153*('Model Parameters'!$B$33+2*'Model Parameters'!$B$35))))))/('Model Parameters'!$B$33+2*'Model Parameters'!$B$35)</f>
        <v>935.67102772196711</v>
      </c>
      <c r="R153">
        <f>'Input Parameters'!$G$4*'Model Parameters'!$F$2*EXP(-'Model Parameters'!$B$32*$N153-'Model Parameters'!$B$33*$Q153-'Model Parameters'!$B$35*($N153+2*$Q153))*$L153</f>
        <v>16.346881195675536</v>
      </c>
      <c r="S153">
        <f>'Input Parameters'!$G$22+('Model Parameters'!$F$20*'Input Parameters'!$G$22 - (1/(1/('Input Parameters'!$G$12*($I153+2*$F153*$R153))+1/('Model Parameters'!$F$22*'Input Parameters'!$G$24))) + 'Input Parameters'!$G$12*($I153+2*$F153*$R153))/('Model Parameters'!$F$20+2*'Input Parameters'!$G$13*'Input Parameters'!$G$12*'Model Parameters'!$B$61*$R153)</f>
        <v>39.054735730495636</v>
      </c>
      <c r="T153">
        <f>'Input Parameters'!$G$15/(2*'Model Parameters'!$F$4)*'Model Parameters'!$B$39/('Model Parameters'!$B$65)*EXP(-($E153+0.11)/'Model Parameters'!$B$48)+'Input Parameters'!$G$13*'Model Parameters'!$B$61*$S153</f>
        <v>89.447570777087805</v>
      </c>
      <c r="U153">
        <f>1/((SQRT($T153*('Input Parameters'!$G$12)^2/'Model Parameters'!$B$51))/TANH(SQRT($T153*('Input Parameters'!$G$12)^2/'Model Parameters'!$B$51))+$T153*'Input Parameters'!$G$12/'Input Parameters'!$G$17)</f>
        <v>0.6263209164069915</v>
      </c>
      <c r="V153" s="4">
        <f>(2*'Model Parameters'!$F$21*'Input Parameters'!$G$23+'Model Parameters'!$F$22*'Input Parameters'!$G$24+'Model Parameters'!$F$20*'Input Parameters'!$G$22+'Input Parameters'!$G$12*$I153-'Model Parameters'!$F$20*$S153)/(2*'Model Parameters'!$F$21)</f>
        <v>253.27362750813816</v>
      </c>
      <c r="W153" s="4">
        <f>'Input Parameters'!$G$12*(2*$F153*$U153*'Model Parameters'!$F$2*'Input Parameters'!$G$4)/(2*'Model Parameters'!$F$21)*EXP(-$S153*('Model Parameters'!$B$32+'Model Parameters'!$B$35))</f>
        <v>891.38162998233292</v>
      </c>
      <c r="X153">
        <f>MAX(0,$V153+LN(1+($W153*('Model Parameters'!$B$33+2*'Model Parameters'!$B$35)*EXP(-$V153*('Model Parameters'!$B$33+2*'Model Parameters'!$B$35)))/(1+LN(SQRT(1+$W153*('Model Parameters'!$B$33+2*'Model Parameters'!$B$35)*EXP(-$V153*('Model Parameters'!$B$33+2*'Model Parameters'!$B$35))))))/('Model Parameters'!$B$33+2*'Model Parameters'!$B$35))</f>
        <v>938.24720418449397</v>
      </c>
      <c r="Y153">
        <f>'Input Parameters'!$G$4*'Model Parameters'!$F$2*EXP(-'Model Parameters'!$B$32*$S153-'Model Parameters'!$B$33*$X153-'Model Parameters'!$B$35*($S153+2*$X153))*$U153</f>
        <v>16.389090170157939</v>
      </c>
      <c r="Z153" s="8">
        <f>$E153-'Model Parameters'!$F$3*'Input Parameters'!$G$3/'Model Parameters'!$F$4*LN($S153/'Input Parameters'!$G$22)</f>
        <v>-0.89133234111382309</v>
      </c>
      <c r="AA153" s="8">
        <f>'Input Parameters'!$G$12*$Y153*$F153*2*'Model Parameters'!$F$4/10</f>
        <v>55.309136437129304</v>
      </c>
      <c r="AB153" s="8">
        <f t="shared" si="13"/>
        <v>16.389090170157939</v>
      </c>
      <c r="AC153" s="8">
        <f t="shared" si="14"/>
        <v>938.24720418449397</v>
      </c>
      <c r="AD153" s="8">
        <f>LOG10(S153/1000/'Model Parameters'!$B$15)</f>
        <v>11.903730793909487</v>
      </c>
      <c r="AE153" s="8">
        <f>AA153*10/(AA153*10+('Model Parameters'!$F$4*'Input Parameters'!$G$12)*I153)</f>
        <v>0.91391134370369453</v>
      </c>
      <c r="AF153" s="8">
        <f>Y153*S153*'Input Parameters'!$G$13*'Input Parameters'!$G$12*'Model Parameters'!$B$61</f>
        <v>2.719120105766725E-3</v>
      </c>
      <c r="AG153" s="8">
        <f>'Input Parameters'!$G$12*F153*Y153</f>
        <v>2.8662038885385968E-3</v>
      </c>
      <c r="AH153" s="8">
        <f>'Input Parameters'!$G$17*('Model Parameters'!$F$2*'Input Parameters'!$G$4*EXP(-'Model Parameters'!$B$32*$S153-'Model Parameters'!$B$33*$X153-'Model Parameters'!$B$35*($S153+2*$X153))-$Y153*SQRT($T153*('Input Parameters'!$G$12)^2/'Model Parameters'!$B$51)/TANH(SQRT($T153*('Input Parameters'!$G$12)^2/'Model Parameters'!$B$51)))</f>
        <v>5.5853239943053643E-3</v>
      </c>
      <c r="AI153" s="8">
        <f>MIN(1,('Model Parameters'!$B$45-'Model Parameters'!$F$3*'Input Parameters'!$G$3/'Model Parameters'!$F$4*LN($S153/'Input Parameters'!$G$22))/Z153)</f>
        <v>0.27636419071925772</v>
      </c>
      <c r="AJ153" s="8">
        <f>MIN('Input Parameters'!$G$24+'Model Parameters'!$F$2*'Input Parameters'!$G$4*EXP(-'Model Parameters'!$B$32*$S153-'Model Parameters'!$B$33*$X153-'Model Parameters'!$B$35*($S153+2*$X153)),AC153*10^(3-AD153)/'Model Parameters'!$B$13)</f>
        <v>0.90071434461720257</v>
      </c>
      <c r="AK153" s="8">
        <f t="shared" si="15"/>
        <v>0.25257236889182094</v>
      </c>
      <c r="AL153" s="8">
        <f>MIN(1,('Model Parameters'!$B$45-'Model Parameters'!$F$3*'Input Parameters'!$G$3/'Model Parameters'!$F$4*AD153)/($E153-'Model Parameters'!$F$3*'Input Parameters'!$G$3/'Model Parameters'!$F$4*AD153))</f>
        <v>0.39199123678184111</v>
      </c>
      <c r="AM153" s="8">
        <f>MIN(1,('Model Parameters'!$B$45-'Model Parameters'!$F$3*'Input Parameters'!$G$3/'Model Parameters'!$F$4*AD153-0.2)/($E153-'Model Parameters'!$F$3*'Input Parameters'!$G$3/'Model Parameters'!$F$4*AD153-0.2))</f>
        <v>0.48843626964936315</v>
      </c>
      <c r="AN153" s="8">
        <f t="shared" si="16"/>
        <v>0.35824523792736551</v>
      </c>
      <c r="AO153" s="8">
        <f t="shared" si="17"/>
        <v>0.44638744750886955</v>
      </c>
      <c r="AP153" s="8">
        <f>EXP(-'Model Parameters'!$B$32*$S153-'Model Parameters'!$B$33*$X153-'Model Parameters'!$B$35*($S153+2*$X153))</f>
        <v>0.76824555649124826</v>
      </c>
    </row>
    <row r="154" spans="5:42" x14ac:dyDescent="0.4">
      <c r="E154">
        <f t="shared" si="12"/>
        <v>-0.76</v>
      </c>
      <c r="F154">
        <f>'Input Parameters'!$G$15/(2*'Model Parameters'!$F$4)*'Model Parameters'!$B$39/('Model Parameters'!$B$65)*EXP(-($E154+0.11)/'Model Parameters'!$B$48)</f>
        <v>50.005141762818873</v>
      </c>
      <c r="G154">
        <f>1/((SQRT($F154*('Input Parameters'!$G$12)^2/'Model Parameters'!$B$51))/TANH(SQRT($F154*('Input Parameters'!$G$12)^2/'Model Parameters'!$B$51))+$F154*'Input Parameters'!$G$12/'Input Parameters'!$G$17)</f>
        <v>0.74122924142282032</v>
      </c>
      <c r="H154">
        <f>'Model Parameters'!$F$2*'Input Parameters'!$G$4*$G154</f>
        <v>25.247036972092658</v>
      </c>
      <c r="I154">
        <f>'Input Parameters'!$G$15*'Model Parameters'!$B$41/'Model Parameters'!$F$4*EXP(-$E154/'Model Parameters'!$B$50)</f>
        <v>152.0127510006769</v>
      </c>
      <c r="J154">
        <f>'Input Parameters'!$G$22+('Model Parameters'!$F$20*'Input Parameters'!$G$22 - (1/(1/('Input Parameters'!$G$12*($I154+2*$F154*$H154))+1/('Model Parameters'!$F$22*'Input Parameters'!$G$24))) + 'Input Parameters'!$G$12*($I154+2*$F154*$H154))/('Model Parameters'!$F$20+2*'Input Parameters'!$G$13*'Input Parameters'!$G$12*'Model Parameters'!$B$61*$H154)</f>
        <v>43.410657710114791</v>
      </c>
      <c r="K154">
        <f>'Input Parameters'!$G$15/(2*'Model Parameters'!$F$4)*'Model Parameters'!$B$39/('Model Parameters'!$B$65)*EXP(-($E154+0.11)/'Model Parameters'!$B$48)+'Input Parameters'!$G$13*'Model Parameters'!$B$61*$J154</f>
        <v>98.408025109596863</v>
      </c>
      <c r="L154">
        <f>1/((SQRT($K154*('Input Parameters'!$G$12)^2/'Model Parameters'!$B$51))/TANH(SQRT($K154*('Input Parameters'!$G$12)^2/'Model Parameters'!$B$51))+$K154*'Input Parameters'!$G$12/'Input Parameters'!$G$17)</f>
        <v>0.60606299591352975</v>
      </c>
      <c r="M154">
        <f>'Model Parameters'!$F$2*'Input Parameters'!$G$4*$L154</f>
        <v>20.643134418003608</v>
      </c>
      <c r="N154">
        <f>'Input Parameters'!$G$22+('Model Parameters'!$F$20*'Input Parameters'!$G$22 - (1/(1/('Input Parameters'!$G$12*($I154+2*$F154*$M154))+1/('Model Parameters'!$F$22*'Input Parameters'!$G$24))) + 'Input Parameters'!$G$12*($I154+2*$F154*$M154))/('Model Parameters'!$F$20+2*'Input Parameters'!$G$13*'Input Parameters'!$G$12*'Model Parameters'!$B$61*$M154)</f>
        <v>43.084713453014267</v>
      </c>
      <c r="O154" s="4">
        <f>(2*'Model Parameters'!$F$21*'Input Parameters'!$G$23+'Model Parameters'!$F$22*'Input Parameters'!$G$24+'Model Parameters'!$F$20*'Input Parameters'!$G$22+'Input Parameters'!$G$12*$I154-'Model Parameters'!$F$20*$N154)/(2*'Model Parameters'!$F$21)</f>
        <v>250.98450422589363</v>
      </c>
      <c r="P154" s="4">
        <f>'Input Parameters'!$G$12*(2*$F154*$M154)/(2*'Model Parameters'!$F$21)*EXP(-$N154*('Model Parameters'!$B$32+'Model Parameters'!$B$35))</f>
        <v>939.12614614385882</v>
      </c>
      <c r="Q154">
        <f>$O154+LN(1+($P154*('Model Parameters'!$B$33+2*'Model Parameters'!$B$35)*EXP(-$O154*('Model Parameters'!$B$33+2*'Model Parameters'!$B$35)))/(1+LN(SQRT(1+$P154*('Model Parameters'!$B$33+2*'Model Parameters'!$B$35)*EXP(-$O154*('Model Parameters'!$B$33+2*'Model Parameters'!$B$35))))))/('Model Parameters'!$B$33+2*'Model Parameters'!$B$35)</f>
        <v>966.69857338572035</v>
      </c>
      <c r="R154">
        <f>'Input Parameters'!$G$4*'Model Parameters'!$F$2*EXP(-'Model Parameters'!$B$32*$N154-'Model Parameters'!$B$33*$Q154-'Model Parameters'!$B$35*($N154+2*$Q154))*$L154</f>
        <v>15.726369807795066</v>
      </c>
      <c r="S154">
        <f>'Input Parameters'!$G$22+('Model Parameters'!$F$20*'Input Parameters'!$G$22 - (1/(1/('Input Parameters'!$G$12*($I154+2*$F154*$R154))+1/('Model Parameters'!$F$22*'Input Parameters'!$G$24))) + 'Input Parameters'!$G$12*($I154+2*$F154*$R154))/('Model Parameters'!$F$20+2*'Input Parameters'!$G$13*'Input Parameters'!$G$12*'Model Parameters'!$B$61*$R154)</f>
        <v>42.553708736197642</v>
      </c>
      <c r="T154">
        <f>'Input Parameters'!$G$15/(2*'Model Parameters'!$F$4)*'Model Parameters'!$B$39/('Model Parameters'!$B$65)*EXP(-($E154+0.11)/'Model Parameters'!$B$48)+'Input Parameters'!$G$13*'Model Parameters'!$B$61*$S154</f>
        <v>97.452527003679251</v>
      </c>
      <c r="U154">
        <f>1/((SQRT($T154*('Input Parameters'!$G$12)^2/'Model Parameters'!$B$51))/TANH(SQRT($T154*('Input Parameters'!$G$12)^2/'Model Parameters'!$B$51))+$T154*'Input Parameters'!$G$12/'Input Parameters'!$G$17)</f>
        <v>0.60814335823798782</v>
      </c>
      <c r="V154" s="4">
        <f>(2*'Model Parameters'!$F$21*'Input Parameters'!$G$23+'Model Parameters'!$F$22*'Input Parameters'!$G$24+'Model Parameters'!$F$20*'Input Parameters'!$G$22+'Input Parameters'!$G$12*$I154-'Model Parameters'!$F$20*$S154)/(2*'Model Parameters'!$F$21)</f>
        <v>251.90637920971278</v>
      </c>
      <c r="W154" s="4">
        <f>'Input Parameters'!$G$12*(2*$F154*$U154*'Model Parameters'!$F$2*'Input Parameters'!$G$4)/(2*'Model Parameters'!$F$21)*EXP(-$S154*('Model Parameters'!$B$32+'Model Parameters'!$B$35))</f>
        <v>942.42068404760823</v>
      </c>
      <c r="X154">
        <f>MAX(0,$V154+LN(1+($W154*('Model Parameters'!$B$33+2*'Model Parameters'!$B$35)*EXP(-$V154*('Model Parameters'!$B$33+2*'Model Parameters'!$B$35)))/(1+LN(SQRT(1+$W154*('Model Parameters'!$B$33+2*'Model Parameters'!$B$35)*EXP(-$V154*('Model Parameters'!$B$33+2*'Model Parameters'!$B$35))))))/('Model Parameters'!$B$33+2*'Model Parameters'!$B$35))</f>
        <v>969.54788580831098</v>
      </c>
      <c r="Y154">
        <f>'Input Parameters'!$G$4*'Model Parameters'!$F$2*EXP(-'Model Parameters'!$B$32*$S154-'Model Parameters'!$B$33*$X154-'Model Parameters'!$B$35*($S154+2*$X154))*$U154</f>
        <v>15.769173862274007</v>
      </c>
      <c r="Z154" s="8">
        <f>$E154-'Model Parameters'!$F$3*'Input Parameters'!$G$3/'Model Parameters'!$F$4*LN($S154/'Input Parameters'!$G$22)</f>
        <v>-0.89853685565582941</v>
      </c>
      <c r="AA154" s="8">
        <f>'Input Parameters'!$G$12*$Y154*$F154*2*'Model Parameters'!$F$4/10</f>
        <v>57.974682226153128</v>
      </c>
      <c r="AB154" s="8">
        <f t="shared" si="13"/>
        <v>15.769173862274007</v>
      </c>
      <c r="AC154" s="8">
        <f t="shared" si="14"/>
        <v>969.54788580831098</v>
      </c>
      <c r="AD154" s="8">
        <f>LOG10(S154/1000/'Model Parameters'!$B$15)</f>
        <v>11.940994507150309</v>
      </c>
      <c r="AE154" s="8">
        <f>AA154*10/(AA154*10+('Model Parameters'!$F$4*'Input Parameters'!$G$12)*I154)</f>
        <v>0.91208523049540224</v>
      </c>
      <c r="AF154" s="8">
        <f>Y154*S154*'Input Parameters'!$G$13*'Input Parameters'!$G$12*'Model Parameters'!$B$61</f>
        <v>2.8506651159307334E-3</v>
      </c>
      <c r="AG154" s="8">
        <f>'Input Parameters'!$G$12*F154*Y154</f>
        <v>3.0043365407137444E-3</v>
      </c>
      <c r="AH154" s="8">
        <f>'Input Parameters'!$G$17*('Model Parameters'!$F$2*'Input Parameters'!$G$4*EXP(-'Model Parameters'!$B$32*$S154-'Model Parameters'!$B$33*$X154-'Model Parameters'!$B$35*($S154+2*$X154))-$Y154*SQRT($T154*('Input Parameters'!$G$12)^2/'Model Parameters'!$B$51)/TANH(SQRT($T154*('Input Parameters'!$G$12)^2/'Model Parameters'!$B$51)))</f>
        <v>5.8550016566444986E-3</v>
      </c>
      <c r="AI154" s="8">
        <f>MIN(1,('Model Parameters'!$B$45-'Model Parameters'!$F$3*'Input Parameters'!$G$3/'Model Parameters'!$F$4*LN($S154/'Input Parameters'!$G$22))/Z154)</f>
        <v>0.27660173769324781</v>
      </c>
      <c r="AJ154" s="8">
        <f>MIN('Input Parameters'!$G$24+'Model Parameters'!$F$2*'Input Parameters'!$G$4*EXP(-'Model Parameters'!$B$32*$S154-'Model Parameters'!$B$33*$X154-'Model Parameters'!$B$35*($S154+2*$X154)),AC154*10^(3-AD154)/'Model Parameters'!$B$13)</f>
        <v>0.85423104497548696</v>
      </c>
      <c r="AK154" s="8">
        <f t="shared" si="15"/>
        <v>0.25228435967937474</v>
      </c>
      <c r="AL154" s="8">
        <f>MIN(1,('Model Parameters'!$B$45-'Model Parameters'!$F$3*'Input Parameters'!$G$3/'Model Parameters'!$F$4*AD154)/($E154-'Model Parameters'!$F$3*'Input Parameters'!$G$3/'Model Parameters'!$F$4*AD154))</f>
        <v>0.39069966684625523</v>
      </c>
      <c r="AM154" s="8">
        <f>MIN(1,('Model Parameters'!$B$45-'Model Parameters'!$F$3*'Input Parameters'!$G$3/'Model Parameters'!$F$4*AD154-0.2)/($E154-'Model Parameters'!$F$3*'Input Parameters'!$G$3/'Model Parameters'!$F$4*AD154-0.2))</f>
        <v>0.48689505563007884</v>
      </c>
      <c r="AN154" s="8">
        <f t="shared" si="16"/>
        <v>0.35635139568994356</v>
      </c>
      <c r="AO154" s="8">
        <f t="shared" si="17"/>
        <v>0.44408978904143215</v>
      </c>
      <c r="AP154" s="8">
        <f>EXP(-'Model Parameters'!$B$32*$S154-'Model Parameters'!$B$33*$X154-'Model Parameters'!$B$35*($S154+2*$X154))</f>
        <v>0.76128119365277314</v>
      </c>
    </row>
    <row r="155" spans="5:42" x14ac:dyDescent="0.4">
      <c r="E155">
        <f t="shared" si="12"/>
        <v>-0.76500000000000001</v>
      </c>
      <c r="F155">
        <f>'Input Parameters'!$G$15/(2*'Model Parameters'!$F$4)*'Model Parameters'!$B$39/('Model Parameters'!$B$65)*EXP(-($E155+0.11)/'Model Parameters'!$B$48)</f>
        <v>54.475605369272813</v>
      </c>
      <c r="G155">
        <f>1/((SQRT($F155*('Input Parameters'!$G$12)^2/'Model Parameters'!$B$51))/TANH(SQRT($F155*('Input Parameters'!$G$12)^2/'Model Parameters'!$B$51))+$F155*'Input Parameters'!$G$12/'Input Parameters'!$G$17)</f>
        <v>0.72554369141034025</v>
      </c>
      <c r="H155">
        <f>'Model Parameters'!$F$2*'Input Parameters'!$G$4*$G155</f>
        <v>24.712770865250288</v>
      </c>
      <c r="I155">
        <f>'Input Parameters'!$G$15*'Model Parameters'!$B$41/'Model Parameters'!$F$4*EXP(-$E155/'Model Parameters'!$B$50)</f>
        <v>163.04447061267172</v>
      </c>
      <c r="J155">
        <f>'Input Parameters'!$G$22+('Model Parameters'!$F$20*'Input Parameters'!$G$22 - (1/(1/('Input Parameters'!$G$12*($I155+2*$F155*$H155))+1/('Model Parameters'!$F$22*'Input Parameters'!$G$24))) + 'Input Parameters'!$G$12*($I155+2*$F155*$H155))/('Model Parameters'!$F$20+2*'Input Parameters'!$G$13*'Input Parameters'!$G$12*'Model Parameters'!$B$61*$H155)</f>
        <v>47.31355943989675</v>
      </c>
      <c r="K155">
        <f>'Input Parameters'!$G$15/(2*'Model Parameters'!$F$4)*'Model Parameters'!$B$39/('Model Parameters'!$B$65)*EXP(-($E155+0.11)/'Model Parameters'!$B$48)+'Input Parameters'!$G$13*'Model Parameters'!$B$61*$J155</f>
        <v>107.2302241447577</v>
      </c>
      <c r="L155">
        <f>1/((SQRT($K155*('Input Parameters'!$G$12)^2/'Model Parameters'!$B$51))/TANH(SQRT($K155*('Input Parameters'!$G$12)^2/'Model Parameters'!$B$51))+$K155*'Input Parameters'!$G$12/'Input Parameters'!$G$17)</f>
        <v>0.58768257791289313</v>
      </c>
      <c r="M155">
        <f>'Model Parameters'!$F$2*'Input Parameters'!$G$4*$L155</f>
        <v>20.017078311617645</v>
      </c>
      <c r="N155">
        <f>'Input Parameters'!$G$22+('Model Parameters'!$F$20*'Input Parameters'!$G$22 - (1/(1/('Input Parameters'!$G$12*($I155+2*$F155*$M155))+1/('Model Parameters'!$F$22*'Input Parameters'!$G$24))) + 'Input Parameters'!$G$12*($I155+2*$F155*$M155))/('Model Parameters'!$F$20+2*'Input Parameters'!$G$13*'Input Parameters'!$G$12*'Model Parameters'!$B$61*$M155)</f>
        <v>46.948188880836035</v>
      </c>
      <c r="O155" s="4">
        <f>(2*'Model Parameters'!$F$21*'Input Parameters'!$G$23+'Model Parameters'!$F$22*'Input Parameters'!$G$24+'Model Parameters'!$F$20*'Input Parameters'!$G$22+'Input Parameters'!$G$12*$I155-'Model Parameters'!$F$20*$N155)/(2*'Model Parameters'!$F$21)</f>
        <v>249.32605865044138</v>
      </c>
      <c r="P155" s="4">
        <f>'Input Parameters'!$G$12*(2*$F155*$M155)/(2*'Model Parameters'!$F$21)*EXP(-$N155*('Model Parameters'!$B$32+'Model Parameters'!$B$35))</f>
        <v>991.51348567785851</v>
      </c>
      <c r="Q155">
        <f>$O155+LN(1+($P155*('Model Parameters'!$B$33+2*'Model Parameters'!$B$35)*EXP(-$O155*('Model Parameters'!$B$33+2*'Model Parameters'!$B$35)))/(1+LN(SQRT(1+$P155*('Model Parameters'!$B$33+2*'Model Parameters'!$B$35)*EXP(-$O155*('Model Parameters'!$B$33+2*'Model Parameters'!$B$35))))))/('Model Parameters'!$B$33+2*'Model Parameters'!$B$35)</f>
        <v>998.09238453423086</v>
      </c>
      <c r="R155">
        <f>'Input Parameters'!$G$4*'Model Parameters'!$F$2*EXP(-'Model Parameters'!$B$32*$N155-'Model Parameters'!$B$33*$Q155-'Model Parameters'!$B$35*($N155+2*$Q155))*$L155</f>
        <v>15.110019267104974</v>
      </c>
      <c r="S155">
        <f>'Input Parameters'!$G$22+('Model Parameters'!$F$20*'Input Parameters'!$G$22 - (1/(1/('Input Parameters'!$G$12*($I155+2*$F155*$R155))+1/('Model Parameters'!$F$22*'Input Parameters'!$G$24))) + 'Input Parameters'!$G$12*($I155+2*$F155*$R155))/('Model Parameters'!$F$20+2*'Input Parameters'!$G$13*'Input Parameters'!$G$12*'Model Parameters'!$B$61*$R155)</f>
        <v>46.355910637066721</v>
      </c>
      <c r="T155">
        <f>'Input Parameters'!$G$15/(2*'Model Parameters'!$F$4)*'Model Parameters'!$B$39/('Model Parameters'!$B$65)*EXP(-($E155+0.11)/'Model Parameters'!$B$48)+'Input Parameters'!$G$13*'Model Parameters'!$B$61*$S155</f>
        <v>106.16244572960221</v>
      </c>
      <c r="U155">
        <f>1/((SQRT($T155*('Input Parameters'!$G$12)^2/'Model Parameters'!$B$51))/TANH(SQRT($T155*('Input Parameters'!$G$12)^2/'Model Parameters'!$B$51))+$T155*'Input Parameters'!$G$12/'Input Parameters'!$G$17)</f>
        <v>0.58983091855818337</v>
      </c>
      <c r="V155" s="4">
        <f>(2*'Model Parameters'!$F$21*'Input Parameters'!$G$23+'Model Parameters'!$F$22*'Input Parameters'!$G$24+'Model Parameters'!$F$20*'Input Parameters'!$G$22+'Input Parameters'!$G$12*$I155-'Model Parameters'!$F$20*$S155)/(2*'Model Parameters'!$F$21)</f>
        <v>250.35431033841996</v>
      </c>
      <c r="W155" s="4">
        <f>'Input Parameters'!$G$12*(2*$F155*$U155*'Model Parameters'!$F$2*'Input Parameters'!$G$4)/(2*'Model Parameters'!$F$21)*EXP(-$S155*('Model Parameters'!$B$32+'Model Parameters'!$B$35))</f>
        <v>995.22159752444531</v>
      </c>
      <c r="X155">
        <f>MAX(0,$V155+LN(1+($W155*('Model Parameters'!$B$33+2*'Model Parameters'!$B$35)*EXP(-$V155*('Model Parameters'!$B$33+2*'Model Parameters'!$B$35)))/(1+LN(SQRT(1+$W155*('Model Parameters'!$B$33+2*'Model Parameters'!$B$35)*EXP(-$V155*('Model Parameters'!$B$33+2*'Model Parameters'!$B$35))))))/('Model Parameters'!$B$33+2*'Model Parameters'!$B$35))</f>
        <v>1001.2448388424306</v>
      </c>
      <c r="Y155">
        <f>'Input Parameters'!$G$4*'Model Parameters'!$F$2*EXP(-'Model Parameters'!$B$32*$S155-'Model Parameters'!$B$33*$X155-'Model Parameters'!$B$35*($S155+2*$X155))*$U155</f>
        <v>15.153381153630852</v>
      </c>
      <c r="Z155" s="8">
        <f>$E155-'Model Parameters'!$F$3*'Input Parameters'!$G$3/'Model Parameters'!$F$4*LN($S155/'Input Parameters'!$G$22)</f>
        <v>-0.90573569008977295</v>
      </c>
      <c r="AA155" s="8">
        <f>'Input Parameters'!$G$12*$Y155*$F155*2*'Model Parameters'!$F$4/10</f>
        <v>60.691292273474843</v>
      </c>
      <c r="AB155" s="8">
        <f t="shared" si="13"/>
        <v>15.153381153630852</v>
      </c>
      <c r="AC155" s="8">
        <f t="shared" si="14"/>
        <v>1001.2448388424306</v>
      </c>
      <c r="AD155" s="8">
        <f>LOG10(S155/1000/'Model Parameters'!$B$15)</f>
        <v>11.978162207453138</v>
      </c>
      <c r="AE155" s="8">
        <f>AA155*10/(AA155*10+('Model Parameters'!$F$4*'Input Parameters'!$G$12)*I155)</f>
        <v>0.9101199884298895</v>
      </c>
      <c r="AF155" s="8">
        <f>Y155*S155*'Input Parameters'!$G$13*'Input Parameters'!$G$12*'Model Parameters'!$B$61</f>
        <v>2.9841077958324487E-3</v>
      </c>
      <c r="AG155" s="8">
        <f>'Input Parameters'!$G$12*F155*Y155</f>
        <v>3.1451154207117605E-3</v>
      </c>
      <c r="AH155" s="8">
        <f>'Input Parameters'!$G$17*('Model Parameters'!$F$2*'Input Parameters'!$G$4*EXP(-'Model Parameters'!$B$32*$S155-'Model Parameters'!$B$33*$X155-'Model Parameters'!$B$35*($S155+2*$X155))-$Y155*SQRT($T155*('Input Parameters'!$G$12)^2/'Model Parameters'!$B$51)/TANH(SQRT($T155*('Input Parameters'!$G$12)^2/'Model Parameters'!$B$51)))</f>
        <v>6.1292232165442153E-3</v>
      </c>
      <c r="AI155" s="8">
        <f>MIN(1,('Model Parameters'!$B$45-'Model Parameters'!$F$3*'Input Parameters'!$G$3/'Model Parameters'!$F$4*LN($S155/'Input Parameters'!$G$22))/Z155)</f>
        <v>0.27683097048424909</v>
      </c>
      <c r="AJ155" s="8">
        <f>MIN('Input Parameters'!$G$24+'Model Parameters'!$F$2*'Input Parameters'!$G$4*EXP(-'Model Parameters'!$B$32*$S155-'Model Parameters'!$B$33*$X155-'Model Parameters'!$B$35*($S155+2*$X155)),AC155*10^(3-AD155)/'Model Parameters'!$B$13)</f>
        <v>0.80980168708166678</v>
      </c>
      <c r="AK155" s="8">
        <f t="shared" si="15"/>
        <v>0.25194939965415986</v>
      </c>
      <c r="AL155" s="8">
        <f>MIN(1,('Model Parameters'!$B$45-'Model Parameters'!$F$3*'Input Parameters'!$G$3/'Model Parameters'!$F$4*AD155)/($E155-'Model Parameters'!$F$3*'Input Parameters'!$G$3/'Model Parameters'!$F$4*AD155))</f>
        <v>0.38942103800326644</v>
      </c>
      <c r="AM155" s="8">
        <f>MIN(1,('Model Parameters'!$B$45-'Model Parameters'!$F$3*'Input Parameters'!$G$3/'Model Parameters'!$F$4*AD155-0.2)/($E155-'Model Parameters'!$F$3*'Input Parameters'!$G$3/'Model Parameters'!$F$4*AD155-0.2))</f>
        <v>0.48536727213704134</v>
      </c>
      <c r="AN155" s="8">
        <f t="shared" si="16"/>
        <v>0.3544198706018884</v>
      </c>
      <c r="AO155" s="8">
        <f t="shared" si="17"/>
        <v>0.44174245610161111</v>
      </c>
      <c r="AP155" s="8">
        <f>EXP(-'Model Parameters'!$B$32*$S155-'Model Parameters'!$B$33*$X155-'Model Parameters'!$B$35*($S155+2*$X155))</f>
        <v>0.7542653214169901</v>
      </c>
    </row>
    <row r="156" spans="5:42" x14ac:dyDescent="0.4">
      <c r="E156">
        <f t="shared" si="12"/>
        <v>-0.77</v>
      </c>
      <c r="F156">
        <f>'Input Parameters'!$G$15/(2*'Model Parameters'!$F$4)*'Model Parameters'!$B$39/('Model Parameters'!$B$65)*EXP(-($E156+0.11)/'Model Parameters'!$B$48)</f>
        <v>59.345728773741655</v>
      </c>
      <c r="G156">
        <f>1/((SQRT($F156*('Input Parameters'!$G$12)^2/'Model Parameters'!$B$51))/TANH(SQRT($F156*('Input Parameters'!$G$12)^2/'Model Parameters'!$B$51))+$F156*'Input Parameters'!$G$12/'Input Parameters'!$G$17)</f>
        <v>0.70936596230063442</v>
      </c>
      <c r="H156">
        <f>'Model Parameters'!$F$2*'Input Parameters'!$G$4*$G156</f>
        <v>24.161740627731291</v>
      </c>
      <c r="I156">
        <f>'Input Parameters'!$G$15*'Model Parameters'!$B$41/'Model Parameters'!$F$4*EXP(-$E156/'Model Parameters'!$B$50)</f>
        <v>174.87677331257558</v>
      </c>
      <c r="J156">
        <f>'Input Parameters'!$G$22+('Model Parameters'!$F$20*'Input Parameters'!$G$22 - (1/(1/('Input Parameters'!$G$12*($I156+2*$F156*$H156))+1/('Model Parameters'!$F$22*'Input Parameters'!$G$24))) + 'Input Parameters'!$G$12*($I156+2*$F156*$H156))/('Model Parameters'!$F$20+2*'Input Parameters'!$G$13*'Input Parameters'!$G$12*'Model Parameters'!$B$61*$H156)</f>
        <v>51.55980865632786</v>
      </c>
      <c r="K156">
        <f>'Input Parameters'!$G$15/(2*'Model Parameters'!$F$4)*'Model Parameters'!$B$39/('Model Parameters'!$B$65)*EXP(-($E156+0.11)/'Model Parameters'!$B$48)+'Input Parameters'!$G$13*'Model Parameters'!$B$61*$J156</f>
        <v>116.83491542554722</v>
      </c>
      <c r="L156">
        <f>1/((SQRT($K156*('Input Parameters'!$G$12)^2/'Model Parameters'!$B$51))/TANH(SQRT($K156*('Input Parameters'!$G$12)^2/'Model Parameters'!$B$51))+$K156*'Input Parameters'!$G$12/'Input Parameters'!$G$17)</f>
        <v>0.56922713493162036</v>
      </c>
      <c r="M156">
        <f>'Model Parameters'!$F$2*'Input Parameters'!$G$4*$L156</f>
        <v>19.388466776554431</v>
      </c>
      <c r="N156">
        <f>'Input Parameters'!$G$22+('Model Parameters'!$F$20*'Input Parameters'!$G$22 - (1/(1/('Input Parameters'!$G$12*($I156+2*$F156*$M156))+1/('Model Parameters'!$F$22*'Input Parameters'!$G$24))) + 'Input Parameters'!$G$12*($I156+2*$F156*$M156))/('Model Parameters'!$F$20+2*'Input Parameters'!$G$13*'Input Parameters'!$G$12*'Model Parameters'!$B$61*$M156)</f>
        <v>51.149506866191189</v>
      </c>
      <c r="O156" s="4">
        <f>(2*'Model Parameters'!$F$21*'Input Parameters'!$G$23+'Model Parameters'!$F$22*'Input Parameters'!$G$24+'Model Parameters'!$F$20*'Input Parameters'!$G$22+'Input Parameters'!$G$12*$I156-'Model Parameters'!$F$20*$N156)/(2*'Model Parameters'!$F$21)</f>
        <v>247.44749113299008</v>
      </c>
      <c r="P156" s="4">
        <f>'Input Parameters'!$G$12*(2*$F156*$M156)/(2*'Model Parameters'!$F$21)*EXP(-$N156*('Model Parameters'!$B$32+'Model Parameters'!$B$35))</f>
        <v>1045.6112786616156</v>
      </c>
      <c r="Q156">
        <f>$O156+LN(1+($P156*('Model Parameters'!$B$33+2*'Model Parameters'!$B$35)*EXP(-$O156*('Model Parameters'!$B$33+2*'Model Parameters'!$B$35)))/(1+LN(SQRT(1+$P156*('Model Parameters'!$B$33+2*'Model Parameters'!$B$35)*EXP(-$O156*('Model Parameters'!$B$33+2*'Model Parameters'!$B$35))))))/('Model Parameters'!$B$33+2*'Model Parameters'!$B$35)</f>
        <v>1029.7987166159676</v>
      </c>
      <c r="R156">
        <f>'Input Parameters'!$G$4*'Model Parameters'!$F$2*EXP(-'Model Parameters'!$B$32*$N156-'Model Parameters'!$B$33*$Q156-'Model Parameters'!$B$35*($N156+2*$Q156))*$L156</f>
        <v>14.499771362061898</v>
      </c>
      <c r="S156">
        <f>'Input Parameters'!$G$22+('Model Parameters'!$F$20*'Input Parameters'!$G$22 - (1/(1/('Input Parameters'!$G$12*($I156+2*$F156*$R156))+1/('Model Parameters'!$F$22*'Input Parameters'!$G$24))) + 'Input Parameters'!$G$12*($I156+2*$F156*$R156))/('Model Parameters'!$F$20+2*'Input Parameters'!$G$13*'Input Parameters'!$G$12*'Model Parameters'!$B$61*$R156)</f>
        <v>50.486707001030148</v>
      </c>
      <c r="T156">
        <f>'Input Parameters'!$G$15/(2*'Model Parameters'!$F$4)*'Model Parameters'!$B$39/('Model Parameters'!$B$65)*EXP(-($E156+0.11)/'Model Parameters'!$B$48)+'Input Parameters'!$G$13*'Model Parameters'!$B$61*$S156</f>
        <v>115.63840707989027</v>
      </c>
      <c r="U156">
        <f>1/((SQRT($T156*('Input Parameters'!$G$12)^2/'Model Parameters'!$B$51))/TANH(SQRT($T156*('Input Parameters'!$G$12)^2/'Model Parameters'!$B$51))+$T156*'Input Parameters'!$G$12/'Input Parameters'!$G$17)</f>
        <v>0.57144447688517097</v>
      </c>
      <c r="V156" s="4">
        <f>(2*'Model Parameters'!$F$21*'Input Parameters'!$G$23+'Model Parameters'!$F$22*'Input Parameters'!$G$24+'Model Parameters'!$F$20*'Input Parameters'!$G$22+'Input Parameters'!$G$12*$I156-'Model Parameters'!$F$20*$S156)/(2*'Model Parameters'!$F$21)</f>
        <v>248.59817510173849</v>
      </c>
      <c r="W156" s="4">
        <f>'Input Parameters'!$G$12*(2*$F156*$U156*'Model Parameters'!$F$2*'Input Parameters'!$G$4)/(2*'Model Parameters'!$F$21)*EXP(-$S156*('Model Parameters'!$B$32+'Model Parameters'!$B$35))</f>
        <v>1049.7828957861686</v>
      </c>
      <c r="X156">
        <f>MAX(0,$V156+LN(1+($W156*('Model Parameters'!$B$33+2*'Model Parameters'!$B$35)*EXP(-$V156*('Model Parameters'!$B$33+2*'Model Parameters'!$B$35)))/(1+LN(SQRT(1+$W156*('Model Parameters'!$B$33+2*'Model Parameters'!$B$35)*EXP(-$V156*('Model Parameters'!$B$33+2*'Model Parameters'!$B$35))))))/('Model Parameters'!$B$33+2*'Model Parameters'!$B$35))</f>
        <v>1033.2879219486144</v>
      </c>
      <c r="Y156">
        <f>'Input Parameters'!$G$4*'Model Parameters'!$F$2*EXP(-'Model Parameters'!$B$32*$S156-'Model Parameters'!$B$33*$X156-'Model Parameters'!$B$35*($S156+2*$X156))*$U156</f>
        <v>14.54365342300834</v>
      </c>
      <c r="Z156" s="8">
        <f>$E156-'Model Parameters'!$F$3*'Input Parameters'!$G$3/'Model Parameters'!$F$4*LN($S156/'Input Parameters'!$G$22)</f>
        <v>-0.91292885863694528</v>
      </c>
      <c r="AA156" s="8">
        <f>'Input Parameters'!$G$12*$Y156*$F156*2*'Model Parameters'!$F$4/10</f>
        <v>63.456739936510054</v>
      </c>
      <c r="AB156" s="8">
        <f t="shared" si="13"/>
        <v>14.54365342300834</v>
      </c>
      <c r="AC156" s="8">
        <f t="shared" si="14"/>
        <v>1033.2879219486144</v>
      </c>
      <c r="AD156" s="8">
        <f>LOG10(S156/1000/'Model Parameters'!$B$15)</f>
        <v>12.015234135205652</v>
      </c>
      <c r="AE156" s="8">
        <f>AA156*10/(AA156*10+('Model Parameters'!$F$4*'Input Parameters'!$G$12)*I156)</f>
        <v>0.90801208401696254</v>
      </c>
      <c r="AF156" s="8">
        <f>Y156*S156*'Input Parameters'!$G$13*'Input Parameters'!$G$12*'Model Parameters'!$B$61</f>
        <v>3.1192515854779729E-3</v>
      </c>
      <c r="AG156" s="8">
        <f>'Input Parameters'!$G$12*F156*Y156</f>
        <v>3.2884251405145906E-3</v>
      </c>
      <c r="AH156" s="8">
        <f>'Input Parameters'!$G$17*('Model Parameters'!$F$2*'Input Parameters'!$G$4*EXP(-'Model Parameters'!$B$32*$S156-'Model Parameters'!$B$33*$X156-'Model Parameters'!$B$35*($S156+2*$X156))-$Y156*SQRT($T156*('Input Parameters'!$G$12)^2/'Model Parameters'!$B$51)/TANH(SQRT($T156*('Input Parameters'!$G$12)^2/'Model Parameters'!$B$51)))</f>
        <v>6.4076767259925883E-3</v>
      </c>
      <c r="AI156" s="8">
        <f>MIN(1,('Model Parameters'!$B$45-'Model Parameters'!$F$3*'Input Parameters'!$G$3/'Model Parameters'!$F$4*LN($S156/'Input Parameters'!$G$22))/Z156)</f>
        <v>0.27705210131552027</v>
      </c>
      <c r="AJ156" s="8">
        <f>MIN('Input Parameters'!$G$24+'Model Parameters'!$F$2*'Input Parameters'!$G$4*EXP(-'Model Parameters'!$B$32*$S156-'Model Parameters'!$B$33*$X156-'Model Parameters'!$B$35*($S156+2*$X156)),AC156*10^(3-AD156)/'Model Parameters'!$B$13)</f>
        <v>0.76733995451622794</v>
      </c>
      <c r="AK156" s="8">
        <f t="shared" si="15"/>
        <v>0.25156665589678423</v>
      </c>
      <c r="AL156" s="8">
        <f>MIN(1,('Model Parameters'!$B$45-'Model Parameters'!$F$3*'Input Parameters'!$G$3/'Model Parameters'!$F$4*AD156)/($E156-'Model Parameters'!$F$3*'Input Parameters'!$G$3/'Model Parameters'!$F$4*AD156))</f>
        <v>0.38815513066177076</v>
      </c>
      <c r="AM156" s="8">
        <f>MIN(1,('Model Parameters'!$B$45-'Model Parameters'!$F$3*'Input Parameters'!$G$3/'Model Parameters'!$F$4*AD156-0.2)/($E156-'Model Parameters'!$F$3*'Input Parameters'!$G$3/'Model Parameters'!$F$4*AD156-0.2))</f>
        <v>0.48385272518290645</v>
      </c>
      <c r="AN156" s="8">
        <f t="shared" si="16"/>
        <v>0.35244954911407089</v>
      </c>
      <c r="AO156" s="8">
        <f t="shared" si="17"/>
        <v>0.43934412135061751</v>
      </c>
      <c r="AP156" s="8">
        <f>EXP(-'Model Parameters'!$B$32*$S156-'Model Parameters'!$B$33*$X156-'Model Parameters'!$B$35*($S156+2*$X156))</f>
        <v>0.74720815824118236</v>
      </c>
    </row>
    <row r="157" spans="5:42" x14ac:dyDescent="0.4">
      <c r="E157">
        <f t="shared" si="12"/>
        <v>-0.77500000000000002</v>
      </c>
      <c r="F157">
        <f>'Input Parameters'!$G$15/(2*'Model Parameters'!$F$4)*'Model Parameters'!$B$39/('Model Parameters'!$B$65)*EXP(-($E157+0.11)/'Model Parameters'!$B$48)</f>
        <v>64.651241593600716</v>
      </c>
      <c r="G157">
        <f>1/((SQRT($F157*('Input Parameters'!$G$12)^2/'Model Parameters'!$B$51))/TANH(SQRT($F157*('Input Parameters'!$G$12)^2/'Model Parameters'!$B$51))+$F157*'Input Parameters'!$G$12/'Input Parameters'!$G$17)</f>
        <v>0.69273272277648656</v>
      </c>
      <c r="H157">
        <f>'Model Parameters'!$F$2*'Input Parameters'!$G$4*$G157</f>
        <v>23.595195232914243</v>
      </c>
      <c r="I157">
        <f>'Input Parameters'!$G$15*'Model Parameters'!$B$41/'Model Parameters'!$F$4*EXP(-$E157/'Model Parameters'!$B$50)</f>
        <v>187.5677582275589</v>
      </c>
      <c r="J157">
        <f>'Input Parameters'!$G$22+('Model Parameters'!$F$20*'Input Parameters'!$G$22 - (1/(1/('Input Parameters'!$G$12*($I157+2*$F157*$H157))+1/('Model Parameters'!$F$22*'Input Parameters'!$G$24))) + 'Input Parameters'!$G$12*($I157+2*$F157*$H157))/('Model Parameters'!$F$20+2*'Input Parameters'!$G$13*'Input Parameters'!$G$12*'Model Parameters'!$B$61*$H157)</f>
        <v>56.179179871591032</v>
      </c>
      <c r="K157">
        <f>'Input Parameters'!$G$15/(2*'Model Parameters'!$F$4)*'Model Parameters'!$B$39/('Model Parameters'!$B$65)*EXP(-($E157+0.11)/'Model Parameters'!$B$48)+'Input Parameters'!$G$13*'Model Parameters'!$B$61*$J157</f>
        <v>127.29102715042472</v>
      </c>
      <c r="L157">
        <f>1/((SQRT($K157*('Input Parameters'!$G$12)^2/'Model Parameters'!$B$51))/TANH(SQRT($K157*('Input Parameters'!$G$12)^2/'Model Parameters'!$B$51))+$K157*'Input Parameters'!$G$12/'Input Parameters'!$G$17)</f>
        <v>0.55075770537631086</v>
      </c>
      <c r="M157">
        <f>'Model Parameters'!$F$2*'Input Parameters'!$G$4*$L157</f>
        <v>18.75937884426876</v>
      </c>
      <c r="N157">
        <f>'Input Parameters'!$G$22+('Model Parameters'!$F$20*'Input Parameters'!$G$22 - (1/(1/('Input Parameters'!$G$12*($I157+2*$F157*$M157))+1/('Model Parameters'!$F$22*'Input Parameters'!$G$24))) + 'Input Parameters'!$G$12*($I157+2*$F157*$M157))/('Model Parameters'!$F$20+2*'Input Parameters'!$G$13*'Input Parameters'!$G$12*'Model Parameters'!$B$61*$M157)</f>
        <v>55.71759104205654</v>
      </c>
      <c r="O157" s="4">
        <f>(2*'Model Parameters'!$F$21*'Input Parameters'!$G$23+'Model Parameters'!$F$22*'Input Parameters'!$G$24+'Model Parameters'!$F$20*'Input Parameters'!$G$22+'Input Parameters'!$G$12*$I157-'Model Parameters'!$F$20*$N157)/(2*'Model Parameters'!$F$21)</f>
        <v>245.32517786661813</v>
      </c>
      <c r="P157" s="4">
        <f>'Input Parameters'!$G$12*(2*$F157*$M157)/(2*'Model Parameters'!$F$21)*EXP(-$N157*('Model Parameters'!$B$32+'Model Parameters'!$B$35))</f>
        <v>1101.4163801348811</v>
      </c>
      <c r="Q157">
        <f>$O157+LN(1+($P157*('Model Parameters'!$B$33+2*'Model Parameters'!$B$35)*EXP(-$O157*('Model Parameters'!$B$33+2*'Model Parameters'!$B$35)))/(1+LN(SQRT(1+$P157*('Model Parameters'!$B$33+2*'Model Parameters'!$B$35)*EXP(-$O157*('Model Parameters'!$B$33+2*'Model Parameters'!$B$35))))))/('Model Parameters'!$B$33+2*'Model Parameters'!$B$35)</f>
        <v>1061.7662999314289</v>
      </c>
      <c r="R157">
        <f>'Input Parameters'!$G$4*'Model Parameters'!$F$2*EXP(-'Model Parameters'!$B$32*$N157-'Model Parameters'!$B$33*$Q157-'Model Parameters'!$B$35*($N157+2*$Q157))*$L157</f>
        <v>13.897469047188531</v>
      </c>
      <c r="S157">
        <f>'Input Parameters'!$G$22+('Model Parameters'!$F$20*'Input Parameters'!$G$22 - (1/(1/('Input Parameters'!$G$12*($I157+2*$F157*$R157))+1/('Model Parameters'!$F$22*'Input Parameters'!$G$24))) + 'Input Parameters'!$G$12*($I157+2*$F157*$R157))/('Model Parameters'!$F$20+2*'Input Parameters'!$G$13*'Input Parameters'!$G$12*'Model Parameters'!$B$61*$R157)</f>
        <v>54.973445795055419</v>
      </c>
      <c r="T157">
        <f>'Input Parameters'!$G$15/(2*'Model Parameters'!$F$4)*'Model Parameters'!$B$39/('Model Parameters'!$B$65)*EXP(-($E157+0.11)/'Model Parameters'!$B$48)+'Input Parameters'!$G$13*'Model Parameters'!$B$61*$S157</f>
        <v>125.94663365508751</v>
      </c>
      <c r="U157">
        <f>1/((SQRT($T157*('Input Parameters'!$G$12)^2/'Model Parameters'!$B$51))/TANH(SQRT($T157*('Input Parameters'!$G$12)^2/'Model Parameters'!$B$51))+$T157*'Input Parameters'!$G$12/'Input Parameters'!$G$17)</f>
        <v>0.55304508862502277</v>
      </c>
      <c r="V157" s="4">
        <f>(2*'Model Parameters'!$F$21*'Input Parameters'!$G$23+'Model Parameters'!$F$22*'Input Parameters'!$G$24+'Model Parameters'!$F$20*'Input Parameters'!$G$22+'Input Parameters'!$G$12*$I157-'Model Parameters'!$F$20*$S157)/(2*'Model Parameters'!$F$21)</f>
        <v>246.61708519966575</v>
      </c>
      <c r="W157" s="4">
        <f>'Input Parameters'!$G$12*(2*$F157*$U157*'Model Parameters'!$F$2*'Input Parameters'!$G$4)/(2*'Model Parameters'!$F$21)*EXP(-$S157*('Model Parameters'!$B$32+'Model Parameters'!$B$35))</f>
        <v>1106.1073631064414</v>
      </c>
      <c r="X157">
        <f>MAX(0,$V157+LN(1+($W157*('Model Parameters'!$B$33+2*'Model Parameters'!$B$35)*EXP(-$V157*('Model Parameters'!$B$33+2*'Model Parameters'!$B$35)))/(1+LN(SQRT(1+$W157*('Model Parameters'!$B$33+2*'Model Parameters'!$B$35)*EXP(-$V157*('Model Parameters'!$B$33+2*'Model Parameters'!$B$35))))))/('Model Parameters'!$B$33+2*'Model Parameters'!$B$35))</f>
        <v>1065.6299191727076</v>
      </c>
      <c r="Y157">
        <f>'Input Parameters'!$G$4*'Model Parameters'!$F$2*EXP(-'Model Parameters'!$B$32*$S157-'Model Parameters'!$B$33*$X157-'Model Parameters'!$B$35*($S157+2*$X157))*$U157</f>
        <v>13.941832610379089</v>
      </c>
      <c r="Z157" s="8">
        <f>$E157-'Model Parameters'!$F$3*'Input Parameters'!$G$3/'Model Parameters'!$F$4*LN($S157/'Input Parameters'!$G$22)</f>
        <v>-0.9201163470950362</v>
      </c>
      <c r="AA157" s="8">
        <f>'Input Parameters'!$G$12*$Y157*$F157*2*'Model Parameters'!$F$4/10</f>
        <v>66.269166209734948</v>
      </c>
      <c r="AB157" s="8">
        <f t="shared" si="13"/>
        <v>13.941832610379089</v>
      </c>
      <c r="AC157" s="8">
        <f t="shared" si="14"/>
        <v>1065.6299191727076</v>
      </c>
      <c r="AD157" s="8">
        <f>LOG10(S157/1000/'Model Parameters'!$B$15)</f>
        <v>12.052210050341021</v>
      </c>
      <c r="AE157" s="8">
        <f>AA157*10/(AA157*10+('Model Parameters'!$F$4*'Input Parameters'!$G$12)*I157)</f>
        <v>0.90575816848819146</v>
      </c>
      <c r="AF157" s="8">
        <f>Y157*S157*'Input Parameters'!$G$13*'Input Parameters'!$G$12*'Model Parameters'!$B$61</f>
        <v>3.2559120654125587E-3</v>
      </c>
      <c r="AG157" s="8">
        <f>'Input Parameters'!$G$12*F157*Y157</f>
        <v>3.434169363617917E-3</v>
      </c>
      <c r="AH157" s="8">
        <f>'Input Parameters'!$G$17*('Model Parameters'!$F$2*'Input Parameters'!$G$4*EXP(-'Model Parameters'!$B$32*$S157-'Model Parameters'!$B$33*$X157-'Model Parameters'!$B$35*($S157+2*$X157))-$Y157*SQRT($T157*('Input Parameters'!$G$12)^2/'Model Parameters'!$B$51)/TANH(SQRT($T157*('Input Parameters'!$G$12)^2/'Model Parameters'!$B$51)))</f>
        <v>6.690081429030461E-3</v>
      </c>
      <c r="AI157" s="8">
        <f>MIN(1,('Model Parameters'!$B$45-'Model Parameters'!$F$3*'Input Parameters'!$G$3/'Model Parameters'!$F$4*LN($S157/'Input Parameters'!$G$22))/Z157)</f>
        <v>0.27726531313184666</v>
      </c>
      <c r="AJ157" s="8">
        <f>MIN('Input Parameters'!$G$24+'Model Parameters'!$F$2*'Input Parameters'!$G$4*EXP(-'Model Parameters'!$B$32*$S157-'Model Parameters'!$B$33*$X157-'Model Parameters'!$B$35*($S157+2*$X157)),AC157*10^(3-AD157)/'Model Parameters'!$B$13)</f>
        <v>0.72676992872099888</v>
      </c>
      <c r="AK157" s="8">
        <f t="shared" si="15"/>
        <v>0.25113532220760632</v>
      </c>
      <c r="AL157" s="8">
        <f>MIN(1,('Model Parameters'!$B$45-'Model Parameters'!$F$3*'Input Parameters'!$G$3/'Model Parameters'!$F$4*AD157)/($E157-'Model Parameters'!$F$3*'Input Parameters'!$G$3/'Model Parameters'!$F$4*AD157))</f>
        <v>0.3869017232766474</v>
      </c>
      <c r="AM157" s="8">
        <f>MIN(1,('Model Parameters'!$B$45-'Model Parameters'!$F$3*'Input Parameters'!$G$3/'Model Parameters'!$F$4*AD157-0.2)/($E157-'Model Parameters'!$F$3*'Input Parameters'!$G$3/'Model Parameters'!$F$4*AD157-0.2))</f>
        <v>0.48235121958375815</v>
      </c>
      <c r="AN157" s="8">
        <f t="shared" si="16"/>
        <v>0.35043939625998122</v>
      </c>
      <c r="AO157" s="8">
        <f t="shared" si="17"/>
        <v>0.43689355721823026</v>
      </c>
      <c r="AP157" s="8">
        <f>EXP(-'Model Parameters'!$B$32*$S157-'Model Parameters'!$B$33*$X157-'Model Parameters'!$B$35*($S157+2*$X157))</f>
        <v>0.74011882745475432</v>
      </c>
    </row>
    <row r="158" spans="5:42" x14ac:dyDescent="0.4">
      <c r="E158">
        <f t="shared" si="12"/>
        <v>-0.78</v>
      </c>
      <c r="F158">
        <f>'Input Parameters'!$G$15/(2*'Model Parameters'!$F$4)*'Model Parameters'!$B$39/('Model Parameters'!$B$65)*EXP(-($E158+0.11)/'Model Parameters'!$B$48)</f>
        <v>70.43106767682869</v>
      </c>
      <c r="G158">
        <f>1/((SQRT($F158*('Input Parameters'!$G$12)^2/'Model Parameters'!$B$51))/TANH(SQRT($F158*('Input Parameters'!$G$12)^2/'Model Parameters'!$B$51))+$F158*'Input Parameters'!$G$12/'Input Parameters'!$G$17)</f>
        <v>0.67568576026707827</v>
      </c>
      <c r="H158">
        <f>'Model Parameters'!$F$2*'Input Parameters'!$G$4*$G158</f>
        <v>23.014558003990615</v>
      </c>
      <c r="I158">
        <f>'Input Parameters'!$G$15*'Model Parameters'!$B$41/'Model Parameters'!$F$4*EXP(-$E158/'Model Parameters'!$B$50)</f>
        <v>201.1797407974135</v>
      </c>
      <c r="J158">
        <f>'Input Parameters'!$G$22+('Model Parameters'!$F$20*'Input Parameters'!$G$22 - (1/(1/('Input Parameters'!$G$12*($I158+2*$F158*$H158))+1/('Model Parameters'!$F$22*'Input Parameters'!$G$24))) + 'Input Parameters'!$G$12*($I158+2*$F158*$H158))/('Model Parameters'!$F$20+2*'Input Parameters'!$G$13*'Input Parameters'!$G$12*'Model Parameters'!$B$61*$H158)</f>
        <v>61.203963890857693</v>
      </c>
      <c r="K158">
        <f>'Input Parameters'!$G$15/(2*'Model Parameters'!$F$4)*'Model Parameters'!$B$39/('Model Parameters'!$B$65)*EXP(-($E158+0.11)/'Model Parameters'!$B$48)+'Input Parameters'!$G$13*'Model Parameters'!$B$61*$J158</f>
        <v>138.67348741513501</v>
      </c>
      <c r="L158">
        <f>1/((SQRT($K158*('Input Parameters'!$G$12)^2/'Model Parameters'!$B$51))/TANH(SQRT($K158*('Input Parameters'!$G$12)^2/'Model Parameters'!$B$51))+$K158*'Input Parameters'!$G$12/'Input Parameters'!$G$17)</f>
        <v>0.53233461599030263</v>
      </c>
      <c r="M158">
        <f>'Model Parameters'!$F$2*'Input Parameters'!$G$4*$L158</f>
        <v>18.131869306226406</v>
      </c>
      <c r="N158">
        <f>'Input Parameters'!$G$22+('Model Parameters'!$F$20*'Input Parameters'!$G$22 - (1/(1/('Input Parameters'!$G$12*($I158+2*$F158*$M158))+1/('Model Parameters'!$F$22*'Input Parameters'!$G$24))) + 'Input Parameters'!$G$12*($I158+2*$F158*$M158))/('Model Parameters'!$F$20+2*'Input Parameters'!$G$13*'Input Parameters'!$G$12*'Model Parameters'!$B$61*$M158)</f>
        <v>60.683753809413616</v>
      </c>
      <c r="O158" s="4">
        <f>(2*'Model Parameters'!$F$21*'Input Parameters'!$G$23+'Model Parameters'!$F$22*'Input Parameters'!$G$24+'Model Parameters'!$F$20*'Input Parameters'!$G$22+'Input Parameters'!$G$12*$I158-'Model Parameters'!$F$20*$N158)/(2*'Model Parameters'!$F$21)</f>
        <v>242.93327760599132</v>
      </c>
      <c r="P158" s="4">
        <f>'Input Parameters'!$G$12*(2*$F158*$M158)/(2*'Model Parameters'!$F$21)*EXP(-$N158*('Model Parameters'!$B$32+'Model Parameters'!$B$35))</f>
        <v>1158.9306372491558</v>
      </c>
      <c r="Q158">
        <f>$O158+LN(1+($P158*('Model Parameters'!$B$33+2*'Model Parameters'!$B$35)*EXP(-$O158*('Model Parameters'!$B$33+2*'Model Parameters'!$B$35)))/(1+LN(SQRT(1+$P158*('Model Parameters'!$B$33+2*'Model Parameters'!$B$35)*EXP(-$O158*('Model Parameters'!$B$33+2*'Model Parameters'!$B$35))))))/('Model Parameters'!$B$33+2*'Model Parameters'!$B$35)</f>
        <v>1093.9468707645133</v>
      </c>
      <c r="R158">
        <f>'Input Parameters'!$G$4*'Model Parameters'!$F$2*EXP(-'Model Parameters'!$B$32*$N158-'Model Parameters'!$B$33*$Q158-'Model Parameters'!$B$35*($N158+2*$Q158))*$L158</f>
        <v>13.304834335868163</v>
      </c>
      <c r="S158">
        <f>'Input Parameters'!$G$22+('Model Parameters'!$F$20*'Input Parameters'!$G$22 - (1/(1/('Input Parameters'!$G$12*($I158+2*$F158*$R158))+1/('Model Parameters'!$F$22*'Input Parameters'!$G$24))) + 'Input Parameters'!$G$12*($I158+2*$F158*$R158))/('Model Parameters'!$F$20+2*'Input Parameters'!$G$13*'Input Parameters'!$G$12*'Model Parameters'!$B$61*$R158)</f>
        <v>59.845591437699227</v>
      </c>
      <c r="T158">
        <f>'Input Parameters'!$G$15/(2*'Model Parameters'!$F$4)*'Model Parameters'!$B$39/('Model Parameters'!$B$65)*EXP(-($E158+0.11)/'Model Parameters'!$B$48)+'Input Parameters'!$G$13*'Model Parameters'!$B$61*$S158</f>
        <v>137.15890212986332</v>
      </c>
      <c r="U158">
        <f>1/((SQRT($T158*('Input Parameters'!$G$12)^2/'Model Parameters'!$B$51))/TANH(SQRT($T158*('Input Parameters'!$G$12)^2/'Model Parameters'!$B$51))+$T158*'Input Parameters'!$G$12/'Input Parameters'!$G$17)</f>
        <v>0.53469307435679936</v>
      </c>
      <c r="V158" s="4">
        <f>(2*'Model Parameters'!$F$21*'Input Parameters'!$G$23+'Model Parameters'!$F$22*'Input Parameters'!$G$24+'Model Parameters'!$F$20*'Input Parameters'!$G$22+'Input Parameters'!$G$12*$I158-'Model Parameters'!$F$20*$S158)/(2*'Model Parameters'!$F$21)</f>
        <v>244.38840766113327</v>
      </c>
      <c r="W158" s="4">
        <f>'Input Parameters'!$G$12*(2*$F158*$U158*'Model Parameters'!$F$2*'Input Parameters'!$G$4)/(2*'Model Parameters'!$F$21)*EXP(-$S158*('Model Parameters'!$B$32+'Model Parameters'!$B$35))</f>
        <v>1164.2034317043469</v>
      </c>
      <c r="X158">
        <f>MAX(0,$V158+LN(1+($W158*('Model Parameters'!$B$33+2*'Model Parameters'!$B$35)*EXP(-$V158*('Model Parameters'!$B$33+2*'Model Parameters'!$B$35)))/(1+LN(SQRT(1+$W158*('Model Parameters'!$B$33+2*'Model Parameters'!$B$35)*EXP(-$V158*('Model Parameters'!$B$33+2*'Model Parameters'!$B$35))))))/('Model Parameters'!$B$33+2*'Model Parameters'!$B$35))</f>
        <v>1098.2271199384932</v>
      </c>
      <c r="Y158">
        <f>'Input Parameters'!$G$4*'Model Parameters'!$F$2*EXP(-'Model Parameters'!$B$32*$S158-'Model Parameters'!$B$33*$X158-'Model Parameters'!$B$35*($S158+2*$X158))*$U158</f>
        <v>13.349639017329796</v>
      </c>
      <c r="Z158" s="8">
        <f>$E158-'Model Parameters'!$F$3*'Input Parameters'!$G$3/'Model Parameters'!$F$4*LN($S158/'Input Parameters'!$G$22)</f>
        <v>-0.92729811410929208</v>
      </c>
      <c r="AA158" s="8">
        <f>'Input Parameters'!$G$12*$Y158*$F158*2*'Model Parameters'!$F$4/10</f>
        <v>69.127136434801386</v>
      </c>
      <c r="AB158" s="8">
        <f t="shared" si="13"/>
        <v>13.349639017329796</v>
      </c>
      <c r="AC158" s="8">
        <f t="shared" si="14"/>
        <v>1098.2271199384932</v>
      </c>
      <c r="AD158" s="8">
        <f>LOG10(S158/1000/'Model Parameters'!$B$15)</f>
        <v>12.089089253824763</v>
      </c>
      <c r="AE158" s="8">
        <f>AA158*10/(AA158*10+('Model Parameters'!$F$4*'Input Parameters'!$G$12)*I158)</f>
        <v>0.9033550971695713</v>
      </c>
      <c r="AF158" s="8">
        <f>Y158*S158*'Input Parameters'!$G$13*'Input Parameters'!$G$12*'Model Parameters'!$B$61</f>
        <v>3.3939194339769494E-3</v>
      </c>
      <c r="AG158" s="8">
        <f>'Input Parameters'!$G$12*F158*Y158</f>
        <v>3.5822737438359008E-3</v>
      </c>
      <c r="AH158" s="8">
        <f>'Input Parameters'!$G$17*('Model Parameters'!$F$2*'Input Parameters'!$G$4*EXP(-'Model Parameters'!$B$32*$S158-'Model Parameters'!$B$33*$X158-'Model Parameters'!$B$35*($S158+2*$X158))-$Y158*SQRT($T158*('Input Parameters'!$G$12)^2/'Model Parameters'!$B$51)/TANH(SQRT($T158*('Input Parameters'!$G$12)^2/'Model Parameters'!$B$51)))</f>
        <v>6.9761931778128308E-3</v>
      </c>
      <c r="AI158" s="8">
        <f>MIN(1,('Model Parameters'!$B$45-'Model Parameters'!$F$3*'Input Parameters'!$G$3/'Model Parameters'!$F$4*LN($S158/'Input Parameters'!$G$22))/Z158)</f>
        <v>0.27747076176946339</v>
      </c>
      <c r="AJ158" s="8">
        <f>MIN('Input Parameters'!$G$24+'Model Parameters'!$F$2*'Input Parameters'!$G$4*EXP(-'Model Parameters'!$B$32*$S158-'Model Parameters'!$B$33*$X158-'Model Parameters'!$B$35*($S158+2*$X158)),AC158*10^(3-AD158)/'Model Parameters'!$B$13)</f>
        <v>0.68802386809224425</v>
      </c>
      <c r="AK158" s="8">
        <f t="shared" si="15"/>
        <v>0.2506546269599686</v>
      </c>
      <c r="AL158" s="8">
        <f>MIN(1,('Model Parameters'!$B$45-'Model Parameters'!$F$3*'Input Parameters'!$G$3/'Model Parameters'!$F$4*AD158)/($E158-'Model Parameters'!$F$3*'Input Parameters'!$G$3/'Model Parameters'!$F$4*AD158))</f>
        <v>0.3856605926371125</v>
      </c>
      <c r="AM158" s="8">
        <f>MIN(1,('Model Parameters'!$B$45-'Model Parameters'!$F$3*'Input Parameters'!$G$3/'Model Parameters'!$F$4*AD158-0.2)/($E158-'Model Parameters'!$F$3*'Input Parameters'!$G$3/'Model Parameters'!$F$4*AD158-0.2))</f>
        <v>0.48086255913322601</v>
      </c>
      <c r="AN158" s="8">
        <f t="shared" si="16"/>
        <v>0.34838846213617319</v>
      </c>
      <c r="AO158" s="8">
        <f t="shared" si="17"/>
        <v>0.43438964383100409</v>
      </c>
      <c r="AP158" s="8">
        <f>EXP(-'Model Parameters'!$B$32*$S158-'Model Parameters'!$B$33*$X158-'Model Parameters'!$B$35*($S158+2*$X158))</f>
        <v>0.7330052600955439</v>
      </c>
    </row>
    <row r="159" spans="5:42" x14ac:dyDescent="0.4">
      <c r="E159">
        <f t="shared" si="12"/>
        <v>-0.78500000000000003</v>
      </c>
      <c r="F159">
        <f>'Input Parameters'!$G$15/(2*'Model Parameters'!$F$4)*'Model Parameters'!$B$39/('Model Parameters'!$B$65)*EXP(-($E159+0.11)/'Model Parameters'!$B$48)</f>
        <v>76.727610666475343</v>
      </c>
      <c r="G159">
        <f>1/((SQRT($F159*('Input Parameters'!$G$12)^2/'Model Parameters'!$B$51))/TANH(SQRT($F159*('Input Parameters'!$G$12)^2/'Model Parameters'!$B$51))+$F159*'Input Parameters'!$G$12/'Input Parameters'!$G$17)</f>
        <v>0.65827161030573111</v>
      </c>
      <c r="H159">
        <f>'Model Parameters'!$F$2*'Input Parameters'!$G$4*$G159</f>
        <v>22.421413989504948</v>
      </c>
      <c r="I159">
        <f>'Input Parameters'!$G$15*'Model Parameters'!$B$41/'Model Parameters'!$F$4*EXP(-$E159/'Model Parameters'!$B$50)</f>
        <v>215.77955875663835</v>
      </c>
      <c r="J159">
        <f>'Input Parameters'!$G$22+('Model Parameters'!$F$20*'Input Parameters'!$G$22 - (1/(1/('Input Parameters'!$G$12*($I159+2*$F159*$H159))+1/('Model Parameters'!$F$22*'Input Parameters'!$G$24))) + 'Input Parameters'!$G$12*($I159+2*$F159*$H159))/('Model Parameters'!$F$20+2*'Input Parameters'!$G$13*'Input Parameters'!$G$12*'Model Parameters'!$B$61*$H159)</f>
        <v>66.66916951444432</v>
      </c>
      <c r="K159">
        <f>'Input Parameters'!$G$15/(2*'Model Parameters'!$F$4)*'Model Parameters'!$B$39/('Model Parameters'!$B$65)*EXP(-($E159+0.11)/'Model Parameters'!$B$48)+'Input Parameters'!$G$13*'Model Parameters'!$B$61*$J159</f>
        <v>151.06373467508075</v>
      </c>
      <c r="L159">
        <f>1/((SQRT($K159*('Input Parameters'!$G$12)^2/'Model Parameters'!$B$51))/TANH(SQRT($K159*('Input Parameters'!$G$12)^2/'Model Parameters'!$B$51))+$K159*'Input Parameters'!$G$12/'Input Parameters'!$G$17)</f>
        <v>0.51401660108207359</v>
      </c>
      <c r="M159">
        <f>'Model Parameters'!$F$2*'Input Parameters'!$G$4*$L159</f>
        <v>17.507938713909699</v>
      </c>
      <c r="N159">
        <f>'Input Parameters'!$G$22+('Model Parameters'!$F$20*'Input Parameters'!$G$22 - (1/(1/('Input Parameters'!$G$12*($I159+2*$F159*$M159))+1/('Model Parameters'!$F$22*'Input Parameters'!$G$24))) + 'Input Parameters'!$G$12*($I159+2*$F159*$M159))/('Model Parameters'!$F$20+2*'Input Parameters'!$G$13*'Input Parameters'!$G$12*'Model Parameters'!$B$61*$M159)</f>
        <v>66.081881689254786</v>
      </c>
      <c r="O159" s="4">
        <f>(2*'Model Parameters'!$F$21*'Input Parameters'!$G$23+'Model Parameters'!$F$22*'Input Parameters'!$G$24+'Model Parameters'!$F$20*'Input Parameters'!$G$22+'Input Parameters'!$G$12*$I159-'Model Parameters'!$F$20*$N159)/(2*'Model Parameters'!$F$21)</f>
        <v>240.24354991820917</v>
      </c>
      <c r="P159" s="4">
        <f>'Input Parameters'!$G$12*(2*$F159*$M159)/(2*'Model Parameters'!$F$21)*EXP(-$N159*('Model Parameters'!$B$32+'Model Parameters'!$B$35))</f>
        <v>1218.1621063295063</v>
      </c>
      <c r="Q159">
        <f>$O159+LN(1+($P159*('Model Parameters'!$B$33+2*'Model Parameters'!$B$35)*EXP(-$O159*('Model Parameters'!$B$33+2*'Model Parameters'!$B$35)))/(1+LN(SQRT(1+$P159*('Model Parameters'!$B$33+2*'Model Parameters'!$B$35)*EXP(-$O159*('Model Parameters'!$B$33+2*'Model Parameters'!$B$35))))))/('Model Parameters'!$B$33+2*'Model Parameters'!$B$35)</f>
        <v>1126.2955382729378</v>
      </c>
      <c r="R159">
        <f>'Input Parameters'!$G$4*'Model Parameters'!$F$2*EXP(-'Model Parameters'!$B$32*$N159-'Model Parameters'!$B$33*$Q159-'Model Parameters'!$B$35*($N159+2*$Q159))*$L159</f>
        <v>12.723449568603067</v>
      </c>
      <c r="S159">
        <f>'Input Parameters'!$G$22+('Model Parameters'!$F$20*'Input Parameters'!$G$22 - (1/(1/('Input Parameters'!$G$12*($I159+2*$F159*$R159))+1/('Model Parameters'!$F$22*'Input Parameters'!$G$24))) + 'Input Parameters'!$G$12*($I159+2*$F159*$R159))/('Model Parameters'!$F$20+2*'Input Parameters'!$G$13*'Input Parameters'!$G$12*'Model Parameters'!$B$61*$R159)</f>
        <v>65.134865433642503</v>
      </c>
      <c r="T159">
        <f>'Input Parameters'!$G$15/(2*'Model Parameters'!$F$4)*'Model Parameters'!$B$39/('Model Parameters'!$B$65)*EXP(-($E159+0.11)/'Model Parameters'!$B$48)+'Input Parameters'!$G$13*'Model Parameters'!$B$61*$S159</f>
        <v>149.35298562498673</v>
      </c>
      <c r="U159">
        <f>1/((SQRT($T159*('Input Parameters'!$G$12)^2/'Model Parameters'!$B$51))/TANH(SQRT($T159*('Input Parameters'!$G$12)^2/'Model Parameters'!$B$51))+$T159*'Input Parameters'!$G$12/'Input Parameters'!$G$17)</f>
        <v>0.51644713567192435</v>
      </c>
      <c r="V159" s="4">
        <f>(2*'Model Parameters'!$F$21*'Input Parameters'!$G$23+'Model Parameters'!$F$22*'Input Parameters'!$G$24+'Model Parameters'!$F$20*'Input Parameters'!$G$22+'Input Parameters'!$G$12*$I159-'Model Parameters'!$F$20*$S159)/(2*'Model Parameters'!$F$21)</f>
        <v>241.88766072866082</v>
      </c>
      <c r="W159" s="4">
        <f>'Input Parameters'!$G$12*(2*$F159*$U159*'Model Parameters'!$F$2*'Input Parameters'!$G$4)/(2*'Model Parameters'!$F$21)*EXP(-$S159*('Model Parameters'!$B$32+'Model Parameters'!$B$35))</f>
        <v>1224.0864544932697</v>
      </c>
      <c r="X159">
        <f>MAX(0,$V159+LN(1+($W159*('Model Parameters'!$B$33+2*'Model Parameters'!$B$35)*EXP(-$V159*('Model Parameters'!$B$33+2*'Model Parameters'!$B$35)))/(1+LN(SQRT(1+$W159*('Model Parameters'!$B$33+2*'Model Parameters'!$B$35)*EXP(-$V159*('Model Parameters'!$B$33+2*'Model Parameters'!$B$35))))))/('Model Parameters'!$B$33+2*'Model Parameters'!$B$35))</f>
        <v>1131.0397401801167</v>
      </c>
      <c r="Y159">
        <f>'Input Parameters'!$G$4*'Model Parameters'!$F$2*EXP(-'Model Parameters'!$B$32*$S159-'Model Parameters'!$B$33*$X159-'Model Parameters'!$B$35*($S159+2*$X159))*$U159</f>
        <v>12.768652521348633</v>
      </c>
      <c r="Z159" s="8">
        <f>$E159-'Model Parameters'!$F$3*'Input Parameters'!$G$3/'Model Parameters'!$F$4*LN($S159/'Input Parameters'!$G$22)</f>
        <v>-0.93447409253698532</v>
      </c>
      <c r="AA159" s="8">
        <f>'Input Parameters'!$G$12*$Y159*$F159*2*'Model Parameters'!$F$4/10</f>
        <v>72.029684961286605</v>
      </c>
      <c r="AB159" s="8">
        <f t="shared" si="13"/>
        <v>12.768652521348633</v>
      </c>
      <c r="AC159" s="8">
        <f t="shared" si="14"/>
        <v>1131.0397401801167</v>
      </c>
      <c r="AD159" s="8">
        <f>LOG10(S159/1000/'Model Parameters'!$B$15)</f>
        <v>12.125870610718868</v>
      </c>
      <c r="AE159" s="8">
        <f>AA159*10/(AA159*10+('Model Parameters'!$F$4*'Input Parameters'!$G$12)*I159)</f>
        <v>0.90079994493907567</v>
      </c>
      <c r="AF159" s="8">
        <f>Y159*S159*'Input Parameters'!$G$13*'Input Parameters'!$G$12*'Model Parameters'!$B$61</f>
        <v>3.5331203546667468E-3</v>
      </c>
      <c r="AG159" s="8">
        <f>'Input Parameters'!$G$12*F159*Y159</f>
        <v>3.7326882396894129E-3</v>
      </c>
      <c r="AH159" s="8">
        <f>'Input Parameters'!$G$17*('Model Parameters'!$F$2*'Input Parameters'!$G$4*EXP(-'Model Parameters'!$B$32*$S159-'Model Parameters'!$B$33*$X159-'Model Parameters'!$B$35*($S159+2*$X159))-$Y159*SQRT($T159*('Input Parameters'!$G$12)^2/'Model Parameters'!$B$51)/TANH(SQRT($T159*('Input Parameters'!$G$12)^2/'Model Parameters'!$B$51)))</f>
        <v>7.2658085943561749E-3</v>
      </c>
      <c r="AI159" s="8">
        <f>MIN(1,('Model Parameters'!$B$45-'Model Parameters'!$F$3*'Input Parameters'!$G$3/'Model Parameters'!$F$4*LN($S159/'Input Parameters'!$G$22))/Z159)</f>
        <v>0.27766857809031836</v>
      </c>
      <c r="AJ159" s="8">
        <f>MIN('Input Parameters'!$G$24+'Model Parameters'!$F$2*'Input Parameters'!$G$4*EXP(-'Model Parameters'!$B$32*$S159-'Model Parameters'!$B$33*$X159-'Model Parameters'!$B$35*($S159+2*$X159)),AC159*10^(3-AD159)/'Model Parameters'!$B$13)</f>
        <v>0.65104026318557451</v>
      </c>
      <c r="AK159" s="8">
        <f t="shared" si="15"/>
        <v>0.2501238398550702</v>
      </c>
      <c r="AL159" s="8">
        <f>MIN(1,('Model Parameters'!$B$45-'Model Parameters'!$F$3*'Input Parameters'!$G$3/'Model Parameters'!$F$4*AD159)/($E159-'Model Parameters'!$F$3*'Input Parameters'!$G$3/'Model Parameters'!$F$4*AD159))</f>
        <v>0.38443151417414917</v>
      </c>
      <c r="AM159" s="8">
        <f>MIN(1,('Model Parameters'!$B$45-'Model Parameters'!$F$3*'Input Parameters'!$G$3/'Model Parameters'!$F$4*AD159-0.2)/($E159-'Model Parameters'!$F$3*'Input Parameters'!$G$3/'Model Parameters'!$F$4*AD159-0.2))</f>
        <v>0.47938654679364628</v>
      </c>
      <c r="AN159" s="8">
        <f t="shared" si="16"/>
        <v>0.34629588680091905</v>
      </c>
      <c r="AO159" s="8">
        <f t="shared" si="17"/>
        <v>0.43183137495625018</v>
      </c>
      <c r="AP159" s="8">
        <f>EXP(-'Model Parameters'!$B$32*$S159-'Model Parameters'!$B$33*$X159-'Model Parameters'!$B$35*($S159+2*$X159))</f>
        <v>0.72587413790376332</v>
      </c>
    </row>
    <row r="160" spans="5:42" x14ac:dyDescent="0.4">
      <c r="E160">
        <f t="shared" si="12"/>
        <v>-0.79</v>
      </c>
      <c r="F160">
        <f>'Input Parameters'!$G$15/(2*'Model Parameters'!$F$4)*'Model Parameters'!$B$39/('Model Parameters'!$B$65)*EXP(-($E160+0.11)/'Model Parameters'!$B$48)</f>
        <v>83.587065094613536</v>
      </c>
      <c r="G160">
        <f>1/((SQRT($F160*('Input Parameters'!$G$12)^2/'Model Parameters'!$B$51))/TANH(SQRT($F160*('Input Parameters'!$G$12)^2/'Model Parameters'!$B$51))+$F160*'Input Parameters'!$G$12/'Input Parameters'!$G$17)</f>
        <v>0.64054105955851603</v>
      </c>
      <c r="H160">
        <f>'Model Parameters'!$F$2*'Input Parameters'!$G$4*$G160</f>
        <v>21.817493035993678</v>
      </c>
      <c r="I160">
        <f>'Input Parameters'!$G$15*'Model Parameters'!$B$41/'Model Parameters'!$F$4*EXP(-$E160/'Model Parameters'!$B$50)</f>
        <v>231.43890032195605</v>
      </c>
      <c r="J160">
        <f>'Input Parameters'!$G$22+('Model Parameters'!$F$20*'Input Parameters'!$G$22 - (1/(1/('Input Parameters'!$G$12*($I160+2*$F160*$H160))+1/('Model Parameters'!$F$22*'Input Parameters'!$G$24))) + 'Input Parameters'!$G$12*($I160+2*$F160*$H160))/('Model Parameters'!$F$20+2*'Input Parameters'!$G$13*'Input Parameters'!$G$12*'Model Parameters'!$B$61*$H160)</f>
        <v>72.61274010111245</v>
      </c>
      <c r="K160">
        <f>'Input Parameters'!$G$15/(2*'Model Parameters'!$F$4)*'Model Parameters'!$B$39/('Model Parameters'!$B$65)*EXP(-($E160+0.11)/'Model Parameters'!$B$48)+'Input Parameters'!$G$13*'Model Parameters'!$B$61*$J160</f>
        <v>164.55027030735391</v>
      </c>
      <c r="L160">
        <f>1/((SQRT($K160*('Input Parameters'!$G$12)^2/'Model Parameters'!$B$51))/TANH(SQRT($K160*('Input Parameters'!$G$12)^2/'Model Parameters'!$B$51))+$K160*'Input Parameters'!$G$12/'Input Parameters'!$G$17)</f>
        <v>0.49585997471051546</v>
      </c>
      <c r="M160">
        <f>'Model Parameters'!$F$2*'Input Parameters'!$G$4*$L160</f>
        <v>16.889505182589104</v>
      </c>
      <c r="N160">
        <f>'Input Parameters'!$G$22+('Model Parameters'!$F$20*'Input Parameters'!$G$22 - (1/(1/('Input Parameters'!$G$12*($I160+2*$F160*$M160))+1/('Model Parameters'!$F$22*'Input Parameters'!$G$24))) + 'Input Parameters'!$G$12*($I160+2*$F160*$M160))/('Model Parameters'!$F$20+2*'Input Parameters'!$G$13*'Input Parameters'!$G$12*'Model Parameters'!$B$61*$M160)</f>
        <v>71.948633931304286</v>
      </c>
      <c r="O160" s="4">
        <f>(2*'Model Parameters'!$F$21*'Input Parameters'!$G$23+'Model Parameters'!$F$22*'Input Parameters'!$G$24+'Model Parameters'!$F$20*'Input Parameters'!$G$22+'Input Parameters'!$G$12*$I160-'Model Parameters'!$F$20*$N160)/(2*'Model Parameters'!$F$21)</f>
        <v>237.22516058154648</v>
      </c>
      <c r="P160" s="4">
        <f>'Input Parameters'!$G$12*(2*$F160*$M160)/(2*'Model Parameters'!$F$21)*EXP(-$N160*('Model Parameters'!$B$32+'Model Parameters'!$B$35))</f>
        <v>1279.1260957747681</v>
      </c>
      <c r="Q160">
        <f>$O160+LN(1+($P160*('Model Parameters'!$B$33+2*'Model Parameters'!$B$35)*EXP(-$O160*('Model Parameters'!$B$33+2*'Model Parameters'!$B$35)))/(1+LN(SQRT(1+$P160*('Model Parameters'!$B$33+2*'Model Parameters'!$B$35)*EXP(-$O160*('Model Parameters'!$B$33+2*'Model Parameters'!$B$35))))))/('Model Parameters'!$B$33+2*'Model Parameters'!$B$35)</f>
        <v>1158.7709710549652</v>
      </c>
      <c r="R160">
        <f>'Input Parameters'!$G$4*'Model Parameters'!$F$2*EXP(-'Model Parameters'!$B$32*$N160-'Model Parameters'!$B$33*$Q160-'Model Parameters'!$B$35*($N160+2*$Q160))*$L160</f>
        <v>12.154742445392504</v>
      </c>
      <c r="S160">
        <f>'Input Parameters'!$G$22+('Model Parameters'!$F$20*'Input Parameters'!$G$22 - (1/(1/('Input Parameters'!$G$12*($I160+2*$F160*$R160))+1/('Model Parameters'!$F$22*'Input Parameters'!$G$24))) + 'Input Parameters'!$G$12*($I160+2*$F160*$R160))/('Model Parameters'!$F$20+2*'Input Parameters'!$G$13*'Input Parameters'!$G$12*'Model Parameters'!$B$61*$R160)</f>
        <v>70.875393658934755</v>
      </c>
      <c r="T160">
        <f>'Input Parameters'!$G$15/(2*'Model Parameters'!$F$4)*'Model Parameters'!$B$39/('Model Parameters'!$B$65)*EXP(-($E160+0.11)/'Model Parameters'!$B$48)+'Input Parameters'!$G$13*'Model Parameters'!$B$61*$S160</f>
        <v>162.61312902432579</v>
      </c>
      <c r="U160">
        <f>1/((SQRT($T160*('Input Parameters'!$G$12)^2/'Model Parameters'!$B$51))/TANH(SQRT($T160*('Input Parameters'!$G$12)^2/'Model Parameters'!$B$51))+$T160*'Input Parameters'!$G$12/'Input Parameters'!$G$17)</f>
        <v>0.49836352550231511</v>
      </c>
      <c r="V160" s="4">
        <f>(2*'Model Parameters'!$F$21*'Input Parameters'!$G$23+'Model Parameters'!$F$22*'Input Parameters'!$G$24+'Model Parameters'!$F$20*'Input Parameters'!$G$22+'Input Parameters'!$G$12*$I160-'Model Parameters'!$F$20*$S160)/(2*'Model Parameters'!$F$21)</f>
        <v>239.08840835956272</v>
      </c>
      <c r="W160" s="4">
        <f>'Input Parameters'!$G$12*(2*$F160*$U160*'Model Parameters'!$F$2*'Input Parameters'!$G$4)/(2*'Model Parameters'!$F$21)*EXP(-$S160*('Model Parameters'!$B$32+'Model Parameters'!$B$35))</f>
        <v>1285.7798083436962</v>
      </c>
      <c r="X160">
        <f>MAX(0,$V160+LN(1+($W160*('Model Parameters'!$B$33+2*'Model Parameters'!$B$35)*EXP(-$V160*('Model Parameters'!$B$33+2*'Model Parameters'!$B$35)))/(1+LN(SQRT(1+$W160*('Model Parameters'!$B$33+2*'Model Parameters'!$B$35)*EXP(-$V160*('Model Parameters'!$B$33+2*'Model Parameters'!$B$35))))))/('Model Parameters'!$B$33+2*'Model Parameters'!$B$35))</f>
        <v>1164.0321698250343</v>
      </c>
      <c r="Y160">
        <f>'Input Parameters'!$G$4*'Model Parameters'!$F$2*EXP(-'Model Parameters'!$B$32*$S160-'Model Parameters'!$B$33*$X160-'Model Parameters'!$B$35*($S160+2*$X160))*$U160</f>
        <v>12.200297595495645</v>
      </c>
      <c r="Z160" s="8">
        <f>$E160-'Model Parameters'!$F$3*'Input Parameters'!$G$3/'Model Parameters'!$F$4*LN($S160/'Input Parameters'!$G$22)</f>
        <v>-0.94164419088947682</v>
      </c>
      <c r="AA160" s="8">
        <f>'Input Parameters'!$G$12*$Y160*$F160*2*'Model Parameters'!$F$4/10</f>
        <v>74.976346399778379</v>
      </c>
      <c r="AB160" s="8">
        <f t="shared" si="13"/>
        <v>12.200297595495645</v>
      </c>
      <c r="AC160" s="8">
        <f t="shared" si="14"/>
        <v>1164.0321698250343</v>
      </c>
      <c r="AD160" s="8">
        <f>LOG10(S160/1000/'Model Parameters'!$B$15)</f>
        <v>12.162552574557507</v>
      </c>
      <c r="AE160" s="8">
        <f>AA160*10/(AA160*10+('Model Parameters'!$F$4*'Input Parameters'!$G$12)*I160)</f>
        <v>0.89809001694054835</v>
      </c>
      <c r="AF160" s="8">
        <f>Y160*S160*'Input Parameters'!$G$13*'Input Parameters'!$G$12*'Model Parameters'!$B$61</f>
        <v>3.6733791064014142E-3</v>
      </c>
      <c r="AG160" s="8">
        <f>'Input Parameters'!$G$12*F160*Y160</f>
        <v>3.8853887339886191E-3</v>
      </c>
      <c r="AH160" s="8">
        <f>'Input Parameters'!$G$17*('Model Parameters'!$F$2*'Input Parameters'!$G$4*EXP(-'Model Parameters'!$B$32*$S160-'Model Parameters'!$B$33*$X160-'Model Parameters'!$B$35*($S160+2*$X160))-$Y160*SQRT($T160*('Input Parameters'!$G$12)^2/'Model Parameters'!$B$51)/TANH(SQRT($T160*('Input Parameters'!$G$12)^2/'Model Parameters'!$B$51)))</f>
        <v>7.5587678403900779E-3</v>
      </c>
      <c r="AI160" s="8">
        <f>MIN(1,('Model Parameters'!$B$45-'Model Parameters'!$F$3*'Input Parameters'!$G$3/'Model Parameters'!$F$4*LN($S160/'Input Parameters'!$G$22))/Z160)</f>
        <v>0.27785887007100613</v>
      </c>
      <c r="AJ160" s="8">
        <f>MIN('Input Parameters'!$G$24+'Model Parameters'!$F$2*'Input Parameters'!$G$4*EXP(-'Model Parameters'!$B$32*$S160-'Model Parameters'!$B$33*$X160-'Model Parameters'!$B$35*($S160+2*$X160)),AC160*10^(3-AD160)/'Model Parameters'!$B$13)</f>
        <v>0.61576216789526328</v>
      </c>
      <c r="AK160" s="8">
        <f t="shared" si="15"/>
        <v>0.24954227732915152</v>
      </c>
      <c r="AL160" s="8">
        <f>MIN(1,('Model Parameters'!$B$45-'Model Parameters'!$F$3*'Input Parameters'!$G$3/'Model Parameters'!$F$4*AD160)/($E160-'Model Parameters'!$F$3*'Input Parameters'!$G$3/'Model Parameters'!$F$4*AD160))</f>
        <v>0.38321426228258937</v>
      </c>
      <c r="AM160" s="8">
        <f>MIN(1,('Model Parameters'!$B$45-'Model Parameters'!$F$3*'Input Parameters'!$G$3/'Model Parameters'!$F$4*AD160-0.2)/($E160-'Model Parameters'!$F$3*'Input Parameters'!$G$3/'Model Parameters'!$F$4*AD160-0.2))</f>
        <v>0.47792298490113555</v>
      </c>
      <c r="AN160" s="8">
        <f t="shared" si="16"/>
        <v>0.34416090330523041</v>
      </c>
      <c r="AO160" s="8">
        <f t="shared" si="17"/>
        <v>0.42921786160613828</v>
      </c>
      <c r="AP160" s="8">
        <f>EXP(-'Model Parameters'!$B$32*$S160-'Model Parameters'!$B$33*$X160-'Model Parameters'!$B$35*($S160+2*$X160))</f>
        <v>0.71873087695488236</v>
      </c>
    </row>
    <row r="161" spans="5:42" x14ac:dyDescent="0.4">
      <c r="E161">
        <f t="shared" si="12"/>
        <v>-0.79500000000000004</v>
      </c>
      <c r="F161">
        <f>'Input Parameters'!$G$15/(2*'Model Parameters'!$F$4)*'Model Parameters'!$B$39/('Model Parameters'!$B$65)*EXP(-($E161+0.11)/'Model Parameters'!$B$48)</f>
        <v>91.059755288117145</v>
      </c>
      <c r="G161">
        <f>1/((SQRT($F161*('Input Parameters'!$G$12)^2/'Model Parameters'!$B$51))/TANH(SQRT($F161*('Input Parameters'!$G$12)^2/'Model Parameters'!$B$51))+$F161*'Input Parameters'!$G$12/'Input Parameters'!$G$17)</f>
        <v>0.62254853058971271</v>
      </c>
      <c r="H161">
        <f>'Model Parameters'!$F$2*'Input Parameters'!$G$4*$G161</f>
        <v>21.204648832458403</v>
      </c>
      <c r="I161">
        <f>'Input Parameters'!$G$15*'Model Parameters'!$B$41/'Model Parameters'!$F$4*EXP(-$E161/'Model Parameters'!$B$50)</f>
        <v>248.23465619673044</v>
      </c>
      <c r="J161">
        <f>'Input Parameters'!$G$22+('Model Parameters'!$F$20*'Input Parameters'!$G$22 - (1/(1/('Input Parameters'!$G$12*($I161+2*$F161*$H161))+1/('Model Parameters'!$F$22*'Input Parameters'!$G$24))) + 'Input Parameters'!$G$12*($I161+2*$F161*$H161))/('Model Parameters'!$F$20+2*'Input Parameters'!$G$13*'Input Parameters'!$G$12*'Model Parameters'!$B$61*$H161)</f>
        <v>79.075785984685481</v>
      </c>
      <c r="K161">
        <f>'Input Parameters'!$G$15/(2*'Model Parameters'!$F$4)*'Model Parameters'!$B$39/('Model Parameters'!$B$65)*EXP(-($E161+0.11)/'Model Parameters'!$B$48)+'Input Parameters'!$G$13*'Model Parameters'!$B$61*$J161</f>
        <v>179.22925666104146</v>
      </c>
      <c r="L161">
        <f>1/((SQRT($K161*('Input Parameters'!$G$12)^2/'Model Parameters'!$B$51))/TANH(SQRT($K161*('Input Parameters'!$G$12)^2/'Model Parameters'!$B$51))+$K161*'Input Parameters'!$G$12/'Input Parameters'!$G$17)</f>
        <v>0.47791788083988485</v>
      </c>
      <c r="M161">
        <f>'Model Parameters'!$F$2*'Input Parameters'!$G$4*$L161</f>
        <v>16.278378850822907</v>
      </c>
      <c r="N161">
        <f>'Input Parameters'!$G$22+('Model Parameters'!$F$20*'Input Parameters'!$G$22 - (1/(1/('Input Parameters'!$G$12*($I161+2*$F161*$M161))+1/('Model Parameters'!$F$22*'Input Parameters'!$G$24))) + 'Input Parameters'!$G$12*($I161+2*$F161*$M161))/('Model Parameters'!$F$20+2*'Input Parameters'!$G$13*'Input Parameters'!$G$12*'Model Parameters'!$B$61*$M161)</f>
        <v>78.32365523406564</v>
      </c>
      <c r="O161" s="4">
        <f>(2*'Model Parameters'!$F$21*'Input Parameters'!$G$23+'Model Parameters'!$F$22*'Input Parameters'!$G$24+'Model Parameters'!$F$20*'Input Parameters'!$G$22+'Input Parameters'!$G$12*$I161-'Model Parameters'!$F$20*$N161)/(2*'Model Parameters'!$F$21)</f>
        <v>233.84447338592878</v>
      </c>
      <c r="P161" s="4">
        <f>'Input Parameters'!$G$12*(2*$F161*$M161)/(2*'Model Parameters'!$F$21)*EXP(-$N161*('Model Parameters'!$B$32+'Model Parameters'!$B$35))</f>
        <v>1341.8459857375444</v>
      </c>
      <c r="Q161">
        <f>$O161+LN(1+($P161*('Model Parameters'!$B$33+2*'Model Parameters'!$B$35)*EXP(-$O161*('Model Parameters'!$B$33+2*'Model Parameters'!$B$35)))/(1+LN(SQRT(1+$P161*('Model Parameters'!$B$33+2*'Model Parameters'!$B$35)*EXP(-$O161*('Model Parameters'!$B$33+2*'Model Parameters'!$B$35))))))/('Model Parameters'!$B$33+2*'Model Parameters'!$B$35)</f>
        <v>1191.3353946743605</v>
      </c>
      <c r="R161">
        <f>'Input Parameters'!$G$4*'Model Parameters'!$F$2*EXP(-'Model Parameters'!$B$32*$N161-'Model Parameters'!$B$33*$Q161-'Model Parameters'!$B$35*($N161+2*$Q161))*$L161</f>
        <v>11.599975051841554</v>
      </c>
      <c r="S161">
        <f>'Input Parameters'!$G$22+('Model Parameters'!$F$20*'Input Parameters'!$G$22 - (1/(1/('Input Parameters'!$G$12*($I161+2*$F161*$R161))+1/('Model Parameters'!$F$22*'Input Parameters'!$G$24))) + 'Input Parameters'!$G$12*($I161+2*$F161*$R161))/('Model Parameters'!$F$20+2*'Input Parameters'!$G$13*'Input Parameters'!$G$12*'Model Parameters'!$B$61*$R161)</f>
        <v>77.10386033511783</v>
      </c>
      <c r="T161">
        <f>'Input Parameters'!$G$15/(2*'Model Parameters'!$F$4)*'Model Parameters'!$B$39/('Model Parameters'!$B$65)*EXP(-($E161+0.11)/'Model Parameters'!$B$48)+'Input Parameters'!$G$13*'Model Parameters'!$B$61*$S161</f>
        <v>177.03055956177354</v>
      </c>
      <c r="U161">
        <f>1/((SQRT($T161*('Input Parameters'!$G$12)^2/'Model Parameters'!$B$51))/TANH(SQRT($T161*('Input Parameters'!$G$12)^2/'Model Parameters'!$B$51))+$T161*'Input Parameters'!$G$12/'Input Parameters'!$G$17)</f>
        <v>0.48049529811375652</v>
      </c>
      <c r="V161" s="4">
        <f>(2*'Model Parameters'!$F$21*'Input Parameters'!$G$23+'Model Parameters'!$F$22*'Input Parameters'!$G$24+'Model Parameters'!$F$20*'Input Parameters'!$G$22+'Input Parameters'!$G$12*$I161-'Model Parameters'!$F$20*$S161)/(2*'Model Parameters'!$F$21)</f>
        <v>235.96215401496647</v>
      </c>
      <c r="W161" s="4">
        <f>'Input Parameters'!$G$12*(2*$F161*$U161*'Model Parameters'!$F$2*'Input Parameters'!$G$4)/(2*'Model Parameters'!$F$21)*EXP(-$S161*('Model Parameters'!$B$32+'Model Parameters'!$B$35))</f>
        <v>1349.3157806317242</v>
      </c>
      <c r="X161">
        <f>MAX(0,$V161+LN(1+($W161*('Model Parameters'!$B$33+2*'Model Parameters'!$B$35)*EXP(-$V161*('Model Parameters'!$B$33+2*'Model Parameters'!$B$35)))/(1+LN(SQRT(1+$W161*('Model Parameters'!$B$33+2*'Model Parameters'!$B$35)*EXP(-$V161*('Model Parameters'!$B$33+2*'Model Parameters'!$B$35))))))/('Model Parameters'!$B$33+2*'Model Parameters'!$B$35))</f>
        <v>1197.1730394144543</v>
      </c>
      <c r="Y161">
        <f>'Input Parameters'!$G$4*'Model Parameters'!$F$2*EXP(-'Model Parameters'!$B$32*$S161-'Model Parameters'!$B$33*$X161-'Model Parameters'!$B$35*($S161+2*$X161))*$U161</f>
        <v>11.645832362786278</v>
      </c>
      <c r="Z161" s="8">
        <f>$E161-'Model Parameters'!$F$3*'Input Parameters'!$G$3/'Model Parameters'!$F$4*LN($S161/'Input Parameters'!$G$22)</f>
        <v>-0.94880829483545792</v>
      </c>
      <c r="AA161" s="8">
        <f>'Input Parameters'!$G$12*$Y161*$F161*2*'Model Parameters'!$F$4/10</f>
        <v>77.967172679043301</v>
      </c>
      <c r="AB161" s="8">
        <f t="shared" si="13"/>
        <v>11.645832362786278</v>
      </c>
      <c r="AC161" s="8">
        <f t="shared" si="14"/>
        <v>1197.1730394144543</v>
      </c>
      <c r="AD161" s="8">
        <f>LOG10(S161/1000/'Model Parameters'!$B$15)</f>
        <v>12.199133212756871</v>
      </c>
      <c r="AE161" s="8">
        <f>AA161*10/(AA161*10+('Model Parameters'!$F$4*'Input Parameters'!$G$12)*I161)</f>
        <v>0.89522285383858313</v>
      </c>
      <c r="AF161" s="8">
        <f>Y161*S161*'Input Parameters'!$G$13*'Input Parameters'!$G$12*'Model Parameters'!$B$61</f>
        <v>3.8145779994733157E-3</v>
      </c>
      <c r="AG161" s="8">
        <f>'Input Parameters'!$G$12*F161*Y161</f>
        <v>4.0403779177614809E-3</v>
      </c>
      <c r="AH161" s="8">
        <f>'Input Parameters'!$G$17*('Model Parameters'!$F$2*'Input Parameters'!$G$4*EXP(-'Model Parameters'!$B$32*$S161-'Model Parameters'!$B$33*$X161-'Model Parameters'!$B$35*($S161+2*$X161))-$Y161*SQRT($T161*('Input Parameters'!$G$12)^2/'Model Parameters'!$B$51)/TANH(SQRT($T161*('Input Parameters'!$G$12)^2/'Model Parameters'!$B$51)))</f>
        <v>7.8549559172347277E-3</v>
      </c>
      <c r="AI161" s="8">
        <f>MIN(1,('Model Parameters'!$B$45-'Model Parameters'!$F$3*'Input Parameters'!$G$3/'Model Parameters'!$F$4*LN($S161/'Input Parameters'!$G$22))/Z161)</f>
        <v>0.278041724836741</v>
      </c>
      <c r="AJ161" s="8">
        <f>MIN('Input Parameters'!$G$24+'Model Parameters'!$F$2*'Input Parameters'!$G$4*EXP(-'Model Parameters'!$B$32*$S161-'Model Parameters'!$B$33*$X161-'Model Parameters'!$B$35*($S161+2*$X161)),AC161*10^(3-AD161)/'Model Parameters'!$B$13)</f>
        <v>0.58213580154462441</v>
      </c>
      <c r="AK161" s="8">
        <f t="shared" si="15"/>
        <v>0.24890930639454933</v>
      </c>
      <c r="AL161" s="8">
        <f>MIN(1,('Model Parameters'!$B$45-'Model Parameters'!$F$3*'Input Parameters'!$G$3/'Model Parameters'!$F$4*AD161)/($E161-'Model Parameters'!$F$3*'Input Parameters'!$G$3/'Model Parameters'!$F$4*AD161))</f>
        <v>0.38200861065337971</v>
      </c>
      <c r="AM161" s="8">
        <f>MIN(1,('Model Parameters'!$B$45-'Model Parameters'!$F$3*'Input Parameters'!$G$3/'Model Parameters'!$F$4*AD161-0.2)/($E161-'Model Parameters'!$F$3*'Input Parameters'!$G$3/'Model Parameters'!$F$4*AD161-0.2))</f>
        <v>0.47647167538137214</v>
      </c>
      <c r="AN161" s="8">
        <f t="shared" si="16"/>
        <v>0.34198283862003076</v>
      </c>
      <c r="AO161" s="8">
        <f t="shared" si="17"/>
        <v>0.42654833300816292</v>
      </c>
      <c r="AP161" s="8">
        <f>EXP(-'Model Parameters'!$B$32*$S161-'Model Parameters'!$B$33*$X161-'Model Parameters'!$B$35*($S161+2*$X161))</f>
        <v>0.71157965069284512</v>
      </c>
    </row>
    <row r="162" spans="5:42" x14ac:dyDescent="0.4">
      <c r="E162">
        <f t="shared" si="12"/>
        <v>-0.8</v>
      </c>
      <c r="F162">
        <f>'Input Parameters'!$G$15/(2*'Model Parameters'!$F$4)*'Model Parameters'!$B$39/('Model Parameters'!$B$65)*EXP(-($E162+0.11)/'Model Parameters'!$B$48)</f>
        <v>99.200504572640142</v>
      </c>
      <c r="G162">
        <f>1/((SQRT($F162*('Input Parameters'!$G$12)^2/'Model Parameters'!$B$51))/TANH(SQRT($F162*('Input Parameters'!$G$12)^2/'Model Parameters'!$B$51))+$F162*'Input Parameters'!$G$12/'Input Parameters'!$G$17)</f>
        <v>0.60435136195094452</v>
      </c>
      <c r="H162">
        <f>'Model Parameters'!$F$2*'Input Parameters'!$G$4*$G162</f>
        <v>20.584834389454912</v>
      </c>
      <c r="I162">
        <f>'Input Parameters'!$G$15*'Model Parameters'!$B$41/'Model Parameters'!$F$4*EXP(-$E162/'Model Parameters'!$B$50)</f>
        <v>266.24929712070173</v>
      </c>
      <c r="J162">
        <f>'Input Parameters'!$G$22+('Model Parameters'!$F$20*'Input Parameters'!$G$22 - (1/(1/('Input Parameters'!$G$12*($I162+2*$F162*$H162))+1/('Model Parameters'!$F$22*'Input Parameters'!$G$24))) + 'Input Parameters'!$G$12*($I162+2*$F162*$H162))/('Model Parameters'!$F$20+2*'Input Parameters'!$G$13*'Input Parameters'!$G$12*'Model Parameters'!$B$61*$H162)</f>
        <v>86.102833802047712</v>
      </c>
      <c r="K162">
        <f>'Input Parameters'!$G$15/(2*'Model Parameters'!$F$4)*'Model Parameters'!$B$39/('Model Parameters'!$B$65)*EXP(-($E162+0.11)/'Model Parameters'!$B$48)+'Input Parameters'!$G$13*'Model Parameters'!$B$61*$J162</f>
        <v>195.20516426192336</v>
      </c>
      <c r="L162">
        <f>1/((SQRT($K162*('Input Parameters'!$G$12)^2/'Model Parameters'!$B$51))/TANH(SQRT($K162*('Input Parameters'!$G$12)^2/'Model Parameters'!$B$51))+$K162*'Input Parameters'!$G$12/'Input Parameters'!$G$17)</f>
        <v>0.460239642594583</v>
      </c>
      <c r="M162">
        <f>'Model Parameters'!$F$2*'Input Parameters'!$G$4*$L162</f>
        <v>15.676239715399888</v>
      </c>
      <c r="N162">
        <f>'Input Parameters'!$G$22+('Model Parameters'!$F$20*'Input Parameters'!$G$22 - (1/(1/('Input Parameters'!$G$12*($I162+2*$F162*$M162))+1/('Model Parameters'!$F$22*'Input Parameters'!$G$24))) + 'Input Parameters'!$G$12*($I162+2*$F162*$M162))/('Model Parameters'!$F$20+2*'Input Parameters'!$G$13*'Input Parameters'!$G$12*'Model Parameters'!$B$61*$M162)</f>
        <v>85.249803463924309</v>
      </c>
      <c r="O162" s="4">
        <f>(2*'Model Parameters'!$F$21*'Input Parameters'!$G$23+'Model Parameters'!$F$22*'Input Parameters'!$G$24+'Model Parameters'!$F$20*'Input Parameters'!$G$22+'Input Parameters'!$G$12*$I162-'Model Parameters'!$F$20*$N162)/(2*'Model Parameters'!$F$21)</f>
        <v>230.06482758500866</v>
      </c>
      <c r="P162" s="4">
        <f>'Input Parameters'!$G$12*(2*$F162*$M162)/(2*'Model Parameters'!$F$21)*EXP(-$N162*('Model Parameters'!$B$32+'Model Parameters'!$B$35))</f>
        <v>1406.3537835186057</v>
      </c>
      <c r="Q162">
        <f>$O162+LN(1+($P162*('Model Parameters'!$B$33+2*'Model Parameters'!$B$35)*EXP(-$O162*('Model Parameters'!$B$33+2*'Model Parameters'!$B$35)))/(1+LN(SQRT(1+$P162*('Model Parameters'!$B$33+2*'Model Parameters'!$B$35)*EXP(-$O162*('Model Parameters'!$B$33+2*'Model Parameters'!$B$35))))))/('Model Parameters'!$B$33+2*'Model Parameters'!$B$35)</f>
        <v>1223.9543990620657</v>
      </c>
      <c r="R162">
        <f>'Input Parameters'!$G$4*'Model Parameters'!$F$2*EXP(-'Model Parameters'!$B$32*$N162-'Model Parameters'!$B$33*$Q162-'Model Parameters'!$B$35*($N162+2*$Q162))*$L162</f>
        <v>11.060236948288351</v>
      </c>
      <c r="S162">
        <f>'Input Parameters'!$G$22+('Model Parameters'!$F$20*'Input Parameters'!$G$22 - (1/(1/('Input Parameters'!$G$12*($I162+2*$F162*$R162))+1/('Model Parameters'!$F$22*'Input Parameters'!$G$24))) + 'Input Parameters'!$G$12*($I162+2*$F162*$R162))/('Model Parameters'!$F$20+2*'Input Parameters'!$G$13*'Input Parameters'!$G$12*'Model Parameters'!$B$61*$R162)</f>
        <v>83.859668694212658</v>
      </c>
      <c r="T162">
        <f>'Input Parameters'!$G$15/(2*'Model Parameters'!$F$4)*'Model Parameters'!$B$39/('Model Parameters'!$B$65)*EXP(-($E162+0.11)/'Model Parameters'!$B$48)+'Input Parameters'!$G$13*'Model Parameters'!$B$61*$S162</f>
        <v>192.70403516668725</v>
      </c>
      <c r="U162">
        <f>1/((SQRT($T162*('Input Parameters'!$G$12)^2/'Model Parameters'!$B$51))/TANH(SQRT($T162*('Input Parameters'!$G$12)^2/'Model Parameters'!$B$51))+$T162*'Input Parameters'!$G$12/'Input Parameters'!$G$17)</f>
        <v>0.4628916599157864</v>
      </c>
      <c r="V162" s="4">
        <f>(2*'Model Parameters'!$F$21*'Input Parameters'!$G$23+'Model Parameters'!$F$22*'Input Parameters'!$G$24+'Model Parameters'!$F$20*'Input Parameters'!$G$22+'Input Parameters'!$G$12*$I162-'Model Parameters'!$F$20*$S162)/(2*'Model Parameters'!$F$21)</f>
        <v>232.47823452424856</v>
      </c>
      <c r="W162" s="4">
        <f>'Input Parameters'!$G$12*(2*$F162*$U162*'Model Parameters'!$F$2*'Input Parameters'!$G$4)/(2*'Model Parameters'!$F$21)*EXP(-$S162*('Model Parameters'!$B$32+'Model Parameters'!$B$35))</f>
        <v>1414.7362002677044</v>
      </c>
      <c r="X162">
        <f>MAX(0,$V162+LN(1+($W162*('Model Parameters'!$B$33+2*'Model Parameters'!$B$35)*EXP(-$V162*('Model Parameters'!$B$33+2*'Model Parameters'!$B$35)))/(1+LN(SQRT(1+$W162*('Model Parameters'!$B$33+2*'Model Parameters'!$B$35)*EXP(-$V162*('Model Parameters'!$B$33+2*'Model Parameters'!$B$35))))))/('Model Parameters'!$B$33+2*'Model Parameters'!$B$35))</f>
        <v>1230.4351064397581</v>
      </c>
      <c r="Y162">
        <f>'Input Parameters'!$G$4*'Model Parameters'!$F$2*EXP(-'Model Parameters'!$B$32*$S162-'Model Parameters'!$B$33*$X162-'Model Parameters'!$B$35*($S162+2*$X162))*$U162</f>
        <v>11.10634175119943</v>
      </c>
      <c r="Z162" s="8">
        <f>$E162-'Model Parameters'!$F$3*'Input Parameters'!$G$3/'Model Parameters'!$F$4*LN($S162/'Input Parameters'!$G$22)</f>
        <v>-0.95596626874830226</v>
      </c>
      <c r="AA162" s="8">
        <f>'Input Parameters'!$G$12*$Y162*$F162*2*'Model Parameters'!$F$4/10</f>
        <v>81.002735716125898</v>
      </c>
      <c r="AB162" s="8">
        <f t="shared" si="13"/>
        <v>11.10634175119943</v>
      </c>
      <c r="AC162" s="8">
        <f t="shared" si="14"/>
        <v>1230.4351064397581</v>
      </c>
      <c r="AD162" s="8">
        <f>LOG10(S162/1000/'Model Parameters'!$B$15)</f>
        <v>12.235610232770643</v>
      </c>
      <c r="AE162" s="8">
        <f>AA162*10/(AA162*10+('Model Parameters'!$F$4*'Input Parameters'!$G$12)*I162)</f>
        <v>0.89219623107006651</v>
      </c>
      <c r="AF162" s="8">
        <f>Y162*S162*'Input Parameters'!$G$13*'Input Parameters'!$G$12*'Model Parameters'!$B$61</f>
        <v>3.9566170513978434E-3</v>
      </c>
      <c r="AG162" s="8">
        <f>'Input Parameters'!$G$12*F162*Y162</f>
        <v>4.1976854286223716E-3</v>
      </c>
      <c r="AH162" s="8">
        <f>'Input Parameters'!$G$17*('Model Parameters'!$F$2*'Input Parameters'!$G$4*EXP(-'Model Parameters'!$B$32*$S162-'Model Parameters'!$B$33*$X162-'Model Parameters'!$B$35*($S162+2*$X162))-$Y162*SQRT($T162*('Input Parameters'!$G$12)^2/'Model Parameters'!$B$51)/TANH(SQRT($T162*('Input Parameters'!$G$12)^2/'Model Parameters'!$B$51)))</f>
        <v>8.1543024800202792E-3</v>
      </c>
      <c r="AI162" s="8">
        <f>MIN(1,('Model Parameters'!$B$45-'Model Parameters'!$F$3*'Input Parameters'!$G$3/'Model Parameters'!$F$4*LN($S162/'Input Parameters'!$G$22))/Z162)</f>
        <v>0.27821721063081661</v>
      </c>
      <c r="AJ162" s="8">
        <f>MIN('Input Parameters'!$G$24+'Model Parameters'!$F$2*'Input Parameters'!$G$4*EXP(-'Model Parameters'!$B$32*$S162-'Model Parameters'!$B$33*$X162-'Model Parameters'!$B$35*($S162+2*$X162)),AC162*10^(3-AD162)/'Model Parameters'!$B$13)</f>
        <v>0.55010941171952188</v>
      </c>
      <c r="AK162" s="8">
        <f t="shared" si="15"/>
        <v>0.24822434674364144</v>
      </c>
      <c r="AL162" s="8">
        <f>MIN(1,('Model Parameters'!$B$45-'Model Parameters'!$F$3*'Input Parameters'!$G$3/'Model Parameters'!$F$4*AD162)/($E162-'Model Parameters'!$F$3*'Input Parameters'!$G$3/'Model Parameters'!$F$4*AD162))</f>
        <v>0.38081433261153286</v>
      </c>
      <c r="AM162" s="8">
        <f>MIN(1,('Model Parameters'!$B$45-'Model Parameters'!$F$3*'Input Parameters'!$G$3/'Model Parameters'!$F$4*AD162-0.2)/($E162-'Model Parameters'!$F$3*'Input Parameters'!$G$3/'Model Parameters'!$F$4*AD162-0.2))</f>
        <v>0.47503241997281936</v>
      </c>
      <c r="AN162" s="8">
        <f t="shared" si="16"/>
        <v>0.33976111229347233</v>
      </c>
      <c r="AO162" s="8">
        <f t="shared" si="17"/>
        <v>0.4238221347358424</v>
      </c>
      <c r="AP162" s="8">
        <f>EXP(-'Model Parameters'!$B$32*$S162-'Model Parameters'!$B$33*$X162-'Model Parameters'!$B$35*($S162+2*$X162))</f>
        <v>0.70442344953139469</v>
      </c>
    </row>
    <row r="163" spans="5:42" x14ac:dyDescent="0.4">
      <c r="E163">
        <f t="shared" si="12"/>
        <v>-0.80500000000000005</v>
      </c>
      <c r="F163">
        <f>'Input Parameters'!$G$15/(2*'Model Parameters'!$F$4)*'Model Parameters'!$B$39/('Model Parameters'!$B$65)*EXP(-($E163+0.11)/'Model Parameters'!$B$48)</f>
        <v>108.06903748346168</v>
      </c>
      <c r="G163">
        <f>1/((SQRT($F163*('Input Parameters'!$G$12)^2/'Model Parameters'!$B$51))/TANH(SQRT($F163*('Input Parameters'!$G$12)^2/'Model Parameters'!$B$51))+$F163*'Input Parameters'!$G$12/'Input Parameters'!$G$17)</f>
        <v>0.58600900234455278</v>
      </c>
      <c r="H163">
        <f>'Model Parameters'!$F$2*'Input Parameters'!$G$4*$G163</f>
        <v>19.960074591461687</v>
      </c>
      <c r="I163">
        <f>'Input Parameters'!$G$15*'Model Parameters'!$B$41/'Model Parameters'!$F$4*EXP(-$E163/'Model Parameters'!$B$50)</f>
        <v>285.57127881888971</v>
      </c>
      <c r="J163">
        <f>'Input Parameters'!$G$22+('Model Parameters'!$F$20*'Input Parameters'!$G$22 - (1/(1/('Input Parameters'!$G$12*($I163+2*$F163*$H163))+1/('Model Parameters'!$F$22*'Input Parameters'!$G$24))) + 'Input Parameters'!$G$12*($I163+2*$F163*$H163))/('Model Parameters'!$F$20+2*'Input Parameters'!$G$13*'Input Parameters'!$G$12*'Model Parameters'!$B$61*$H163)</f>
        <v>93.742093860023857</v>
      </c>
      <c r="K163">
        <f>'Input Parameters'!$G$15/(2*'Model Parameters'!$F$4)*'Model Parameters'!$B$39/('Model Parameters'!$B$65)*EXP(-($E163+0.11)/'Model Parameters'!$B$48)+'Input Parameters'!$G$13*'Model Parameters'!$B$61*$J163</f>
        <v>212.59147213738828</v>
      </c>
      <c r="L163">
        <f>1/((SQRT($K163*('Input Parameters'!$G$12)^2/'Model Parameters'!$B$51))/TANH(SQRT($K163*('Input Parameters'!$G$12)^2/'Model Parameters'!$B$51))+$K163*'Input Parameters'!$G$12/'Input Parameters'!$G$17)</f>
        <v>0.44287022690059036</v>
      </c>
      <c r="M163">
        <f>'Model Parameters'!$F$2*'Input Parameters'!$G$4*$L163</f>
        <v>15.084619396471146</v>
      </c>
      <c r="N163">
        <f>'Input Parameters'!$G$22+('Model Parameters'!$F$20*'Input Parameters'!$G$22 - (1/(1/('Input Parameters'!$G$12*($I163+2*$F163*$M163))+1/('Model Parameters'!$F$22*'Input Parameters'!$G$24))) + 'Input Parameters'!$G$12*($I163+2*$F163*$M163))/('Model Parameters'!$F$20+2*'Input Parameters'!$G$13*'Input Parameters'!$G$12*'Model Parameters'!$B$61*$M163)</f>
        <v>92.773393287577406</v>
      </c>
      <c r="O163" s="4">
        <f>(2*'Model Parameters'!$F$21*'Input Parameters'!$G$23+'Model Parameters'!$F$22*'Input Parameters'!$G$24+'Model Parameters'!$F$20*'Input Parameters'!$G$22+'Input Parameters'!$G$12*$I163-'Model Parameters'!$F$20*$N163)/(2*'Model Parameters'!$F$21)</f>
        <v>225.84630026103608</v>
      </c>
      <c r="P163" s="4">
        <f>'Input Parameters'!$G$12*(2*$F163*$M163)/(2*'Model Parameters'!$F$21)*EXP(-$N163*('Model Parameters'!$B$32+'Model Parameters'!$B$35))</f>
        <v>1472.6903835935204</v>
      </c>
      <c r="Q163">
        <f>$O163+LN(1+($P163*('Model Parameters'!$B$33+2*'Model Parameters'!$B$35)*EXP(-$O163*('Model Parameters'!$B$33+2*'Model Parameters'!$B$35)))/(1+LN(SQRT(1+$P163*('Model Parameters'!$B$33+2*'Model Parameters'!$B$35)*EXP(-$O163*('Model Parameters'!$B$33+2*'Model Parameters'!$B$35))))))/('Model Parameters'!$B$33+2*'Model Parameters'!$B$35)</f>
        <v>1256.5965622083731</v>
      </c>
      <c r="R163">
        <f>'Input Parameters'!$G$4*'Model Parameters'!$F$2*EXP(-'Model Parameters'!$B$32*$N163-'Model Parameters'!$B$33*$Q163-'Model Parameters'!$B$35*($N163+2*$Q163))*$L163</f>
        <v>10.536442238538569</v>
      </c>
      <c r="S163">
        <f>'Input Parameters'!$G$22+('Model Parameters'!$F$20*'Input Parameters'!$G$22 - (1/(1/('Input Parameters'!$G$12*($I163+2*$F163*$R163))+1/('Model Parameters'!$F$22*'Input Parameters'!$G$24))) + 'Input Parameters'!$G$12*($I163+2*$F163*$R163))/('Model Parameters'!$F$20+2*'Input Parameters'!$G$13*'Input Parameters'!$G$12*'Model Parameters'!$B$61*$R163)</f>
        <v>91.185108294617208</v>
      </c>
      <c r="T163">
        <f>'Input Parameters'!$G$15/(2*'Model Parameters'!$F$4)*'Model Parameters'!$B$39/('Model Parameters'!$B$65)*EXP(-($E163+0.11)/'Model Parameters'!$B$48)+'Input Parameters'!$G$13*'Model Parameters'!$B$61*$S163</f>
        <v>209.74043323195986</v>
      </c>
      <c r="U163">
        <f>1/((SQRT($T163*('Input Parameters'!$G$12)^2/'Model Parameters'!$B$51))/TANH(SQRT($T163*('Input Parameters'!$G$12)^2/'Model Parameters'!$B$51))+$T163*'Input Parameters'!$G$12/'Input Parameters'!$G$17)</f>
        <v>0.4455974372469706</v>
      </c>
      <c r="V163" s="4">
        <f>(2*'Model Parameters'!$F$21*'Input Parameters'!$G$23+'Model Parameters'!$F$22*'Input Parameters'!$G$24+'Model Parameters'!$F$20*'Input Parameters'!$G$22+'Input Parameters'!$G$12*$I163-'Model Parameters'!$F$20*$S163)/(2*'Model Parameters'!$F$21)</f>
        <v>228.60371494270458</v>
      </c>
      <c r="W163" s="4">
        <f>'Input Parameters'!$G$12*(2*$F163*$U163*'Model Parameters'!$F$2*'Input Parameters'!$G$4)/(2*'Model Parameters'!$F$21)*EXP(-$S163*('Model Parameters'!$B$32+'Model Parameters'!$B$35))</f>
        <v>1482.0927847271885</v>
      </c>
      <c r="X163">
        <f>MAX(0,$V163+LN(1+($W163*('Model Parameters'!$B$33+2*'Model Parameters'!$B$35)*EXP(-$V163*('Model Parameters'!$B$33+2*'Model Parameters'!$B$35)))/(1+LN(SQRT(1+$W163*('Model Parameters'!$B$33+2*'Model Parameters'!$B$35)*EXP(-$V163*('Model Parameters'!$B$33+2*'Model Parameters'!$B$35))))))/('Model Parameters'!$B$33+2*'Model Parameters'!$B$35))</f>
        <v>1263.7949695473724</v>
      </c>
      <c r="Y163">
        <f>'Input Parameters'!$G$4*'Model Parameters'!$F$2*EXP(-'Model Parameters'!$B$32*$S163-'Model Parameters'!$B$33*$X163-'Model Parameters'!$B$35*($S163+2*$X163))*$U163</f>
        <v>10.582734659765796</v>
      </c>
      <c r="Z163" s="8">
        <f>$E163-'Model Parameters'!$F$3*'Input Parameters'!$G$3/'Model Parameters'!$F$4*LN($S163/'Input Parameters'!$G$22)</f>
        <v>-0.96311795728018312</v>
      </c>
      <c r="AA163" s="8">
        <f>'Input Parameters'!$G$12*$Y163*$F163*2*'Model Parameters'!$F$4/10</f>
        <v>84.084116098358095</v>
      </c>
      <c r="AB163" s="8">
        <f t="shared" si="13"/>
        <v>10.582734659765796</v>
      </c>
      <c r="AC163" s="8">
        <f t="shared" si="14"/>
        <v>1263.7949695473724</v>
      </c>
      <c r="AD163" s="8">
        <f>LOG10(S163/1000/'Model Parameters'!$B$15)</f>
        <v>12.271981008697848</v>
      </c>
      <c r="AE163" s="8">
        <f>AA163*10/(AA163*10+('Model Parameters'!$F$4*'Input Parameters'!$G$12)*I163)</f>
        <v>0.88900815177371484</v>
      </c>
      <c r="AF163" s="8">
        <f>Y163*S163*'Input Parameters'!$G$13*'Input Parameters'!$G$12*'Model Parameters'!$B$61</f>
        <v>4.0994129480756512E-3</v>
      </c>
      <c r="AG163" s="8">
        <f>'Input Parameters'!$G$12*F163*Y163</f>
        <v>4.3573672642565221E-3</v>
      </c>
      <c r="AH163" s="8">
        <f>'Input Parameters'!$G$17*('Model Parameters'!$F$2*'Input Parameters'!$G$4*EXP(-'Model Parameters'!$B$32*$S163-'Model Parameters'!$B$33*$X163-'Model Parameters'!$B$35*($S163+2*$X163))-$Y163*SQRT($T163*('Input Parameters'!$G$12)^2/'Model Parameters'!$B$51)/TANH(SQRT($T163*('Input Parameters'!$G$12)^2/'Model Parameters'!$B$51)))</f>
        <v>8.4567802123321975E-3</v>
      </c>
      <c r="AI163" s="8">
        <f>MIN(1,('Model Parameters'!$B$45-'Model Parameters'!$F$3*'Input Parameters'!$G$3/'Model Parameters'!$F$4*LN($S163/'Input Parameters'!$G$22))/Z163)</f>
        <v>0.27838537871035063</v>
      </c>
      <c r="AJ163" s="8">
        <f>MIN('Input Parameters'!$G$24+'Model Parameters'!$F$2*'Input Parameters'!$G$4*EXP(-'Model Parameters'!$B$32*$S163-'Model Parameters'!$B$33*$X163-'Model Parameters'!$B$35*($S163+2*$X163)),AC163*10^(3-AD163)/'Model Parameters'!$B$13)</f>
        <v>0.51963238279349089</v>
      </c>
      <c r="AK163" s="8">
        <f t="shared" si="15"/>
        <v>0.24748687100811448</v>
      </c>
      <c r="AL163" s="8">
        <f>MIN(1,('Model Parameters'!$B$45-'Model Parameters'!$F$3*'Input Parameters'!$G$3/'Model Parameters'!$F$4*AD163)/($E163-'Model Parameters'!$F$3*'Input Parameters'!$G$3/'Model Parameters'!$F$4*AD163))</f>
        <v>0.37963120145532753</v>
      </c>
      <c r="AM163" s="8">
        <f>MIN(1,('Model Parameters'!$B$45-'Model Parameters'!$F$3*'Input Parameters'!$G$3/'Model Parameters'!$F$4*AD163-0.2)/($E163-'Model Parameters'!$F$3*'Input Parameters'!$G$3/'Model Parameters'!$F$4*AD163-0.2))</f>
        <v>0.47360502045412517</v>
      </c>
      <c r="AN163" s="8">
        <f t="shared" si="16"/>
        <v>0.3374952327614355</v>
      </c>
      <c r="AO163" s="8">
        <f t="shared" si="17"/>
        <v>0.42103872390467423</v>
      </c>
      <c r="AP163" s="8">
        <f>EXP(-'Model Parameters'!$B$32*$S163-'Model Parameters'!$B$33*$X163-'Model Parameters'!$B$35*($S163+2*$X163))</f>
        <v>0.69726417280084441</v>
      </c>
    </row>
    <row r="164" spans="5:42" x14ac:dyDescent="0.4">
      <c r="E164">
        <f t="shared" si="12"/>
        <v>-0.81</v>
      </c>
      <c r="F164">
        <f>'Input Parameters'!$G$15/(2*'Model Parameters'!$F$4)*'Model Parameters'!$B$39/('Model Parameters'!$B$65)*EXP(-($E164+0.11)/'Model Parameters'!$B$48)</f>
        <v>117.73041793401276</v>
      </c>
      <c r="G164">
        <f>1/((SQRT($F164*('Input Parameters'!$G$12)^2/'Model Parameters'!$B$51))/TANH(SQRT($F164*('Input Parameters'!$G$12)^2/'Model Parameters'!$B$51))+$F164*'Input Parameters'!$G$12/'Input Parameters'!$G$17)</f>
        <v>0.56758214204794233</v>
      </c>
      <c r="H164">
        <f>'Model Parameters'!$F$2*'Input Parameters'!$G$4*$G164</f>
        <v>19.332436612291986</v>
      </c>
      <c r="I164">
        <f>'Input Parameters'!$G$15*'Model Parameters'!$B$41/'Model Parameters'!$F$4*EXP(-$E164/'Model Parameters'!$B$50)</f>
        <v>306.29547633804884</v>
      </c>
      <c r="J164">
        <f>'Input Parameters'!$G$22+('Model Parameters'!$F$20*'Input Parameters'!$G$22 - (1/(1/('Input Parameters'!$G$12*($I164+2*$F164*$H164))+1/('Model Parameters'!$F$22*'Input Parameters'!$G$24))) + 'Input Parameters'!$G$12*($I164+2*$F164*$H164))/('Model Parameters'!$F$20+2*'Input Parameters'!$G$13*'Input Parameters'!$G$12*'Model Parameters'!$B$61*$H164)</f>
        <v>102.04574674037923</v>
      </c>
      <c r="K164">
        <f>'Input Parameters'!$G$15/(2*'Model Parameters'!$F$4)*'Model Parameters'!$B$39/('Model Parameters'!$B$65)*EXP(-($E164+0.11)/'Model Parameters'!$B$48)+'Input Parameters'!$G$13*'Model Parameters'!$B$61*$J164</f>
        <v>231.5114255495356</v>
      </c>
      <c r="L164">
        <f>1/((SQRT($K164*('Input Parameters'!$G$12)^2/'Model Parameters'!$B$51))/TANH(SQRT($K164*('Input Parameters'!$G$12)^2/'Model Parameters'!$B$51))+$K164*'Input Parameters'!$G$12/'Input Parameters'!$G$17)</f>
        <v>0.42584983534338233</v>
      </c>
      <c r="M164">
        <f>'Model Parameters'!$F$2*'Input Parameters'!$G$4*$L164</f>
        <v>14.504887201746246</v>
      </c>
      <c r="N164">
        <f>'Input Parameters'!$G$22+('Model Parameters'!$F$20*'Input Parameters'!$G$22 - (1/(1/('Input Parameters'!$G$12*($I164+2*$F164*$M164))+1/('Model Parameters'!$F$22*'Input Parameters'!$G$24))) + 'Input Parameters'!$G$12*($I164+2*$F164*$M164))/('Model Parameters'!$F$20+2*'Input Parameters'!$G$13*'Input Parameters'!$G$12*'Model Parameters'!$B$61*$M164)</f>
        <v>100.94445665051528</v>
      </c>
      <c r="O164" s="4">
        <f>(2*'Model Parameters'!$F$21*'Input Parameters'!$G$23+'Model Parameters'!$F$22*'Input Parameters'!$G$24+'Model Parameters'!$F$20*'Input Parameters'!$G$22+'Input Parameters'!$G$12*$I164-'Model Parameters'!$F$20*$N164)/(2*'Model Parameters'!$F$21)</f>
        <v>221.14545289325292</v>
      </c>
      <c r="P164" s="4">
        <f>'Input Parameters'!$G$12*(2*$F164*$M164)/(2*'Model Parameters'!$F$21)*EXP(-$N164*('Model Parameters'!$B$32+'Model Parameters'!$B$35))</f>
        <v>1540.9055125247035</v>
      </c>
      <c r="Q164">
        <f>$O164+LN(1+($P164*('Model Parameters'!$B$33+2*'Model Parameters'!$B$35)*EXP(-$O164*('Model Parameters'!$B$33+2*'Model Parameters'!$B$35)))/(1+LN(SQRT(1+$P164*('Model Parameters'!$B$33+2*'Model Parameters'!$B$35)*EXP(-$O164*('Model Parameters'!$B$33+2*'Model Parameters'!$B$35))))))/('Model Parameters'!$B$33+2*'Model Parameters'!$B$35)</f>
        <v>1289.2329035292717</v>
      </c>
      <c r="R164">
        <f>'Input Parameters'!$G$4*'Model Parameters'!$F$2*EXP(-'Model Parameters'!$B$32*$N164-'Model Parameters'!$B$33*$Q164-'Model Parameters'!$B$35*($N164+2*$Q164))*$L164</f>
        <v>10.02933039741256</v>
      </c>
      <c r="S164">
        <f>'Input Parameters'!$G$22+('Model Parameters'!$F$20*'Input Parameters'!$G$22 - (1/(1/('Input Parameters'!$G$12*($I164+2*$F164*$R164))+1/('Model Parameters'!$F$22*'Input Parameters'!$G$24))) + 'Input Parameters'!$G$12*($I164+2*$F164*$R164))/('Model Parameters'!$F$20+2*'Input Parameters'!$G$13*'Input Parameters'!$G$12*'Model Parameters'!$B$61*$R164)</f>
        <v>99.125528900815922</v>
      </c>
      <c r="T164">
        <f>'Input Parameters'!$G$15/(2*'Model Parameters'!$F$4)*'Model Parameters'!$B$39/('Model Parameters'!$B$65)*EXP(-($E164+0.11)/'Model Parameters'!$B$48)+'Input Parameters'!$G$13*'Model Parameters'!$B$61*$S164</f>
        <v>228.25538265842252</v>
      </c>
      <c r="U164">
        <f>1/((SQRT($T164*('Input Parameters'!$G$12)^2/'Model Parameters'!$B$51))/TANH(SQRT($T164*('Input Parameters'!$G$12)^2/'Model Parameters'!$B$51))+$T164*'Input Parameters'!$G$12/'Input Parameters'!$G$17)</f>
        <v>0.42865267169700094</v>
      </c>
      <c r="V164" s="4">
        <f>(2*'Model Parameters'!$F$21*'Input Parameters'!$G$23+'Model Parameters'!$F$22*'Input Parameters'!$G$24+'Model Parameters'!$F$20*'Input Parameters'!$G$22+'Input Parameters'!$G$12*$I164-'Model Parameters'!$F$20*$S164)/(2*'Model Parameters'!$F$21)</f>
        <v>224.30328546369577</v>
      </c>
      <c r="W164" s="4">
        <f>'Input Parameters'!$G$12*(2*$F164*$U164*'Model Parameters'!$F$2*'Input Parameters'!$G$4)/(2*'Model Parameters'!$F$21)*EXP(-$S164*('Model Parameters'!$B$32+'Model Parameters'!$B$35))</f>
        <v>1551.4471861558757</v>
      </c>
      <c r="X164">
        <f>MAX(0,$V164+LN(1+($W164*('Model Parameters'!$B$33+2*'Model Parameters'!$B$35)*EXP(-$V164*('Model Parameters'!$B$33+2*'Model Parameters'!$B$35)))/(1+LN(SQRT(1+$W164*('Model Parameters'!$B$33+2*'Model Parameters'!$B$35)*EXP(-$V164*('Model Parameters'!$B$33+2*'Model Parameters'!$B$35))))))/('Model Parameters'!$B$33+2*'Model Parameters'!$B$35))</f>
        <v>1297.2326257207094</v>
      </c>
      <c r="Y164">
        <f>'Input Parameters'!$G$4*'Model Parameters'!$F$2*EXP(-'Model Parameters'!$B$32*$S164-'Model Parameters'!$B$33*$X164-'Model Parameters'!$B$35*($S164+2*$X164))*$U164</f>
        <v>10.075744906645685</v>
      </c>
      <c r="Z164" s="8">
        <f>$E164-'Model Parameters'!$F$3*'Input Parameters'!$G$3/'Model Parameters'!$F$4*LN($S164/'Input Parameters'!$G$22)</f>
        <v>-0.9702631869460091</v>
      </c>
      <c r="AA164" s="8">
        <f>'Input Parameters'!$G$12*$Y164*$F164*2*'Model Parameters'!$F$4/10</f>
        <v>87.212878727089944</v>
      </c>
      <c r="AB164" s="8">
        <f t="shared" si="13"/>
        <v>10.075744906645685</v>
      </c>
      <c r="AC164" s="8">
        <f t="shared" si="14"/>
        <v>1297.2326257207094</v>
      </c>
      <c r="AD164" s="8">
        <f>LOG10(S164/1000/'Model Parameters'!$B$15)</f>
        <v>12.308242608056723</v>
      </c>
      <c r="AE164" s="8">
        <f>AA164*10/(AA164*10+('Model Parameters'!$F$4*'Input Parameters'!$G$12)*I164)</f>
        <v>0.88565683335067658</v>
      </c>
      <c r="AF164" s="8">
        <f>Y164*S164*'Input Parameters'!$G$13*'Input Parameters'!$G$12*'Model Parameters'!$B$61</f>
        <v>4.2428973449446204E-3</v>
      </c>
      <c r="AG164" s="8">
        <f>'Input Parameters'!$G$12*F164*Y164</f>
        <v>4.5195045202409672E-3</v>
      </c>
      <c r="AH164" s="8">
        <f>'Input Parameters'!$G$17*('Model Parameters'!$F$2*'Input Parameters'!$G$4*EXP(-'Model Parameters'!$B$32*$S164-'Model Parameters'!$B$33*$X164-'Model Parameters'!$B$35*($S164+2*$X164))-$Y164*SQRT($T164*('Input Parameters'!$G$12)^2/'Model Parameters'!$B$51)/TANH(SQRT($T164*('Input Parameters'!$G$12)^2/'Model Parameters'!$B$51)))</f>
        <v>8.7624018651856223E-3</v>
      </c>
      <c r="AI164" s="8">
        <f>MIN(1,('Model Parameters'!$B$45-'Model Parameters'!$F$3*'Input Parameters'!$G$3/'Model Parameters'!$F$4*LN($S164/'Input Parameters'!$G$22))/Z164)</f>
        <v>0.27854626515995817</v>
      </c>
      <c r="AJ164" s="8">
        <f>MIN('Input Parameters'!$G$24+'Model Parameters'!$F$2*'Input Parameters'!$G$4*EXP(-'Model Parameters'!$B$32*$S164-'Model Parameters'!$B$33*$X164-'Model Parameters'!$B$35*($S164+2*$X164)),AC164*10^(3-AD164)/'Model Parameters'!$B$13)</f>
        <v>0.49065457076777208</v>
      </c>
      <c r="AK164" s="8">
        <f t="shared" si="15"/>
        <v>0.24669640314322644</v>
      </c>
      <c r="AL164" s="8">
        <f>MIN(1,('Model Parameters'!$B$45-'Model Parameters'!$F$3*'Input Parameters'!$G$3/'Model Parameters'!$F$4*AD164)/($E164-'Model Parameters'!$F$3*'Input Parameters'!$G$3/'Model Parameters'!$F$4*AD164))</f>
        <v>0.37845899079254502</v>
      </c>
      <c r="AM164" s="8">
        <f>MIN(1,('Model Parameters'!$B$45-'Model Parameters'!$F$3*'Input Parameters'!$G$3/'Model Parameters'!$F$4*AD164-0.2)/($E164-'Model Parameters'!$F$3*'Input Parameters'!$G$3/'Model Parameters'!$F$4*AD164-0.2))</f>
        <v>0.47218927887256273</v>
      </c>
      <c r="AN164" s="8">
        <f t="shared" si="16"/>
        <v>0.33518479133841828</v>
      </c>
      <c r="AO164" s="8">
        <f t="shared" si="17"/>
        <v>0.41819766146841342</v>
      </c>
      <c r="AP164" s="8">
        <f>EXP(-'Model Parameters'!$B$32*$S164-'Model Parameters'!$B$33*$X164-'Model Parameters'!$B$35*($S164+2*$X164))</f>
        <v>0.69010274769007951</v>
      </c>
    </row>
    <row r="165" spans="5:42" x14ac:dyDescent="0.4">
      <c r="E165">
        <f t="shared" si="12"/>
        <v>-0.81500000000000006</v>
      </c>
      <c r="F165">
        <f>'Input Parameters'!$G$15/(2*'Model Parameters'!$F$4)*'Model Parameters'!$B$39/('Model Parameters'!$B$65)*EXP(-($E165+0.11)/'Model Parameters'!$B$48)</f>
        <v>128.25552655670171</v>
      </c>
      <c r="G165">
        <f>1/((SQRT($F165*('Input Parameters'!$G$12)^2/'Model Parameters'!$B$51))/TANH(SQRT($F165*('Input Parameters'!$G$12)^2/'Model Parameters'!$B$51))+$F165*'Input Parameters'!$G$12/'Input Parameters'!$G$17)</f>
        <v>0.54913180815828999</v>
      </c>
      <c r="H165">
        <f>'Model Parameters'!$F$2*'Input Parameters'!$G$4*$G165</f>
        <v>18.703999098189936</v>
      </c>
      <c r="I165">
        <f>'Input Parameters'!$G$15*'Model Parameters'!$B$41/'Model Parameters'!$F$4*EXP(-$E165/'Model Parameters'!$B$50)</f>
        <v>328.52364990336173</v>
      </c>
      <c r="J165">
        <f>'Input Parameters'!$G$22+('Model Parameters'!$F$20*'Input Parameters'!$G$22 - (1/(1/('Input Parameters'!$G$12*($I165+2*$F165*$H165))+1/('Model Parameters'!$F$22*'Input Parameters'!$G$24))) + 'Input Parameters'!$G$12*($I165+2*$F165*$H165))/('Model Parameters'!$F$20+2*'Input Parameters'!$G$13*'Input Parameters'!$G$12*'Model Parameters'!$B$61*$H165)</f>
        <v>111.07025041443447</v>
      </c>
      <c r="K165">
        <f>'Input Parameters'!$G$15/(2*'Model Parameters'!$F$4)*'Model Parameters'!$B$39/('Model Parameters'!$B$65)*EXP(-($E165+0.11)/'Model Parameters'!$B$48)+'Input Parameters'!$G$13*'Model Parameters'!$B$61*$J165</f>
        <v>252.09885576879614</v>
      </c>
      <c r="L165">
        <f>1/((SQRT($K165*('Input Parameters'!$G$12)^2/'Model Parameters'!$B$51))/TANH(SQRT($K165*('Input Parameters'!$G$12)^2/'Model Parameters'!$B$51))+$K165*'Input Parameters'!$G$12/'Input Parameters'!$G$17)</f>
        <v>0.40921362637386388</v>
      </c>
      <c r="M165">
        <f>'Model Parameters'!$F$2*'Input Parameters'!$G$4*$L165</f>
        <v>13.938240664539139</v>
      </c>
      <c r="N165">
        <f>'Input Parameters'!$G$22+('Model Parameters'!$F$20*'Input Parameters'!$G$22 - (1/(1/('Input Parameters'!$G$12*($I165+2*$F165*$M165))+1/('Model Parameters'!$F$22*'Input Parameters'!$G$24))) + 'Input Parameters'!$G$12*($I165+2*$F165*$M165))/('Model Parameters'!$F$20+2*'Input Parameters'!$G$13*'Input Parameters'!$G$12*'Model Parameters'!$B$61*$M165)</f>
        <v>109.81702104355659</v>
      </c>
      <c r="O165" s="4">
        <f>(2*'Model Parameters'!$F$21*'Input Parameters'!$G$23+'Model Parameters'!$F$22*'Input Parameters'!$G$24+'Model Parameters'!$F$20*'Input Parameters'!$G$22+'Input Parameters'!$G$12*$I165-'Model Parameters'!$F$20*$N165)/(2*'Model Parameters'!$F$21)</f>
        <v>215.91506147047878</v>
      </c>
      <c r="P165" s="4">
        <f>'Input Parameters'!$G$12*(2*$F165*$M165)/(2*'Model Parameters'!$F$21)*EXP(-$N165*('Model Parameters'!$B$32+'Model Parameters'!$B$35))</f>
        <v>1611.0573509887472</v>
      </c>
      <c r="Q165">
        <f>$O165+LN(1+($P165*('Model Parameters'!$B$33+2*'Model Parameters'!$B$35)*EXP(-$O165*('Model Parameters'!$B$33+2*'Model Parameters'!$B$35)))/(1+LN(SQRT(1+$P165*('Model Parameters'!$B$33+2*'Model Parameters'!$B$35)*EXP(-$O165*('Model Parameters'!$B$33+2*'Model Parameters'!$B$35))))))/('Model Parameters'!$B$33+2*'Model Parameters'!$B$35)</f>
        <v>1321.83618640185</v>
      </c>
      <c r="R165">
        <f>'Input Parameters'!$G$4*'Model Parameters'!$F$2*EXP(-'Model Parameters'!$B$32*$N165-'Model Parameters'!$B$33*$Q165-'Model Parameters'!$B$35*($N165+2*$Q165))*$L165</f>
        <v>9.5394705202474857</v>
      </c>
      <c r="S165">
        <f>'Input Parameters'!$G$22+('Model Parameters'!$F$20*'Input Parameters'!$G$22 - (1/(1/('Input Parameters'!$G$12*($I165+2*$F165*$R165))+1/('Model Parameters'!$F$22*'Input Parameters'!$G$24))) + 'Input Parameters'!$G$12*($I165+2*$F165*$R165))/('Model Parameters'!$F$20+2*'Input Parameters'!$G$13*'Input Parameters'!$G$12*'Model Parameters'!$B$61*$R165)</f>
        <v>107.72952078896247</v>
      </c>
      <c r="T165">
        <f>'Input Parameters'!$G$15/(2*'Model Parameters'!$F$4)*'Model Parameters'!$B$39/('Model Parameters'!$B$65)*EXP(-($E165+0.11)/'Model Parameters'!$B$48)+'Input Parameters'!$G$13*'Model Parameters'!$B$61*$S165</f>
        <v>248.37394223639487</v>
      </c>
      <c r="U165">
        <f>1/((SQRT($T165*('Input Parameters'!$G$12)^2/'Model Parameters'!$B$51))/TANH(SQRT($T165*('Input Parameters'!$G$12)^2/'Model Parameters'!$B$51))+$T165*'Input Parameters'!$G$12/'Input Parameters'!$G$17)</f>
        <v>0.41209234771149206</v>
      </c>
      <c r="V165" s="4">
        <f>(2*'Model Parameters'!$F$21*'Input Parameters'!$G$23+'Model Parameters'!$F$22*'Input Parameters'!$G$24+'Model Parameters'!$F$20*'Input Parameters'!$G$22+'Input Parameters'!$G$12*$I165-'Model Parameters'!$F$20*$S165)/(2*'Model Parameters'!$F$21)</f>
        <v>219.53916160081909</v>
      </c>
      <c r="W165" s="4">
        <f>'Input Parameters'!$G$12*(2*$F165*$U165*'Model Parameters'!$F$2*'Input Parameters'!$G$4)/(2*'Model Parameters'!$F$21)*EXP(-$S165*('Model Parameters'!$B$32+'Model Parameters'!$B$35))</f>
        <v>1622.8707316435314</v>
      </c>
      <c r="X165">
        <f>MAX(0,$V165+LN(1+($W165*('Model Parameters'!$B$33+2*'Model Parameters'!$B$35)*EXP(-$V165*('Model Parameters'!$B$33+2*'Model Parameters'!$B$35)))/(1+LN(SQRT(1+$W165*('Model Parameters'!$B$33+2*'Model Parameters'!$B$35)*EXP(-$V165*('Model Parameters'!$B$33+2*'Model Parameters'!$B$35))))))/('Model Parameters'!$B$33+2*'Model Parameters'!$B$35))</f>
        <v>1330.7308915434801</v>
      </c>
      <c r="Y165">
        <f>'Input Parameters'!$G$4*'Model Parameters'!$F$2*EXP(-'Model Parameters'!$B$32*$S165-'Model Parameters'!$B$33*$X165-'Model Parameters'!$B$35*($S165+2*$X165))*$U165</f>
        <v>9.5859356126699282</v>
      </c>
      <c r="Z165" s="8">
        <f>$E165-'Model Parameters'!$F$3*'Input Parameters'!$G$3/'Model Parameters'!$F$4*LN($S165/'Input Parameters'!$G$22)</f>
        <v>-0.97740176770158027</v>
      </c>
      <c r="AA165" s="8">
        <f>'Input Parameters'!$G$12*$Y165*$F165*2*'Model Parameters'!$F$4/10</f>
        <v>90.391036855974647</v>
      </c>
      <c r="AB165" s="8">
        <f t="shared" si="13"/>
        <v>9.5859356126699282</v>
      </c>
      <c r="AC165" s="8">
        <f t="shared" si="14"/>
        <v>1330.7308915434801</v>
      </c>
      <c r="AD165" s="8">
        <f>LOG10(S165/1000/'Model Parameters'!$B$15)</f>
        <v>12.344391818460851</v>
      </c>
      <c r="AE165" s="8">
        <f>AA165*10/(AA165*10+('Model Parameters'!$F$4*'Input Parameters'!$G$12)*I165)</f>
        <v>0.88214068791325395</v>
      </c>
      <c r="AF165" s="8">
        <f>Y165*S165*'Input Parameters'!$G$13*'Input Parameters'!$G$12*'Model Parameters'!$B$61</f>
        <v>4.3870145886715645E-3</v>
      </c>
      <c r="AG165" s="8">
        <f>'Input Parameters'!$G$12*F165*Y165</f>
        <v>4.684201526453575E-3</v>
      </c>
      <c r="AH165" s="8">
        <f>'Input Parameters'!$G$17*('Model Parameters'!$F$2*'Input Parameters'!$G$4*EXP(-'Model Parameters'!$B$32*$S165-'Model Parameters'!$B$33*$X165-'Model Parameters'!$B$35*($S165+2*$X165))-$Y165*SQRT($T165*('Input Parameters'!$G$12)^2/'Model Parameters'!$B$51)/TANH(SQRT($T165*('Input Parameters'!$G$12)^2/'Model Parameters'!$B$51)))</f>
        <v>9.0712161151251351E-3</v>
      </c>
      <c r="AI165" s="8">
        <f>MIN(1,('Model Parameters'!$B$45-'Model Parameters'!$F$3*'Input Parameters'!$G$3/'Model Parameters'!$F$4*LN($S165/'Input Parameters'!$G$22))/Z165)</f>
        <v>0.27869989261647188</v>
      </c>
      <c r="AJ165" s="8">
        <f>MIN('Input Parameters'!$G$24+'Model Parameters'!$F$2*'Input Parameters'!$G$4*EXP(-'Model Parameters'!$B$32*$S165-'Model Parameters'!$B$33*$X165-'Model Parameters'!$B$35*($S165+2*$X165)),AC165*10^(3-AD165)/'Model Parameters'!$B$13)</f>
        <v>0.46312584154003583</v>
      </c>
      <c r="AK165" s="8">
        <f t="shared" si="15"/>
        <v>0.24585251499404451</v>
      </c>
      <c r="AL165" s="8">
        <f>MIN(1,('Model Parameters'!$B$45-'Model Parameters'!$F$3*'Input Parameters'!$G$3/'Model Parameters'!$F$4*AD165)/($E165-'Model Parameters'!$F$3*'Input Parameters'!$G$3/'Model Parameters'!$F$4*AD165))</f>
        <v>0.37729747486996984</v>
      </c>
      <c r="AM165" s="8">
        <f>MIN(1,('Model Parameters'!$B$45-'Model Parameters'!$F$3*'Input Parameters'!$G$3/'Model Parameters'!$F$4*AD165-0.2)/($E165-'Model Parameters'!$F$3*'Input Parameters'!$G$3/'Model Parameters'!$F$4*AD165-0.2))</f>
        <v>0.47078499777065319</v>
      </c>
      <c r="AN165" s="8">
        <f t="shared" si="16"/>
        <v>0.33282945402972886</v>
      </c>
      <c r="AO165" s="8">
        <f t="shared" si="17"/>
        <v>0.41529860179264372</v>
      </c>
      <c r="AP165" s="8">
        <f>EXP(-'Model Parameters'!$B$32*$S165-'Model Parameters'!$B$33*$X165-'Model Parameters'!$B$35*($S165+2*$X165))</f>
        <v>0.68293926900967372</v>
      </c>
    </row>
    <row r="166" spans="5:42" x14ac:dyDescent="0.4">
      <c r="E166">
        <f t="shared" si="12"/>
        <v>-0.82000000000000006</v>
      </c>
      <c r="F166">
        <f>'Input Parameters'!$G$15/(2*'Model Parameters'!$F$4)*'Model Parameters'!$B$39/('Model Parameters'!$B$65)*EXP(-($E166+0.11)/'Model Parameters'!$B$48)</f>
        <v>139.72158071804884</v>
      </c>
      <c r="G166">
        <f>1/((SQRT($F166*('Input Parameters'!$G$12)^2/'Model Parameters'!$B$51))/TANH(SQRT($F166*('Input Parameters'!$G$12)^2/'Model Parameters'!$B$51))+$F166*'Input Parameters'!$G$12/'Input Parameters'!$G$17)</f>
        <v>0.53071845225987202</v>
      </c>
      <c r="H166">
        <f>'Model Parameters'!$F$2*'Input Parameters'!$G$4*$G166</f>
        <v>18.076821092833189</v>
      </c>
      <c r="I166">
        <f>'Input Parameters'!$G$15*'Model Parameters'!$B$41/'Model Parameters'!$F$4*EXP(-$E166/'Model Parameters'!$B$50)</f>
        <v>352.36494458282516</v>
      </c>
      <c r="J166">
        <f>'Input Parameters'!$G$22+('Model Parameters'!$F$20*'Input Parameters'!$G$22 - (1/(1/('Input Parameters'!$G$12*($I166+2*$F166*$H166))+1/('Model Parameters'!$F$22*'Input Parameters'!$G$24))) + 'Input Parameters'!$G$12*($I166+2*$F166*$H166))/('Model Parameters'!$F$20+2*'Input Parameters'!$G$13*'Input Parameters'!$G$12*'Model Parameters'!$B$61*$H166)</f>
        <v>120.87666920909695</v>
      </c>
      <c r="K166">
        <f>'Input Parameters'!$G$15/(2*'Model Parameters'!$F$4)*'Model Parameters'!$B$39/('Model Parameters'!$B$65)*EXP(-($E166+0.11)/'Model Parameters'!$B$48)+'Input Parameters'!$G$13*'Model Parameters'!$B$61*$J166</f>
        <v>274.49906688619194</v>
      </c>
      <c r="L166">
        <f>1/((SQRT($K166*('Input Parameters'!$G$12)^2/'Model Parameters'!$B$51))/TANH(SQRT($K166*('Input Parameters'!$G$12)^2/'Model Parameters'!$B$51))+$K166*'Input Parameters'!$G$12/'Input Parameters'!$G$17)</f>
        <v>0.39299156841767591</v>
      </c>
      <c r="M166">
        <f>'Model Parameters'!$F$2*'Input Parameters'!$G$4*$L166</f>
        <v>13.385700540518744</v>
      </c>
      <c r="N166">
        <f>'Input Parameters'!$G$22+('Model Parameters'!$F$20*'Input Parameters'!$G$22 - (1/(1/('Input Parameters'!$G$12*($I166+2*$F166*$M166))+1/('Model Parameters'!$F$22*'Input Parameters'!$G$24))) + 'Input Parameters'!$G$12*($I166+2*$F166*$M166))/('Model Parameters'!$F$20+2*'Input Parameters'!$G$13*'Input Parameters'!$G$12*'Model Parameters'!$B$61*$M166)</f>
        <v>119.44940649904402</v>
      </c>
      <c r="O166" s="4">
        <f>(2*'Model Parameters'!$F$21*'Input Parameters'!$G$23+'Model Parameters'!$F$22*'Input Parameters'!$G$24+'Model Parameters'!$F$20*'Input Parameters'!$G$22+'Input Parameters'!$G$12*$I166-'Model Parameters'!$F$20*$N166)/(2*'Model Parameters'!$F$21)</f>
        <v>210.10382956007351</v>
      </c>
      <c r="P166" s="4">
        <f>'Input Parameters'!$G$12*(2*$F166*$M166)/(2*'Model Parameters'!$F$21)*EXP(-$N166*('Model Parameters'!$B$32+'Model Parameters'!$B$35))</f>
        <v>1683.2118370412556</v>
      </c>
      <c r="Q166">
        <f>$O166+LN(1+($P166*('Model Parameters'!$B$33+2*'Model Parameters'!$B$35)*EXP(-$O166*('Model Parameters'!$B$33+2*'Model Parameters'!$B$35)))/(1+LN(SQRT(1+$P166*('Model Parameters'!$B$33+2*'Model Parameters'!$B$35)*EXP(-$O166*('Model Parameters'!$B$33+2*'Model Parameters'!$B$35))))))/('Model Parameters'!$B$33+2*'Model Parameters'!$B$35)</f>
        <v>1354.3800943481494</v>
      </c>
      <c r="R166">
        <f>'Input Parameters'!$G$4*'Model Parameters'!$F$2*EXP(-'Model Parameters'!$B$32*$N166-'Model Parameters'!$B$33*$Q166-'Model Parameters'!$B$35*($N166+2*$Q166))*$L166</f>
        <v>9.0672685668213244</v>
      </c>
      <c r="S166">
        <f>'Input Parameters'!$G$22+('Model Parameters'!$F$20*'Input Parameters'!$G$22 - (1/(1/('Input Parameters'!$G$12*($I166+2*$F166*$R166))+1/('Model Parameters'!$F$22*'Input Parameters'!$G$24))) + 'Input Parameters'!$G$12*($I166+2*$F166*$R166))/('Model Parameters'!$F$20+2*'Input Parameters'!$G$13*'Input Parameters'!$G$12*'Model Parameters'!$B$61*$R166)</f>
        <v>117.04910128859972</v>
      </c>
      <c r="T166">
        <f>'Input Parameters'!$G$15/(2*'Model Parameters'!$F$4)*'Model Parameters'!$B$39/('Model Parameters'!$B$65)*EXP(-($E166+0.11)/'Model Parameters'!$B$48)+'Input Parameters'!$G$13*'Model Parameters'!$B$61*$S166</f>
        <v>270.23132865483751</v>
      </c>
      <c r="U166">
        <f>1/((SQRT($T166*('Input Parameters'!$G$12)^2/'Model Parameters'!$B$51))/TANH(SQRT($T166*('Input Parameters'!$G$12)^2/'Model Parameters'!$B$51))+$T166*'Input Parameters'!$G$12/'Input Parameters'!$G$17)</f>
        <v>0.39594625156718316</v>
      </c>
      <c r="V166" s="4">
        <f>(2*'Model Parameters'!$F$21*'Input Parameters'!$G$23+'Model Parameters'!$F$22*'Input Parameters'!$G$24+'Model Parameters'!$F$20*'Input Parameters'!$G$22+'Input Parameters'!$G$12*$I166-'Model Parameters'!$F$20*$S166)/(2*'Model Parameters'!$F$21)</f>
        <v>214.27098901640568</v>
      </c>
      <c r="W166" s="4">
        <f>'Input Parameters'!$G$12*(2*$F166*$U166*'Model Parameters'!$F$2*'Input Parameters'!$G$4)/(2*'Model Parameters'!$F$21)*EXP(-$S166*('Model Parameters'!$B$32+'Model Parameters'!$B$35))</f>
        <v>1696.4438645090654</v>
      </c>
      <c r="X166">
        <f>MAX(0,$V166+LN(1+($W166*('Model Parameters'!$B$33+2*'Model Parameters'!$B$35)*EXP(-$V166*('Model Parameters'!$B$33+2*'Model Parameters'!$B$35)))/(1+LN(SQRT(1+$W166*('Model Parameters'!$B$33+2*'Model Parameters'!$B$35)*EXP(-$V166*('Model Parameters'!$B$33+2*'Model Parameters'!$B$35))))))/('Model Parameters'!$B$33+2*'Model Parameters'!$B$35))</f>
        <v>1364.2747144146838</v>
      </c>
      <c r="Y166">
        <f>'Input Parameters'!$G$4*'Model Parameters'!$F$2*EXP(-'Model Parameters'!$B$32*$S166-'Model Parameters'!$B$33*$X166-'Model Parameters'!$B$35*($S166+2*$X166))*$U166</f>
        <v>9.1137065826728758</v>
      </c>
      <c r="Z166" s="8">
        <f>$E166-'Model Parameters'!$F$3*'Input Parameters'!$G$3/'Model Parameters'!$F$4*LN($S166/'Input Parameters'!$G$22)</f>
        <v>-0.9845334945028168</v>
      </c>
      <c r="AA166" s="8">
        <f>'Input Parameters'!$G$12*$Y166*$F166*2*'Model Parameters'!$F$4/10</f>
        <v>93.621006348706103</v>
      </c>
      <c r="AB166" s="8">
        <f t="shared" si="13"/>
        <v>9.1137065826728758</v>
      </c>
      <c r="AC166" s="8">
        <f t="shared" si="14"/>
        <v>1364.2747144146838</v>
      </c>
      <c r="AD166" s="8">
        <f>LOG10(S166/1000/'Model Parameters'!$B$15)</f>
        <v>12.380425173975377</v>
      </c>
      <c r="AE166" s="8">
        <f>AA166*10/(AA166*10+('Model Parameters'!$F$4*'Input Parameters'!$G$12)*I166)</f>
        <v>0.87845829719633006</v>
      </c>
      <c r="AF166" s="8">
        <f>Y166*S166*'Input Parameters'!$G$13*'Input Parameters'!$G$12*'Model Parameters'!$B$61</f>
        <v>4.5317189612118017E-3</v>
      </c>
      <c r="AG166" s="8">
        <f>'Input Parameters'!$G$12*F166*Y166</f>
        <v>4.851583476639173E-3</v>
      </c>
      <c r="AH166" s="8">
        <f>'Input Parameters'!$G$17*('Model Parameters'!$F$2*'Input Parameters'!$G$4*EXP(-'Model Parameters'!$B$32*$S166-'Model Parameters'!$B$33*$X166-'Model Parameters'!$B$35*($S166+2*$X166))-$Y166*SQRT($T166*('Input Parameters'!$G$12)^2/'Model Parameters'!$B$51)/TANH(SQRT($T166*('Input Parameters'!$G$12)^2/'Model Parameters'!$B$51)))</f>
        <v>9.383302437851012E-3</v>
      </c>
      <c r="AI166" s="8">
        <f>MIN(1,('Model Parameters'!$B$45-'Model Parameters'!$F$3*'Input Parameters'!$G$3/'Model Parameters'!$F$4*LN($S166/'Input Parameters'!$G$22))/Z166)</f>
        <v>0.27884627190002759</v>
      </c>
      <c r="AJ166" s="8">
        <f>MIN('Input Parameters'!$G$24+'Model Parameters'!$F$2*'Input Parameters'!$G$4*EXP(-'Model Parameters'!$B$32*$S166-'Model Parameters'!$B$33*$X166-'Model Parameters'!$B$35*($S166+2*$X166)),AC166*10^(3-AD166)/'Model Parameters'!$B$13)</f>
        <v>0.43699578718869597</v>
      </c>
      <c r="AK166" s="8">
        <f t="shared" si="15"/>
        <v>0.24495482119284309</v>
      </c>
      <c r="AL166" s="8">
        <f>MIN(1,('Model Parameters'!$B$45-'Model Parameters'!$F$3*'Input Parameters'!$G$3/'Model Parameters'!$F$4*AD166)/($E166-'Model Parameters'!$F$3*'Input Parameters'!$G$3/'Model Parameters'!$F$4*AD166))</f>
        <v>0.37614642889308153</v>
      </c>
      <c r="AM166" s="8">
        <f>MIN(1,('Model Parameters'!$B$45-'Model Parameters'!$F$3*'Input Parameters'!$G$3/'Model Parameters'!$F$4*AD166-0.2)/($E166-'Model Parameters'!$F$3*'Input Parameters'!$G$3/'Model Parameters'!$F$4*AD166-0.2))</f>
        <v>0.46939198040859381</v>
      </c>
      <c r="AN166" s="8">
        <f t="shared" si="16"/>
        <v>0.33042895142189682</v>
      </c>
      <c r="AO166" s="8">
        <f t="shared" si="17"/>
        <v>0.41234127982734642</v>
      </c>
      <c r="AP166" s="8">
        <f>EXP(-'Model Parameters'!$B$32*$S166-'Model Parameters'!$B$33*$X166-'Model Parameters'!$B$35*($S166+2*$X166))</f>
        <v>0.67577315310363095</v>
      </c>
    </row>
    <row r="167" spans="5:42" x14ac:dyDescent="0.4">
      <c r="E167">
        <f t="shared" si="12"/>
        <v>-0.82500000000000007</v>
      </c>
      <c r="F167">
        <f>'Input Parameters'!$G$15/(2*'Model Parameters'!$F$4)*'Model Parameters'!$B$39/('Model Parameters'!$B$65)*EXP(-($E167+0.11)/'Model Parameters'!$B$48)</f>
        <v>152.2127010232152</v>
      </c>
      <c r="G167">
        <f>1/((SQRT($F167*('Input Parameters'!$G$12)^2/'Model Parameters'!$B$51))/TANH(SQRT($F167*('Input Parameters'!$G$12)^2/'Model Parameters'!$B$51))+$F167*'Input Parameters'!$G$12/'Input Parameters'!$G$17)</f>
        <v>0.51240105966123028</v>
      </c>
      <c r="H167">
        <f>'Model Parameters'!$F$2*'Input Parameters'!$G$4*$G167</f>
        <v>17.452911697026657</v>
      </c>
      <c r="I167">
        <f>'Input Parameters'!$G$15*'Model Parameters'!$B$41/'Model Parameters'!$F$4*EXP(-$E167/'Model Parameters'!$B$50)</f>
        <v>377.9364262127873</v>
      </c>
      <c r="J167">
        <f>'Input Parameters'!$G$22+('Model Parameters'!$F$20*'Input Parameters'!$G$22 - (1/(1/('Input Parameters'!$G$12*($I167+2*$F167*$H167))+1/('Model Parameters'!$F$22*'Input Parameters'!$G$24))) + 'Input Parameters'!$G$12*($I167+2*$F167*$H167))/('Model Parameters'!$F$20+2*'Input Parameters'!$G$13*'Input Parameters'!$G$12*'Model Parameters'!$B$61*$H167)</f>
        <v>131.53102603135414</v>
      </c>
      <c r="K167">
        <f>'Input Parameters'!$G$15/(2*'Model Parameters'!$F$4)*'Model Parameters'!$B$39/('Model Parameters'!$B$65)*EXP(-($E167+0.11)/'Model Parameters'!$B$48)+'Input Parameters'!$G$13*'Model Parameters'!$B$61*$J167</f>
        <v>298.86979504817509</v>
      </c>
      <c r="L167">
        <f>1/((SQRT($K167*('Input Parameters'!$G$12)^2/'Model Parameters'!$B$51))/TANH(SQRT($K167*('Input Parameters'!$G$12)^2/'Model Parameters'!$B$51))+$K167*'Input Parameters'!$G$12/'Input Parameters'!$G$17)</f>
        <v>0.37720841831308077</v>
      </c>
      <c r="M167">
        <f>'Model Parameters'!$F$2*'Input Parameters'!$G$4*$L167</f>
        <v>12.848110073280962</v>
      </c>
      <c r="N167">
        <f>'Input Parameters'!$G$22+('Model Parameters'!$F$20*'Input Parameters'!$G$22 - (1/(1/('Input Parameters'!$G$12*($I167+2*$F167*$M167))+1/('Model Parameters'!$F$22*'Input Parameters'!$G$24))) + 'Input Parameters'!$G$12*($I167+2*$F167*$M167))/('Model Parameters'!$F$20+2*'Input Parameters'!$G$13*'Input Parameters'!$G$12*'Model Parameters'!$B$61*$M167)</f>
        <v>129.90454224849191</v>
      </c>
      <c r="O167" s="4">
        <f>(2*'Model Parameters'!$F$21*'Input Parameters'!$G$23+'Model Parameters'!$F$22*'Input Parameters'!$G$24+'Model Parameters'!$F$20*'Input Parameters'!$G$22+'Input Parameters'!$G$12*$I167-'Model Parameters'!$F$20*$N167)/(2*'Model Parameters'!$F$21)</f>
        <v>203.65608383847905</v>
      </c>
      <c r="P167" s="4">
        <f>'Input Parameters'!$G$12*(2*$F167*$M167)/(2*'Model Parameters'!$F$21)*EXP(-$N167*('Model Parameters'!$B$32+'Model Parameters'!$B$35))</f>
        <v>1757.4416658619311</v>
      </c>
      <c r="Q167">
        <f>$O167+LN(1+($P167*('Model Parameters'!$B$33+2*'Model Parameters'!$B$35)*EXP(-$O167*('Model Parameters'!$B$33+2*'Model Parameters'!$B$35)))/(1+LN(SQRT(1+$P167*('Model Parameters'!$B$33+2*'Model Parameters'!$B$35)*EXP(-$O167*('Model Parameters'!$B$33+2*'Model Parameters'!$B$35))))))/('Model Parameters'!$B$33+2*'Model Parameters'!$B$35)</f>
        <v>1386.8383090107268</v>
      </c>
      <c r="R167">
        <f>'Input Parameters'!$G$4*'Model Parameters'!$F$2*EXP(-'Model Parameters'!$B$32*$N167-'Model Parameters'!$B$33*$Q167-'Model Parameters'!$B$35*($N167+2*$Q167))*$L167</f>
        <v>8.6129771089393081</v>
      </c>
      <c r="S167">
        <f>'Input Parameters'!$G$22+('Model Parameters'!$F$20*'Input Parameters'!$G$22 - (1/(1/('Input Parameters'!$G$12*($I167+2*$F167*$R167))+1/('Model Parameters'!$F$22*'Input Parameters'!$G$24))) + 'Input Parameters'!$G$12*($I167+2*$F167*$R167))/('Model Parameters'!$F$20+2*'Input Parameters'!$G$13*'Input Parameters'!$G$12*'Model Parameters'!$B$61*$R167)</f>
        <v>127.13990732212471</v>
      </c>
      <c r="T167">
        <f>'Input Parameters'!$G$15/(2*'Model Parameters'!$F$4)*'Model Parameters'!$B$39/('Model Parameters'!$B$65)*EXP(-($E167+0.11)/'Model Parameters'!$B$48)+'Input Parameters'!$G$13*'Model Parameters'!$B$61*$S167</f>
        <v>293.97369768738429</v>
      </c>
      <c r="U167">
        <f>1/((SQRT($T167*('Input Parameters'!$G$12)^2/'Model Parameters'!$B$51))/TANH(SQRT($T167*('Input Parameters'!$G$12)^2/'Model Parameters'!$B$51))+$T167*'Input Parameters'!$G$12/'Input Parameters'!$G$17)</f>
        <v>0.38023895563674909</v>
      </c>
      <c r="V167" s="4">
        <f>(2*'Model Parameters'!$F$21*'Input Parameters'!$G$23+'Model Parameters'!$F$22*'Input Parameters'!$G$24+'Model Parameters'!$F$20*'Input Parameters'!$G$22+'Input Parameters'!$G$12*$I167-'Model Parameters'!$F$20*$S167)/(2*'Model Parameters'!$F$21)</f>
        <v>208.45575453310073</v>
      </c>
      <c r="W167" s="4">
        <f>'Input Parameters'!$G$12*(2*$F167*$U167*'Model Parameters'!$F$2*'Input Parameters'!$G$4)/(2*'Model Parameters'!$F$21)*EXP(-$S167*('Model Parameters'!$B$32+'Model Parameters'!$B$35))</f>
        <v>1772.255304215865</v>
      </c>
      <c r="X167">
        <f>MAX(0,$V167+LN(1+($W167*('Model Parameters'!$B$33+2*'Model Parameters'!$B$35)*EXP(-$V167*('Model Parameters'!$B$33+2*'Model Parameters'!$B$35)))/(1+LN(SQRT(1+$W167*('Model Parameters'!$B$33+2*'Model Parameters'!$B$35)*EXP(-$V167*('Model Parameters'!$B$33+2*'Model Parameters'!$B$35))))))/('Model Parameters'!$B$33+2*'Model Parameters'!$B$35))</f>
        <v>1397.8504029358642</v>
      </c>
      <c r="Y167">
        <f>'Input Parameters'!$G$4*'Model Parameters'!$F$2*EXP(-'Model Parameters'!$B$32*$S167-'Model Parameters'!$B$33*$X167-'Model Parameters'!$B$35*($S167+2*$X167))*$U167</f>
        <v>8.6593041841780121</v>
      </c>
      <c r="Z167" s="8">
        <f>$E167-'Model Parameters'!$F$3*'Input Parameters'!$G$3/'Model Parameters'!$F$4*LN($S167/'Input Parameters'!$G$22)</f>
        <v>-0.99165814883653813</v>
      </c>
      <c r="AA167" s="8">
        <f>'Input Parameters'!$G$12*$Y167*$F167*2*'Model Parameters'!$F$4/10</f>
        <v>96.905552265490172</v>
      </c>
      <c r="AB167" s="8">
        <f t="shared" si="13"/>
        <v>8.6593041841780121</v>
      </c>
      <c r="AC167" s="8">
        <f t="shared" si="14"/>
        <v>1397.8504029358642</v>
      </c>
      <c r="AD167" s="8">
        <f>LOG10(S167/1000/'Model Parameters'!$B$15)</f>
        <v>12.416338980992322</v>
      </c>
      <c r="AE167" s="8">
        <f>AA167*10/(AA167*10+('Model Parameters'!$F$4*'Input Parameters'!$G$12)*I167)</f>
        <v>0.87460838281484787</v>
      </c>
      <c r="AF167" s="8">
        <f>Y167*S167*'Input Parameters'!$G$13*'Input Parameters'!$G$12*'Model Parameters'!$B$61</f>
        <v>4.6769715638713535E-3</v>
      </c>
      <c r="AG167" s="8">
        <f>'Input Parameters'!$G$12*F167*Y167</f>
        <v>5.0217936604389371E-3</v>
      </c>
      <c r="AH167" s="8">
        <f>'Input Parameters'!$G$17*('Model Parameters'!$F$2*'Input Parameters'!$G$4*EXP(-'Model Parameters'!$B$32*$S167-'Model Parameters'!$B$33*$X167-'Model Parameters'!$B$35*($S167+2*$X167))-$Y167*SQRT($T167*('Input Parameters'!$G$12)^2/'Model Parameters'!$B$51)/TANH(SQRT($T167*('Input Parameters'!$G$12)^2/'Model Parameters'!$B$51)))</f>
        <v>9.6987652243102941E-3</v>
      </c>
      <c r="AI167" s="8">
        <f>MIN(1,('Model Parameters'!$B$45-'Model Parameters'!$F$3*'Input Parameters'!$G$3/'Model Parameters'!$F$4*LN($S167/'Input Parameters'!$G$22))/Z167)</f>
        <v>0.27898540354972817</v>
      </c>
      <c r="AJ167" s="8">
        <f>MIN('Input Parameters'!$G$24+'Model Parameters'!$F$2*'Input Parameters'!$G$4*EXP(-'Model Parameters'!$B$32*$S167-'Model Parameters'!$B$33*$X167-'Model Parameters'!$B$35*($S167+2*$X167)),AC167*10^(3-AD167)/'Model Parameters'!$B$13)</f>
        <v>0.41221359339377689</v>
      </c>
      <c r="AK167" s="8">
        <f t="shared" si="15"/>
        <v>0.24400297262757548</v>
      </c>
      <c r="AL167" s="8">
        <f>MIN(1,('Model Parameters'!$B$45-'Model Parameters'!$F$3*'Input Parameters'!$G$3/'Model Parameters'!$F$4*AD167)/($E167-'Model Parameters'!$F$3*'Input Parameters'!$G$3/'Model Parameters'!$F$4*AD167))</f>
        <v>0.37500562933380927</v>
      </c>
      <c r="AM167" s="8">
        <f>MIN(1,('Model Parameters'!$B$45-'Model Parameters'!$F$3*'Input Parameters'!$G$3/'Model Parameters'!$F$4*AD167-0.2)/($E167-'Model Parameters'!$F$3*'Input Parameters'!$G$3/'Model Parameters'!$F$4*AD167-0.2))</f>
        <v>0.46801003098077376</v>
      </c>
      <c r="AN167" s="8">
        <f t="shared" si="16"/>
        <v>0.3279830670181072</v>
      </c>
      <c r="AO167" s="8">
        <f t="shared" si="17"/>
        <v>0.40932549633722137</v>
      </c>
      <c r="AP167" s="8">
        <f>EXP(-'Model Parameters'!$B$32*$S167-'Model Parameters'!$B$33*$X167-'Model Parameters'!$B$35*($S167+2*$X167))</f>
        <v>0.66860329906837412</v>
      </c>
    </row>
    <row r="168" spans="5:42" x14ac:dyDescent="0.4">
      <c r="E168">
        <f t="shared" si="12"/>
        <v>-0.83000000000000007</v>
      </c>
      <c r="F168">
        <f>'Input Parameters'!$G$15/(2*'Model Parameters'!$F$4)*'Model Parameters'!$B$39/('Model Parameters'!$B$65)*EXP(-($E168+0.11)/'Model Parameters'!$B$48)</f>
        <v>165.82052846607814</v>
      </c>
      <c r="G168">
        <f>1/((SQRT($F168*('Input Parameters'!$G$12)^2/'Model Parameters'!$B$51))/TANH(SQRT($F168*('Input Parameters'!$G$12)^2/'Model Parameters'!$B$51))+$F168*'Input Parameters'!$G$12/'Input Parameters'!$G$17)</f>
        <v>0.49423630834513105</v>
      </c>
      <c r="H168">
        <f>'Model Parameters'!$F$2*'Input Parameters'!$G$4*$G168</f>
        <v>16.83420142166554</v>
      </c>
      <c r="I168">
        <f>'Input Parameters'!$G$15*'Model Parameters'!$B$41/'Model Parameters'!$F$4*EXP(-$E168/'Model Parameters'!$B$50)</f>
        <v>405.36365621614573</v>
      </c>
      <c r="J168">
        <f>'Input Parameters'!$G$22+('Model Parameters'!$F$20*'Input Parameters'!$G$22 - (1/(1/('Input Parameters'!$G$12*($I168+2*$F168*$H168))+1/('Model Parameters'!$F$22*'Input Parameters'!$G$24))) + 'Input Parameters'!$G$12*($I168+2*$F168*$H168))/('Model Parameters'!$F$20+2*'Input Parameters'!$G$13*'Input Parameters'!$G$12*'Model Parameters'!$B$61*$H168)</f>
        <v>143.10467931479477</v>
      </c>
      <c r="K168">
        <f>'Input Parameters'!$G$15/(2*'Model Parameters'!$F$4)*'Model Parameters'!$B$39/('Model Parameters'!$B$65)*EXP(-($E168+0.11)/'Model Parameters'!$B$48)+'Input Parameters'!$G$13*'Model Parameters'!$B$61*$J168</f>
        <v>325.38224590207432</v>
      </c>
      <c r="L168">
        <f>1/((SQRT($K168*('Input Parameters'!$G$12)^2/'Model Parameters'!$B$51))/TANH(SQRT($K168*('Input Parameters'!$G$12)^2/'Model Parameters'!$B$51))+$K168*'Input Parameters'!$G$12/'Input Parameters'!$G$17)</f>
        <v>0.36188381507975548</v>
      </c>
      <c r="M168">
        <f>'Model Parameters'!$F$2*'Input Parameters'!$G$4*$L168</f>
        <v>12.326138188211043</v>
      </c>
      <c r="N168">
        <f>'Input Parameters'!$G$22+('Model Parameters'!$F$20*'Input Parameters'!$G$22 - (1/(1/('Input Parameters'!$G$12*($I168+2*$F168*$M168))+1/('Model Parameters'!$F$22*'Input Parameters'!$G$24))) + 'Input Parameters'!$G$12*($I168+2*$F168*$M168))/('Model Parameters'!$F$20+2*'Input Parameters'!$G$13*'Input Parameters'!$G$12*'Model Parameters'!$B$61*$M168)</f>
        <v>141.25030395536993</v>
      </c>
      <c r="O168" s="4">
        <f>(2*'Model Parameters'!$F$21*'Input Parameters'!$G$23+'Model Parameters'!$F$22*'Input Parameters'!$G$24+'Model Parameters'!$F$20*'Input Parameters'!$G$22+'Input Parameters'!$G$12*$I168-'Model Parameters'!$F$20*$N168)/(2*'Model Parameters'!$F$21)</f>
        <v>196.51145170146719</v>
      </c>
      <c r="P168" s="4">
        <f>'Input Parameters'!$G$12*(2*$F168*$M168)/(2*'Model Parameters'!$F$21)*EXP(-$N168*('Model Parameters'!$B$32+'Model Parameters'!$B$35))</f>
        <v>1833.8250109661881</v>
      </c>
      <c r="Q168">
        <f>$O168+LN(1+($P168*('Model Parameters'!$B$33+2*'Model Parameters'!$B$35)*EXP(-$O168*('Model Parameters'!$B$33+2*'Model Parameters'!$B$35)))/(1+LN(SQRT(1+$P168*('Model Parameters'!$B$33+2*'Model Parameters'!$B$35)*EXP(-$O168*('Model Parameters'!$B$33+2*'Model Parameters'!$B$35))))))/('Model Parameters'!$B$33+2*'Model Parameters'!$B$35)</f>
        <v>1419.1835202892773</v>
      </c>
      <c r="R168">
        <f>'Input Parameters'!$G$4*'Model Parameters'!$F$2*EXP(-'Model Parameters'!$B$32*$N168-'Model Parameters'!$B$33*$Q168-'Model Parameters'!$B$35*($N168+2*$Q168))*$L168</f>
        <v>8.1767070553171859</v>
      </c>
      <c r="S168">
        <f>'Input Parameters'!$G$22+('Model Parameters'!$F$20*'Input Parameters'!$G$22 - (1/(1/('Input Parameters'!$G$12*($I168+2*$F168*$R168))+1/('Model Parameters'!$F$22*'Input Parameters'!$G$24))) + 'Input Parameters'!$G$12*($I168+2*$F168*$R168))/('Model Parameters'!$F$20+2*'Input Parameters'!$G$13*'Input Parameters'!$G$12*'Model Parameters'!$B$61*$R168)</f>
        <v>138.06139366369132</v>
      </c>
      <c r="T168">
        <f>'Input Parameters'!$G$15/(2*'Model Parameters'!$F$4)*'Model Parameters'!$B$39/('Model Parameters'!$B$65)*EXP(-($E168+0.11)/'Model Parameters'!$B$48)+'Input Parameters'!$G$13*'Model Parameters'!$B$61*$S168</f>
        <v>319.75898240109393</v>
      </c>
      <c r="U168">
        <f>1/((SQRT($T168*('Input Parameters'!$G$12)^2/'Model Parameters'!$B$51))/TANH(SQRT($T168*('Input Parameters'!$G$12)^2/'Model Parameters'!$B$51))+$T168*'Input Parameters'!$G$12/'Input Parameters'!$G$17)</f>
        <v>0.36498991744845144</v>
      </c>
      <c r="V168" s="4">
        <f>(2*'Model Parameters'!$F$21*'Input Parameters'!$G$23+'Model Parameters'!$F$22*'Input Parameters'!$G$24+'Model Parameters'!$F$20*'Input Parameters'!$G$22+'Input Parameters'!$G$12*$I168-'Model Parameters'!$F$20*$S168)/(2*'Model Parameters'!$F$21)</f>
        <v>202.04770501606285</v>
      </c>
      <c r="W168" s="4">
        <f>'Input Parameters'!$G$12*(2*$F168*$U168*'Model Parameters'!$F$2*'Input Parameters'!$G$4)/(2*'Model Parameters'!$F$21)*EXP(-$S168*('Model Parameters'!$B$32+'Model Parameters'!$B$35))</f>
        <v>1850.4009517505131</v>
      </c>
      <c r="X168">
        <f>MAX(0,$V168+LN(1+($W168*('Model Parameters'!$B$33+2*'Model Parameters'!$B$35)*EXP(-$V168*('Model Parameters'!$B$33+2*'Model Parameters'!$B$35)))/(1+LN(SQRT(1+$W168*('Model Parameters'!$B$33+2*'Model Parameters'!$B$35)*EXP(-$V168*('Model Parameters'!$B$33+2*'Model Parameters'!$B$35))))))/('Model Parameters'!$B$33+2*'Model Parameters'!$B$35))</f>
        <v>1431.4448075250227</v>
      </c>
      <c r="Y168">
        <f>'Input Parameters'!$G$4*'Model Parameters'!$F$2*EXP(-'Model Parameters'!$B$32*$S168-'Model Parameters'!$B$33*$X168-'Model Parameters'!$B$35*($S168+2*$X168))*$U168</f>
        <v>8.2228331887035875</v>
      </c>
      <c r="Z168" s="8">
        <f>$E168-'Model Parameters'!$F$3*'Input Parameters'!$G$3/'Model Parameters'!$F$4*LN($S168/'Input Parameters'!$G$22)</f>
        <v>-0.99877550021796946</v>
      </c>
      <c r="AA168" s="8">
        <f>'Input Parameters'!$G$12*$Y168*$F168*2*'Model Parameters'!$F$4/10</f>
        <v>100.24773005441598</v>
      </c>
      <c r="AB168" s="8">
        <f t="shared" si="13"/>
        <v>8.2228331887035875</v>
      </c>
      <c r="AC168" s="8">
        <f t="shared" si="14"/>
        <v>1431.4448075250227</v>
      </c>
      <c r="AD168" s="8">
        <f>LOG10(S168/1000/'Model Parameters'!$B$15)</f>
        <v>12.452129343543485</v>
      </c>
      <c r="AE168" s="8">
        <f>AA168*10/(AA168*10+('Model Parameters'!$F$4*'Input Parameters'!$G$12)*I168)</f>
        <v>0.8705897730265707</v>
      </c>
      <c r="AF168" s="8">
        <f>Y168*S168*'Input Parameters'!$G$13*'Input Parameters'!$G$12*'Model Parameters'!$B$61</f>
        <v>4.8227369688116977E-3</v>
      </c>
      <c r="AG168" s="8">
        <f>'Input Parameters'!$G$12*F168*Y168</f>
        <v>5.1949904158374869E-3</v>
      </c>
      <c r="AH168" s="8">
        <f>'Input Parameters'!$G$17*('Model Parameters'!$F$2*'Input Parameters'!$G$4*EXP(-'Model Parameters'!$B$32*$S168-'Model Parameters'!$B$33*$X168-'Model Parameters'!$B$35*($S168+2*$X168))-$Y168*SQRT($T168*('Input Parameters'!$G$12)^2/'Model Parameters'!$B$51)/TANH(SQRT($T168*('Input Parameters'!$G$12)^2/'Model Parameters'!$B$51)))</f>
        <v>1.0017727384649171E-2</v>
      </c>
      <c r="AI168" s="8">
        <f>MIN(1,('Model Parameters'!$B$45-'Model Parameters'!$F$3*'Input Parameters'!$G$3/'Model Parameters'!$F$4*LN($S168/'Input Parameters'!$G$22))/Z168)</f>
        <v>0.27911727926559099</v>
      </c>
      <c r="AJ168" s="8">
        <f>MIN('Input Parameters'!$G$24+'Model Parameters'!$F$2*'Input Parameters'!$G$4*EXP(-'Model Parameters'!$B$32*$S168-'Model Parameters'!$B$33*$X168-'Model Parameters'!$B$35*($S168+2*$X168)),AC168*10^(3-AD168)/'Model Parameters'!$B$13)</f>
        <v>0.38872803070590217</v>
      </c>
      <c r="AK168" s="8">
        <f t="shared" si="15"/>
        <v>0.24299664880362482</v>
      </c>
      <c r="AL168" s="8">
        <f>MIN(1,('Model Parameters'!$B$45-'Model Parameters'!$F$3*'Input Parameters'!$G$3/'Model Parameters'!$F$4*AD168)/($E168-'Model Parameters'!$F$3*'Input Parameters'!$G$3/'Model Parameters'!$F$4*AD168))</f>
        <v>0.37387485422540329</v>
      </c>
      <c r="AM168" s="8">
        <f>MIN(1,('Model Parameters'!$B$45-'Model Parameters'!$F$3*'Input Parameters'!$G$3/'Model Parameters'!$F$4*AD168-0.2)/($E168-'Model Parameters'!$F$3*'Input Parameters'!$G$3/'Model Parameters'!$F$4*AD168-0.2))</f>
        <v>0.46663895482550638</v>
      </c>
      <c r="AN168" s="8">
        <f t="shared" si="16"/>
        <v>0.32549162448043606</v>
      </c>
      <c r="AO168" s="8">
        <f t="shared" si="17"/>
        <v>0.40625110176689377</v>
      </c>
      <c r="AP168" s="8">
        <f>EXP(-'Model Parameters'!$B$32*$S168-'Model Parameters'!$B$33*$X168-'Model Parameters'!$B$35*($S168+2*$X168))</f>
        <v>0.66142825058611343</v>
      </c>
    </row>
    <row r="169" spans="5:42" x14ac:dyDescent="0.4">
      <c r="E169">
        <f t="shared" si="12"/>
        <v>-0.83499999999999996</v>
      </c>
      <c r="F169">
        <f>'Input Parameters'!$G$15/(2*'Model Parameters'!$F$4)*'Model Parameters'!$B$39/('Model Parameters'!$B$65)*EXP(-($E169+0.11)/'Model Parameters'!$B$48)</f>
        <v>180.64489675257602</v>
      </c>
      <c r="G169">
        <f>1/((SQRT($F169*('Input Parameters'!$G$12)^2/'Model Parameters'!$B$51))/TANH(SQRT($F169*('Input Parameters'!$G$12)^2/'Model Parameters'!$B$51))+$F169*'Input Parameters'!$G$12/'Input Parameters'!$G$17)</f>
        <v>0.47627780329212249</v>
      </c>
      <c r="H169">
        <f>'Model Parameters'!$F$2*'Input Parameters'!$G$4*$G169</f>
        <v>16.222516108001305</v>
      </c>
      <c r="I169">
        <f>'Input Parameters'!$G$15*'Model Parameters'!$B$41/'Model Parameters'!$F$4*EXP(-$E169/'Model Parameters'!$B$50)</f>
        <v>434.7813081356847</v>
      </c>
      <c r="J169">
        <f>'Input Parameters'!$G$22+('Model Parameters'!$F$20*'Input Parameters'!$G$22 - (1/(1/('Input Parameters'!$G$12*($I169+2*$F169*$H169))+1/('Model Parameters'!$F$22*'Input Parameters'!$G$24))) + 'Input Parameters'!$G$12*($I169+2*$F169*$H169))/('Model Parameters'!$F$20+2*'Input Parameters'!$G$13*'Input Parameters'!$G$12*'Model Parameters'!$B$61*$H169)</f>
        <v>155.6747261954597</v>
      </c>
      <c r="K169">
        <f>'Input Parameters'!$G$15/(2*'Model Parameters'!$F$4)*'Model Parameters'!$B$39/('Model Parameters'!$B$65)*EXP(-($E169+0.11)/'Model Parameters'!$B$48)+'Input Parameters'!$G$13*'Model Parameters'!$B$61*$J169</f>
        <v>354.22221646051355</v>
      </c>
      <c r="L169">
        <f>1/((SQRT($K169*('Input Parameters'!$G$12)^2/'Model Parameters'!$B$51))/TANH(SQRT($K169*('Input Parameters'!$G$12)^2/'Model Parameters'!$B$51))+$K169*'Input Parameters'!$G$12/'Input Parameters'!$G$17)</f>
        <v>0.3470324754897991</v>
      </c>
      <c r="M169">
        <f>'Model Parameters'!$F$2*'Input Parameters'!$G$4*$L169</f>
        <v>11.820286153835019</v>
      </c>
      <c r="N169">
        <f>'Input Parameters'!$G$22+('Model Parameters'!$F$20*'Input Parameters'!$G$22 - (1/(1/('Input Parameters'!$G$12*($I169+2*$F169*$M169))+1/('Model Parameters'!$F$22*'Input Parameters'!$G$24))) + 'Input Parameters'!$G$12*($I169+2*$F169*$M169))/('Model Parameters'!$F$20+2*'Input Parameters'!$G$13*'Input Parameters'!$G$12*'Model Parameters'!$B$61*$M169)</f>
        <v>153.55987241228132</v>
      </c>
      <c r="O169" s="4">
        <f>(2*'Model Parameters'!$F$21*'Input Parameters'!$G$23+'Model Parameters'!$F$22*'Input Parameters'!$G$24+'Model Parameters'!$F$20*'Input Parameters'!$G$22+'Input Parameters'!$G$12*$I169-'Model Parameters'!$F$20*$N169)/(2*'Model Parameters'!$F$21)</f>
        <v>188.60452070202754</v>
      </c>
      <c r="P169" s="4">
        <f>'Input Parameters'!$G$12*(2*$F169*$M169)/(2*'Model Parameters'!$F$21)*EXP(-$N169*('Model Parameters'!$B$32+'Model Parameters'!$B$35))</f>
        <v>1912.4439997444342</v>
      </c>
      <c r="Q169">
        <f>$O169+LN(1+($P169*('Model Parameters'!$B$33+2*'Model Parameters'!$B$35)*EXP(-$O169*('Model Parameters'!$B$33+2*'Model Parameters'!$B$35)))/(1+LN(SQRT(1+$P169*('Model Parameters'!$B$33+2*'Model Parameters'!$B$35)*EXP(-$O169*('Model Parameters'!$B$33+2*'Model Parameters'!$B$35))))))/('Model Parameters'!$B$33+2*'Model Parameters'!$B$35)</f>
        <v>1451.3863997549654</v>
      </c>
      <c r="R169">
        <f>'Input Parameters'!$G$4*'Model Parameters'!$F$2*EXP(-'Model Parameters'!$B$32*$N169-'Model Parameters'!$B$33*$Q169-'Model Parameters'!$B$35*($N169+2*$Q169))*$L169</f>
        <v>7.7584408179408468</v>
      </c>
      <c r="S169">
        <f>'Input Parameters'!$G$22+('Model Parameters'!$F$20*'Input Parameters'!$G$22 - (1/(1/('Input Parameters'!$G$12*($I169+2*$F169*$R169))+1/('Model Parameters'!$F$22*'Input Parameters'!$G$24))) + 'Input Parameters'!$G$12*($I169+2*$F169*$R169))/('Model Parameters'!$F$20+2*'Input Parameters'!$G$13*'Input Parameters'!$G$12*'Model Parameters'!$B$61*$R169)</f>
        <v>149.87703661502991</v>
      </c>
      <c r="T169">
        <f>'Input Parameters'!$G$15/(2*'Model Parameters'!$F$4)*'Model Parameters'!$B$39/('Model Parameters'!$B$65)*EXP(-($E169+0.11)/'Model Parameters'!$B$48)+'Input Parameters'!$G$13*'Model Parameters'!$B$61*$S169</f>
        <v>347.75779257833437</v>
      </c>
      <c r="U169">
        <f>1/((SQRT($T169*('Input Parameters'!$G$12)^2/'Model Parameters'!$B$51))/TANH(SQRT($T169*('Input Parameters'!$G$12)^2/'Model Parameters'!$B$51))+$T169*'Input Parameters'!$G$12/'Input Parameters'!$G$17)</f>
        <v>0.3502136795695821</v>
      </c>
      <c r="V169" s="4">
        <f>(2*'Model Parameters'!$F$21*'Input Parameters'!$G$23+'Model Parameters'!$F$22*'Input Parameters'!$G$24+'Model Parameters'!$F$20*'Input Parameters'!$G$22+'Input Parameters'!$G$12*$I169-'Model Parameters'!$F$20*$S169)/(2*'Model Parameters'!$F$21)</f>
        <v>194.99827594275965</v>
      </c>
      <c r="W169" s="4">
        <f>'Input Parameters'!$G$12*(2*$F169*$U169*'Model Parameters'!$F$2*'Input Parameters'!$G$4)/(2*'Model Parameters'!$F$21)*EXP(-$S169*('Model Parameters'!$B$32+'Model Parameters'!$B$35))</f>
        <v>1930.9825744898935</v>
      </c>
      <c r="X169">
        <f>MAX(0,$V169+LN(1+($W169*('Model Parameters'!$B$33+2*'Model Parameters'!$B$35)*EXP(-$V169*('Model Parameters'!$B$33+2*'Model Parameters'!$B$35)))/(1+LN(SQRT(1+$W169*('Model Parameters'!$B$33+2*'Model Parameters'!$B$35)*EXP(-$V169*('Model Parameters'!$B$33+2*'Model Parameters'!$B$35))))))/('Model Parameters'!$B$33+2*'Model Parameters'!$B$35))</f>
        <v>1465.0444826116095</v>
      </c>
      <c r="Y169">
        <f>'Input Parameters'!$G$4*'Model Parameters'!$F$2*EXP(-'Model Parameters'!$B$32*$S169-'Model Parameters'!$B$33*$X169-'Model Parameters'!$B$35*($S169+2*$X169))*$U169</f>
        <v>7.8042700335153903</v>
      </c>
      <c r="Z169" s="8">
        <f>$E169-'Model Parameters'!$F$3*'Input Parameters'!$G$3/'Model Parameters'!$F$4*LN($S169/'Input Parameters'!$G$22)</f>
        <v>-1.0058853076557099</v>
      </c>
      <c r="AA169" s="8">
        <f>'Input Parameters'!$G$12*$Y169*$F169*2*'Model Parameters'!$F$4/10</f>
        <v>103.65082367039952</v>
      </c>
      <c r="AB169" s="8">
        <f t="shared" si="13"/>
        <v>7.8042700335153903</v>
      </c>
      <c r="AC169" s="8">
        <f t="shared" si="14"/>
        <v>1465.0444826116095</v>
      </c>
      <c r="AD169" s="8">
        <f>LOG10(S169/1000/'Model Parameters'!$B$15)</f>
        <v>12.48779218806334</v>
      </c>
      <c r="AE169" s="8">
        <f>AA169*10/(AA169*10+('Model Parameters'!$F$4*'Input Parameters'!$G$12)*I169)</f>
        <v>0.86640136737869078</v>
      </c>
      <c r="AF169" s="8">
        <f>Y169*S169*'Input Parameters'!$G$13*'Input Parameters'!$G$12*'Model Parameters'!$B$61</f>
        <v>4.9689797690574602E-3</v>
      </c>
      <c r="AG169" s="8">
        <f>'Input Parameters'!$G$12*F169*Y169</f>
        <v>5.3713439223920566E-3</v>
      </c>
      <c r="AH169" s="8">
        <f>'Input Parameters'!$G$17*('Model Parameters'!$F$2*'Input Parameters'!$G$4*EXP(-'Model Parameters'!$B$32*$S169-'Model Parameters'!$B$33*$X169-'Model Parameters'!$B$35*($S169+2*$X169))-$Y169*SQRT($T169*('Input Parameters'!$G$12)^2/'Model Parameters'!$B$51)/TANH(SQRT($T169*('Input Parameters'!$G$12)^2/'Model Parameters'!$B$51)))</f>
        <v>1.0340323691449506E-2</v>
      </c>
      <c r="AI169" s="8">
        <f>MIN(1,('Model Parameters'!$B$45-'Model Parameters'!$F$3*'Input Parameters'!$G$3/'Model Parameters'!$F$4*LN($S169/'Input Parameters'!$G$22))/Z169)</f>
        <v>0.27924188326235128</v>
      </c>
      <c r="AJ169" s="8">
        <f>MIN('Input Parameters'!$G$24+'Model Parameters'!$F$2*'Input Parameters'!$G$4*EXP(-'Model Parameters'!$B$32*$S169-'Model Parameters'!$B$33*$X169-'Model Parameters'!$B$35*($S169+2*$X169)),AC169*10^(3-AD169)/'Model Parameters'!$B$13)</f>
        <v>0.36648754294893615</v>
      </c>
      <c r="AK169" s="8">
        <f t="shared" si="15"/>
        <v>0.24193554948790189</v>
      </c>
      <c r="AL169" s="8">
        <f>MIN(1,('Model Parameters'!$B$45-'Model Parameters'!$F$3*'Input Parameters'!$G$3/'Model Parameters'!$F$4*AD169)/($E169-'Model Parameters'!$F$3*'Input Parameters'!$G$3/'Model Parameters'!$F$4*AD169))</f>
        <v>0.37275388344481691</v>
      </c>
      <c r="AM169" s="8">
        <f>MIN(1,('Model Parameters'!$B$45-'Model Parameters'!$F$3*'Input Parameters'!$G$3/'Model Parameters'!$F$4*AD169-0.2)/($E169-'Model Parameters'!$F$3*'Input Parameters'!$G$3/'Model Parameters'!$F$4*AD169-0.2))</f>
        <v>0.46527855862807954</v>
      </c>
      <c r="AN169" s="8">
        <f t="shared" si="16"/>
        <v>0.32295447431230651</v>
      </c>
      <c r="AO169" s="8">
        <f t="shared" si="17"/>
        <v>0.40311797940735444</v>
      </c>
      <c r="AP169" s="8">
        <f>EXP(-'Model Parameters'!$B$32*$S169-'Model Parameters'!$B$33*$X169-'Model Parameters'!$B$35*($S169+2*$X169))</f>
        <v>0.65424635211961824</v>
      </c>
    </row>
    <row r="170" spans="5:42" x14ac:dyDescent="0.4">
      <c r="E170">
        <f t="shared" si="12"/>
        <v>-0.84</v>
      </c>
      <c r="F170">
        <f>'Input Parameters'!$G$15/(2*'Model Parameters'!$F$4)*'Model Parameters'!$B$39/('Model Parameters'!$B$65)*EXP(-($E170+0.11)/'Model Parameters'!$B$48)</f>
        <v>196.79456472980993</v>
      </c>
      <c r="G170">
        <f>1/((SQRT($F170*('Input Parameters'!$G$12)^2/'Model Parameters'!$B$51))/TANH(SQRT($F170*('Input Parameters'!$G$12)^2/'Model Parameters'!$B$51))+$F170*'Input Parameters'!$G$12/'Input Parameters'!$G$17)</f>
        <v>0.45857540806460872</v>
      </c>
      <c r="H170">
        <f>'Model Parameters'!$F$2*'Input Parameters'!$G$4*$G170</f>
        <v>15.619554160701803</v>
      </c>
      <c r="I170">
        <f>'Input Parameters'!$G$15*'Model Parameters'!$B$41/'Model Parameters'!$F$4*EXP(-$E170/'Model Parameters'!$B$50)</f>
        <v>466.33382890986525</v>
      </c>
      <c r="J170">
        <f>'Input Parameters'!$G$22+('Model Parameters'!$F$20*'Input Parameters'!$G$22 - (1/(1/('Input Parameters'!$G$12*($I170+2*$F170*$H170))+1/('Model Parameters'!$F$22*'Input Parameters'!$G$24))) + 'Input Parameters'!$G$12*($I170+2*$F170*$H170))/('Model Parameters'!$F$20+2*'Input Parameters'!$G$13*'Input Parameters'!$G$12*'Model Parameters'!$B$61*$H170)</f>
        <v>169.3244334510668</v>
      </c>
      <c r="K170">
        <f>'Input Parameters'!$G$15/(2*'Model Parameters'!$F$4)*'Model Parameters'!$B$39/('Model Parameters'!$B$65)*EXP(-($E170+0.11)/'Model Parameters'!$B$48)+'Input Parameters'!$G$13*'Model Parameters'!$B$61*$J170</f>
        <v>385.59130802774939</v>
      </c>
      <c r="L170">
        <f>1/((SQRT($K170*('Input Parameters'!$G$12)^2/'Model Parameters'!$B$51))/TANH(SQRT($K170*('Input Parameters'!$G$12)^2/'Model Parameters'!$B$51))+$K170*'Input Parameters'!$G$12/'Input Parameters'!$G$17)</f>
        <v>0.33266447537625088</v>
      </c>
      <c r="M170">
        <f>'Model Parameters'!$F$2*'Input Parameters'!$G$4*$L170</f>
        <v>11.330897163479658</v>
      </c>
      <c r="N170">
        <f>'Input Parameters'!$G$22+('Model Parameters'!$F$20*'Input Parameters'!$G$22 - (1/(1/('Input Parameters'!$G$12*($I170+2*$F170*$M170))+1/('Model Parameters'!$F$22*'Input Parameters'!$G$24))) + 'Input Parameters'!$G$12*($I170+2*$F170*$M170))/('Model Parameters'!$F$20+2*'Input Parameters'!$G$13*'Input Parameters'!$G$12*'Model Parameters'!$B$61*$M170)</f>
        <v>166.91211456372869</v>
      </c>
      <c r="O170" s="4">
        <f>(2*'Model Parameters'!$F$21*'Input Parameters'!$G$23+'Model Parameters'!$F$22*'Input Parameters'!$G$24+'Model Parameters'!$F$20*'Input Parameters'!$G$22+'Input Parameters'!$G$12*$I170-'Model Parameters'!$F$20*$N170)/(2*'Model Parameters'!$F$21)</f>
        <v>179.86447970630044</v>
      </c>
      <c r="P170" s="4">
        <f>'Input Parameters'!$G$12*(2*$F170*$M170)/(2*'Model Parameters'!$F$21)*EXP(-$N170*('Model Parameters'!$B$32+'Model Parameters'!$B$35))</f>
        <v>1993.3829818379002</v>
      </c>
      <c r="Q170">
        <f>$O170+LN(1+($P170*('Model Parameters'!$B$33+2*'Model Parameters'!$B$35)*EXP(-$O170*('Model Parameters'!$B$33+2*'Model Parameters'!$B$35)))/(1+LN(SQRT(1+$P170*('Model Parameters'!$B$33+2*'Model Parameters'!$B$35)*EXP(-$O170*('Model Parameters'!$B$33+2*'Model Parameters'!$B$35))))))/('Model Parameters'!$B$33+2*'Model Parameters'!$B$35)</f>
        <v>1483.4145677587749</v>
      </c>
      <c r="R170">
        <f>'Input Parameters'!$G$4*'Model Parameters'!$F$2*EXP(-'Model Parameters'!$B$32*$N170-'Model Parameters'!$B$33*$Q170-'Model Parameters'!$B$35*($N170+2*$Q170))*$L170</f>
        <v>7.3580463980122701</v>
      </c>
      <c r="S170">
        <f>'Input Parameters'!$G$22+('Model Parameters'!$F$20*'Input Parameters'!$G$22 - (1/(1/('Input Parameters'!$G$12*($I170+2*$F170*$R170))+1/('Model Parameters'!$F$22*'Input Parameters'!$G$24))) + 'Input Parameters'!$G$12*($I170+2*$F170*$R170))/('Model Parameters'!$F$20+2*'Input Parameters'!$G$13*'Input Parameters'!$G$12*'Model Parameters'!$B$61*$R170)</f>
        <v>162.65454279520532</v>
      </c>
      <c r="T170">
        <f>'Input Parameters'!$G$15/(2*'Model Parameters'!$F$4)*'Model Parameters'!$B$39/('Model Parameters'!$B$65)*EXP(-($E170+0.11)/'Model Parameters'!$B$48)+'Input Parameters'!$G$13*'Model Parameters'!$B$61*$S170</f>
        <v>378.15437994646385</v>
      </c>
      <c r="U170">
        <f>1/((SQRT($T170*('Input Parameters'!$G$12)^2/'Model Parameters'!$B$51))/TANH(SQRT($T170*('Input Parameters'!$G$12)^2/'Model Parameters'!$B$51))+$T170*'Input Parameters'!$G$12/'Input Parameters'!$G$17)</f>
        <v>0.33592015390109031</v>
      </c>
      <c r="V170" s="4">
        <f>(2*'Model Parameters'!$F$21*'Input Parameters'!$G$23+'Model Parameters'!$F$22*'Input Parameters'!$G$24+'Model Parameters'!$F$20*'Input Parameters'!$G$22+'Input Parameters'!$G$12*$I170-'Model Parameters'!$F$20*$S170)/(2*'Model Parameters'!$F$21)</f>
        <v>187.25603157187797</v>
      </c>
      <c r="W170" s="4">
        <f>'Input Parameters'!$G$12*(2*$F170*$U170*'Model Parameters'!$F$2*'Input Parameters'!$G$4)/(2*'Model Parameters'!$F$21)*EXP(-$S170*('Model Parameters'!$B$32+'Model Parameters'!$B$35))</f>
        <v>2014.106309442469</v>
      </c>
      <c r="X170">
        <f>MAX(0,$V170+LN(1+($W170*('Model Parameters'!$B$33+2*'Model Parameters'!$B$35)*EXP(-$V170*('Model Parameters'!$B$33+2*'Model Parameters'!$B$35)))/(1+LN(SQRT(1+$W170*('Model Parameters'!$B$33+2*'Model Parameters'!$B$35)*EXP(-$V170*('Model Parameters'!$B$33+2*'Model Parameters'!$B$35))))))/('Model Parameters'!$B$33+2*'Model Parameters'!$B$35))</f>
        <v>1498.6348605929957</v>
      </c>
      <c r="Y170">
        <f>'Input Parameters'!$G$4*'Model Parameters'!$F$2*EXP(-'Model Parameters'!$B$32*$S170-'Model Parameters'!$B$33*$X170-'Model Parameters'!$B$35*($S170+2*$X170))*$U170</f>
        <v>7.4034769780811587</v>
      </c>
      <c r="Z170" s="8">
        <f>$E170-'Model Parameters'!$F$3*'Input Parameters'!$G$3/'Model Parameters'!$F$4*LN($S170/'Input Parameters'!$G$22)</f>
        <v>-1.0129873210909119</v>
      </c>
      <c r="AA170" s="8">
        <f>'Input Parameters'!$G$12*$Y170*$F170*2*'Model Parameters'!$F$4/10</f>
        <v>107.1182828741797</v>
      </c>
      <c r="AB170" s="8">
        <f t="shared" si="13"/>
        <v>7.4034769780811587</v>
      </c>
      <c r="AC170" s="8">
        <f t="shared" si="14"/>
        <v>1498.6348605929957</v>
      </c>
      <c r="AD170" s="8">
        <f>LOG10(S170/1000/'Model Parameters'!$B$15)</f>
        <v>12.523323287715979</v>
      </c>
      <c r="AE170" s="8">
        <f>AA170*10/(AA170*10+('Model Parameters'!$F$4*'Input Parameters'!$G$12)*I170)</f>
        <v>0.86204210075896248</v>
      </c>
      <c r="AF170" s="8">
        <f>Y170*S170*'Input Parameters'!$G$13*'Input Parameters'!$G$12*'Model Parameters'!$B$61</f>
        <v>5.1156611556481468E-3</v>
      </c>
      <c r="AG170" s="8">
        <f>'Input Parameters'!$G$12*F170*Y170</f>
        <v>5.5510329519707566E-3</v>
      </c>
      <c r="AH170" s="8">
        <f>'Input Parameters'!$G$17*('Model Parameters'!$F$2*'Input Parameters'!$G$4*EXP(-'Model Parameters'!$B$32*$S170-'Model Parameters'!$B$33*$X170-'Model Parameters'!$B$35*($S170+2*$X170))-$Y170*SQRT($T170*('Input Parameters'!$G$12)^2/'Model Parameters'!$B$51)/TANH(SQRT($T170*('Input Parameters'!$G$12)^2/'Model Parameters'!$B$51)))</f>
        <v>1.0666694107618885E-2</v>
      </c>
      <c r="AI170" s="8">
        <f>MIN(1,('Model Parameters'!$B$45-'Model Parameters'!$F$3*'Input Parameters'!$G$3/'Model Parameters'!$F$4*LN($S170/'Input Parameters'!$G$22))/Z170)</f>
        <v>0.27935919354464933</v>
      </c>
      <c r="AJ170" s="8">
        <f>MIN('Input Parameters'!$G$24+'Model Parameters'!$F$2*'Input Parameters'!$G$4*EXP(-'Model Parameters'!$B$32*$S170-'Model Parameters'!$B$33*$X170-'Model Parameters'!$B$35*($S170+2*$X170)),AC170*10^(3-AD170)/'Model Parameters'!$B$13)</f>
        <v>0.3454404074736992</v>
      </c>
      <c r="AK170" s="8">
        <f t="shared" si="15"/>
        <v>0.2408193860695591</v>
      </c>
      <c r="AL170" s="8">
        <f>MIN(1,('Model Parameters'!$B$45-'Model Parameters'!$F$3*'Input Parameters'!$G$3/'Model Parameters'!$F$4*AD170)/($E170-'Model Parameters'!$F$3*'Input Parameters'!$G$3/'Model Parameters'!$F$4*AD170))</f>
        <v>0.3716424989844051</v>
      </c>
      <c r="AM170" s="8">
        <f>MIN(1,('Model Parameters'!$B$45-'Model Parameters'!$F$3*'Input Parameters'!$G$3/'Model Parameters'!$F$4*AD170-0.2)/($E170-'Model Parameters'!$F$3*'Input Parameters'!$G$3/'Model Parameters'!$F$4*AD170-0.2))</f>
        <v>0.46392865061825944</v>
      </c>
      <c r="AN170" s="8">
        <f t="shared" si="16"/>
        <v>0.32037148055582715</v>
      </c>
      <c r="AO170" s="8">
        <f t="shared" si="17"/>
        <v>0.3999260285812351</v>
      </c>
      <c r="AP170" s="8">
        <f>EXP(-'Model Parameters'!$B$32*$S170-'Model Parameters'!$B$33*$X170-'Model Parameters'!$B$35*($S170+2*$X170))</f>
        <v>0.64705589390904095</v>
      </c>
    </row>
    <row r="171" spans="5:42" x14ac:dyDescent="0.4">
      <c r="E171">
        <f t="shared" si="12"/>
        <v>-0.84499999999999997</v>
      </c>
      <c r="F171">
        <f>'Input Parameters'!$G$15/(2*'Model Parameters'!$F$4)*'Model Parameters'!$B$39/('Model Parameters'!$B$65)*EXP(-($E171+0.11)/'Model Parameters'!$B$48)</f>
        <v>214.38801429436461</v>
      </c>
      <c r="G171">
        <f>1/((SQRT($F171*('Input Parameters'!$G$12)^2/'Model Parameters'!$B$51))/TANH(SQRT($F171*('Input Parameters'!$G$12)^2/'Model Parameters'!$B$51))+$F171*'Input Parameters'!$G$12/'Input Parameters'!$G$17)</f>
        <v>0.44117469075323845</v>
      </c>
      <c r="H171">
        <f>'Model Parameters'!$F$2*'Input Parameters'!$G$4*$G171</f>
        <v>15.026867676210431</v>
      </c>
      <c r="I171">
        <f>'Input Parameters'!$G$15*'Model Parameters'!$B$41/'Model Parameters'!$F$4*EXP(-$E171/'Model Parameters'!$B$50)</f>
        <v>500.17614813806392</v>
      </c>
      <c r="J171">
        <f>'Input Parameters'!$G$22+('Model Parameters'!$F$20*'Input Parameters'!$G$22 - (1/(1/('Input Parameters'!$G$12*($I171+2*$F171*$H171))+1/('Model Parameters'!$F$22*'Input Parameters'!$G$24))) + 'Input Parameters'!$G$12*($I171+2*$F171*$H171))/('Model Parameters'!$F$20+2*'Input Parameters'!$G$13*'Input Parameters'!$G$12*'Model Parameters'!$B$61*$H171)</f>
        <v>184.14369774348117</v>
      </c>
      <c r="K171">
        <f>'Input Parameters'!$G$15/(2*'Model Parameters'!$F$4)*'Model Parameters'!$B$39/('Model Parameters'!$B$65)*EXP(-($E171+0.11)/'Model Parameters'!$B$48)+'Input Parameters'!$G$13*'Model Parameters'!$B$61*$J171</f>
        <v>419.70823727834613</v>
      </c>
      <c r="L171">
        <f>1/((SQRT($K171*('Input Parameters'!$G$12)^2/'Model Parameters'!$B$51))/TANH(SQRT($K171*('Input Parameters'!$G$12)^2/'Model Parameters'!$B$51))+$K171*'Input Parameters'!$G$12/'Input Parameters'!$G$17)</f>
        <v>0.31878559909854126</v>
      </c>
      <c r="M171">
        <f>'Model Parameters'!$F$2*'Input Parameters'!$G$4*$L171</f>
        <v>10.858168238428313</v>
      </c>
      <c r="N171">
        <f>'Input Parameters'!$G$22+('Model Parameters'!$F$20*'Input Parameters'!$G$22 - (1/(1/('Input Parameters'!$G$12*($I171+2*$F171*$M171))+1/('Model Parameters'!$F$22*'Input Parameters'!$G$24))) + 'Input Parameters'!$G$12*($I171+2*$F171*$M171))/('Model Parameters'!$F$20+2*'Input Parameters'!$G$13*'Input Parameters'!$G$12*'Model Parameters'!$B$61*$M171)</f>
        <v>181.39198768716363</v>
      </c>
      <c r="O171" s="4">
        <f>(2*'Model Parameters'!$F$21*'Input Parameters'!$G$23+'Model Parameters'!$F$22*'Input Parameters'!$G$24+'Model Parameters'!$F$20*'Input Parameters'!$G$22+'Input Parameters'!$G$12*$I171-'Model Parameters'!$F$20*$N171)/(2*'Model Parameters'!$F$21)</f>
        <v>170.21474180797696</v>
      </c>
      <c r="P171" s="4">
        <f>'Input Parameters'!$G$12*(2*$F171*$M171)/(2*'Model Parameters'!$F$21)*EXP(-$N171*('Model Parameters'!$B$32+'Model Parameters'!$B$35))</f>
        <v>2076.7266320649487</v>
      </c>
      <c r="Q171">
        <f>$O171+LN(1+($P171*('Model Parameters'!$B$33+2*'Model Parameters'!$B$35)*EXP(-$O171*('Model Parameters'!$B$33+2*'Model Parameters'!$B$35)))/(1+LN(SQRT(1+$P171*('Model Parameters'!$B$33+2*'Model Parameters'!$B$35)*EXP(-$O171*('Model Parameters'!$B$33+2*'Model Parameters'!$B$35))))))/('Model Parameters'!$B$33+2*'Model Parameters'!$B$35)</f>
        <v>1515.2315826008648</v>
      </c>
      <c r="R171">
        <f>'Input Parameters'!$G$4*'Model Parameters'!$F$2*EXP(-'Model Parameters'!$B$32*$N171-'Model Parameters'!$B$33*$Q171-'Model Parameters'!$B$35*($N171+2*$Q171))*$L171</f>
        <v>6.975291903221132</v>
      </c>
      <c r="S171">
        <f>'Input Parameters'!$G$22+('Model Parameters'!$F$20*'Input Parameters'!$G$22 - (1/(1/('Input Parameters'!$G$12*($I171+2*$F171*$R171))+1/('Model Parameters'!$F$22*'Input Parameters'!$G$24))) + 'Input Parameters'!$G$12*($I171+2*$F171*$R171))/('Model Parameters'!$F$20+2*'Input Parameters'!$G$13*'Input Parameters'!$G$12*'Model Parameters'!$B$61*$R171)</f>
        <v>176.46606277339197</v>
      </c>
      <c r="T171">
        <f>'Input Parameters'!$G$15/(2*'Model Parameters'!$F$4)*'Model Parameters'!$B$39/('Model Parameters'!$B$65)*EXP(-($E171+0.11)/'Model Parameters'!$B$48)+'Input Parameters'!$G$13*'Model Parameters'!$B$61*$S171</f>
        <v>411.14767428669666</v>
      </c>
      <c r="U171">
        <f>1/((SQRT($T171*('Input Parameters'!$G$12)^2/'Model Parameters'!$B$51))/TANH(SQRT($T171*('Input Parameters'!$G$12)^2/'Model Parameters'!$B$51))+$T171*'Input Parameters'!$G$12/'Input Parameters'!$G$17)</f>
        <v>0.32211497257899574</v>
      </c>
      <c r="V171" s="4">
        <f>(2*'Model Parameters'!$F$21*'Input Parameters'!$G$23+'Model Parameters'!$F$22*'Input Parameters'!$G$24+'Model Parameters'!$F$20*'Input Parameters'!$G$22+'Input Parameters'!$G$12*$I171-'Model Parameters'!$F$20*$S171)/(2*'Model Parameters'!$F$21)</f>
        <v>178.76661866775603</v>
      </c>
      <c r="W171" s="4">
        <f>'Input Parameters'!$G$12*(2*$F171*$U171*'Model Parameters'!$F$2*'Input Parameters'!$G$4)/(2*'Model Parameters'!$F$21)*EXP(-$S171*('Model Parameters'!$B$32+'Model Parameters'!$B$35))</f>
        <v>2099.8810261258191</v>
      </c>
      <c r="X171">
        <f>MAX(0,$V171+LN(1+($W171*('Model Parameters'!$B$33+2*'Model Parameters'!$B$35)*EXP(-$V171*('Model Parameters'!$B$33+2*'Model Parameters'!$B$35)))/(1+LN(SQRT(1+$W171*('Model Parameters'!$B$33+2*'Model Parameters'!$B$35)*EXP(-$V171*('Model Parameters'!$B$33+2*'Model Parameters'!$B$35))))))/('Model Parameters'!$B$33+2*'Model Parameters'!$B$35))</f>
        <v>1532.199465213444</v>
      </c>
      <c r="Y171">
        <f>'Input Parameters'!$G$4*'Model Parameters'!$F$2*EXP(-'Model Parameters'!$B$32*$S171-'Model Parameters'!$B$33*$X171-'Model Parameters'!$B$35*($S171+2*$X171))*$U171</f>
        <v>7.0202166658301124</v>
      </c>
      <c r="Z171" s="8">
        <f>$E171-'Model Parameters'!$F$3*'Input Parameters'!$G$3/'Model Parameters'!$F$4*LN($S171/'Input Parameters'!$G$22)</f>
        <v>-1.0200812828234156</v>
      </c>
      <c r="AA171" s="8">
        <f>'Input Parameters'!$G$12*$Y171*$F171*2*'Model Parameters'!$F$4/10</f>
        <v>110.65366178661512</v>
      </c>
      <c r="AB171" s="8">
        <f t="shared" si="13"/>
        <v>7.0202166658301124</v>
      </c>
      <c r="AC171" s="8">
        <f t="shared" si="14"/>
        <v>1532.199465213444</v>
      </c>
      <c r="AD171" s="8">
        <f>LOG10(S171/1000/'Model Parameters'!$B$15)</f>
        <v>12.558718286501636</v>
      </c>
      <c r="AE171" s="8">
        <f>AA171*10/(AA171*10+('Model Parameters'!$F$4*'Input Parameters'!$G$12)*I171)</f>
        <v>0.8575109084216499</v>
      </c>
      <c r="AF171" s="8">
        <f>Y171*S171*'Input Parameters'!$G$13*'Input Parameters'!$G$12*'Model Parameters'!$B$61</f>
        <v>5.2627356425591085E-3</v>
      </c>
      <c r="AG171" s="8">
        <f>'Input Parameters'!$G$12*F171*Y171</f>
        <v>5.734241684542422E-3</v>
      </c>
      <c r="AH171" s="8">
        <f>'Input Parameters'!$G$17*('Model Parameters'!$F$2*'Input Parameters'!$G$4*EXP(-'Model Parameters'!$B$32*$S171-'Model Parameters'!$B$33*$X171-'Model Parameters'!$B$35*($S171+2*$X171))-$Y171*SQRT($T171*('Input Parameters'!$G$12)^2/'Model Parameters'!$B$51)/TANH(SQRT($T171*('Input Parameters'!$G$12)^2/'Model Parameters'!$B$51)))</f>
        <v>1.0996977327101493E-2</v>
      </c>
      <c r="AI171" s="8">
        <f>MIN(1,('Model Parameters'!$B$45-'Model Parameters'!$F$3*'Input Parameters'!$G$3/'Model Parameters'!$F$4*LN($S171/'Input Parameters'!$G$22))/Z171)</f>
        <v>0.27946918311681784</v>
      </c>
      <c r="AJ171" s="8">
        <f>MIN('Input Parameters'!$G$24+'Model Parameters'!$F$2*'Input Parameters'!$G$4*EXP(-'Model Parameters'!$B$32*$S171-'Model Parameters'!$B$33*$X171-'Model Parameters'!$B$35*($S171+2*$X171)),AC171*10^(3-AD171)/'Model Parameters'!$B$13)</f>
        <v>0.32553494410857958</v>
      </c>
      <c r="AK171" s="8">
        <f t="shared" si="15"/>
        <v>0.2396478730903589</v>
      </c>
      <c r="AL171" s="8">
        <f>MIN(1,('Model Parameters'!$B$45-'Model Parameters'!$F$3*'Input Parameters'!$G$3/'Model Parameters'!$F$4*AD171)/($E171-'Model Parameters'!$F$3*'Input Parameters'!$G$3/'Model Parameters'!$F$4*AD171))</f>
        <v>0.37054048521610999</v>
      </c>
      <c r="AM171" s="8">
        <f>MIN(1,('Model Parameters'!$B$45-'Model Parameters'!$F$3*'Input Parameters'!$G$3/'Model Parameters'!$F$4*AD171-0.2)/($E171-'Model Parameters'!$F$3*'Input Parameters'!$G$3/'Model Parameters'!$F$4*AD171-0.2))</f>
        <v>0.4625890407644046</v>
      </c>
      <c r="AN171" s="8">
        <f t="shared" si="16"/>
        <v>0.31774250808466542</v>
      </c>
      <c r="AO171" s="8">
        <f t="shared" si="17"/>
        <v>0.39667514857178421</v>
      </c>
      <c r="AP171" s="8">
        <f>EXP(-'Model Parameters'!$B$32*$S171-'Model Parameters'!$B$33*$X171-'Model Parameters'!$B$35*($S171+2*$X171))</f>
        <v>0.63985524111172409</v>
      </c>
    </row>
    <row r="172" spans="5:42" x14ac:dyDescent="0.4">
      <c r="E172">
        <f t="shared" si="12"/>
        <v>-0.85</v>
      </c>
      <c r="F172">
        <f>'Input Parameters'!$G$15/(2*'Model Parameters'!$F$4)*'Model Parameters'!$B$39/('Model Parameters'!$B$65)*EXP(-($E172+0.11)/'Model Parameters'!$B$48)</f>
        <v>233.55431963369938</v>
      </c>
      <c r="G172">
        <f>1/((SQRT($F172*('Input Parameters'!$G$12)^2/'Model Parameters'!$B$51))/TANH(SQRT($F172*('Input Parameters'!$G$12)^2/'Model Parameters'!$B$51))+$F172*'Input Parameters'!$G$12/'Input Parameters'!$G$17)</f>
        <v>0.42411649593655532</v>
      </c>
      <c r="H172">
        <f>'Model Parameters'!$F$2*'Input Parameters'!$G$4*$G172</f>
        <v>14.445847863247748</v>
      </c>
      <c r="I172">
        <f>'Input Parameters'!$G$15*'Model Parameters'!$B$41/'Model Parameters'!$F$4*EXP(-$E172/'Model Parameters'!$B$50)</f>
        <v>536.47443881791799</v>
      </c>
      <c r="J172">
        <f>'Input Parameters'!$G$22+('Model Parameters'!$F$20*'Input Parameters'!$G$22 - (1/(1/('Input Parameters'!$G$12*($I172+2*$F172*$H172))+1/('Model Parameters'!$F$22*'Input Parameters'!$G$24))) + 'Input Parameters'!$G$12*($I172+2*$F172*$H172))/('Model Parameters'!$F$20+2*'Input Parameters'!$G$13*'Input Parameters'!$G$12*'Model Parameters'!$B$61*$H172)</f>
        <v>200.22953668590966</v>
      </c>
      <c r="K172">
        <f>'Input Parameters'!$G$15/(2*'Model Parameters'!$F$4)*'Model Parameters'!$B$39/('Model Parameters'!$B$65)*EXP(-($E172+0.11)/'Model Parameters'!$B$48)+'Input Parameters'!$G$13*'Model Parameters'!$B$61*$J172</f>
        <v>456.81025303848867</v>
      </c>
      <c r="L172">
        <f>1/((SQRT($K172*('Input Parameters'!$G$12)^2/'Model Parameters'!$B$51))/TANH(SQRT($K172*('Input Parameters'!$G$12)^2/'Model Parameters'!$B$51))+$K172*'Input Parameters'!$G$12/'Input Parameters'!$G$17)</f>
        <v>0.30539773904574352</v>
      </c>
      <c r="M172">
        <f>'Model Parameters'!$F$2*'Input Parameters'!$G$4*$L172</f>
        <v>10.402163835416129</v>
      </c>
      <c r="N172">
        <f>'Input Parameters'!$G$22+('Model Parameters'!$F$20*'Input Parameters'!$G$22 - (1/(1/('Input Parameters'!$G$12*($I172+2*$F172*$M172))+1/('Model Parameters'!$F$22*'Input Parameters'!$G$24))) + 'Input Parameters'!$G$12*($I172+2*$F172*$M172))/('Model Parameters'!$F$20+2*'Input Parameters'!$G$13*'Input Parameters'!$G$12*'Model Parameters'!$B$61*$M172)</f>
        <v>197.09096753938576</v>
      </c>
      <c r="O172" s="4">
        <f>(2*'Model Parameters'!$F$21*'Input Parameters'!$G$23+'Model Parameters'!$F$22*'Input Parameters'!$G$24+'Model Parameters'!$F$20*'Input Parameters'!$G$22+'Input Parameters'!$G$12*$I172-'Model Parameters'!$F$20*$N172)/(2*'Model Parameters'!$F$21)</f>
        <v>159.57254919393904</v>
      </c>
      <c r="P172" s="4">
        <f>'Input Parameters'!$G$12*(2*$F172*$M172)/(2*'Model Parameters'!$F$21)*EXP(-$N172*('Model Parameters'!$B$32+'Model Parameters'!$B$35))</f>
        <v>2162.5579303017403</v>
      </c>
      <c r="Q172">
        <f>$O172+LN(1+($P172*('Model Parameters'!$B$33+2*'Model Parameters'!$B$35)*EXP(-$O172*('Model Parameters'!$B$33+2*'Model Parameters'!$B$35)))/(1+LN(SQRT(1+$P172*('Model Parameters'!$B$33+2*'Model Parameters'!$B$35)*EXP(-$O172*('Model Parameters'!$B$33+2*'Model Parameters'!$B$35))))))/('Model Parameters'!$B$33+2*'Model Parameters'!$B$35)</f>
        <v>1546.7959768891603</v>
      </c>
      <c r="R172">
        <f>'Input Parameters'!$G$4*'Model Parameters'!$F$2*EXP(-'Model Parameters'!$B$32*$N172-'Model Parameters'!$B$33*$Q172-'Model Parameters'!$B$35*($N172+2*$Q172))*$L172</f>
        <v>6.6098600571868333</v>
      </c>
      <c r="S172">
        <f>'Input Parameters'!$G$22+('Model Parameters'!$F$20*'Input Parameters'!$G$22 - (1/(1/('Input Parameters'!$G$12*($I172+2*$F172*$R172))+1/('Model Parameters'!$F$22*'Input Parameters'!$G$24))) + 'Input Parameters'!$G$12*($I172+2*$F172*$R172))/('Model Parameters'!$F$20+2*'Input Parameters'!$G$13*'Input Parameters'!$G$12*'Model Parameters'!$B$61*$R172)</f>
        <v>191.38840934704064</v>
      </c>
      <c r="T172">
        <f>'Input Parameters'!$G$15/(2*'Model Parameters'!$F$4)*'Model Parameters'!$B$39/('Model Parameters'!$B$65)*EXP(-($E172+0.11)/'Model Parameters'!$B$48)+'Input Parameters'!$G$13*'Model Parameters'!$B$61*$S172</f>
        <v>446.95239605564967</v>
      </c>
      <c r="U172">
        <f>1/((SQRT($T172*('Input Parameters'!$G$12)^2/'Model Parameters'!$B$51))/TANH(SQRT($T172*('Input Parameters'!$G$12)^2/'Model Parameters'!$B$51))+$T172*'Input Parameters'!$G$12/'Input Parameters'!$G$17)</f>
        <v>0.30879988728068691</v>
      </c>
      <c r="V172" s="4">
        <f>(2*'Model Parameters'!$F$21*'Input Parameters'!$G$23+'Model Parameters'!$F$22*'Input Parameters'!$G$24+'Model Parameters'!$F$20*'Input Parameters'!$G$22+'Input Parameters'!$G$12*$I172-'Model Parameters'!$F$20*$S172)/(2*'Model Parameters'!$F$21)</f>
        <v>169.47273571735073</v>
      </c>
      <c r="W172" s="4">
        <f>'Input Parameters'!$G$12*(2*$F172*$U172*'Model Parameters'!$F$2*'Input Parameters'!$G$4)/(2*'Model Parameters'!$F$21)*EXP(-$S172*('Model Parameters'!$B$32+'Model Parameters'!$B$35))</f>
        <v>2188.416590230459</v>
      </c>
      <c r="X172">
        <f>MAX(0,$V172+LN(1+($W172*('Model Parameters'!$B$33+2*'Model Parameters'!$B$35)*EXP(-$V172*('Model Parameters'!$B$33+2*'Model Parameters'!$B$35)))/(1+LN(SQRT(1+$W172*('Model Parameters'!$B$33+2*'Model Parameters'!$B$35)*EXP(-$V172*('Model Parameters'!$B$33+2*'Model Parameters'!$B$35))))))/('Model Parameters'!$B$33+2*'Model Parameters'!$B$35))</f>
        <v>1565.7191883498754</v>
      </c>
      <c r="Y172">
        <f>'Input Parameters'!$G$4*'Model Parameters'!$F$2*EXP(-'Model Parameters'!$B$32*$S172-'Model Parameters'!$B$33*$X172-'Model Parameters'!$B$35*($S172+2*$X172))*$U172</f>
        <v>6.6541666535986002</v>
      </c>
      <c r="Z172" s="8">
        <f>$E172-'Model Parameters'!$F$3*'Input Parameters'!$G$3/'Model Parameters'!$F$4*LN($S172/'Input Parameters'!$G$22)</f>
        <v>-1.0271669289430083</v>
      </c>
      <c r="AA172" s="8">
        <f>'Input Parameters'!$G$12*$Y172*$F172*2*'Model Parameters'!$F$4/10</f>
        <v>114.26056050403369</v>
      </c>
      <c r="AB172" s="8">
        <f t="shared" si="13"/>
        <v>6.6541666535986002</v>
      </c>
      <c r="AC172" s="8">
        <f t="shared" si="14"/>
        <v>1565.7191883498754</v>
      </c>
      <c r="AD172" s="8">
        <f>LOG10(S172/1000/'Model Parameters'!$B$15)</f>
        <v>12.593972723449738</v>
      </c>
      <c r="AE172" s="8">
        <f>AA172*10/(AA172*10+('Model Parameters'!$F$4*'Input Parameters'!$G$12)*I172)</f>
        <v>0.85280669350785521</v>
      </c>
      <c r="AF172" s="8">
        <f>Y172*S172*'Input Parameters'!$G$13*'Input Parameters'!$G$12*'Model Parameters'!$B$61</f>
        <v>5.4101480471029943E-3</v>
      </c>
      <c r="AG172" s="8">
        <f>'Input Parameters'!$G$12*F172*Y172</f>
        <v>5.9211566825948959E-3</v>
      </c>
      <c r="AH172" s="8">
        <f>'Input Parameters'!$G$17*('Model Parameters'!$F$2*'Input Parameters'!$G$4*EXP(-'Model Parameters'!$B$32*$S172-'Model Parameters'!$B$33*$X172-'Model Parameters'!$B$35*($S172+2*$X172))-$Y172*SQRT($T172*('Input Parameters'!$G$12)^2/'Model Parameters'!$B$51)/TANH(SQRT($T172*('Input Parameters'!$G$12)^2/'Model Parameters'!$B$51)))</f>
        <v>1.1331304729697952E-2</v>
      </c>
      <c r="AI172" s="8">
        <f>MIN(1,('Model Parameters'!$B$45-'Model Parameters'!$F$3*'Input Parameters'!$G$3/'Model Parameters'!$F$4*LN($S172/'Input Parameters'!$G$22))/Z172)</f>
        <v>0.27957182114353446</v>
      </c>
      <c r="AJ172" s="8">
        <f>MIN('Input Parameters'!$G$24+'Model Parameters'!$F$2*'Input Parameters'!$G$4*EXP(-'Model Parameters'!$B$32*$S172-'Model Parameters'!$B$33*$X172-'Model Parameters'!$B$35*($S172+2*$X172)),AC172*10^(3-AD172)/'Model Parameters'!$B$13)</f>
        <v>0.30671975229889631</v>
      </c>
      <c r="AK172" s="8">
        <f t="shared" si="15"/>
        <v>0.2384207203873871</v>
      </c>
      <c r="AL172" s="8">
        <f>MIN(1,('Model Parameters'!$B$45-'Model Parameters'!$F$3*'Input Parameters'!$G$3/'Model Parameters'!$F$4*AD172)/($E172-'Model Parameters'!$F$3*'Input Parameters'!$G$3/'Model Parameters'!$F$4*AD172))</f>
        <v>0.36944762915248996</v>
      </c>
      <c r="AM172" s="8">
        <f>MIN(1,('Model Parameters'!$B$45-'Model Parameters'!$F$3*'Input Parameters'!$G$3/'Model Parameters'!$F$4*AD172-0.2)/($E172-'Model Parameters'!$F$3*'Input Parameters'!$G$3/'Model Parameters'!$F$4*AD172-0.2))</f>
        <v>0.46125954096724175</v>
      </c>
      <c r="AN172" s="8">
        <f t="shared" si="16"/>
        <v>0.31506741104185126</v>
      </c>
      <c r="AO172" s="8">
        <f t="shared" si="17"/>
        <v>0.39336522398122453</v>
      </c>
      <c r="AP172" s="8">
        <f>EXP(-'Model Parameters'!$B$32*$S172-'Model Parameters'!$B$33*$X172-'Model Parameters'!$B$35*($S172+2*$X172))</f>
        <v>0.63264294347854955</v>
      </c>
    </row>
    <row r="173" spans="5:42" x14ac:dyDescent="0.4">
      <c r="E173">
        <f t="shared" si="12"/>
        <v>-0.85499999999999998</v>
      </c>
      <c r="F173">
        <f>'Input Parameters'!$G$15/(2*'Model Parameters'!$F$4)*'Model Parameters'!$B$39/('Model Parameters'!$B$65)*EXP(-($E173+0.11)/'Model Parameters'!$B$48)</f>
        <v>254.43409417778233</v>
      </c>
      <c r="G173">
        <f>1/((SQRT($F173*('Input Parameters'!$G$12)^2/'Model Parameters'!$B$51))/TANH(SQRT($F173*('Input Parameters'!$G$12)^2/'Model Parameters'!$B$51))+$F173*'Input Parameters'!$G$12/'Input Parameters'!$G$17)</f>
        <v>0.40743664856352468</v>
      </c>
      <c r="H173">
        <f>'Model Parameters'!$F$2*'Input Parameters'!$G$4*$G173</f>
        <v>13.87771495674312</v>
      </c>
      <c r="I173">
        <f>'Input Parameters'!$G$15*'Model Parameters'!$B$41/'Model Parameters'!$F$4*EXP(-$E173/'Model Parameters'!$B$50)</f>
        <v>575.40693329014266</v>
      </c>
      <c r="J173">
        <f>'Input Parameters'!$G$22+('Model Parameters'!$F$20*'Input Parameters'!$G$22 - (1/(1/('Input Parameters'!$G$12*($I173+2*$F173*$H173))+1/('Model Parameters'!$F$22*'Input Parameters'!$G$24))) + 'Input Parameters'!$G$12*($I173+2*$F173*$H173))/('Model Parameters'!$F$20+2*'Input Parameters'!$G$13*'Input Parameters'!$G$12*'Model Parameters'!$B$61*$H173)</f>
        <v>217.68661221152234</v>
      </c>
      <c r="K173">
        <f>'Input Parameters'!$G$15/(2*'Model Parameters'!$F$4)*'Model Parameters'!$B$39/('Model Parameters'!$B$65)*EXP(-($E173+0.11)/'Model Parameters'!$B$48)+'Input Parameters'!$G$13*'Model Parameters'!$B$61*$J173</f>
        <v>497.15466679362976</v>
      </c>
      <c r="L173">
        <f>1/((SQRT($K173*('Input Parameters'!$G$12)^2/'Model Parameters'!$B$51))/TANH(SQRT($K173*('Input Parameters'!$G$12)^2/'Model Parameters'!$B$51))+$K173*'Input Parameters'!$G$12/'Input Parameters'!$G$17)</f>
        <v>0.29249932740038442</v>
      </c>
      <c r="M173">
        <f>'Model Parameters'!$F$2*'Input Parameters'!$G$4*$L173</f>
        <v>9.9628305529533918</v>
      </c>
      <c r="N173">
        <f>'Input Parameters'!$G$22+('Model Parameters'!$F$20*'Input Parameters'!$G$22 - (1/(1/('Input Parameters'!$G$12*($I173+2*$F173*$M173))+1/('Model Parameters'!$F$22*'Input Parameters'!$G$24))) + 'Input Parameters'!$G$12*($I173+2*$F173*$M173))/('Model Parameters'!$F$20+2*'Input Parameters'!$G$13*'Input Parameters'!$G$12*'Model Parameters'!$B$61*$M173)</f>
        <v>214.10750125558246</v>
      </c>
      <c r="O173" s="4">
        <f>(2*'Model Parameters'!$F$21*'Input Parameters'!$G$23+'Model Parameters'!$F$22*'Input Parameters'!$G$24+'Model Parameters'!$F$20*'Input Parameters'!$G$22+'Input Parameters'!$G$12*$I173-'Model Parameters'!$F$20*$N173)/(2*'Model Parameters'!$F$21)</f>
        <v>147.84856030390321</v>
      </c>
      <c r="P173" s="4">
        <f>'Input Parameters'!$G$12*(2*$F173*$M173)/(2*'Model Parameters'!$F$21)*EXP(-$N173*('Model Parameters'!$B$32+'Model Parameters'!$B$35))</f>
        <v>2250.9560589637881</v>
      </c>
      <c r="Q173">
        <f>$O173+LN(1+($P173*('Model Parameters'!$B$33+2*'Model Parameters'!$B$35)*EXP(-$O173*('Model Parameters'!$B$33+2*'Model Parameters'!$B$35)))/(1+LN(SQRT(1+$P173*('Model Parameters'!$B$33+2*'Model Parameters'!$B$35)*EXP(-$O173*('Model Parameters'!$B$33+2*'Model Parameters'!$B$35))))))/('Model Parameters'!$B$33+2*'Model Parameters'!$B$35)</f>
        <v>1578.0603620008235</v>
      </c>
      <c r="R173">
        <f>'Input Parameters'!$G$4*'Model Parameters'!$F$2*EXP(-'Model Parameters'!$B$32*$N173-'Model Parameters'!$B$33*$Q173-'Model Parameters'!$B$35*($N173+2*$Q173))*$L173</f>
        <v>6.2613623220793446</v>
      </c>
      <c r="S173">
        <f>'Input Parameters'!$G$22+('Model Parameters'!$F$20*'Input Parameters'!$G$22 - (1/(1/('Input Parameters'!$G$12*($I173+2*$F173*$R173))+1/('Model Parameters'!$F$22*'Input Parameters'!$G$24))) + 'Input Parameters'!$G$12*($I173+2*$F173*$R173))/('Model Parameters'!$F$20+2*'Input Parameters'!$G$13*'Input Parameters'!$G$12*'Model Parameters'!$B$61*$R173)</f>
        <v>207.50328039037819</v>
      </c>
      <c r="T173">
        <f>'Input Parameters'!$G$15/(2*'Model Parameters'!$F$4)*'Model Parameters'!$B$39/('Model Parameters'!$B$65)*EXP(-($E173+0.11)/'Model Parameters'!$B$48)+'Input Parameters'!$G$13*'Model Parameters'!$B$61*$S173</f>
        <v>485.80025181305405</v>
      </c>
      <c r="U173">
        <f>1/((SQRT($T173*('Input Parameters'!$G$12)^2/'Model Parameters'!$B$51))/TANH(SQRT($T173*('Input Parameters'!$G$12)^2/'Model Parameters'!$B$51))+$T173*'Input Parameters'!$G$12/'Input Parameters'!$G$17)</f>
        <v>0.29597319922019333</v>
      </c>
      <c r="V173" s="4">
        <f>(2*'Model Parameters'!$F$21*'Input Parameters'!$G$23+'Model Parameters'!$F$22*'Input Parameters'!$G$24+'Model Parameters'!$F$20*'Input Parameters'!$G$22+'Input Parameters'!$G$12*$I173-'Model Parameters'!$F$20*$S173)/(2*'Model Parameters'!$F$21)</f>
        <v>159.31411947962488</v>
      </c>
      <c r="W173" s="4">
        <f>'Input Parameters'!$G$12*(2*$F173*$U173*'Model Parameters'!$F$2*'Input Parameters'!$G$4)/(2*'Model Parameters'!$F$21)*EXP(-$S173*('Model Parameters'!$B$32+'Model Parameters'!$B$35))</f>
        <v>2279.8220667535766</v>
      </c>
      <c r="X173">
        <f>MAX(0,$V173+LN(1+($W173*('Model Parameters'!$B$33+2*'Model Parameters'!$B$35)*EXP(-$V173*('Model Parameters'!$B$33+2*'Model Parameters'!$B$35)))/(1+LN(SQRT(1+$W173*('Model Parameters'!$B$33+2*'Model Parameters'!$B$35)*EXP(-$V173*('Model Parameters'!$B$33+2*'Model Parameters'!$B$35))))))/('Model Parameters'!$B$33+2*'Model Parameters'!$B$35))</f>
        <v>1599.1716495907524</v>
      </c>
      <c r="Y173">
        <f>'Input Parameters'!$G$4*'Model Parameters'!$F$2*EXP(-'Model Parameters'!$B$32*$S173-'Model Parameters'!$B$33*$X173-'Model Parameters'!$B$35*($S173+2*$X173))*$U173</f>
        <v>6.3049335336766719</v>
      </c>
      <c r="Z173" s="8">
        <f>$E173-'Model Parameters'!$F$3*'Input Parameters'!$G$3/'Model Parameters'!$F$4*LN($S173/'Input Parameters'!$G$22)</f>
        <v>-1.0342439907882104</v>
      </c>
      <c r="AA173" s="8">
        <f>'Input Parameters'!$G$12*$Y173*$F173*2*'Model Parameters'!$F$4/10</f>
        <v>117.94257123760515</v>
      </c>
      <c r="AB173" s="8">
        <f t="shared" si="13"/>
        <v>6.3049335336766719</v>
      </c>
      <c r="AC173" s="8">
        <f t="shared" si="14"/>
        <v>1599.1716495907524</v>
      </c>
      <c r="AD173" s="8">
        <f>LOG10(S173/1000/'Model Parameters'!$B$15)</f>
        <v>12.629082057277323</v>
      </c>
      <c r="AE173" s="8">
        <f>AA173*10/(AA173*10+('Model Parameters'!$F$4*'Input Parameters'!$G$12)*I173)</f>
        <v>0.84792829842967288</v>
      </c>
      <c r="AF173" s="8">
        <f>Y173*S173*'Input Parameters'!$G$13*'Input Parameters'!$G$12*'Model Parameters'!$B$61</f>
        <v>5.5578308166220067E-3</v>
      </c>
      <c r="AG173" s="8">
        <f>'Input Parameters'!$G$12*F173*Y173</f>
        <v>6.1119640999950844E-3</v>
      </c>
      <c r="AH173" s="8">
        <f>'Input Parameters'!$G$17*('Model Parameters'!$F$2*'Input Parameters'!$G$4*EXP(-'Model Parameters'!$B$32*$S173-'Model Parameters'!$B$33*$X173-'Model Parameters'!$B$35*($S173+2*$X173))-$Y173*SQRT($T173*('Input Parameters'!$G$12)^2/'Model Parameters'!$B$51)/TANH(SQRT($T173*('Input Parameters'!$G$12)^2/'Model Parameters'!$B$51)))</f>
        <v>1.1669794916617075E-2</v>
      </c>
      <c r="AI173" s="8">
        <f>MIN(1,('Model Parameters'!$B$45-'Model Parameters'!$F$3*'Input Parameters'!$G$3/'Model Parameters'!$F$4*LN($S173/'Input Parameters'!$G$22))/Z173)</f>
        <v>0.27966707407966068</v>
      </c>
      <c r="AJ173" s="8">
        <f>MIN('Input Parameters'!$G$24+'Model Parameters'!$F$2*'Input Parameters'!$G$4*EXP(-'Model Parameters'!$B$32*$S173-'Model Parameters'!$B$33*$X173-'Model Parameters'!$B$35*($S173+2*$X173)),AC173*10^(3-AD173)/'Model Parameters'!$B$13)</f>
        <v>0.28894395890705687</v>
      </c>
      <c r="AK173" s="8">
        <f t="shared" si="15"/>
        <v>0.23713762625117196</v>
      </c>
      <c r="AL173" s="8">
        <f>MIN(1,('Model Parameters'!$B$45-'Model Parameters'!$F$3*'Input Parameters'!$G$3/'Model Parameters'!$F$4*AD173)/($E173-'Model Parameters'!$F$3*'Input Parameters'!$G$3/'Model Parameters'!$F$4*AD173))</f>
        <v>0.36836372070983114</v>
      </c>
      <c r="AM173" s="8">
        <f>MIN(1,('Model Parameters'!$B$45-'Model Parameters'!$F$3*'Input Parameters'!$G$3/'Model Parameters'!$F$4*AD173-0.2)/($E173-'Model Parameters'!$F$3*'Input Parameters'!$G$3/'Model Parameters'!$F$4*AD173-0.2))</f>
        <v>0.45993996525704223</v>
      </c>
      <c r="AN173" s="8">
        <f t="shared" si="16"/>
        <v>0.31234602290471036</v>
      </c>
      <c r="AO173" s="8">
        <f t="shared" si="17"/>
        <v>0.38999611212020668</v>
      </c>
      <c r="AP173" s="8">
        <f>EXP(-'Model Parameters'!$B$32*$S173-'Model Parameters'!$B$33*$X173-'Model Parameters'!$B$35*($S173+2*$X173))</f>
        <v>0.62541782310620775</v>
      </c>
    </row>
    <row r="174" spans="5:42" x14ac:dyDescent="0.4">
      <c r="E174">
        <f t="shared" si="12"/>
        <v>-0.86</v>
      </c>
      <c r="F174">
        <f>'Input Parameters'!$G$15/(2*'Model Parameters'!$F$4)*'Model Parameters'!$B$39/('Model Parameters'!$B$65)*EXP(-($E174+0.11)/'Model Parameters'!$B$48)</f>
        <v>277.18052220828167</v>
      </c>
      <c r="G174">
        <f>1/((SQRT($F174*('Input Parameters'!$G$12)^2/'Model Parameters'!$B$51))/TANH(SQRT($F174*('Input Parameters'!$G$12)^2/'Model Parameters'!$B$51))+$F174*'Input Parameters'!$G$12/'Input Parameters'!$G$17)</f>
        <v>0.39116579000665613</v>
      </c>
      <c r="H174">
        <f>'Model Parameters'!$F$2*'Input Parameters'!$G$4*$G174</f>
        <v>13.323512633633984</v>
      </c>
      <c r="I174">
        <f>'Input Parameters'!$G$15*'Model Parameters'!$B$41/'Model Parameters'!$F$4*EXP(-$E174/'Model Parameters'!$B$50)</f>
        <v>617.16479839730334</v>
      </c>
      <c r="J174">
        <f>'Input Parameters'!$G$22+('Model Parameters'!$F$20*'Input Parameters'!$G$22 - (1/(1/('Input Parameters'!$G$12*($I174+2*$F174*$H174))+1/('Model Parameters'!$F$22*'Input Parameters'!$G$24))) + 'Input Parameters'!$G$12*($I174+2*$F174*$H174))/('Model Parameters'!$F$20+2*'Input Parameters'!$G$13*'Input Parameters'!$G$12*'Model Parameters'!$B$61*$H174)</f>
        <v>236.62778764847437</v>
      </c>
      <c r="K174">
        <f>'Input Parameters'!$G$15/(2*'Model Parameters'!$F$4)*'Model Parameters'!$B$39/('Model Parameters'!$B$65)*EXP(-($E174+0.11)/'Model Parameters'!$B$48)+'Input Parameters'!$G$13*'Model Parameters'!$B$61*$J174</f>
        <v>541.02050543633061</v>
      </c>
      <c r="L174">
        <f>1/((SQRT($K174*('Input Parameters'!$G$12)^2/'Model Parameters'!$B$51))/TANH(SQRT($K174*('Input Parameters'!$G$12)^2/'Model Parameters'!$B$51))+$K174*'Input Parameters'!$G$12/'Input Parameters'!$G$17)</f>
        <v>0.2800857834726721</v>
      </c>
      <c r="M174">
        <f>'Model Parameters'!$F$2*'Input Parameters'!$G$4*$L174</f>
        <v>9.5400123679934268</v>
      </c>
      <c r="N174">
        <f>'Input Parameters'!$G$22+('Model Parameters'!$F$20*'Input Parameters'!$G$22 - (1/(1/('Input Parameters'!$G$12*($I174+2*$F174*$M174))+1/('Model Parameters'!$F$22*'Input Parameters'!$G$24))) + 'Input Parameters'!$G$12*($I174+2*$F174*$M174))/('Model Parameters'!$F$20+2*'Input Parameters'!$G$13*'Input Parameters'!$G$12*'Model Parameters'!$B$61*$M174)</f>
        <v>232.5474857767102</v>
      </c>
      <c r="O174" s="4">
        <f>(2*'Model Parameters'!$F$21*'Input Parameters'!$G$23+'Model Parameters'!$F$22*'Input Parameters'!$G$24+'Model Parameters'!$F$20*'Input Parameters'!$G$22+'Input Parameters'!$G$12*$I174-'Model Parameters'!$F$20*$N174)/(2*'Model Parameters'!$F$21)</f>
        <v>134.94641977103399</v>
      </c>
      <c r="P174" s="4">
        <f>'Input Parameters'!$G$12*(2*$F174*$M174)/(2*'Model Parameters'!$F$21)*EXP(-$N174*('Model Parameters'!$B$32+'Model Parameters'!$B$35))</f>
        <v>2341.9942547300961</v>
      </c>
      <c r="Q174">
        <f>$O174+LN(1+($P174*('Model Parameters'!$B$33+2*'Model Parameters'!$B$35)*EXP(-$O174*('Model Parameters'!$B$33+2*'Model Parameters'!$B$35)))/(1+LN(SQRT(1+$P174*('Model Parameters'!$B$33+2*'Model Parameters'!$B$35)*EXP(-$O174*('Model Parameters'!$B$33+2*'Model Parameters'!$B$35))))))/('Model Parameters'!$B$33+2*'Model Parameters'!$B$35)</f>
        <v>1608.9706166284798</v>
      </c>
      <c r="R174">
        <f>'Input Parameters'!$G$4*'Model Parameters'!$F$2*EXP(-'Model Parameters'!$B$32*$N174-'Model Parameters'!$B$33*$Q174-'Model Parameters'!$B$35*($N174+2*$Q174))*$L174</f>
        <v>5.9293523223225133</v>
      </c>
      <c r="S174">
        <f>'Input Parameters'!$G$22+('Model Parameters'!$F$20*'Input Parameters'!$G$22 - (1/(1/('Input Parameters'!$G$12*($I174+2*$F174*$R174))+1/('Model Parameters'!$F$22*'Input Parameters'!$G$24))) + 'Input Parameters'!$G$12*($I174+2*$F174*$R174))/('Model Parameters'!$F$20+2*'Input Parameters'!$G$13*'Input Parameters'!$G$12*'Model Parameters'!$B$61*$R174)</f>
        <v>224.89748637654597</v>
      </c>
      <c r="T174">
        <f>'Input Parameters'!$G$15/(2*'Model Parameters'!$F$4)*'Model Parameters'!$B$39/('Model Parameters'!$B$65)*EXP(-($E174+0.11)/'Model Parameters'!$B$48)+'Input Parameters'!$G$13*'Model Parameters'!$B$61*$S174</f>
        <v>527.94121951813042</v>
      </c>
      <c r="U174">
        <f>1/((SQRT($T174*('Input Parameters'!$G$12)^2/'Model Parameters'!$B$51))/TANH(SQRT($T174*('Input Parameters'!$G$12)^2/'Model Parameters'!$B$51))+$T174*'Input Parameters'!$G$12/'Input Parameters'!$G$17)</f>
        <v>0.28363020333726552</v>
      </c>
      <c r="V174" s="4">
        <f>(2*'Model Parameters'!$F$21*'Input Parameters'!$G$23+'Model Parameters'!$F$22*'Input Parameters'!$G$24+'Model Parameters'!$F$20*'Input Parameters'!$G$22+'Input Parameters'!$G$12*$I174-'Model Parameters'!$F$20*$S174)/(2*'Model Parameters'!$F$21)</f>
        <v>148.2275505216642</v>
      </c>
      <c r="W174" s="4">
        <f>'Input Parameters'!$G$12*(2*$F174*$U174*'Model Parameters'!$F$2*'Input Parameters'!$G$4)/(2*'Model Parameters'!$F$21)*EXP(-$S174*('Model Parameters'!$B$32+'Model Parameters'!$B$35))</f>
        <v>2374.2038967218778</v>
      </c>
      <c r="X174">
        <f>MAX(0,$V174+LN(1+($W174*('Model Parameters'!$B$33+2*'Model Parameters'!$B$35)*EXP(-$V174*('Model Parameters'!$B$33+2*'Model Parameters'!$B$35)))/(1+LN(SQRT(1+$W174*('Model Parameters'!$B$33+2*'Model Parameters'!$B$35)*EXP(-$V174*('Model Parameters'!$B$33+2*'Model Parameters'!$B$35))))))/('Model Parameters'!$B$33+2*'Model Parameters'!$B$35))</f>
        <v>1632.5306527481048</v>
      </c>
      <c r="Y174">
        <f>'Input Parameters'!$G$4*'Model Parameters'!$F$2*EXP(-'Model Parameters'!$B$32*$S174-'Model Parameters'!$B$33*$X174-'Model Parameters'!$B$35*($S174+2*$X174))*$U174</f>
        <v>5.9720663421241502</v>
      </c>
      <c r="Z174" s="8">
        <f>$E174-'Model Parameters'!$F$3*'Input Parameters'!$G$3/'Model Parameters'!$F$4*LN($S174/'Input Parameters'!$G$22)</f>
        <v>-1.0413121964575778</v>
      </c>
      <c r="AA174" s="8">
        <f>'Input Parameters'!$G$12*$Y174*$F174*2*'Model Parameters'!$F$4/10</f>
        <v>121.70323004575812</v>
      </c>
      <c r="AB174" s="8">
        <f t="shared" si="13"/>
        <v>5.9720663421241502</v>
      </c>
      <c r="AC174" s="8">
        <f t="shared" si="14"/>
        <v>1632.5306527481048</v>
      </c>
      <c r="AD174" s="8">
        <f>LOG10(S174/1000/'Model Parameters'!$B$15)</f>
        <v>12.664041691935127</v>
      </c>
      <c r="AE174" s="8">
        <f>AA174*10/(AA174*10+('Model Parameters'!$F$4*'Input Parameters'!$G$12)*I174)</f>
        <v>0.84287448124812803</v>
      </c>
      <c r="AF174" s="8">
        <f>Y174*S174*'Input Parameters'!$G$13*'Input Parameters'!$G$12*'Model Parameters'!$B$61</f>
        <v>5.7057017724638903E-3</v>
      </c>
      <c r="AG174" s="8">
        <f>'Input Parameters'!$G$12*F174*Y174</f>
        <v>6.3068471806891277E-3</v>
      </c>
      <c r="AH174" s="8">
        <f>'Input Parameters'!$G$17*('Model Parameters'!$F$2*'Input Parameters'!$G$4*EXP(-'Model Parameters'!$B$32*$S174-'Model Parameters'!$B$33*$X174-'Model Parameters'!$B$35*($S174+2*$X174))-$Y174*SQRT($T174*('Input Parameters'!$G$12)^2/'Model Parameters'!$B$51)/TANH(SQRT($T174*('Input Parameters'!$G$12)^2/'Model Parameters'!$B$51)))</f>
        <v>1.2012548953153049E-2</v>
      </c>
      <c r="AI174" s="8">
        <f>MIN(1,('Model Parameters'!$B$45-'Model Parameters'!$F$3*'Input Parameters'!$G$3/'Model Parameters'!$F$4*LN($S174/'Input Parameters'!$G$22))/Z174)</f>
        <v>0.27975490678836556</v>
      </c>
      <c r="AJ174" s="8">
        <f>MIN('Input Parameters'!$G$24+'Model Parameters'!$F$2*'Input Parameters'!$G$4*EXP(-'Model Parameters'!$B$32*$S174-'Model Parameters'!$B$33*$X174-'Model Parameters'!$B$35*($S174+2*$X174)),AC174*10^(3-AD174)/'Model Parameters'!$B$13)</f>
        <v>0.27215746228548587</v>
      </c>
      <c r="AK174" s="8">
        <f t="shared" si="15"/>
        <v>0.23579827193586203</v>
      </c>
      <c r="AL174" s="8">
        <f>MIN(1,('Model Parameters'!$B$45-'Model Parameters'!$F$3*'Input Parameters'!$G$3/'Model Parameters'!$F$4*AD174)/($E174-'Model Parameters'!$F$3*'Input Parameters'!$G$3/'Model Parameters'!$F$4*AD174))</f>
        <v>0.36728855297904278</v>
      </c>
      <c r="AM174" s="8">
        <f>MIN(1,('Model Parameters'!$B$45-'Model Parameters'!$F$3*'Input Parameters'!$G$3/'Model Parameters'!$F$4*AD174-0.2)/($E174-'Model Parameters'!$F$3*'Input Parameters'!$G$3/'Model Parameters'!$F$4*AD174-0.2))</f>
        <v>0.45863012999832475</v>
      </c>
      <c r="AN174" s="8">
        <f t="shared" si="16"/>
        <v>0.3095781485605863</v>
      </c>
      <c r="AO174" s="8">
        <f t="shared" si="17"/>
        <v>0.3865676329070995</v>
      </c>
      <c r="AP174" s="8">
        <f>EXP(-'Model Parameters'!$B$32*$S174-'Model Parameters'!$B$33*$X174-'Model Parameters'!$B$35*($S174+2*$X174))</f>
        <v>0.61817903898216509</v>
      </c>
    </row>
    <row r="175" spans="5:42" x14ac:dyDescent="0.4">
      <c r="E175">
        <f t="shared" si="12"/>
        <v>-0.86499999999999999</v>
      </c>
      <c r="F175">
        <f>'Input Parameters'!$G$15/(2*'Model Parameters'!$F$4)*'Model Parameters'!$B$39/('Model Parameters'!$B$65)*EXP(-($E175+0.11)/'Model Parameters'!$B$48)</f>
        <v>301.96048269369311</v>
      </c>
      <c r="G175">
        <f>1/((SQRT($F175*('Input Parameters'!$G$12)^2/'Model Parameters'!$B$51))/TANH(SQRT($F175*('Input Parameters'!$G$12)^2/'Model Parameters'!$B$51))+$F175*'Input Parameters'!$G$12/'Input Parameters'!$G$17)</f>
        <v>0.37532934128408119</v>
      </c>
      <c r="H175">
        <f>'Model Parameters'!$F$2*'Input Parameters'!$G$4*$G175</f>
        <v>12.78410676017165</v>
      </c>
      <c r="I175">
        <f>'Input Parameters'!$G$15*'Model Parameters'!$B$41/'Model Parameters'!$F$4*EXP(-$E175/'Model Parameters'!$B$50)</f>
        <v>661.95307415373668</v>
      </c>
      <c r="J175">
        <f>'Input Parameters'!$G$22+('Model Parameters'!$F$20*'Input Parameters'!$G$22 - (1/(1/('Input Parameters'!$G$12*($I175+2*$F175*$H175))+1/('Model Parameters'!$F$22*'Input Parameters'!$G$24))) + 'Input Parameters'!$G$12*($I175+2*$F175*$H175))/('Model Parameters'!$F$20+2*'Input Parameters'!$G$13*'Input Parameters'!$G$12*'Model Parameters'!$B$61*$H175)</f>
        <v>257.17471980880629</v>
      </c>
      <c r="K175">
        <f>'Input Parameters'!$G$15/(2*'Model Parameters'!$F$4)*'Model Parameters'!$B$39/('Model Parameters'!$B$65)*EXP(-($E175+0.11)/'Model Parameters'!$B$48)+'Input Parameters'!$G$13*'Model Parameters'!$B$61*$J175</f>
        <v>588.71029528051213</v>
      </c>
      <c r="L175">
        <f>1/((SQRT($K175*('Input Parameters'!$G$12)^2/'Model Parameters'!$B$51))/TANH(SQRT($K175*('Input Parameters'!$G$12)^2/'Model Parameters'!$B$51))+$K175*'Input Parameters'!$G$12/'Input Parameters'!$G$17)</f>
        <v>0.268149961589494</v>
      </c>
      <c r="M175">
        <f>'Model Parameters'!$F$2*'Input Parameters'!$G$4*$L175</f>
        <v>9.1334658914965363</v>
      </c>
      <c r="N175">
        <f>'Input Parameters'!$G$22+('Model Parameters'!$F$20*'Input Parameters'!$G$22 - (1/(1/('Input Parameters'!$G$12*($I175+2*$F175*$M175))+1/('Model Parameters'!$F$22*'Input Parameters'!$G$24))) + 'Input Parameters'!$G$12*($I175+2*$F175*$M175))/('Model Parameters'!$F$20+2*'Input Parameters'!$G$13*'Input Parameters'!$G$12*'Model Parameters'!$B$61*$M175)</f>
        <v>252.52477257857842</v>
      </c>
      <c r="O175" s="4">
        <f>(2*'Model Parameters'!$F$21*'Input Parameters'!$G$23+'Model Parameters'!$F$22*'Input Parameters'!$G$24+'Model Parameters'!$F$20*'Input Parameters'!$G$22+'Input Parameters'!$G$12*$I175-'Model Parameters'!$F$20*$N175)/(2*'Model Parameters'!$F$21)</f>
        <v>120.76231176760702</v>
      </c>
      <c r="P175" s="4">
        <f>'Input Parameters'!$G$12*(2*$F175*$M175)/(2*'Model Parameters'!$F$21)*EXP(-$N175*('Model Parameters'!$B$32+'Model Parameters'!$B$35))</f>
        <v>2435.7376452209282</v>
      </c>
      <c r="Q175">
        <f>$O175+LN(1+($P175*('Model Parameters'!$B$33+2*'Model Parameters'!$B$35)*EXP(-$O175*('Model Parameters'!$B$33+2*'Model Parameters'!$B$35)))/(1+LN(SQRT(1+$P175*('Model Parameters'!$B$33+2*'Model Parameters'!$B$35)*EXP(-$O175*('Model Parameters'!$B$33+2*'Model Parameters'!$B$35))))))/('Model Parameters'!$B$33+2*'Model Parameters'!$B$35)</f>
        <v>1639.4651700362629</v>
      </c>
      <c r="R175">
        <f>'Input Parameters'!$G$4*'Model Parameters'!$F$2*EXP(-'Model Parameters'!$B$32*$N175-'Model Parameters'!$B$33*$Q175-'Model Parameters'!$B$35*($N175+2*$Q175))*$L175</f>
        <v>5.6133383269044881</v>
      </c>
      <c r="S175">
        <f>'Input Parameters'!$G$22+('Model Parameters'!$F$20*'Input Parameters'!$G$22 - (1/(1/('Input Parameters'!$G$12*($I175+2*$F175*$R175))+1/('Model Parameters'!$F$22*'Input Parameters'!$G$24))) + 'Input Parameters'!$G$12*($I175+2*$F175*$R175))/('Model Parameters'!$F$20+2*'Input Parameters'!$G$13*'Input Parameters'!$G$12*'Model Parameters'!$B$61*$R175)</f>
        <v>243.6631829150227</v>
      </c>
      <c r="T175">
        <f>'Input Parameters'!$G$15/(2*'Model Parameters'!$F$4)*'Model Parameters'!$B$39/('Model Parameters'!$B$65)*EXP(-($E175+0.11)/'Model Parameters'!$B$48)+'Input Parameters'!$G$13*'Model Parameters'!$B$61*$S175</f>
        <v>573.64493164394344</v>
      </c>
      <c r="U175">
        <f>1/((SQRT($T175*('Input Parameters'!$G$12)^2/'Model Parameters'!$B$51))/TANH(SQRT($T175*('Input Parameters'!$G$12)^2/'Model Parameters'!$B$51))+$T175*'Input Parameters'!$G$12/'Input Parameters'!$G$17)</f>
        <v>0.27176363197094933</v>
      </c>
      <c r="V175" s="4">
        <f>(2*'Model Parameters'!$F$21*'Input Parameters'!$G$23+'Model Parameters'!$F$22*'Input Parameters'!$G$24+'Model Parameters'!$F$20*'Input Parameters'!$G$22+'Input Parameters'!$G$12*$I175-'Model Parameters'!$F$20*$S175)/(2*'Model Parameters'!$F$21)</f>
        <v>136.14687911510123</v>
      </c>
      <c r="W175" s="4">
        <f>'Input Parameters'!$G$12*(2*$F175*$U175*'Model Parameters'!$F$2*'Input Parameters'!$G$4)/(2*'Model Parameters'!$F$21)*EXP(-$S175*('Model Parameters'!$B$32+'Model Parameters'!$B$35))</f>
        <v>2471.6640753194242</v>
      </c>
      <c r="X175">
        <f>MAX(0,$V175+LN(1+($W175*('Model Parameters'!$B$33+2*'Model Parameters'!$B$35)*EXP(-$V175*('Model Parameters'!$B$33+2*'Model Parameters'!$B$35)))/(1+LN(SQRT(1+$W175*('Model Parameters'!$B$33+2*'Model Parameters'!$B$35)*EXP(-$V175*('Model Parameters'!$B$33+2*'Model Parameters'!$B$35))))))/('Model Parameters'!$B$33+2*'Model Parameters'!$B$35))</f>
        <v>1665.7657478438141</v>
      </c>
      <c r="Y175">
        <f>'Input Parameters'!$G$4*'Model Parameters'!$F$2*EXP(-'Model Parameters'!$B$32*$S175-'Model Parameters'!$B$33*$X175-'Model Parameters'!$B$35*($S175+2*$X175))*$U175</f>
        <v>5.6550690178442711</v>
      </c>
      <c r="Z175" s="8">
        <f>$E175-'Model Parameters'!$F$3*'Input Parameters'!$G$3/'Model Parameters'!$F$4*LN($S175/'Input Parameters'!$G$22)</f>
        <v>-1.0483712723989873</v>
      </c>
      <c r="AA175" s="8">
        <f>'Input Parameters'!$G$12*$Y175*$F175*2*'Model Parameters'!$F$4/10</f>
        <v>125.54597480761603</v>
      </c>
      <c r="AB175" s="8">
        <f t="shared" si="13"/>
        <v>5.6550690178442711</v>
      </c>
      <c r="AC175" s="8">
        <f t="shared" si="14"/>
        <v>1665.7657478438141</v>
      </c>
      <c r="AD175" s="8">
        <f>LOG10(S175/1000/'Model Parameters'!$B$15)</f>
        <v>12.698847003471849</v>
      </c>
      <c r="AE175" s="8">
        <f>AA175*10/(AA175*10+('Model Parameters'!$F$4*'Input Parameters'!$G$12)*I175)</f>
        <v>0.83764389786454363</v>
      </c>
      <c r="AF175" s="8">
        <f>Y175*S175*'Input Parameters'!$G$13*'Input Parameters'!$G$12*'Model Parameters'!$B$61</f>
        <v>5.8536623206757715E-3</v>
      </c>
      <c r="AG175" s="8">
        <f>'Input Parameters'!$G$12*F175*Y175</f>
        <v>6.5059840808216838E-3</v>
      </c>
      <c r="AH175" s="8">
        <f>'Input Parameters'!$G$17*('Model Parameters'!$F$2*'Input Parameters'!$G$4*EXP(-'Model Parameters'!$B$32*$S175-'Model Parameters'!$B$33*$X175-'Model Parameters'!$B$35*($S175+2*$X175))-$Y175*SQRT($T175*('Input Parameters'!$G$12)^2/'Model Parameters'!$B$51)/TANH(SQRT($T175*('Input Parameters'!$G$12)^2/'Model Parameters'!$B$51)))</f>
        <v>1.23596464014974E-2</v>
      </c>
      <c r="AI175" s="8">
        <f>MIN(1,('Model Parameters'!$B$45-'Model Parameters'!$F$3*'Input Parameters'!$G$3/'Model Parameters'!$F$4*LN($S175/'Input Parameters'!$G$22))/Z175)</f>
        <v>0.27983528366593458</v>
      </c>
      <c r="AJ175" s="8">
        <f>MIN('Input Parameters'!$G$24+'Model Parameters'!$F$2*'Input Parameters'!$G$4*EXP(-'Model Parameters'!$B$32*$S175-'Model Parameters'!$B$33*$X175-'Model Parameters'!$B$35*($S175+2*$X175)),AC175*10^(3-AD175)/'Model Parameters'!$B$13)</f>
        <v>0.25631116137648785</v>
      </c>
      <c r="AK175" s="8">
        <f t="shared" si="15"/>
        <v>0.2344023177699637</v>
      </c>
      <c r="AL175" s="8">
        <f>MIN(1,('Model Parameters'!$B$45-'Model Parameters'!$F$3*'Input Parameters'!$G$3/'Model Parameters'!$F$4*AD175)/($E175-'Model Parameters'!$F$3*'Input Parameters'!$G$3/'Model Parameters'!$F$4*AD175))</f>
        <v>0.36622192251001295</v>
      </c>
      <c r="AM175" s="8">
        <f>MIN(1,('Model Parameters'!$B$45-'Model Parameters'!$F$3*'Input Parameters'!$G$3/'Model Parameters'!$F$4*AD175-0.2)/($E175-'Model Parameters'!$F$3*'Input Parameters'!$G$3/'Model Parameters'!$F$4*AD175-0.2))</f>
        <v>0.45732985410624022</v>
      </c>
      <c r="AN175" s="8">
        <f t="shared" si="16"/>
        <v>0.30676355865473409</v>
      </c>
      <c r="AO175" s="8">
        <f t="shared" si="17"/>
        <v>0.38307956160337414</v>
      </c>
      <c r="AP175" s="8">
        <f>EXP(-'Model Parameters'!$B$32*$S175-'Model Parameters'!$B$33*$X175-'Model Parameters'!$B$35*($S175+2*$X175))</f>
        <v>0.61092612818697267</v>
      </c>
    </row>
    <row r="176" spans="5:42" x14ac:dyDescent="0.4">
      <c r="E176">
        <f t="shared" si="12"/>
        <v>-0.87</v>
      </c>
      <c r="F176">
        <f>'Input Parameters'!$G$15/(2*'Model Parameters'!$F$4)*'Model Parameters'!$B$39/('Model Parameters'!$B$65)*EXP(-($E176+0.11)/'Model Parameters'!$B$48)</f>
        <v>328.95577359542068</v>
      </c>
      <c r="G176">
        <f>1/((SQRT($F176*('Input Parameters'!$G$12)^2/'Model Parameters'!$B$51))/TANH(SQRT($F176*('Input Parameters'!$G$12)^2/'Model Parameters'!$B$51))+$F176*'Input Parameters'!$G$12/'Input Parameters'!$G$17)</f>
        <v>0.35994758388391496</v>
      </c>
      <c r="H176">
        <f>'Model Parameters'!$F$2*'Input Parameters'!$G$4*$G176</f>
        <v>12.260188144882925</v>
      </c>
      <c r="I176">
        <f>'Input Parameters'!$G$15*'Model Parameters'!$B$41/'Model Parameters'!$F$4*EXP(-$E176/'Model Parameters'!$B$50)</f>
        <v>709.99168053570725</v>
      </c>
      <c r="J176">
        <f>'Input Parameters'!$G$22+('Model Parameters'!$F$20*'Input Parameters'!$G$22 - (1/(1/('Input Parameters'!$G$12*($I176+2*$F176*$H176))+1/('Model Parameters'!$F$22*'Input Parameters'!$G$24))) + 'Input Parameters'!$G$12*($I176+2*$F176*$H176))/('Model Parameters'!$F$20+2*'Input Parameters'!$G$13*'Input Parameters'!$G$12*'Model Parameters'!$B$61*$H176)</f>
        <v>279.4584872787691</v>
      </c>
      <c r="K176">
        <f>'Input Parameters'!$G$15/(2*'Model Parameters'!$F$4)*'Model Parameters'!$B$39/('Model Parameters'!$B$65)*EXP(-($E176+0.11)/'Model Parameters'!$B$48)+'Input Parameters'!$G$13*'Model Parameters'!$B$61*$J176</f>
        <v>640.55198691124815</v>
      </c>
      <c r="L176">
        <f>1/((SQRT($K176*('Input Parameters'!$G$12)^2/'Model Parameters'!$B$51))/TANH(SQRT($K176*('Input Parameters'!$G$12)^2/'Model Parameters'!$B$51))+$K176*'Input Parameters'!$G$12/'Input Parameters'!$G$17)</f>
        <v>0.25668258661768201</v>
      </c>
      <c r="M176">
        <f>'Model Parameters'!$F$2*'Input Parameters'!$G$4*$L176</f>
        <v>8.7428752028042673</v>
      </c>
      <c r="N176">
        <f>'Input Parameters'!$G$22+('Model Parameters'!$F$20*'Input Parameters'!$G$22 - (1/(1/('Input Parameters'!$G$12*($I176+2*$F176*$M176))+1/('Model Parameters'!$F$22*'Input Parameters'!$G$24))) + 'Input Parameters'!$G$12*($I176+2*$F176*$M176))/('Model Parameters'!$F$20+2*'Input Parameters'!$G$13*'Input Parameters'!$G$12*'Model Parameters'!$B$61*$M176)</f>
        <v>274.16169948275422</v>
      </c>
      <c r="O176" s="4">
        <f>(2*'Model Parameters'!$F$21*'Input Parameters'!$G$23+'Model Parameters'!$F$22*'Input Parameters'!$G$24+'Model Parameters'!$F$20*'Input Parameters'!$G$22+'Input Parameters'!$G$12*$I176-'Model Parameters'!$F$20*$N176)/(2*'Model Parameters'!$F$21)</f>
        <v>105.18449751081607</v>
      </c>
      <c r="P176" s="4">
        <f>'Input Parameters'!$G$12*(2*$F176*$M176)/(2*'Model Parameters'!$F$21)*EXP(-$N176*('Model Parameters'!$B$32+'Model Parameters'!$B$35))</f>
        <v>2532.241093914311</v>
      </c>
      <c r="Q176">
        <f>$O176+LN(1+($P176*('Model Parameters'!$B$33+2*'Model Parameters'!$B$35)*EXP(-$O176*('Model Parameters'!$B$33+2*'Model Parameters'!$B$35)))/(1+LN(SQRT(1+$P176*('Model Parameters'!$B$33+2*'Model Parameters'!$B$35)*EXP(-$O176*('Model Parameters'!$B$33+2*'Model Parameters'!$B$35))))))/('Model Parameters'!$B$33+2*'Model Parameters'!$B$35)</f>
        <v>1669.474385180783</v>
      </c>
      <c r="R176">
        <f>'Input Parameters'!$G$4*'Model Parameters'!$F$2*EXP(-'Model Parameters'!$B$32*$N176-'Model Parameters'!$B$33*$Q176-'Model Parameters'!$B$35*($N176+2*$Q176))*$L176</f>
        <v>5.3127946166314963</v>
      </c>
      <c r="S176">
        <f>'Input Parameters'!$G$22+('Model Parameters'!$F$20*'Input Parameters'!$G$22 - (1/(1/('Input Parameters'!$G$12*($I176+2*$F176*$R176))+1/('Model Parameters'!$F$22*'Input Parameters'!$G$24))) + 'Input Parameters'!$G$12*($I176+2*$F176*$R176))/('Model Parameters'!$F$20+2*'Input Parameters'!$G$13*'Input Parameters'!$G$12*'Model Parameters'!$B$61*$R176)</f>
        <v>263.8981089456887</v>
      </c>
      <c r="T176">
        <f>'Input Parameters'!$G$15/(2*'Model Parameters'!$F$4)*'Model Parameters'!$B$39/('Model Parameters'!$B$65)*EXP(-($E176+0.11)/'Model Parameters'!$B$48)+'Input Parameters'!$G$13*'Model Parameters'!$B$61*$S176</f>
        <v>623.20216506986367</v>
      </c>
      <c r="U176">
        <f>1/((SQRT($T176*('Input Parameters'!$G$12)^2/'Model Parameters'!$B$51))/TANH(SQRT($T176*('Input Parameters'!$G$12)^2/'Model Parameters'!$B$51))+$T176*'Input Parameters'!$G$12/'Input Parameters'!$G$17)</f>
        <v>0.26036408548358814</v>
      </c>
      <c r="V176" s="4">
        <f>(2*'Model Parameters'!$F$21*'Input Parameters'!$G$23+'Model Parameters'!$F$22*'Input Parameters'!$G$24+'Model Parameters'!$F$20*'Input Parameters'!$G$22+'Input Parameters'!$G$12*$I176-'Model Parameters'!$F$20*$S176)/(2*'Model Parameters'!$F$21)</f>
        <v>123.00307248884441</v>
      </c>
      <c r="W176" s="4">
        <f>'Input Parameters'!$G$12*(2*$F176*$U176*'Model Parameters'!$F$2*'Input Parameters'!$G$4)/(2*'Model Parameters'!$F$21)*EXP(-$S176*('Model Parameters'!$B$32+'Model Parameters'!$B$35))</f>
        <v>2572.2983516371219</v>
      </c>
      <c r="X176">
        <f>MAX(0,$V176+LN(1+($W176*('Model Parameters'!$B$33+2*'Model Parameters'!$B$35)*EXP(-$V176*('Model Parameters'!$B$33+2*'Model Parameters'!$B$35)))/(1+LN(SQRT(1+$W176*('Model Parameters'!$B$33+2*'Model Parameters'!$B$35)*EXP(-$V176*('Model Parameters'!$B$33+2*'Model Parameters'!$B$35))))))/('Model Parameters'!$B$33+2*'Model Parameters'!$B$35))</f>
        <v>1698.8419014639003</v>
      </c>
      <c r="Y176">
        <f>'Input Parameters'!$G$4*'Model Parameters'!$F$2*EXP(-'Model Parameters'!$B$32*$S176-'Model Parameters'!$B$33*$X176-'Model Parameters'!$B$35*($S176+2*$X176))*$U176</f>
        <v>5.3534117461804813</v>
      </c>
      <c r="Z176" s="8">
        <f>$E176-'Model Parameters'!$F$3*'Input Parameters'!$G$3/'Model Parameters'!$F$4*LN($S176/'Input Parameters'!$G$22)</f>
        <v>-1.0554209451005414</v>
      </c>
      <c r="AA176" s="8">
        <f>'Input Parameters'!$G$12*$Y176*$F176*2*'Model Parameters'!$F$4/10</f>
        <v>129.47410966206093</v>
      </c>
      <c r="AB176" s="8">
        <f t="shared" si="13"/>
        <v>5.3534117461804813</v>
      </c>
      <c r="AC176" s="8">
        <f t="shared" si="14"/>
        <v>1698.8419014639003</v>
      </c>
      <c r="AD176" s="8">
        <f>LOG10(S176/1000/'Model Parameters'!$B$15)</f>
        <v>12.733493368616143</v>
      </c>
      <c r="AE176" s="8">
        <f>AA176*10/(AA176*10+('Model Parameters'!$F$4*'Input Parameters'!$G$12)*I176)</f>
        <v>0.83223509048905175</v>
      </c>
      <c r="AF176" s="8">
        <f>Y176*S176*'Input Parameters'!$G$13*'Input Parameters'!$G$12*'Model Parameters'!$B$61</f>
        <v>6.0015961567678163E-3</v>
      </c>
      <c r="AG176" s="8">
        <f>'Input Parameters'!$G$12*F176*Y176</f>
        <v>6.7095460259139223E-3</v>
      </c>
      <c r="AH176" s="8">
        <f>'Input Parameters'!$G$17*('Model Parameters'!$F$2*'Input Parameters'!$G$4*EXP(-'Model Parameters'!$B$32*$S176-'Model Parameters'!$B$33*$X176-'Model Parameters'!$B$35*($S176+2*$X176))-$Y176*SQRT($T176*('Input Parameters'!$G$12)^2/'Model Parameters'!$B$51)/TANH(SQRT($T176*('Input Parameters'!$G$12)^2/'Model Parameters'!$B$51)))</f>
        <v>1.2711142182681741E-2</v>
      </c>
      <c r="AI176" s="8">
        <f>MIN(1,('Model Parameters'!$B$45-'Model Parameters'!$F$3*'Input Parameters'!$G$3/'Model Parameters'!$F$4*LN($S176/'Input Parameters'!$G$22))/Z176)</f>
        <v>0.27990816978944749</v>
      </c>
      <c r="AJ176" s="8">
        <f>MIN('Input Parameters'!$G$24+'Model Parameters'!$F$2*'Input Parameters'!$G$4*EXP(-'Model Parameters'!$B$32*$S176-'Model Parameters'!$B$33*$X176-'Model Parameters'!$B$35*($S176+2*$X176)),AC176*10^(3-AD176)/'Model Parameters'!$B$13)</f>
        <v>0.24135716160357132</v>
      </c>
      <c r="AK176" s="8">
        <f t="shared" si="15"/>
        <v>0.23294940101334569</v>
      </c>
      <c r="AL176" s="8">
        <f>MIN(1,('Model Parameters'!$B$45-'Model Parameters'!$F$3*'Input Parameters'!$G$3/'Model Parameters'!$F$4*AD176)/($E176-'Model Parameters'!$F$3*'Input Parameters'!$G$3/'Model Parameters'!$F$4*AD176))</f>
        <v>0.36516362961453247</v>
      </c>
      <c r="AM176" s="8">
        <f>MIN(1,('Model Parameters'!$B$45-'Model Parameters'!$F$3*'Input Parameters'!$G$3/'Model Parameters'!$F$4*AD176-0.2)/($E176-'Model Parameters'!$F$3*'Input Parameters'!$G$3/'Model Parameters'!$F$4*AD176-0.2))</f>
        <v>0.45603895927842381</v>
      </c>
      <c r="AN176" s="8">
        <f t="shared" si="16"/>
        <v>0.30390198633556104</v>
      </c>
      <c r="AO176" s="8">
        <f t="shared" si="17"/>
        <v>0.37953162454161204</v>
      </c>
      <c r="AP176" s="8">
        <f>EXP(-'Model Parameters'!$B$32*$S176-'Model Parameters'!$B$33*$X176-'Model Parameters'!$B$35*($S176+2*$X176))</f>
        <v>0.60365902467927823</v>
      </c>
    </row>
    <row r="177" spans="5:42" x14ac:dyDescent="0.4">
      <c r="E177">
        <f t="shared" si="12"/>
        <v>-0.875</v>
      </c>
      <c r="F177">
        <f>'Input Parameters'!$G$15/(2*'Model Parameters'!$F$4)*'Model Parameters'!$B$39/('Model Parameters'!$B$65)*EXP(-($E177+0.11)/'Model Parameters'!$B$48)</f>
        <v>358.36444562691787</v>
      </c>
      <c r="G177">
        <f>1/((SQRT($F177*('Input Parameters'!$G$12)^2/'Model Parameters'!$B$51))/TANH(SQRT($F177*('Input Parameters'!$G$12)^2/'Model Parameters'!$B$51))+$F177*'Input Parameters'!$G$12/'Input Parameters'!$G$17)</f>
        <v>0.34503584493923661</v>
      </c>
      <c r="H177">
        <f>'Model Parameters'!$F$2*'Input Parameters'!$G$4*$G177</f>
        <v>11.752278845822049</v>
      </c>
      <c r="I177">
        <f>'Input Parameters'!$G$15*'Model Parameters'!$B$41/'Model Parameters'!$F$4*EXP(-$E177/'Model Parameters'!$B$50)</f>
        <v>761.51649733534555</v>
      </c>
      <c r="J177">
        <f>'Input Parameters'!$G$22+('Model Parameters'!$F$20*'Input Parameters'!$G$22 - (1/(1/('Input Parameters'!$G$12*($I177+2*$F177*$H177))+1/('Model Parameters'!$F$22*'Input Parameters'!$G$24))) + 'Input Parameters'!$G$12*($I177+2*$F177*$H177))/('Model Parameters'!$F$20+2*'Input Parameters'!$G$13*'Input Parameters'!$G$12*'Model Parameters'!$B$61*$H177)</f>
        <v>303.62025596080167</v>
      </c>
      <c r="K177">
        <f>'Input Parameters'!$G$15/(2*'Model Parameters'!$F$4)*'Model Parameters'!$B$39/('Model Parameters'!$B$65)*EXP(-($E177+0.11)/'Model Parameters'!$B$48)+'Input Parameters'!$G$13*'Model Parameters'!$B$61*$J177</f>
        <v>696.90103102321177</v>
      </c>
      <c r="L177">
        <f>1/((SQRT($K177*('Input Parameters'!$G$12)^2/'Model Parameters'!$B$51))/TANH(SQRT($K177*('Input Parameters'!$G$12)^2/'Model Parameters'!$B$51))+$K177*'Input Parameters'!$G$12/'Input Parameters'!$G$17)</f>
        <v>0.24567266655304579</v>
      </c>
      <c r="M177">
        <f>'Model Parameters'!$F$2*'Input Parameters'!$G$4*$L177</f>
        <v>8.3678659028499318</v>
      </c>
      <c r="N177">
        <f>'Input Parameters'!$G$22+('Model Parameters'!$F$20*'Input Parameters'!$G$22 - (1/(1/('Input Parameters'!$G$12*($I177+2*$F177*$M177))+1/('Model Parameters'!$F$22*'Input Parameters'!$G$24))) + 'Input Parameters'!$G$12*($I177+2*$F177*$M177))/('Model Parameters'!$F$20+2*'Input Parameters'!$G$13*'Input Parameters'!$G$12*'Model Parameters'!$B$61*$M177)</f>
        <v>297.58965034347489</v>
      </c>
      <c r="O177" s="4">
        <f>(2*'Model Parameters'!$F$21*'Input Parameters'!$G$23+'Model Parameters'!$F$22*'Input Parameters'!$G$24+'Model Parameters'!$F$20*'Input Parameters'!$G$22+'Input Parameters'!$G$12*$I177-'Model Parameters'!$F$20*$N177)/(2*'Model Parameters'!$F$21)</f>
        <v>88.092837812464523</v>
      </c>
      <c r="P177" s="4">
        <f>'Input Parameters'!$G$12*(2*$F177*$M177)/(2*'Model Parameters'!$F$21)*EXP(-$N177*('Model Parameters'!$B$32+'Model Parameters'!$B$35))</f>
        <v>2631.547068185534</v>
      </c>
      <c r="Q177">
        <f>$O177+LN(1+($P177*('Model Parameters'!$B$33+2*'Model Parameters'!$B$35)*EXP(-$O177*('Model Parameters'!$B$33+2*'Model Parameters'!$B$35)))/(1+LN(SQRT(1+$P177*('Model Parameters'!$B$33+2*'Model Parameters'!$B$35)*EXP(-$O177*('Model Parameters'!$B$33+2*'Model Parameters'!$B$35))))))/('Model Parameters'!$B$33+2*'Model Parameters'!$B$35)</f>
        <v>1698.9200415823982</v>
      </c>
      <c r="R177">
        <f>'Input Parameters'!$G$4*'Model Parameters'!$F$2*EXP(-'Model Parameters'!$B$32*$N177-'Model Parameters'!$B$33*$Q177-'Model Parameters'!$B$35*($N177+2*$Q177))*$L177</f>
        <v>5.0271716277093619</v>
      </c>
      <c r="S177">
        <f>'Input Parameters'!$G$22+('Model Parameters'!$F$20*'Input Parameters'!$G$22 - (1/(1/('Input Parameters'!$G$12*($I177+2*$F177*$R177))+1/('Model Parameters'!$F$22*'Input Parameters'!$G$24))) + 'Input Parameters'!$G$12*($I177+2*$F177*$R177))/('Model Parameters'!$F$20+2*'Input Parameters'!$G$13*'Input Parameters'!$G$12*'Model Parameters'!$B$61*$R177)</f>
        <v>285.70583158993753</v>
      </c>
      <c r="T177">
        <f>'Input Parameters'!$G$15/(2*'Model Parameters'!$F$4)*'Model Parameters'!$B$39/('Model Parameters'!$B$65)*EXP(-($E177+0.11)/'Model Parameters'!$B$48)+'Input Parameters'!$G$13*'Model Parameters'!$B$61*$S177</f>
        <v>676.92644784969821</v>
      </c>
      <c r="U177">
        <f>1/((SQRT($T177*('Input Parameters'!$G$12)^2/'Model Parameters'!$B$51))/TANH(SQRT($T177*('Input Parameters'!$G$12)^2/'Model Parameters'!$B$51))+$T177*'Input Parameters'!$G$12/'Input Parameters'!$G$17)</f>
        <v>0.24942043969662017</v>
      </c>
      <c r="V177" s="4">
        <f>(2*'Model Parameters'!$F$21*'Input Parameters'!$G$23+'Model Parameters'!$F$22*'Input Parameters'!$G$24+'Model Parameters'!$F$20*'Input Parameters'!$G$22+'Input Parameters'!$G$12*$I177-'Model Parameters'!$F$20*$S177)/(2*'Model Parameters'!$F$21)</f>
        <v>108.72428396383717</v>
      </c>
      <c r="W177" s="4">
        <f>'Input Parameters'!$G$12*(2*$F177*$U177*'Model Parameters'!$F$2*'Input Parameters'!$G$4)/(2*'Model Parameters'!$F$21)*EXP(-$S177*('Model Parameters'!$B$32+'Model Parameters'!$B$35))</f>
        <v>2676.1944618681073</v>
      </c>
      <c r="X177">
        <f>MAX(0,$V177+LN(1+($W177*('Model Parameters'!$B$33+2*'Model Parameters'!$B$35)*EXP(-$V177*('Model Parameters'!$B$33+2*'Model Parameters'!$B$35)))/(1+LN(SQRT(1+$W177*('Model Parameters'!$B$33+2*'Model Parameters'!$B$35)*EXP(-$V177*('Model Parameters'!$B$33+2*'Model Parameters'!$B$35))))))/('Model Parameters'!$B$33+2*'Model Parameters'!$B$35))</f>
        <v>1731.7192729744093</v>
      </c>
      <c r="Y177">
        <f>'Input Parameters'!$G$4*'Model Parameters'!$F$2*EXP(-'Model Parameters'!$B$32*$S177-'Model Parameters'!$B$33*$X177-'Model Parameters'!$B$35*($S177+2*$X177))*$U177</f>
        <v>5.0665410855874482</v>
      </c>
      <c r="Z177" s="8">
        <f>$E177-'Model Parameters'!$F$3*'Input Parameters'!$G$3/'Model Parameters'!$F$4*LN($S177/'Input Parameters'!$G$22)</f>
        <v>-1.0624609429025558</v>
      </c>
      <c r="AA177" s="8">
        <f>'Input Parameters'!$G$12*$Y177*$F177*2*'Model Parameters'!$F$4/10</f>
        <v>133.49077573541916</v>
      </c>
      <c r="AB177" s="8">
        <f t="shared" si="13"/>
        <v>5.0665410855874482</v>
      </c>
      <c r="AC177" s="8">
        <f t="shared" si="14"/>
        <v>1731.7192729744093</v>
      </c>
      <c r="AD177" s="8">
        <f>LOG10(S177/1000/'Model Parameters'!$B$15)</f>
        <v>12.767976195405296</v>
      </c>
      <c r="AE177" s="8">
        <f>AA177*10/(AA177*10+('Model Parameters'!$F$4*'Input Parameters'!$G$12)*I177)</f>
        <v>0.82664648247797423</v>
      </c>
      <c r="AF177" s="8">
        <f>Y177*S177*'Input Parameters'!$G$13*'Input Parameters'!$G$12*'Model Parameters'!$B$61</f>
        <v>6.1493684704868106E-3</v>
      </c>
      <c r="AG177" s="8">
        <f>'Input Parameters'!$G$12*F177*Y177</f>
        <v>6.9176957939275103E-3</v>
      </c>
      <c r="AH177" s="8">
        <f>'Input Parameters'!$G$17*('Model Parameters'!$F$2*'Input Parameters'!$G$4*EXP(-'Model Parameters'!$B$32*$S177-'Model Parameters'!$B$33*$X177-'Model Parameters'!$B$35*($S177+2*$X177))-$Y177*SQRT($T177*('Input Parameters'!$G$12)^2/'Model Parameters'!$B$51)/TANH(SQRT($T177*('Input Parameters'!$G$12)^2/'Model Parameters'!$B$51)))</f>
        <v>1.3067064264414324E-2</v>
      </c>
      <c r="AI177" s="8">
        <f>MIN(1,('Model Parameters'!$B$45-'Model Parameters'!$F$3*'Input Parameters'!$G$3/'Model Parameters'!$F$4*LN($S177/'Input Parameters'!$G$22))/Z177)</f>
        <v>0.27997353209984083</v>
      </c>
      <c r="AJ177" s="8">
        <f>MIN('Input Parameters'!$G$24+'Model Parameters'!$F$2*'Input Parameters'!$G$4*EXP(-'Model Parameters'!$B$32*$S177-'Model Parameters'!$B$33*$X177-'Model Parameters'!$B$35*($S177+2*$X177)),AC177*10^(3-AD177)/'Model Parameters'!$B$13)</f>
        <v>0.22724895209016099</v>
      </c>
      <c r="AK177" s="8">
        <f t="shared" si="15"/>
        <v>0.23143913549726763</v>
      </c>
      <c r="AL177" s="8">
        <f>MIN(1,('Model Parameters'!$B$45-'Model Parameters'!$F$3*'Input Parameters'!$G$3/'Model Parameters'!$F$4*AD177)/($E177-'Model Parameters'!$F$3*'Input Parameters'!$G$3/'Model Parameters'!$F$4*AD177))</f>
        <v>0.36411347869181532</v>
      </c>
      <c r="AM177" s="8">
        <f>MIN(1,('Model Parameters'!$B$45-'Model Parameters'!$F$3*'Input Parameters'!$G$3/'Model Parameters'!$F$4*AD177-0.2)/($E177-'Model Parameters'!$F$3*'Input Parameters'!$G$3/'Model Parameters'!$F$4*AD177-0.2))</f>
        <v>0.4547572702453484</v>
      </c>
      <c r="AN177" s="8">
        <f t="shared" si="16"/>
        <v>0.30099312638340797</v>
      </c>
      <c r="AO177" s="8">
        <f t="shared" si="17"/>
        <v>0.37592349782960277</v>
      </c>
      <c r="AP177" s="8">
        <f>EXP(-'Model Parameters'!$B$32*$S177-'Model Parameters'!$B$33*$X177-'Model Parameters'!$B$35*($S177+2*$X177))</f>
        <v>0.5963780575117229</v>
      </c>
    </row>
    <row r="178" spans="5:42" x14ac:dyDescent="0.4">
      <c r="E178">
        <f t="shared" si="12"/>
        <v>-0.88</v>
      </c>
      <c r="F178">
        <f>'Input Parameters'!$G$15/(2*'Model Parameters'!$F$4)*'Model Parameters'!$B$39/('Model Parameters'!$B$65)*EXP(-($E178+0.11)/'Model Parameters'!$B$48)</f>
        <v>390.40225525099504</v>
      </c>
      <c r="G178">
        <f>1/((SQRT($F178*('Input Parameters'!$G$12)^2/'Model Parameters'!$B$51))/TANH(SQRT($F178*('Input Parameters'!$G$12)^2/'Model Parameters'!$B$51))+$F178*'Input Parameters'!$G$12/'Input Parameters'!$G$17)</f>
        <v>0.33060477081063494</v>
      </c>
      <c r="H178">
        <f>'Model Parameters'!$F$2*'Input Parameters'!$G$4*$G178</f>
        <v>11.260741489076048</v>
      </c>
      <c r="I178">
        <f>'Input Parameters'!$G$15*'Model Parameters'!$B$41/'Model Parameters'!$F$4*EXP(-$E178/'Model Parameters'!$B$50)</f>
        <v>816.7805223806821</v>
      </c>
      <c r="J178">
        <f>'Input Parameters'!$G$22+('Model Parameters'!$F$20*'Input Parameters'!$G$22 - (1/(1/('Input Parameters'!$G$12*($I178+2*$F178*$H178))+1/('Model Parameters'!$F$22*'Input Parameters'!$G$24))) + 'Input Parameters'!$G$12*($I178+2*$F178*$H178))/('Model Parameters'!$F$20+2*'Input Parameters'!$G$13*'Input Parameters'!$G$12*'Model Parameters'!$B$61*$H178)</f>
        <v>329.81198276932349</v>
      </c>
      <c r="K178">
        <f>'Input Parameters'!$G$15/(2*'Model Parameters'!$F$4)*'Model Parameters'!$B$39/('Model Parameters'!$B$65)*EXP(-($E178+0.11)/'Model Parameters'!$B$48)+'Input Parameters'!$G$13*'Model Parameters'!$B$61*$J178</f>
        <v>758.14261603879072</v>
      </c>
      <c r="L178">
        <f>1/((SQRT($K178*('Input Parameters'!$G$12)^2/'Model Parameters'!$B$51))/TANH(SQRT($K178*('Input Parameters'!$G$12)^2/'Model Parameters'!$B$51))+$K178*'Input Parameters'!$G$12/'Input Parameters'!$G$17)</f>
        <v>0.23510787406327188</v>
      </c>
      <c r="M178">
        <f>'Model Parameters'!$F$2*'Input Parameters'!$G$4*$L178</f>
        <v>8.008018109905592</v>
      </c>
      <c r="N178">
        <f>'Input Parameters'!$G$22+('Model Parameters'!$F$20*'Input Parameters'!$G$22 - (1/(1/('Input Parameters'!$G$12*($I178+2*$F178*$M178))+1/('Model Parameters'!$F$22*'Input Parameters'!$G$24))) + 'Input Parameters'!$G$12*($I178+2*$F178*$M178))/('Model Parameters'!$F$20+2*'Input Parameters'!$G$13*'Input Parameters'!$G$12*'Model Parameters'!$B$61*$M178)</f>
        <v>322.9496434231462</v>
      </c>
      <c r="O178" s="4">
        <f>(2*'Model Parameters'!$F$21*'Input Parameters'!$G$23+'Model Parameters'!$F$22*'Input Parameters'!$G$24+'Model Parameters'!$F$20*'Input Parameters'!$G$22+'Input Parameters'!$G$12*$I178-'Model Parameters'!$F$20*$N178)/(2*'Model Parameters'!$F$21)</f>
        <v>69.358301688553482</v>
      </c>
      <c r="P178" s="4">
        <f>'Input Parameters'!$G$12*(2*$F178*$M178)/(2*'Model Parameters'!$F$21)*EXP(-$N178*('Model Parameters'!$B$32+'Model Parameters'!$B$35))</f>
        <v>2733.683536565311</v>
      </c>
      <c r="Q178">
        <f>$O178+LN(1+($P178*('Model Parameters'!$B$33+2*'Model Parameters'!$B$35)*EXP(-$O178*('Model Parameters'!$B$33+2*'Model Parameters'!$B$35)))/(1+LN(SQRT(1+$P178*('Model Parameters'!$B$33+2*'Model Parameters'!$B$35)*EXP(-$O178*('Model Parameters'!$B$33+2*'Model Parameters'!$B$35))))))/('Model Parameters'!$B$33+2*'Model Parameters'!$B$35)</f>
        <v>1727.7149130586206</v>
      </c>
      <c r="R178">
        <f>'Input Parameters'!$G$4*'Model Parameters'!$F$2*EXP(-'Model Parameters'!$B$32*$N178-'Model Parameters'!$B$33*$Q178-'Model Parameters'!$B$35*($N178+2*$Q178))*$L178</f>
        <v>4.7559048219925408</v>
      </c>
      <c r="S178">
        <f>'Input Parameters'!$G$22+('Model Parameters'!$F$20*'Input Parameters'!$G$22 - (1/(1/('Input Parameters'!$G$12*($I178+2*$F178*$R178))+1/('Model Parameters'!$F$22*'Input Parameters'!$G$24))) + 'Input Parameters'!$G$12*($I178+2*$F178*$R178))/('Model Parameters'!$F$20+2*'Input Parameters'!$G$13*'Input Parameters'!$G$12*'Model Parameters'!$B$61*$R178)</f>
        <v>309.19599907224716</v>
      </c>
      <c r="T178">
        <f>'Input Parameters'!$G$15/(2*'Model Parameters'!$F$4)*'Model Parameters'!$B$39/('Model Parameters'!$B$65)*EXP(-($E178+0.11)/'Model Parameters'!$B$48)+'Input Parameters'!$G$13*'Model Parameters'!$B$61*$S178</f>
        <v>735.1557942165507</v>
      </c>
      <c r="U178">
        <f>1/((SQRT($T178*('Input Parameters'!$G$12)^2/'Model Parameters'!$B$51))/TANH(SQRT($T178*('Input Parameters'!$G$12)^2/'Model Parameters'!$B$51))+$T178*'Input Parameters'!$G$12/'Input Parameters'!$G$17)</f>
        <v>0.23892022246132547</v>
      </c>
      <c r="V178" s="4">
        <f>(2*'Model Parameters'!$F$21*'Input Parameters'!$G$23+'Model Parameters'!$F$22*'Input Parameters'!$G$24+'Model Parameters'!$F$20*'Input Parameters'!$G$22+'Input Parameters'!$G$12*$I178-'Model Parameters'!$F$20*$S178)/(2*'Model Parameters'!$F$21)</f>
        <v>93.235943942752272</v>
      </c>
      <c r="W178" s="4">
        <f>'Input Parameters'!$G$12*(2*$F178*$U178*'Model Parameters'!$F$2*'Input Parameters'!$G$4)/(2*'Model Parameters'!$F$21)*EXP(-$S178*('Model Parameters'!$B$32+'Model Parameters'!$B$35))</f>
        <v>2783.4303991251923</v>
      </c>
      <c r="X178">
        <f>MAX(0,$V178+LN(1+($W178*('Model Parameters'!$B$33+2*'Model Parameters'!$B$35)*EXP(-$V178*('Model Parameters'!$B$33+2*'Model Parameters'!$B$35)))/(1+LN(SQRT(1+$W178*('Model Parameters'!$B$33+2*'Model Parameters'!$B$35)*EXP(-$V178*('Model Parameters'!$B$33+2*'Model Parameters'!$B$35))))))/('Model Parameters'!$B$33+2*'Model Parameters'!$B$35))</f>
        <v>1764.3530892096678</v>
      </c>
      <c r="Y178">
        <f>'Input Parameters'!$G$4*'Model Parameters'!$F$2*EXP(-'Model Parameters'!$B$32*$S178-'Model Parameters'!$B$33*$X178-'Model Parameters'!$B$35*($S178+2*$X178))*$U178</f>
        <v>4.7938888339676087</v>
      </c>
      <c r="Z178" s="8">
        <f>$E178-'Model Parameters'!$F$3*'Input Parameters'!$G$3/'Model Parameters'!$F$4*LN($S178/'Input Parameters'!$G$22)</f>
        <v>-1.0694909979437477</v>
      </c>
      <c r="AA178" s="8">
        <f>'Input Parameters'!$G$12*$Y178*$F178*2*'Model Parameters'!$F$4/10</f>
        <v>137.59892762287174</v>
      </c>
      <c r="AB178" s="8">
        <f t="shared" si="13"/>
        <v>4.7938888339676087</v>
      </c>
      <c r="AC178" s="8">
        <f t="shared" si="14"/>
        <v>1764.3530892096678</v>
      </c>
      <c r="AD178" s="8">
        <f>LOG10(S178/1000/'Model Parameters'!$B$15)</f>
        <v>12.802290956082363</v>
      </c>
      <c r="AE178" s="8">
        <f>AA178*10/(AA178*10+('Model Parameters'!$F$4*'Input Parameters'!$G$12)*I178)</f>
        <v>0.82087637927439006</v>
      </c>
      <c r="AF178" s="8">
        <f>Y178*S178*'Input Parameters'!$G$13*'Input Parameters'!$G$12*'Model Parameters'!$B$61</f>
        <v>6.2968256368967947E-3</v>
      </c>
      <c r="AG178" s="8">
        <f>'Input Parameters'!$G$12*F178*Y178</f>
        <v>7.1305864964954007E-3</v>
      </c>
      <c r="AH178" s="8">
        <f>'Input Parameters'!$G$17*('Model Parameters'!$F$2*'Input Parameters'!$G$4*EXP(-'Model Parameters'!$B$32*$S178-'Model Parameters'!$B$33*$X178-'Model Parameters'!$B$35*($S178+2*$X178))-$Y178*SQRT($T178*('Input Parameters'!$G$12)^2/'Model Parameters'!$B$51)/TANH(SQRT($T178*('Input Parameters'!$G$12)^2/'Model Parameters'!$B$51)))</f>
        <v>1.3427412133392219E-2</v>
      </c>
      <c r="AI178" s="8">
        <f>MIN(1,('Model Parameters'!$B$45-'Model Parameters'!$F$3*'Input Parameters'!$G$3/'Model Parameters'!$F$4*LN($S178/'Input Parameters'!$G$22))/Z178)</f>
        <v>0.28003134062798357</v>
      </c>
      <c r="AJ178" s="8">
        <f>MIN('Input Parameters'!$G$24+'Model Parameters'!$F$2*'Input Parameters'!$G$4*EXP(-'Model Parameters'!$B$32*$S178-'Model Parameters'!$B$33*$X178-'Model Parameters'!$B$35*($S178+2*$X178)),AC178*10^(3-AD178)/'Model Parameters'!$B$13)</f>
        <v>0.21394155119476271</v>
      </c>
      <c r="AK178" s="8">
        <f t="shared" si="15"/>
        <v>0.22987111297805254</v>
      </c>
      <c r="AL178" s="8">
        <f>MIN(1,('Model Parameters'!$B$45-'Model Parameters'!$F$3*'Input Parameters'!$G$3/'Model Parameters'!$F$4*AD178)/($E178-'Model Parameters'!$F$3*'Input Parameters'!$G$3/'Model Parameters'!$F$4*AD178))</f>
        <v>0.36307127857909433</v>
      </c>
      <c r="AM178" s="8">
        <f>MIN(1,('Model Parameters'!$B$45-'Model Parameters'!$F$3*'Input Parameters'!$G$3/'Model Parameters'!$F$4*AD178-0.2)/($E178-'Model Parameters'!$F$3*'Input Parameters'!$G$3/'Model Parameters'!$F$4*AD178-0.2))</f>
        <v>0.45348461504110099</v>
      </c>
      <c r="AN178" s="8">
        <f t="shared" si="16"/>
        <v>0.29803663657853036</v>
      </c>
      <c r="AO178" s="8">
        <f t="shared" si="17"/>
        <v>0.37225480885157958</v>
      </c>
      <c r="AP178" s="8">
        <f>EXP(-'Model Parameters'!$B$32*$S178-'Model Parameters'!$B$33*$X178-'Model Parameters'!$B$35*($S178+2*$X178))</f>
        <v>0.58908393107005408</v>
      </c>
    </row>
    <row r="179" spans="5:42" x14ac:dyDescent="0.4">
      <c r="E179">
        <f t="shared" si="12"/>
        <v>-0.88500000000000001</v>
      </c>
      <c r="F179">
        <f>'Input Parameters'!$G$15/(2*'Model Parameters'!$F$4)*'Model Parameters'!$B$39/('Model Parameters'!$B$65)*EXP(-($E179+0.11)/'Model Parameters'!$B$48)</f>
        <v>425.30424757520939</v>
      </c>
      <c r="G179">
        <f>1/((SQRT($F179*('Input Parameters'!$G$12)^2/'Model Parameters'!$B$51))/TANH(SQRT($F179*('Input Parameters'!$G$12)^2/'Model Parameters'!$B$51))+$F179*'Input Parameters'!$G$12/'Input Parameters'!$G$17)</f>
        <v>0.31666067147007931</v>
      </c>
      <c r="H179">
        <f>'Model Parameters'!$F$2*'Input Parameters'!$G$4*$G179</f>
        <v>10.785790998836658</v>
      </c>
      <c r="I179">
        <f>'Input Parameters'!$G$15*'Model Parameters'!$B$41/'Model Parameters'!$F$4*EXP(-$E179/'Model Parameters'!$B$50)</f>
        <v>876.05511380888538</v>
      </c>
      <c r="J179">
        <f>'Input Parameters'!$G$22+('Model Parameters'!$F$20*'Input Parameters'!$G$22 - (1/(1/('Input Parameters'!$G$12*($I179+2*$F179*$H179))+1/('Model Parameters'!$F$22*'Input Parameters'!$G$24))) + 'Input Parameters'!$G$12*($I179+2*$F179*$H179))/('Model Parameters'!$F$20+2*'Input Parameters'!$G$13*'Input Parameters'!$G$12*'Model Parameters'!$B$61*$H179)</f>
        <v>358.19715823104826</v>
      </c>
      <c r="K179">
        <f>'Input Parameters'!$G$15/(2*'Model Parameters'!$F$4)*'Model Parameters'!$B$39/('Model Parameters'!$B$65)*EXP(-($E179+0.11)/'Model Parameters'!$B$48)+'Input Parameters'!$G$13*'Model Parameters'!$B$61*$J179</f>
        <v>824.69407900282818</v>
      </c>
      <c r="L179">
        <f>1/((SQRT($K179*('Input Parameters'!$G$12)^2/'Model Parameters'!$B$51))/TANH(SQRT($K179*('Input Parameters'!$G$12)^2/'Model Parameters'!$B$51))+$K179*'Input Parameters'!$G$12/'Input Parameters'!$G$17)</f>
        <v>0.22497489129972034</v>
      </c>
      <c r="M179">
        <f>'Model Parameters'!$F$2*'Input Parameters'!$G$4*$L179</f>
        <v>7.6628782042295951</v>
      </c>
      <c r="N179">
        <f>'Input Parameters'!$G$22+('Model Parameters'!$F$20*'Input Parameters'!$G$22 - (1/(1/('Input Parameters'!$G$12*($I179+2*$F179*$M179))+1/('Model Parameters'!$F$22*'Input Parameters'!$G$24))) + 'Input Parameters'!$G$12*($I179+2*$F179*$M179))/('Model Parameters'!$F$20+2*'Input Parameters'!$G$13*'Input Parameters'!$G$12*'Model Parameters'!$B$61*$M179)</f>
        <v>350.3929492877092</v>
      </c>
      <c r="O179" s="4">
        <f>(2*'Model Parameters'!$F$21*'Input Parameters'!$G$23+'Model Parameters'!$F$22*'Input Parameters'!$G$24+'Model Parameters'!$F$20*'Input Parameters'!$G$22+'Input Parameters'!$G$12*$I179-'Model Parameters'!$F$20*$N179)/(2*'Model Parameters'!$F$21)</f>
        <v>48.842462188414792</v>
      </c>
      <c r="P179" s="4">
        <f>'Input Parameters'!$G$12*(2*$F179*$M179)/(2*'Model Parameters'!$F$21)*EXP(-$N179*('Model Parameters'!$B$32+'Model Parameters'!$B$35))</f>
        <v>2838.6618927583172</v>
      </c>
      <c r="Q179">
        <f>$O179+LN(1+($P179*('Model Parameters'!$B$33+2*'Model Parameters'!$B$35)*EXP(-$O179*('Model Parameters'!$B$33+2*'Model Parameters'!$B$35)))/(1+LN(SQRT(1+$P179*('Model Parameters'!$B$33+2*'Model Parameters'!$B$35)*EXP(-$O179*('Model Parameters'!$B$33+2*'Model Parameters'!$B$35))))))/('Model Parameters'!$B$33+2*'Model Parameters'!$B$35)</f>
        <v>1755.7624314109335</v>
      </c>
      <c r="R179">
        <f>'Input Parameters'!$G$4*'Model Parameters'!$F$2*EXP(-'Model Parameters'!$B$32*$N179-'Model Parameters'!$B$33*$Q179-'Model Parameters'!$B$35*($N179+2*$Q179))*$L179</f>
        <v>4.4984222854192568</v>
      </c>
      <c r="S179">
        <f>'Input Parameters'!$G$22+('Model Parameters'!$F$20*'Input Parameters'!$G$22 - (1/(1/('Input Parameters'!$G$12*($I179+2*$F179*$R179))+1/('Model Parameters'!$F$22*'Input Parameters'!$G$24))) + 'Input Parameters'!$G$12*($I179+2*$F179*$R179))/('Model Parameters'!$F$20+2*'Input Parameters'!$G$13*'Input Parameters'!$G$12*'Model Parameters'!$B$61*$R179)</f>
        <v>334.4846035838799</v>
      </c>
      <c r="T179">
        <f>'Input Parameters'!$G$15/(2*'Model Parameters'!$F$4)*'Model Parameters'!$B$39/('Model Parameters'!$B$65)*EXP(-($E179+0.11)/'Model Parameters'!$B$48)+'Input Parameters'!$G$13*'Model Parameters'!$B$61*$S179</f>
        <v>798.25458057123546</v>
      </c>
      <c r="U179">
        <f>1/((SQRT($T179*('Input Parameters'!$G$12)^2/'Model Parameters'!$B$51))/TANH(SQRT($T179*('Input Parameters'!$G$12)^2/'Model Parameters'!$B$51))+$T179*'Input Parameters'!$G$12/'Input Parameters'!$G$17)</f>
        <v>0.22884995408374181</v>
      </c>
      <c r="V179" s="4">
        <f>(2*'Model Parameters'!$F$21*'Input Parameters'!$G$23+'Model Parameters'!$F$22*'Input Parameters'!$G$24+'Model Parameters'!$F$20*'Input Parameters'!$G$22+'Input Parameters'!$G$12*$I179-'Model Parameters'!$F$20*$S179)/(2*'Model Parameters'!$F$21)</f>
        <v>76.460872108061011</v>
      </c>
      <c r="W179" s="4">
        <f>'Input Parameters'!$G$12*(2*$F179*$U179*'Model Parameters'!$F$2*'Input Parameters'!$G$4)/(2*'Model Parameters'!$F$21)*EXP(-$S179*('Model Parameters'!$B$32+'Model Parameters'!$B$35))</f>
        <v>2894.0727146954605</v>
      </c>
      <c r="X179">
        <f>MAX(0,$V179+LN(1+($W179*('Model Parameters'!$B$33+2*'Model Parameters'!$B$35)*EXP(-$V179*('Model Parameters'!$B$33+2*'Model Parameters'!$B$35)))/(1+LN(SQRT(1+$W179*('Model Parameters'!$B$33+2*'Model Parameters'!$B$35)*EXP(-$V179*('Model Parameters'!$B$33+2*'Model Parameters'!$B$35))))))/('Model Parameters'!$B$33+2*'Model Parameters'!$B$35))</f>
        <v>1796.6936061055944</v>
      </c>
      <c r="Y179">
        <f>'Input Parameters'!$G$4*'Model Parameters'!$F$2*EXP(-'Model Parameters'!$B$32*$S179-'Model Parameters'!$B$33*$X179-'Model Parameters'!$B$35*($S179+2*$X179))*$U179</f>
        <v>4.5348796410089429</v>
      </c>
      <c r="Z179" s="8">
        <f>$E179-'Model Parameters'!$F$3*'Input Parameters'!$G$3/'Model Parameters'!$F$4*LN($S179/'Input Parameters'!$G$22)</f>
        <v>-1.076510848246635</v>
      </c>
      <c r="AA179" s="8">
        <f>'Input Parameters'!$G$12*$Y179*$F179*2*'Model Parameters'!$F$4/10</f>
        <v>141.8013147929949</v>
      </c>
      <c r="AB179" s="8">
        <f t="shared" si="13"/>
        <v>4.5348796410089429</v>
      </c>
      <c r="AC179" s="8">
        <f t="shared" si="14"/>
        <v>1796.6936061055944</v>
      </c>
      <c r="AD179" s="8">
        <f>LOG10(S179/1000/'Model Parameters'!$B$15)</f>
        <v>12.836433222346429</v>
      </c>
      <c r="AE179" s="8">
        <f>AA179*10/(AA179*10+('Model Parameters'!$F$4*'Input Parameters'!$G$12)*I179)</f>
        <v>0.81492297487216148</v>
      </c>
      <c r="AF179" s="8">
        <f>Y179*S179*'Input Parameters'!$G$13*'Input Parameters'!$G$12*'Model Parameters'!$B$61</f>
        <v>6.4437953631246124E-3</v>
      </c>
      <c r="AG179" s="8">
        <f>'Input Parameters'!$G$12*F179*Y179</f>
        <v>7.3483606152767228E-3</v>
      </c>
      <c r="AH179" s="8">
        <f>'Input Parameters'!$G$17*('Model Parameters'!$F$2*'Input Parameters'!$G$4*EXP(-'Model Parameters'!$B$32*$S179-'Model Parameters'!$B$33*$X179-'Model Parameters'!$B$35*($S179+2*$X179))-$Y179*SQRT($T179*('Input Parameters'!$G$12)^2/'Model Parameters'!$B$51)/TANH(SQRT($T179*('Input Parameters'!$G$12)^2/'Model Parameters'!$B$51)))</f>
        <v>1.3792155978401338E-2</v>
      </c>
      <c r="AI179" s="8">
        <f>MIN(1,('Model Parameters'!$B$45-'Model Parameters'!$F$3*'Input Parameters'!$G$3/'Model Parameters'!$F$4*LN($S179/'Input Parameters'!$G$22))/Z179)</f>
        <v>0.28008156976561849</v>
      </c>
      <c r="AJ179" s="8">
        <f>MIN('Input Parameters'!$G$24+'Model Parameters'!$F$2*'Input Parameters'!$G$4*EXP(-'Model Parameters'!$B$32*$S179-'Model Parameters'!$B$33*$X179-'Model Parameters'!$B$35*($S179+2*$X179)),AC179*10^(3-AD179)/'Model Parameters'!$B$13)</f>
        <v>0.2013916194349572</v>
      </c>
      <c r="AK179" s="8">
        <f t="shared" si="15"/>
        <v>0.22824490604026265</v>
      </c>
      <c r="AL179" s="8">
        <f>MIN(1,('Model Parameters'!$B$45-'Model Parameters'!$F$3*'Input Parameters'!$G$3/'Model Parameters'!$F$4*AD179)/($E179-'Model Parameters'!$F$3*'Input Parameters'!$G$3/'Model Parameters'!$F$4*AD179))</f>
        <v>0.36203684292786409</v>
      </c>
      <c r="AM179" s="8">
        <f>MIN(1,('Model Parameters'!$B$45-'Model Parameters'!$F$3*'Input Parameters'!$G$3/'Model Parameters'!$F$4*AD179-0.2)/($E179-'Model Parameters'!$F$3*'Input Parameters'!$G$3/'Model Parameters'!$F$4*AD179-0.2))</f>
        <v>0.45222082529511504</v>
      </c>
      <c r="AN179" s="8">
        <f t="shared" si="16"/>
        <v>0.29503214105210046</v>
      </c>
      <c r="AO179" s="8">
        <f t="shared" si="17"/>
        <v>0.36852514024863914</v>
      </c>
      <c r="AP179" s="8">
        <f>EXP(-'Model Parameters'!$B$32*$S179-'Model Parameters'!$B$33*$X179-'Model Parameters'!$B$35*($S179+2*$X179))</f>
        <v>0.58177769046520433</v>
      </c>
    </row>
    <row r="180" spans="5:42" x14ac:dyDescent="0.4">
      <c r="E180">
        <f t="shared" si="12"/>
        <v>-0.89</v>
      </c>
      <c r="F180">
        <f>'Input Parameters'!$G$15/(2*'Model Parameters'!$F$4)*'Model Parameters'!$B$39/('Model Parameters'!$B$65)*EXP(-($E180+0.11)/'Model Parameters'!$B$48)</f>
        <v>463.32648075821783</v>
      </c>
      <c r="G180">
        <f>1/((SQRT($F180*('Input Parameters'!$G$12)^2/'Model Parameters'!$B$51))/TANH(SQRT($F180*('Input Parameters'!$G$12)^2/'Model Parameters'!$B$51))+$F180*'Input Parameters'!$G$12/'Input Parameters'!$G$17)</f>
        <v>0.30320591740995245</v>
      </c>
      <c r="H180">
        <f>'Model Parameters'!$F$2*'Input Parameters'!$G$4*$G180</f>
        <v>10.327508116533766</v>
      </c>
      <c r="I180">
        <f>'Input Parameters'!$G$15*'Model Parameters'!$B$41/'Model Parameters'!$F$4*EXP(-$E180/'Model Parameters'!$B$50)</f>
        <v>939.63132249252919</v>
      </c>
      <c r="J180">
        <f>'Input Parameters'!$G$22+('Model Parameters'!$F$20*'Input Parameters'!$G$22 - (1/(1/('Input Parameters'!$G$12*($I180+2*$F180*$H180))+1/('Model Parameters'!$F$22*'Input Parameters'!$G$24))) + 'Input Parameters'!$G$12*($I180+2*$F180*$H180))/('Model Parameters'!$F$20+2*'Input Parameters'!$G$13*'Input Parameters'!$G$12*'Model Parameters'!$B$61*$H180)</f>
        <v>388.95158859282316</v>
      </c>
      <c r="K180">
        <f>'Input Parameters'!$G$15/(2*'Model Parameters'!$F$4)*'Model Parameters'!$B$39/('Model Parameters'!$B$65)*EXP(-($E180+0.11)/'Model Parameters'!$B$48)+'Input Parameters'!$G$13*'Model Parameters'!$B$61*$J180</f>
        <v>897.00750203921564</v>
      </c>
      <c r="L180">
        <f>1/((SQRT($K180*('Input Parameters'!$G$12)^2/'Model Parameters'!$B$51))/TANH(SQRT($K180*('Input Parameters'!$G$12)^2/'Model Parameters'!$B$51))+$K180*'Input Parameters'!$G$12/'Input Parameters'!$G$17)</f>
        <v>0.21525971457816412</v>
      </c>
      <c r="M180">
        <f>'Model Parameters'!$F$2*'Input Parameters'!$G$4*$L180</f>
        <v>7.3319692058086483</v>
      </c>
      <c r="N180">
        <f>'Input Parameters'!$G$22+('Model Parameters'!$F$20*'Input Parameters'!$G$22 - (1/(1/('Input Parameters'!$G$12*($I180+2*$F180*$M180))+1/('Model Parameters'!$F$22*'Input Parameters'!$G$24))) + 'Input Parameters'!$G$12*($I180+2*$F180*$M180))/('Model Parameters'!$F$20+2*'Input Parameters'!$G$13*'Input Parameters'!$G$12*'Model Parameters'!$B$61*$M180)</f>
        <v>380.08173906770907</v>
      </c>
      <c r="O180" s="4">
        <f>(2*'Model Parameters'!$F$21*'Input Parameters'!$G$23+'Model Parameters'!$F$22*'Input Parameters'!$G$24+'Model Parameters'!$F$20*'Input Parameters'!$G$22+'Input Parameters'!$G$12*$I180-'Model Parameters'!$F$20*$N180)/(2*'Model Parameters'!$F$21)</f>
        <v>26.396980766663685</v>
      </c>
      <c r="P180" s="4">
        <f>'Input Parameters'!$G$12*(2*$F180*$M180)/(2*'Model Parameters'!$F$21)*EXP(-$N180*('Model Parameters'!$B$32+'Model Parameters'!$B$35))</f>
        <v>2946.4748962646131</v>
      </c>
      <c r="Q180">
        <f>$O180+LN(1+($P180*('Model Parameters'!$B$33+2*'Model Parameters'!$B$35)*EXP(-$O180*('Model Parameters'!$B$33+2*'Model Parameters'!$B$35)))/(1+LN(SQRT(1+$P180*('Model Parameters'!$B$33+2*'Model Parameters'!$B$35)*EXP(-$O180*('Model Parameters'!$B$33+2*'Model Parameters'!$B$35))))))/('Model Parameters'!$B$33+2*'Model Parameters'!$B$35)</f>
        <v>1782.9564240873935</v>
      </c>
      <c r="R180">
        <f>'Input Parameters'!$G$4*'Model Parameters'!$F$2*EXP(-'Model Parameters'!$B$32*$N180-'Model Parameters'!$B$33*$Q180-'Model Parameters'!$B$35*($N180+2*$Q180))*$L180</f>
        <v>4.2541510984960231</v>
      </c>
      <c r="S180">
        <f>'Input Parameters'!$G$22+('Model Parameters'!$F$20*'Input Parameters'!$G$22 - (1/(1/('Input Parameters'!$G$12*($I180+2*$F180*$R180))+1/('Model Parameters'!$F$22*'Input Parameters'!$G$24))) + 'Input Parameters'!$G$12*($I180+2*$F180*$R180))/('Model Parameters'!$F$20+2*'Input Parameters'!$G$13*'Input Parameters'!$G$12*'Model Parameters'!$B$61*$R180)</f>
        <v>361.69425645220122</v>
      </c>
      <c r="T180">
        <f>'Input Parameters'!$G$15/(2*'Model Parameters'!$F$4)*'Model Parameters'!$B$39/('Model Parameters'!$B$65)*EXP(-($E180+0.11)/'Model Parameters'!$B$48)+'Input Parameters'!$G$13*'Model Parameters'!$B$61*$S180</f>
        <v>866.61557670242223</v>
      </c>
      <c r="U180">
        <f>1/((SQRT($T180*('Input Parameters'!$G$12)^2/'Model Parameters'!$B$51))/TANH(SQRT($T180*('Input Parameters'!$G$12)^2/'Model Parameters'!$B$51))+$T180*'Input Parameters'!$G$12/'Input Parameters'!$G$17)</f>
        <v>0.21919544854644821</v>
      </c>
      <c r="V180" s="4">
        <f>(2*'Model Parameters'!$F$21*'Input Parameters'!$G$23+'Model Parameters'!$F$22*'Input Parameters'!$G$24+'Model Parameters'!$F$20*'Input Parameters'!$G$22+'Input Parameters'!$G$12*$I180-'Model Parameters'!$F$20*$S180)/(2*'Model Parameters'!$F$21)</f>
        <v>58.319409516953222</v>
      </c>
      <c r="W180" s="4">
        <f>'Input Parameters'!$G$12*(2*$F180*$U180*'Model Parameters'!$F$2*'Input Parameters'!$G$4)/(2*'Model Parameters'!$F$21)*EXP(-$S180*('Model Parameters'!$B$32+'Model Parameters'!$B$35))</f>
        <v>3008.1748379880905</v>
      </c>
      <c r="X180">
        <f>MAX(0,$V180+LN(1+($W180*('Model Parameters'!$B$33+2*'Model Parameters'!$B$35)*EXP(-$V180*('Model Parameters'!$B$33+2*'Model Parameters'!$B$35)))/(1+LN(SQRT(1+$W180*('Model Parameters'!$B$33+2*'Model Parameters'!$B$35)*EXP(-$V180*('Model Parameters'!$B$33+2*'Model Parameters'!$B$35))))))/('Model Parameters'!$B$33+2*'Model Parameters'!$B$35))</f>
        <v>1828.6861425272073</v>
      </c>
      <c r="Y180">
        <f>'Input Parameters'!$G$4*'Model Parameters'!$F$2*EXP(-'Model Parameters'!$B$32*$S180-'Model Parameters'!$B$33*$X180-'Model Parameters'!$B$35*($S180+2*$X180))*$U180</f>
        <v>4.2889374134230627</v>
      </c>
      <c r="Z180" s="8">
        <f>$E180-'Model Parameters'!$F$3*'Input Parameters'!$G$3/'Model Parameters'!$F$4*LN($S180/'Input Parameters'!$G$22)</f>
        <v>-1.0835202399378068</v>
      </c>
      <c r="AA180" s="8">
        <f>'Input Parameters'!$G$12*$Y180*$F180*2*'Model Parameters'!$F$4/10</f>
        <v>146.10046686504219</v>
      </c>
      <c r="AB180" s="8">
        <f t="shared" si="13"/>
        <v>4.2889374134230627</v>
      </c>
      <c r="AC180" s="8">
        <f t="shared" si="14"/>
        <v>1828.6861425272073</v>
      </c>
      <c r="AD180" s="8">
        <f>LOG10(S180/1000/'Model Parameters'!$B$15)</f>
        <v>12.870398702882643</v>
      </c>
      <c r="AE180" s="8">
        <f>AA180*10/(AA180*10+('Model Parameters'!$F$4*'Input Parameters'!$G$12)*I180)</f>
        <v>0.80878436297678835</v>
      </c>
      <c r="AF180" s="8">
        <f>Y180*S180*'Input Parameters'!$G$13*'Input Parameters'!$G$12*'Model Parameters'!$B$61</f>
        <v>6.5900872465987194E-3</v>
      </c>
      <c r="AG180" s="8">
        <f>'Input Parameters'!$G$12*F180*Y180</f>
        <v>7.5711492390030683E-3</v>
      </c>
      <c r="AH180" s="8">
        <f>'Input Parameters'!$G$17*('Model Parameters'!$F$2*'Input Parameters'!$G$4*EXP(-'Model Parameters'!$B$32*$S180-'Model Parameters'!$B$33*$X180-'Model Parameters'!$B$35*($S180+2*$X180))-$Y180*SQRT($T180*('Input Parameters'!$G$12)^2/'Model Parameters'!$B$51)/TANH(SQRT($T180*('Input Parameters'!$G$12)^2/'Model Parameters'!$B$51)))</f>
        <v>1.4161236485601837E-2</v>
      </c>
      <c r="AI180" s="8">
        <f>MIN(1,('Model Parameters'!$B$45-'Model Parameters'!$F$3*'Input Parameters'!$G$3/'Model Parameters'!$F$4*LN($S180/'Input Parameters'!$G$22))/Z180)</f>
        <v>0.28012419957676887</v>
      </c>
      <c r="AJ180" s="8">
        <f>MIN('Input Parameters'!$G$24+'Model Parameters'!$F$2*'Input Parameters'!$G$4*EXP(-'Model Parameters'!$B$32*$S180-'Model Parameters'!$B$33*$X180-'Model Parameters'!$B$35*($S180+2*$X180)),AC180*10^(3-AD180)/'Model Parameters'!$B$13)</f>
        <v>0.18955754056038965</v>
      </c>
      <c r="AK180" s="8">
        <f t="shared" si="15"/>
        <v>0.22656007230907974</v>
      </c>
      <c r="AL180" s="8">
        <f>MIN(1,('Model Parameters'!$B$45-'Model Parameters'!$F$3*'Input Parameters'!$G$3/'Model Parameters'!$F$4*AD180)/($E180-'Model Parameters'!$F$3*'Input Parameters'!$G$3/'Model Parameters'!$F$4*AD180))</f>
        <v>0.36100999060421368</v>
      </c>
      <c r="AM180" s="8">
        <f>MIN(1,('Model Parameters'!$B$45-'Model Parameters'!$F$3*'Input Parameters'!$G$3/'Model Parameters'!$F$4*AD180-0.2)/($E180-'Model Parameters'!$F$3*'Input Parameters'!$G$3/'Model Parameters'!$F$4*AD180-0.2))</f>
        <v>0.45096573654382188</v>
      </c>
      <c r="AN180" s="8">
        <f t="shared" si="16"/>
        <v>0.29197923527908531</v>
      </c>
      <c r="AO180" s="8">
        <f t="shared" si="17"/>
        <v>0.36473403595495313</v>
      </c>
      <c r="AP180" s="8">
        <f>EXP(-'Model Parameters'!$B$32*$S180-'Model Parameters'!$B$33*$X180-'Model Parameters'!$B$35*($S180+2*$X180))</f>
        <v>0.57446067552533608</v>
      </c>
    </row>
    <row r="181" spans="5:42" x14ac:dyDescent="0.4">
      <c r="E181">
        <f t="shared" si="12"/>
        <v>-0.89500000000000002</v>
      </c>
      <c r="F181">
        <f>'Input Parameters'!$G$15/(2*'Model Parameters'!$F$4)*'Model Parameters'!$B$39/('Model Parameters'!$B$65)*EXP(-($E181+0.11)/'Model Parameters'!$B$48)</f>
        <v>504.74790457819972</v>
      </c>
      <c r="G181">
        <f>1/((SQRT($F181*('Input Parameters'!$G$12)^2/'Model Parameters'!$B$51))/TANH(SQRT($F181*('Input Parameters'!$G$12)^2/'Model Parameters'!$B$51))+$F181*'Input Parameters'!$G$12/'Input Parameters'!$G$17)</f>
        <v>0.29023937103364494</v>
      </c>
      <c r="H181">
        <f>'Model Parameters'!$F$2*'Input Parameters'!$G$4*$G181</f>
        <v>9.8858540944466231</v>
      </c>
      <c r="I181">
        <f>'Input Parameters'!$G$15*'Model Parameters'!$B$41/'Model Parameters'!$F$4*EXP(-$E181/'Model Parameters'!$B$50)</f>
        <v>1007.8213211613863</v>
      </c>
      <c r="J181">
        <f>'Input Parameters'!$G$22+('Model Parameters'!$F$20*'Input Parameters'!$G$22 - (1/(1/('Input Parameters'!$G$12*($I181+2*$F181*$H181))+1/('Model Parameters'!$F$22*'Input Parameters'!$G$24))) + 'Input Parameters'!$G$12*($I181+2*$F181*$H181))/('Model Parameters'!$F$20+2*'Input Parameters'!$G$13*'Input Parameters'!$G$12*'Model Parameters'!$B$61*$H181)</f>
        <v>422.26421790209525</v>
      </c>
      <c r="K181">
        <f>'Input Parameters'!$G$15/(2*'Model Parameters'!$F$4)*'Model Parameters'!$B$39/('Model Parameters'!$B$65)*EXP(-($E181+0.11)/'Model Parameters'!$B$48)+'Input Parameters'!$G$13*'Model Parameters'!$B$61*$J181</f>
        <v>975.572507539036</v>
      </c>
      <c r="L181">
        <f>1/((SQRT($K181*('Input Parameters'!$G$12)^2/'Model Parameters'!$B$51))/TANH(SQRT($K181*('Input Parameters'!$G$12)^2/'Model Parameters'!$B$51))+$K181*'Input Parameters'!$G$12/'Input Parameters'!$G$17)</f>
        <v>0.20594791758351441</v>
      </c>
      <c r="M181">
        <f>'Model Parameters'!$F$2*'Input Parameters'!$G$4*$L181</f>
        <v>7.0147997393838377</v>
      </c>
      <c r="N181">
        <f>'Input Parameters'!$G$22+('Model Parameters'!$F$20*'Input Parameters'!$G$22 - (1/(1/('Input Parameters'!$G$12*($I181+2*$F181*$M181))+1/('Model Parameters'!$F$22*'Input Parameters'!$G$24))) + 'Input Parameters'!$G$12*($I181+2*$F181*$M181))/('Model Parameters'!$F$20+2*'Input Parameters'!$G$13*'Input Parameters'!$G$12*'Model Parameters'!$B$61*$M181)</f>
        <v>412.18976393719862</v>
      </c>
      <c r="O181" s="4">
        <f>(2*'Model Parameters'!$F$21*'Input Parameters'!$G$23+'Model Parameters'!$F$22*'Input Parameters'!$G$24+'Model Parameters'!$F$20*'Input Parameters'!$G$22+'Input Parameters'!$G$12*$I181-'Model Parameters'!$F$20*$N181)/(2*'Model Parameters'!$F$21)</f>
        <v>1.8630817129124302</v>
      </c>
      <c r="P181" s="4">
        <f>'Input Parameters'!$G$12*(2*$F181*$M181)/(2*'Model Parameters'!$F$21)*EXP(-$N181*('Model Parameters'!$B$32+'Model Parameters'!$B$35))</f>
        <v>3057.0946131794617</v>
      </c>
      <c r="Q181">
        <f>$O181+LN(1+($P181*('Model Parameters'!$B$33+2*'Model Parameters'!$B$35)*EXP(-$O181*('Model Parameters'!$B$33+2*'Model Parameters'!$B$35)))/(1+LN(SQRT(1+$P181*('Model Parameters'!$B$33+2*'Model Parameters'!$B$35)*EXP(-$O181*('Model Parameters'!$B$33+2*'Model Parameters'!$B$35))))))/('Model Parameters'!$B$33+2*'Model Parameters'!$B$35)</f>
        <v>1809.180911850377</v>
      </c>
      <c r="R181">
        <f>'Input Parameters'!$G$4*'Model Parameters'!$F$2*EXP(-'Model Parameters'!$B$32*$N181-'Model Parameters'!$B$33*$Q181-'Model Parameters'!$B$35*($N181+2*$Q181))*$L181</f>
        <v>4.0225225557345237</v>
      </c>
      <c r="S181">
        <f>'Input Parameters'!$G$22+('Model Parameters'!$F$20*'Input Parameters'!$G$22 - (1/(1/('Input Parameters'!$G$12*($I181+2*$F181*$R181))+1/('Model Parameters'!$F$22*'Input Parameters'!$G$24))) + 'Input Parameters'!$G$12*($I181+2*$F181*$R181))/('Model Parameters'!$F$20+2*'Input Parameters'!$G$13*'Input Parameters'!$G$12*'Model Parameters'!$B$61*$R181)</f>
        <v>390.95447849058411</v>
      </c>
      <c r="T181">
        <f>'Input Parameters'!$G$15/(2*'Model Parameters'!$F$4)*'Model Parameters'!$B$39/('Model Parameters'!$B$65)*EXP(-($E181+0.11)/'Model Parameters'!$B$48)+'Input Parameters'!$G$13*'Model Parameters'!$B$61*$S181</f>
        <v>940.66214809520102</v>
      </c>
      <c r="U181">
        <f>1/((SQRT($T181*('Input Parameters'!$G$12)^2/'Model Parameters'!$B$51))/TANH(SQRT($T181*('Input Parameters'!$G$12)^2/'Model Parameters'!$B$51))+$T181*'Input Parameters'!$G$12/'Input Parameters'!$G$17)</f>
        <v>0.20994207444057605</v>
      </c>
      <c r="V181" s="4">
        <f>(2*'Model Parameters'!$F$21*'Input Parameters'!$G$23+'Model Parameters'!$F$22*'Input Parameters'!$G$24+'Model Parameters'!$F$20*'Input Parameters'!$G$22+'Input Parameters'!$G$12*$I181-'Model Parameters'!$F$20*$S181)/(2*'Model Parameters'!$F$21)</f>
        <v>38.729568596217021</v>
      </c>
      <c r="W181" s="4">
        <f>'Input Parameters'!$G$12*(2*$F181*$U181*'Model Parameters'!$F$2*'Input Parameters'!$G$4)/(2*'Model Parameters'!$F$21)*EXP(-$S181*('Model Parameters'!$B$32+'Model Parameters'!$B$35))</f>
        <v>3125.77539613012</v>
      </c>
      <c r="X181">
        <f>MAX(0,$V181+LN(1+($W181*('Model Parameters'!$B$33+2*'Model Parameters'!$B$35)*EXP(-$V181*('Model Parameters'!$B$33+2*'Model Parameters'!$B$35)))/(1+LN(SQRT(1+$W181*('Model Parameters'!$B$33+2*'Model Parameters'!$B$35)*EXP(-$V181*('Model Parameters'!$B$33+2*'Model Parameters'!$B$35))))))/('Model Parameters'!$B$33+2*'Model Parameters'!$B$35))</f>
        <v>1860.2711693315471</v>
      </c>
      <c r="Y181">
        <f>'Input Parameters'!$G$4*'Model Parameters'!$F$2*EXP(-'Model Parameters'!$B$32*$S181-'Model Parameters'!$B$33*$X181-'Model Parameters'!$B$35*($S181+2*$X181))*$U181</f>
        <v>4.055490591083676</v>
      </c>
      <c r="Z181" s="8">
        <f>$E181-'Model Parameters'!$F$3*'Input Parameters'!$G$3/'Model Parameters'!$F$4*LN($S181/'Input Parameters'!$G$22)</f>
        <v>-1.0905189295887867</v>
      </c>
      <c r="AA181" s="8">
        <f>'Input Parameters'!$G$12*$Y181*$F181*2*'Model Parameters'!$F$4/10</f>
        <v>150.49868157277862</v>
      </c>
      <c r="AB181" s="8">
        <f t="shared" si="13"/>
        <v>4.055490591083676</v>
      </c>
      <c r="AC181" s="8">
        <f t="shared" si="14"/>
        <v>1860.2711693315471</v>
      </c>
      <c r="AD181" s="8">
        <f>LOG10(S181/1000/'Model Parameters'!$B$15)</f>
        <v>12.904183282930703</v>
      </c>
      <c r="AE181" s="8">
        <f>AA181*10/(AA181*10+('Model Parameters'!$F$4*'Input Parameters'!$G$12)*I181)</f>
        <v>0.80245855187346438</v>
      </c>
      <c r="AF181" s="8">
        <f>Y181*S181*'Input Parameters'!$G$13*'Input Parameters'!$G$12*'Model Parameters'!$B$61</f>
        <v>6.7354936909207411E-3</v>
      </c>
      <c r="AG181" s="8">
        <f>'Input Parameters'!$G$12*F181*Y181</f>
        <v>7.7990714397460029E-3</v>
      </c>
      <c r="AH181" s="8">
        <f>'Input Parameters'!$G$17*('Model Parameters'!$F$2*'Input Parameters'!$G$4*EXP(-'Model Parameters'!$B$32*$S181-'Model Parameters'!$B$33*$X181-'Model Parameters'!$B$35*($S181+2*$X181))-$Y181*SQRT($T181*('Input Parameters'!$G$12)^2/'Model Parameters'!$B$51)/TANH(SQRT($T181*('Input Parameters'!$G$12)^2/'Model Parameters'!$B$51)))</f>
        <v>1.4534565130666734E-2</v>
      </c>
      <c r="AI181" s="8">
        <f>MIN(1,('Model Parameters'!$B$45-'Model Parameters'!$F$3*'Input Parameters'!$G$3/'Model Parameters'!$F$4*LN($S181/'Input Parameters'!$G$22))/Z181)</f>
        <v>0.28015921713893771</v>
      </c>
      <c r="AJ181" s="8">
        <f>MIN('Input Parameters'!$G$24+'Model Parameters'!$F$2*'Input Parameters'!$G$4*EXP(-'Model Parameters'!$B$32*$S181-'Model Parameters'!$B$33*$X181-'Model Parameters'!$B$35*($S181+2*$X181)),AC181*10^(3-AD181)/'Model Parameters'!$B$13)</f>
        <v>0.17839947282473267</v>
      </c>
      <c r="AK181" s="8">
        <f t="shared" si="15"/>
        <v>0.22481615967931542</v>
      </c>
      <c r="AL181" s="8">
        <f>MIN(1,('Model Parameters'!$B$45-'Model Parameters'!$F$3*'Input Parameters'!$G$3/'Model Parameters'!$F$4*AD181)/($E181-'Model Parameters'!$F$3*'Input Parameters'!$G$3/'Model Parameters'!$F$4*AD181))</f>
        <v>0.35999054610948433</v>
      </c>
      <c r="AM181" s="8">
        <f>MIN(1,('Model Parameters'!$B$45-'Model Parameters'!$F$3*'Input Parameters'!$G$3/'Model Parameters'!$F$4*AD181-0.2)/($E181-'Model Parameters'!$F$3*'Input Parameters'!$G$3/'Model Parameters'!$F$4*AD181-0.2))</f>
        <v>0.44971918855953347</v>
      </c>
      <c r="AN181" s="8">
        <f t="shared" si="16"/>
        <v>0.28887749231915438</v>
      </c>
      <c r="AO181" s="8">
        <f t="shared" si="17"/>
        <v>0.36088100880119267</v>
      </c>
      <c r="AP181" s="8">
        <f>EXP(-'Model Parameters'!$B$32*$S181-'Model Parameters'!$B$33*$X181-'Model Parameters'!$B$35*($S181+2*$X181))</f>
        <v>0.56713446693375225</v>
      </c>
    </row>
    <row r="182" spans="5:42" x14ac:dyDescent="0.4">
      <c r="E182">
        <f t="shared" si="12"/>
        <v>-0.9</v>
      </c>
      <c r="F182">
        <f>'Input Parameters'!$G$15/(2*'Model Parameters'!$F$4)*'Model Parameters'!$B$39/('Model Parameters'!$B$65)*EXP(-($E182+0.11)/'Model Parameters'!$B$48)</f>
        <v>549.8724069454455</v>
      </c>
      <c r="G182">
        <f>1/((SQRT($F182*('Input Parameters'!$G$12)^2/'Model Parameters'!$B$51))/TANH(SQRT($F182*('Input Parameters'!$G$12)^2/'Model Parameters'!$B$51))+$F182*'Input Parameters'!$G$12/'Input Parameters'!$G$17)</f>
        <v>0.27775683548845981</v>
      </c>
      <c r="H182">
        <f>'Model Parameters'!$F$2*'Input Parameters'!$G$4*$G182</f>
        <v>9.4606859834182284</v>
      </c>
      <c r="I182">
        <f>'Input Parameters'!$G$15*'Model Parameters'!$B$41/'Model Parameters'!$F$4*EXP(-$E182/'Model Parameters'!$B$50)</f>
        <v>1080.9599372370408</v>
      </c>
      <c r="J182">
        <f>'Input Parameters'!$G$22+('Model Parameters'!$F$20*'Input Parameters'!$G$22 - (1/(1/('Input Parameters'!$G$12*($I182+2*$F182*$H182))+1/('Model Parameters'!$F$22*'Input Parameters'!$G$24))) + 'Input Parameters'!$G$12*($I182+2*$F182*$H182))/('Model Parameters'!$F$20+2*'Input Parameters'!$G$13*'Input Parameters'!$G$12*'Model Parameters'!$B$61*$H182)</f>
        <v>458.3379904005875</v>
      </c>
      <c r="K182">
        <f>'Input Parameters'!$G$15/(2*'Model Parameters'!$F$4)*'Model Parameters'!$B$39/('Model Parameters'!$B$65)*EXP(-($E182+0.11)/'Model Parameters'!$B$48)+'Input Parameters'!$G$13*'Model Parameters'!$B$61*$J182</f>
        <v>1060.9192662421005</v>
      </c>
      <c r="L182">
        <f>1/((SQRT($K182*('Input Parameters'!$G$12)^2/'Model Parameters'!$B$51))/TANH(SQRT($K182*('Input Parameters'!$G$12)^2/'Model Parameters'!$B$51))+$K182*'Input Parameters'!$G$12/'Input Parameters'!$G$17)</f>
        <v>0.19702487351558559</v>
      </c>
      <c r="M182">
        <f>'Model Parameters'!$F$2*'Input Parameters'!$G$4*$L182</f>
        <v>6.7108716009658558</v>
      </c>
      <c r="N182">
        <f>'Input Parameters'!$G$22+('Model Parameters'!$F$20*'Input Parameters'!$G$22 - (1/(1/('Input Parameters'!$G$12*($I182+2*$F182*$M182))+1/('Model Parameters'!$F$22*'Input Parameters'!$G$24))) + 'Input Parameters'!$G$12*($I182+2*$F182*$M182))/('Model Parameters'!$F$20+2*'Input Parameters'!$G$13*'Input Parameters'!$G$12*'Model Parameters'!$B$61*$M182)</f>
        <v>446.90306665735187</v>
      </c>
      <c r="O182" s="4">
        <f>(2*'Model Parameters'!$F$21*'Input Parameters'!$G$23+'Model Parameters'!$F$22*'Input Parameters'!$G$24+'Model Parameters'!$F$20*'Input Parameters'!$G$22+'Input Parameters'!$G$12*$I182-'Model Parameters'!$F$20*$N182)/(2*'Model Parameters'!$F$21)</f>
        <v>-24.928981619392001</v>
      </c>
      <c r="P182" s="4">
        <f>'Input Parameters'!$G$12*(2*$F182*$M182)/(2*'Model Parameters'!$F$21)*EXP(-$N182*('Model Parameters'!$B$32+'Model Parameters'!$B$35))</f>
        <v>3170.470336403057</v>
      </c>
      <c r="Q182">
        <f>$O182+LN(1+($P182*('Model Parameters'!$B$33+2*'Model Parameters'!$B$35)*EXP(-$O182*('Model Parameters'!$B$33+2*'Model Parameters'!$B$35)))/(1+LN(SQRT(1+$P182*('Model Parameters'!$B$33+2*'Model Parameters'!$B$35)*EXP(-$O182*('Model Parameters'!$B$33+2*'Model Parameters'!$B$35))))))/('Model Parameters'!$B$33+2*'Model Parameters'!$B$35)</f>
        <v>1834.3099516014383</v>
      </c>
      <c r="R182">
        <f>'Input Parameters'!$G$4*'Model Parameters'!$F$2*EXP(-'Model Parameters'!$B$32*$N182-'Model Parameters'!$B$33*$Q182-'Model Parameters'!$B$35*($N182+2*$Q182))*$L182</f>
        <v>3.8029763347381125</v>
      </c>
      <c r="S182">
        <f>'Input Parameters'!$G$22+('Model Parameters'!$F$20*'Input Parameters'!$G$22 - (1/(1/('Input Parameters'!$G$12*($I182+2*$F182*$R182))+1/('Model Parameters'!$F$22*'Input Parameters'!$G$24))) + 'Input Parameters'!$G$12*($I182+2*$F182*$R182))/('Model Parameters'!$F$20+2*'Input Parameters'!$G$13*'Input Parameters'!$G$12*'Model Parameters'!$B$61*$R182)</f>
        <v>422.40200891927191</v>
      </c>
      <c r="T182">
        <f>'Input Parameters'!$G$15/(2*'Model Parameters'!$F$4)*'Model Parameters'!$B$39/('Model Parameters'!$B$65)*EXP(-($E182+0.11)/'Model Parameters'!$B$48)+'Input Parameters'!$G$13*'Model Parameters'!$B$61*$S182</f>
        <v>1020.8506468904336</v>
      </c>
      <c r="U182">
        <f>1/((SQRT($T182*('Input Parameters'!$G$12)^2/'Model Parameters'!$B$51))/TANH(SQRT($T182*('Input Parameters'!$G$12)^2/'Model Parameters'!$B$51))+$T182*'Input Parameters'!$G$12/'Input Parameters'!$G$17)</f>
        <v>0.20107497618558015</v>
      </c>
      <c r="V182" s="4">
        <f>(2*'Model Parameters'!$F$21*'Input Parameters'!$G$23+'Model Parameters'!$F$22*'Input Parameters'!$G$24+'Model Parameters'!$F$20*'Input Parameters'!$G$22+'Input Parameters'!$G$12*$I182-'Model Parameters'!$F$20*$S182)/(2*'Model Parameters'!$F$21)</f>
        <v>17.607198362686763</v>
      </c>
      <c r="W182" s="4">
        <f>'Input Parameters'!$G$12*(2*$F182*$U182*'Model Parameters'!$F$2*'Input Parameters'!$G$4)/(2*'Model Parameters'!$F$21)*EXP(-$S182*('Model Parameters'!$B$32+'Model Parameters'!$B$35))</f>
        <v>3246.8965094845989</v>
      </c>
      <c r="X182">
        <f>MAX(0,$V182+LN(1+($W182*('Model Parameters'!$B$33+2*'Model Parameters'!$B$35)*EXP(-$V182*('Model Parameters'!$B$33+2*'Model Parameters'!$B$35)))/(1+LN(SQRT(1+$W182*('Model Parameters'!$B$33+2*'Model Parameters'!$B$35)*EXP(-$V182*('Model Parameters'!$B$33+2*'Model Parameters'!$B$35))))))/('Model Parameters'!$B$33+2*'Model Parameters'!$B$35))</f>
        <v>1891.384435542087</v>
      </c>
      <c r="Y182">
        <f>'Input Parameters'!$G$4*'Model Parameters'!$F$2*EXP(-'Model Parameters'!$B$32*$S182-'Model Parameters'!$B$33*$X182-'Model Parameters'!$B$35*($S182+2*$X182))*$U182</f>
        <v>3.8339763939485647</v>
      </c>
      <c r="Z182" s="8">
        <f>$E182-'Model Parameters'!$F$3*'Input Parameters'!$G$3/'Model Parameters'!$F$4*LN($S182/'Input Parameters'!$G$22)</f>
        <v>-1.0975066866533674</v>
      </c>
      <c r="AA182" s="8">
        <f>'Input Parameters'!$G$12*$Y182*$F182*2*'Model Parameters'!$F$4/10</f>
        <v>154.99801417871805</v>
      </c>
      <c r="AB182" s="8">
        <f t="shared" si="13"/>
        <v>3.8339763939485647</v>
      </c>
      <c r="AC182" s="8">
        <f t="shared" si="14"/>
        <v>1891.384435542087</v>
      </c>
      <c r="AD182" s="8">
        <f>LOG10(S182/1000/'Model Parameters'!$B$15)</f>
        <v>12.93778306548398</v>
      </c>
      <c r="AE182" s="8">
        <f>AA182*10/(AA182*10+('Model Parameters'!$F$4*'Input Parameters'!$G$12)*I182)</f>
        <v>0.79594348194167486</v>
      </c>
      <c r="AF182" s="8">
        <f>Y182*S182*'Input Parameters'!$G$13*'Input Parameters'!$G$12*'Model Parameters'!$B$61</f>
        <v>6.8797911197877306E-3</v>
      </c>
      <c r="AG182" s="8">
        <f>'Input Parameters'!$G$12*F182*Y182</f>
        <v>8.03223372434669E-3</v>
      </c>
      <c r="AH182" s="8">
        <f>'Input Parameters'!$G$17*('Model Parameters'!$F$2*'Input Parameters'!$G$4*EXP(-'Model Parameters'!$B$32*$S182-'Model Parameters'!$B$33*$X182-'Model Parameters'!$B$35*($S182+2*$X182))-$Y182*SQRT($T182*('Input Parameters'!$G$12)^2/'Model Parameters'!$B$51)/TANH(SQRT($T182*('Input Parameters'!$G$12)^2/'Model Parameters'!$B$51)))</f>
        <v>1.4912024844134395E-2</v>
      </c>
      <c r="AI182" s="8">
        <f>MIN(1,('Model Parameters'!$B$45-'Model Parameters'!$F$3*'Input Parameters'!$G$3/'Model Parameters'!$F$4*LN($S182/'Input Parameters'!$G$22))/Z182)</f>
        <v>0.28018661789756288</v>
      </c>
      <c r="AJ182" s="8">
        <f>MIN('Input Parameters'!$G$24+'Model Parameters'!$F$2*'Input Parameters'!$G$4*EXP(-'Model Parameters'!$B$32*$S182-'Model Parameters'!$B$33*$X182-'Model Parameters'!$B$35*($S182+2*$X182)),AC182*10^(3-AD182)/'Model Parameters'!$B$13)</f>
        <v>0.16787937341575171</v>
      </c>
      <c r="AK182" s="8">
        <f t="shared" si="15"/>
        <v>0.2230127122428478</v>
      </c>
      <c r="AL182" s="8">
        <f>MIN(1,('Model Parameters'!$B$45-'Model Parameters'!$F$3*'Input Parameters'!$G$3/'Model Parameters'!$F$4*AD182)/($E182-'Model Parameters'!$F$3*'Input Parameters'!$G$3/'Model Parameters'!$F$4*AD182))</f>
        <v>0.35897834001537121</v>
      </c>
      <c r="AM182" s="8">
        <f>MIN(1,('Model Parameters'!$B$45-'Model Parameters'!$F$3*'Input Parameters'!$G$3/'Model Parameters'!$F$4*AD182-0.2)/($E182-'Model Parameters'!$F$3*'Input Parameters'!$G$3/'Model Parameters'!$F$4*AD182-0.2))</f>
        <v>0.44848102569227233</v>
      </c>
      <c r="AN182" s="8">
        <f t="shared" si="16"/>
        <v>0.28572646989347705</v>
      </c>
      <c r="AO182" s="8">
        <f t="shared" si="17"/>
        <v>0.35696554917428097</v>
      </c>
      <c r="AP182" s="8">
        <f>EXP(-'Model Parameters'!$B$32*$S182-'Model Parameters'!$B$33*$X182-'Model Parameters'!$B$35*($S182+2*$X182))</f>
        <v>0.55980082795561359</v>
      </c>
    </row>
    <row r="183" spans="5:42" x14ac:dyDescent="0.4">
      <c r="E183">
        <f t="shared" si="12"/>
        <v>-0.90500000000000003</v>
      </c>
      <c r="F183">
        <f>'Input Parameters'!$G$15/(2*'Model Parameters'!$F$4)*'Model Parameters'!$B$39/('Model Parameters'!$B$65)*EXP(-($E183+0.11)/'Model Parameters'!$B$48)</f>
        <v>599.03104337332229</v>
      </c>
      <c r="G183">
        <f>1/((SQRT($F183*('Input Parameters'!$G$12)^2/'Model Parameters'!$B$51))/TANH(SQRT($F183*('Input Parameters'!$G$12)^2/'Model Parameters'!$B$51))+$F183*'Input Parameters'!$G$12/'Input Parameters'!$G$17)</f>
        <v>0.26575150552241289</v>
      </c>
      <c r="H183">
        <f>'Model Parameters'!$F$2*'Input Parameters'!$G$4*$G183</f>
        <v>9.0517719895057009</v>
      </c>
      <c r="I183">
        <f>'Input Parameters'!$G$15*'Model Parameters'!$B$41/'Model Parameters'!$F$4*EXP(-$E183/'Model Parameters'!$B$50)</f>
        <v>1159.4062969068652</v>
      </c>
      <c r="J183">
        <f>'Input Parameters'!$G$22+('Model Parameters'!$F$20*'Input Parameters'!$G$22 - (1/(1/('Input Parameters'!$G$12*($I183+2*$F183*$H183))+1/('Model Parameters'!$F$22*'Input Parameters'!$G$24))) + 'Input Parameters'!$G$12*($I183+2*$F183*$H183))/('Model Parameters'!$F$20+2*'Input Parameters'!$G$13*'Input Parameters'!$G$12*'Model Parameters'!$B$61*$H183)</f>
        <v>497.39075346121962</v>
      </c>
      <c r="K183">
        <f>'Input Parameters'!$G$15/(2*'Model Parameters'!$F$4)*'Model Parameters'!$B$39/('Model Parameters'!$B$65)*EXP(-($E183+0.11)/'Model Parameters'!$B$48)+'Input Parameters'!$G$13*'Model Parameters'!$B$61*$J183</f>
        <v>1153.6217334825822</v>
      </c>
      <c r="L183">
        <f>1/((SQRT($K183*('Input Parameters'!$G$12)^2/'Model Parameters'!$B$51))/TANH(SQRT($K183*('Input Parameters'!$G$12)^2/'Model Parameters'!$B$51))+$K183*'Input Parameters'!$G$12/'Input Parameters'!$G$17)</f>
        <v>0.18847593802357385</v>
      </c>
      <c r="M183">
        <f>'Model Parameters'!$F$2*'Input Parameters'!$G$4*$L183</f>
        <v>6.4196859887731277</v>
      </c>
      <c r="N183">
        <f>'Input Parameters'!$G$22+('Model Parameters'!$F$20*'Input Parameters'!$G$22 - (1/(1/('Input Parameters'!$G$12*($I183+2*$F183*$M183))+1/('Model Parameters'!$F$22*'Input Parameters'!$G$24))) + 'Input Parameters'!$G$12*($I183+2*$F183*$M183))/('Model Parameters'!$F$20+2*'Input Parameters'!$G$13*'Input Parameters'!$G$12*'Model Parameters'!$B$61*$M183)</f>
        <v>484.42072601323923</v>
      </c>
      <c r="O183" s="4">
        <f>(2*'Model Parameters'!$F$21*'Input Parameters'!$G$23+'Model Parameters'!$F$22*'Input Parameters'!$G$24+'Model Parameters'!$F$20*'Input Parameters'!$G$22+'Input Parameters'!$G$12*$I183-'Model Parameters'!$F$20*$N183)/(2*'Model Parameters'!$F$21)</f>
        <v>-54.160466778579504</v>
      </c>
      <c r="P183" s="4">
        <f>'Input Parameters'!$G$12*(2*$F183*$M183)/(2*'Model Parameters'!$F$21)*EXP(-$N183*('Model Parameters'!$B$32+'Model Parameters'!$B$35))</f>
        <v>3286.5264624396932</v>
      </c>
      <c r="Q183">
        <f>$O183+LN(1+($P183*('Model Parameters'!$B$33+2*'Model Parameters'!$B$35)*EXP(-$O183*('Model Parameters'!$B$33+2*'Model Parameters'!$B$35)))/(1+LN(SQRT(1+$P183*('Model Parameters'!$B$33+2*'Model Parameters'!$B$35)*EXP(-$O183*('Model Parameters'!$B$33+2*'Model Parameters'!$B$35))))))/('Model Parameters'!$B$33+2*'Model Parameters'!$B$35)</f>
        <v>1858.2075097071006</v>
      </c>
      <c r="R183">
        <f>'Input Parameters'!$G$4*'Model Parameters'!$F$2*EXP(-'Model Parameters'!$B$32*$N183-'Model Parameters'!$B$33*$Q183-'Model Parameters'!$B$35*($N183+2*$Q183))*$L183</f>
        <v>3.5949637306956808</v>
      </c>
      <c r="S183">
        <f>'Input Parameters'!$G$22+('Model Parameters'!$F$20*'Input Parameters'!$G$22 - (1/(1/('Input Parameters'!$G$12*($I183+2*$F183*$R183))+1/('Model Parameters'!$F$22*'Input Parameters'!$G$24))) + 'Input Parameters'!$G$12*($I183+2*$F183*$R183))/('Model Parameters'!$F$20+2*'Input Parameters'!$G$13*'Input Parameters'!$G$12*'Model Parameters'!$B$61*$R183)</f>
        <v>456.18113675024227</v>
      </c>
      <c r="T183">
        <f>'Input Parameters'!$G$15/(2*'Model Parameters'!$F$4)*'Model Parameters'!$B$39/('Model Parameters'!$B$65)*EXP(-($E183+0.11)/'Model Parameters'!$B$48)+'Input Parameters'!$G$13*'Model Parameters'!$B$61*$S183</f>
        <v>1107.6730108498423</v>
      </c>
      <c r="U183">
        <f>1/((SQRT($T183*('Input Parameters'!$G$12)^2/'Model Parameters'!$B$51))/TANH(SQRT($T183*('Input Parameters'!$G$12)^2/'Model Parameters'!$B$51))+$T183*'Input Parameters'!$G$12/'Input Parameters'!$G$17)</f>
        <v>0.19257925744329502</v>
      </c>
      <c r="V183" s="4">
        <f>(2*'Model Parameters'!$F$21*'Input Parameters'!$G$23+'Model Parameters'!$F$22*'Input Parameters'!$G$24+'Model Parameters'!$F$20*'Input Parameters'!$G$22+'Input Parameters'!$G$12*$I183-'Model Parameters'!$F$20*$S183)/(2*'Model Parameters'!$F$21)</f>
        <v>-5.1338384447387986</v>
      </c>
      <c r="W183" s="4">
        <f>'Input Parameters'!$G$12*(2*$F183*$U183*'Model Parameters'!$F$2*'Input Parameters'!$G$4)/(2*'Model Parameters'!$F$21)*EXP(-$S183*('Model Parameters'!$B$32+'Model Parameters'!$B$35))</f>
        <v>3371.5420365541409</v>
      </c>
      <c r="X183">
        <f>MAX(0,$V183+LN(1+($W183*('Model Parameters'!$B$33+2*'Model Parameters'!$B$35)*EXP(-$V183*('Model Parameters'!$B$33+2*'Model Parameters'!$B$35)))/(1+LN(SQRT(1+$W183*('Model Parameters'!$B$33+2*'Model Parameters'!$B$35)*EXP(-$V183*('Model Parameters'!$B$33+2*'Model Parameters'!$B$35))))))/('Model Parameters'!$B$33+2*'Model Parameters'!$B$35))</f>
        <v>1921.957113342607</v>
      </c>
      <c r="Y183">
        <f>'Input Parameters'!$G$4*'Model Parameters'!$F$2*EXP(-'Model Parameters'!$B$32*$S183-'Model Parameters'!$B$33*$X183-'Model Parameters'!$B$35*($S183+2*$X183))*$U183</f>
        <v>3.6238441529871994</v>
      </c>
      <c r="Z183" s="8">
        <f>$E183-'Model Parameters'!$F$3*'Input Parameters'!$G$3/'Model Parameters'!$F$4*LN($S183/'Input Parameters'!$G$22)</f>
        <v>-1.1044832959681523</v>
      </c>
      <c r="AA183" s="8">
        <f>'Input Parameters'!$G$12*$Y183*$F183*2*'Model Parameters'!$F$4/10</f>
        <v>159.60026713424412</v>
      </c>
      <c r="AB183" s="8">
        <f t="shared" si="13"/>
        <v>3.6238441529871994</v>
      </c>
      <c r="AC183" s="8">
        <f t="shared" si="14"/>
        <v>1921.957113342607</v>
      </c>
      <c r="AD183" s="8">
        <f>LOG10(S183/1000/'Model Parameters'!$B$15)</f>
        <v>12.971194413557129</v>
      </c>
      <c r="AE183" s="8">
        <f>AA183*10/(AA183*10+('Model Parameters'!$F$4*'Input Parameters'!$G$12)*I183)</f>
        <v>0.7892370447758974</v>
      </c>
      <c r="AF183" s="8">
        <f>Y183*S183*'Input Parameters'!$G$13*'Input Parameters'!$G$12*'Model Parameters'!$B$61</f>
        <v>7.0227414274520693E-3</v>
      </c>
      <c r="AG183" s="8">
        <f>'Input Parameters'!$G$12*F183*Y183</f>
        <v>8.2707294985875576E-3</v>
      </c>
      <c r="AH183" s="8">
        <f>'Input Parameters'!$G$17*('Model Parameters'!$F$2*'Input Parameters'!$G$4*EXP(-'Model Parameters'!$B$32*$S183-'Model Parameters'!$B$33*$X183-'Model Parameters'!$B$35*($S183+2*$X183))-$Y183*SQRT($T183*('Input Parameters'!$G$12)^2/'Model Parameters'!$B$51)/TANH(SQRT($T183*('Input Parameters'!$G$12)^2/'Model Parameters'!$B$51)))</f>
        <v>1.5293470926039618E-2</v>
      </c>
      <c r="AI183" s="8">
        <f>MIN(1,('Model Parameters'!$B$45-'Model Parameters'!$F$3*'Input Parameters'!$G$3/'Model Parameters'!$F$4*LN($S183/'Input Parameters'!$G$22))/Z183)</f>
        <v>0.28020640701213129</v>
      </c>
      <c r="AJ183" s="8">
        <f>MIN('Input Parameters'!$G$24+'Model Parameters'!$F$2*'Input Parameters'!$G$4*EXP(-'Model Parameters'!$B$32*$S183-'Model Parameters'!$B$33*$X183-'Model Parameters'!$B$35*($S183+2*$X183)),AC183*10^(3-AD183)/'Model Parameters'!$B$13)</f>
        <v>0.15796099956447393</v>
      </c>
      <c r="AK183" s="8">
        <f t="shared" si="15"/>
        <v>0.22114927659752678</v>
      </c>
      <c r="AL183" s="8">
        <f>MIN(1,('Model Parameters'!$B$45-'Model Parameters'!$F$3*'Input Parameters'!$G$3/'Model Parameters'!$F$4*AD183)/($E183-'Model Parameters'!$F$3*'Input Parameters'!$G$3/'Model Parameters'!$F$4*AD183))</f>
        <v>0.35797320940568267</v>
      </c>
      <c r="AM183" s="8">
        <f>MIN(1,('Model Parameters'!$B$45-'Model Parameters'!$F$3*'Input Parameters'!$G$3/'Model Parameters'!$F$4*AD183-0.2)/($E183-'Model Parameters'!$F$3*'Input Parameters'!$G$3/'Model Parameters'!$F$4*AD183-0.2))</f>
        <v>0.44725109721880063</v>
      </c>
      <c r="AN183" s="8">
        <f t="shared" si="16"/>
        <v>0.28252571790028447</v>
      </c>
      <c r="AO183" s="8">
        <f t="shared" si="17"/>
        <v>0.35298713424174377</v>
      </c>
      <c r="AP183" s="8">
        <f>EXP(-'Model Parameters'!$B$32*$S183-'Model Parameters'!$B$33*$X183-'Model Parameters'!$B$35*($S183+2*$X183))</f>
        <v>0.55246164492065797</v>
      </c>
    </row>
    <row r="184" spans="5:42" x14ac:dyDescent="0.4">
      <c r="E184">
        <f t="shared" si="12"/>
        <v>-0.91</v>
      </c>
      <c r="F184">
        <f>'Input Parameters'!$G$15/(2*'Model Parameters'!$F$4)*'Model Parameters'!$B$39/('Model Parameters'!$B$65)*EXP(-($E184+0.11)/'Model Parameters'!$B$48)</f>
        <v>652.58446576413337</v>
      </c>
      <c r="G184">
        <f>1/((SQRT($F184*('Input Parameters'!$G$12)^2/'Model Parameters'!$B$51))/TANH(SQRT($F184*('Input Parameters'!$G$12)^2/'Model Parameters'!$B$51))+$F184*'Input Parameters'!$G$12/'Input Parameters'!$G$17)</f>
        <v>0.25421440701803227</v>
      </c>
      <c r="H184">
        <f>'Model Parameters'!$F$2*'Input Parameters'!$G$4*$G184</f>
        <v>8.6588064449574951</v>
      </c>
      <c r="I184">
        <f>'Input Parameters'!$G$15*'Model Parameters'!$B$41/'Model Parameters'!$F$4*EXP(-$E184/'Model Parameters'!$B$50)</f>
        <v>1243.5455885101121</v>
      </c>
      <c r="J184">
        <f>'Input Parameters'!$G$22+('Model Parameters'!$F$20*'Input Parameters'!$G$22 - (1/(1/('Input Parameters'!$G$12*($I184+2*$F184*$H184))+1/('Model Parameters'!$F$22*'Input Parameters'!$G$24))) + 'Input Parameters'!$G$12*($I184+2*$F184*$H184))/('Model Parameters'!$F$20+2*'Input Parameters'!$G$13*'Input Parameters'!$G$12*'Model Parameters'!$B$61*$H184)</f>
        <v>539.65620119864582</v>
      </c>
      <c r="K184">
        <f>'Input Parameters'!$G$15/(2*'Model Parameters'!$F$4)*'Model Parameters'!$B$39/('Model Parameters'!$B$65)*EXP(-($E184+0.11)/'Model Parameters'!$B$48)+'Input Parameters'!$G$13*'Model Parameters'!$B$61*$J184</f>
        <v>1254.3011301006236</v>
      </c>
      <c r="L184">
        <f>1/((SQRT($K184*('Input Parameters'!$G$12)^2/'Model Parameters'!$B$51))/TANH(SQRT($K184*('Input Parameters'!$G$12)^2/'Model Parameters'!$B$51))+$K184*'Input Parameters'!$G$12/'Input Parameters'!$G$17)</f>
        <v>0.18028659586106088</v>
      </c>
      <c r="M184">
        <f>'Model Parameters'!$F$2*'Input Parameters'!$G$4*$L184</f>
        <v>6.1407484984533927</v>
      </c>
      <c r="N184">
        <f>'Input Parameters'!$G$22+('Model Parameters'!$F$20*'Input Parameters'!$G$22 - (1/(1/('Input Parameters'!$G$12*($I184+2*$F184*$M184))+1/('Model Parameters'!$F$22*'Input Parameters'!$G$24))) + 'Input Parameters'!$G$12*($I184+2*$F184*$M184))/('Model Parameters'!$F$20+2*'Input Parameters'!$G$13*'Input Parameters'!$G$12*'Model Parameters'!$B$61*$M184)</f>
        <v>524.95563494098235</v>
      </c>
      <c r="O184" s="4">
        <f>(2*'Model Parameters'!$F$21*'Input Parameters'!$G$23+'Model Parameters'!$F$22*'Input Parameters'!$G$24+'Model Parameters'!$F$20*'Input Parameters'!$G$22+'Input Parameters'!$G$12*$I184-'Model Parameters'!$F$20*$N184)/(2*'Model Parameters'!$F$21)</f>
        <v>-86.02468606418789</v>
      </c>
      <c r="P184" s="4">
        <f>'Input Parameters'!$G$12*(2*$F184*$M184)/(2*'Model Parameters'!$F$21)*EXP(-$N184*('Model Parameters'!$B$32+'Model Parameters'!$B$35))</f>
        <v>3405.1603024242663</v>
      </c>
      <c r="Q184">
        <f>$O184+LN(1+($P184*('Model Parameters'!$B$33+2*'Model Parameters'!$B$35)*EXP(-$O184*('Model Parameters'!$B$33+2*'Model Parameters'!$B$35)))/(1+LN(SQRT(1+$P184*('Model Parameters'!$B$33+2*'Model Parameters'!$B$35)*EXP(-$O184*('Model Parameters'!$B$33+2*'Model Parameters'!$B$35))))))/('Model Parameters'!$B$33+2*'Model Parameters'!$B$35)</f>
        <v>1880.7273523038325</v>
      </c>
      <c r="R184">
        <f>'Input Parameters'!$G$4*'Model Parameters'!$F$2*EXP(-'Model Parameters'!$B$32*$N184-'Model Parameters'!$B$33*$Q184-'Model Parameters'!$B$35*($N184+2*$Q184))*$L184</f>
        <v>3.397950079244735</v>
      </c>
      <c r="S184">
        <f>'Input Parameters'!$G$22+('Model Parameters'!$F$20*'Input Parameters'!$G$22 - (1/(1/('Input Parameters'!$G$12*($I184+2*$F184*$R184))+1/('Model Parameters'!$F$22*'Input Parameters'!$G$24))) + 'Input Parameters'!$G$12*($I184+2*$F184*$R184))/('Model Parameters'!$F$20+2*'Input Parameters'!$G$13*'Input Parameters'!$G$12*'Model Parameters'!$B$61*$R184)</f>
        <v>492.44405900186405</v>
      </c>
      <c r="T184">
        <f>'Input Parameters'!$G$15/(2*'Model Parameters'!$F$4)*'Model Parameters'!$B$39/('Model Parameters'!$B$65)*EXP(-($E184+0.11)/'Model Parameters'!$B$48)+'Input Parameters'!$G$13*'Model Parameters'!$B$61*$S184</f>
        <v>1201.6595915512116</v>
      </c>
      <c r="U184">
        <f>1/((SQRT($T184*('Input Parameters'!$G$12)^2/'Model Parameters'!$B$51))/TANH(SQRT($T184*('Input Parameters'!$G$12)^2/'Model Parameters'!$B$51))+$T184*'Input Parameters'!$G$12/'Input Parameters'!$G$17)</f>
        <v>0.18444012962063985</v>
      </c>
      <c r="V184" s="4">
        <f>(2*'Model Parameters'!$F$21*'Input Parameters'!$G$23+'Model Parameters'!$F$22*'Input Parameters'!$G$24+'Model Parameters'!$F$20*'Input Parameters'!$G$22+'Input Parameters'!$G$12*$I184-'Model Parameters'!$F$20*$S184)/(2*'Model Parameters'!$F$21)</f>
        <v>-29.58148020626275</v>
      </c>
      <c r="W184" s="4">
        <f>'Input Parameters'!$G$12*(2*$F184*$U184*'Model Parameters'!$F$2*'Input Parameters'!$G$4)/(2*'Model Parameters'!$F$21)*EXP(-$S184*('Model Parameters'!$B$32+'Model Parameters'!$B$35))</f>
        <v>3499.6957409073034</v>
      </c>
      <c r="X184">
        <f>MAX(0,$V184+LN(1+($W184*('Model Parameters'!$B$33+2*'Model Parameters'!$B$35)*EXP(-$V184*('Model Parameters'!$B$33+2*'Model Parameters'!$B$35)))/(1+LN(SQRT(1+$W184*('Model Parameters'!$B$33+2*'Model Parameters'!$B$35)*EXP(-$V184*('Model Parameters'!$B$33+2*'Model Parameters'!$B$35))))))/('Model Parameters'!$B$33+2*'Model Parameters'!$B$35))</f>
        <v>1951.9159443182236</v>
      </c>
      <c r="Y184">
        <f>'Input Parameters'!$G$4*'Model Parameters'!$F$2*EXP(-'Model Parameters'!$B$32*$S184-'Model Parameters'!$B$33*$X184-'Model Parameters'!$B$35*($S184+2*$X184))*$U184</f>
        <v>3.4245578441329045</v>
      </c>
      <c r="Z184" s="8">
        <f>$E184-'Model Parameters'!$F$3*'Input Parameters'!$G$3/'Model Parameters'!$F$4*LN($S184/'Input Parameters'!$G$22)</f>
        <v>-1.1114485602751982</v>
      </c>
      <c r="AA184" s="8">
        <f>'Input Parameters'!$G$12*$Y184*$F184*2*'Model Parameters'!$F$4/10</f>
        <v>164.3069788844287</v>
      </c>
      <c r="AB184" s="8">
        <f t="shared" si="13"/>
        <v>3.4245578441329045</v>
      </c>
      <c r="AC184" s="8">
        <f t="shared" si="14"/>
        <v>1951.9159443182236</v>
      </c>
      <c r="AD184" s="8">
        <f>LOG10(S184/1000/'Model Parameters'!$B$15)</f>
        <v>13.004413992827191</v>
      </c>
      <c r="AE184" s="8">
        <f>AA184*10/(AA184*10+('Model Parameters'!$F$4*'Input Parameters'!$G$12)*I184)</f>
        <v>0.78233710297433645</v>
      </c>
      <c r="AF184" s="8">
        <f>Y184*S184*'Input Parameters'!$G$13*'Input Parameters'!$G$12*'Model Parameters'!$B$61</f>
        <v>7.1640936056134464E-3</v>
      </c>
      <c r="AG184" s="8">
        <f>'Input Parameters'!$G$12*F184*Y184</f>
        <v>8.5146384870409247E-3</v>
      </c>
      <c r="AH184" s="8">
        <f>'Input Parameters'!$G$17*('Model Parameters'!$F$2*'Input Parameters'!$G$4*EXP(-'Model Parameters'!$B$32*$S184-'Model Parameters'!$B$33*$X184-'Model Parameters'!$B$35*($S184+2*$X184))-$Y184*SQRT($T184*('Input Parameters'!$G$12)^2/'Model Parameters'!$B$51)/TANH(SQRT($T184*('Input Parameters'!$G$12)^2/'Model Parameters'!$B$51)))</f>
        <v>1.5678732092654361E-2</v>
      </c>
      <c r="AI184" s="8">
        <f>MIN(1,('Model Parameters'!$B$45-'Model Parameters'!$F$3*'Input Parameters'!$G$3/'Model Parameters'!$F$4*LN($S184/'Input Parameters'!$G$22))/Z184)</f>
        <v>0.28021860066837695</v>
      </c>
      <c r="AJ184" s="8">
        <f>MIN('Input Parameters'!$G$24+'Model Parameters'!$F$2*'Input Parameters'!$G$4*EXP(-'Model Parameters'!$B$32*$S184-'Model Parameters'!$B$33*$X184-'Model Parameters'!$B$35*($S184+2*$X184)),AC184*10^(3-AD184)/'Model Parameters'!$B$13)</f>
        <v>0.1486098901139801</v>
      </c>
      <c r="AK184" s="8">
        <f t="shared" si="15"/>
        <v>0.21922540824642048</v>
      </c>
      <c r="AL184" s="8">
        <f>MIN(1,('Model Parameters'!$B$45-'Model Parameters'!$F$3*'Input Parameters'!$G$3/'Model Parameters'!$F$4*AD184)/($E184-'Model Parameters'!$F$3*'Input Parameters'!$G$3/'Model Parameters'!$F$4*AD184))</f>
        <v>0.35697499831541657</v>
      </c>
      <c r="AM184" s="8">
        <f>MIN(1,('Model Parameters'!$B$45-'Model Parameters'!$F$3*'Input Parameters'!$G$3/'Model Parameters'!$F$4*AD184-0.2)/($E184-'Model Parameters'!$F$3*'Input Parameters'!$G$3/'Model Parameters'!$F$4*AD184-0.2))</f>
        <v>0.44602925769188756</v>
      </c>
      <c r="AN184" s="8">
        <f t="shared" si="16"/>
        <v>0.27927478601635164</v>
      </c>
      <c r="AO184" s="8">
        <f t="shared" si="17"/>
        <v>0.34894523730446508</v>
      </c>
      <c r="AP184" s="8">
        <f>EXP(-'Model Parameters'!$B$32*$S184-'Model Parameters'!$B$33*$X184-'Model Parameters'!$B$35*($S184+2*$X184))</f>
        <v>0.54511886921894848</v>
      </c>
    </row>
    <row r="185" spans="5:42" x14ac:dyDescent="0.4">
      <c r="E185">
        <f t="shared" si="12"/>
        <v>-0.91500000000000004</v>
      </c>
      <c r="F185">
        <f>'Input Parameters'!$G$15/(2*'Model Parameters'!$F$4)*'Model Parameters'!$B$39/('Model Parameters'!$B$65)*EXP(-($E185+0.11)/'Model Parameters'!$B$48)</f>
        <v>710.9255683286101</v>
      </c>
      <c r="G185">
        <f>1/((SQRT($F185*('Input Parameters'!$G$12)^2/'Model Parameters'!$B$51))/TANH(SQRT($F185*('Input Parameters'!$G$12)^2/'Model Parameters'!$B$51))+$F185*'Input Parameters'!$G$12/'Input Parameters'!$G$17)</f>
        <v>0.24313481421369296</v>
      </c>
      <c r="H185">
        <f>'Model Parameters'!$F$2*'Input Parameters'!$G$4*$G185</f>
        <v>8.281424019204918</v>
      </c>
      <c r="I185">
        <f>'Input Parameters'!$G$15*'Model Parameters'!$B$41/'Model Parameters'!$F$4*EXP(-$E185/'Model Parameters'!$B$50)</f>
        <v>1333.7909538947274</v>
      </c>
      <c r="J185">
        <f>'Input Parameters'!$G$22+('Model Parameters'!$F$20*'Input Parameters'!$G$22 - (1/(1/('Input Parameters'!$G$12*($I185+2*$F185*$H185))+1/('Model Parameters'!$F$22*'Input Parameters'!$G$24))) + 'Input Parameters'!$G$12*($I185+2*$F185*$H185))/('Model Parameters'!$F$20+2*'Input Parameters'!$G$13*'Input Parameters'!$G$12*'Model Parameters'!$B$61*$H185)</f>
        <v>585.3848587881896</v>
      </c>
      <c r="K185">
        <f>'Input Parameters'!$G$15/(2*'Model Parameters'!$F$4)*'Model Parameters'!$B$39/('Model Parameters'!$B$65)*EXP(-($E185+0.11)/'Model Parameters'!$B$48)+'Input Parameters'!$G$13*'Model Parameters'!$B$61*$J185</f>
        <v>1363.6296858774415</v>
      </c>
      <c r="L185">
        <f>1/((SQRT($K185*('Input Parameters'!$G$12)^2/'Model Parameters'!$B$51))/TANH(SQRT($K185*('Input Parameters'!$G$12)^2/'Model Parameters'!$B$51))+$K185*'Input Parameters'!$G$12/'Input Parameters'!$G$17)</f>
        <v>0.17244257493692636</v>
      </c>
      <c r="M185">
        <f>'Model Parameters'!$F$2*'Input Parameters'!$G$4*$L185</f>
        <v>5.873573007776109</v>
      </c>
      <c r="N185">
        <f>'Input Parameters'!$G$22+('Model Parameters'!$F$20*'Input Parameters'!$G$22 - (1/(1/('Input Parameters'!$G$12*($I185+2*$F185*$M185))+1/('Model Parameters'!$F$22*'Input Parameters'!$G$24))) + 'Input Parameters'!$G$12*($I185+2*$F185*$M185))/('Model Parameters'!$F$20+2*'Input Parameters'!$G$13*'Input Parameters'!$G$12*'Model Parameters'!$B$61*$M185)</f>
        <v>568.73531310092312</v>
      </c>
      <c r="O185" s="4">
        <f>(2*'Model Parameters'!$F$21*'Input Parameters'!$G$23+'Model Parameters'!$F$22*'Input Parameters'!$G$24+'Model Parameters'!$F$20*'Input Parameters'!$G$22+'Input Parameters'!$G$12*$I185-'Model Parameters'!$F$20*$N185)/(2*'Model Parameters'!$F$21)</f>
        <v>-120.7275516092589</v>
      </c>
      <c r="P185" s="4">
        <f>'Input Parameters'!$G$12*(2*$F185*$M185)/(2*'Model Parameters'!$F$21)*EXP(-$N185*('Model Parameters'!$B$32+'Model Parameters'!$B$35))</f>
        <v>3526.2398080375037</v>
      </c>
      <c r="Q185">
        <f>$O185+LN(1+($P185*('Model Parameters'!$B$33+2*'Model Parameters'!$B$35)*EXP(-$O185*('Model Parameters'!$B$33+2*'Model Parameters'!$B$35)))/(1+LN(SQRT(1+$P185*('Model Parameters'!$B$33+2*'Model Parameters'!$B$35)*EXP(-$O185*('Model Parameters'!$B$33+2*'Model Parameters'!$B$35))))))/('Model Parameters'!$B$33+2*'Model Parameters'!$B$35)</f>
        <v>1901.7129409457784</v>
      </c>
      <c r="R185">
        <f>'Input Parameters'!$G$4*'Model Parameters'!$F$2*EXP(-'Model Parameters'!$B$32*$N185-'Model Parameters'!$B$33*$Q185-'Model Parameters'!$B$35*($N185+2*$Q185))*$L185</f>
        <v>3.2114164911582774</v>
      </c>
      <c r="S185">
        <f>'Input Parameters'!$G$22+('Model Parameters'!$F$20*'Input Parameters'!$G$22 - (1/(1/('Input Parameters'!$G$12*($I185+2*$F185*$R185))+1/('Model Parameters'!$F$22*'Input Parameters'!$G$24))) + 'Input Parameters'!$G$12*($I185+2*$F185*$R185))/('Model Parameters'!$F$20+2*'Input Parameters'!$G$13*'Input Parameters'!$G$12*'Model Parameters'!$B$61*$R185)</f>
        <v>531.35127053464976</v>
      </c>
      <c r="T185">
        <f>'Input Parameters'!$G$15/(2*'Model Parameters'!$F$4)*'Model Parameters'!$B$39/('Model Parameters'!$B$65)*EXP(-($E185+0.11)/'Model Parameters'!$B$48)+'Input Parameters'!$G$13*'Model Parameters'!$B$61*$S185</f>
        <v>1303.3822349747447</v>
      </c>
      <c r="U185">
        <f>1/((SQRT($T185*('Input Parameters'!$G$12)^2/'Model Parameters'!$B$51))/TANH(SQRT($T185*('Input Parameters'!$G$12)^2/'Model Parameters'!$B$51))+$T185*'Input Parameters'!$G$12/'Input Parameters'!$G$17)</f>
        <v>0.17664302901554282</v>
      </c>
      <c r="V185" s="4">
        <f>(2*'Model Parameters'!$F$21*'Input Parameters'!$G$23+'Model Parameters'!$F$22*'Input Parameters'!$G$24+'Model Parameters'!$F$20*'Input Parameters'!$G$22+'Input Parameters'!$G$12*$I185-'Model Parameters'!$F$20*$S185)/(2*'Model Parameters'!$F$21)</f>
        <v>-55.825277590891808</v>
      </c>
      <c r="W185" s="4">
        <f>'Input Parameters'!$G$12*(2*$F185*$U185*'Model Parameters'!$F$2*'Input Parameters'!$G$4)/(2*'Model Parameters'!$F$21)*EXP(-$S185*('Model Parameters'!$B$32+'Model Parameters'!$B$35))</f>
        <v>3631.3193539085019</v>
      </c>
      <c r="X185">
        <f>MAX(0,$V185+LN(1+($W185*('Model Parameters'!$B$33+2*'Model Parameters'!$B$35)*EXP(-$V185*('Model Parameters'!$B$33+2*'Model Parameters'!$B$35)))/(1+LN(SQRT(1+$W185*('Model Parameters'!$B$33+2*'Model Parameters'!$B$35)*EXP(-$V185*('Model Parameters'!$B$33+2*'Model Parameters'!$B$35))))))/('Model Parameters'!$B$33+2*'Model Parameters'!$B$35))</f>
        <v>1981.1833708193867</v>
      </c>
      <c r="Y185">
        <f>'Input Parameters'!$G$4*'Model Parameters'!$F$2*EXP(-'Model Parameters'!$B$32*$S185-'Model Parameters'!$B$33*$X185-'Model Parameters'!$B$35*($S185+2*$X185))*$U185</f>
        <v>3.2355979437575169</v>
      </c>
      <c r="Z185" s="8">
        <f>$E185-'Model Parameters'!$F$3*'Input Parameters'!$G$3/'Model Parameters'!$F$4*LN($S185/'Input Parameters'!$G$22)</f>
        <v>-1.1184023027194434</v>
      </c>
      <c r="AA185" s="8">
        <f>'Input Parameters'!$G$12*$Y185*$F185*2*'Model Parameters'!$F$4/10</f>
        <v>169.11941087703207</v>
      </c>
      <c r="AB185" s="8">
        <f t="shared" si="13"/>
        <v>3.2355979437575169</v>
      </c>
      <c r="AC185" s="8">
        <f t="shared" si="14"/>
        <v>1981.1833708193867</v>
      </c>
      <c r="AD185" s="8">
        <f>LOG10(S185/1000/'Model Parameters'!$B$15)</f>
        <v>13.037438813848564</v>
      </c>
      <c r="AE185" s="8">
        <f>AA185*10/(AA185*10+('Model Parameters'!$F$4*'Input Parameters'!$G$12)*I185)</f>
        <v>0.77524150982635487</v>
      </c>
      <c r="AF185" s="8">
        <f>Y185*S185*'Input Parameters'!$G$13*'Input Parameters'!$G$12*'Model Parameters'!$B$61</f>
        <v>7.303585490713185E-3</v>
      </c>
      <c r="AG185" s="8">
        <f>'Input Parameters'!$G$12*F185*Y185</f>
        <v>8.7640260598555279E-3</v>
      </c>
      <c r="AH185" s="8">
        <f>'Input Parameters'!$G$17*('Model Parameters'!$F$2*'Input Parameters'!$G$4*EXP(-'Model Parameters'!$B$32*$S185-'Model Parameters'!$B$33*$X185-'Model Parameters'!$B$35*($S185+2*$X185))-$Y185*SQRT($T185*('Input Parameters'!$G$12)^2/'Model Parameters'!$B$51)/TANH(SQRT($T185*('Input Parameters'!$G$12)^2/'Model Parameters'!$B$51)))</f>
        <v>1.6067611550568708E-2</v>
      </c>
      <c r="AI185" s="8">
        <f>MIN(1,('Model Parameters'!$B$45-'Model Parameters'!$F$3*'Input Parameters'!$G$3/'Model Parameters'!$F$4*LN($S185/'Input Parameters'!$G$22))/Z185)</f>
        <v>0.28022322732829869</v>
      </c>
      <c r="AJ185" s="8">
        <f>MIN('Input Parameters'!$G$24+'Model Parameters'!$F$2*'Input Parameters'!$G$4*EXP(-'Model Parameters'!$B$32*$S185-'Model Parameters'!$B$33*$X185-'Model Parameters'!$B$35*($S185+2*$X185)),AC185*10^(3-AD185)/'Model Parameters'!$B$13)</f>
        <v>0.13979333133818825</v>
      </c>
      <c r="AK185" s="8">
        <f t="shared" si="15"/>
        <v>0.21724067784240414</v>
      </c>
      <c r="AL185" s="8">
        <f>MIN(1,('Model Parameters'!$B$45-'Model Parameters'!$F$3*'Input Parameters'!$G$3/'Model Parameters'!$F$4*AD185)/($E185-'Model Parameters'!$F$3*'Input Parameters'!$G$3/'Model Parameters'!$F$4*AD185))</f>
        <v>0.35598355815666227</v>
      </c>
      <c r="AM185" s="8">
        <f>MIN(1,('Model Parameters'!$B$45-'Model Parameters'!$F$3*'Input Parameters'!$G$3/'Model Parameters'!$F$4*AD185-0.2)/($E185-'Model Parameters'!$F$3*'Input Parameters'!$G$3/'Model Parameters'!$F$4*AD185-0.2))</f>
        <v>0.44481536728192766</v>
      </c>
      <c r="AN185" s="8">
        <f t="shared" si="16"/>
        <v>0.27597323109872884</v>
      </c>
      <c r="AO185" s="8">
        <f t="shared" si="17"/>
        <v>0.3448393369256062</v>
      </c>
      <c r="AP185" s="8">
        <f>EXP(-'Model Parameters'!$B$32*$S185-'Model Parameters'!$B$33*$X185-'Model Parameters'!$B$35*($S185+2*$X185))</f>
        <v>0.5377744630658654</v>
      </c>
    </row>
    <row r="186" spans="5:42" x14ac:dyDescent="0.4">
      <c r="E186">
        <f t="shared" si="12"/>
        <v>-0.92</v>
      </c>
      <c r="F186">
        <f>'Input Parameters'!$G$15/(2*'Model Parameters'!$F$4)*'Model Parameters'!$B$39/('Model Parameters'!$B$65)*EXP(-($E186+0.11)/'Model Parameters'!$B$48)</f>
        <v>774.48237005082319</v>
      </c>
      <c r="G186">
        <f>1/((SQRT($F186*('Input Parameters'!$G$12)^2/'Model Parameters'!$B$51))/TANH(SQRT($F186*('Input Parameters'!$G$12)^2/'Model Parameters'!$B$51))+$F186*'Input Parameters'!$G$12/'Input Parameters'!$G$17)</f>
        <v>0.2325006361113901</v>
      </c>
      <c r="H186">
        <f>'Model Parameters'!$F$2*'Input Parameters'!$G$4*$G186</f>
        <v>7.9192128803117781</v>
      </c>
      <c r="I186">
        <f>'Input Parameters'!$G$15*'Model Parameters'!$B$41/'Model Parameters'!$F$4*EXP(-$E186/'Model Parameters'!$B$50)</f>
        <v>1430.5855170318434</v>
      </c>
      <c r="J186">
        <f>'Input Parameters'!$G$22+('Model Parameters'!$F$20*'Input Parameters'!$G$22 - (1/(1/('Input Parameters'!$G$12*($I186+2*$F186*$H186))+1/('Model Parameters'!$F$22*'Input Parameters'!$G$24))) + 'Input Parameters'!$G$12*($I186+2*$F186*$H186))/('Model Parameters'!$F$20+2*'Input Parameters'!$G$13*'Input Parameters'!$G$12*'Model Parameters'!$B$61*$H186)</f>
        <v>634.84510742680607</v>
      </c>
      <c r="K186">
        <f>'Input Parameters'!$G$15/(2*'Model Parameters'!$F$4)*'Model Parameters'!$B$39/('Model Parameters'!$B$65)*EXP(-($E186+0.11)/'Model Parameters'!$B$48)+'Input Parameters'!$G$13*'Model Parameters'!$B$61*$J186</f>
        <v>1482.334664831712</v>
      </c>
      <c r="L186">
        <f>1/((SQRT($K186*('Input Parameters'!$G$12)^2/'Model Parameters'!$B$51))/TANH(SQRT($K186*('Input Parameters'!$G$12)^2/'Model Parameters'!$B$51))+$K186*'Input Parameters'!$G$12/'Input Parameters'!$G$17)</f>
        <v>0.16492993186433841</v>
      </c>
      <c r="M186">
        <f>'Model Parameters'!$F$2*'Input Parameters'!$G$4*$L186</f>
        <v>5.6176845905198221</v>
      </c>
      <c r="N186">
        <f>'Input Parameters'!$G$22+('Model Parameters'!$F$20*'Input Parameters'!$G$22 - (1/(1/('Input Parameters'!$G$12*($I186+2*$F186*$M186))+1/('Model Parameters'!$F$22*'Input Parameters'!$G$24))) + 'Input Parameters'!$G$12*($I186+2*$F186*$M186))/('Model Parameters'!$F$20+2*'Input Parameters'!$G$13*'Input Parameters'!$G$12*'Model Parameters'!$B$61*$M186)</f>
        <v>616.00275460523153</v>
      </c>
      <c r="O186" s="4">
        <f>(2*'Model Parameters'!$F$21*'Input Parameters'!$G$23+'Model Parameters'!$F$22*'Input Parameters'!$G$24+'Model Parameters'!$F$20*'Input Parameters'!$G$22+'Input Parameters'!$G$12*$I186-'Model Parameters'!$F$20*$N186)/(2*'Model Parameters'!$F$21)</f>
        <v>-158.48811867500419</v>
      </c>
      <c r="P186" s="4">
        <f>'Input Parameters'!$G$12*(2*$F186*$M186)/(2*'Model Parameters'!$F$21)*EXP(-$N186*('Model Parameters'!$B$32+'Model Parameters'!$B$35))</f>
        <v>3649.6011984576494</v>
      </c>
      <c r="Q186">
        <f>$O186+LN(1+($P186*('Model Parameters'!$B$33+2*'Model Parameters'!$B$35)*EXP(-$O186*('Model Parameters'!$B$33+2*'Model Parameters'!$B$35)))/(1+LN(SQRT(1+$P186*('Model Parameters'!$B$33+2*'Model Parameters'!$B$35)*EXP(-$O186*('Model Parameters'!$B$33+2*'Model Parameters'!$B$35))))))/('Model Parameters'!$B$33+2*'Model Parameters'!$B$35)</f>
        <v>1920.9973243595048</v>
      </c>
      <c r="R186">
        <f>'Input Parameters'!$G$4*'Model Parameters'!$F$2*EXP(-'Model Parameters'!$B$32*$N186-'Model Parameters'!$B$33*$Q186-'Model Parameters'!$B$35*($N186+2*$Q186))*$L186</f>
        <v>3.0348610173991886</v>
      </c>
      <c r="S186">
        <f>'Input Parameters'!$G$22+('Model Parameters'!$F$20*'Input Parameters'!$G$22 - (1/(1/('Input Parameters'!$G$12*($I186+2*$F186*$R186))+1/('Model Parameters'!$F$22*'Input Parameters'!$G$24))) + 'Input Parameters'!$G$12*($I186+2*$F186*$R186))/('Model Parameters'!$F$20+2*'Input Parameters'!$G$13*'Input Parameters'!$G$12*'Model Parameters'!$B$61*$R186)</f>
        <v>573.07199066064697</v>
      </c>
      <c r="T186">
        <f>'Input Parameters'!$G$15/(2*'Model Parameters'!$F$4)*'Model Parameters'!$B$39/('Model Parameters'!$B$65)*EXP(-($E186+0.11)/'Model Parameters'!$B$48)+'Input Parameters'!$G$13*'Model Parameters'!$B$61*$S186</f>
        <v>1413.4576396374446</v>
      </c>
      <c r="U186">
        <f>1/((SQRT($T186*('Input Parameters'!$G$12)^2/'Model Parameters'!$B$51))/TANH(SQRT($T186*('Input Parameters'!$G$12)^2/'Model Parameters'!$B$51))+$T186*'Input Parameters'!$G$12/'Input Parameters'!$G$17)</f>
        <v>0.16917370652250852</v>
      </c>
      <c r="V186" s="4">
        <f>(2*'Model Parameters'!$F$21*'Input Parameters'!$G$23+'Model Parameters'!$F$22*'Input Parameters'!$G$24+'Model Parameters'!$F$20*'Input Parameters'!$G$22+'Input Parameters'!$G$12*$I186-'Model Parameters'!$F$20*$S186)/(2*'Model Parameters'!$F$21)</f>
        <v>-83.956205749595526</v>
      </c>
      <c r="W186" s="4">
        <f>'Input Parameters'!$G$12*(2*$F186*$U186*'Model Parameters'!$F$2*'Input Parameters'!$G$4)/(2*'Model Parameters'!$F$21)*EXP(-$S186*('Model Parameters'!$B$32+'Model Parameters'!$B$35))</f>
        <v>3766.3505100085622</v>
      </c>
      <c r="X186">
        <f>MAX(0,$V186+LN(1+($W186*('Model Parameters'!$B$33+2*'Model Parameters'!$B$35)*EXP(-$V186*('Model Parameters'!$B$33+2*'Model Parameters'!$B$35)))/(1+LN(SQRT(1+$W186*('Model Parameters'!$B$33+2*'Model Parameters'!$B$35)*EXP(-$V186*('Model Parameters'!$B$33+2*'Model Parameters'!$B$35))))))/('Model Parameters'!$B$33+2*'Model Parameters'!$B$35))</f>
        <v>2009.6776383127126</v>
      </c>
      <c r="Y186">
        <f>'Input Parameters'!$G$4*'Model Parameters'!$F$2*EXP(-'Model Parameters'!$B$32*$S186-'Model Parameters'!$B$33*$X186-'Model Parameters'!$B$35*($S186+2*$X186))*$U186</f>
        <v>3.0564627186665367</v>
      </c>
      <c r="Z186" s="8">
        <f>$E186-'Model Parameters'!$F$3*'Input Parameters'!$G$3/'Model Parameters'!$F$4*LN($S186/'Input Parameters'!$G$22)</f>
        <v>-1.1253443692693468</v>
      </c>
      <c r="AA186" s="8">
        <f>'Input Parameters'!$G$12*$Y186*$F186*2*'Model Parameters'!$F$4/10</f>
        <v>174.03853203577219</v>
      </c>
      <c r="AB186" s="8">
        <f t="shared" si="13"/>
        <v>3.0564627186665367</v>
      </c>
      <c r="AC186" s="8">
        <f t="shared" si="14"/>
        <v>2009.6776383127126</v>
      </c>
      <c r="AD186" s="8">
        <f>LOG10(S186/1000/'Model Parameters'!$B$15)</f>
        <v>13.070266272969944</v>
      </c>
      <c r="AE186" s="8">
        <f>AA186*10/(AA186*10+('Model Parameters'!$F$4*'Input Parameters'!$G$12)*I186)</f>
        <v>0.76794812834388393</v>
      </c>
      <c r="AF186" s="8">
        <f>Y186*S186*'Input Parameters'!$G$13*'Input Parameters'!$G$12*'Model Parameters'!$B$61</f>
        <v>7.4409455815337647E-3</v>
      </c>
      <c r="AG186" s="8">
        <f>'Input Parameters'!$G$12*F186*Y186</f>
        <v>9.0189424281376471E-3</v>
      </c>
      <c r="AH186" s="8">
        <f>'Input Parameters'!$G$17*('Model Parameters'!$F$2*'Input Parameters'!$G$4*EXP(-'Model Parameters'!$B$32*$S186-'Model Parameters'!$B$33*$X186-'Model Parameters'!$B$35*($S186+2*$X186))-$Y186*SQRT($T186*('Input Parameters'!$G$12)^2/'Model Parameters'!$B$51)/TANH(SQRT($T186*('Input Parameters'!$G$12)^2/'Model Parameters'!$B$51)))</f>
        <v>1.6459888009671408E-2</v>
      </c>
      <c r="AI186" s="8">
        <f>MIN(1,('Model Parameters'!$B$45-'Model Parameters'!$F$3*'Input Parameters'!$G$3/'Model Parameters'!$F$4*LN($S186/'Input Parameters'!$G$22))/Z186)</f>
        <v>0.2802203288883835</v>
      </c>
      <c r="AJ186" s="8">
        <f>MIN('Input Parameters'!$G$24+'Model Parameters'!$F$2*'Input Parameters'!$G$4*EXP(-'Model Parameters'!$B$32*$S186-'Model Parameters'!$B$33*$X186-'Model Parameters'!$B$35*($S186+2*$X186)),AC186*10^(3-AD186)/'Model Parameters'!$B$13)</f>
        <v>0.13148031061673868</v>
      </c>
      <c r="AK186" s="8">
        <f t="shared" si="15"/>
        <v>0.21519467709374168</v>
      </c>
      <c r="AL186" s="8">
        <f>MIN(1,('Model Parameters'!$B$45-'Model Parameters'!$F$3*'Input Parameters'!$G$3/'Model Parameters'!$F$4*AD186)/($E186-'Model Parameters'!$F$3*'Input Parameters'!$G$3/'Model Parameters'!$F$4*AD186))</f>
        <v>0.35499874812015403</v>
      </c>
      <c r="AM186" s="8">
        <f>MIN(1,('Model Parameters'!$B$45-'Model Parameters'!$F$3*'Input Parameters'!$G$3/'Model Parameters'!$F$4*AD186-0.2)/($E186-'Model Parameters'!$F$3*'Input Parameters'!$G$3/'Model Parameters'!$F$4*AD186-0.2))</f>
        <v>0.44360929210243616</v>
      </c>
      <c r="AN186" s="8">
        <f t="shared" si="16"/>
        <v>0.27262062418329419</v>
      </c>
      <c r="AO186" s="8">
        <f t="shared" si="17"/>
        <v>0.34066892558602113</v>
      </c>
      <c r="AP186" s="8">
        <f>EXP(-'Model Parameters'!$B$32*$S186-'Model Parameters'!$B$33*$X186-'Model Parameters'!$B$35*($S186+2*$X186))</f>
        <v>0.53043035074567424</v>
      </c>
    </row>
    <row r="187" spans="5:42" x14ac:dyDescent="0.4">
      <c r="E187">
        <f t="shared" si="12"/>
        <v>-0.92500000000000004</v>
      </c>
      <c r="F187">
        <f>'Input Parameters'!$G$15/(2*'Model Parameters'!$F$4)*'Model Parameters'!$B$39/('Model Parameters'!$B$65)*EXP(-($E187+0.11)/'Model Parameters'!$B$48)</f>
        <v>843.72115484568701</v>
      </c>
      <c r="G187">
        <f>1/((SQRT($F187*('Input Parameters'!$G$12)^2/'Model Parameters'!$B$51))/TANH(SQRT($F187*('Input Parameters'!$G$12)^2/'Model Parameters'!$B$51))+$F187*'Input Parameters'!$G$12/'Input Parameters'!$G$17)</f>
        <v>0.22229876605052684</v>
      </c>
      <c r="H187">
        <f>'Model Parameters'!$F$2*'Input Parameters'!$G$4*$G187</f>
        <v>7.5717266018202691</v>
      </c>
      <c r="I187">
        <f>'Input Parameters'!$G$15*'Model Parameters'!$B$41/'Model Parameters'!$F$4*EXP(-$E187/'Model Parameters'!$B$50)</f>
        <v>1534.4045598488872</v>
      </c>
      <c r="J187">
        <f>'Input Parameters'!$G$22+('Model Parameters'!$F$20*'Input Parameters'!$G$22 - (1/(1/('Input Parameters'!$G$12*($I187+2*$F187*$H187))+1/('Model Parameters'!$F$22*'Input Parameters'!$G$24))) + 'Input Parameters'!$G$12*($I187+2*$F187*$H187))/('Model Parameters'!$F$20+2*'Input Parameters'!$G$13*'Input Parameters'!$G$12*'Model Parameters'!$B$61*$H187)</f>
        <v>688.32424975125502</v>
      </c>
      <c r="K187">
        <f>'Input Parameters'!$G$15/(2*'Model Parameters'!$F$4)*'Model Parameters'!$B$39/('Model Parameters'!$B$65)*EXP(-($E187+0.11)/'Model Parameters'!$B$48)+'Input Parameters'!$G$13*'Model Parameters'!$B$61*$J187</f>
        <v>1611.2026933183365</v>
      </c>
      <c r="L187">
        <f>1/((SQRT($K187*('Input Parameters'!$G$12)^2/'Model Parameters'!$B$51))/TANH(SQRT($K187*('Input Parameters'!$G$12)^2/'Model Parameters'!$B$51))+$K187*'Input Parameters'!$G$12/'Input Parameters'!$G$17)</f>
        <v>0.15773511325791323</v>
      </c>
      <c r="M187">
        <f>'Model Parameters'!$F$2*'Input Parameters'!$G$4*$L187</f>
        <v>5.3726216043170165</v>
      </c>
      <c r="N187">
        <f>'Input Parameters'!$G$22+('Model Parameters'!$F$20*'Input Parameters'!$G$22 - (1/(1/('Input Parameters'!$G$12*($I187+2*$F187*$M187))+1/('Model Parameters'!$F$22*'Input Parameters'!$G$24))) + 'Input Parameters'!$G$12*($I187+2*$F187*$M187))/('Model Parameters'!$F$20+2*'Input Parameters'!$G$13*'Input Parameters'!$G$12*'Model Parameters'!$B$61*$M187)</f>
        <v>667.01731156171525</v>
      </c>
      <c r="O187" s="4">
        <f>(2*'Model Parameters'!$F$21*'Input Parameters'!$G$23+'Model Parameters'!$F$22*'Input Parameters'!$G$24+'Model Parameters'!$F$20*'Input Parameters'!$G$22+'Input Parameters'!$G$12*$I187-'Model Parameters'!$F$20*$N187)/(2*'Model Parameters'!$F$21)</f>
        <v>-199.53912374787785</v>
      </c>
      <c r="P187" s="4">
        <f>'Input Parameters'!$G$12*(2*$F187*$M187)/(2*'Model Parameters'!$F$21)*EXP(-$N187*('Model Parameters'!$B$32+'Model Parameters'!$B$35))</f>
        <v>3775.0464822047638</v>
      </c>
      <c r="Q187">
        <f>$O187+LN(1+($P187*('Model Parameters'!$B$33+2*'Model Parameters'!$B$35)*EXP(-$O187*('Model Parameters'!$B$33+2*'Model Parameters'!$B$35)))/(1+LN(SQRT(1+$P187*('Model Parameters'!$B$33+2*'Model Parameters'!$B$35)*EXP(-$O187*('Model Parameters'!$B$33+2*'Model Parameters'!$B$35))))))/('Model Parameters'!$B$33+2*'Model Parameters'!$B$35)</f>
        <v>1938.4030197312309</v>
      </c>
      <c r="R187">
        <f>'Input Parameters'!$G$4*'Model Parameters'!$F$2*EXP(-'Model Parameters'!$B$32*$N187-'Model Parameters'!$B$33*$Q187-'Model Parameters'!$B$35*($N187+2*$Q187))*$L187</f>
        <v>2.8677993541425661</v>
      </c>
      <c r="S187">
        <f>'Input Parameters'!$G$22+('Model Parameters'!$F$20*'Input Parameters'!$G$22 - (1/(1/('Input Parameters'!$G$12*($I187+2*$F187*$R187))+1/('Model Parameters'!$F$22*'Input Parameters'!$G$24))) + 'Input Parameters'!$G$12*($I187+2*$F187*$R187))/('Model Parameters'!$F$20+2*'Input Parameters'!$G$13*'Input Parameters'!$G$12*'Model Parameters'!$B$61*$R187)</f>
        <v>617.78463195914503</v>
      </c>
      <c r="T187">
        <f>'Input Parameters'!$G$15/(2*'Model Parameters'!$F$4)*'Model Parameters'!$B$39/('Model Parameters'!$B$65)*EXP(-($E187+0.11)/'Model Parameters'!$B$48)+'Input Parameters'!$G$13*'Model Parameters'!$B$61*$S187</f>
        <v>1532.5510194801336</v>
      </c>
      <c r="U187">
        <f>1/((SQRT($T187*('Input Parameters'!$G$12)^2/'Model Parameters'!$B$51))/TANH(SQRT($T187*('Input Parameters'!$G$12)^2/'Model Parameters'!$B$51))+$T187*'Input Parameters'!$G$12/'Input Parameters'!$G$17)</f>
        <v>0.16201829391868783</v>
      </c>
      <c r="V187" s="4">
        <f>(2*'Model Parameters'!$F$21*'Input Parameters'!$G$23+'Model Parameters'!$F$22*'Input Parameters'!$G$24+'Model Parameters'!$F$20*'Input Parameters'!$G$22+'Input Parameters'!$G$12*$I187-'Model Parameters'!$F$20*$S187)/(2*'Model Parameters'!$F$21)</f>
        <v>-114.06648240471861</v>
      </c>
      <c r="W187" s="4">
        <f>'Input Parameters'!$G$12*(2*$F187*$U187*'Model Parameters'!$F$2*'Input Parameters'!$G$4)/(2*'Model Parameters'!$F$21)*EXP(-$S187*('Model Parameters'!$B$32+'Model Parameters'!$B$35))</f>
        <v>3904.7005359301611</v>
      </c>
      <c r="X187">
        <f>MAX(0,$V187+LN(1+($W187*('Model Parameters'!$B$33+2*'Model Parameters'!$B$35)*EXP(-$V187*('Model Parameters'!$B$33+2*'Model Parameters'!$B$35)))/(1+LN(SQRT(1+$W187*('Model Parameters'!$B$33+2*'Model Parameters'!$B$35)*EXP(-$V187*('Model Parameters'!$B$33+2*'Model Parameters'!$B$35))))))/('Model Parameters'!$B$33+2*'Model Parameters'!$B$35))</f>
        <v>2037.3128569122237</v>
      </c>
      <c r="Y187">
        <f>'Input Parameters'!$G$4*'Model Parameters'!$F$2*EXP(-'Model Parameters'!$B$32*$S187-'Model Parameters'!$B$33*$X187-'Model Parameters'!$B$35*($S187+2*$X187))*$U187</f>
        <v>2.8866690544928395</v>
      </c>
      <c r="Z187" s="8">
        <f>$E187-'Model Parameters'!$F$3*'Input Parameters'!$G$3/'Model Parameters'!$F$4*LN($S187/'Input Parameters'!$G$22)</f>
        <v>-1.1322746310068916</v>
      </c>
      <c r="AA187" s="8">
        <f>'Input Parameters'!$G$12*$Y187*$F187*2*'Model Parameters'!$F$4/10</f>
        <v>179.06500017973059</v>
      </c>
      <c r="AB187" s="8">
        <f t="shared" si="13"/>
        <v>2.8866690544928395</v>
      </c>
      <c r="AC187" s="8">
        <f t="shared" si="14"/>
        <v>2037.3128569122237</v>
      </c>
      <c r="AD187" s="8">
        <f>LOG10(S187/1000/'Model Parameters'!$B$15)</f>
        <v>13.10289419104307</v>
      </c>
      <c r="AE187" s="8">
        <f>AA187*10/(AA187*10+('Model Parameters'!$F$4*'Input Parameters'!$G$12)*I187)</f>
        <v>0.7604548493199087</v>
      </c>
      <c r="AF187" s="8">
        <f>Y187*S187*'Input Parameters'!$G$13*'Input Parameters'!$G$12*'Model Parameters'!$B$61</f>
        <v>7.5758948839333524E-3</v>
      </c>
      <c r="AG187" s="8">
        <f>'Input Parameters'!$G$12*F187*Y187</f>
        <v>9.2794216810763632E-3</v>
      </c>
      <c r="AH187" s="8">
        <f>'Input Parameters'!$G$17*('Model Parameters'!$F$2*'Input Parameters'!$G$4*EXP(-'Model Parameters'!$B$32*$S187-'Model Parameters'!$B$33*$X187-'Model Parameters'!$B$35*($S187+2*$X187))-$Y187*SQRT($T187*('Input Parameters'!$G$12)^2/'Model Parameters'!$B$51)/TANH(SQRT($T187*('Input Parameters'!$G$12)^2/'Model Parameters'!$B$51)))</f>
        <v>1.6855316565009746E-2</v>
      </c>
      <c r="AI187" s="8">
        <f>MIN(1,('Model Parameters'!$B$45-'Model Parameters'!$F$3*'Input Parameters'!$G$3/'Model Parameters'!$F$4*LN($S187/'Input Parameters'!$G$22))/Z187)</f>
        <v>0.28020996171639956</v>
      </c>
      <c r="AJ187" s="8">
        <f>MIN('Input Parameters'!$G$24+'Model Parameters'!$F$2*'Input Parameters'!$G$4*EXP(-'Model Parameters'!$B$32*$S187-'Model Parameters'!$B$33*$X187-'Model Parameters'!$B$35*($S187+2*$X187)),AC187*10^(3-AD187)/'Model Parameters'!$B$13)</f>
        <v>0.12364146124905262</v>
      </c>
      <c r="AK187" s="8">
        <f t="shared" si="15"/>
        <v>0.21308702421498202</v>
      </c>
      <c r="AL187" s="8">
        <f>MIN(1,('Model Parameters'!$B$45-'Model Parameters'!$F$3*'Input Parameters'!$G$3/'Model Parameters'!$F$4*AD187)/($E187-'Model Parameters'!$F$3*'Input Parameters'!$G$3/'Model Parameters'!$F$4*AD187))</f>
        <v>0.35402043554107626</v>
      </c>
      <c r="AM187" s="8">
        <f>MIN(1,('Model Parameters'!$B$45-'Model Parameters'!$F$3*'Input Parameters'!$G$3/'Model Parameters'!$F$4*AD187-0.2)/($E187-'Model Parameters'!$F$3*'Input Parameters'!$G$3/'Model Parameters'!$F$4*AD187-0.2))</f>
        <v>0.44241090451070136</v>
      </c>
      <c r="AN187" s="8">
        <f t="shared" si="16"/>
        <v>0.26921655696555757</v>
      </c>
      <c r="AO187" s="8">
        <f t="shared" si="17"/>
        <v>0.3364335177271699</v>
      </c>
      <c r="AP187" s="8">
        <f>EXP(-'Model Parameters'!$B$32*$S187-'Model Parameters'!$B$33*$X187-'Model Parameters'!$B$35*($S187+2*$X187))</f>
        <v>0.52308837649164708</v>
      </c>
    </row>
    <row r="188" spans="5:42" x14ac:dyDescent="0.4">
      <c r="E188">
        <f t="shared" si="12"/>
        <v>-0.93</v>
      </c>
      <c r="F188">
        <f>'Input Parameters'!$G$15/(2*'Model Parameters'!$F$4)*'Model Parameters'!$B$39/('Model Parameters'!$B$65)*EXP(-($E188+0.11)/'Model Parameters'!$B$48)</f>
        <v>919.14989244677645</v>
      </c>
      <c r="G188">
        <f>1/((SQRT($F188*('Input Parameters'!$G$12)^2/'Model Parameters'!$B$51))/TANH(SQRT($F188*('Input Parameters'!$G$12)^2/'Model Parameters'!$B$51))+$F188*'Input Parameters'!$G$12/'Input Parameters'!$G$17)</f>
        <v>0.2125153907821184</v>
      </c>
      <c r="H188">
        <f>'Model Parameters'!$F$2*'Input Parameters'!$G$4*$G188</f>
        <v>7.2384946901390252</v>
      </c>
      <c r="I188">
        <f>'Input Parameters'!$G$15*'Model Parameters'!$B$41/'Model Parameters'!$F$4*EXP(-$E188/'Model Parameters'!$B$50)</f>
        <v>1645.7578559651049</v>
      </c>
      <c r="J188">
        <f>'Input Parameters'!$G$22+('Model Parameters'!$F$20*'Input Parameters'!$G$22 - (1/(1/('Input Parameters'!$G$12*($I188+2*$F188*$H188))+1/('Model Parameters'!$F$22*'Input Parameters'!$G$24))) + 'Input Parameters'!$G$12*($I188+2*$F188*$H188))/('Model Parameters'!$F$20+2*'Input Parameters'!$G$13*'Input Parameters'!$G$12*'Model Parameters'!$B$61*$H188)</f>
        <v>746.12961538109471</v>
      </c>
      <c r="K188">
        <f>'Input Parameters'!$G$15/(2*'Model Parameters'!$F$4)*'Model Parameters'!$B$39/('Model Parameters'!$B$65)*EXP(-($E188+0.11)/'Model Parameters'!$B$48)+'Input Parameters'!$G$13*'Model Parameters'!$B$61*$J188</f>
        <v>1751.084413596697</v>
      </c>
      <c r="L188">
        <f>1/((SQRT($K188*('Input Parameters'!$G$12)^2/'Model Parameters'!$B$51))/TANH(SQRT($K188*('Input Parameters'!$G$12)^2/'Model Parameters'!$B$51))+$K188*'Input Parameters'!$G$12/'Input Parameters'!$G$17)</f>
        <v>0.15084499694590198</v>
      </c>
      <c r="M188">
        <f>'Model Parameters'!$F$2*'Input Parameters'!$G$4*$L188</f>
        <v>5.1379370943839584</v>
      </c>
      <c r="N188">
        <f>'Input Parameters'!$G$22+('Model Parameters'!$F$20*'Input Parameters'!$G$22 - (1/(1/('Input Parameters'!$G$12*($I188+2*$F188*$M188))+1/('Model Parameters'!$F$22*'Input Parameters'!$G$24))) + 'Input Parameters'!$G$12*($I188+2*$F188*$M188))/('Model Parameters'!$F$20+2*'Input Parameters'!$G$13*'Input Parameters'!$G$12*'Model Parameters'!$B$61*$M188)</f>
        <v>722.05561405691356</v>
      </c>
      <c r="O188" s="4">
        <f>(2*'Model Parameters'!$F$21*'Input Parameters'!$G$23+'Model Parameters'!$F$22*'Input Parameters'!$G$24+'Model Parameters'!$F$20*'Input Parameters'!$G$22+'Input Parameters'!$G$12*$I188-'Model Parameters'!$F$20*$N188)/(2*'Model Parameters'!$F$21)</f>
        <v>-244.12751363109845</v>
      </c>
      <c r="P188" s="4">
        <f>'Input Parameters'!$G$12*(2*$F188*$M188)/(2*'Model Parameters'!$F$21)*EXP(-$N188*('Model Parameters'!$B$32+'Model Parameters'!$B$35))</f>
        <v>3902.3408773251012</v>
      </c>
      <c r="Q188">
        <f>$O188+LN(1+($P188*('Model Parameters'!$B$33+2*'Model Parameters'!$B$35)*EXP(-$O188*('Model Parameters'!$B$33+2*'Model Parameters'!$B$35)))/(1+LN(SQRT(1+$P188*('Model Parameters'!$B$33+2*'Model Parameters'!$B$35)*EXP(-$O188*('Model Parameters'!$B$33+2*'Model Parameters'!$B$35))))))/('Model Parameters'!$B$33+2*'Model Parameters'!$B$35)</f>
        <v>1953.7418796261989</v>
      </c>
      <c r="R188">
        <f>'Input Parameters'!$G$4*'Model Parameters'!$F$2*EXP(-'Model Parameters'!$B$32*$N188-'Model Parameters'!$B$33*$Q188-'Model Parameters'!$B$35*($N188+2*$Q188))*$L188</f>
        <v>2.7097651857292036</v>
      </c>
      <c r="S188">
        <f>'Input Parameters'!$G$22+('Model Parameters'!$F$20*'Input Parameters'!$G$22 - (1/(1/('Input Parameters'!$G$12*($I188+2*$F188*$R188))+1/('Model Parameters'!$F$22*'Input Parameters'!$G$24))) + 'Input Parameters'!$G$12*($I188+2*$F188*$R188))/('Model Parameters'!$F$20+2*'Input Parameters'!$G$13*'Input Parameters'!$G$12*'Model Parameters'!$B$61*$R188)</f>
        <v>665.67731691414178</v>
      </c>
      <c r="T188">
        <f>'Input Parameters'!$G$15/(2*'Model Parameters'!$F$4)*'Model Parameters'!$B$39/('Model Parameters'!$B$65)*EXP(-($E188+0.11)/'Model Parameters'!$B$48)+'Input Parameters'!$G$13*'Model Parameters'!$B$61*$S188</f>
        <v>1661.3801008060445</v>
      </c>
      <c r="U188">
        <f>1/((SQRT($T188*('Input Parameters'!$G$12)^2/'Model Parameters'!$B$51))/TANH(SQRT($T188*('Input Parameters'!$G$12)^2/'Model Parameters'!$B$51))+$T188*'Input Parameters'!$G$12/'Input Parameters'!$G$17)</f>
        <v>0.15516335064652928</v>
      </c>
      <c r="V188" s="4">
        <f>(2*'Model Parameters'!$F$21*'Input Parameters'!$G$23+'Model Parameters'!$F$22*'Input Parameters'!$G$24+'Model Parameters'!$F$20*'Input Parameters'!$G$22+'Input Parameters'!$G$12*$I188-'Model Parameters'!$F$20*$S188)/(2*'Model Parameters'!$F$21)</f>
        <v>-146.24939669491158</v>
      </c>
      <c r="W188" s="4">
        <f>'Input Parameters'!$G$12*(2*$F188*$U188*'Model Parameters'!$F$2*'Input Parameters'!$G$4)/(2*'Model Parameters'!$F$21)*EXP(-$S188*('Model Parameters'!$B$32+'Model Parameters'!$B$35))</f>
        <v>4046.2520809701214</v>
      </c>
      <c r="X188">
        <f>MAX(0,$V188+LN(1+($W188*('Model Parameters'!$B$33+2*'Model Parameters'!$B$35)*EXP(-$V188*('Model Parameters'!$B$33+2*'Model Parameters'!$B$35)))/(1+LN(SQRT(1+$W188*('Model Parameters'!$B$33+2*'Model Parameters'!$B$35)*EXP(-$V188*('Model Parameters'!$B$33+2*'Model Parameters'!$B$35))))))/('Model Parameters'!$B$33+2*'Model Parameters'!$B$35))</f>
        <v>2063.9990127696933</v>
      </c>
      <c r="Y188">
        <f>'Input Parameters'!$G$4*'Model Parameters'!$F$2*EXP(-'Model Parameters'!$B$32*$S188-'Model Parameters'!$B$33*$X188-'Model Parameters'!$B$35*($S188+2*$X188))*$U188</f>
        <v>2.7257529149168329</v>
      </c>
      <c r="Z188" s="8">
        <f>$E188-'Model Parameters'!$F$3*'Input Parameters'!$G$3/'Model Parameters'!$F$4*LN($S188/'Input Parameters'!$G$22)</f>
        <v>-1.1391929862327905</v>
      </c>
      <c r="AA188" s="8">
        <f>'Input Parameters'!$G$12*$Y188*$F188*2*'Model Parameters'!$F$4/10</f>
        <v>184.19914009530308</v>
      </c>
      <c r="AB188" s="8">
        <f t="shared" si="13"/>
        <v>2.7257529149168329</v>
      </c>
      <c r="AC188" s="8">
        <f t="shared" si="14"/>
        <v>2063.9990127696933</v>
      </c>
      <c r="AD188" s="8">
        <f>LOG10(S188/1000/'Model Parameters'!$B$15)</f>
        <v>13.13532084900781</v>
      </c>
      <c r="AE188" s="8">
        <f>AA188*10/(AA188*10+('Model Parameters'!$F$4*'Input Parameters'!$G$12)*I188)</f>
        <v>0.75275960833563405</v>
      </c>
      <c r="AF188" s="8">
        <f>Y188*S188*'Input Parameters'!$G$13*'Input Parameters'!$G$12*'Model Parameters'!$B$61</f>
        <v>7.7081487466432374E-3</v>
      </c>
      <c r="AG188" s="8">
        <f>'Input Parameters'!$G$12*F188*Y188</f>
        <v>9.5454806495985419E-3</v>
      </c>
      <c r="AH188" s="8">
        <f>'Input Parameters'!$G$17*('Model Parameters'!$F$2*'Input Parameters'!$G$4*EXP(-'Model Parameters'!$B$32*$S188-'Model Parameters'!$B$33*$X188-'Model Parameters'!$B$35*($S188+2*$X188))-$Y188*SQRT($T188*('Input Parameters'!$G$12)^2/'Model Parameters'!$B$51)/TANH(SQRT($T188*('Input Parameters'!$G$12)^2/'Model Parameters'!$B$51)))</f>
        <v>1.7253629396241824E-2</v>
      </c>
      <c r="AI188" s="8">
        <f>MIN(1,('Model Parameters'!$B$45-'Model Parameters'!$F$3*'Input Parameters'!$G$3/'Model Parameters'!$F$4*LN($S188/'Input Parameters'!$G$22))/Z188)</f>
        <v>0.28019219753830577</v>
      </c>
      <c r="AJ188" s="8">
        <f>MIN('Input Parameters'!$G$24+'Model Parameters'!$F$2*'Input Parameters'!$G$4*EXP(-'Model Parameters'!$B$32*$S188-'Model Parameters'!$B$33*$X188-'Model Parameters'!$B$35*($S188+2*$X188)),AC188*10^(3-AD188)/'Model Parameters'!$B$13)</f>
        <v>0.11624900128003939</v>
      </c>
      <c r="AK188" s="8">
        <f t="shared" si="15"/>
        <v>0.21091736887763565</v>
      </c>
      <c r="AL188" s="8">
        <f>MIN(1,('Model Parameters'!$B$45-'Model Parameters'!$F$3*'Input Parameters'!$G$3/'Model Parameters'!$F$4*AD188)/($E188-'Model Parameters'!$F$3*'Input Parameters'!$G$3/'Model Parameters'!$F$4*AD188))</f>
        <v>0.35304849621793338</v>
      </c>
      <c r="AM188" s="8">
        <f>MIN(1,('Model Parameters'!$B$45-'Model Parameters'!$F$3*'Input Parameters'!$G$3/'Model Parameters'!$F$4*AD188-0.2)/($E188-'Model Parameters'!$F$3*'Input Parameters'!$G$3/'Model Parameters'!$F$4*AD188-0.2))</f>
        <v>0.44122008337495544</v>
      </c>
      <c r="AN188" s="8">
        <f t="shared" si="16"/>
        <v>0.2657606477364961</v>
      </c>
      <c r="AO188" s="8">
        <f t="shared" si="17"/>
        <v>0.33213265715114726</v>
      </c>
      <c r="AP188" s="8">
        <f>EXP(-'Model Parameters'!$B$32*$S188-'Model Parameters'!$B$33*$X188-'Model Parameters'!$B$35*($S188+2*$X188))</f>
        <v>0.51575026963989501</v>
      </c>
    </row>
    <row r="189" spans="5:42" x14ac:dyDescent="0.4">
      <c r="E189">
        <f t="shared" si="12"/>
        <v>-0.93500000000000005</v>
      </c>
      <c r="F189">
        <f>'Input Parameters'!$G$15/(2*'Model Parameters'!$F$4)*'Model Parameters'!$B$39/('Model Parameters'!$B$65)*EXP(-($E189+0.11)/'Model Parameters'!$B$48)</f>
        <v>1001.3219651218051</v>
      </c>
      <c r="G189">
        <f>1/((SQRT($F189*('Input Parameters'!$G$12)^2/'Model Parameters'!$B$51))/TANH(SQRT($F189*('Input Parameters'!$G$12)^2/'Model Parameters'!$B$51))+$F189*'Input Parameters'!$G$12/'Input Parameters'!$G$17)</f>
        <v>0.2031362575118496</v>
      </c>
      <c r="H189">
        <f>'Model Parameters'!$F$2*'Input Parameters'!$G$4*$G189</f>
        <v>6.9190316803067065</v>
      </c>
      <c r="I189">
        <f>'Input Parameters'!$G$15*'Model Parameters'!$B$41/'Model Parameters'!$F$4*EXP(-$E189/'Model Parameters'!$B$50)</f>
        <v>1765.19217378864</v>
      </c>
      <c r="J189">
        <f>'Input Parameters'!$G$22+('Model Parameters'!$F$20*'Input Parameters'!$G$22 - (1/(1/('Input Parameters'!$G$12*($I189+2*$F189*$H189))+1/('Model Parameters'!$F$22*'Input Parameters'!$G$24))) + 'Input Parameters'!$G$12*($I189+2*$F189*$H189))/('Model Parameters'!$F$20+2*'Input Parameters'!$G$13*'Input Parameters'!$G$12*'Model Parameters'!$B$61*$H189)</f>
        <v>808.58970606725234</v>
      </c>
      <c r="K189">
        <f>'Input Parameters'!$G$15/(2*'Model Parameters'!$F$4)*'Model Parameters'!$B$39/('Model Parameters'!$B$65)*EXP(-($E189+0.11)/'Model Parameters'!$B$48)+'Input Parameters'!$G$13*'Model Parameters'!$B$61*$J189</f>
        <v>1902.8994873867914</v>
      </c>
      <c r="L189">
        <f>1/((SQRT($K189*('Input Parameters'!$G$12)^2/'Model Parameters'!$B$51))/TANH(SQRT($K189*('Input Parameters'!$G$12)^2/'Model Parameters'!$B$51))+$K189*'Input Parameters'!$G$12/'Input Parameters'!$G$17)</f>
        <v>0.14424691700286948</v>
      </c>
      <c r="M189">
        <f>'Model Parameters'!$F$2*'Input Parameters'!$G$4*$L189</f>
        <v>4.9131996461597041</v>
      </c>
      <c r="N189">
        <f>'Input Parameters'!$G$22+('Model Parameters'!$F$20*'Input Parameters'!$G$22 - (1/(1/('Input Parameters'!$G$12*($I189+2*$F189*$M189))+1/('Model Parameters'!$F$22*'Input Parameters'!$G$24))) + 'Input Parameters'!$G$12*($I189+2*$F189*$M189))/('Model Parameters'!$F$20+2*'Input Parameters'!$G$13*'Input Parameters'!$G$12*'Model Parameters'!$B$61*$M189)</f>
        <v>781.41252717857037</v>
      </c>
      <c r="O189" s="4">
        <f>(2*'Model Parameters'!$F$21*'Input Parameters'!$G$23+'Model Parameters'!$F$22*'Input Parameters'!$G$24+'Model Parameters'!$F$20*'Input Parameters'!$G$22+'Input Parameters'!$G$12*$I189-'Model Parameters'!$F$20*$N189)/(2*'Model Parameters'!$F$21)</f>
        <v>-292.51496132791266</v>
      </c>
      <c r="P189" s="4">
        <f>'Input Parameters'!$G$12*(2*$F189*$M189)/(2*'Model Parameters'!$F$21)*EXP(-$N189*('Model Parameters'!$B$32+'Model Parameters'!$B$35))</f>
        <v>4031.2101444423374</v>
      </c>
      <c r="Q189">
        <f>$O189+LN(1+($P189*('Model Parameters'!$B$33+2*'Model Parameters'!$B$35)*EXP(-$O189*('Model Parameters'!$B$33+2*'Model Parameters'!$B$35)))/(1+LN(SQRT(1+$P189*('Model Parameters'!$B$33+2*'Model Parameters'!$B$35)*EXP(-$O189*('Model Parameters'!$B$33+2*'Model Parameters'!$B$35))))))/('Model Parameters'!$B$33+2*'Model Parameters'!$B$35)</f>
        <v>1966.8149431084689</v>
      </c>
      <c r="R189">
        <f>'Input Parameters'!$G$4*'Model Parameters'!$F$2*EXP(-'Model Parameters'!$B$32*$N189-'Model Parameters'!$B$33*$Q189-'Model Parameters'!$B$35*($N189+2*$Q189))*$L189</f>
        <v>2.5603102504084303</v>
      </c>
      <c r="S189">
        <f>'Input Parameters'!$G$22+('Model Parameters'!$F$20*'Input Parameters'!$G$22 - (1/(1/('Input Parameters'!$G$12*($I189+2*$F189*$R189))+1/('Model Parameters'!$F$22*'Input Parameters'!$G$24))) + 'Input Parameters'!$G$12*($I189+2*$F189*$R189))/('Model Parameters'!$F$20+2*'Input Parameters'!$G$13*'Input Parameters'!$G$12*'Model Parameters'!$B$61*$R189)</f>
        <v>716.9484480589914</v>
      </c>
      <c r="T189">
        <f>'Input Parameters'!$G$15/(2*'Model Parameters'!$F$4)*'Model Parameters'!$B$39/('Model Parameters'!$B$65)*EXP(-($E189+0.11)/'Model Parameters'!$B$48)+'Input Parameters'!$G$13*'Model Parameters'!$B$61*$S189</f>
        <v>1800.7194847075805</v>
      </c>
      <c r="U189">
        <f>1/((SQRT($T189*('Input Parameters'!$G$12)^2/'Model Parameters'!$B$51))/TANH(SQRT($T189*('Input Parameters'!$G$12)^2/'Model Parameters'!$B$51))+$T189*'Input Parameters'!$G$12/'Input Parameters'!$G$17)</f>
        <v>0.14859589474632912</v>
      </c>
      <c r="V189" s="4">
        <f>(2*'Model Parameters'!$F$21*'Input Parameters'!$G$23+'Model Parameters'!$F$22*'Input Parameters'!$G$24+'Model Parameters'!$F$20*'Input Parameters'!$G$22+'Input Parameters'!$G$12*$I189-'Model Parameters'!$F$20*$S189)/(2*'Model Parameters'!$F$21)</f>
        <v>-180.59915340148055</v>
      </c>
      <c r="W189" s="4">
        <f>'Input Parameters'!$G$12*(2*$F189*$U189*'Model Parameters'!$F$2*'Input Parameters'!$G$4)/(2*'Model Parameters'!$F$21)*EXP(-$S189*('Model Parameters'!$B$32+'Model Parameters'!$B$35))</f>
        <v>4190.8565825295618</v>
      </c>
      <c r="X189">
        <f>MAX(0,$V189+LN(1+($W189*('Model Parameters'!$B$33+2*'Model Parameters'!$B$35)*EXP(-$V189*('Model Parameters'!$B$33+2*'Model Parameters'!$B$35)))/(1+LN(SQRT(1+$W189*('Model Parameters'!$B$33+2*'Model Parameters'!$B$35)*EXP(-$V189*('Model Parameters'!$B$33+2*'Model Parameters'!$B$35))))))/('Model Parameters'!$B$33+2*'Model Parameters'!$B$35))</f>
        <v>2089.6419224848232</v>
      </c>
      <c r="Y189">
        <f>'Input Parameters'!$G$4*'Model Parameters'!$F$2*EXP(-'Model Parameters'!$B$32*$S189-'Model Parameters'!$B$33*$X189-'Model Parameters'!$B$35*($S189+2*$X189))*$U189</f>
        <v>2.5732695115141189</v>
      </c>
      <c r="Z189" s="8">
        <f>$E189-'Model Parameters'!$F$3*'Input Parameters'!$G$3/'Model Parameters'!$F$4*LN($S189/'Input Parameters'!$G$22)</f>
        <v>-1.1460993623342437</v>
      </c>
      <c r="AA189" s="8">
        <f>'Input Parameters'!$G$12*$Y189*$F189*2*'Model Parameters'!$F$4/10</f>
        <v>189.44091817781197</v>
      </c>
      <c r="AB189" s="8">
        <f t="shared" si="13"/>
        <v>2.5732695115141189</v>
      </c>
      <c r="AC189" s="8">
        <f t="shared" si="14"/>
        <v>2089.6419224848232</v>
      </c>
      <c r="AD189" s="8">
        <f>LOG10(S189/1000/'Model Parameters'!$B$15)</f>
        <v>13.167545019463525</v>
      </c>
      <c r="AE189" s="8">
        <f>AA189*10/(AA189*10+('Model Parameters'!$F$4*'Input Parameters'!$G$12)*I189)</f>
        <v>0.74486040185684965</v>
      </c>
      <c r="AF189" s="8">
        <f>Y189*S189*'Input Parameters'!$G$13*'Input Parameters'!$G$12*'Model Parameters'!$B$61</f>
        <v>7.83741865862163E-3</v>
      </c>
      <c r="AG189" s="8">
        <f>'Input Parameters'!$G$12*F189*Y189</f>
        <v>9.8171175922584838E-3</v>
      </c>
      <c r="AH189" s="8">
        <f>'Input Parameters'!$G$17*('Model Parameters'!$F$2*'Input Parameters'!$G$4*EXP(-'Model Parameters'!$B$32*$S189-'Model Parameters'!$B$33*$X189-'Model Parameters'!$B$35*($S189+2*$X189))-$Y189*SQRT($T189*('Input Parameters'!$G$12)^2/'Model Parameters'!$B$51)/TANH(SQRT($T189*('Input Parameters'!$G$12)^2/'Model Parameters'!$B$51)))</f>
        <v>1.7654536250880114E-2</v>
      </c>
      <c r="AI189" s="8">
        <f>MIN(1,('Model Parameters'!$B$45-'Model Parameters'!$F$3*'Input Parameters'!$G$3/'Model Parameters'!$F$4*LN($S189/'Input Parameters'!$G$22))/Z189)</f>
        <v>0.28016712414904882</v>
      </c>
      <c r="AJ189" s="8">
        <f>MIN('Input Parameters'!$G$24+'Model Parameters'!$F$2*'Input Parameters'!$G$4*EXP(-'Model Parameters'!$B$32*$S189-'Model Parameters'!$B$33*$X189-'Model Parameters'!$B$35*($S189+2*$X189)),AC189*10^(3-AD189)/'Model Parameters'!$B$13)</f>
        <v>0.10927666875672759</v>
      </c>
      <c r="AK189" s="8">
        <f t="shared" si="15"/>
        <v>0.20868539668073838</v>
      </c>
      <c r="AL189" s="8">
        <f>MIN(1,('Model Parameters'!$B$45-'Model Parameters'!$F$3*'Input Parameters'!$G$3/'Model Parameters'!$F$4*AD189)/($E189-'Model Parameters'!$F$3*'Input Parameters'!$G$3/'Model Parameters'!$F$4*AD189))</f>
        <v>0.35208281467390373</v>
      </c>
      <c r="AM189" s="8">
        <f>MIN(1,('Model Parameters'!$B$45-'Model Parameters'!$F$3*'Input Parameters'!$G$3/'Model Parameters'!$F$4*AD189-0.2)/($E189-'Model Parameters'!$F$3*'Input Parameters'!$G$3/'Model Parameters'!$F$4*AD189-0.2))</f>
        <v>0.4400367142998009</v>
      </c>
      <c r="AN189" s="8">
        <f t="shared" si="16"/>
        <v>0.26225254682489463</v>
      </c>
      <c r="AO189" s="8">
        <f t="shared" si="17"/>
        <v>0.32776592384511744</v>
      </c>
      <c r="AP189" s="8">
        <f>EXP(-'Model Parameters'!$B$32*$S189-'Model Parameters'!$B$33*$X189-'Model Parameters'!$B$35*($S189+2*$X189))</f>
        <v>0.50841761723017476</v>
      </c>
    </row>
    <row r="190" spans="5:42" x14ac:dyDescent="0.4">
      <c r="E190">
        <f t="shared" si="12"/>
        <v>-0.94000000000000006</v>
      </c>
      <c r="F190">
        <f>'Input Parameters'!$G$15/(2*'Model Parameters'!$F$4)*'Model Parameters'!$B$39/('Model Parameters'!$B$65)*EXP(-($E190+0.11)/'Model Parameters'!$B$48)</f>
        <v>1090.8402275567385</v>
      </c>
      <c r="G190">
        <f>1/((SQRT($F190*('Input Parameters'!$G$12)^2/'Model Parameters'!$B$51))/TANH(SQRT($F190*('Input Parameters'!$G$12)^2/'Model Parameters'!$B$51))+$F190*'Input Parameters'!$G$12/'Input Parameters'!$G$17)</f>
        <v>0.19414689922333841</v>
      </c>
      <c r="H190">
        <f>'Model Parameters'!$F$2*'Input Parameters'!$G$4*$G190</f>
        <v>6.6128448107361262</v>
      </c>
      <c r="I190">
        <f>'Input Parameters'!$G$15*'Model Parameters'!$B$41/'Model Parameters'!$F$4*EXP(-$E190/'Model Parameters'!$B$50)</f>
        <v>1893.2939612659102</v>
      </c>
      <c r="J190">
        <f>'Input Parameters'!$G$22+('Model Parameters'!$F$20*'Input Parameters'!$G$22 - (1/(1/('Input Parameters'!$G$12*($I190+2*$F190*$H190))+1/('Model Parameters'!$F$22*'Input Parameters'!$G$24))) + 'Input Parameters'!$G$12*($I190+2*$F190*$H190))/('Model Parameters'!$F$20+2*'Input Parameters'!$G$13*'Input Parameters'!$G$12*'Model Parameters'!$B$61*$H190)</f>
        <v>876.05537969387683</v>
      </c>
      <c r="K190">
        <f>'Input Parameters'!$G$15/(2*'Model Parameters'!$F$4)*'Model Parameters'!$B$39/('Model Parameters'!$B$65)*EXP(-($E190+0.11)/'Model Parameters'!$B$48)+'Input Parameters'!$G$13*'Model Parameters'!$B$61*$J190</f>
        <v>2067.641975915411</v>
      </c>
      <c r="L190">
        <f>1/((SQRT($K190*('Input Parameters'!$G$12)^2/'Model Parameters'!$B$51))/TANH(SQRT($K190*('Input Parameters'!$G$12)^2/'Model Parameters'!$B$51))+$K190*'Input Parameters'!$G$12/'Input Parameters'!$G$17)</f>
        <v>0.13792867612269077</v>
      </c>
      <c r="M190">
        <f>'Model Parameters'!$F$2*'Input Parameters'!$G$4*$L190</f>
        <v>4.697993806743197</v>
      </c>
      <c r="N190">
        <f>'Input Parameters'!$G$22+('Model Parameters'!$F$20*'Input Parameters'!$G$22 - (1/(1/('Input Parameters'!$G$12*($I190+2*$F190*$M190))+1/('Model Parameters'!$F$22*'Input Parameters'!$G$24))) + 'Input Parameters'!$G$12*($I190+2*$F190*$M190))/('Model Parameters'!$F$20+2*'Input Parameters'!$G$13*'Input Parameters'!$G$12*'Model Parameters'!$B$61*$M190)</f>
        <v>845.40214567748876</v>
      </c>
      <c r="O190" s="4">
        <f>(2*'Model Parameters'!$F$21*'Input Parameters'!$G$23+'Model Parameters'!$F$22*'Input Parameters'!$G$24+'Model Parameters'!$F$20*'Input Parameters'!$G$22+'Input Parameters'!$G$12*$I190-'Model Parameters'!$F$20*$N190)/(2*'Model Parameters'!$F$21)</f>
        <v>-344.97836413311853</v>
      </c>
      <c r="P190" s="4">
        <f>'Input Parameters'!$G$12*(2*$F190*$M190)/(2*'Model Parameters'!$F$21)*EXP(-$N190*('Model Parameters'!$B$32+'Model Parameters'!$B$35))</f>
        <v>4161.3378593677335</v>
      </c>
      <c r="Q190">
        <f>$O190+LN(1+($P190*('Model Parameters'!$B$33+2*'Model Parameters'!$B$35)*EXP(-$O190*('Model Parameters'!$B$33+2*'Model Parameters'!$B$35)))/(1+LN(SQRT(1+$P190*('Model Parameters'!$B$33+2*'Model Parameters'!$B$35)*EXP(-$O190*('Model Parameters'!$B$33+2*'Model Parameters'!$B$35))))))/('Model Parameters'!$B$33+2*'Model Parameters'!$B$35)</f>
        <v>1977.4122717212811</v>
      </c>
      <c r="R190">
        <f>'Input Parameters'!$G$4*'Model Parameters'!$F$2*EXP(-'Model Parameters'!$B$32*$N190-'Model Parameters'!$B$33*$Q190-'Model Parameters'!$B$35*($N190+2*$Q190))*$L190</f>
        <v>2.4190042002095158</v>
      </c>
      <c r="S190">
        <f>'Input Parameters'!$G$22+('Model Parameters'!$F$20*'Input Parameters'!$G$22 - (1/(1/('Input Parameters'!$G$12*($I190+2*$F190*$R190))+1/('Model Parameters'!$F$22*'Input Parameters'!$G$24))) + 'Input Parameters'!$G$12*($I190+2*$F190*$R190))/('Model Parameters'!$F$20+2*'Input Parameters'!$G$13*'Input Parameters'!$G$12*'Model Parameters'!$B$61*$R190)</f>
        <v>771.8073372565425</v>
      </c>
      <c r="T190">
        <f>'Input Parameters'!$G$15/(2*'Model Parameters'!$F$4)*'Model Parameters'!$B$39/('Model Parameters'!$B$65)*EXP(-($E190+0.11)/'Model Parameters'!$B$48)+'Input Parameters'!$G$13*'Model Parameters'!$B$61*$S190</f>
        <v>1951.4054085977832</v>
      </c>
      <c r="U190">
        <f>1/((SQRT($T190*('Input Parameters'!$G$12)^2/'Model Parameters'!$B$51))/TANH(SQRT($T190*('Input Parameters'!$G$12)^2/'Model Parameters'!$B$51))+$T190*'Input Parameters'!$G$12/'Input Parameters'!$G$17)</f>
        <v>0.14230342122166906</v>
      </c>
      <c r="V190" s="4">
        <f>(2*'Model Parameters'!$F$21*'Input Parameters'!$G$23+'Model Parameters'!$F$22*'Input Parameters'!$G$24+'Model Parameters'!$F$20*'Input Parameters'!$G$22+'Input Parameters'!$G$12*$I190-'Model Parameters'!$F$20*$S190)/(2*'Model Parameters'!$F$21)</f>
        <v>-217.21073670229987</v>
      </c>
      <c r="W190" s="4">
        <f>'Input Parameters'!$G$12*(2*$F190*$U190*'Model Parameters'!$F$2*'Input Parameters'!$G$4)/(2*'Model Parameters'!$F$21)*EXP(-$S190*('Model Parameters'!$B$32+'Model Parameters'!$B$35))</f>
        <v>4338.3315685852558</v>
      </c>
      <c r="X190">
        <f>MAX(0,$V190+LN(1+($W190*('Model Parameters'!$B$33+2*'Model Parameters'!$B$35)*EXP(-$V190*('Model Parameters'!$B$33+2*'Model Parameters'!$B$35)))/(1+LN(SQRT(1+$W190*('Model Parameters'!$B$33+2*'Model Parameters'!$B$35)*EXP(-$V190*('Model Parameters'!$B$33+2*'Model Parameters'!$B$35))))))/('Model Parameters'!$B$33+2*'Model Parameters'!$B$35))</f>
        <v>2114.1431260558311</v>
      </c>
      <c r="Y190">
        <f>'Input Parameters'!$G$4*'Model Parameters'!$F$2*EXP(-'Model Parameters'!$B$32*$S190-'Model Parameters'!$B$33*$X190-'Model Parameters'!$B$35*($S190+2*$X190))*$U190</f>
        <v>2.4287932511973254</v>
      </c>
      <c r="Z190" s="8">
        <f>$E190-'Model Parameters'!$F$3*'Input Parameters'!$G$3/'Model Parameters'!$F$4*LN($S190/'Input Parameters'!$G$22)</f>
        <v>-1.1529937173656886</v>
      </c>
      <c r="AA190" s="8">
        <f>'Input Parameters'!$G$12*$Y190*$F190*2*'Model Parameters'!$F$4/10</f>
        <v>194.78991374309808</v>
      </c>
      <c r="AB190" s="8">
        <f t="shared" si="13"/>
        <v>2.4287932511973254</v>
      </c>
      <c r="AC190" s="8">
        <f t="shared" si="14"/>
        <v>2114.1431260558311</v>
      </c>
      <c r="AD190" s="8">
        <f>LOG10(S190/1000/'Model Parameters'!$B$15)</f>
        <v>13.199565993389069</v>
      </c>
      <c r="AE190" s="8">
        <f>AA190*10/(AA190*10+('Model Parameters'!$F$4*'Input Parameters'!$G$12)*I190)</f>
        <v>0.73675530274289736</v>
      </c>
      <c r="AF190" s="8">
        <f>Y190*S190*'Input Parameters'!$G$13*'Input Parameters'!$G$12*'Model Parameters'!$B$61</f>
        <v>7.9634139839652764E-3</v>
      </c>
      <c r="AG190" s="8">
        <f>'Input Parameters'!$G$12*F190*Y190</f>
        <v>1.0094310708560816E-2</v>
      </c>
      <c r="AH190" s="8">
        <f>'Input Parameters'!$G$17*('Model Parameters'!$F$2*'Input Parameters'!$G$4*EXP(-'Model Parameters'!$B$32*$S190-'Model Parameters'!$B$33*$X190-'Model Parameters'!$B$35*($S190+2*$X190))-$Y190*SQRT($T190*('Input Parameters'!$G$12)^2/'Model Parameters'!$B$51)/TANH(SQRT($T190*('Input Parameters'!$G$12)^2/'Model Parameters'!$B$51)))</f>
        <v>1.8057724692526037E-2</v>
      </c>
      <c r="AI190" s="8">
        <f>MIN(1,('Model Parameters'!$B$45-'Model Parameters'!$F$3*'Input Parameters'!$G$3/'Model Parameters'!$F$4*LN($S190/'Input Parameters'!$G$22))/Z190)</f>
        <v>0.28013484592409643</v>
      </c>
      <c r="AJ190" s="8">
        <f>MIN('Input Parameters'!$G$24+'Model Parameters'!$F$2*'Input Parameters'!$G$4*EXP(-'Model Parameters'!$B$32*$S190-'Model Parameters'!$B$33*$X190-'Model Parameters'!$B$35*($S190+2*$X190)),AC190*10^(3-AD190)/'Model Parameters'!$B$13)</f>
        <v>0.10269965537621412</v>
      </c>
      <c r="AK190" s="8">
        <f t="shared" si="15"/>
        <v>0.20639083321764257</v>
      </c>
      <c r="AL190" s="8">
        <f>MIN(1,('Model Parameters'!$B$45-'Model Parameters'!$F$3*'Input Parameters'!$G$3/'Model Parameters'!$F$4*AD190)/($E190-'Model Parameters'!$F$3*'Input Parameters'!$G$3/'Model Parameters'!$F$4*AD190))</f>
        <v>0.35112328435103246</v>
      </c>
      <c r="AM190" s="8">
        <f>MIN(1,('Model Parameters'!$B$45-'Model Parameters'!$F$3*'Input Parameters'!$G$3/'Model Parameters'!$F$4*AD190-0.2)/($E190-'Model Parameters'!$F$3*'Input Parameters'!$G$3/'Model Parameters'!$F$4*AD190-0.2))</f>
        <v>0.43886068980226883</v>
      </c>
      <c r="AN190" s="8">
        <f t="shared" si="16"/>
        <v>0.25869194166212534</v>
      </c>
      <c r="AO190" s="8">
        <f t="shared" si="17"/>
        <v>0.32333294037722732</v>
      </c>
      <c r="AP190" s="8">
        <f>EXP(-'Model Parameters'!$B$32*$S190-'Model Parameters'!$B$33*$X190-'Model Parameters'!$B$35*($S190+2*$X190))</f>
        <v>0.50109184383668537</v>
      </c>
    </row>
    <row r="191" spans="5:42" x14ac:dyDescent="0.4">
      <c r="E191">
        <f t="shared" si="12"/>
        <v>-0.94500000000000006</v>
      </c>
      <c r="F191">
        <f>'Input Parameters'!$G$15/(2*'Model Parameters'!$F$4)*'Model Parameters'!$B$39/('Model Parameters'!$B$65)*EXP(-($E191+0.11)/'Model Parameters'!$B$48)</f>
        <v>1188.3614296938815</v>
      </c>
      <c r="G191">
        <f>1/((SQRT($F191*('Input Parameters'!$G$12)^2/'Model Parameters'!$B$51))/TANH(SQRT($F191*('Input Parameters'!$G$12)^2/'Model Parameters'!$B$51))+$F191*'Input Parameters'!$G$12/'Input Parameters'!$G$17)</f>
        <v>0.18553282009926128</v>
      </c>
      <c r="H191">
        <f>'Model Parameters'!$F$2*'Input Parameters'!$G$4*$G191</f>
        <v>6.3194403388501472</v>
      </c>
      <c r="I191">
        <f>'Input Parameters'!$G$15*'Model Parameters'!$B$41/'Model Parameters'!$F$4*EXP(-$E191/'Model Parameters'!$B$50)</f>
        <v>2030.6922254659671</v>
      </c>
      <c r="J191">
        <f>'Input Parameters'!$G$22+('Model Parameters'!$F$20*'Input Parameters'!$G$22 - (1/(1/('Input Parameters'!$G$12*($I191+2*$F191*$H191))+1/('Model Parameters'!$F$22*'Input Parameters'!$G$24))) + 'Input Parameters'!$G$12*($I191+2*$F191*$H191))/('Model Parameters'!$F$20+2*'Input Parameters'!$G$13*'Input Parameters'!$G$12*'Model Parameters'!$B$61*$H191)</f>
        <v>948.90107210056556</v>
      </c>
      <c r="K191">
        <f>'Input Parameters'!$G$15/(2*'Model Parameters'!$F$4)*'Model Parameters'!$B$39/('Model Parameters'!$B$65)*EXP(-($E191+0.11)/'Model Parameters'!$B$48)+'Input Parameters'!$G$13*'Model Parameters'!$B$61*$J191</f>
        <v>2246.3861250860118</v>
      </c>
      <c r="L191">
        <f>1/((SQRT($K191*('Input Parameters'!$G$12)^2/'Model Parameters'!$B$51))/TANH(SQRT($K191*('Input Parameters'!$G$12)^2/'Model Parameters'!$B$51))+$K191*'Input Parameters'!$G$12/'Input Parameters'!$G$17)</f>
        <v>0.13187854839263036</v>
      </c>
      <c r="M191">
        <f>'Model Parameters'!$F$2*'Input Parameters'!$G$4*$L191</f>
        <v>4.4919201793812862</v>
      </c>
      <c r="N191">
        <f>'Input Parameters'!$G$22+('Model Parameters'!$F$20*'Input Parameters'!$G$22 - (1/(1/('Input Parameters'!$G$12*($I191+2*$F191*$M191))+1/('Model Parameters'!$F$22*'Input Parameters'!$G$24))) + 'Input Parameters'!$G$12*($I191+2*$F191*$M191))/('Model Parameters'!$F$20+2*'Input Parameters'!$G$13*'Input Parameters'!$G$12*'Model Parameters'!$B$61*$M191)</f>
        <v>914.35882689806897</v>
      </c>
      <c r="O191" s="4">
        <f>(2*'Model Parameters'!$F$21*'Input Parameters'!$G$23+'Model Parameters'!$F$22*'Input Parameters'!$G$24+'Model Parameters'!$F$20*'Input Parameters'!$G$22+'Input Parameters'!$G$12*$I191-'Model Parameters'!$F$20*$N191)/(2*'Model Parameters'!$F$21)</f>
        <v>-401.81031899202389</v>
      </c>
      <c r="P191" s="4">
        <f>'Input Parameters'!$G$12*(2*$F191*$M191)/(2*'Model Parameters'!$F$21)*EXP(-$N191*('Model Parameters'!$B$32+'Model Parameters'!$B$35))</f>
        <v>4292.3626648453092</v>
      </c>
      <c r="Q191">
        <f>$O191+LN(1+($P191*('Model Parameters'!$B$33+2*'Model Parameters'!$B$35)*EXP(-$O191*('Model Parameters'!$B$33+2*'Model Parameters'!$B$35)))/(1+LN(SQRT(1+$P191*('Model Parameters'!$B$33+2*'Model Parameters'!$B$35)*EXP(-$O191*('Model Parameters'!$B$33+2*'Model Parameters'!$B$35))))))/('Model Parameters'!$B$33+2*'Model Parameters'!$B$35)</f>
        <v>1985.3127725883992</v>
      </c>
      <c r="R191">
        <f>'Input Parameters'!$G$4*'Model Parameters'!$F$2*EXP(-'Model Parameters'!$B$32*$N191-'Model Parameters'!$B$33*$Q191-'Model Parameters'!$B$35*($N191+2*$Q191))*$L191</f>
        <v>2.2854343131887718</v>
      </c>
      <c r="S191">
        <f>'Input Parameters'!$G$22+('Model Parameters'!$F$20*'Input Parameters'!$G$22 - (1/(1/('Input Parameters'!$G$12*($I191+2*$F191*$R191))+1/('Model Parameters'!$F$22*'Input Parameters'!$G$24))) + 'Input Parameters'!$G$12*($I191+2*$F191*$R191))/('Model Parameters'!$F$20+2*'Input Parameters'!$G$13*'Input Parameters'!$G$12*'Model Parameters'!$B$61*$R191)</f>
        <v>830.47489954701928</v>
      </c>
      <c r="T191">
        <f>'Input Parameters'!$G$15/(2*'Model Parameters'!$F$4)*'Model Parameters'!$B$39/('Model Parameters'!$B$65)*EXP(-($E191+0.11)/'Model Parameters'!$B$48)+'Input Parameters'!$G$13*'Model Parameters'!$B$61*$S191</f>
        <v>2114.3409426888079</v>
      </c>
      <c r="U191">
        <f>1/((SQRT($T191*('Input Parameters'!$G$12)^2/'Model Parameters'!$B$51))/TANH(SQRT($T191*('Input Parameters'!$G$12)^2/'Model Parameters'!$B$51))+$T191*'Input Parameters'!$G$12/'Input Parameters'!$G$17)</f>
        <v>0.13627391068907885</v>
      </c>
      <c r="V191" s="4">
        <f>(2*'Model Parameters'!$F$21*'Input Parameters'!$G$23+'Model Parameters'!$F$22*'Input Parameters'!$G$24+'Model Parameters'!$F$20*'Input Parameters'!$G$22+'Input Parameters'!$G$12*$I191-'Model Parameters'!$F$20*$S191)/(2*'Model Parameters'!$F$21)</f>
        <v>-256.17979685084026</v>
      </c>
      <c r="W191" s="4">
        <f>'Input Parameters'!$G$12*(2*$F191*$U191*'Model Parameters'!$F$2*'Input Parameters'!$G$4)/(2*'Model Parameters'!$F$21)*EXP(-$S191*('Model Parameters'!$B$32+'Model Parameters'!$B$35))</f>
        <v>4488.4578068992323</v>
      </c>
      <c r="X191">
        <f>MAX(0,$V191+LN(1+($W191*('Model Parameters'!$B$33+2*'Model Parameters'!$B$35)*EXP(-$V191*('Model Parameters'!$B$33+2*'Model Parameters'!$B$35)))/(1+LN(SQRT(1+$W191*('Model Parameters'!$B$33+2*'Model Parameters'!$B$35)*EXP(-$V191*('Model Parameters'!$B$33+2*'Model Parameters'!$B$35))))))/('Model Parameters'!$B$33+2*'Model Parameters'!$B$35))</f>
        <v>2137.3997160535828</v>
      </c>
      <c r="Y191">
        <f>'Input Parameters'!$G$4*'Model Parameters'!$F$2*EXP(-'Model Parameters'!$B$32*$S191-'Model Parameters'!$B$33*$X191-'Model Parameters'!$B$35*($S191+2*$X191))*$U191</f>
        <v>2.2919175159332053</v>
      </c>
      <c r="Z191" s="8">
        <f>$E191-'Model Parameters'!$F$3*'Input Parameters'!$G$3/'Model Parameters'!$F$4*LN($S191/'Input Parameters'!$G$22)</f>
        <v>-1.1598760412974713</v>
      </c>
      <c r="AA191" s="8">
        <f>'Input Parameters'!$G$12*$Y191*$F191*2*'Model Parameters'!$F$4/10</f>
        <v>200.24528725508003</v>
      </c>
      <c r="AB191" s="8">
        <f t="shared" si="13"/>
        <v>2.2919175159332053</v>
      </c>
      <c r="AC191" s="8">
        <f t="shared" si="14"/>
        <v>2137.3997160535828</v>
      </c>
      <c r="AD191" s="8">
        <f>LOG10(S191/1000/'Model Parameters'!$B$15)</f>
        <v>13.231383601249556</v>
      </c>
      <c r="AE191" s="8">
        <f>AA191*10/(AA191*10+('Model Parameters'!$F$4*'Input Parameters'!$G$12)*I191)</f>
        <v>0.72844247562680364</v>
      </c>
      <c r="AF191" s="8">
        <f>Y191*S191*'Input Parameters'!$G$13*'Input Parameters'!$G$12*'Model Parameters'!$B$61</f>
        <v>8.0858436145200933E-3</v>
      </c>
      <c r="AG191" s="8">
        <f>'Input Parameters'!$G$12*F191*Y191</f>
        <v>1.0377016492464114E-2</v>
      </c>
      <c r="AH191" s="8">
        <f>'Input Parameters'!$G$17*('Model Parameters'!$F$2*'Input Parameters'!$G$4*EXP(-'Model Parameters'!$B$32*$S191-'Model Parameters'!$B$33*$X191-'Model Parameters'!$B$35*($S191+2*$X191))-$Y191*SQRT($T191*('Input Parameters'!$G$12)^2/'Model Parameters'!$B$51)/TANH(SQRT($T191*('Input Parameters'!$G$12)^2/'Model Parameters'!$B$51)))</f>
        <v>1.846286010698419E-2</v>
      </c>
      <c r="AI191" s="8">
        <f>MIN(1,('Model Parameters'!$B$45-'Model Parameters'!$F$3*'Input Parameters'!$G$3/'Model Parameters'!$F$4*LN($S191/'Input Parameters'!$G$22))/Z191)</f>
        <v>0.28009548411229834</v>
      </c>
      <c r="AJ191" s="8">
        <f>MIN('Input Parameters'!$G$24+'Model Parameters'!$F$2*'Input Parameters'!$G$4*EXP(-'Model Parameters'!$B$32*$S191-'Model Parameters'!$B$33*$X191-'Model Parameters'!$B$35*($S191+2*$X191)),AC191*10^(3-AD191)/'Model Parameters'!$B$13)</f>
        <v>9.6494540048828084E-2</v>
      </c>
      <c r="AK191" s="8">
        <f t="shared" si="15"/>
        <v>0.20403344785865066</v>
      </c>
      <c r="AL191" s="8">
        <f>MIN(1,('Model Parameters'!$B$45-'Model Parameters'!$F$3*'Input Parameters'!$G$3/'Model Parameters'!$F$4*AD191)/($E191-'Model Parameters'!$F$3*'Input Parameters'!$G$3/'Model Parameters'!$F$4*AD191))</f>
        <v>0.35016980772883372</v>
      </c>
      <c r="AM191" s="8">
        <f>MIN(1,('Model Parameters'!$B$45-'Model Parameters'!$F$3*'Input Parameters'!$G$3/'Model Parameters'!$F$4*AD191-0.2)/($E191-'Model Parameters'!$F$3*'Input Parameters'!$G$3/'Model Parameters'!$F$4*AD191-0.2))</f>
        <v>0.43769190943173403</v>
      </c>
      <c r="AN191" s="8">
        <f t="shared" si="16"/>
        <v>0.25507856163175346</v>
      </c>
      <c r="AO191" s="8">
        <f t="shared" si="17"/>
        <v>0.31883337806827505</v>
      </c>
      <c r="AP191" s="8">
        <f>EXP(-'Model Parameters'!$B$32*$S191-'Model Parameters'!$B$33*$X191-'Model Parameters'!$B$35*($S191+2*$X191))</f>
        <v>0.49377419810267531</v>
      </c>
    </row>
    <row r="192" spans="5:42" x14ac:dyDescent="0.4">
      <c r="E192">
        <f t="shared" si="12"/>
        <v>-0.95000000000000007</v>
      </c>
      <c r="F192">
        <f>'Input Parameters'!$G$15/(2*'Model Parameters'!$F$4)*'Model Parameters'!$B$39/('Model Parameters'!$B$65)*EXP(-($E192+0.11)/'Model Parameters'!$B$48)</f>
        <v>1294.6010349720391</v>
      </c>
      <c r="G192">
        <f>1/((SQRT($F192*('Input Parameters'!$G$12)^2/'Model Parameters'!$B$51))/TANH(SQRT($F192*('Input Parameters'!$G$12)^2/'Model Parameters'!$B$51))+$F192*'Input Parameters'!$G$12/'Input Parameters'!$G$17)</f>
        <v>0.17727964400656354</v>
      </c>
      <c r="H192">
        <f>'Model Parameters'!$F$2*'Input Parameters'!$G$4*$G192</f>
        <v>6.0383285986420043</v>
      </c>
      <c r="I192">
        <f>'Input Parameters'!$G$15*'Model Parameters'!$B$41/'Model Parameters'!$F$4*EXP(-$E192/'Model Parameters'!$B$50)</f>
        <v>2178.0616211392194</v>
      </c>
      <c r="J192">
        <f>'Input Parameters'!$G$22+('Model Parameters'!$F$20*'Input Parameters'!$G$22 - (1/(1/('Input Parameters'!$G$12*($I192+2*$F192*$H192))+1/('Model Parameters'!$F$22*'Input Parameters'!$G$24))) + 'Input Parameters'!$G$12*($I192+2*$F192*$H192))/('Model Parameters'!$F$20+2*'Input Parameters'!$G$13*'Input Parameters'!$G$12*'Model Parameters'!$B$61*$H192)</f>
        <v>1027.526055368111</v>
      </c>
      <c r="K192">
        <f>'Input Parameters'!$G$15/(2*'Model Parameters'!$F$4)*'Model Parameters'!$B$39/('Model Parameters'!$B$65)*EXP(-($E192+0.11)/'Model Parameters'!$B$48)+'Input Parameters'!$G$13*'Model Parameters'!$B$61*$J192</f>
        <v>2440.2925867074828</v>
      </c>
      <c r="L192">
        <f>1/((SQRT($K192*('Input Parameters'!$G$12)^2/'Model Parameters'!$B$51))/TANH(SQRT($K192*('Input Parameters'!$G$12)^2/'Model Parameters'!$B$51))+$K192*'Input Parameters'!$G$12/'Input Parameters'!$G$17)</f>
        <v>0.12608527504148878</v>
      </c>
      <c r="M192">
        <f>'Model Parameters'!$F$2*'Input Parameters'!$G$4*$L192</f>
        <v>4.2945952786461872</v>
      </c>
      <c r="N192">
        <f>'Input Parameters'!$G$22+('Model Parameters'!$F$20*'Input Parameters'!$G$22 - (1/(1/('Input Parameters'!$G$12*($I192+2*$F192*$M192))+1/('Model Parameters'!$F$22*'Input Parameters'!$G$24))) + 'Input Parameters'!$G$12*($I192+2*$F192*$M192))/('Model Parameters'!$F$20+2*'Input Parameters'!$G$13*'Input Parameters'!$G$12*'Model Parameters'!$B$61*$M192)</f>
        <v>988.63826267029572</v>
      </c>
      <c r="O192" s="4">
        <f>(2*'Model Parameters'!$F$21*'Input Parameters'!$G$23+'Model Parameters'!$F$22*'Input Parameters'!$G$24+'Model Parameters'!$F$20*'Input Parameters'!$G$22+'Input Parameters'!$G$12*$I192-'Model Parameters'!$F$20*$N192)/(2*'Model Parameters'!$F$21)</f>
        <v>-463.31956985833926</v>
      </c>
      <c r="P192" s="4">
        <f>'Input Parameters'!$G$12*(2*$F192*$M192)/(2*'Model Parameters'!$F$21)*EXP(-$N192*('Model Parameters'!$B$32+'Model Parameters'!$B$35))</f>
        <v>4423.8755543059906</v>
      </c>
      <c r="Q192">
        <f>$O192+LN(1+($P192*('Model Parameters'!$B$33+2*'Model Parameters'!$B$35)*EXP(-$O192*('Model Parameters'!$B$33+2*'Model Parameters'!$B$35)))/(1+LN(SQRT(1+$P192*('Model Parameters'!$B$33+2*'Model Parameters'!$B$35)*EXP(-$O192*('Model Parameters'!$B$33+2*'Model Parameters'!$B$35))))))/('Model Parameters'!$B$33+2*'Model Parameters'!$B$35)</f>
        <v>1990.284011949788</v>
      </c>
      <c r="R192">
        <f>'Input Parameters'!$G$4*'Model Parameters'!$F$2*EXP(-'Model Parameters'!$B$32*$N192-'Model Parameters'!$B$33*$Q192-'Model Parameters'!$B$35*($N192+2*$Q192))*$L192</f>
        <v>2.159205104249037</v>
      </c>
      <c r="S192">
        <f>'Input Parameters'!$G$22+('Model Parameters'!$F$20*'Input Parameters'!$G$22 - (1/(1/('Input Parameters'!$G$12*($I192+2*$F192*$R192))+1/('Model Parameters'!$F$22*'Input Parameters'!$G$24))) + 'Input Parameters'!$G$12*($I192+2*$F192*$R192))/('Model Parameters'!$F$20+2*'Input Parameters'!$G$13*'Input Parameters'!$G$12*'Model Parameters'!$B$61*$R192)</f>
        <v>893.18441665197554</v>
      </c>
      <c r="T192">
        <f>'Input Parameters'!$G$15/(2*'Model Parameters'!$F$4)*'Model Parameters'!$B$39/('Model Parameters'!$B$65)*EXP(-($E192+0.11)/'Model Parameters'!$B$48)+'Input Parameters'!$G$13*'Model Parameters'!$B$61*$S192</f>
        <v>2290.5016595389916</v>
      </c>
      <c r="U192">
        <f>1/((SQRT($T192*('Input Parameters'!$G$12)^2/'Model Parameters'!$B$51))/TANH(SQRT($T192*('Input Parameters'!$G$12)^2/'Model Parameters'!$B$51))+$T192*'Input Parameters'!$G$12/'Input Parameters'!$G$17)</f>
        <v>0.13049583071004717</v>
      </c>
      <c r="V192" s="4">
        <f>(2*'Model Parameters'!$F$21*'Input Parameters'!$G$23+'Model Parameters'!$F$22*'Input Parameters'!$G$24+'Model Parameters'!$F$20*'Input Parameters'!$G$22+'Input Parameters'!$G$12*$I192-'Model Parameters'!$F$20*$S192)/(2*'Model Parameters'!$F$21)</f>
        <v>-297.60256214293753</v>
      </c>
      <c r="W192" s="4">
        <f>'Input Parameters'!$G$12*(2*$F192*$U192*'Model Parameters'!$F$2*'Input Parameters'!$G$4)/(2*'Model Parameters'!$F$21)*EXP(-$S192*('Model Parameters'!$B$32+'Model Parameters'!$B$35))</f>
        <v>4640.9763191731918</v>
      </c>
      <c r="X192">
        <f>MAX(0,$V192+LN(1+($W192*('Model Parameters'!$B$33+2*'Model Parameters'!$B$35)*EXP(-$V192*('Model Parameters'!$B$33+2*'Model Parameters'!$B$35)))/(1+LN(SQRT(1+$W192*('Model Parameters'!$B$33+2*'Model Parameters'!$B$35)*EXP(-$V192*('Model Parameters'!$B$33+2*'Model Parameters'!$B$35))))))/('Model Parameters'!$B$33+2*'Model Parameters'!$B$35))</f>
        <v>2159.3041026348969</v>
      </c>
      <c r="Y192">
        <f>'Input Parameters'!$G$4*'Model Parameters'!$F$2*EXP(-'Model Parameters'!$B$32*$S192-'Model Parameters'!$B$33*$X192-'Model Parameters'!$B$35*($S192+2*$X192))*$U192</f>
        <v>2.1622543182191296</v>
      </c>
      <c r="Z192" s="8">
        <f>$E192-'Model Parameters'!$F$3*'Input Parameters'!$G$3/'Model Parameters'!$F$4*LN($S192/'Input Parameters'!$G$22)</f>
        <v>-1.1667463568930196</v>
      </c>
      <c r="AA192" s="8">
        <f>'Input Parameters'!$G$12*$Y192*$F192*2*'Model Parameters'!$F$4/10</f>
        <v>205.80574581713418</v>
      </c>
      <c r="AB192" s="8">
        <f t="shared" si="13"/>
        <v>2.1622543182191296</v>
      </c>
      <c r="AC192" s="8">
        <f t="shared" si="14"/>
        <v>2159.3041026348969</v>
      </c>
      <c r="AD192" s="8">
        <f>LOG10(S192/1000/'Model Parameters'!$B$15)</f>
        <v>13.262998227823495</v>
      </c>
      <c r="AE192" s="8">
        <f>AA192*10/(AA192*10+('Model Parameters'!$F$4*'Input Parameters'!$G$12)*I192)</f>
        <v>0.7199201927059089</v>
      </c>
      <c r="AF192" s="8">
        <f>Y192*S192*'Input Parameters'!$G$13*'Input Parameters'!$G$12*'Model Parameters'!$B$61</f>
        <v>8.2044175230105518E-3</v>
      </c>
      <c r="AG192" s="8">
        <f>'Input Parameters'!$G$12*F192*Y192</f>
        <v>1.0665167944091527E-2</v>
      </c>
      <c r="AH192" s="8">
        <f>'Input Parameters'!$G$17*('Model Parameters'!$F$2*'Input Parameters'!$G$4*EXP(-'Model Parameters'!$B$32*$S192-'Model Parameters'!$B$33*$X192-'Model Parameters'!$B$35*($S192+2*$X192))-$Y192*SQRT($T192*('Input Parameters'!$G$12)^2/'Model Parameters'!$B$51)/TANH(SQRT($T192*('Input Parameters'!$G$12)^2/'Model Parameters'!$B$51)))</f>
        <v>1.8869585467102084E-2</v>
      </c>
      <c r="AI192" s="8">
        <f>MIN(1,('Model Parameters'!$B$45-'Model Parameters'!$F$3*'Input Parameters'!$G$3/'Model Parameters'!$F$4*LN($S192/'Input Parameters'!$G$22))/Z192)</f>
        <v>0.28004917689490527</v>
      </c>
      <c r="AJ192" s="8">
        <f>MIN('Input Parameters'!$G$24+'Model Parameters'!$F$2*'Input Parameters'!$G$4*EXP(-'Model Parameters'!$B$32*$S192-'Model Parameters'!$B$33*$X192-'Model Parameters'!$B$35*($S192+2*$X192)),AC192*10^(3-AD192)/'Model Parameters'!$B$13)</f>
        <v>9.0639223505714878E-2</v>
      </c>
      <c r="AK192" s="8">
        <f t="shared" si="15"/>
        <v>0.20161305739731136</v>
      </c>
      <c r="AL192" s="8">
        <f>MIN(1,('Model Parameters'!$B$45-'Model Parameters'!$F$3*'Input Parameters'!$G$3/'Model Parameters'!$F$4*AD192)/($E192-'Model Parameters'!$F$3*'Input Parameters'!$G$3/'Model Parameters'!$F$4*AD192))</f>
        <v>0.3492222963603005</v>
      </c>
      <c r="AM192" s="8">
        <f>MIN(1,('Model Parameters'!$B$45-'Model Parameters'!$F$3*'Input Parameters'!$G$3/'Model Parameters'!$F$4*AD192-0.2)/($E192-'Model Parameters'!$F$3*'Input Parameters'!$G$3/'Model Parameters'!$F$4*AD192-0.2))</f>
        <v>0.43653027982793818</v>
      </c>
      <c r="AN192" s="8">
        <f t="shared" si="16"/>
        <v>0.25141218289290757</v>
      </c>
      <c r="AO192" s="8">
        <f t="shared" si="17"/>
        <v>0.31426696317569358</v>
      </c>
      <c r="AP192" s="8">
        <f>EXP(-'Model Parameters'!$B$32*$S192-'Model Parameters'!$B$33*$X192-'Model Parameters'!$B$35*($S192+2*$X192))</f>
        <v>0.48646574522392105</v>
      </c>
    </row>
    <row r="193" spans="5:42" x14ac:dyDescent="0.4">
      <c r="E193">
        <f t="shared" si="12"/>
        <v>-0.95500000000000007</v>
      </c>
      <c r="F193">
        <f>'Input Parameters'!$G$15/(2*'Model Parameters'!$F$4)*'Model Parameters'!$B$39/('Model Parameters'!$B$65)*EXP(-($E193+0.11)/'Model Parameters'!$B$48)</f>
        <v>1410.3384693177104</v>
      </c>
      <c r="G193">
        <f>1/((SQRT($F193*('Input Parameters'!$G$12)^2/'Model Parameters'!$B$51))/TANH(SQRT($F193*('Input Parameters'!$G$12)^2/'Model Parameters'!$B$51))+$F193*'Input Parameters'!$G$12/'Input Parameters'!$G$17)</f>
        <v>0.16937322980426719</v>
      </c>
      <c r="H193">
        <f>'Model Parameters'!$F$2*'Input Parameters'!$G$4*$G193</f>
        <v>5.7690279281788586</v>
      </c>
      <c r="I193">
        <f>'Input Parameters'!$G$15*'Model Parameters'!$B$41/'Model Parameters'!$F$4*EXP(-$E193/'Model Parameters'!$B$50)</f>
        <v>2336.1257634159924</v>
      </c>
      <c r="J193">
        <f>'Input Parameters'!$G$22+('Model Parameters'!$F$20*'Input Parameters'!$G$22 - (1/(1/('Input Parameters'!$G$12*($I193+2*$F193*$H193))+1/('Model Parameters'!$F$22*'Input Parameters'!$G$24))) + 'Input Parameters'!$G$12*($I193+2*$F193*$H193))/('Model Parameters'!$F$20+2*'Input Parameters'!$G$13*'Input Parameters'!$G$12*'Model Parameters'!$B$61*$H193)</f>
        <v>1112.3557308546283</v>
      </c>
      <c r="K193">
        <f>'Input Parameters'!$G$15/(2*'Model Parameters'!$F$4)*'Model Parameters'!$B$39/('Model Parameters'!$B$65)*EXP(-($E193+0.11)/'Model Parameters'!$B$48)+'Input Parameters'!$G$13*'Model Parameters'!$B$61*$J193</f>
        <v>2650.615109220621</v>
      </c>
      <c r="L193">
        <f>1/((SQRT($K193*('Input Parameters'!$G$12)^2/'Model Parameters'!$B$51))/TANH(SQRT($K193*('Input Parameters'!$G$12)^2/'Model Parameters'!$B$51))+$K193*'Input Parameters'!$G$12/'Input Parameters'!$G$17)</f>
        <v>0.12053805525461575</v>
      </c>
      <c r="M193">
        <f>'Model Parameters'!$F$2*'Input Parameters'!$G$4*$L193</f>
        <v>4.1056512175853017</v>
      </c>
      <c r="N193">
        <f>'Input Parameters'!$G$22+('Model Parameters'!$F$20*'Input Parameters'!$G$22 - (1/(1/('Input Parameters'!$G$12*($I193+2*$F193*$M193))+1/('Model Parameters'!$F$22*'Input Parameters'!$G$24))) + 'Input Parameters'!$G$12*($I193+2*$F193*$M193))/('Model Parameters'!$F$20+2*'Input Parameters'!$G$13*'Input Parameters'!$G$12*'Model Parameters'!$B$61*$M193)</f>
        <v>1068.6185909571518</v>
      </c>
      <c r="O193" s="4">
        <f>(2*'Model Parameters'!$F$21*'Input Parameters'!$G$23+'Model Parameters'!$F$22*'Input Parameters'!$G$24+'Model Parameters'!$F$20*'Input Parameters'!$G$22+'Input Parameters'!$G$12*$I193-'Model Parameters'!$F$20*$N193)/(2*'Model Parameters'!$F$21)</f>
        <v>-529.83142148859952</v>
      </c>
      <c r="P193" s="4">
        <f>'Input Parameters'!$G$12*(2*$F193*$M193)/(2*'Model Parameters'!$F$21)*EXP(-$N193*('Model Parameters'!$B$32+'Model Parameters'!$B$35))</f>
        <v>4555.4172539880374</v>
      </c>
      <c r="Q193">
        <f>$O193+LN(1+($P193*('Model Parameters'!$B$33+2*'Model Parameters'!$B$35)*EXP(-$O193*('Model Parameters'!$B$33+2*'Model Parameters'!$B$35)))/(1+LN(SQRT(1+$P193*('Model Parameters'!$B$33+2*'Model Parameters'!$B$35)*EXP(-$O193*('Model Parameters'!$B$33+2*'Model Parameters'!$B$35))))))/('Model Parameters'!$B$33+2*'Model Parameters'!$B$35)</f>
        <v>1992.0820229480087</v>
      </c>
      <c r="R193">
        <f>'Input Parameters'!$G$4*'Model Parameters'!$F$2*EXP(-'Model Parameters'!$B$32*$N193-'Model Parameters'!$B$33*$Q193-'Model Parameters'!$B$35*($N193+2*$Q193))*$L193</f>
        <v>2.0399378701114541</v>
      </c>
      <c r="S193">
        <f>'Input Parameters'!$G$22+('Model Parameters'!$F$20*'Input Parameters'!$G$22 - (1/(1/('Input Parameters'!$G$12*($I193+2*$F193*$R193))+1/('Model Parameters'!$F$22*'Input Parameters'!$G$24))) + 'Input Parameters'!$G$12*($I193+2*$F193*$R193))/('Model Parameters'!$F$20+2*'Input Parameters'!$G$13*'Input Parameters'!$G$12*'Model Parameters'!$B$61*$R193)</f>
        <v>960.18237472683882</v>
      </c>
      <c r="T193">
        <f>'Input Parameters'!$G$15/(2*'Model Parameters'!$F$4)*'Model Parameters'!$B$39/('Model Parameters'!$B$65)*EXP(-($E193+0.11)/'Model Parameters'!$B$48)+'Input Parameters'!$G$13*'Model Parameters'!$B$61*$S193</f>
        <v>2480.9418171381358</v>
      </c>
      <c r="U193">
        <f>1/((SQRT($T193*('Input Parameters'!$G$12)^2/'Model Parameters'!$B$51))/TANH(SQRT($T193*('Input Parameters'!$G$12)^2/'Model Parameters'!$B$51))+$T193*'Input Parameters'!$G$12/'Input Parameters'!$G$17)</f>
        <v>0.12495813176042139</v>
      </c>
      <c r="V193" s="4">
        <f>(2*'Model Parameters'!$F$21*'Input Parameters'!$G$23+'Model Parameters'!$F$22*'Input Parameters'!$G$24+'Model Parameters'!$F$20*'Input Parameters'!$G$22+'Input Parameters'!$G$12*$I193-'Model Parameters'!$F$20*$S193)/(2*'Model Parameters'!$F$21)</f>
        <v>-341.57577720351878</v>
      </c>
      <c r="W193" s="4">
        <f>'Input Parameters'!$G$12*(2*$F193*$U193*'Model Parameters'!$F$2*'Input Parameters'!$G$4)/(2*'Model Parameters'!$F$21)*EXP(-$S193*('Model Parameters'!$B$32+'Model Parameters'!$B$35))</f>
        <v>4795.5852870227227</v>
      </c>
      <c r="X193">
        <f>MAX(0,$V193+LN(1+($W193*('Model Parameters'!$B$33+2*'Model Parameters'!$B$35)*EXP(-$V193*('Model Parameters'!$B$33+2*'Model Parameters'!$B$35)))/(1+LN(SQRT(1+$W193*('Model Parameters'!$B$33+2*'Model Parameters'!$B$35)*EXP(-$V193*('Model Parameters'!$B$33+2*'Model Parameters'!$B$35))))))/('Model Parameters'!$B$33+2*'Model Parameters'!$B$35))</f>
        <v>2179.7437157153254</v>
      </c>
      <c r="Y193">
        <f>'Input Parameters'!$G$4*'Model Parameters'!$F$2*EXP(-'Model Parameters'!$B$32*$S193-'Model Parameters'!$B$33*$X193-'Model Parameters'!$B$35*($S193+2*$X193))*$U193</f>
        <v>2.0394338660283107</v>
      </c>
      <c r="Z193" s="8">
        <f>$E193-'Model Parameters'!$F$3*'Input Parameters'!$G$3/'Model Parameters'!$F$4*LN($S193/'Input Parameters'!$G$22)</f>
        <v>-1.1736047201817223</v>
      </c>
      <c r="AA193" s="8">
        <f>'Input Parameters'!$G$12*$Y193*$F193*2*'Model Parameters'!$F$4/10</f>
        <v>211.46950633058219</v>
      </c>
      <c r="AB193" s="8">
        <f t="shared" si="13"/>
        <v>2.0394338660283107</v>
      </c>
      <c r="AC193" s="8">
        <f t="shared" si="14"/>
        <v>2179.7437157153254</v>
      </c>
      <c r="AD193" s="8">
        <f>LOG10(S193/1000/'Model Parameters'!$B$15)</f>
        <v>13.294410820196086</v>
      </c>
      <c r="AE193" s="8">
        <f>AA193*10/(AA193*10+('Model Parameters'!$F$4*'Input Parameters'!$G$12)*I193)</f>
        <v>0.71118685050688324</v>
      </c>
      <c r="AF193" s="8">
        <f>Y193*S193*'Input Parameters'!$G$13*'Input Parameters'!$G$12*'Model Parameters'!$B$61</f>
        <v>8.318848200833678E-3</v>
      </c>
      <c r="AG193" s="8">
        <f>'Input Parameters'!$G$12*F193*Y193</f>
        <v>1.0958672660547349E-2</v>
      </c>
      <c r="AH193" s="8">
        <f>'Input Parameters'!$G$17*('Model Parameters'!$F$2*'Input Parameters'!$G$4*EXP(-'Model Parameters'!$B$32*$S193-'Model Parameters'!$B$33*$X193-'Model Parameters'!$B$35*($S193+2*$X193))-$Y193*SQRT($T193*('Input Parameters'!$G$12)^2/'Model Parameters'!$B$51)/TANH(SQRT($T193*('Input Parameters'!$G$12)^2/'Model Parameters'!$B$51)))</f>
        <v>1.9277520861381025E-2</v>
      </c>
      <c r="AI193" s="8">
        <f>MIN(1,('Model Parameters'!$B$45-'Model Parameters'!$F$3*'Input Parameters'!$G$3/'Model Parameters'!$F$4*LN($S193/'Input Parameters'!$G$22))/Z193)</f>
        <v>0.27999607920019332</v>
      </c>
      <c r="AJ193" s="8">
        <f>MIN('Input Parameters'!$G$24+'Model Parameters'!$F$2*'Input Parameters'!$G$4*EXP(-'Model Parameters'!$B$32*$S193-'Model Parameters'!$B$33*$X193-'Model Parameters'!$B$35*($S193+2*$X193)),AC193*10^(3-AD193)/'Model Parameters'!$B$13)</f>
        <v>8.5112864738546234E-2</v>
      </c>
      <c r="AK193" s="8">
        <f t="shared" si="15"/>
        <v>0.19912952972066134</v>
      </c>
      <c r="AL193" s="8">
        <f>MIN(1,('Model Parameters'!$B$45-'Model Parameters'!$F$3*'Input Parameters'!$G$3/'Model Parameters'!$F$4*AD193)/($E193-'Model Parameters'!$F$3*'Input Parameters'!$G$3/'Model Parameters'!$F$4*AD193))</f>
        <v>0.34828067081992953</v>
      </c>
      <c r="AM193" s="8">
        <f>MIN(1,('Model Parameters'!$B$45-'Model Parameters'!$F$3*'Input Parameters'!$G$3/'Model Parameters'!$F$4*AD193-0.2)/($E193-'Model Parameters'!$F$3*'Input Parameters'!$G$3/'Model Parameters'!$F$4*AD193-0.2))</f>
        <v>0.43537571471254843</v>
      </c>
      <c r="AN193" s="8">
        <f t="shared" si="16"/>
        <v>0.24769263337285025</v>
      </c>
      <c r="AO193" s="8">
        <f t="shared" si="17"/>
        <v>0.30963348333360063</v>
      </c>
      <c r="AP193" s="8">
        <f>EXP(-'Model Parameters'!$B$32*$S193-'Model Parameters'!$B$33*$X193-'Model Parameters'!$B$35*($S193+2*$X193))</f>
        <v>0.4791673644712004</v>
      </c>
    </row>
    <row r="194" spans="5:42" x14ac:dyDescent="0.4">
      <c r="E194">
        <f t="shared" ref="E194:E242" si="18">$B$2+($B$3-$B$2)/240*(ROW(D194)-2)</f>
        <v>-0.96</v>
      </c>
      <c r="F194">
        <f>'Input Parameters'!$G$15/(2*'Model Parameters'!$F$4)*'Model Parameters'!$B$39/('Model Parameters'!$B$65)*EXP(-($E194+0.11)/'Model Parameters'!$B$48)</f>
        <v>1536.4228393965211</v>
      </c>
      <c r="G194">
        <f>1/((SQRT($F194*('Input Parameters'!$G$12)^2/'Model Parameters'!$B$51))/TANH(SQRT($F194*('Input Parameters'!$G$12)^2/'Model Parameters'!$B$51))+$F194*'Input Parameters'!$G$12/'Input Parameters'!$G$17)</f>
        <v>0.16179975768988913</v>
      </c>
      <c r="H194">
        <f>'Model Parameters'!$F$2*'Input Parameters'!$G$4*$G194</f>
        <v>5.5110676106503913</v>
      </c>
      <c r="I194">
        <f>'Input Parameters'!$G$15*'Model Parameters'!$B$41/'Model Parameters'!$F$4*EXP(-$E194/'Model Parameters'!$B$50)</f>
        <v>2505.6607809109905</v>
      </c>
      <c r="J194">
        <f>'Input Parameters'!$G$22+('Model Parameters'!$F$20*'Input Parameters'!$G$22 - (1/(1/('Input Parameters'!$G$12*($I194+2*$F194*$H194))+1/('Model Parameters'!$F$22*'Input Parameters'!$G$24))) + 'Input Parameters'!$G$12*($I194+2*$F194*$H194))/('Model Parameters'!$F$20+2*'Input Parameters'!$G$13*'Input Parameters'!$G$12*'Model Parameters'!$B$61*$H194)</f>
        <v>1203.8429548969536</v>
      </c>
      <c r="K194">
        <f>'Input Parameters'!$G$15/(2*'Model Parameters'!$F$4)*'Model Parameters'!$B$39/('Model Parameters'!$B$65)*EXP(-($E194+0.11)/'Model Parameters'!$B$48)+'Input Parameters'!$G$13*'Model Parameters'!$B$61*$J194</f>
        <v>2878.7077341066242</v>
      </c>
      <c r="L194">
        <f>1/((SQRT($K194*('Input Parameters'!$G$12)^2/'Model Parameters'!$B$51))/TANH(SQRT($K194*('Input Parameters'!$G$12)^2/'Model Parameters'!$B$51))+$K194*'Input Parameters'!$G$12/'Input Parameters'!$G$17)</f>
        <v>0.11522653370297131</v>
      </c>
      <c r="M194">
        <f>'Model Parameters'!$F$2*'Input Parameters'!$G$4*$L194</f>
        <v>3.9247352829480988</v>
      </c>
      <c r="N194">
        <f>'Input Parameters'!$G$22+('Model Parameters'!$F$20*'Input Parameters'!$G$22 - (1/(1/('Input Parameters'!$G$12*($I194+2*$F194*$M194))+1/('Model Parameters'!$F$22*'Input Parameters'!$G$24))) + 'Input Parameters'!$G$12*($I194+2*$F194*$M194))/('Model Parameters'!$F$20+2*'Input Parameters'!$G$13*'Input Parameters'!$G$12*'Model Parameters'!$B$61*$M194)</f>
        <v>1154.7015481924827</v>
      </c>
      <c r="O194" s="4">
        <f>(2*'Model Parameters'!$F$21*'Input Parameters'!$G$23+'Model Parameters'!$F$22*'Input Parameters'!$G$24+'Model Parameters'!$F$20*'Input Parameters'!$G$22+'Input Parameters'!$G$12*$I194-'Model Parameters'!$F$20*$N194)/(2*'Model Parameters'!$F$21)</f>
        <v>-601.68811385187246</v>
      </c>
      <c r="P194" s="4">
        <f>'Input Parameters'!$G$12*(2*$F194*$M194)/(2*'Model Parameters'!$F$21)*EXP(-$N194*('Model Parameters'!$B$32+'Model Parameters'!$B$35))</f>
        <v>4686.4757832909381</v>
      </c>
      <c r="Q194">
        <f>$O194+LN(1+($P194*('Model Parameters'!$B$33+2*'Model Parameters'!$B$35)*EXP(-$O194*('Model Parameters'!$B$33+2*'Model Parameters'!$B$35)))/(1+LN(SQRT(1+$P194*('Model Parameters'!$B$33+2*'Model Parameters'!$B$35)*EXP(-$O194*('Model Parameters'!$B$33+2*'Model Parameters'!$B$35))))))/('Model Parameters'!$B$33+2*'Model Parameters'!$B$35)</f>
        <v>1990.4511114750921</v>
      </c>
      <c r="R194">
        <f>'Input Parameters'!$G$4*'Model Parameters'!$F$2*EXP(-'Model Parameters'!$B$32*$N194-'Model Parameters'!$B$33*$Q194-'Model Parameters'!$B$35*($N194+2*$Q194))*$L194</f>
        <v>1.9272701950303419</v>
      </c>
      <c r="S194">
        <f>'Input Parameters'!$G$22+('Model Parameters'!$F$20*'Input Parameters'!$G$22 - (1/(1/('Input Parameters'!$G$12*($I194+2*$F194*$R194))+1/('Model Parameters'!$F$22*'Input Parameters'!$G$24))) + 'Input Parameters'!$G$12*($I194+2*$F194*$R194))/('Model Parameters'!$F$20+2*'Input Parameters'!$G$13*'Input Parameters'!$G$12*'Model Parameters'!$B$61*$R194)</f>
        <v>1031.729380308702</v>
      </c>
      <c r="T194">
        <f>'Input Parameters'!$G$15/(2*'Model Parameters'!$F$4)*'Model Parameters'!$B$39/('Model Parameters'!$B$65)*EXP(-($E194+0.11)/'Model Parameters'!$B$48)+'Input Parameters'!$G$13*'Model Parameters'!$B$61*$S194</f>
        <v>2686.8010984407238</v>
      </c>
      <c r="U194">
        <f>1/((SQRT($T194*('Input Parameters'!$G$12)^2/'Model Parameters'!$B$51))/TANH(SQRT($T194*('Input Parameters'!$G$12)^2/'Model Parameters'!$B$51))+$T194*'Input Parameters'!$G$12/'Input Parameters'!$G$17)</f>
        <v>0.11965023938243019</v>
      </c>
      <c r="V194" s="4">
        <f>(2*'Model Parameters'!$F$21*'Input Parameters'!$G$23+'Model Parameters'!$F$22*'Input Parameters'!$G$24+'Model Parameters'!$F$20*'Input Parameters'!$G$22+'Input Parameters'!$G$12*$I194-'Model Parameters'!$F$20*$S194)/(2*'Model Parameters'!$F$21)</f>
        <v>-388.19666700053261</v>
      </c>
      <c r="W194" s="4">
        <f>'Input Parameters'!$G$12*(2*$F194*$U194*'Model Parameters'!$F$2*'Input Parameters'!$G$4)/(2*'Model Parameters'!$F$21)*EXP(-$S194*('Model Parameters'!$B$32+'Model Parameters'!$B$35))</f>
        <v>4951.9368855889334</v>
      </c>
      <c r="X194">
        <f>MAX(0,$V194+LN(1+($W194*('Model Parameters'!$B$33+2*'Model Parameters'!$B$35)*EXP(-$V194*('Model Parameters'!$B$33+2*'Model Parameters'!$B$35)))/(1+LN(SQRT(1+$W194*('Model Parameters'!$B$33+2*'Model Parameters'!$B$35)*EXP(-$V194*('Model Parameters'!$B$33+2*'Model Parameters'!$B$35))))))/('Model Parameters'!$B$33+2*'Model Parameters'!$B$35))</f>
        <v>2198.6006471256756</v>
      </c>
      <c r="Y194">
        <f>'Input Parameters'!$G$4*'Model Parameters'!$F$2*EXP(-'Model Parameters'!$B$32*$S194-'Model Parameters'!$B$33*$X194-'Model Parameters'!$B$35*($S194+2*$X194))*$U194</f>
        <v>1.923104062734603</v>
      </c>
      <c r="Z194" s="8">
        <f>$E194-'Model Parameters'!$F$3*'Input Parameters'!$G$3/'Model Parameters'!$F$4*LN($S194/'Input Parameters'!$G$22)</f>
        <v>-1.1804512205022295</v>
      </c>
      <c r="AA194" s="8">
        <f>'Input Parameters'!$G$12*$Y194*$F194*2*'Model Parameters'!$F$4/10</f>
        <v>217.23425673301131</v>
      </c>
      <c r="AB194" s="8">
        <f t="shared" ref="AB194:AB242" si="19">Y194</f>
        <v>1.923104062734603</v>
      </c>
      <c r="AC194" s="8">
        <f t="shared" ref="AC194:AC242" si="20">X194</f>
        <v>2198.6006471256756</v>
      </c>
      <c r="AD194" s="8">
        <f>LOG10(S194/1000/'Model Parameters'!$B$15)</f>
        <v>13.325622888491109</v>
      </c>
      <c r="AE194" s="8">
        <f>AA194*10/(AA194*10+('Model Parameters'!$F$4*'Input Parameters'!$G$12)*I194)</f>
        <v>0.70224098815968772</v>
      </c>
      <c r="AF194" s="8">
        <f>Y194*S194*'Input Parameters'!$G$13*'Input Parameters'!$G$12*'Model Parameters'!$B$61</f>
        <v>8.4288519649044647E-3</v>
      </c>
      <c r="AG194" s="8">
        <f>'Input Parameters'!$G$12*F194*Y194</f>
        <v>1.1257410827227617E-2</v>
      </c>
      <c r="AH194" s="8">
        <f>'Input Parameters'!$G$17*('Model Parameters'!$F$2*'Input Parameters'!$G$4*EXP(-'Model Parameters'!$B$32*$S194-'Model Parameters'!$B$33*$X194-'Model Parameters'!$B$35*($S194+2*$X194))-$Y194*SQRT($T194*('Input Parameters'!$G$12)^2/'Model Parameters'!$B$51)/TANH(SQRT($T194*('Input Parameters'!$G$12)^2/'Model Parameters'!$B$51)))</f>
        <v>1.9686262792132089E-2</v>
      </c>
      <c r="AI194" s="8">
        <f>MIN(1,('Model Parameters'!$B$45-'Model Parameters'!$F$3*'Input Parameters'!$G$3/'Model Parameters'!$F$4*LN($S194/'Input Parameters'!$G$22))/Z194)</f>
        <v>0.27993636226801244</v>
      </c>
      <c r="AJ194" s="8">
        <f>MIN('Input Parameters'!$G$24+'Model Parameters'!$F$2*'Input Parameters'!$G$4*EXP(-'Model Parameters'!$B$32*$S194-'Model Parameters'!$B$33*$X194-'Model Parameters'!$B$35*($S194+2*$X194)),AC194*10^(3-AD194)/'Model Parameters'!$B$13)</f>
        <v>7.9895819775412477E-2</v>
      </c>
      <c r="AK194" s="8">
        <f t="shared" ref="AK194:AK242" si="21">MIN(1,AE194*AI194)</f>
        <v>0.19658278766091739</v>
      </c>
      <c r="AL194" s="8">
        <f>MIN(1,('Model Parameters'!$B$45-'Model Parameters'!$F$3*'Input Parameters'!$G$3/'Model Parameters'!$F$4*AD194)/($E194-'Model Parameters'!$F$3*'Input Parameters'!$G$3/'Model Parameters'!$F$4*AD194))</f>
        <v>0.34734486056011482</v>
      </c>
      <c r="AM194" s="8">
        <f>MIN(1,('Model Parameters'!$B$45-'Model Parameters'!$F$3*'Input Parameters'!$G$3/'Model Parameters'!$F$4*AD194-0.2)/($E194-'Model Parameters'!$F$3*'Input Parameters'!$G$3/'Model Parameters'!$F$4*AD194-0.2))</f>
        <v>0.43422813481096506</v>
      </c>
      <c r="AN194" s="8">
        <f t="shared" ref="AN194:AN242" si="22">AE194*AL194</f>
        <v>0.24391979811192396</v>
      </c>
      <c r="AO194" s="8">
        <f t="shared" ref="AO194:AO242" si="23">AE194*AM194</f>
        <v>0.30493279447639021</v>
      </c>
      <c r="AP194" s="8">
        <f>EXP(-'Model Parameters'!$B$32*$S194-'Model Parameters'!$B$33*$X194-'Model Parameters'!$B$35*($S194+2*$X194))</f>
        <v>0.47187975075044458</v>
      </c>
    </row>
    <row r="195" spans="5:42" x14ac:dyDescent="0.4">
      <c r="E195">
        <f t="shared" si="18"/>
        <v>-0.96499999999999997</v>
      </c>
      <c r="F195">
        <f>'Input Parameters'!$G$15/(2*'Model Parameters'!$F$4)*'Model Parameters'!$B$39/('Model Parameters'!$B$65)*EXP(-($E195+0.11)/'Model Parameters'!$B$48)</f>
        <v>1673.7791620768019</v>
      </c>
      <c r="G195">
        <f>1/((SQRT($F195*('Input Parameters'!$G$12)^2/'Model Parameters'!$B$51))/TANH(SQRT($F195*('Input Parameters'!$G$12)^2/'Model Parameters'!$B$51))+$F195*'Input Parameters'!$G$12/'Input Parameters'!$G$17)</f>
        <v>0.15454579096103166</v>
      </c>
      <c r="H195">
        <f>'Model Parameters'!$F$2*'Input Parameters'!$G$4*$G195</f>
        <v>5.26398997803265</v>
      </c>
      <c r="I195">
        <f>'Input Parameters'!$G$15*'Model Parameters'!$B$41/'Model Parameters'!$F$4*EXP(-$E195/'Model Parameters'!$B$50)</f>
        <v>2687.4991266801485</v>
      </c>
      <c r="J195">
        <f>'Input Parameters'!$G$22+('Model Parameters'!$F$20*'Input Parameters'!$G$22 - (1/(1/('Input Parameters'!$G$12*($I195+2*$F195*$H195))+1/('Model Parameters'!$F$22*'Input Parameters'!$G$24))) + 'Input Parameters'!$G$12*($I195+2*$F195*$H195))/('Model Parameters'!$F$20+2*'Input Parameters'!$G$13*'Input Parameters'!$G$12*'Model Parameters'!$B$61*$H195)</f>
        <v>1302.4693947257031</v>
      </c>
      <c r="K195">
        <f>'Input Parameters'!$G$15/(2*'Model Parameters'!$F$4)*'Model Parameters'!$B$39/('Model Parameters'!$B$65)*EXP(-($E195+0.11)/'Model Parameters'!$B$48)+'Input Parameters'!$G$13*'Model Parameters'!$B$61*$J195</f>
        <v>3126.0325371959607</v>
      </c>
      <c r="L195">
        <f>1/((SQRT($K195*('Input Parameters'!$G$12)^2/'Model Parameters'!$B$51))/TANH(SQRT($K195*('Input Parameters'!$G$12)^2/'Model Parameters'!$B$51))+$K195*'Input Parameters'!$G$12/'Input Parameters'!$G$17)</f>
        <v>0.11014078603991571</v>
      </c>
      <c r="M195">
        <f>'Model Parameters'!$F$2*'Input Parameters'!$G$4*$L195</f>
        <v>3.751509441191736</v>
      </c>
      <c r="N195">
        <f>'Input Parameters'!$G$22+('Model Parameters'!$F$20*'Input Parameters'!$G$22 - (1/(1/('Input Parameters'!$G$12*($I195+2*$F195*$M195))+1/('Model Parameters'!$F$22*'Input Parameters'!$G$24))) + 'Input Parameters'!$G$12*($I195+2*$F195*$M195))/('Model Parameters'!$F$20+2*'Input Parameters'!$G$13*'Input Parameters'!$G$12*'Model Parameters'!$B$61*$M195)</f>
        <v>1247.3136634263055</v>
      </c>
      <c r="O195" s="4">
        <f>(2*'Model Parameters'!$F$21*'Input Parameters'!$G$23+'Model Parameters'!$F$22*'Input Parameters'!$G$24+'Model Parameters'!$F$20*'Input Parameters'!$G$22+'Input Parameters'!$G$12*$I195-'Model Parameters'!$F$20*$N195)/(2*'Model Parameters'!$F$21)</f>
        <v>-679.24915110918141</v>
      </c>
      <c r="P195" s="4">
        <f>'Input Parameters'!$G$12*(2*$F195*$M195)/(2*'Model Parameters'!$F$21)*EXP(-$N195*('Model Parameters'!$B$32+'Model Parameters'!$B$35))</f>
        <v>4816.4842866540275</v>
      </c>
      <c r="Q195">
        <f>$O195+LN(1+($P195*('Model Parameters'!$B$33+2*'Model Parameters'!$B$35)*EXP(-$O195*('Model Parameters'!$B$33+2*'Model Parameters'!$B$35)))/(1+LN(SQRT(1+$P195*('Model Parameters'!$B$33+2*'Model Parameters'!$B$35)*EXP(-$O195*('Model Parameters'!$B$33+2*'Model Parameters'!$B$35))))))/('Model Parameters'!$B$33+2*'Model Parameters'!$B$35)</f>
        <v>1985.1236634420468</v>
      </c>
      <c r="R195">
        <f>'Input Parameters'!$G$4*'Model Parameters'!$F$2*EXP(-'Model Parameters'!$B$32*$N195-'Model Parameters'!$B$33*$Q195-'Model Parameters'!$B$35*($N195+2*$Q195))*$L195</f>
        <v>1.8208554365104042</v>
      </c>
      <c r="S195">
        <f>'Input Parameters'!$G$22+('Model Parameters'!$F$20*'Input Parameters'!$G$22 - (1/(1/('Input Parameters'!$G$12*($I195+2*$F195*$R195))+1/('Model Parameters'!$F$22*'Input Parameters'!$G$24))) + 'Input Parameters'!$G$12*($I195+2*$F195*$R195))/('Model Parameters'!$F$20+2*'Input Parameters'!$G$13*'Input Parameters'!$G$12*'Model Parameters'!$B$61*$R195)</f>
        <v>1108.1011576192823</v>
      </c>
      <c r="T195">
        <f>'Input Parameters'!$G$15/(2*'Model Parameters'!$F$4)*'Model Parameters'!$B$39/('Model Parameters'!$B$65)*EXP(-($E195+0.11)/'Model Parameters'!$B$48)+'Input Parameters'!$G$13*'Model Parameters'!$B$61*$S195</f>
        <v>2909.3119528223015</v>
      </c>
      <c r="U195">
        <f>1/((SQRT($T195*('Input Parameters'!$G$12)^2/'Model Parameters'!$B$51))/TANH(SQRT($T195*('Input Parameters'!$G$12)^2/'Model Parameters'!$B$51))+$T195*'Input Parameters'!$G$12/'Input Parameters'!$G$17)</f>
        <v>0.1145620437029097</v>
      </c>
      <c r="V195" s="4">
        <f>(2*'Model Parameters'!$F$21*'Input Parameters'!$G$23+'Model Parameters'!$F$22*'Input Parameters'!$G$24+'Model Parameters'!$F$20*'Input Parameters'!$G$22+'Input Parameters'!$G$12*$I195-'Model Parameters'!$F$20*$S195)/(2*'Model Parameters'!$F$21)</f>
        <v>-437.56292408722192</v>
      </c>
      <c r="W195" s="4">
        <f>'Input Parameters'!$G$12*(2*$F195*$U195*'Model Parameters'!$F$2*'Input Parameters'!$G$4)/(2*'Model Parameters'!$F$21)*EXP(-$S195*('Model Parameters'!$B$32+'Model Parameters'!$B$35))</f>
        <v>5109.6340899040042</v>
      </c>
      <c r="X195">
        <f>MAX(0,$V195+LN(1+($W195*('Model Parameters'!$B$33+2*'Model Parameters'!$B$35)*EXP(-$V195*('Model Parameters'!$B$33+2*'Model Parameters'!$B$35)))/(1+LN(SQRT(1+$W195*('Model Parameters'!$B$33+2*'Model Parameters'!$B$35)*EXP(-$V195*('Model Parameters'!$B$33+2*'Model Parameters'!$B$35))))))/('Model Parameters'!$B$33+2*'Model Parameters'!$B$35))</f>
        <v>2215.7512369193469</v>
      </c>
      <c r="Y195">
        <f>'Input Parameters'!$G$4*'Model Parameters'!$F$2*EXP(-'Model Parameters'!$B$32*$S195-'Model Parameters'!$B$33*$X195-'Model Parameters'!$B$35*($S195+2*$X195))*$U195</f>
        <v>1.8129299609142593</v>
      </c>
      <c r="Z195" s="8">
        <f>$E195-'Model Parameters'!$F$3*'Input Parameters'!$G$3/'Model Parameters'!$F$4*LN($S195/'Input Parameters'!$G$22)</f>
        <v>-1.1872859800991014</v>
      </c>
      <c r="AA195" s="8">
        <f>'Input Parameters'!$G$12*$Y195*$F195*2*'Model Parameters'!$F$4/10</f>
        <v>223.09711569541167</v>
      </c>
      <c r="AB195" s="8">
        <f t="shared" si="19"/>
        <v>1.8129299609142593</v>
      </c>
      <c r="AC195" s="8">
        <f t="shared" si="20"/>
        <v>2215.7512369193469</v>
      </c>
      <c r="AD195" s="8">
        <f>LOG10(S195/1000/'Model Parameters'!$B$15)</f>
        <v>13.356636499052943</v>
      </c>
      <c r="AE195" s="8">
        <f>AA195*10/(AA195*10+('Model Parameters'!$F$4*'Input Parameters'!$G$12)*I195)</f>
        <v>0.69308130763737985</v>
      </c>
      <c r="AF195" s="8">
        <f>Y195*S195*'Input Parameters'!$G$13*'Input Parameters'!$G$12*'Model Parameters'!$B$61</f>
        <v>8.5341501174715385E-3</v>
      </c>
      <c r="AG195" s="8">
        <f>'Input Parameters'!$G$12*F195*Y195</f>
        <v>1.1561233129264223E-2</v>
      </c>
      <c r="AH195" s="8">
        <f>'Input Parameters'!$G$17*('Model Parameters'!$F$2*'Input Parameters'!$G$4*EXP(-'Model Parameters'!$B$32*$S195-'Model Parameters'!$B$33*$X195-'Model Parameters'!$B$35*($S195+2*$X195))-$Y195*SQRT($T195*('Input Parameters'!$G$12)^2/'Model Parameters'!$B$51)/TANH(SQRT($T195*('Input Parameters'!$G$12)^2/'Model Parameters'!$B$51)))</f>
        <v>2.0095383246735772E-2</v>
      </c>
      <c r="AI195" s="8">
        <f>MIN(1,('Model Parameters'!$B$45-'Model Parameters'!$F$3*'Input Parameters'!$G$3/'Model Parameters'!$F$4*LN($S195/'Input Parameters'!$G$22))/Z195)</f>
        <v>0.27987021296365849</v>
      </c>
      <c r="AJ195" s="8">
        <f>MIN('Input Parameters'!$G$24+'Model Parameters'!$F$2*'Input Parameters'!$G$4*EXP(-'Model Parameters'!$B$32*$S195-'Model Parameters'!$B$33*$X195-'Model Parameters'!$B$35*($S195+2*$X195)),AC195*10^(3-AD195)/'Model Parameters'!$B$13)</f>
        <v>7.496958307063209E-2</v>
      </c>
      <c r="AK195" s="8">
        <f t="shared" si="21"/>
        <v>0.19397281316960441</v>
      </c>
      <c r="AL195" s="8">
        <f>MIN(1,('Model Parameters'!$B$45-'Model Parameters'!$F$3*'Input Parameters'!$G$3/'Model Parameters'!$F$4*AD195)/($E195-'Model Parameters'!$F$3*'Input Parameters'!$G$3/'Model Parameters'!$F$4*AD195))</f>
        <v>0.34641480367412075</v>
      </c>
      <c r="AM195" s="8">
        <f>MIN(1,('Model Parameters'!$B$45-'Model Parameters'!$F$3*'Input Parameters'!$G$3/'Model Parameters'!$F$4*AD195-0.2)/($E195-'Model Parameters'!$F$3*'Input Parameters'!$G$3/'Model Parameters'!$F$4*AD195-0.2))</f>
        <v>0.43308746770248818</v>
      </c>
      <c r="AN195" s="8">
        <f t="shared" si="22"/>
        <v>0.24009362511540583</v>
      </c>
      <c r="AO195" s="8">
        <f t="shared" si="23"/>
        <v>0.30016482843660203</v>
      </c>
      <c r="AP195" s="8">
        <f>EXP(-'Model Parameters'!$B$32*$S195-'Model Parameters'!$B$33*$X195-'Model Parameters'!$B$35*($S195+2*$X195))</f>
        <v>0.46460341915946607</v>
      </c>
    </row>
    <row r="196" spans="5:42" x14ac:dyDescent="0.4">
      <c r="E196">
        <f t="shared" si="18"/>
        <v>-0.97</v>
      </c>
      <c r="F196">
        <f>'Input Parameters'!$G$15/(2*'Model Parameters'!$F$4)*'Model Parameters'!$B$39/('Model Parameters'!$B$65)*EXP(-($E196+0.11)/'Model Parameters'!$B$48)</f>
        <v>1823.4151508076438</v>
      </c>
      <c r="G196">
        <f>1/((SQRT($F196*('Input Parameters'!$G$12)^2/'Model Parameters'!$B$51))/TANH(SQRT($F196*('Input Parameters'!$G$12)^2/'Model Parameters'!$B$51))+$F196*'Input Parameters'!$G$12/'Input Parameters'!$G$17)</f>
        <v>0.14759831748198898</v>
      </c>
      <c r="H196">
        <f>'Model Parameters'!$F$2*'Input Parameters'!$G$4*$G196</f>
        <v>5.0273518234836869</v>
      </c>
      <c r="I196">
        <f>'Input Parameters'!$G$15*'Model Parameters'!$B$41/'Model Parameters'!$F$4*EXP(-$E196/'Model Parameters'!$B$50)</f>
        <v>2882.533665742495</v>
      </c>
      <c r="J196">
        <f>'Input Parameters'!$G$22+('Model Parameters'!$F$20*'Input Parameters'!$G$22 - (1/(1/('Input Parameters'!$G$12*($I196+2*$F196*$H196))+1/('Model Parameters'!$F$22*'Input Parameters'!$G$24))) + 'Input Parameters'!$G$12*($I196+2*$F196*$H196))/('Model Parameters'!$F$20+2*'Input Parameters'!$G$13*'Input Parameters'!$G$12*'Model Parameters'!$B$61*$H196)</f>
        <v>1408.74691180534</v>
      </c>
      <c r="K196">
        <f>'Input Parameters'!$G$15/(2*'Model Parameters'!$F$4)*'Model Parameters'!$B$39/('Model Parameters'!$B$65)*EXP(-($E196+0.11)/'Model Parameters'!$B$48)+'Input Parameters'!$G$13*'Model Parameters'!$B$61*$J196</f>
        <v>3394.1679574705977</v>
      </c>
      <c r="L196">
        <f>1/((SQRT($K196*('Input Parameters'!$G$12)^2/'Model Parameters'!$B$51))/TANH(SQRT($K196*('Input Parameters'!$G$12)^2/'Model Parameters'!$B$51))+$K196*'Input Parameters'!$G$12/'Input Parameters'!$G$17)</f>
        <v>0.10527130328703502</v>
      </c>
      <c r="M196">
        <f>'Model Parameters'!$F$2*'Input Parameters'!$G$4*$L196</f>
        <v>3.5856498066460749</v>
      </c>
      <c r="N196">
        <f>'Input Parameters'!$G$22+('Model Parameters'!$F$20*'Input Parameters'!$G$22 - (1/(1/('Input Parameters'!$G$12*($I196+2*$F196*$M196))+1/('Model Parameters'!$F$22*'Input Parameters'!$G$24))) + 'Input Parameters'!$G$12*($I196+2*$F196*$M196))/('Model Parameters'!$F$20+2*'Input Parameters'!$G$13*'Input Parameters'!$G$12*'Model Parameters'!$B$61*$M196)</f>
        <v>1346.9074956179379</v>
      </c>
      <c r="O196" s="4">
        <f>(2*'Model Parameters'!$F$21*'Input Parameters'!$G$23+'Model Parameters'!$F$22*'Input Parameters'!$G$24+'Model Parameters'!$F$20*'Input Parameters'!$G$22+'Input Parameters'!$G$12*$I196-'Model Parameters'!$F$20*$N196)/(2*'Model Parameters'!$F$21)</f>
        <v>-762.89157892540379</v>
      </c>
      <c r="P196" s="4">
        <f>'Input Parameters'!$G$12*(2*$F196*$M196)/(2*'Model Parameters'!$F$21)*EXP(-$N196*('Model Parameters'!$B$32+'Model Parameters'!$B$35))</f>
        <v>4944.8192434896837</v>
      </c>
      <c r="Q196">
        <f>$O196+LN(1+($P196*('Model Parameters'!$B$33+2*'Model Parameters'!$B$35)*EXP(-$O196*('Model Parameters'!$B$33+2*'Model Parameters'!$B$35)))/(1+LN(SQRT(1+$P196*('Model Parameters'!$B$33+2*'Model Parameters'!$B$35)*EXP(-$O196*('Model Parameters'!$B$33+2*'Model Parameters'!$B$35))))))/('Model Parameters'!$B$33+2*'Model Parameters'!$B$35)</f>
        <v>1975.8199560275316</v>
      </c>
      <c r="R196">
        <f>'Input Parameters'!$G$4*'Model Parameters'!$F$2*EXP(-'Model Parameters'!$B$32*$N196-'Model Parameters'!$B$33*$Q196-'Model Parameters'!$B$35*($N196+2*$Q196))*$L196</f>
        <v>1.7203622045188558</v>
      </c>
      <c r="S196">
        <f>'Input Parameters'!$G$22+('Model Parameters'!$F$20*'Input Parameters'!$G$22 - (1/(1/('Input Parameters'!$G$12*($I196+2*$F196*$R196))+1/('Model Parameters'!$F$22*'Input Parameters'!$G$24))) + 'Input Parameters'!$G$12*($I196+2*$F196*$R196))/('Model Parameters'!$F$20+2*'Input Parameters'!$G$13*'Input Parameters'!$G$12*'Model Parameters'!$B$61*$R196)</f>
        <v>1189.5896294728316</v>
      </c>
      <c r="T196">
        <f>'Input Parameters'!$G$15/(2*'Model Parameters'!$F$4)*'Model Parameters'!$B$39/('Model Parameters'!$B$65)*EXP(-($E196+0.11)/'Model Parameters'!$B$48)+'Input Parameters'!$G$13*'Model Parameters'!$B$61*$S196</f>
        <v>3149.8075876698513</v>
      </c>
      <c r="U196">
        <f>1/((SQRT($T196*('Input Parameters'!$G$12)^2/'Model Parameters'!$B$51))/TANH(SQRT($T196*('Input Parameters'!$G$12)^2/'Model Parameters'!$B$51))+$T196*'Input Parameters'!$G$12/'Input Parameters'!$G$17)</f>
        <v>0.1096838871953386</v>
      </c>
      <c r="V196" s="4">
        <f>(2*'Model Parameters'!$F$21*'Input Parameters'!$G$23+'Model Parameters'!$F$22*'Input Parameters'!$G$24+'Model Parameters'!$F$20*'Input Parameters'!$G$22+'Input Parameters'!$G$12*$I196-'Model Parameters'!$F$20*$S196)/(2*'Model Parameters'!$F$21)</f>
        <v>-489.7727144143235</v>
      </c>
      <c r="W196" s="4">
        <f>'Input Parameters'!$G$12*(2*$F196*$U196*'Model Parameters'!$F$2*'Input Parameters'!$G$4)/(2*'Model Parameters'!$F$21)*EXP(-$S196*('Model Parameters'!$B$32+'Model Parameters'!$B$35))</f>
        <v>5268.2275089055984</v>
      </c>
      <c r="X196">
        <f>MAX(0,$V196+LN(1+($W196*('Model Parameters'!$B$33+2*'Model Parameters'!$B$35)*EXP(-$V196*('Model Parameters'!$B$33+2*'Model Parameters'!$B$35)))/(1+LN(SQRT(1+$W196*('Model Parameters'!$B$33+2*'Model Parameters'!$B$35)*EXP(-$V196*('Model Parameters'!$B$33+2*'Model Parameters'!$B$35))))))/('Model Parameters'!$B$33+2*'Model Parameters'!$B$35))</f>
        <v>2231.0656092198969</v>
      </c>
      <c r="Y196">
        <f>'Input Parameters'!$G$4*'Model Parameters'!$F$2*EXP(-'Model Parameters'!$B$32*$S196-'Model Parameters'!$B$33*$X196-'Model Parameters'!$B$35*($S196+2*$X196))*$U196</f>
        <v>1.708593183794767</v>
      </c>
      <c r="Z196" s="8">
        <f>$E196-'Model Parameters'!$F$3*'Input Parameters'!$G$3/'Model Parameters'!$F$4*LN($S196/'Input Parameters'!$G$22)</f>
        <v>-1.1941091532646213</v>
      </c>
      <c r="AA196" s="8">
        <f>'Input Parameters'!$G$12*$Y196*$F196*2*'Model Parameters'!$F$4/10</f>
        <v>229.05459108474014</v>
      </c>
      <c r="AB196" s="8">
        <f t="shared" si="19"/>
        <v>1.708593183794767</v>
      </c>
      <c r="AC196" s="8">
        <f t="shared" si="20"/>
        <v>2231.0656092198969</v>
      </c>
      <c r="AD196" s="8">
        <f>LOG10(S196/1000/'Model Parameters'!$B$15)</f>
        <v>13.387454259940322</v>
      </c>
      <c r="AE196" s="8">
        <f>AA196*10/(AA196*10+('Model Parameters'!$F$4*'Input Parameters'!$G$12)*I196)</f>
        <v>0.68370669630060743</v>
      </c>
      <c r="AF196" s="8">
        <f>Y196*S196*'Input Parameters'!$G$13*'Input Parameters'!$G$12*'Model Parameters'!$B$61</f>
        <v>8.6344699420734493E-3</v>
      </c>
      <c r="AG196" s="8">
        <f>'Input Parameters'!$G$12*F196*Y196</f>
        <v>1.1869958598991561E-2</v>
      </c>
      <c r="AH196" s="8">
        <f>'Input Parameters'!$G$17*('Model Parameters'!$F$2*'Input Parameters'!$G$4*EXP(-'Model Parameters'!$B$32*$S196-'Model Parameters'!$B$33*$X196-'Model Parameters'!$B$35*($S196+2*$X196))-$Y196*SQRT($T196*('Input Parameters'!$G$12)^2/'Model Parameters'!$B$51)/TANH(SQRT($T196*('Input Parameters'!$G$12)^2/'Model Parameters'!$B$51)))</f>
        <v>2.0504428541064997E-2</v>
      </c>
      <c r="AI196" s="8">
        <f>MIN(1,('Model Parameters'!$B$45-'Model Parameters'!$F$3*'Input Parameters'!$G$3/'Model Parameters'!$F$4*LN($S196/'Input Parameters'!$G$22))/Z196)</f>
        <v>0.279797832845672</v>
      </c>
      <c r="AJ196" s="8">
        <f>MIN('Input Parameters'!$G$24+'Model Parameters'!$F$2*'Input Parameters'!$G$4*EXP(-'Model Parameters'!$B$32*$S196-'Model Parameters'!$B$33*$X196-'Model Parameters'!$B$35*($S196+2*$X196)),AC196*10^(3-AD196)/'Model Parameters'!$B$13)</f>
        <v>7.0316731612954583E-2</v>
      </c>
      <c r="AK196" s="8">
        <f t="shared" si="21"/>
        <v>0.19129965192698398</v>
      </c>
      <c r="AL196" s="8">
        <f>MIN(1,('Model Parameters'!$B$45-'Model Parameters'!$F$3*'Input Parameters'!$G$3/'Model Parameters'!$F$4*AD196)/($E196-'Model Parameters'!$F$3*'Input Parameters'!$G$3/'Model Parameters'!$F$4*AD196))</f>
        <v>0.34549044656579742</v>
      </c>
      <c r="AM196" s="8">
        <f>MIN(1,('Model Parameters'!$B$45-'Model Parameters'!$F$3*'Input Parameters'!$G$3/'Model Parameters'!$F$4*AD196-0.2)/($E196-'Model Parameters'!$F$3*'Input Parameters'!$G$3/'Model Parameters'!$F$4*AD196-0.2))</f>
        <v>0.43195364759842175</v>
      </c>
      <c r="AN196" s="8">
        <f t="shared" si="22"/>
        <v>0.2362141318249229</v>
      </c>
      <c r="AO196" s="8">
        <f t="shared" si="23"/>
        <v>0.29532960135451375</v>
      </c>
      <c r="AP196" s="8">
        <f>EXP(-'Model Parameters'!$B$32*$S196-'Model Parameters'!$B$33*$X196-'Model Parameters'!$B$35*($S196+2*$X196))</f>
        <v>0.45733871150055727</v>
      </c>
    </row>
    <row r="197" spans="5:42" x14ac:dyDescent="0.4">
      <c r="E197">
        <f t="shared" si="18"/>
        <v>-0.97499999999999998</v>
      </c>
      <c r="F197">
        <f>'Input Parameters'!$G$15/(2*'Model Parameters'!$F$4)*'Model Parameters'!$B$39/('Model Parameters'!$B$65)*EXP(-($E197+0.11)/'Model Parameters'!$B$48)</f>
        <v>1986.4286086997583</v>
      </c>
      <c r="G197">
        <f>1/((SQRT($F197*('Input Parameters'!$G$12)^2/'Model Parameters'!$B$51))/TANH(SQRT($F197*('Input Parameters'!$G$12)^2/'Model Parameters'!$B$51))+$F197*'Input Parameters'!$G$12/'Input Parameters'!$G$17)</f>
        <v>0.14094477486779242</v>
      </c>
      <c r="H197">
        <f>'Model Parameters'!$F$2*'Input Parameters'!$G$4*$G197</f>
        <v>4.8007252591382681</v>
      </c>
      <c r="I197">
        <f>'Input Parameters'!$G$15*'Model Parameters'!$B$41/'Model Parameters'!$F$4*EXP(-$E197/'Model Parameters'!$B$50)</f>
        <v>3091.7220592376248</v>
      </c>
      <c r="J197">
        <f>'Input Parameters'!$G$22+('Model Parameters'!$F$20*'Input Parameters'!$G$22 - (1/(1/('Input Parameters'!$G$12*($I197+2*$F197*$H197))+1/('Model Parameters'!$F$22*'Input Parameters'!$G$24))) + 'Input Parameters'!$G$12*($I197+2*$F197*$H197))/('Model Parameters'!$F$20+2*'Input Parameters'!$G$13*'Input Parameters'!$G$12*'Model Parameters'!$B$61*$H197)</f>
        <v>1523.2189695280319</v>
      </c>
      <c r="K197">
        <f>'Input Parameters'!$G$15/(2*'Model Parameters'!$F$4)*'Model Parameters'!$B$39/('Model Parameters'!$B$65)*EXP(-($E197+0.11)/'Model Parameters'!$B$48)+'Input Parameters'!$G$13*'Model Parameters'!$B$61*$J197</f>
        <v>3684.817759723514</v>
      </c>
      <c r="L197">
        <f>1/((SQRT($K197*('Input Parameters'!$G$12)^2/'Model Parameters'!$B$51))/TANH(SQRT($K197*('Input Parameters'!$G$12)^2/'Model Parameters'!$B$51))+$K197*'Input Parameters'!$G$12/'Input Parameters'!$G$17)</f>
        <v>0.10060897576096044</v>
      </c>
      <c r="M197">
        <f>'Model Parameters'!$F$2*'Input Parameters'!$G$4*$L197</f>
        <v>3.4268460940444765</v>
      </c>
      <c r="N197">
        <f>'Input Parameters'!$G$22+('Model Parameters'!$F$20*'Input Parameters'!$G$22 - (1/(1/('Input Parameters'!$G$12*($I197+2*$F197*$M197))+1/('Model Parameters'!$F$22*'Input Parameters'!$G$24))) + 'Input Parameters'!$G$12*($I197+2*$F197*$M197))/('Model Parameters'!$F$20+2*'Input Parameters'!$G$13*'Input Parameters'!$G$12*'Model Parameters'!$B$61*$M197)</f>
        <v>1453.9629156827912</v>
      </c>
      <c r="O197" s="4">
        <f>(2*'Model Parameters'!$F$21*'Input Parameters'!$G$23+'Model Parameters'!$F$22*'Input Parameters'!$G$24+'Model Parameters'!$F$20*'Input Parameters'!$G$22+'Input Parameters'!$G$12*$I197-'Model Parameters'!$F$20*$N197)/(2*'Model Parameters'!$F$21)</f>
        <v>-853.01020371578079</v>
      </c>
      <c r="P197" s="4">
        <f>'Input Parameters'!$G$12*(2*$F197*$M197)/(2*'Model Parameters'!$F$21)*EXP(-$N197*('Model Parameters'!$B$32+'Model Parameters'!$B$35))</f>
        <v>5070.7991756234587</v>
      </c>
      <c r="Q197">
        <f>$O197+LN(1+($P197*('Model Parameters'!$B$33+2*'Model Parameters'!$B$35)*EXP(-$O197*('Model Parameters'!$B$33+2*'Model Parameters'!$B$35)))/(1+LN(SQRT(1+$P197*('Model Parameters'!$B$33+2*'Model Parameters'!$B$35)*EXP(-$O197*('Model Parameters'!$B$33+2*'Model Parameters'!$B$35))))))/('Model Parameters'!$B$33+2*'Model Parameters'!$B$35)</f>
        <v>1962.2479743821705</v>
      </c>
      <c r="R197">
        <f>'Input Parameters'!$G$4*'Model Parameters'!$F$2*EXP(-'Model Parameters'!$B$32*$N197-'Model Parameters'!$B$33*$Q197-'Model Parameters'!$B$35*($N197+2*$Q197))*$L197</f>
        <v>1.6254738433092726</v>
      </c>
      <c r="S197">
        <f>'Input Parameters'!$G$22+('Model Parameters'!$F$20*'Input Parameters'!$G$22 - (1/(1/('Input Parameters'!$G$12*($I197+2*$F197*$R197))+1/('Model Parameters'!$F$22*'Input Parameters'!$G$24))) + 'Input Parameters'!$G$12*($I197+2*$F197*$R197))/('Model Parameters'!$F$20+2*'Input Parameters'!$G$13*'Input Parameters'!$G$12*'Model Parameters'!$B$61*$R197)</f>
        <v>1276.5040830316693</v>
      </c>
      <c r="T197">
        <f>'Input Parameters'!$G$15/(2*'Model Parameters'!$F$4)*'Model Parameters'!$B$39/('Model Parameters'!$B$65)*EXP(-($E197+0.11)/'Model Parameters'!$B$48)+'Input Parameters'!$G$13*'Model Parameters'!$B$61*$S197</f>
        <v>3409.7306612800694</v>
      </c>
      <c r="U197">
        <f>1/((SQRT($T197*('Input Parameters'!$G$12)^2/'Model Parameters'!$B$51))/TANH(SQRT($T197*('Input Parameters'!$G$12)^2/'Model Parameters'!$B$51))+$T197*'Input Parameters'!$G$12/'Input Parameters'!$G$17)</f>
        <v>0.10500655131453952</v>
      </c>
      <c r="V197" s="4">
        <f>(2*'Model Parameters'!$F$21*'Input Parameters'!$G$23+'Model Parameters'!$F$22*'Input Parameters'!$G$24+'Model Parameters'!$F$20*'Input Parameters'!$G$22+'Input Parameters'!$G$12*$I197-'Model Parameters'!$F$20*$S197)/(2*'Model Parameters'!$F$21)</f>
        <v>-544.92469468382433</v>
      </c>
      <c r="W197" s="4">
        <f>'Input Parameters'!$G$12*(2*$F197*$U197*'Model Parameters'!$F$2*'Input Parameters'!$G$4)/(2*'Model Parameters'!$F$21)*EXP(-$S197*('Model Parameters'!$B$32+'Model Parameters'!$B$35))</f>
        <v>5427.2123123869724</v>
      </c>
      <c r="X197">
        <f>MAX(0,$V197+LN(1+($W197*('Model Parameters'!$B$33+2*'Model Parameters'!$B$35)*EXP(-$V197*('Model Parameters'!$B$33+2*'Model Parameters'!$B$35)))/(1+LN(SQRT(1+$W197*('Model Parameters'!$B$33+2*'Model Parameters'!$B$35)*EXP(-$V197*('Model Parameters'!$B$33+2*'Model Parameters'!$B$35))))))/('Model Parameters'!$B$33+2*'Model Parameters'!$B$35))</f>
        <v>2244.4071641329442</v>
      </c>
      <c r="Y197">
        <f>'Input Parameters'!$G$4*'Model Parameters'!$F$2*EXP(-'Model Parameters'!$B$32*$S197-'Model Parameters'!$B$33*$X197-'Model Parameters'!$B$35*($S197+2*$X197))*$U197</f>
        <v>1.6097913243099875</v>
      </c>
      <c r="Z197" s="8">
        <f>$E197-'Model Parameters'!$F$3*'Input Parameters'!$G$3/'Model Parameters'!$F$4*LN($S197/'Input Parameters'!$G$22)</f>
        <v>-1.2009209250270196</v>
      </c>
      <c r="AA197" s="8">
        <f>'Input Parameters'!$G$12*$Y197*$F197*2*'Model Parameters'!$F$4/10</f>
        <v>235.10253739309491</v>
      </c>
      <c r="AB197" s="8">
        <f t="shared" si="19"/>
        <v>1.6097913243099875</v>
      </c>
      <c r="AC197" s="8">
        <f t="shared" si="20"/>
        <v>2244.4071641329442</v>
      </c>
      <c r="AD197" s="8">
        <f>LOG10(S197/1000/'Model Parameters'!$B$15)</f>
        <v>13.418079298752897</v>
      </c>
      <c r="AE197" s="8">
        <f>AA197*10/(AA197*10+('Model Parameters'!$F$4*'Input Parameters'!$G$12)*I197)</f>
        <v>0.67411625193655444</v>
      </c>
      <c r="AF197" s="8">
        <f>Y197*S197*'Input Parameters'!$G$13*'Input Parameters'!$G$12*'Model Parameters'!$B$61</f>
        <v>8.7295455182034194E-3</v>
      </c>
      <c r="AG197" s="8">
        <f>'Input Parameters'!$G$12*F197*Y197</f>
        <v>1.2183372409861374E-2</v>
      </c>
      <c r="AH197" s="8">
        <f>'Input Parameters'!$G$17*('Model Parameters'!$F$2*'Input Parameters'!$G$4*EXP(-'Model Parameters'!$B$32*$S197-'Model Parameters'!$B$33*$X197-'Model Parameters'!$B$35*($S197+2*$X197))-$Y197*SQRT($T197*('Input Parameters'!$G$12)^2/'Model Parameters'!$B$51)/TANH(SQRT($T197*('Input Parameters'!$G$12)^2/'Model Parameters'!$B$51)))</f>
        <v>2.0912917928064812E-2</v>
      </c>
      <c r="AI197" s="8">
        <f>MIN(1,('Model Parameters'!$B$45-'Model Parameters'!$F$3*'Input Parameters'!$G$3/'Model Parameters'!$F$4*LN($S197/'Input Parameters'!$G$22))/Z197)</f>
        <v>0.27971943699745405</v>
      </c>
      <c r="AJ197" s="8">
        <f>MIN('Input Parameters'!$G$24+'Model Parameters'!$F$2*'Input Parameters'!$G$4*EXP(-'Model Parameters'!$B$32*$S197-'Model Parameters'!$B$33*$X197-'Model Parameters'!$B$35*($S197+2*$X197)),AC197*10^(3-AD197)/'Model Parameters'!$B$13)</f>
        <v>6.5920871729999636E-2</v>
      </c>
      <c r="AK197" s="8">
        <f t="shared" si="21"/>
        <v>0.18856341846252692</v>
      </c>
      <c r="AL197" s="8">
        <f>MIN(1,('Model Parameters'!$B$45-'Model Parameters'!$F$3*'Input Parameters'!$G$3/'Model Parameters'!$F$4*AD197)/($E197-'Model Parameters'!$F$3*'Input Parameters'!$G$3/'Model Parameters'!$F$4*AD197))</f>
        <v>0.34457174352821246</v>
      </c>
      <c r="AM197" s="8">
        <f>MIN(1,('Model Parameters'!$B$45-'Model Parameters'!$F$3*'Input Parameters'!$G$3/'Model Parameters'!$F$4*AD197-0.2)/($E197-'Model Parameters'!$F$3*'Input Parameters'!$G$3/'Model Parameters'!$F$4*AD197-0.2))</f>
        <v>0.43082661504923564</v>
      </c>
      <c r="AN197" s="8">
        <f t="shared" si="22"/>
        <v>0.2322814122704823</v>
      </c>
      <c r="AO197" s="8">
        <f t="shared" si="23"/>
        <v>0.29042722297150347</v>
      </c>
      <c r="AP197" s="8">
        <f>EXP(-'Model Parameters'!$B$32*$S197-'Model Parameters'!$B$33*$X197-'Model Parameters'!$B$35*($S197+2*$X197))</f>
        <v>0.45008580373891816</v>
      </c>
    </row>
    <row r="198" spans="5:42" x14ac:dyDescent="0.4">
      <c r="E198">
        <f t="shared" si="18"/>
        <v>-0.98</v>
      </c>
      <c r="F198">
        <f>'Input Parameters'!$G$15/(2*'Model Parameters'!$F$4)*'Model Parameters'!$B$39/('Model Parameters'!$B$65)*EXP(-($E198+0.11)/'Model Parameters'!$B$48)</f>
        <v>2164.015482548285</v>
      </c>
      <c r="G198">
        <f>1/((SQRT($F198*('Input Parameters'!$G$12)^2/'Model Parameters'!$B$51))/TANH(SQRT($F198*('Input Parameters'!$G$12)^2/'Model Parameters'!$B$51))+$F198*'Input Parameters'!$G$12/'Input Parameters'!$G$17)</f>
        <v>0.13457306298840921</v>
      </c>
      <c r="H198">
        <f>'Model Parameters'!$F$2*'Input Parameters'!$G$4*$G198</f>
        <v>4.5836981420138558</v>
      </c>
      <c r="I198">
        <f>'Input Parameters'!$G$15*'Model Parameters'!$B$41/'Model Parameters'!$F$4*EXP(-$E198/'Model Parameters'!$B$50)</f>
        <v>3316.0914667459251</v>
      </c>
      <c r="J198">
        <f>'Input Parameters'!$G$22+('Model Parameters'!$F$20*'Input Parameters'!$G$22 - (1/(1/('Input Parameters'!$G$12*($I198+2*$F198*$H198))+1/('Model Parameters'!$F$22*'Input Parameters'!$G$24))) + 'Input Parameters'!$G$12*($I198+2*$F198*$H198))/('Model Parameters'!$F$20+2*'Input Parameters'!$G$13*'Input Parameters'!$G$12*'Model Parameters'!$B$61*$H198)</f>
        <v>1646.4620619853808</v>
      </c>
      <c r="K198">
        <f>'Input Parameters'!$G$15/(2*'Model Parameters'!$F$4)*'Model Parameters'!$B$39/('Model Parameters'!$B$65)*EXP(-($E198+0.11)/'Model Parameters'!$B$48)+'Input Parameters'!$G$13*'Model Parameters'!$B$61*$J198</f>
        <v>3999.820681661985</v>
      </c>
      <c r="L198">
        <f>1/((SQRT($K198*('Input Parameters'!$G$12)^2/'Model Parameters'!$B$51))/TANH(SQRT($K198*('Input Parameters'!$G$12)^2/'Model Parameters'!$B$51))+$K198*'Input Parameters'!$G$12/'Input Parameters'!$G$17)</f>
        <v>9.6145076983463584E-2</v>
      </c>
      <c r="M198">
        <f>'Model Parameters'!$F$2*'Input Parameters'!$G$4*$L198</f>
        <v>3.2748010704849508</v>
      </c>
      <c r="N198">
        <f>'Input Parameters'!$G$22+('Model Parameters'!$F$20*'Input Parameters'!$G$22 - (1/(1/('Input Parameters'!$G$12*($I198+2*$F198*$M198))+1/('Model Parameters'!$F$22*'Input Parameters'!$G$24))) + 'Input Parameters'!$G$12*($I198+2*$F198*$M198))/('Model Parameters'!$F$20+2*'Input Parameters'!$G$13*'Input Parameters'!$G$12*'Model Parameters'!$B$61*$M198)</f>
        <v>1568.9884352064898</v>
      </c>
      <c r="O198" s="4">
        <f>(2*'Model Parameters'!$F$21*'Input Parameters'!$G$23+'Model Parameters'!$F$22*'Input Parameters'!$G$24+'Model Parameters'!$F$20*'Input Parameters'!$G$22+'Input Parameters'!$G$12*$I198-'Model Parameters'!$F$20*$N198)/(2*'Model Parameters'!$F$21)</f>
        <v>-950.01774729694534</v>
      </c>
      <c r="P198" s="4">
        <f>'Input Parameters'!$G$12*(2*$F198*$M198)/(2*'Model Parameters'!$F$21)*EXP(-$N198*('Model Parameters'!$B$32+'Model Parameters'!$B$35))</f>
        <v>5193.6839840952625</v>
      </c>
      <c r="Q198">
        <f>$O198+LN(1+($P198*('Model Parameters'!$B$33+2*'Model Parameters'!$B$35)*EXP(-$O198*('Model Parameters'!$B$33+2*'Model Parameters'!$B$35)))/(1+LN(SQRT(1+$P198*('Model Parameters'!$B$33+2*'Model Parameters'!$B$35)*EXP(-$O198*('Model Parameters'!$B$33+2*'Model Parameters'!$B$35))))))/('Model Parameters'!$B$33+2*'Model Parameters'!$B$35)</f>
        <v>1944.1032339858011</v>
      </c>
      <c r="R198">
        <f>'Input Parameters'!$G$4*'Model Parameters'!$F$2*EXP(-'Model Parameters'!$B$32*$N198-'Model Parameters'!$B$33*$Q198-'Model Parameters'!$B$35*($N198+2*$Q198))*$L198</f>
        <v>1.5358879217728967</v>
      </c>
      <c r="S198">
        <f>'Input Parameters'!$G$22+('Model Parameters'!$F$20*'Input Parameters'!$G$22 - (1/(1/('Input Parameters'!$G$12*($I198+2*$F198*$R198))+1/('Model Parameters'!$F$22*'Input Parameters'!$G$24))) + 'Input Parameters'!$G$12*($I198+2*$F198*$R198))/('Model Parameters'!$F$20+2*'Input Parameters'!$G$13*'Input Parameters'!$G$12*'Model Parameters'!$B$61*$R198)</f>
        <v>1369.1724205827334</v>
      </c>
      <c r="T198">
        <f>'Input Parameters'!$G$15/(2*'Model Parameters'!$F$4)*'Model Parameters'!$B$39/('Model Parameters'!$B$65)*EXP(-($E198+0.11)/'Model Parameters'!$B$48)+'Input Parameters'!$G$13*'Model Parameters'!$B$61*$S198</f>
        <v>3690.6427314980328</v>
      </c>
      <c r="U198">
        <f>1/((SQRT($T198*('Input Parameters'!$G$12)^2/'Model Parameters'!$B$51))/TANH(SQRT($T198*('Input Parameters'!$G$12)^2/'Model Parameters'!$B$51))+$T198*'Input Parameters'!$G$12/'Input Parameters'!$G$17)</f>
        <v>0.10052124243852838</v>
      </c>
      <c r="V198" s="4">
        <f>(2*'Model Parameters'!$F$21*'Input Parameters'!$G$23+'Model Parameters'!$F$22*'Input Parameters'!$G$24+'Model Parameters'!$F$20*'Input Parameters'!$G$22+'Input Parameters'!$G$12*$I198-'Model Parameters'!$F$20*$S198)/(2*'Model Parameters'!$F$21)</f>
        <v>-603.11803169291807</v>
      </c>
      <c r="W198" s="4">
        <f>'Input Parameters'!$G$12*(2*$F198*$U198*'Model Parameters'!$F$2*'Input Parameters'!$G$4)/(2*'Model Parameters'!$F$21)*EXP(-$S198*('Model Parameters'!$B$32+'Model Parameters'!$B$35))</f>
        <v>5586.0253272848377</v>
      </c>
      <c r="X198">
        <f>MAX(0,$V198+LN(1+($W198*('Model Parameters'!$B$33+2*'Model Parameters'!$B$35)*EXP(-$V198*('Model Parameters'!$B$33+2*'Model Parameters'!$B$35)))/(1+LN(SQRT(1+$W198*('Model Parameters'!$B$33+2*'Model Parameters'!$B$35)*EXP(-$V198*('Model Parameters'!$B$33+2*'Model Parameters'!$B$35))))))/('Model Parameters'!$B$33+2*'Model Parameters'!$B$35))</f>
        <v>2255.6320333118747</v>
      </c>
      <c r="Y198">
        <f>'Input Parameters'!$G$4*'Model Parameters'!$F$2*EXP(-'Model Parameters'!$B$32*$S198-'Model Parameters'!$B$33*$X198-'Model Parameters'!$B$35*($S198+2*$X198))*$U198</f>
        <v>1.5162373290196067</v>
      </c>
      <c r="Z198" s="8">
        <f>$E198-'Model Parameters'!$F$3*'Input Parameters'!$G$3/'Model Parameters'!$F$4*LN($S198/'Input Parameters'!$G$22)</f>
        <v>-1.2077215093962004</v>
      </c>
      <c r="AA198" s="8">
        <f>'Input Parameters'!$G$12*$Y198*$F198*2*'Model Parameters'!$F$4/10</f>
        <v>241.23611220234338</v>
      </c>
      <c r="AB198" s="8">
        <f t="shared" si="19"/>
        <v>1.5162373290196067</v>
      </c>
      <c r="AC198" s="8">
        <f t="shared" si="20"/>
        <v>2255.6320333118747</v>
      </c>
      <c r="AD198" s="8">
        <f>LOG10(S198/1000/'Model Parameters'!$B$15)</f>
        <v>13.448515232978123</v>
      </c>
      <c r="AE198" s="8">
        <f>AA198*10/(AA198*10+('Model Parameters'!$F$4*'Input Parameters'!$G$12)*I198)</f>
        <v>0.66430931031202967</v>
      </c>
      <c r="AF198" s="8">
        <f>Y198*S198*'Input Parameters'!$G$13*'Input Parameters'!$G$12*'Model Parameters'!$B$61</f>
        <v>8.8191183371767994E-3</v>
      </c>
      <c r="AG198" s="8">
        <f>'Input Parameters'!$G$12*F198*Y198</f>
        <v>1.2501223620373291E-2</v>
      </c>
      <c r="AH198" s="8">
        <f>'Input Parameters'!$G$17*('Model Parameters'!$F$2*'Input Parameters'!$G$4*EXP(-'Model Parameters'!$B$32*$S198-'Model Parameters'!$B$33*$X198-'Model Parameters'!$B$35*($S198+2*$X198))-$Y198*SQRT($T198*('Input Parameters'!$G$12)^2/'Model Parameters'!$B$51)/TANH(SQRT($T198*('Input Parameters'!$G$12)^2/'Model Parameters'!$B$51)))</f>
        <v>2.1320341957550101E-2</v>
      </c>
      <c r="AI198" s="8">
        <f>MIN(1,('Model Parameters'!$B$45-'Model Parameters'!$F$3*'Input Parameters'!$G$3/'Model Parameters'!$F$4*LN($S198/'Input Parameters'!$G$22))/Z198)</f>
        <v>0.27963525263787342</v>
      </c>
      <c r="AJ198" s="8">
        <f>MIN('Input Parameters'!$G$24+'Model Parameters'!$F$2*'Input Parameters'!$G$4*EXP(-'Model Parameters'!$B$32*$S198-'Model Parameters'!$B$33*$X198-'Model Parameters'!$B$35*($S198+2*$X198)),AC198*10^(3-AD198)/'Model Parameters'!$B$13)</f>
        <v>6.1766588479357051E-2</v>
      </c>
      <c r="AK198" s="8">
        <f t="shared" si="21"/>
        <v>0.18576430181879586</v>
      </c>
      <c r="AL198" s="8">
        <f>MIN(1,('Model Parameters'!$B$45-'Model Parameters'!$F$3*'Input Parameters'!$G$3/'Model Parameters'!$F$4*AD198)/($E198-'Model Parameters'!$F$3*'Input Parameters'!$G$3/'Model Parameters'!$F$4*AD198))</f>
        <v>0.34365865623543185</v>
      </c>
      <c r="AM198" s="8">
        <f>MIN(1,('Model Parameters'!$B$45-'Model Parameters'!$F$3*'Input Parameters'!$G$3/'Model Parameters'!$F$4*AD198-0.2)/($E198-'Model Parameters'!$F$3*'Input Parameters'!$G$3/'Model Parameters'!$F$4*AD198-0.2))</f>
        <v>0.4297063165834869</v>
      </c>
      <c r="AN198" s="8">
        <f t="shared" si="22"/>
        <v>0.22829564490651863</v>
      </c>
      <c r="AO198" s="8">
        <f t="shared" si="23"/>
        <v>0.28545790680629884</v>
      </c>
      <c r="AP198" s="8">
        <f>EXP(-'Model Parameters'!$B$32*$S198-'Model Parameters'!$B$33*$X198-'Model Parameters'!$B$35*($S198+2*$X198))</f>
        <v>0.44284471345028226</v>
      </c>
    </row>
    <row r="199" spans="5:42" x14ac:dyDescent="0.4">
      <c r="E199">
        <f t="shared" si="18"/>
        <v>-0.98499999999999999</v>
      </c>
      <c r="F199">
        <f>'Input Parameters'!$G$15/(2*'Model Parameters'!$F$4)*'Model Parameters'!$B$39/('Model Parameters'!$B$65)*EXP(-($E199+0.11)/'Model Parameters'!$B$48)</f>
        <v>2357.4786368859086</v>
      </c>
      <c r="G199">
        <f>1/((SQRT($F199*('Input Parameters'!$G$12)^2/'Model Parameters'!$B$51))/TANH(SQRT($F199*('Input Parameters'!$G$12)^2/'Model Parameters'!$B$51))+$F199*'Input Parameters'!$G$12/'Input Parameters'!$G$17)</f>
        <v>0.1284715469092953</v>
      </c>
      <c r="H199">
        <f>'Model Parameters'!$F$2*'Input Parameters'!$G$4*$G199</f>
        <v>4.3758741741688869</v>
      </c>
      <c r="I199">
        <f>'Input Parameters'!$G$15*'Model Parameters'!$B$41/'Model Parameters'!$F$4*EXP(-$E199/'Model Parameters'!$B$50)</f>
        <v>3556.7435898609574</v>
      </c>
      <c r="J199">
        <f>'Input Parameters'!$G$22+('Model Parameters'!$F$20*'Input Parameters'!$G$22 - (1/(1/('Input Parameters'!$G$12*($I199+2*$F199*$H199))+1/('Model Parameters'!$F$22*'Input Parameters'!$G$24))) + 'Input Parameters'!$G$12*($I199+2*$F199*$H199))/('Model Parameters'!$F$20+2*'Input Parameters'!$G$13*'Input Parameters'!$G$12*'Model Parameters'!$B$61*$H199)</f>
        <v>1779.0871604374286</v>
      </c>
      <c r="K199">
        <f>'Input Parameters'!$G$15/(2*'Model Parameters'!$F$4)*'Model Parameters'!$B$39/('Model Parameters'!$B$65)*EXP(-($E199+0.11)/'Model Parameters'!$B$48)+'Input Parameters'!$G$13*'Model Parameters'!$B$61*$J199</f>
        <v>4341.1608207736417</v>
      </c>
      <c r="L199">
        <f>1/((SQRT($K199*('Input Parameters'!$G$12)^2/'Model Parameters'!$B$51))/TANH(SQRT($K199*('Input Parameters'!$G$12)^2/'Model Parameters'!$B$51))+$K199*'Input Parameters'!$G$12/'Input Parameters'!$G$17)</f>
        <v>9.187124786022749E-2</v>
      </c>
      <c r="M199">
        <f>'Model Parameters'!$F$2*'Input Parameters'!$G$4*$L199</f>
        <v>3.1292300165426825</v>
      </c>
      <c r="N199">
        <f>'Input Parameters'!$G$22+('Model Parameters'!$F$20*'Input Parameters'!$G$22 - (1/(1/('Input Parameters'!$G$12*($I199+2*$F199*$M199))+1/('Model Parameters'!$F$22*'Input Parameters'!$G$24))) + 'Input Parameters'!$G$12*($I199+2*$F199*$M199))/('Model Parameters'!$F$20+2*'Input Parameters'!$G$13*'Input Parameters'!$G$12*'Model Parameters'!$B$61*$M199)</f>
        <v>1692.5225840918183</v>
      </c>
      <c r="O199" s="4">
        <f>(2*'Model Parameters'!$F$21*'Input Parameters'!$G$23+'Model Parameters'!$F$22*'Input Parameters'!$G$24+'Model Parameters'!$F$20*'Input Parameters'!$G$22+'Input Parameters'!$G$12*$I199-'Model Parameters'!$F$20*$N199)/(2*'Model Parameters'!$F$21)</f>
        <v>-1054.3449303082186</v>
      </c>
      <c r="P199" s="4">
        <f>'Input Parameters'!$G$12*(2*$F199*$M199)/(2*'Model Parameters'!$F$21)*EXP(-$N199*('Model Parameters'!$B$32+'Model Parameters'!$B$35))</f>
        <v>5312.6750587404404</v>
      </c>
      <c r="Q199">
        <f>$O199+LN(1+($P199*('Model Parameters'!$B$33+2*'Model Parameters'!$B$35)*EXP(-$O199*('Model Parameters'!$B$33+2*'Model Parameters'!$B$35)))/(1+LN(SQRT(1+$P199*('Model Parameters'!$B$33+2*'Model Parameters'!$B$35)*EXP(-$O199*('Model Parameters'!$B$33+2*'Model Parameters'!$B$35))))))/('Model Parameters'!$B$33+2*'Model Parameters'!$B$35)</f>
        <v>1921.0686074369239</v>
      </c>
      <c r="R199">
        <f>'Input Parameters'!$G$4*'Model Parameters'!$F$2*EXP(-'Model Parameters'!$B$32*$N199-'Model Parameters'!$B$33*$Q199-'Model Parameters'!$B$35*($N199+2*$Q199))*$L199</f>
        <v>1.4513157359773412</v>
      </c>
      <c r="S199">
        <f>'Input Parameters'!$G$22+('Model Parameters'!$F$20*'Input Parameters'!$G$22 - (1/(1/('Input Parameters'!$G$12*($I199+2*$F199*$R199))+1/('Model Parameters'!$F$22*'Input Parameters'!$G$24))) + 'Input Parameters'!$G$12*($I199+2*$F199*$R199))/('Model Parameters'!$F$20+2*'Input Parameters'!$G$13*'Input Parameters'!$G$12*'Model Parameters'!$B$61*$R199)</f>
        <v>1467.9424944207885</v>
      </c>
      <c r="T199">
        <f>'Input Parameters'!$G$15/(2*'Model Parameters'!$F$4)*'Model Parameters'!$B$39/('Model Parameters'!$B$65)*EXP(-($E199+0.11)/'Model Parameters'!$B$48)+'Input Parameters'!$G$13*'Model Parameters'!$B$61*$S199</f>
        <v>3994.234518165088</v>
      </c>
      <c r="U199">
        <f>1/((SQRT($T199*('Input Parameters'!$G$12)^2/'Model Parameters'!$B$51))/TANH(SQRT($T199*('Input Parameters'!$G$12)^2/'Model Parameters'!$B$51))+$T199*'Input Parameters'!$G$12/'Input Parameters'!$G$17)</f>
        <v>9.6219577406172277E-2</v>
      </c>
      <c r="V199" s="4">
        <f>(2*'Model Parameters'!$F$21*'Input Parameters'!$G$23+'Model Parameters'!$F$22*'Input Parameters'!$G$24+'Model Parameters'!$F$20*'Input Parameters'!$G$22+'Input Parameters'!$G$12*$I199-'Model Parameters'!$F$20*$S199)/(2*'Model Parameters'!$F$21)</f>
        <v>-664.45241151335802</v>
      </c>
      <c r="W199" s="4">
        <f>'Input Parameters'!$G$12*(2*$F199*$U199*'Model Parameters'!$F$2*'Input Parameters'!$G$4)/(2*'Model Parameters'!$F$21)*EXP(-$S199*('Model Parameters'!$B$32+'Model Parameters'!$B$35))</f>
        <v>5744.0423916037817</v>
      </c>
      <c r="X199">
        <f>MAX(0,$V199+LN(1+($W199*('Model Parameters'!$B$33+2*'Model Parameters'!$B$35)*EXP(-$V199*('Model Parameters'!$B$33+2*'Model Parameters'!$B$35)))/(1+LN(SQRT(1+$W199*('Model Parameters'!$B$33+2*'Model Parameters'!$B$35)*EXP(-$V199*('Model Parameters'!$B$33+2*'Model Parameters'!$B$35))))))/('Model Parameters'!$B$33+2*'Model Parameters'!$B$35))</f>
        <v>2264.5885077649036</v>
      </c>
      <c r="Y199">
        <f>'Input Parameters'!$G$4*'Model Parameters'!$F$2*EXP(-'Model Parameters'!$B$32*$S199-'Model Parameters'!$B$33*$X199-'Model Parameters'!$B$35*($S199+2*$X199))*$U199</f>
        <v>1.4276588723398167</v>
      </c>
      <c r="Z199" s="8">
        <f>$E199-'Model Parameters'!$F$3*'Input Parameters'!$G$3/'Model Parameters'!$F$4*LN($S199/'Input Parameters'!$G$22)</f>
        <v>-1.2145111471881866</v>
      </c>
      <c r="AA199" s="8">
        <f>'Input Parameters'!$G$12*$Y199*$F199*2*'Model Parameters'!$F$4/10</f>
        <v>247.44973160023315</v>
      </c>
      <c r="AB199" s="8">
        <f t="shared" si="19"/>
        <v>1.4276588723398167</v>
      </c>
      <c r="AC199" s="8">
        <f t="shared" si="20"/>
        <v>2264.5885077649036</v>
      </c>
      <c r="AD199" s="8">
        <f>LOG10(S199/1000/'Model Parameters'!$B$15)</f>
        <v>13.478766133217061</v>
      </c>
      <c r="AE199" s="8">
        <f>AA199*10/(AA199*10+('Model Parameters'!$F$4*'Input Parameters'!$G$12)*I199)</f>
        <v>0.6542854750796343</v>
      </c>
      <c r="AF199" s="8">
        <f>Y199*S199*'Input Parameters'!$G$13*'Input Parameters'!$G$12*'Model Parameters'!$B$61</f>
        <v>8.902937702455491E-3</v>
      </c>
      <c r="AG199" s="8">
        <f>'Input Parameters'!$G$12*F199*Y199</f>
        <v>1.2823222863669647E-2</v>
      </c>
      <c r="AH199" s="8">
        <f>'Input Parameters'!$G$17*('Model Parameters'!$F$2*'Input Parameters'!$G$4*EXP(-'Model Parameters'!$B$32*$S199-'Model Parameters'!$B$33*$X199-'Model Parameters'!$B$35*($S199+2*$X199))-$Y199*SQRT($T199*('Input Parameters'!$G$12)^2/'Model Parameters'!$B$51)/TANH(SQRT($T199*('Input Parameters'!$G$12)^2/'Model Parameters'!$B$51)))</f>
        <v>2.1726160566125131E-2</v>
      </c>
      <c r="AI199" s="8">
        <f>MIN(1,('Model Parameters'!$B$45-'Model Parameters'!$F$3*'Input Parameters'!$G$3/'Model Parameters'!$F$4*LN($S199/'Input Parameters'!$G$22))/Z199)</f>
        <v>0.27954551753124418</v>
      </c>
      <c r="AJ199" s="8">
        <f>MIN('Input Parameters'!$G$24+'Model Parameters'!$F$2*'Input Parameters'!$G$4*EXP(-'Model Parameters'!$B$32*$S199-'Model Parameters'!$B$33*$X199-'Model Parameters'!$B$35*($S199+2*$X199)),AC199*10^(3-AD199)/'Model Parameters'!$B$13)</f>
        <v>5.7839397461045446E-2</v>
      </c>
      <c r="AK199" s="8">
        <f t="shared" si="21"/>
        <v>0.18290257174431235</v>
      </c>
      <c r="AL199" s="8">
        <f>MIN(1,('Model Parameters'!$B$45-'Model Parameters'!$F$3*'Input Parameters'!$G$3/'Model Parameters'!$F$4*AD199)/($E199-'Model Parameters'!$F$3*'Input Parameters'!$G$3/'Model Parameters'!$F$4*AD199))</f>
        <v>0.34275115315373361</v>
      </c>
      <c r="AM199" s="8">
        <f>MIN(1,('Model Parameters'!$B$45-'Model Parameters'!$F$3*'Input Parameters'!$G$3/'Model Parameters'!$F$4*AD199-0.2)/($E199-'Model Parameters'!$F$3*'Input Parameters'!$G$3/'Model Parameters'!$F$4*AD199-0.2))</f>
        <v>0.42859270428280155</v>
      </c>
      <c r="AN199" s="8">
        <f t="shared" si="22"/>
        <v>0.2242571010752831</v>
      </c>
      <c r="AO199" s="8">
        <f t="shared" si="23"/>
        <v>0.28042198113733802</v>
      </c>
      <c r="AP199" s="8">
        <f>EXP(-'Model Parameters'!$B$32*$S199-'Model Parameters'!$B$33*$X199-'Model Parameters'!$B$35*($S199+2*$X199))</f>
        <v>0.43561530637203727</v>
      </c>
    </row>
    <row r="200" spans="5:42" x14ac:dyDescent="0.4">
      <c r="E200">
        <f t="shared" si="18"/>
        <v>-0.99</v>
      </c>
      <c r="F200">
        <f>'Input Parameters'!$G$15/(2*'Model Parameters'!$F$4)*'Model Parameters'!$B$39/('Model Parameters'!$B$65)*EXP(-($E200+0.11)/'Model Parameters'!$B$48)</f>
        <v>2568.2374124370176</v>
      </c>
      <c r="G200">
        <f>1/((SQRT($F200*('Input Parameters'!$G$12)^2/'Model Parameters'!$B$51))/TANH(SQRT($F200*('Input Parameters'!$G$12)^2/'Model Parameters'!$B$51))+$F200*'Input Parameters'!$G$12/'Input Parameters'!$G$17)</f>
        <v>0.12262905287006196</v>
      </c>
      <c r="H200">
        <f>'Model Parameters'!$F$2*'Input Parameters'!$G$4*$G200</f>
        <v>4.1768727657319884</v>
      </c>
      <c r="I200">
        <f>'Input Parameters'!$G$15*'Model Parameters'!$B$41/'Model Parameters'!$F$4*EXP(-$E200/'Model Parameters'!$B$50)</f>
        <v>3814.8600817790016</v>
      </c>
      <c r="J200">
        <f>'Input Parameters'!$G$22+('Model Parameters'!$F$20*'Input Parameters'!$G$22 - (1/(1/('Input Parameters'!$G$12*($I200+2*$F200*$H200))+1/('Model Parameters'!$F$22*'Input Parameters'!$G$24))) + 'Input Parameters'!$G$12*($I200+2*$F200*$H200))/('Model Parameters'!$F$20+2*'Input Parameters'!$G$13*'Input Parameters'!$G$12*'Model Parameters'!$B$61*$H200)</f>
        <v>1921.7411741120129</v>
      </c>
      <c r="K200">
        <f>'Input Parameters'!$G$15/(2*'Model Parameters'!$F$4)*'Model Parameters'!$B$39/('Model Parameters'!$B$65)*EXP(-($E200+0.11)/'Model Parameters'!$B$48)+'Input Parameters'!$G$13*'Model Parameters'!$B$61*$J200</f>
        <v>4710.9788215719118</v>
      </c>
      <c r="L200">
        <f>1/((SQRT($K200*('Input Parameters'!$G$12)^2/'Model Parameters'!$B$51))/TANH(SQRT($K200*('Input Parameters'!$G$12)^2/'Model Parameters'!$B$51))+$K200*'Input Parameters'!$G$12/'Input Parameters'!$G$17)</f>
        <v>8.7779481301002008E-2</v>
      </c>
      <c r="M200">
        <f>'Model Parameters'!$F$2*'Input Parameters'!$G$4*$L200</f>
        <v>2.9898602024165695</v>
      </c>
      <c r="N200">
        <f>'Input Parameters'!$G$22+('Model Parameters'!$F$20*'Input Parameters'!$G$22 - (1/(1/('Input Parameters'!$G$12*($I200+2*$F200*$M200))+1/('Model Parameters'!$F$22*'Input Parameters'!$G$24))) + 'Input Parameters'!$G$12*($I200+2*$F200*$M200))/('Model Parameters'!$F$20+2*'Input Parameters'!$G$13*'Input Parameters'!$G$12*'Model Parameters'!$B$61*$M200)</f>
        <v>1825.1353398012288</v>
      </c>
      <c r="O200" s="4">
        <f>(2*'Model Parameters'!$F$21*'Input Parameters'!$G$23+'Model Parameters'!$F$22*'Input Parameters'!$G$24+'Model Parameters'!$F$20*'Input Parameters'!$G$22+'Input Parameters'!$G$12*$I200-'Model Parameters'!$F$20*$N200)/(2*'Model Parameters'!$F$21)</f>
        <v>-1166.4404776916513</v>
      </c>
      <c r="P200" s="4">
        <f>'Input Parameters'!$G$12*(2*$F200*$M200)/(2*'Model Parameters'!$F$21)*EXP(-$N200*('Model Parameters'!$B$32+'Model Parameters'!$B$35))</f>
        <v>5426.9163142363468</v>
      </c>
      <c r="Q200">
        <f>$O200+LN(1+($P200*('Model Parameters'!$B$33+2*'Model Parameters'!$B$35)*EXP(-$O200*('Model Parameters'!$B$33+2*'Model Parameters'!$B$35)))/(1+LN(SQRT(1+$P200*('Model Parameters'!$B$33+2*'Model Parameters'!$B$35)*EXP(-$O200*('Model Parameters'!$B$33+2*'Model Parameters'!$B$35))))))/('Model Parameters'!$B$33+2*'Model Parameters'!$B$35)</f>
        <v>1892.8141529411237</v>
      </c>
      <c r="R200">
        <f>'Input Parameters'!$G$4*'Model Parameters'!$F$2*EXP(-'Model Parameters'!$B$32*$N200-'Model Parameters'!$B$33*$Q200-'Model Parameters'!$B$35*($N200+2*$Q200))*$L200</f>
        <v>1.3714818260248129</v>
      </c>
      <c r="S200">
        <f>'Input Parameters'!$G$22+('Model Parameters'!$F$20*'Input Parameters'!$G$22 - (1/(1/('Input Parameters'!$G$12*($I200+2*$F200*$R200))+1/('Model Parameters'!$F$22*'Input Parameters'!$G$24))) + 'Input Parameters'!$G$12*($I200+2*$F200*$R200))/('Model Parameters'!$F$20+2*'Input Parameters'!$G$13*'Input Parameters'!$G$12*'Model Parameters'!$B$61*$R200)</f>
        <v>1573.1835238680335</v>
      </c>
      <c r="T200">
        <f>'Input Parameters'!$G$15/(2*'Model Parameters'!$F$4)*'Model Parameters'!$B$39/('Model Parameters'!$B$65)*EXP(-($E200+0.11)/'Model Parameters'!$B$48)+'Input Parameters'!$G$13*'Model Parameters'!$B$61*$S200</f>
        <v>4322.3370415498748</v>
      </c>
      <c r="U200">
        <f>1/((SQRT($T200*('Input Parameters'!$G$12)^2/'Model Parameters'!$B$51))/TANH(SQRT($T200*('Input Parameters'!$G$12)^2/'Model Parameters'!$B$51))+$T200*'Input Parameters'!$G$12/'Input Parameters'!$G$17)</f>
        <v>9.2093568834733366E-2</v>
      </c>
      <c r="V200" s="4">
        <f>(2*'Model Parameters'!$F$21*'Input Parameters'!$G$23+'Model Parameters'!$F$22*'Input Parameters'!$G$24+'Model Parameters'!$F$20*'Input Parameters'!$G$22+'Input Parameters'!$G$12*$I200-'Model Parameters'!$F$20*$S200)/(2*'Model Parameters'!$F$21)</f>
        <v>-729.02802375137367</v>
      </c>
      <c r="W200" s="4">
        <f>'Input Parameters'!$G$12*(2*$F200*$U200*'Model Parameters'!$F$2*'Input Parameters'!$G$4)/(2*'Model Parameters'!$F$21)*EXP(-$S200*('Model Parameters'!$B$32+'Model Parameters'!$B$35))</f>
        <v>5900.5760669272777</v>
      </c>
      <c r="X200">
        <f>MAX(0,$V200+LN(1+($W200*('Model Parameters'!$B$33+2*'Model Parameters'!$B$35)*EXP(-$V200*('Model Parameters'!$B$33+2*'Model Parameters'!$B$35)))/(1+LN(SQRT(1+$W200*('Model Parameters'!$B$33+2*'Model Parameters'!$B$35)*EXP(-$V200*('Model Parameters'!$B$33+2*'Model Parameters'!$B$35))))))/('Model Parameters'!$B$33+2*'Model Parameters'!$B$35))</f>
        <v>2271.1164474071547</v>
      </c>
      <c r="Y200">
        <f>'Input Parameters'!$G$4*'Model Parameters'!$F$2*EXP(-'Model Parameters'!$B$32*$S200-'Model Parameters'!$B$33*$X200-'Model Parameters'!$B$35*($S200+2*$X200))*$U200</f>
        <v>1.3437977254014082</v>
      </c>
      <c r="Z200" s="8">
        <f>$E200-'Model Parameters'!$F$3*'Input Parameters'!$G$3/'Model Parameters'!$F$4*LN($S200/'Input Parameters'!$G$22)</f>
        <v>-1.221290103459669</v>
      </c>
      <c r="AA200" s="8">
        <f>'Input Parameters'!$G$12*$Y200*$F200*2*'Model Parameters'!$F$4/10</f>
        <v>253.7370242972529</v>
      </c>
      <c r="AB200" s="8">
        <f t="shared" si="19"/>
        <v>1.3437977254014082</v>
      </c>
      <c r="AC200" s="8">
        <f t="shared" si="20"/>
        <v>2271.1164474071547</v>
      </c>
      <c r="AD200" s="8">
        <f>LOG10(S200/1000/'Model Parameters'!$B$15)</f>
        <v>13.508836479819607</v>
      </c>
      <c r="AE200" s="8">
        <f>AA200*10/(AA200*10+('Model Parameters'!$F$4*'Input Parameters'!$G$12)*I200)</f>
        <v>0.64404464969455333</v>
      </c>
      <c r="AF200" s="8">
        <f>Y200*S200*'Input Parameters'!$G$13*'Input Parameters'!$G$12*'Model Parameters'!$B$61</f>
        <v>8.9807608994886771E-3</v>
      </c>
      <c r="AG200" s="8">
        <f>'Input Parameters'!$G$12*F200*Y200</f>
        <v>1.3149039969801154E-2</v>
      </c>
      <c r="AH200" s="8">
        <f>'Input Parameters'!$G$17*('Model Parameters'!$F$2*'Input Parameters'!$G$4*EXP(-'Model Parameters'!$B$32*$S200-'Model Parameters'!$B$33*$X200-'Model Parameters'!$B$35*($S200+2*$X200))-$Y200*SQRT($T200*('Input Parameters'!$G$12)^2/'Model Parameters'!$B$51)/TANH(SQRT($T200*('Input Parameters'!$G$12)^2/'Model Parameters'!$B$51)))</f>
        <v>2.2129800869289812E-2</v>
      </c>
      <c r="AI200" s="8">
        <f>MIN(1,('Model Parameters'!$B$45-'Model Parameters'!$F$3*'Input Parameters'!$G$3/'Model Parameters'!$F$4*LN($S200/'Input Parameters'!$G$22))/Z200)</f>
        <v>0.27945047822205621</v>
      </c>
      <c r="AJ200" s="8">
        <f>MIN('Input Parameters'!$G$24+'Model Parameters'!$F$2*'Input Parameters'!$G$4*EXP(-'Model Parameters'!$B$32*$S200-'Model Parameters'!$B$33*$X200-'Model Parameters'!$B$35*($S200+2*$X200)),AC200*10^(3-AD200)/'Model Parameters'!$B$13)</f>
        <v>5.4125698855072096E-2</v>
      </c>
      <c r="AK200" s="8">
        <f t="shared" si="21"/>
        <v>0.17997858535349959</v>
      </c>
      <c r="AL200" s="8">
        <f>MIN(1,('Model Parameters'!$B$45-'Model Parameters'!$F$3*'Input Parameters'!$G$3/'Model Parameters'!$F$4*AD200)/($E200-'Model Parameters'!$F$3*'Input Parameters'!$G$3/'Model Parameters'!$F$4*AD200))</f>
        <v>0.3418492088805607</v>
      </c>
      <c r="AM200" s="8">
        <f>MIN(1,('Model Parameters'!$B$45-'Model Parameters'!$F$3*'Input Parameters'!$G$3/'Model Parameters'!$F$4*AD200-0.2)/($E200-'Model Parameters'!$F$3*'Input Parameters'!$G$3/'Model Parameters'!$F$4*AD200-0.2))</f>
        <v>0.42748573529880118</v>
      </c>
      <c r="AN200" s="8">
        <f t="shared" si="22"/>
        <v>0.22016615398184089</v>
      </c>
      <c r="AO200" s="8">
        <f t="shared" si="23"/>
        <v>0.27531990063993494</v>
      </c>
      <c r="AP200" s="8">
        <f>EXP(-'Model Parameters'!$B$32*$S200-'Model Parameters'!$B$33*$X200-'Model Parameters'!$B$35*($S200+2*$X200))</f>
        <v>0.42839730125760489</v>
      </c>
    </row>
    <row r="201" spans="5:42" x14ac:dyDescent="0.4">
      <c r="E201">
        <f t="shared" si="18"/>
        <v>-0.995</v>
      </c>
      <c r="F201">
        <f>'Input Parameters'!$G$15/(2*'Model Parameters'!$F$4)*'Model Parameters'!$B$39/('Model Parameters'!$B$65)*EXP(-($E201+0.11)/'Model Parameters'!$B$48)</f>
        <v>2797.8380390983734</v>
      </c>
      <c r="G201">
        <f>1/((SQRT($F201*('Input Parameters'!$G$12)^2/'Model Parameters'!$B$51))/TANH(SQRT($F201*('Input Parameters'!$G$12)^2/'Model Parameters'!$B$51))+$F201*'Input Parameters'!$G$12/'Input Parameters'!$G$17)</f>
        <v>0.11703485940014931</v>
      </c>
      <c r="H201">
        <f>'Model Parameters'!$F$2*'Input Parameters'!$G$4*$G201</f>
        <v>3.986328732292598</v>
      </c>
      <c r="I201">
        <f>'Input Parameters'!$G$15*'Model Parameters'!$B$41/'Model Parameters'!$F$4*EXP(-$E201/'Model Parameters'!$B$50)</f>
        <v>4091.7083494680073</v>
      </c>
      <c r="J201">
        <f>'Input Parameters'!$G$22+('Model Parameters'!$F$20*'Input Parameters'!$G$22 - (1/(1/('Input Parameters'!$G$12*($I201+2*$F201*$H201))+1/('Model Parameters'!$F$22*'Input Parameters'!$G$24))) + 'Input Parameters'!$G$12*($I201+2*$F201*$H201))/('Model Parameters'!$F$20+2*'Input Parameters'!$G$13*'Input Parameters'!$G$12*'Model Parameters'!$B$61*$H201)</f>
        <v>2075.1084221159658</v>
      </c>
      <c r="K201">
        <f>'Input Parameters'!$G$15/(2*'Model Parameters'!$F$4)*'Model Parameters'!$B$39/('Model Parameters'!$B$65)*EXP(-($E201+0.11)/'Model Parameters'!$B$48)+'Input Parameters'!$G$13*'Model Parameters'!$B$61*$J201</f>
        <v>5111.5839297576749</v>
      </c>
      <c r="L201">
        <f>1/((SQRT($K201*('Input Parameters'!$G$12)^2/'Model Parameters'!$B$51))/TANH(SQRT($K201*('Input Parameters'!$G$12)^2/'Model Parameters'!$B$51))+$K201*'Input Parameters'!$G$12/'Input Parameters'!$G$17)</f>
        <v>8.3862107376274433E-2</v>
      </c>
      <c r="M201">
        <f>'Model Parameters'!$F$2*'Input Parameters'!$G$4*$L201</f>
        <v>2.8564303823500241</v>
      </c>
      <c r="N201">
        <f>'Input Parameters'!$G$22+('Model Parameters'!$F$20*'Input Parameters'!$G$22 - (1/(1/('Input Parameters'!$G$12*($I201+2*$F201*$M201))+1/('Model Parameters'!$F$22*'Input Parameters'!$G$24))) + 'Input Parameters'!$G$12*($I201+2*$F201*$M201))/('Model Parameters'!$F$20+2*'Input Parameters'!$G$13*'Input Parameters'!$G$12*'Model Parameters'!$B$61*$M201)</f>
        <v>1967.4296113026733</v>
      </c>
      <c r="O201" s="4">
        <f>(2*'Model Parameters'!$F$21*'Input Parameters'!$G$23+'Model Parameters'!$F$22*'Input Parameters'!$G$24+'Model Parameters'!$F$20*'Input Parameters'!$G$22+'Input Parameters'!$G$12*$I201-'Model Parameters'!$F$20*$N201)/(2*'Model Parameters'!$F$21)</f>
        <v>-1286.7710394693768</v>
      </c>
      <c r="P201" s="4">
        <f>'Input Parameters'!$G$12*(2*$F201*$M201)/(2*'Model Parameters'!$F$21)*EXP(-$N201*('Model Parameters'!$B$32+'Model Parameters'!$B$35))</f>
        <v>5535.4963146454847</v>
      </c>
      <c r="Q201">
        <f>$O201+LN(1+($P201*('Model Parameters'!$B$33+2*'Model Parameters'!$B$35)*EXP(-$O201*('Model Parameters'!$B$33+2*'Model Parameters'!$B$35)))/(1+LN(SQRT(1+$P201*('Model Parameters'!$B$33+2*'Model Parameters'!$B$35)*EXP(-$O201*('Model Parameters'!$B$33+2*'Model Parameters'!$B$35))))))/('Model Parameters'!$B$33+2*'Model Parameters'!$B$35)</f>
        <v>1858.9969401880599</v>
      </c>
      <c r="R201">
        <f>'Input Parameters'!$G$4*'Model Parameters'!$F$2*EXP(-'Model Parameters'!$B$32*$N201-'Model Parameters'!$B$33*$Q201-'Model Parameters'!$B$35*($N201+2*$Q201))*$L201</f>
        <v>1.2961235083691951</v>
      </c>
      <c r="S201">
        <f>'Input Parameters'!$G$22+('Model Parameters'!$F$20*'Input Parameters'!$G$22 - (1/(1/('Input Parameters'!$G$12*($I201+2*$F201*$R201))+1/('Model Parameters'!$F$22*'Input Parameters'!$G$24))) + 'Input Parameters'!$G$12*($I201+2*$F201*$R201))/('Model Parameters'!$F$20+2*'Input Parameters'!$G$13*'Input Parameters'!$G$12*'Model Parameters'!$B$61*$R201)</f>
        <v>1685.2875914925039</v>
      </c>
      <c r="T201">
        <f>'Input Parameters'!$G$15/(2*'Model Parameters'!$F$4)*'Model Parameters'!$B$39/('Model Parameters'!$B$65)*EXP(-($E201+0.11)/'Model Parameters'!$B$48)+'Input Parameters'!$G$13*'Model Parameters'!$B$61*$S201</f>
        <v>4676.9337036125153</v>
      </c>
      <c r="U201">
        <f>1/((SQRT($T201*('Input Parameters'!$G$12)^2/'Model Parameters'!$B$51))/TANH(SQRT($T201*('Input Parameters'!$G$12)^2/'Model Parameters'!$B$51))+$T201*'Input Parameters'!$G$12/'Input Parameters'!$G$17)</f>
        <v>8.8135610330197289E-2</v>
      </c>
      <c r="V201" s="4">
        <f>(2*'Model Parameters'!$F$21*'Input Parameters'!$G$23+'Model Parameters'!$F$22*'Input Parameters'!$G$24+'Model Parameters'!$F$20*'Input Parameters'!$G$22+'Input Parameters'!$G$12*$I201-'Model Parameters'!$F$20*$S201)/(2*'Model Parameters'!$F$21)</f>
        <v>-796.94550363138455</v>
      </c>
      <c r="W201" s="4">
        <f>'Input Parameters'!$G$12*(2*$F201*$U201*'Model Parameters'!$F$2*'Input Parameters'!$G$4)/(2*'Model Parameters'!$F$21)*EXP(-$S201*('Model Parameters'!$B$32+'Model Parameters'!$B$35))</f>
        <v>6054.8738237391271</v>
      </c>
      <c r="X201">
        <f>MAX(0,$V201+LN(1+($W201*('Model Parameters'!$B$33+2*'Model Parameters'!$B$35)*EXP(-$V201*('Model Parameters'!$B$33+2*'Model Parameters'!$B$35)))/(1+LN(SQRT(1+$W201*('Model Parameters'!$B$33+2*'Model Parameters'!$B$35)*EXP(-$V201*('Model Parameters'!$B$33+2*'Model Parameters'!$B$35))))))/('Model Parameters'!$B$33+2*'Model Parameters'!$B$35))</f>
        <v>2275.0466826682923</v>
      </c>
      <c r="Y201">
        <f>'Input Parameters'!$G$4*'Model Parameters'!$F$2*EXP(-'Model Parameters'!$B$32*$S201-'Model Parameters'!$B$33*$X201-'Model Parameters'!$B$35*($S201+2*$X201))*$U201</f>
        <v>1.2644091232109576</v>
      </c>
      <c r="Z201" s="8">
        <f>$E201-'Model Parameters'!$F$3*'Input Parameters'!$G$3/'Model Parameters'!$F$4*LN($S201/'Input Parameters'!$G$22)</f>
        <v>-1.2280586645940286</v>
      </c>
      <c r="AA201" s="8">
        <f>'Input Parameters'!$G$12*$Y201*$F201*2*'Model Parameters'!$F$4/10</f>
        <v>260.09078401943077</v>
      </c>
      <c r="AB201" s="8">
        <f t="shared" si="19"/>
        <v>1.2644091232109576</v>
      </c>
      <c r="AC201" s="8">
        <f t="shared" si="20"/>
        <v>2275.0466826682923</v>
      </c>
      <c r="AD201" s="8">
        <f>LOG10(S201/1000/'Model Parameters'!$B$15)</f>
        <v>13.538731113628492</v>
      </c>
      <c r="AE201" s="8">
        <f>AA201*10/(AA201*10+('Model Parameters'!$F$4*'Input Parameters'!$G$12)*I201)</f>
        <v>0.63358707082718335</v>
      </c>
      <c r="AF201" s="8">
        <f>Y201*S201*'Input Parameters'!$G$13*'Input Parameters'!$G$12*'Model Parameters'!$B$61</f>
        <v>9.0523531230877596E-3</v>
      </c>
      <c r="AG201" s="8">
        <f>'Input Parameters'!$G$12*F201*Y201</f>
        <v>1.3478301498649054E-2</v>
      </c>
      <c r="AH201" s="8">
        <f>'Input Parameters'!$G$17*('Model Parameters'!$F$2*'Input Parameters'!$G$4*EXP(-'Model Parameters'!$B$32*$S201-'Model Parameters'!$B$33*$X201-'Model Parameters'!$B$35*($S201+2*$X201))-$Y201*SQRT($T201*('Input Parameters'!$G$12)^2/'Model Parameters'!$B$51)/TANH(SQRT($T201*('Input Parameters'!$G$12)^2/'Model Parameters'!$B$51)))</f>
        <v>2.2530654621736829E-2</v>
      </c>
      <c r="AI201" s="8">
        <f>MIN(1,('Model Parameters'!$B$45-'Model Parameters'!$F$3*'Input Parameters'!$G$3/'Model Parameters'!$F$4*LN($S201/'Input Parameters'!$G$22))/Z201)</f>
        <v>0.27935038812452567</v>
      </c>
      <c r="AJ201" s="8">
        <f>MIN('Input Parameters'!$G$24+'Model Parameters'!$F$2*'Input Parameters'!$G$4*EXP(-'Model Parameters'!$B$32*$S201-'Model Parameters'!$B$33*$X201-'Model Parameters'!$B$35*($S201+2*$X201)),AC201*10^(3-AD201)/'Model Parameters'!$B$13)</f>
        <v>5.0612733475651941E-2</v>
      </c>
      <c r="AK201" s="8">
        <f t="shared" si="21"/>
        <v>0.17699279414625502</v>
      </c>
      <c r="AL201" s="8">
        <f>MIN(1,('Model Parameters'!$B$45-'Model Parameters'!$F$3*'Input Parameters'!$G$3/'Model Parameters'!$F$4*AD201)/($E201-'Model Parameters'!$F$3*'Input Parameters'!$G$3/'Model Parameters'!$F$4*AD201))</f>
        <v>0.3409528034214418</v>
      </c>
      <c r="AM201" s="8">
        <f>MIN(1,('Model Parameters'!$B$45-'Model Parameters'!$F$3*'Input Parameters'!$G$3/'Model Parameters'!$F$4*AD201-0.2)/($E201-'Model Parameters'!$F$3*'Input Parameters'!$G$3/'Model Parameters'!$F$4*AD201-0.2))</f>
        <v>0.4263853713193872</v>
      </c>
      <c r="AN201" s="8">
        <f t="shared" si="22"/>
        <v>0.21602328801010776</v>
      </c>
      <c r="AO201" s="8">
        <f t="shared" si="23"/>
        <v>0.27015225845781143</v>
      </c>
      <c r="AP201" s="8">
        <f>EXP(-'Model Parameters'!$B$32*$S201-'Model Parameters'!$B$33*$X201-'Model Parameters'!$B$35*($S201+2*$X201))</f>
        <v>0.42119027233228773</v>
      </c>
    </row>
    <row r="202" spans="5:42" x14ac:dyDescent="0.4">
      <c r="E202">
        <f t="shared" si="18"/>
        <v>-1</v>
      </c>
      <c r="F202">
        <f>'Input Parameters'!$G$15/(2*'Model Parameters'!$F$4)*'Model Parameters'!$B$39/('Model Parameters'!$B$65)*EXP(-($E202+0.11)/'Model Parameters'!$B$48)</f>
        <v>3047.9649798411356</v>
      </c>
      <c r="G202">
        <f>1/((SQRT($F202*('Input Parameters'!$G$12)^2/'Model Parameters'!$B$51))/TANH(SQRT($F202*('Input Parameters'!$G$12)^2/'Model Parameters'!$B$51))+$F202*'Input Parameters'!$G$12/'Input Parameters'!$G$17)</f>
        <v>0.11167868520796753</v>
      </c>
      <c r="H202">
        <f>'Model Parameters'!$F$2*'Input Parameters'!$G$4*$G202</f>
        <v>3.8038918823925498</v>
      </c>
      <c r="I202">
        <f>'Input Parameters'!$G$15*'Model Parameters'!$B$41/'Model Parameters'!$F$4*EXP(-$E202/'Model Parameters'!$B$50)</f>
        <v>4388.6477769058283</v>
      </c>
      <c r="J202">
        <f>'Input Parameters'!$G$22+('Model Parameters'!$F$20*'Input Parameters'!$G$22 - (1/(1/('Input Parameters'!$G$12*($I202+2*$F202*$H202))+1/('Model Parameters'!$F$22*'Input Parameters'!$G$24))) + 'Input Parameters'!$G$12*($I202+2*$F202*$H202))/('Model Parameters'!$F$20+2*'Input Parameters'!$G$13*'Input Parameters'!$G$12*'Model Parameters'!$B$61*$H202)</f>
        <v>2239.9121135373011</v>
      </c>
      <c r="K202">
        <f>'Input Parameters'!$G$15/(2*'Model Parameters'!$F$4)*'Model Parameters'!$B$39/('Model Parameters'!$B$65)*EXP(-($E202+0.11)/'Model Parameters'!$B$48)+'Input Parameters'!$G$13*'Model Parameters'!$B$61*$J202</f>
        <v>5545.4669864352263</v>
      </c>
      <c r="L202">
        <f>1/((SQRT($K202*('Input Parameters'!$G$12)^2/'Model Parameters'!$B$51))/TANH(SQRT($K202*('Input Parameters'!$G$12)^2/'Model Parameters'!$B$51))+$K202*'Input Parameters'!$G$12/'Input Parameters'!$G$17)</f>
        <v>8.0111779054587662E-2</v>
      </c>
      <c r="M202">
        <f>'Model Parameters'!$F$2*'Input Parameters'!$G$4*$L202</f>
        <v>2.7286903088292318</v>
      </c>
      <c r="N202">
        <f>'Input Parameters'!$G$22+('Model Parameters'!$F$20*'Input Parameters'!$G$22 - (1/(1/('Input Parameters'!$G$12*($I202+2*$F202*$M202))+1/('Model Parameters'!$F$22*'Input Parameters'!$G$24))) + 'Input Parameters'!$G$12*($I202+2*$F202*$M202))/('Model Parameters'!$F$20+2*'Input Parameters'!$G$13*'Input Parameters'!$G$12*'Model Parameters'!$B$61*$M202)</f>
        <v>2120.0427813221122</v>
      </c>
      <c r="O202" s="4">
        <f>(2*'Model Parameters'!$F$21*'Input Parameters'!$G$23+'Model Parameters'!$F$22*'Input Parameters'!$G$24+'Model Parameters'!$F$20*'Input Parameters'!$G$22+'Input Parameters'!$G$12*$I202-'Model Parameters'!$F$20*$N202)/(2*'Model Parameters'!$F$21)</f>
        <v>-1415.8210200350038</v>
      </c>
      <c r="P202" s="4">
        <f>'Input Parameters'!$G$12*(2*$F202*$M202)/(2*'Model Parameters'!$F$21)*EXP(-$N202*('Model Parameters'!$B$32+'Model Parameters'!$B$35))</f>
        <v>5637.4516541147841</v>
      </c>
      <c r="Q202">
        <f>$O202+LN(1+($P202*('Model Parameters'!$B$33+2*'Model Parameters'!$B$35)*EXP(-$O202*('Model Parameters'!$B$33+2*'Model Parameters'!$B$35)))/(1+LN(SQRT(1+$P202*('Model Parameters'!$B$33+2*'Model Parameters'!$B$35)*EXP(-$O202*('Model Parameters'!$B$33+2*'Model Parameters'!$B$35))))))/('Model Parameters'!$B$33+2*'Model Parameters'!$B$35)</f>
        <v>1819.260867683344</v>
      </c>
      <c r="R202">
        <f>'Input Parameters'!$G$4*'Model Parameters'!$F$2*EXP(-'Model Parameters'!$B$32*$N202-'Model Parameters'!$B$33*$Q202-'Model Parameters'!$B$35*($N202+2*$Q202))*$L202</f>
        <v>1.22499042411361</v>
      </c>
      <c r="S202">
        <f>'Input Parameters'!$G$22+('Model Parameters'!$F$20*'Input Parameters'!$G$22 - (1/(1/('Input Parameters'!$G$12*($I202+2*$F202*$R202))+1/('Model Parameters'!$F$22*'Input Parameters'!$G$24))) + 'Input Parameters'!$G$12*($I202+2*$F202*$R202))/('Model Parameters'!$F$20+2*'Input Parameters'!$G$13*'Input Parameters'!$G$12*'Model Parameters'!$B$61*$R202)</f>
        <v>1804.6712147701935</v>
      </c>
      <c r="T202">
        <f>'Input Parameters'!$G$15/(2*'Model Parameters'!$F$4)*'Model Parameters'!$B$39/('Model Parameters'!$B$65)*EXP(-($E202+0.11)/'Model Parameters'!$B$48)+'Input Parameters'!$G$13*'Model Parameters'!$B$61*$S202</f>
        <v>5060.1733843099009</v>
      </c>
      <c r="U202">
        <f>1/((SQRT($T202*('Input Parameters'!$G$12)^2/'Model Parameters'!$B$51))/TANH(SQRT($T202*('Input Parameters'!$G$12)^2/'Model Parameters'!$B$51))+$T202*'Input Parameters'!$G$12/'Input Parameters'!$G$17)</f>
        <v>8.4338461658007485E-2</v>
      </c>
      <c r="V202" s="4">
        <f>(2*'Model Parameters'!$F$21*'Input Parameters'!$G$23+'Model Parameters'!$F$22*'Input Parameters'!$G$24+'Model Parameters'!$F$20*'Input Parameters'!$G$22+'Input Parameters'!$G$12*$I202-'Model Parameters'!$F$20*$S202)/(2*'Model Parameters'!$F$21)</f>
        <v>-868.30581234528859</v>
      </c>
      <c r="W202" s="4">
        <f>'Input Parameters'!$G$12*(2*$F202*$U202*'Model Parameters'!$F$2*'Input Parameters'!$G$4)/(2*'Model Parameters'!$F$21)*EXP(-$S202*('Model Parameters'!$B$32+'Model Parameters'!$B$35))</f>
        <v>6206.1168274158426</v>
      </c>
      <c r="X202">
        <f>MAX(0,$V202+LN(1+($W202*('Model Parameters'!$B$33+2*'Model Parameters'!$B$35)*EXP(-$V202*('Model Parameters'!$B$33+2*'Model Parameters'!$B$35)))/(1+LN(SQRT(1+$W202*('Model Parameters'!$B$33+2*'Model Parameters'!$B$35)*EXP(-$V202*('Model Parameters'!$B$33+2*'Model Parameters'!$B$35))))))/('Model Parameters'!$B$33+2*'Model Parameters'!$B$35))</f>
        <v>2276.2004191275246</v>
      </c>
      <c r="Y202">
        <f>'Input Parameters'!$G$4*'Model Parameters'!$F$2*EXP(-'Model Parameters'!$B$32*$S202-'Model Parameters'!$B$33*$X202-'Model Parameters'!$B$35*($S202+2*$X202))*$U202</f>
        <v>1.1892611334790031</v>
      </c>
      <c r="Z202" s="8">
        <f>$E202-'Model Parameters'!$F$3*'Input Parameters'!$G$3/'Model Parameters'!$F$4*LN($S202/'Input Parameters'!$G$22)</f>
        <v>-1.2348171350897321</v>
      </c>
      <c r="AA202" s="8">
        <f>'Input Parameters'!$G$12*$Y202*$F202*2*'Model Parameters'!$F$4/10</f>
        <v>266.50291957767269</v>
      </c>
      <c r="AB202" s="8">
        <f t="shared" si="19"/>
        <v>1.1892611334790031</v>
      </c>
      <c r="AC202" s="8">
        <f t="shared" si="20"/>
        <v>2276.2004191275246</v>
      </c>
      <c r="AD202" s="8">
        <f>LOG10(S202/1000/'Model Parameters'!$B$15)</f>
        <v>13.568455181692345</v>
      </c>
      <c r="AE202" s="8">
        <f>AA202*10/(AA202*10+('Model Parameters'!$F$4*'Input Parameters'!$G$12)*I202)</f>
        <v>0.62291334260266396</v>
      </c>
      <c r="AF202" s="8">
        <f>Y202*S202*'Input Parameters'!$G$13*'Input Parameters'!$G$12*'Model Parameters'!$B$61</f>
        <v>9.1174871544780489E-3</v>
      </c>
      <c r="AG202" s="8">
        <f>'Input Parameters'!$G$12*F202*Y202</f>
        <v>1.3810588152441969E-2</v>
      </c>
      <c r="AH202" s="8">
        <f>'Input Parameters'!$G$17*('Model Parameters'!$F$2*'Input Parameters'!$G$4*EXP(-'Model Parameters'!$B$32*$S202-'Model Parameters'!$B$33*$X202-'Model Parameters'!$B$35*($S202+2*$X202))-$Y202*SQRT($T202*('Input Parameters'!$G$12)^2/'Model Parameters'!$B$51)/TANH(SQRT($T202*('Input Parameters'!$G$12)^2/'Model Parameters'!$B$51)))</f>
        <v>2.2928075306920006E-2</v>
      </c>
      <c r="AI202" s="8">
        <f>MIN(1,('Model Parameters'!$B$45-'Model Parameters'!$F$3*'Input Parameters'!$G$3/'Model Parameters'!$F$4*LN($S202/'Input Parameters'!$G$22))/Z202)</f>
        <v>0.27924550550124566</v>
      </c>
      <c r="AJ202" s="8">
        <f>MIN('Input Parameters'!$G$24+'Model Parameters'!$F$2*'Input Parameters'!$G$4*EXP(-'Model Parameters'!$B$32*$S202-'Model Parameters'!$B$33*$X202-'Model Parameters'!$B$35*($S202+2*$X202)),AC202*10^(3-AD202)/'Model Parameters'!$B$13)</f>
        <v>4.7288540635263554E-2</v>
      </c>
      <c r="AK202" s="8">
        <f t="shared" si="21"/>
        <v>0.17394575123855152</v>
      </c>
      <c r="AL202" s="8">
        <f>MIN(1,('Model Parameters'!$B$45-'Model Parameters'!$F$3*'Input Parameters'!$G$3/'Model Parameters'!$F$4*AD202)/($E202-'Model Parameters'!$F$3*'Input Parameters'!$G$3/'Model Parameters'!$F$4*AD202))</f>
        <v>0.34006192141688996</v>
      </c>
      <c r="AM202" s="8">
        <f>MIN(1,('Model Parameters'!$B$45-'Model Parameters'!$F$3*'Input Parameters'!$G$3/'Model Parameters'!$F$4*AD202-0.2)/($E202-'Model Parameters'!$F$3*'Input Parameters'!$G$3/'Model Parameters'!$F$4*AD202-0.2))</f>
        <v>0.42529157799322331</v>
      </c>
      <c r="AN202" s="8">
        <f t="shared" si="22"/>
        <v>0.21182910816167935</v>
      </c>
      <c r="AO202" s="8">
        <f t="shared" si="23"/>
        <v>0.26491979842852031</v>
      </c>
      <c r="AP202" s="8">
        <f>EXP(-'Model Parameters'!$B$32*$S202-'Model Parameters'!$B$33*$X202-'Model Parameters'!$B$35*($S202+2*$X202))</f>
        <v>0.4139936487595865</v>
      </c>
    </row>
    <row r="203" spans="5:42" x14ac:dyDescent="0.4">
      <c r="E203">
        <f t="shared" si="18"/>
        <v>-1.0050000000000001</v>
      </c>
      <c r="F203">
        <f>'Input Parameters'!$G$15/(2*'Model Parameters'!$F$4)*'Model Parameters'!$B$39/('Model Parameters'!$B$65)*EXP(-($E203+0.11)/'Model Parameters'!$B$48)</f>
        <v>3320.4532887585588</v>
      </c>
      <c r="G203">
        <f>1/((SQRT($F203*('Input Parameters'!$G$12)^2/'Model Parameters'!$B$51))/TANH(SQRT($F203*('Input Parameters'!$G$12)^2/'Model Parameters'!$B$51))+$F203*'Input Parameters'!$G$12/'Input Parameters'!$G$17)</f>
        <v>0.1065506750761732</v>
      </c>
      <c r="H203">
        <f>'Model Parameters'!$F$2*'Input Parameters'!$G$4*$G203</f>
        <v>3.6292265371045525</v>
      </c>
      <c r="I203">
        <f>'Input Parameters'!$G$15*'Model Parameters'!$B$41/'Model Parameters'!$F$4*EXP(-$E203/'Model Parameters'!$B$50)</f>
        <v>4707.1363999451887</v>
      </c>
      <c r="J203">
        <f>'Input Parameters'!$G$22+('Model Parameters'!$F$20*'Input Parameters'!$G$22 - (1/(1/('Input Parameters'!$G$12*($I203+2*$F203*$H203))+1/('Model Parameters'!$F$22*'Input Parameters'!$G$24))) + 'Input Parameters'!$G$12*($I203+2*$F203*$H203))/('Model Parameters'!$F$20+2*'Input Parameters'!$G$13*'Input Parameters'!$G$12*'Model Parameters'!$B$61*$H203)</f>
        <v>2416.915833277817</v>
      </c>
      <c r="K203">
        <f>'Input Parameters'!$G$15/(2*'Model Parameters'!$F$4)*'Model Parameters'!$B$39/('Model Parameters'!$B$65)*EXP(-($E203+0.11)/'Model Parameters'!$B$48)+'Input Parameters'!$G$13*'Model Parameters'!$B$61*$J203</f>
        <v>6015.3144428633241</v>
      </c>
      <c r="L203">
        <f>1/((SQRT($K203*('Input Parameters'!$G$12)^2/'Model Parameters'!$B$51))/TANH(SQRT($K203*('Input Parameters'!$G$12)^2/'Model Parameters'!$B$51))+$K203*'Input Parameters'!$G$12/'Input Parameters'!$G$17)</f>
        <v>7.65214585328408E-2</v>
      </c>
      <c r="M203">
        <f>'Model Parameters'!$F$2*'Input Parameters'!$G$4*$L203</f>
        <v>2.6064002669790085</v>
      </c>
      <c r="N203">
        <f>'Input Parameters'!$G$22+('Model Parameters'!$F$20*'Input Parameters'!$G$22 - (1/(1/('Input Parameters'!$G$12*($I203+2*$F203*$M203))+1/('Model Parameters'!$F$22*'Input Parameters'!$G$24))) + 'Input Parameters'!$G$12*($I203+2*$F203*$M203))/('Model Parameters'!$F$20+2*'Input Parameters'!$G$13*'Input Parameters'!$G$12*'Model Parameters'!$B$61*$M203)</f>
        <v>2283.6483110547015</v>
      </c>
      <c r="O203" s="4">
        <f>(2*'Model Parameters'!$F$21*'Input Parameters'!$G$23+'Model Parameters'!$F$22*'Input Parameters'!$G$24+'Model Parameters'!$F$20*'Input Parameters'!$G$22+'Input Parameters'!$G$12*$I203-'Model Parameters'!$F$20*$N203)/(2*'Model Parameters'!$F$21)</f>
        <v>-1554.0923091820009</v>
      </c>
      <c r="P203" s="4">
        <f>'Input Parameters'!$G$12*(2*$F203*$M203)/(2*'Model Parameters'!$F$21)*EXP(-$N203*('Model Parameters'!$B$32+'Model Parameters'!$B$35))</f>
        <v>5731.7717633382781</v>
      </c>
      <c r="Q203">
        <f>$O203+LN(1+($P203*('Model Parameters'!$B$33+2*'Model Parameters'!$B$35)*EXP(-$O203*('Model Parameters'!$B$33+2*'Model Parameters'!$B$35)))/(1+LN(SQRT(1+$P203*('Model Parameters'!$B$33+2*'Model Parameters'!$B$35)*EXP(-$O203*('Model Parameters'!$B$33+2*'Model Parameters'!$B$35))))))/('Model Parameters'!$B$33+2*'Model Parameters'!$B$35)</f>
        <v>1773.2364639468101</v>
      </c>
      <c r="R203">
        <f>'Input Parameters'!$G$4*'Model Parameters'!$F$2*EXP(-'Model Parameters'!$B$32*$N203-'Model Parameters'!$B$33*$Q203-'Model Parameters'!$B$35*($N203+2*$Q203))*$L203</f>
        <v>1.1578441034412095</v>
      </c>
      <c r="S203">
        <f>'Input Parameters'!$G$22+('Model Parameters'!$F$20*'Input Parameters'!$G$22 - (1/(1/('Input Parameters'!$G$12*($I203+2*$F203*$R203))+1/('Model Parameters'!$F$22*'Input Parameters'!$G$24))) + 'Input Parameters'!$G$12*($I203+2*$F203*$R203))/('Model Parameters'!$F$20+2*'Input Parameters'!$G$13*'Input Parameters'!$G$12*'Model Parameters'!$B$61*$R203)</f>
        <v>1931.7769888321207</v>
      </c>
      <c r="T203">
        <f>'Input Parameters'!$G$15/(2*'Model Parameters'!$F$4)*'Model Parameters'!$B$39/('Model Parameters'!$B$65)*EXP(-($E203+0.11)/'Model Parameters'!$B$48)+'Input Parameters'!$G$13*'Model Parameters'!$B$61*$S203</f>
        <v>5474.3846313063732</v>
      </c>
      <c r="U203">
        <f>1/((SQRT($T203*('Input Parameters'!$G$12)^2/'Model Parameters'!$B$51))/TANH(SQRT($T203*('Input Parameters'!$G$12)^2/'Model Parameters'!$B$51))+$T203*'Input Parameters'!$G$12/'Input Parameters'!$G$17)</f>
        <v>8.0695233915753506E-2</v>
      </c>
      <c r="V203" s="4">
        <f>(2*'Model Parameters'!$F$21*'Input Parameters'!$G$23+'Model Parameters'!$F$22*'Input Parameters'!$G$24+'Model Parameters'!$F$20*'Input Parameters'!$G$22+'Input Parameters'!$G$12*$I203-'Model Parameters'!$F$20*$S203)/(2*'Model Parameters'!$F$21)</f>
        <v>-943.21003411477545</v>
      </c>
      <c r="W203" s="4">
        <f>'Input Parameters'!$G$12*(2*$F203*$U203*'Model Parameters'!$F$2*'Input Parameters'!$G$4)/(2*'Model Parameters'!$F$21)*EXP(-$S203*('Model Parameters'!$B$32+'Model Parameters'!$B$35))</f>
        <v>6353.4194663471626</v>
      </c>
      <c r="X203">
        <f>MAX(0,$V203+LN(1+($W203*('Model Parameters'!$B$33+2*'Model Parameters'!$B$35)*EXP(-$V203*('Model Parameters'!$B$33+2*'Model Parameters'!$B$35)))/(1+LN(SQRT(1+$W203*('Model Parameters'!$B$33+2*'Model Parameters'!$B$35)*EXP(-$V203*('Model Parameters'!$B$33+2*'Model Parameters'!$B$35))))))/('Model Parameters'!$B$33+2*'Model Parameters'!$B$35))</f>
        <v>2274.3886566243855</v>
      </c>
      <c r="Y203">
        <f>'Input Parameters'!$G$4*'Model Parameters'!$F$2*EXP(-'Model Parameters'!$B$32*$S203-'Model Parameters'!$B$33*$X203-'Model Parameters'!$B$35*($S203+2*$X203))*$U203</f>
        <v>1.1181340303645522</v>
      </c>
      <c r="Z203" s="8">
        <f>$E203-'Model Parameters'!$F$3*'Input Parameters'!$G$3/'Model Parameters'!$F$4*LN($S203/'Input Parameters'!$G$22)</f>
        <v>-1.2415658341107625</v>
      </c>
      <c r="AA203" s="8">
        <f>'Input Parameters'!$G$12*$Y203*$F203*2*'Model Parameters'!$F$4/10</f>
        <v>272.96440184609048</v>
      </c>
      <c r="AB203" s="8">
        <f t="shared" si="19"/>
        <v>1.1181340303645522</v>
      </c>
      <c r="AC203" s="8">
        <f t="shared" si="20"/>
        <v>2274.3886566243855</v>
      </c>
      <c r="AD203" s="8">
        <f>LOG10(S203/1000/'Model Parameters'!$B$15)</f>
        <v>13.598014078956354</v>
      </c>
      <c r="AE203" s="8">
        <f>AA203*10/(AA203*10+('Model Parameters'!$F$4*'Input Parameters'!$G$12)*I203)</f>
        <v>0.61202447087082956</v>
      </c>
      <c r="AF203" s="8">
        <f>Y203*S203*'Input Parameters'!$G$13*'Input Parameters'!$G$12*'Model Parameters'!$B$61</f>
        <v>9.1759427853834851E-3</v>
      </c>
      <c r="AG203" s="8">
        <f>'Input Parameters'!$G$12*F203*Y203</f>
        <v>1.4145432028091959E-2</v>
      </c>
      <c r="AH203" s="8">
        <f>'Input Parameters'!$G$17*('Model Parameters'!$F$2*'Input Parameters'!$G$4*EXP(-'Model Parameters'!$B$32*$S203-'Model Parameters'!$B$33*$X203-'Model Parameters'!$B$35*($S203+2*$X203))-$Y203*SQRT($T203*('Input Parameters'!$G$12)^2/'Model Parameters'!$B$51)/TANH(SQRT($T203*('Input Parameters'!$G$12)^2/'Model Parameters'!$B$51)))</f>
        <v>2.3321374813475473E-2</v>
      </c>
      <c r="AI203" s="8">
        <f>MIN(1,('Model Parameters'!$B$45-'Model Parameters'!$F$3*'Input Parameters'!$G$3/'Model Parameters'!$F$4*LN($S203/'Input Parameters'!$G$22))/Z203)</f>
        <v>0.27913609136883244</v>
      </c>
      <c r="AJ203" s="8">
        <f>MIN('Input Parameters'!$G$24+'Model Parameters'!$F$2*'Input Parameters'!$G$4*EXP(-'Model Parameters'!$B$32*$S203-'Model Parameters'!$B$33*$X203-'Model Parameters'!$B$35*($S203+2*$X203)),AC203*10^(3-AD203)/'Model Parameters'!$B$13)</f>
        <v>4.4141917623242641E-2</v>
      </c>
      <c r="AK203" s="8">
        <f t="shared" si="21"/>
        <v>0.17083811862096121</v>
      </c>
      <c r="AL203" s="8">
        <f>MIN(1,('Model Parameters'!$B$45-'Model Parameters'!$F$3*'Input Parameters'!$G$3/'Model Parameters'!$F$4*AD203)/($E203-'Model Parameters'!$F$3*'Input Parameters'!$G$3/'Model Parameters'!$F$4*AD203))</f>
        <v>0.33917655133286673</v>
      </c>
      <c r="AM203" s="8">
        <f>MIN(1,('Model Parameters'!$B$45-'Model Parameters'!$F$3*'Input Parameters'!$G$3/'Model Parameters'!$F$4*AD203-0.2)/($E203-'Model Parameters'!$F$3*'Input Parameters'!$G$3/'Model Parameters'!$F$4*AD203-0.2))</f>
        <v>0.42420432432254263</v>
      </c>
      <c r="AN203" s="8">
        <f t="shared" si="22"/>
        <v>0.20758434936129053</v>
      </c>
      <c r="AO203" s="8">
        <f t="shared" si="23"/>
        <v>0.25962342713462194</v>
      </c>
      <c r="AP203" s="8">
        <f>EXP(-'Model Parameters'!$B$32*$S203-'Model Parameters'!$B$33*$X203-'Model Parameters'!$B$35*($S203+2*$X203))</f>
        <v>0.40680671064964974</v>
      </c>
    </row>
    <row r="204" spans="5:42" x14ac:dyDescent="0.4">
      <c r="E204">
        <f t="shared" si="18"/>
        <v>-1.01</v>
      </c>
      <c r="F204">
        <f>'Input Parameters'!$G$15/(2*'Model Parameters'!$F$4)*'Model Parameters'!$B$39/('Model Parameters'!$B$65)*EXP(-($E204+0.11)/'Model Parameters'!$B$48)</f>
        <v>3617.3020739241338</v>
      </c>
      <c r="G204">
        <f>1/((SQRT($F204*('Input Parameters'!$G$12)^2/'Model Parameters'!$B$51))/TANH(SQRT($F204*('Input Parameters'!$G$12)^2/'Model Parameters'!$B$51))+$F204*'Input Parameters'!$G$12/'Input Parameters'!$G$17)</f>
        <v>0.10164138465912027</v>
      </c>
      <c r="H204">
        <f>'Model Parameters'!$F$2*'Input Parameters'!$G$4*$G204</f>
        <v>3.4620110122175989</v>
      </c>
      <c r="I204">
        <f>'Input Parameters'!$G$15*'Model Parameters'!$B$41/'Model Parameters'!$F$4*EXP(-$E204/'Model Parameters'!$B$50)</f>
        <v>5048.7380655803117</v>
      </c>
      <c r="J204">
        <f>'Input Parameters'!$G$22+('Model Parameters'!$F$20*'Input Parameters'!$G$22 - (1/(1/('Input Parameters'!$G$12*($I204+2*$F204*$H204))+1/('Model Parameters'!$F$22*'Input Parameters'!$G$24))) + 'Input Parameters'!$G$12*($I204+2*$F204*$H204))/('Model Parameters'!$F$20+2*'Input Parameters'!$G$13*'Input Parameters'!$G$12*'Model Parameters'!$B$61*$H204)</f>
        <v>2606.9250317932974</v>
      </c>
      <c r="K204">
        <f>'Input Parameters'!$G$15/(2*'Model Parameters'!$F$4)*'Model Parameters'!$B$39/('Model Parameters'!$B$65)*EXP(-($E204+0.11)/'Model Parameters'!$B$48)+'Input Parameters'!$G$13*'Model Parameters'!$B$61*$J204</f>
        <v>6524.0234843736598</v>
      </c>
      <c r="L204">
        <f>1/((SQRT($K204*('Input Parameters'!$G$12)^2/'Model Parameters'!$B$51))/TANH(SQRT($K204*('Input Parameters'!$G$12)^2/'Model Parameters'!$B$51))+$K204*'Input Parameters'!$G$12/'Input Parameters'!$G$17)</f>
        <v>7.3084404153290122E-2</v>
      </c>
      <c r="M204">
        <f>'Model Parameters'!$F$2*'Input Parameters'!$G$4*$L204</f>
        <v>2.4893306289422794</v>
      </c>
      <c r="N204">
        <f>'Input Parameters'!$G$22+('Model Parameters'!$F$20*'Input Parameters'!$G$22 - (1/(1/('Input Parameters'!$G$12*($I204+2*$F204*$M204))+1/('Model Parameters'!$F$22*'Input Parameters'!$G$24))) + 'Input Parameters'!$G$12*($I204+2*$F204*$M204))/('Model Parameters'!$F$20+2*'Input Parameters'!$G$13*'Input Parameters'!$G$12*'Model Parameters'!$B$61*$M204)</f>
        <v>2458.9574120917096</v>
      </c>
      <c r="O204" s="4">
        <f>(2*'Model Parameters'!$F$21*'Input Parameters'!$G$23+'Model Parameters'!$F$22*'Input Parameters'!$G$24+'Model Parameters'!$F$20*'Input Parameters'!$G$22+'Input Parameters'!$G$12*$I204-'Model Parameters'!$F$20*$N204)/(2*'Model Parameters'!$F$21)</f>
        <v>-1702.1039081275844</v>
      </c>
      <c r="P204" s="4">
        <f>'Input Parameters'!$G$12*(2*$F204*$M204)/(2*'Model Parameters'!$F$21)*EXP(-$N204*('Model Parameters'!$B$32+'Model Parameters'!$B$35))</f>
        <v>5817.4053085406267</v>
      </c>
      <c r="Q204">
        <f>$O204+LN(1+($P204*('Model Parameters'!$B$33+2*'Model Parameters'!$B$35)*EXP(-$O204*('Model Parameters'!$B$33+2*'Model Parameters'!$B$35)))/(1+LN(SQRT(1+$P204*('Model Parameters'!$B$33+2*'Model Parameters'!$B$35)*EXP(-$O204*('Model Parameters'!$B$33+2*'Model Parameters'!$B$35))))))/('Model Parameters'!$B$33+2*'Model Parameters'!$B$35)</f>
        <v>1720.540663315614</v>
      </c>
      <c r="R204">
        <f>'Input Parameters'!$G$4*'Model Parameters'!$F$2*EXP(-'Model Parameters'!$B$32*$N204-'Model Parameters'!$B$33*$Q204-'Model Parameters'!$B$35*($N204+2*$Q204))*$L204</f>
        <v>1.0944575461170731</v>
      </c>
      <c r="S204">
        <f>'Input Parameters'!$G$22+('Model Parameters'!$F$20*'Input Parameters'!$G$22 - (1/(1/('Input Parameters'!$G$12*($I204+2*$F204*$R204))+1/('Model Parameters'!$F$22*'Input Parameters'!$G$24))) + 'Input Parameters'!$G$12*($I204+2*$F204*$R204))/('Model Parameters'!$F$20+2*'Input Parameters'!$G$13*'Input Parameters'!$G$12*'Model Parameters'!$B$61*$R204)</f>
        <v>2067.0752956140818</v>
      </c>
      <c r="T204">
        <f>'Input Parameters'!$G$15/(2*'Model Parameters'!$F$4)*'Model Parameters'!$B$39/('Model Parameters'!$B$65)*EXP(-($E204+0.11)/'Model Parameters'!$B$48)+'Input Parameters'!$G$13*'Model Parameters'!$B$61*$S204</f>
        <v>5922.091028533835</v>
      </c>
      <c r="U204">
        <f>1/((SQRT($T204*('Input Parameters'!$G$12)^2/'Model Parameters'!$B$51))/TANH(SQRT($T204*('Input Parameters'!$G$12)^2/'Model Parameters'!$B$51))+$T204*'Input Parameters'!$G$12/'Input Parameters'!$G$17)</f>
        <v>7.7199374736827059E-2</v>
      </c>
      <c r="V204" s="4">
        <f>(2*'Model Parameters'!$F$21*'Input Parameters'!$G$23+'Model Parameters'!$F$22*'Input Parameters'!$G$24+'Model Parameters'!$F$20*'Input Parameters'!$G$22+'Input Parameters'!$G$12*$I204-'Model Parameters'!$F$20*$S204)/(2*'Model Parameters'!$F$21)</f>
        <v>-1021.7590668376172</v>
      </c>
      <c r="W204" s="4">
        <f>'Input Parameters'!$G$12*(2*$F204*$U204*'Model Parameters'!$F$2*'Input Parameters'!$G$4)/(2*'Model Parameters'!$F$21)*EXP(-$S204*('Model Parameters'!$B$32+'Model Parameters'!$B$35))</f>
        <v>6495.8297766422575</v>
      </c>
      <c r="X204">
        <f>MAX(0,$V204+LN(1+($W204*('Model Parameters'!$B$33+2*'Model Parameters'!$B$35)*EXP(-$V204*('Model Parameters'!$B$33+2*'Model Parameters'!$B$35)))/(1+LN(SQRT(1+$W204*('Model Parameters'!$B$33+2*'Model Parameters'!$B$35)*EXP(-$V204*('Model Parameters'!$B$33+2*'Model Parameters'!$B$35))))))/('Model Parameters'!$B$33+2*'Model Parameters'!$B$35))</f>
        <v>2269.4116345477241</v>
      </c>
      <c r="Y204">
        <f>'Input Parameters'!$G$4*'Model Parameters'!$F$2*EXP(-'Model Parameters'!$B$32*$S204-'Model Parameters'!$B$33*$X204-'Model Parameters'!$B$35*($S204+2*$X204))*$U204</f>
        <v>1.050819676365855</v>
      </c>
      <c r="Z204" s="8">
        <f>$E204-'Model Parameters'!$F$3*'Input Parameters'!$G$3/'Model Parameters'!$F$4*LN($S204/'Input Parameters'!$G$22)</f>
        <v>-1.2483050918664675</v>
      </c>
      <c r="AA204" s="8">
        <f>'Input Parameters'!$G$12*$Y204*$F204*2*'Model Parameters'!$F$4/10</f>
        <v>279.46520672736767</v>
      </c>
      <c r="AB204" s="8">
        <f t="shared" si="19"/>
        <v>1.050819676365855</v>
      </c>
      <c r="AC204" s="8">
        <f t="shared" si="20"/>
        <v>2269.4116345477241</v>
      </c>
      <c r="AD204" s="8">
        <f>LOG10(S204/1000/'Model Parameters'!$B$15)</f>
        <v>13.627413387069552</v>
      </c>
      <c r="AE204" s="8">
        <f>AA204*10/(AA204*10+('Model Parameters'!$F$4*'Input Parameters'!$G$12)*I204)</f>
        <v>0.60092189661682749</v>
      </c>
      <c r="AF204" s="8">
        <f>Y204*S204*'Input Parameters'!$G$13*'Input Parameters'!$G$12*'Model Parameters'!$B$61</f>
        <v>9.2275059926570872E-3</v>
      </c>
      <c r="AG204" s="8">
        <f>'Input Parameters'!$G$12*F204*Y204</f>
        <v>1.4482313661572665E-2</v>
      </c>
      <c r="AH204" s="8">
        <f>'Input Parameters'!$G$17*('Model Parameters'!$F$2*'Input Parameters'!$G$4*EXP(-'Model Parameters'!$B$32*$S204-'Model Parameters'!$B$33*$X204-'Model Parameters'!$B$35*($S204+2*$X204))-$Y204*SQRT($T204*('Input Parameters'!$G$12)^2/'Model Parameters'!$B$51)/TANH(SQRT($T204*('Input Parameters'!$G$12)^2/'Model Parameters'!$B$51)))</f>
        <v>2.3709819654229729E-2</v>
      </c>
      <c r="AI204" s="8">
        <f>MIN(1,('Model Parameters'!$B$45-'Model Parameters'!$F$3*'Input Parameters'!$G$3/'Model Parameters'!$F$4*LN($S204/'Input Parameters'!$G$22))/Z204)</f>
        <v>0.27902240737132716</v>
      </c>
      <c r="AJ204" s="8">
        <f>MIN('Input Parameters'!$G$24+'Model Parameters'!$F$2*'Input Parameters'!$G$4*EXP(-'Model Parameters'!$B$32*$S204-'Model Parameters'!$B$33*$X204-'Model Parameters'!$B$35*($S204+2*$X204)),AC204*10^(3-AD204)/'Model Parameters'!$B$13)</f>
        <v>4.116238062201702E-2</v>
      </c>
      <c r="AK204" s="8">
        <f t="shared" si="21"/>
        <v>0.16767067423617099</v>
      </c>
      <c r="AL204" s="8">
        <f>MIN(1,('Model Parameters'!$B$45-'Model Parameters'!$F$3*'Input Parameters'!$G$3/'Model Parameters'!$F$4*AD204)/($E204-'Model Parameters'!$F$3*'Input Parameters'!$G$3/'Model Parameters'!$F$4*AD204))</f>
        <v>0.33829668462971318</v>
      </c>
      <c r="AM204" s="8">
        <f>MIN(1,('Model Parameters'!$B$45-'Model Parameters'!$F$3*'Input Parameters'!$G$3/'Model Parameters'!$F$4*AD204-0.2)/($E204-'Model Parameters'!$F$3*'Input Parameters'!$G$3/'Model Parameters'!$F$4*AD204-0.2))</f>
        <v>0.42312358203550088</v>
      </c>
      <c r="AN204" s="8">
        <f t="shared" si="22"/>
        <v>0.20328988534687201</v>
      </c>
      <c r="AO204" s="8">
        <f t="shared" si="23"/>
        <v>0.25426422542007898</v>
      </c>
      <c r="AP204" s="8">
        <f>EXP(-'Model Parameters'!$B$32*$S204-'Model Parameters'!$B$33*$X204-'Model Parameters'!$B$35*($S204+2*$X204))</f>
        <v>0.39962858127528067</v>
      </c>
    </row>
    <row r="205" spans="5:42" x14ac:dyDescent="0.4">
      <c r="E205">
        <f t="shared" si="18"/>
        <v>-1.0150000000000001</v>
      </c>
      <c r="F205">
        <f>'Input Parameters'!$G$15/(2*'Model Parameters'!$F$4)*'Model Parameters'!$B$39/('Model Parameters'!$B$65)*EXP(-($E205+0.11)/'Model Parameters'!$B$48)</f>
        <v>3940.6891638304123</v>
      </c>
      <c r="G205">
        <f>1/((SQRT($F205*('Input Parameters'!$G$12)^2/'Model Parameters'!$B$51))/TANH(SQRT($F205*('Input Parameters'!$G$12)^2/'Model Parameters'!$B$51))+$F205*'Input Parameters'!$G$12/'Input Parameters'!$G$17)</f>
        <v>9.6941764809788139E-2</v>
      </c>
      <c r="H205">
        <f>'Model Parameters'!$F$2*'Input Parameters'!$G$4*$G205</f>
        <v>3.3019370843958731</v>
      </c>
      <c r="I205">
        <f>'Input Parameters'!$G$15*'Model Parameters'!$B$41/'Model Parameters'!$F$4*EXP(-$E205/'Model Parameters'!$B$50)</f>
        <v>5415.130110768946</v>
      </c>
      <c r="J205">
        <f>'Input Parameters'!$G$22+('Model Parameters'!$F$20*'Input Parameters'!$G$22 - (1/(1/('Input Parameters'!$G$12*($I205+2*$F205*$H205))+1/('Model Parameters'!$F$22*'Input Parameters'!$G$24))) + 'Input Parameters'!$G$12*($I205+2*$F205*$H205))/('Model Parameters'!$F$20+2*'Input Parameters'!$G$13*'Input Parameters'!$G$12*'Model Parameters'!$B$61*$H205)</f>
        <v>2810.7885177493777</v>
      </c>
      <c r="K205">
        <f>'Input Parameters'!$G$15/(2*'Model Parameters'!$F$4)*'Model Parameters'!$B$39/('Model Parameters'!$B$65)*EXP(-($E205+0.11)/'Model Parameters'!$B$48)+'Input Parameters'!$G$13*'Model Parameters'!$B$61*$J205</f>
        <v>7074.7183611209684</v>
      </c>
      <c r="L205">
        <f>1/((SQRT($K205*('Input Parameters'!$G$12)^2/'Model Parameters'!$B$51))/TANH(SQRT($K205*('Input Parameters'!$G$12)^2/'Model Parameters'!$B$51))+$K205*'Input Parameters'!$G$12/'Input Parameters'!$G$17)</f>
        <v>6.9794157890961633E-2</v>
      </c>
      <c r="M205">
        <f>'Model Parameters'!$F$2*'Input Parameters'!$G$4*$L205</f>
        <v>2.3772614276883695</v>
      </c>
      <c r="N205">
        <f>'Input Parameters'!$G$22+('Model Parameters'!$F$20*'Input Parameters'!$G$22 - (1/(1/('Input Parameters'!$G$12*($I205+2*$F205*$M205))+1/('Model Parameters'!$F$22*'Input Parameters'!$G$24))) + 'Input Parameters'!$G$12*($I205+2*$F205*$M205))/('Model Parameters'!$F$20+2*'Input Parameters'!$G$13*'Input Parameters'!$G$12*'Model Parameters'!$B$61*$M205)</f>
        <v>2646.7207909843664</v>
      </c>
      <c r="O205" s="4">
        <f>(2*'Model Parameters'!$F$21*'Input Parameters'!$G$23+'Model Parameters'!$F$22*'Input Parameters'!$G$24+'Model Parameters'!$F$20*'Input Parameters'!$G$22+'Input Parameters'!$G$12*$I205-'Model Parameters'!$F$20*$N205)/(2*'Model Parameters'!$F$21)</f>
        <v>-1860.3914438549257</v>
      </c>
      <c r="P205" s="4">
        <f>'Input Parameters'!$G$12*(2*$F205*$M205)/(2*'Model Parameters'!$F$21)*EXP(-$N205*('Model Parameters'!$B$32+'Model Parameters'!$B$35))</f>
        <v>5893.2683408480698</v>
      </c>
      <c r="Q205">
        <f>$O205+LN(1+($P205*('Model Parameters'!$B$33+2*'Model Parameters'!$B$35)*EXP(-$O205*('Model Parameters'!$B$33+2*'Model Parameters'!$B$35)))/(1+LN(SQRT(1+$P205*('Model Parameters'!$B$33+2*'Model Parameters'!$B$35)*EXP(-$O205*('Model Parameters'!$B$33+2*'Model Parameters'!$B$35))))))/('Model Parameters'!$B$33+2*'Model Parameters'!$B$35)</f>
        <v>1660.7765454194571</v>
      </c>
      <c r="R205">
        <f>'Input Parameters'!$G$4*'Model Parameters'!$F$2*EXP(-'Model Parameters'!$B$32*$N205-'Model Parameters'!$B$33*$Q205-'Model Parameters'!$B$35*($N205+2*$Q205))*$L205</f>
        <v>1.0346148178701335</v>
      </c>
      <c r="S205">
        <f>'Input Parameters'!$G$22+('Model Parameters'!$F$20*'Input Parameters'!$G$22 - (1/(1/('Input Parameters'!$G$12*($I205+2*$F205*$R205))+1/('Model Parameters'!$F$22*'Input Parameters'!$G$24))) + 'Input Parameters'!$G$12*($I205+2*$F205*$R205))/('Model Parameters'!$F$20+2*'Input Parameters'!$G$13*'Input Parameters'!$G$12*'Model Parameters'!$B$61*$R205)</f>
        <v>2211.0660747496399</v>
      </c>
      <c r="T205">
        <f>'Input Parameters'!$G$15/(2*'Model Parameters'!$F$4)*'Model Parameters'!$B$39/('Model Parameters'!$B$65)*EXP(-($E205+0.11)/'Model Parameters'!$B$48)+'Input Parameters'!$G$13*'Model Parameters'!$B$61*$S205</f>
        <v>6406.0278371762606</v>
      </c>
      <c r="U205">
        <f>1/((SQRT($T205*('Input Parameters'!$G$12)^2/'Model Parameters'!$B$51))/TANH(SQRT($T205*('Input Parameters'!$G$12)^2/'Model Parameters'!$B$51))+$T205*'Input Parameters'!$G$12/'Input Parameters'!$G$17)</f>
        <v>7.384465355052372E-2</v>
      </c>
      <c r="V205" s="4">
        <f>(2*'Model Parameters'!$F$21*'Input Parameters'!$G$23+'Model Parameters'!$F$22*'Input Parameters'!$G$24+'Model Parameters'!$F$20*'Input Parameters'!$G$22+'Input Parameters'!$G$12*$I205-'Model Parameters'!$F$20*$S205)/(2*'Model Parameters'!$F$21)</f>
        <v>-1104.0531821397817</v>
      </c>
      <c r="W205" s="4">
        <f>'Input Parameters'!$G$12*(2*$F205*$U205*'Model Parameters'!$F$2*'Input Parameters'!$G$4)/(2*'Model Parameters'!$F$21)*EXP(-$S205*('Model Parameters'!$B$32+'Model Parameters'!$B$35))</f>
        <v>6632.3309295625641</v>
      </c>
      <c r="X205">
        <f>MAX(0,$V205+LN(1+($W205*('Model Parameters'!$B$33+2*'Model Parameters'!$B$35)*EXP(-$V205*('Model Parameters'!$B$33+2*'Model Parameters'!$B$35)))/(1+LN(SQRT(1+$W205*('Model Parameters'!$B$33+2*'Model Parameters'!$B$35)*EXP(-$V205*('Model Parameters'!$B$33+2*'Model Parameters'!$B$35))))))/('Model Parameters'!$B$33+2*'Model Parameters'!$B$35))</f>
        <v>2261.0583150060756</v>
      </c>
      <c r="Y205">
        <f>'Input Parameters'!$G$4*'Model Parameters'!$F$2*EXP(-'Model Parameters'!$B$32*$S205-'Model Parameters'!$B$33*$X205-'Model Parameters'!$B$35*($S205+2*$X205))*$U205</f>
        <v>0.98712091558786963</v>
      </c>
      <c r="Z205" s="8">
        <f>$E205-'Model Parameters'!$F$3*'Input Parameters'!$G$3/'Model Parameters'!$F$4*LN($S205/'Input Parameters'!$G$22)</f>
        <v>-1.2550352458946177</v>
      </c>
      <c r="AA205" s="8">
        <f>'Input Parameters'!$G$12*$Y205*$F205*2*'Model Parameters'!$F$4/10</f>
        <v>285.99425304991007</v>
      </c>
      <c r="AB205" s="8">
        <f t="shared" si="19"/>
        <v>0.98712091558786963</v>
      </c>
      <c r="AC205" s="8">
        <f t="shared" si="20"/>
        <v>2261.0583150060756</v>
      </c>
      <c r="AD205" s="8">
        <f>LOG10(S205/1000/'Model Parameters'!$B$15)</f>
        <v>13.656658811555964</v>
      </c>
      <c r="AE205" s="8">
        <f>AA205*10/(AA205*10+('Model Parameters'!$F$4*'Input Parameters'!$G$12)*I205)</f>
        <v>0.58960752757010659</v>
      </c>
      <c r="AF205" s="8">
        <f>Y205*S205*'Input Parameters'!$G$13*'Input Parameters'!$G$12*'Model Parameters'!$B$61</f>
        <v>9.2719678738605576E-3</v>
      </c>
      <c r="AG205" s="8">
        <f>'Input Parameters'!$G$12*F205*Y205</f>
        <v>1.4820658809654871E-2</v>
      </c>
      <c r="AH205" s="8">
        <f>'Input Parameters'!$G$17*('Model Parameters'!$F$2*'Input Parameters'!$G$4*EXP(-'Model Parameters'!$B$32*$S205-'Model Parameters'!$B$33*$X205-'Model Parameters'!$B$35*($S205+2*$X205))-$Y205*SQRT($T205*('Input Parameters'!$G$12)^2/'Model Parameters'!$B$51)/TANH(SQRT($T205*('Input Parameters'!$G$12)^2/'Model Parameters'!$B$51)))</f>
        <v>2.409262668351542E-2</v>
      </c>
      <c r="AI205" s="8">
        <f>MIN(1,('Model Parameters'!$B$45-'Model Parameters'!$F$3*'Input Parameters'!$G$3/'Model Parameters'!$F$4*LN($S205/'Input Parameters'!$G$22))/Z205)</f>
        <v>0.27890471366412062</v>
      </c>
      <c r="AJ205" s="8">
        <f>MIN('Input Parameters'!$G$24+'Model Parameters'!$F$2*'Input Parameters'!$G$4*EXP(-'Model Parameters'!$B$32*$S205-'Model Parameters'!$B$33*$X205-'Model Parameters'!$B$35*($S205+2*$X205)),AC205*10^(3-AD205)/'Model Parameters'!$B$13)</f>
        <v>3.8340126907121408E-2</v>
      </c>
      <c r="AK205" s="8">
        <f t="shared" si="21"/>
        <v>0.16444431865115069</v>
      </c>
      <c r="AL205" s="8">
        <f>MIN(1,('Model Parameters'!$B$45-'Model Parameters'!$F$3*'Input Parameters'!$G$3/'Model Parameters'!$F$4*AD205)/($E205-'Model Parameters'!$F$3*'Input Parameters'!$G$3/'Model Parameters'!$F$4*AD205))</f>
        <v>0.33742231492546021</v>
      </c>
      <c r="AM205" s="8">
        <f>MIN(1,('Model Parameters'!$B$45-'Model Parameters'!$F$3*'Input Parameters'!$G$3/'Model Parameters'!$F$4*AD205-0.2)/($E205-'Model Parameters'!$F$3*'Input Parameters'!$G$3/'Model Parameters'!$F$4*AD205-0.2))</f>
        <v>0.42204932495016467</v>
      </c>
      <c r="AN205" s="8">
        <f t="shared" si="22"/>
        <v>0.19894673685018247</v>
      </c>
      <c r="AO205" s="8">
        <f t="shared" si="23"/>
        <v>0.2488434589964991</v>
      </c>
      <c r="AP205" s="8">
        <f>EXP(-'Model Parameters'!$B$32*$S205-'Model Parameters'!$B$33*$X205-'Model Parameters'!$B$35*($S205+2*$X205))</f>
        <v>0.39245821530428204</v>
      </c>
    </row>
    <row r="206" spans="5:42" x14ac:dyDescent="0.4">
      <c r="E206">
        <f t="shared" si="18"/>
        <v>-1.02</v>
      </c>
      <c r="F206">
        <f>'Input Parameters'!$G$15/(2*'Model Parameters'!$F$4)*'Model Parameters'!$B$39/('Model Parameters'!$B$65)*EXP(-($E206+0.11)/'Model Parameters'!$B$48)</f>
        <v>4292.9870850083844</v>
      </c>
      <c r="G206">
        <f>1/((SQRT($F206*('Input Parameters'!$G$12)^2/'Model Parameters'!$B$51))/TANH(SQRT($F206*('Input Parameters'!$G$12)^2/'Model Parameters'!$B$51))+$F206*'Input Parameters'!$G$12/'Input Parameters'!$G$17)</f>
        <v>9.2443145857682832E-2</v>
      </c>
      <c r="H206">
        <f>'Model Parameters'!$F$2*'Input Parameters'!$G$4*$G206</f>
        <v>3.1487094556677566</v>
      </c>
      <c r="I206">
        <f>'Input Parameters'!$G$15*'Model Parameters'!$B$41/'Model Parameters'!$F$4*EXP(-$E206/'Model Parameters'!$B$50)</f>
        <v>5808.1115985140486</v>
      </c>
      <c r="J206">
        <f>'Input Parameters'!$G$22+('Model Parameters'!$F$20*'Input Parameters'!$G$22 - (1/(1/('Input Parameters'!$G$12*($I206+2*$F206*$H206))+1/('Model Parameters'!$F$22*'Input Parameters'!$G$24))) + 'Input Parameters'!$G$12*($I206+2*$F206*$H206))/('Model Parameters'!$F$20+2*'Input Parameters'!$G$13*'Input Parameters'!$G$12*'Model Parameters'!$B$61*$H206)</f>
        <v>3029.3999536426181</v>
      </c>
      <c r="K206">
        <f>'Input Parameters'!$G$15/(2*'Model Parameters'!$F$4)*'Model Parameters'!$B$39/('Model Parameters'!$B$65)*EXP(-($E206+0.11)/'Model Parameters'!$B$48)+'Input Parameters'!$G$13*'Model Parameters'!$B$61*$J206</f>
        <v>7670.7680333199041</v>
      </c>
      <c r="L206">
        <f>1/((SQRT($K206*('Input Parameters'!$G$12)^2/'Model Parameters'!$B$51))/TANH(SQRT($K206*('Input Parameters'!$G$12)^2/'Model Parameters'!$B$51))+$K206*'Input Parameters'!$G$12/'Input Parameters'!$G$17)</f>
        <v>6.664453339048497E-2</v>
      </c>
      <c r="M206">
        <f>'Model Parameters'!$F$2*'Input Parameters'!$G$4*$L206</f>
        <v>2.269981949535155</v>
      </c>
      <c r="N206">
        <f>'Input Parameters'!$G$22+('Model Parameters'!$F$20*'Input Parameters'!$G$22 - (1/(1/('Input Parameters'!$G$12*($I206+2*$F206*$M206))+1/('Model Parameters'!$F$22*'Input Parameters'!$G$24))) + 'Input Parameters'!$G$12*($I206+2*$F206*$M206))/('Model Parameters'!$F$20+2*'Input Parameters'!$G$13*'Input Parameters'!$G$12*'Model Parameters'!$B$61*$M206)</f>
        <v>2847.730472591903</v>
      </c>
      <c r="O206" s="4">
        <f>(2*'Model Parameters'!$F$21*'Input Parameters'!$G$23+'Model Parameters'!$F$22*'Input Parameters'!$G$24+'Model Parameters'!$F$20*'Input Parameters'!$G$22+'Input Parameters'!$G$12*$I206-'Model Parameters'!$F$20*$N206)/(2*'Model Parameters'!$F$21)</f>
        <v>-2029.5065651896948</v>
      </c>
      <c r="P206" s="4">
        <f>'Input Parameters'!$G$12*(2*$F206*$M206)/(2*'Model Parameters'!$F$21)*EXP(-$N206*('Model Parameters'!$B$32+'Model Parameters'!$B$35))</f>
        <v>5958.254337651113</v>
      </c>
      <c r="Q206">
        <f>$O206+LN(1+($P206*('Model Parameters'!$B$33+2*'Model Parameters'!$B$35)*EXP(-$O206*('Model Parameters'!$B$33+2*'Model Parameters'!$B$35)))/(1+LN(SQRT(1+$P206*('Model Parameters'!$B$33+2*'Model Parameters'!$B$35)*EXP(-$O206*('Model Parameters'!$B$33+2*'Model Parameters'!$B$35))))))/('Model Parameters'!$B$33+2*'Model Parameters'!$B$35)</f>
        <v>1593.5330257544606</v>
      </c>
      <c r="R206">
        <f>'Input Parameters'!$G$4*'Model Parameters'!$F$2*EXP(-'Model Parameters'!$B$32*$N206-'Model Parameters'!$B$33*$Q206-'Model Parameters'!$B$35*($N206+2*$Q206))*$L206</f>
        <v>0.97811066237456623</v>
      </c>
      <c r="S206">
        <f>'Input Parameters'!$G$22+('Model Parameters'!$F$20*'Input Parameters'!$G$22 - (1/(1/('Input Parameters'!$G$12*($I206+2*$F206*$R206))+1/('Model Parameters'!$F$22*'Input Parameters'!$G$24))) + 'Input Parameters'!$G$12*($I206+2*$F206*$R206))/('Model Parameters'!$F$20+2*'Input Parameters'!$G$13*'Input Parameters'!$G$12*'Model Parameters'!$B$61*$R206)</f>
        <v>2364.2806519811515</v>
      </c>
      <c r="T206">
        <f>'Input Parameters'!$G$15/(2*'Model Parameters'!$F$4)*'Model Parameters'!$B$39/('Model Parameters'!$B$65)*EXP(-($E206+0.11)/'Model Parameters'!$B$48)+'Input Parameters'!$G$13*'Model Parameters'!$B$61*$S206</f>
        <v>6929.1600119673685</v>
      </c>
      <c r="U206">
        <f>1/((SQRT($T206*('Input Parameters'!$G$12)^2/'Model Parameters'!$B$51))/TANH(SQRT($T206*('Input Parameters'!$G$12)^2/'Model Parameters'!$B$51))+$T206*'Input Parameters'!$G$12/'Input Parameters'!$G$17)</f>
        <v>7.0625146926037705E-2</v>
      </c>
      <c r="V206" s="4">
        <f>(2*'Model Parameters'!$F$21*'Input Parameters'!$G$23+'Model Parameters'!$F$22*'Input Parameters'!$G$24+'Model Parameters'!$F$20*'Input Parameters'!$G$22+'Input Parameters'!$G$12*$I206-'Model Parameters'!$F$20*$S206)/(2*'Model Parameters'!$F$21)</f>
        <v>-1190.1914302418049</v>
      </c>
      <c r="W206" s="4">
        <f>'Input Parameters'!$G$12*(2*$F206*$U206*'Model Parameters'!$F$2*'Input Parameters'!$G$4)/(2*'Model Parameters'!$F$21)*EXP(-$S206*('Model Parameters'!$B$32+'Model Parameters'!$B$35))</f>
        <v>6761.84395730491</v>
      </c>
      <c r="X206">
        <f>MAX(0,$V206+LN(1+($W206*('Model Parameters'!$B$33+2*'Model Parameters'!$B$35)*EXP(-$V206*('Model Parameters'!$B$33+2*'Model Parameters'!$B$35)))/(1+LN(SQRT(1+$W206*('Model Parameters'!$B$33+2*'Model Parameters'!$B$35)*EXP(-$V206*('Model Parameters'!$B$33+2*'Model Parameters'!$B$35))))))/('Model Parameters'!$B$33+2*'Model Parameters'!$B$35))</f>
        <v>2249.1059153093847</v>
      </c>
      <c r="Y206">
        <f>'Input Parameters'!$G$4*'Model Parameters'!$F$2*EXP(-'Model Parameters'!$B$32*$S206-'Model Parameters'!$B$33*$X206-'Model Parameters'!$B$35*($S206+2*$X206))*$U206</f>
        <v>0.92685098158527357</v>
      </c>
      <c r="Z206" s="8">
        <f>$E206-'Model Parameters'!$F$3*'Input Parameters'!$G$3/'Model Parameters'!$F$4*LN($S206/'Input Parameters'!$G$22)</f>
        <v>-1.2617566373262776</v>
      </c>
      <c r="AA206" s="8">
        <f>'Input Parameters'!$G$12*$Y206*$F206*2*'Model Parameters'!$F$4/10</f>
        <v>292.53933423692439</v>
      </c>
      <c r="AB206" s="8">
        <f t="shared" si="19"/>
        <v>0.92685098158527357</v>
      </c>
      <c r="AC206" s="8">
        <f t="shared" si="20"/>
        <v>2249.1059153093847</v>
      </c>
      <c r="AD206" s="8">
        <f>LOG10(S206/1000/'Model Parameters'!$B$15)</f>
        <v>13.68575611867838</v>
      </c>
      <c r="AE206" s="8">
        <f>AA206*10/(AA206*10+('Model Parameters'!$F$4*'Input Parameters'!$G$12)*I206)</f>
        <v>0.57808376706307174</v>
      </c>
      <c r="AF206" s="8">
        <f>Y206*S206*'Input Parameters'!$G$13*'Input Parameters'!$G$12*'Model Parameters'!$B$61</f>
        <v>9.3091233615755428E-3</v>
      </c>
      <c r="AG206" s="8">
        <f>'Input Parameters'!$G$12*F206*Y206</f>
        <v>1.5159834908893837E-2</v>
      </c>
      <c r="AH206" s="8">
        <f>'Input Parameters'!$G$17*('Model Parameters'!$F$2*'Input Parameters'!$G$4*EXP(-'Model Parameters'!$B$32*$S206-'Model Parameters'!$B$33*$X206-'Model Parameters'!$B$35*($S206+2*$X206))-$Y206*SQRT($T206*('Input Parameters'!$G$12)^2/'Model Parameters'!$B$51)/TANH(SQRT($T206*('Input Parameters'!$G$12)^2/'Model Parameters'!$B$51)))</f>
        <v>2.4468958270469375E-2</v>
      </c>
      <c r="AI206" s="8">
        <f>MIN(1,('Model Parameters'!$B$45-'Model Parameters'!$F$3*'Input Parameters'!$G$3/'Model Parameters'!$F$4*LN($S206/'Input Parameters'!$G$22))/Z206)</f>
        <v>0.27878326685220911</v>
      </c>
      <c r="AJ206" s="8">
        <f>MIN('Input Parameters'!$G$24+'Model Parameters'!$F$2*'Input Parameters'!$G$4*EXP(-'Model Parameters'!$B$32*$S206-'Model Parameters'!$B$33*$X206-'Model Parameters'!$B$35*($S206+2*$X206)),AC206*10^(3-AD206)/'Model Parameters'!$B$13)</f>
        <v>3.5665998203118034E-2</v>
      </c>
      <c r="AK206" s="8">
        <f t="shared" si="21"/>
        <v>0.16116008109607463</v>
      </c>
      <c r="AL206" s="8">
        <f>MIN(1,('Model Parameters'!$B$45-'Model Parameters'!$F$3*'Input Parameters'!$G$3/'Model Parameters'!$F$4*AD206)/($E206-'Model Parameters'!$F$3*'Input Parameters'!$G$3/'Model Parameters'!$F$4*AD206))</f>
        <v>0.33655343717008007</v>
      </c>
      <c r="AM206" s="8">
        <f>MIN(1,('Model Parameters'!$B$45-'Model Parameters'!$F$3*'Input Parameters'!$G$3/'Model Parameters'!$F$4*AD206-0.2)/($E206-'Model Parameters'!$F$3*'Input Parameters'!$G$3/'Model Parameters'!$F$4*AD206-0.2))</f>
        <v>0.42098152834282437</v>
      </c>
      <c r="AN206" s="8">
        <f t="shared" si="22"/>
        <v>0.19455607877730471</v>
      </c>
      <c r="AO206" s="8">
        <f t="shared" si="23"/>
        <v>0.24336258776838923</v>
      </c>
      <c r="AP206" s="8">
        <f>EXP(-'Model Parameters'!$B$32*$S206-'Model Parameters'!$B$33*$X206-'Model Parameters'!$B$35*($S206+2*$X206))</f>
        <v>0.38529438300757557</v>
      </c>
    </row>
    <row r="207" spans="5:42" x14ac:dyDescent="0.4">
      <c r="E207">
        <f t="shared" si="18"/>
        <v>-1.0249999999999999</v>
      </c>
      <c r="F207">
        <f>'Input Parameters'!$G$15/(2*'Model Parameters'!$F$4)*'Model Parameters'!$B$39/('Model Parameters'!$B$65)*EXP(-($E207+0.11)/'Model Parameters'!$B$48)</f>
        <v>4676.7804680475792</v>
      </c>
      <c r="G207">
        <f>1/((SQRT($F207*('Input Parameters'!$G$12)^2/'Model Parameters'!$B$51))/TANH(SQRT($F207*('Input Parameters'!$G$12)^2/'Model Parameters'!$B$51))+$F207*'Input Parameters'!$G$12/'Input Parameters'!$G$17)</f>
        <v>8.8137222107873545E-2</v>
      </c>
      <c r="H207">
        <f>'Model Parameters'!$F$2*'Input Parameters'!$G$4*$G207</f>
        <v>3.0020452254469276</v>
      </c>
      <c r="I207">
        <f>'Input Parameters'!$G$15*'Model Parameters'!$B$41/'Model Parameters'!$F$4*EXP(-$E207/'Model Parameters'!$B$50)</f>
        <v>6229.612151646561</v>
      </c>
      <c r="J207">
        <f>'Input Parameters'!$G$22+('Model Parameters'!$F$20*'Input Parameters'!$G$22 - (1/(1/('Input Parameters'!$G$12*($I207+2*$F207*$H207))+1/('Model Parameters'!$F$22*'Input Parameters'!$G$24))) + 'Input Parameters'!$G$12*($I207+2*$F207*$H207))/('Model Parameters'!$F$20+2*'Input Parameters'!$G$13*'Input Parameters'!$G$12*'Model Parameters'!$B$61*$H207)</f>
        <v>3263.6993557092378</v>
      </c>
      <c r="K207">
        <f>'Input Parameters'!$G$15/(2*'Model Parameters'!$F$4)*'Model Parameters'!$B$39/('Model Parameters'!$B$65)*EXP(-($E207+0.11)/'Model Parameters'!$B$48)+'Input Parameters'!$G$13*'Model Parameters'!$B$61*$J207</f>
        <v>8315.8052496633791</v>
      </c>
      <c r="L207">
        <f>1/((SQRT($K207*('Input Parameters'!$G$12)^2/'Model Parameters'!$B$51))/TANH(SQRT($K207*('Input Parameters'!$G$12)^2/'Model Parameters'!$B$51))+$K207*'Input Parameters'!$G$12/'Input Parameters'!$G$17)</f>
        <v>6.3629604529688688E-2</v>
      </c>
      <c r="M207">
        <f>'Model Parameters'!$F$2*'Input Parameters'!$G$4*$L207</f>
        <v>2.1672903446132534</v>
      </c>
      <c r="N207">
        <f>'Input Parameters'!$G$22+('Model Parameters'!$F$20*'Input Parameters'!$G$22 - (1/(1/('Input Parameters'!$G$12*($I207+2*$F207*$M207))+1/('Model Parameters'!$F$22*'Input Parameters'!$G$24))) + 'Input Parameters'!$G$12*($I207+2*$F207*$M207))/('Model Parameters'!$F$20+2*'Input Parameters'!$G$13*'Input Parameters'!$G$12*'Model Parameters'!$B$61*$M207)</f>
        <v>3062.8217091532606</v>
      </c>
      <c r="O207" s="4">
        <f>(2*'Model Parameters'!$F$21*'Input Parameters'!$G$23+'Model Parameters'!$F$22*'Input Parameters'!$G$24+'Model Parameters'!$F$20*'Input Parameters'!$G$22+'Input Parameters'!$G$12*$I207-'Model Parameters'!$F$20*$N207)/(2*'Model Parameters'!$F$21)</f>
        <v>-2210.0162141495989</v>
      </c>
      <c r="P207" s="4">
        <f>'Input Parameters'!$G$12*(2*$F207*$M207)/(2*'Model Parameters'!$F$21)*EXP(-$N207*('Model Parameters'!$B$32+'Model Parameters'!$B$35))</f>
        <v>6011.2462525663104</v>
      </c>
      <c r="Q207">
        <f>$O207+LN(1+($P207*('Model Parameters'!$B$33+2*'Model Parameters'!$B$35)*EXP(-$O207*('Model Parameters'!$B$33+2*'Model Parameters'!$B$35)))/(1+LN(SQRT(1+$P207*('Model Parameters'!$B$33+2*'Model Parameters'!$B$35)*EXP(-$O207*('Model Parameters'!$B$33+2*'Model Parameters'!$B$35))))))/('Model Parameters'!$B$33+2*'Model Parameters'!$B$35)</f>
        <v>1518.3844832125064</v>
      </c>
      <c r="R207">
        <f>'Input Parameters'!$G$4*'Model Parameters'!$F$2*EXP(-'Model Parameters'!$B$32*$N207-'Model Parameters'!$B$33*$Q207-'Model Parameters'!$B$35*($N207+2*$Q207))*$L207</f>
        <v>0.92475012846904114</v>
      </c>
      <c r="S207">
        <f>'Input Parameters'!$G$22+('Model Parameters'!$F$20*'Input Parameters'!$G$22 - (1/(1/('Input Parameters'!$G$12*($I207+2*$F207*$R207))+1/('Model Parameters'!$F$22*'Input Parameters'!$G$24))) + 'Input Parameters'!$G$12*($I207+2*$F207*$R207))/('Model Parameters'!$F$20+2*'Input Parameters'!$G$13*'Input Parameters'!$G$12*'Model Parameters'!$B$61*$R207)</f>
        <v>2527.2836217728113</v>
      </c>
      <c r="T207">
        <f>'Input Parameters'!$G$15/(2*'Model Parameters'!$F$4)*'Model Parameters'!$B$39/('Model Parameters'!$B$65)*EXP(-($E207+0.11)/'Model Parameters'!$B$48)+'Input Parameters'!$G$13*'Model Parameters'!$B$61*$S207</f>
        <v>7494.7017063242638</v>
      </c>
      <c r="U207">
        <f>1/((SQRT($T207*('Input Parameters'!$G$12)^2/'Model Parameters'!$B$51))/TANH(SQRT($T207*('Input Parameters'!$G$12)^2/'Model Parameters'!$B$51))+$T207*'Input Parameters'!$G$12/'Input Parameters'!$G$17)</f>
        <v>6.7535224032653579E-2</v>
      </c>
      <c r="V207" s="4">
        <f>(2*'Model Parameters'!$F$21*'Input Parameters'!$G$23+'Model Parameters'!$F$22*'Input Parameters'!$G$24+'Model Parameters'!$F$20*'Input Parameters'!$G$22+'Input Parameters'!$G$12*$I207-'Model Parameters'!$F$20*$S207)/(2*'Model Parameters'!$F$21)</f>
        <v>-1280.2708653735597</v>
      </c>
      <c r="W207" s="4">
        <f>'Input Parameters'!$G$12*(2*$F207*$U207*'Model Parameters'!$F$2*'Input Parameters'!$G$4)/(2*'Model Parameters'!$F$21)*EXP(-$S207*('Model Parameters'!$B$32+'Model Parameters'!$B$35))</f>
        <v>6883.2318989957203</v>
      </c>
      <c r="X207">
        <f>MAX(0,$V207+LN(1+($W207*('Model Parameters'!$B$33+2*'Model Parameters'!$B$35)*EXP(-$V207*('Model Parameters'!$B$33+2*'Model Parameters'!$B$35)))/(1+LN(SQRT(1+$W207*('Model Parameters'!$B$33+2*'Model Parameters'!$B$35)*EXP(-$V207*('Model Parameters'!$B$33+2*'Model Parameters'!$B$35))))))/('Model Parameters'!$B$33+2*'Model Parameters'!$B$35))</f>
        <v>2233.319500638223</v>
      </c>
      <c r="Y207">
        <f>'Input Parameters'!$G$4*'Model Parameters'!$F$2*EXP(-'Model Parameters'!$B$32*$S207-'Model Parameters'!$B$33*$X207-'Model Parameters'!$B$35*($S207+2*$X207))*$U207</f>
        <v>0.8698329228827465</v>
      </c>
      <c r="Z207" s="8">
        <f>$E207-'Model Parameters'!$F$3*'Input Parameters'!$G$3/'Model Parameters'!$F$4*LN($S207/'Input Parameters'!$G$22)</f>
        <v>-1.268469607214153</v>
      </c>
      <c r="AA207" s="8">
        <f>'Input Parameters'!$G$12*$Y207*$F207*2*'Model Parameters'!$F$4/10</f>
        <v>299.08704251905726</v>
      </c>
      <c r="AB207" s="8">
        <f t="shared" si="19"/>
        <v>0.8698329228827465</v>
      </c>
      <c r="AC207" s="8">
        <f t="shared" si="20"/>
        <v>2233.319500638223</v>
      </c>
      <c r="AD207" s="8">
        <f>LOG10(S207/1000/'Model Parameters'!$B$15)</f>
        <v>13.714711073375057</v>
      </c>
      <c r="AE207" s="8">
        <f>AA207*10/(AA207*10+('Model Parameters'!$F$4*'Input Parameters'!$G$12)*I207)</f>
        <v>0.56635353923388299</v>
      </c>
      <c r="AF207" s="8">
        <f>Y207*S207*'Input Parameters'!$G$13*'Input Parameters'!$G$12*'Model Parameters'!$B$61</f>
        <v>9.3387697418170282E-3</v>
      </c>
      <c r="AG207" s="8">
        <f>'Input Parameters'!$G$12*F207*Y207</f>
        <v>1.5499147148212536E-2</v>
      </c>
      <c r="AH207" s="8">
        <f>'Input Parameters'!$G$17*('Model Parameters'!$F$2*'Input Parameters'!$G$4*EXP(-'Model Parameters'!$B$32*$S207-'Model Parameters'!$B$33*$X207-'Model Parameters'!$B$35*($S207+2*$X207))-$Y207*SQRT($T207*('Input Parameters'!$G$12)^2/'Model Parameters'!$B$51)/TANH(SQRT($T207*('Input Parameters'!$G$12)^2/'Model Parameters'!$B$51)))</f>
        <v>2.4837916890029572E-2</v>
      </c>
      <c r="AI207" s="8">
        <f>MIN(1,('Model Parameters'!$B$45-'Model Parameters'!$F$3*'Input Parameters'!$G$3/'Model Parameters'!$F$4*LN($S207/'Input Parameters'!$G$22))/Z207)</f>
        <v>0.2786583180265963</v>
      </c>
      <c r="AJ207" s="8">
        <f>MIN('Input Parameters'!$G$24+'Model Parameters'!$F$2*'Input Parameters'!$G$4*EXP(-'Model Parameters'!$B$32*$S207-'Model Parameters'!$B$33*$X207-'Model Parameters'!$B$35*($S207+2*$X207)),AC207*10^(3-AD207)/'Model Parameters'!$B$13)</f>
        <v>3.3131445095207046E-2</v>
      </c>
      <c r="AK207" s="8">
        <f t="shared" si="21"/>
        <v>0.15781912465132375</v>
      </c>
      <c r="AL207" s="8">
        <f>MIN(1,('Model Parameters'!$B$45-'Model Parameters'!$F$3*'Input Parameters'!$G$3/'Model Parameters'!$F$4*AD207)/($E207-'Model Parameters'!$F$3*'Input Parameters'!$G$3/'Model Parameters'!$F$4*AD207))</f>
        <v>0.33569004684750697</v>
      </c>
      <c r="AM207" s="8">
        <f>MIN(1,('Model Parameters'!$B$45-'Model Parameters'!$F$3*'Input Parameters'!$G$3/'Model Parameters'!$F$4*AD207-0.2)/($E207-'Model Parameters'!$F$3*'Input Parameters'!$G$3/'Model Parameters'!$F$4*AD207-0.2))</f>
        <v>0.41992016833362605</v>
      </c>
      <c r="AN207" s="8">
        <f t="shared" si="22"/>
        <v>0.19011924611767356</v>
      </c>
      <c r="AO207" s="8">
        <f t="shared" si="23"/>
        <v>0.23782327353143703</v>
      </c>
      <c r="AP207" s="8">
        <f>EXP(-'Model Parameters'!$B$32*$S207-'Model Parameters'!$B$33*$X207-'Model Parameters'!$B$35*($S207+2*$X207))</f>
        <v>0.37813565055723086</v>
      </c>
    </row>
    <row r="208" spans="5:42" x14ac:dyDescent="0.4">
      <c r="E208">
        <f t="shared" si="18"/>
        <v>-1.03</v>
      </c>
      <c r="F208">
        <f>'Input Parameters'!$G$15/(2*'Model Parameters'!$F$4)*'Model Parameters'!$B$39/('Model Parameters'!$B$65)*EXP(-($E208+0.11)/'Model Parameters'!$B$48)</f>
        <v>5094.88500971549</v>
      </c>
      <c r="G208">
        <f>1/((SQRT($F208*('Input Parameters'!$G$12)^2/'Model Parameters'!$B$51))/TANH(SQRT($F208*('Input Parameters'!$G$12)^2/'Model Parameters'!$B$51))+$F208*'Input Parameters'!$G$12/'Input Parameters'!$G$17)</f>
        <v>8.4016036724525747E-2</v>
      </c>
      <c r="H208">
        <f>'Model Parameters'!$F$2*'Input Parameters'!$G$4*$G208</f>
        <v>2.8616733756498181</v>
      </c>
      <c r="I208">
        <f>'Input Parameters'!$G$15*'Model Parameters'!$B$41/'Model Parameters'!$F$4*EXP(-$E208/'Model Parameters'!$B$50)</f>
        <v>6681.7014276845712</v>
      </c>
      <c r="J208">
        <f>'Input Parameters'!$G$22+('Model Parameters'!$F$20*'Input Parameters'!$G$22 - (1/(1/('Input Parameters'!$G$12*($I208+2*$F208*$H208))+1/('Model Parameters'!$F$22*'Input Parameters'!$G$24))) + 'Input Parameters'!$G$12*($I208+2*$F208*$H208))/('Model Parameters'!$F$20+2*'Input Parameters'!$G$13*'Input Parameters'!$G$12*'Model Parameters'!$B$61*$H208)</f>
        <v>3514.6746009667509</v>
      </c>
      <c r="K208">
        <f>'Input Parameters'!$G$15/(2*'Model Parameters'!$F$4)*'Model Parameters'!$B$39/('Model Parameters'!$B$65)*EXP(-($E208+0.11)/'Model Parameters'!$B$48)+'Input Parameters'!$G$13*'Model Parameters'!$B$61*$J208</f>
        <v>9013.7471897934174</v>
      </c>
      <c r="L208">
        <f>1/((SQRT($K208*('Input Parameters'!$G$12)^2/'Model Parameters'!$B$51))/TANH(SQRT($K208*('Input Parameters'!$G$12)^2/'Model Parameters'!$B$51))+$K208*'Input Parameters'!$G$12/'Input Parameters'!$G$17)</f>
        <v>6.0743694487246515E-2</v>
      </c>
      <c r="M208">
        <f>'Model Parameters'!$F$2*'Input Parameters'!$G$4*$L208</f>
        <v>2.0689932544987135</v>
      </c>
      <c r="N208">
        <f>'Input Parameters'!$G$22+('Model Parameters'!$F$20*'Input Parameters'!$G$22 - (1/(1/('Input Parameters'!$G$12*($I208+2*$F208*$M208))+1/('Model Parameters'!$F$22*'Input Parameters'!$G$24))) + 'Input Parameters'!$G$12*($I208+2*$F208*$M208))/('Model Parameters'!$F$20+2*'Input Parameters'!$G$13*'Input Parameters'!$G$12*'Model Parameters'!$B$61*$M208)</f>
        <v>3292.8749828822884</v>
      </c>
      <c r="O208" s="4">
        <f>(2*'Model Parameters'!$F$21*'Input Parameters'!$G$23+'Model Parameters'!$F$22*'Input Parameters'!$G$24+'Model Parameters'!$F$20*'Input Parameters'!$G$22+'Input Parameters'!$G$12*$I208-'Model Parameters'!$F$20*$N208)/(2*'Model Parameters'!$F$21)</f>
        <v>-2402.501766256456</v>
      </c>
      <c r="P208" s="4">
        <f>'Input Parameters'!$G$12*(2*$F208*$M208)/(2*'Model Parameters'!$F$21)*EXP(-$N208*('Model Parameters'!$B$32+'Model Parameters'!$B$35))</f>
        <v>6051.1306555432429</v>
      </c>
      <c r="Q208">
        <f>$O208+LN(1+($P208*('Model Parameters'!$B$33+2*'Model Parameters'!$B$35)*EXP(-$O208*('Model Parameters'!$B$33+2*'Model Parameters'!$B$35)))/(1+LN(SQRT(1+$P208*('Model Parameters'!$B$33+2*'Model Parameters'!$B$35)*EXP(-$O208*('Model Parameters'!$B$33+2*'Model Parameters'!$B$35))))))/('Model Parameters'!$B$33+2*'Model Parameters'!$B$35)</f>
        <v>1434.8903089788632</v>
      </c>
      <c r="R208">
        <f>'Input Parameters'!$G$4*'Model Parameters'!$F$2*EXP(-'Model Parameters'!$B$32*$N208-'Model Parameters'!$B$33*$Q208-'Model Parameters'!$B$35*($N208+2*$Q208))*$L208</f>
        <v>0.87434821216134939</v>
      </c>
      <c r="S208">
        <f>'Input Parameters'!$G$22+('Model Parameters'!$F$20*'Input Parameters'!$G$22 - (1/(1/('Input Parameters'!$G$12*($I208+2*$F208*$R208))+1/('Model Parameters'!$F$22*'Input Parameters'!$G$24))) + 'Input Parameters'!$G$12*($I208+2*$F208*$R208))/('Model Parameters'!$F$20+2*'Input Parameters'!$G$13*'Input Parameters'!$G$12*'Model Parameters'!$B$61*$R208)</f>
        <v>2700.6747822502748</v>
      </c>
      <c r="T208">
        <f>'Input Parameters'!$G$15/(2*'Model Parameters'!$F$4)*'Model Parameters'!$B$39/('Model Parameters'!$B$65)*EXP(-($E208+0.11)/'Model Parameters'!$B$48)+'Input Parameters'!$G$13*'Model Parameters'!$B$61*$S208</f>
        <v>8106.137391924547</v>
      </c>
      <c r="U208">
        <f>1/((SQRT($T208*('Input Parameters'!$G$12)^2/'Model Parameters'!$B$51))/TANH(SQRT($T208*('Input Parameters'!$G$12)^2/'Model Parameters'!$B$51))+$T208*'Input Parameters'!$G$12/'Input Parameters'!$G$17)</f>
        <v>6.4569532254377518E-2</v>
      </c>
      <c r="V208" s="4">
        <f>(2*'Model Parameters'!$F$21*'Input Parameters'!$G$23+'Model Parameters'!$F$22*'Input Parameters'!$G$24+'Model Parameters'!$F$20*'Input Parameters'!$G$22+'Input Parameters'!$G$12*$I208-'Model Parameters'!$F$20*$S208)/(2*'Model Parameters'!$F$21)</f>
        <v>-1374.3855686297768</v>
      </c>
      <c r="W208" s="4">
        <f>'Input Parameters'!$G$12*(2*$F208*$U208*'Model Parameters'!$F$2*'Input Parameters'!$G$4)/(2*'Model Parameters'!$F$21)*EXP(-$S208*('Model Parameters'!$B$32+'Model Parameters'!$B$35))</f>
        <v>6995.3055505568627</v>
      </c>
      <c r="X208">
        <f>MAX(0,$V208+LN(1+($W208*('Model Parameters'!$B$33+2*'Model Parameters'!$B$35)*EXP(-$V208*('Model Parameters'!$B$33+2*'Model Parameters'!$B$35)))/(1+LN(SQRT(1+$W208*('Model Parameters'!$B$33+2*'Model Parameters'!$B$35)*EXP(-$V208*('Model Parameters'!$B$33+2*'Model Parameters'!$B$35))))))/('Model Parameters'!$B$33+2*'Model Parameters'!$B$35))</f>
        <v>2213.4516469526125</v>
      </c>
      <c r="Y208">
        <f>'Input Parameters'!$G$4*'Model Parameters'!$F$2*EXP(-'Model Parameters'!$B$32*$S208-'Model Parameters'!$B$33*$X208-'Model Parameters'!$B$35*($S208+2*$X208))*$U208</f>
        <v>0.81589904909470246</v>
      </c>
      <c r="Z208" s="8">
        <f>$E208-'Model Parameters'!$F$3*'Input Parameters'!$G$3/'Model Parameters'!$F$4*LN($S208/'Input Parameters'!$G$22)</f>
        <v>-1.2751744930071498</v>
      </c>
      <c r="AA208" s="8">
        <f>'Input Parameters'!$G$12*$Y208*$F208*2*'Model Parameters'!$F$4/10</f>
        <v>305.6226844367925</v>
      </c>
      <c r="AB208" s="8">
        <f t="shared" si="19"/>
        <v>0.81589904909470246</v>
      </c>
      <c r="AC208" s="8">
        <f t="shared" si="20"/>
        <v>2213.4516469526125</v>
      </c>
      <c r="AD208" s="8">
        <f>LOG10(S208/1000/'Model Parameters'!$B$15)</f>
        <v>13.743529379667907</v>
      </c>
      <c r="AE208" s="8">
        <f>AA208*10/(AA208*10+('Model Parameters'!$F$4*'Input Parameters'!$G$12)*I208)</f>
        <v>0.55442030976247403</v>
      </c>
      <c r="AF208" s="8">
        <f>Y208*S208*'Input Parameters'!$G$13*'Input Parameters'!$G$12*'Model Parameters'!$B$61</f>
        <v>9.3607050094206869E-3</v>
      </c>
      <c r="AG208" s="8">
        <f>'Input Parameters'!$G$12*F208*Y208</f>
        <v>1.5837834090106879E-2</v>
      </c>
      <c r="AH208" s="8">
        <f>'Input Parameters'!$G$17*('Model Parameters'!$F$2*'Input Parameters'!$G$4*EXP(-'Model Parameters'!$B$32*$S208-'Model Parameters'!$B$33*$X208-'Model Parameters'!$B$35*($S208+2*$X208))-$Y208*SQRT($T208*('Input Parameters'!$G$12)^2/'Model Parameters'!$B$51)/TANH(SQRT($T208*('Input Parameters'!$G$12)^2/'Model Parameters'!$B$51)))</f>
        <v>2.5198539099527552E-2</v>
      </c>
      <c r="AI208" s="8">
        <f>MIN(1,('Model Parameters'!$B$45-'Model Parameters'!$F$3*'Input Parameters'!$G$3/'Model Parameters'!$F$4*LN($S208/'Input Parameters'!$G$22))/Z208)</f>
        <v>0.27853011094157631</v>
      </c>
      <c r="AJ208" s="8">
        <f>MIN('Input Parameters'!$G$24+'Model Parameters'!$F$2*'Input Parameters'!$G$4*EXP(-'Model Parameters'!$B$32*$S208-'Model Parameters'!$B$33*$X208-'Model Parameters'!$B$35*($S208+2*$X208)),AC208*10^(3-AD208)/'Model Parameters'!$B$13)</f>
        <v>3.072849242468878E-2</v>
      </c>
      <c r="AK208" s="8">
        <f t="shared" si="21"/>
        <v>0.15442275038640499</v>
      </c>
      <c r="AL208" s="8">
        <f>MIN(1,('Model Parameters'!$B$45-'Model Parameters'!$F$3*'Input Parameters'!$G$3/'Model Parameters'!$F$4*AD208)/($E208-'Model Parameters'!$F$3*'Input Parameters'!$G$3/'Model Parameters'!$F$4*AD208))</f>
        <v>0.33483213922210503</v>
      </c>
      <c r="AM208" s="8">
        <f>MIN(1,('Model Parameters'!$B$45-'Model Parameters'!$F$3*'Input Parameters'!$G$3/'Model Parameters'!$F$4*AD208-0.2)/($E208-'Model Parameters'!$F$3*'Input Parameters'!$G$3/'Model Parameters'!$F$4*AD208-0.2))</f>
        <v>0.41886522130250664</v>
      </c>
      <c r="AN208" s="8">
        <f t="shared" si="22"/>
        <v>0.18563773834595129</v>
      </c>
      <c r="AO208" s="8">
        <f t="shared" si="23"/>
        <v>0.23222738574326296</v>
      </c>
      <c r="AP208" s="8">
        <f>EXP(-'Model Parameters'!$B$32*$S208-'Model Parameters'!$B$33*$X208-'Model Parameters'!$B$35*($S208+2*$X208))</f>
        <v>0.37098035668337287</v>
      </c>
    </row>
    <row r="209" spans="5:42" x14ac:dyDescent="0.4">
      <c r="E209">
        <f t="shared" si="18"/>
        <v>-1.0349999999999999</v>
      </c>
      <c r="F209">
        <f>'Input Parameters'!$G$15/(2*'Model Parameters'!$F$4)*'Model Parameters'!$B$39/('Model Parameters'!$B$65)*EXP(-($E209+0.11)/'Model Parameters'!$B$48)</f>
        <v>5550.3681302920168</v>
      </c>
      <c r="G209">
        <f>1/((SQRT($F209*('Input Parameters'!$G$12)^2/'Model Parameters'!$B$51))/TANH(SQRT($F209*('Input Parameters'!$G$12)^2/'Model Parameters'!$B$51))+$F209*'Input Parameters'!$G$12/'Input Parameters'!$G$17)</f>
        <v>8.0071967089945392E-2</v>
      </c>
      <c r="H209">
        <f>'Model Parameters'!$F$2*'Input Parameters'!$G$4*$G209</f>
        <v>2.7273342720094682</v>
      </c>
      <c r="I209">
        <f>'Input Parameters'!$G$15*'Model Parameters'!$B$41/'Model Parameters'!$F$4*EXP(-$E209/'Model Parameters'!$B$50)</f>
        <v>7166.5992812925979</v>
      </c>
      <c r="J209">
        <f>'Input Parameters'!$G$22+('Model Parameters'!$F$20*'Input Parameters'!$G$22 - (1/(1/('Input Parameters'!$G$12*($I209+2*$F209*$H209))+1/('Model Parameters'!$F$22*'Input Parameters'!$G$24))) + 'Input Parameters'!$G$12*($I209+2*$F209*$H209))/('Model Parameters'!$F$20+2*'Input Parameters'!$G$13*'Input Parameters'!$G$12*'Model Parameters'!$B$61*$H209)</f>
        <v>3783.3629460290608</v>
      </c>
      <c r="K209">
        <f>'Input Parameters'!$G$15/(2*'Model Parameters'!$F$4)*'Model Parameters'!$B$39/('Model Parameters'!$B$65)*EXP(-($E209+0.11)/'Model Parameters'!$B$48)+'Input Parameters'!$G$13*'Model Parameters'!$B$61*$J209</f>
        <v>9768.8178151144202</v>
      </c>
      <c r="L209">
        <f>1/((SQRT($K209*('Input Parameters'!$G$12)^2/'Model Parameters'!$B$51))/TANH(SQRT($K209*('Input Parameters'!$G$12)^2/'Model Parameters'!$B$51))+$K209*'Input Parameters'!$G$12/'Input Parameters'!$G$17)</f>
        <v>5.7981365292325442E-2</v>
      </c>
      <c r="M209">
        <f>'Model Parameters'!$F$2*'Input Parameters'!$G$4*$L209</f>
        <v>1.9749054562631863</v>
      </c>
      <c r="N209">
        <f>'Input Parameters'!$G$22+('Model Parameters'!$F$20*'Input Parameters'!$G$22 - (1/(1/('Input Parameters'!$G$12*($I209+2*$F209*$M209))+1/('Model Parameters'!$F$22*'Input Parameters'!$G$24))) + 'Input Parameters'!$G$12*($I209+2*$F209*$M209))/('Model Parameters'!$F$20+2*'Input Parameters'!$G$13*'Input Parameters'!$G$12*'Model Parameters'!$B$61*$M209)</f>
        <v>3538.8181108212229</v>
      </c>
      <c r="O209" s="4">
        <f>(2*'Model Parameters'!$F$21*'Input Parameters'!$G$23+'Model Parameters'!$F$22*'Input Parameters'!$G$24+'Model Parameters'!$F$20*'Input Parameters'!$G$22+'Input Parameters'!$G$12*$I209-'Model Parameters'!$F$20*$N209)/(2*'Model Parameters'!$F$21)</f>
        <v>-2607.558033682596</v>
      </c>
      <c r="P209" s="4">
        <f>'Input Parameters'!$G$12*(2*$F209*$M209)/(2*'Model Parameters'!$F$21)*EXP(-$N209*('Model Parameters'!$B$32+'Model Parameters'!$B$35))</f>
        <v>6076.8139983328192</v>
      </c>
      <c r="Q209">
        <f>$O209+LN(1+($P209*('Model Parameters'!$B$33+2*'Model Parameters'!$B$35)*EXP(-$O209*('Model Parameters'!$B$33+2*'Model Parameters'!$B$35)))/(1+LN(SQRT(1+$P209*('Model Parameters'!$B$33+2*'Model Parameters'!$B$35)*EXP(-$O209*('Model Parameters'!$B$33+2*'Model Parameters'!$B$35))))))/('Model Parameters'!$B$33+2*'Model Parameters'!$B$35)</f>
        <v>1342.594359958704</v>
      </c>
      <c r="R209">
        <f>'Input Parameters'!$G$4*'Model Parameters'!$F$2*EXP(-'Model Parameters'!$B$32*$N209-'Model Parameters'!$B$33*$Q209-'Model Parameters'!$B$35*($N209+2*$Q209))*$L209</f>
        <v>0.82672951285394314</v>
      </c>
      <c r="S209">
        <f>'Input Parameters'!$G$22+('Model Parameters'!$F$20*'Input Parameters'!$G$22 - (1/(1/('Input Parameters'!$G$12*($I209+2*$F209*$R209))+1/('Model Parameters'!$F$22*'Input Parameters'!$G$24))) + 'Input Parameters'!$G$12*($I209+2*$F209*$R209))/('Model Parameters'!$F$20+2*'Input Parameters'!$G$13*'Input Parameters'!$G$12*'Model Parameters'!$B$61*$R209)</f>
        <v>2885.091122615328</v>
      </c>
      <c r="T209">
        <f>'Input Parameters'!$G$15/(2*'Model Parameters'!$F$4)*'Model Parameters'!$B$39/('Model Parameters'!$B$65)*EXP(-($E209+0.11)/'Model Parameters'!$B$48)+'Input Parameters'!$G$13*'Model Parameters'!$B$61*$S209</f>
        <v>8767.2447320081083</v>
      </c>
      <c r="U209">
        <f>1/((SQRT($T209*('Input Parameters'!$G$12)^2/'Model Parameters'!$B$51))/TANH(SQRT($T209*('Input Parameters'!$G$12)^2/'Model Parameters'!$B$51))+$T209*'Input Parameters'!$G$12/'Input Parameters'!$G$17)</f>
        <v>6.1722983002971299E-2</v>
      </c>
      <c r="V209" s="4">
        <f>(2*'Model Parameters'!$F$21*'Input Parameters'!$G$23+'Model Parameters'!$F$22*'Input Parameters'!$G$24+'Model Parameters'!$F$20*'Input Parameters'!$G$22+'Input Parameters'!$G$12*$I209-'Model Parameters'!$F$20*$S209)/(2*'Model Parameters'!$F$21)</f>
        <v>-1472.6254472314379</v>
      </c>
      <c r="W209" s="4">
        <f>'Input Parameters'!$G$12*(2*$F209*$U209*'Model Parameters'!$F$2*'Input Parameters'!$G$4)/(2*'Model Parameters'!$F$21)*EXP(-$S209*('Model Parameters'!$B$32+'Model Parameters'!$B$35))</f>
        <v>7096.8309981571156</v>
      </c>
      <c r="X209">
        <f>MAX(0,$V209+LN(1+($W209*('Model Parameters'!$B$33+2*'Model Parameters'!$B$35)*EXP(-$V209*('Model Parameters'!$B$33+2*'Model Parameters'!$B$35)))/(1+LN(SQRT(1+$W209*('Model Parameters'!$B$33+2*'Model Parameters'!$B$35)*EXP(-$V209*('Model Parameters'!$B$33+2*'Model Parameters'!$B$35))))))/('Model Parameters'!$B$33+2*'Model Parameters'!$B$35))</f>
        <v>2189.2421831283482</v>
      </c>
      <c r="Y209">
        <f>'Input Parameters'!$G$4*'Model Parameters'!$F$2*EXP(-'Model Parameters'!$B$32*$S209-'Model Parameters'!$B$33*$X209-'Model Parameters'!$B$35*($S209+2*$X209))*$U209</f>
        <v>0.76489040029838518</v>
      </c>
      <c r="Z209" s="8">
        <f>$E209-'Model Parameters'!$F$3*'Input Parameters'!$G$3/'Model Parameters'!$F$4*LN($S209/'Input Parameters'!$G$22)</f>
        <v>-1.2818716252528914</v>
      </c>
      <c r="AA209" s="8">
        <f>'Input Parameters'!$G$12*$Y209*$F209*2*'Model Parameters'!$F$4/10</f>
        <v>312.13018640281302</v>
      </c>
      <c r="AB209" s="8">
        <f t="shared" si="19"/>
        <v>0.76489040029838518</v>
      </c>
      <c r="AC209" s="8">
        <f t="shared" si="20"/>
        <v>2189.2421831283482</v>
      </c>
      <c r="AD209" s="8">
        <f>LOG10(S209/1000/'Model Parameters'!$B$15)</f>
        <v>13.772216624923962</v>
      </c>
      <c r="AE209" s="8">
        <f>AA209*10/(AA209*10+('Model Parameters'!$F$4*'Input Parameters'!$G$12)*I209)</f>
        <v>0.54228810147408324</v>
      </c>
      <c r="AF209" s="8">
        <f>Y209*S209*'Input Parameters'!$G$13*'Input Parameters'!$G$12*'Model Parameters'!$B$61</f>
        <v>9.3747261003850647E-3</v>
      </c>
      <c r="AG209" s="8">
        <f>'Input Parameters'!$G$12*F209*Y209</f>
        <v>1.6175062776743174E-2</v>
      </c>
      <c r="AH209" s="8">
        <f>'Input Parameters'!$G$17*('Model Parameters'!$F$2*'Input Parameters'!$G$4*EXP(-'Model Parameters'!$B$32*$S209-'Model Parameters'!$B$33*$X209-'Model Parameters'!$B$35*($S209+2*$X209))-$Y209*SQRT($T209*('Input Parameters'!$G$12)^2/'Model Parameters'!$B$51)/TANH(SQRT($T209*('Input Parameters'!$G$12)^2/'Model Parameters'!$B$51)))</f>
        <v>2.5549788877128249E-2</v>
      </c>
      <c r="AI209" s="8">
        <f>MIN(1,('Model Parameters'!$B$45-'Model Parameters'!$F$3*'Input Parameters'!$G$3/'Model Parameters'!$F$4*LN($S209/'Input Parameters'!$G$22))/Z209)</f>
        <v>0.27839888037344362</v>
      </c>
      <c r="AJ209" s="8">
        <f>MIN('Input Parameters'!$G$24+'Model Parameters'!$F$2*'Input Parameters'!$G$4*EXP(-'Model Parameters'!$B$32*$S209-'Model Parameters'!$B$33*$X209-'Model Parameters'!$B$35*($S209+2*$X209)),AC209*10^(3-AD209)/'Model Parameters'!$B$13)</f>
        <v>2.844970562472602E-2</v>
      </c>
      <c r="AK209" s="8">
        <f t="shared" si="21"/>
        <v>0.15097240029022516</v>
      </c>
      <c r="AL209" s="8">
        <f>MIN(1,('Model Parameters'!$B$45-'Model Parameters'!$F$3*'Input Parameters'!$G$3/'Model Parameters'!$F$4*AD209)/($E209-'Model Parameters'!$F$3*'Input Parameters'!$G$3/'Model Parameters'!$F$4*AD209))</f>
        <v>0.33397970864568188</v>
      </c>
      <c r="AM209" s="8">
        <f>MIN(1,('Model Parameters'!$B$45-'Model Parameters'!$F$3*'Input Parameters'!$G$3/'Model Parameters'!$F$4*AD209-0.2)/($E209-'Model Parameters'!$F$3*'Input Parameters'!$G$3/'Model Parameters'!$F$4*AD209-0.2))</f>
        <v>0.41781666334807049</v>
      </c>
      <c r="AN209" s="8">
        <f t="shared" si="22"/>
        <v>0.1811132221323343</v>
      </c>
      <c r="AO209" s="8">
        <f t="shared" si="23"/>
        <v>0.22657700513126133</v>
      </c>
      <c r="AP209" s="8">
        <f>EXP(-'Model Parameters'!$B$32*$S209-'Model Parameters'!$B$33*$X209-'Model Parameters'!$B$35*($S209+2*$X209))</f>
        <v>0.36382658610929464</v>
      </c>
    </row>
    <row r="210" spans="5:42" x14ac:dyDescent="0.4">
      <c r="E210">
        <f t="shared" si="18"/>
        <v>-1.04</v>
      </c>
      <c r="F210">
        <f>'Input Parameters'!$G$15/(2*'Model Parameters'!$F$4)*'Model Parameters'!$B$39/('Model Parameters'!$B$65)*EXP(-($E210+0.11)/'Model Parameters'!$B$48)</f>
        <v>6046.5714776714412</v>
      </c>
      <c r="G210">
        <f>1/((SQRT($F210*('Input Parameters'!$G$12)^2/'Model Parameters'!$B$51))/TANH(SQRT($F210*('Input Parameters'!$G$12)^2/'Model Parameters'!$B$51))+$F210*'Input Parameters'!$G$12/'Input Parameters'!$G$17)</f>
        <v>7.6297710683236472E-2</v>
      </c>
      <c r="H210">
        <f>'Model Parameters'!$F$2*'Input Parameters'!$G$4*$G210</f>
        <v>2.5987791830879532</v>
      </c>
      <c r="I210">
        <f>'Input Parameters'!$G$15*'Model Parameters'!$B$41/'Model Parameters'!$F$4*EXP(-$E210/'Model Parameters'!$B$50)</f>
        <v>7686.6866642411069</v>
      </c>
      <c r="J210">
        <f>'Input Parameters'!$G$22+('Model Parameters'!$F$20*'Input Parameters'!$G$22 - (1/(1/('Input Parameters'!$G$12*($I210+2*$F210*$H210))+1/('Model Parameters'!$F$22*'Input Parameters'!$G$24))) + 'Input Parameters'!$G$12*($I210+2*$F210*$H210))/('Model Parameters'!$F$20+2*'Input Parameters'!$G$13*'Input Parameters'!$G$12*'Model Parameters'!$B$61*$H210)</f>
        <v>4070.8525644204747</v>
      </c>
      <c r="K210">
        <f>'Input Parameters'!$G$15/(2*'Model Parameters'!$F$4)*'Model Parameters'!$B$39/('Model Parameters'!$B$65)*EXP(-($E210+0.11)/'Model Parameters'!$B$48)+'Input Parameters'!$G$13*'Model Parameters'!$B$61*$J210</f>
        <v>10585.57208700027</v>
      </c>
      <c r="L210">
        <f>1/((SQRT($K210*('Input Parameters'!$G$12)^2/'Model Parameters'!$B$51))/TANH(SQRT($K210*('Input Parameters'!$G$12)^2/'Model Parameters'!$B$51))+$K210*'Input Parameters'!$G$12/'Input Parameters'!$G$17)</f>
        <v>5.5337407835107204E-2</v>
      </c>
      <c r="M210">
        <f>'Model Parameters'!$F$2*'Input Parameters'!$G$4*$L210</f>
        <v>1.8848495222219233</v>
      </c>
      <c r="N210">
        <f>'Input Parameters'!$G$22+('Model Parameters'!$F$20*'Input Parameters'!$G$22 - (1/(1/('Input Parameters'!$G$12*($I210+2*$F210*$M210))+1/('Model Parameters'!$F$22*'Input Parameters'!$G$24))) + 'Input Parameters'!$G$12*($I210+2*$F210*$M210))/('Model Parameters'!$F$20+2*'Input Parameters'!$G$13*'Input Parameters'!$G$12*'Model Parameters'!$B$61*$M210)</f>
        <v>3801.6284617009192</v>
      </c>
      <c r="O210" s="4">
        <f>(2*'Model Parameters'!$F$21*'Input Parameters'!$G$23+'Model Parameters'!$F$22*'Input Parameters'!$G$24+'Model Parameters'!$F$20*'Input Parameters'!$G$22+'Input Parameters'!$G$12*$I210-'Model Parameters'!$F$20*$N210)/(2*'Model Parameters'!$F$21)</f>
        <v>-2825.7921253179447</v>
      </c>
      <c r="P210" s="4">
        <f>'Input Parameters'!$G$12*(2*$F210*$M210)/(2*'Model Parameters'!$F$21)*EXP(-$N210*('Model Parameters'!$B$32+'Model Parameters'!$B$35))</f>
        <v>6087.2409819569648</v>
      </c>
      <c r="Q210">
        <f>$O210+LN(1+($P210*('Model Parameters'!$B$33+2*'Model Parameters'!$B$35)*EXP(-$O210*('Model Parameters'!$B$33+2*'Model Parameters'!$B$35)))/(1+LN(SQRT(1+$P210*('Model Parameters'!$B$33+2*'Model Parameters'!$B$35)*EXP(-$O210*('Model Parameters'!$B$33+2*'Model Parameters'!$B$35))))))/('Model Parameters'!$B$33+2*'Model Parameters'!$B$35)</f>
        <v>1241.0242989119115</v>
      </c>
      <c r="R210">
        <f>'Input Parameters'!$G$4*'Model Parameters'!$F$2*EXP(-'Model Parameters'!$B$32*$N210-'Model Parameters'!$B$33*$Q210-'Model Parameters'!$B$35*($N210+2*$Q210))*$L210</f>
        <v>0.78172790308847995</v>
      </c>
      <c r="S210">
        <f>'Input Parameters'!$G$22+('Model Parameters'!$F$20*'Input Parameters'!$G$22 - (1/(1/('Input Parameters'!$G$12*($I210+2*$F210*$R210))+1/('Model Parameters'!$F$22*'Input Parameters'!$G$24))) + 'Input Parameters'!$G$12*($I210+2*$F210*$R210))/('Model Parameters'!$F$20+2*'Input Parameters'!$G$13*'Input Parameters'!$G$12*'Model Parameters'!$B$61*$R210)</f>
        <v>3081.2088658291295</v>
      </c>
      <c r="T210">
        <f>'Input Parameters'!$G$15/(2*'Model Parameters'!$F$4)*'Model Parameters'!$B$39/('Model Parameters'!$B$65)*EXP(-($E210+0.11)/'Model Parameters'!$B$48)+'Input Parameters'!$G$13*'Model Parameters'!$B$61*$S210</f>
        <v>9482.1193630709204</v>
      </c>
      <c r="U210">
        <f>1/((SQRT($T210*('Input Parameters'!$G$12)^2/'Model Parameters'!$B$51))/TANH(SQRT($T210*('Input Parameters'!$G$12)^2/'Model Parameters'!$B$51))+$T210*'Input Parameters'!$G$12/'Input Parameters'!$G$17)</f>
        <v>5.8990737778076403E-2</v>
      </c>
      <c r="V210" s="4">
        <f>(2*'Model Parameters'!$F$21*'Input Parameters'!$G$23+'Model Parameters'!$F$22*'Input Parameters'!$G$24+'Model Parameters'!$F$20*'Input Parameters'!$G$22+'Input Parameters'!$G$12*$I210-'Model Parameters'!$F$20*$S210)/(2*'Model Parameters'!$F$21)</f>
        <v>-1575.0747922049477</v>
      </c>
      <c r="W210" s="4">
        <f>'Input Parameters'!$G$12*(2*$F210*$U210*'Model Parameters'!$F$2*'Input Parameters'!$G$4)/(2*'Model Parameters'!$F$21)*EXP(-$S210*('Model Parameters'!$B$32+'Model Parameters'!$B$35))</f>
        <v>7186.5391038809958</v>
      </c>
      <c r="X210">
        <f>MAX(0,$V210+LN(1+($W210*('Model Parameters'!$B$33+2*'Model Parameters'!$B$35)*EXP(-$V210*('Model Parameters'!$B$33+2*'Model Parameters'!$B$35)))/(1+LN(SQRT(1+$W210*('Model Parameters'!$B$33+2*'Model Parameters'!$B$35)*EXP(-$V210*('Model Parameters'!$B$33+2*'Model Parameters'!$B$35))))))/('Model Parameters'!$B$33+2*'Model Parameters'!$B$35))</f>
        <v>2160.4180200584669</v>
      </c>
      <c r="Y210">
        <f>'Input Parameters'!$G$4*'Model Parameters'!$F$2*EXP(-'Model Parameters'!$B$32*$S210-'Model Parameters'!$B$33*$X210-'Model Parameters'!$B$35*($S210+2*$X210))*$U210</f>
        <v>0.71665624196150957</v>
      </c>
      <c r="Z210" s="8">
        <f>$E210-'Model Parameters'!$F$3*'Input Parameters'!$G$3/'Model Parameters'!$F$4*LN($S210/'Input Parameters'!$G$22)</f>
        <v>-1.2885613246067689</v>
      </c>
      <c r="AA210" s="8">
        <f>'Input Parameters'!$G$12*$Y210*$F210*2*'Model Parameters'!$F$4/10</f>
        <v>318.59198917311562</v>
      </c>
      <c r="AB210" s="8">
        <f t="shared" si="19"/>
        <v>0.71665624196150957</v>
      </c>
      <c r="AC210" s="8">
        <f t="shared" si="20"/>
        <v>2160.4180200584669</v>
      </c>
      <c r="AD210" s="8">
        <f>LOG10(S210/1000/'Model Parameters'!$B$15)</f>
        <v>13.800778229298224</v>
      </c>
      <c r="AE210" s="8">
        <f>AA210*10/(AA210*10+('Model Parameters'!$F$4*'Input Parameters'!$G$12)*I210)</f>
        <v>0.52996150433721612</v>
      </c>
      <c r="AF210" s="8">
        <f>Y210*S210*'Input Parameters'!$G$13*'Input Parameters'!$G$12*'Model Parameters'!$B$61</f>
        <v>9.380627047557261E-3</v>
      </c>
      <c r="AG210" s="8">
        <f>'Input Parameters'!$G$12*F210*Y210</f>
        <v>1.6509923261290131E-2</v>
      </c>
      <c r="AH210" s="8">
        <f>'Input Parameters'!$G$17*('Model Parameters'!$F$2*'Input Parameters'!$G$4*EXP(-'Model Parameters'!$B$32*$S210-'Model Parameters'!$B$33*$X210-'Model Parameters'!$B$35*($S210+2*$X210))-$Y210*SQRT($T210*('Input Parameters'!$G$12)^2/'Model Parameters'!$B$51)/TANH(SQRT($T210*('Input Parameters'!$G$12)^2/'Model Parameters'!$B$51)))</f>
        <v>2.5890550308847404E-2</v>
      </c>
      <c r="AI210" s="8">
        <f>MIN(1,('Model Parameters'!$B$45-'Model Parameters'!$F$3*'Input Parameters'!$G$3/'Model Parameters'!$F$4*LN($S210/'Input Parameters'!$G$22))/Z210)</f>
        <v>0.27826485069788293</v>
      </c>
      <c r="AJ210" s="8">
        <f>MIN('Input Parameters'!$G$24+'Model Parameters'!$F$2*'Input Parameters'!$G$4*EXP(-'Model Parameters'!$B$32*$S210-'Model Parameters'!$B$33*$X210-'Model Parameters'!$B$35*($S210+2*$X210)),AC210*10^(3-AD210)/'Model Parameters'!$B$13)</f>
        <v>2.6288157980405985E-2</v>
      </c>
      <c r="AK210" s="8">
        <f t="shared" si="21"/>
        <v>0.14746965888002087</v>
      </c>
      <c r="AL210" s="8">
        <f>MIN(1,('Model Parameters'!$B$45-'Model Parameters'!$F$3*'Input Parameters'!$G$3/'Model Parameters'!$F$4*AD210)/($E210-'Model Parameters'!$F$3*'Input Parameters'!$G$3/'Model Parameters'!$F$4*AD210))</f>
        <v>0.33313274794013098</v>
      </c>
      <c r="AM210" s="8">
        <f>MIN(1,('Model Parameters'!$B$45-'Model Parameters'!$F$3*'Input Parameters'!$G$3/'Model Parameters'!$F$4*AD210-0.2)/($E210-'Model Parameters'!$F$3*'Input Parameters'!$G$3/'Model Parameters'!$F$4*AD210-0.2))</f>
        <v>0.41677446980136235</v>
      </c>
      <c r="AN210" s="8">
        <f t="shared" si="22"/>
        <v>0.17654753224234246</v>
      </c>
      <c r="AO210" s="8">
        <f t="shared" si="23"/>
        <v>0.22087442498527562</v>
      </c>
      <c r="AP210" s="8">
        <f>EXP(-'Model Parameters'!$B$32*$S210-'Model Parameters'!$B$33*$X210-'Model Parameters'!$B$35*($S210+2*$X210))</f>
        <v>0.35667214032513378</v>
      </c>
    </row>
    <row r="211" spans="5:42" x14ac:dyDescent="0.4">
      <c r="E211">
        <f t="shared" si="18"/>
        <v>-1.0449999999999999</v>
      </c>
      <c r="F211">
        <f>'Input Parameters'!$G$15/(2*'Model Parameters'!$F$4)*'Model Parameters'!$B$39/('Model Parameters'!$B$65)*EXP(-($E211+0.11)/'Model Parameters'!$B$48)</f>
        <v>6587.1354433324977</v>
      </c>
      <c r="G211">
        <f>1/((SQRT($F211*('Input Parameters'!$G$12)^2/'Model Parameters'!$B$51))/TANH(SQRT($F211*('Input Parameters'!$G$12)^2/'Model Parameters'!$B$51))+$F211*'Input Parameters'!$G$12/'Input Parameters'!$G$17)</f>
        <v>7.2686271493624083E-2</v>
      </c>
      <c r="H211">
        <f>'Model Parameters'!$F$2*'Input Parameters'!$G$4*$G211</f>
        <v>2.4757698175000709</v>
      </c>
      <c r="I211">
        <f>'Input Parameters'!$G$15*'Model Parameters'!$B$41/'Model Parameters'!$F$4*EXP(-$E211/'Model Parameters'!$B$50)</f>
        <v>8244.5173163867948</v>
      </c>
      <c r="J211">
        <f>'Input Parameters'!$G$22+('Model Parameters'!$F$20*'Input Parameters'!$G$22 - (1/(1/('Input Parameters'!$G$12*($I211+2*$F211*$H211))+1/('Model Parameters'!$F$22*'Input Parameters'!$G$24))) + 'Input Parameters'!$G$12*($I211+2*$F211*$H211))/('Model Parameters'!$F$20+2*'Input Parameters'!$G$13*'Input Parameters'!$G$12*'Model Parameters'!$B$61*$H211)</f>
        <v>4378.2841115043484</v>
      </c>
      <c r="K211">
        <f>'Input Parameters'!$G$15/(2*'Model Parameters'!$F$4)*'Model Parameters'!$B$39/('Model Parameters'!$B$65)*EXP(-($E211+0.11)/'Model Parameters'!$B$48)+'Input Parameters'!$G$13*'Model Parameters'!$B$61*$J211</f>
        <v>11468.922227659847</v>
      </c>
      <c r="L211">
        <f>1/((SQRT($K211*('Input Parameters'!$G$12)^2/'Model Parameters'!$B$51))/TANH(SQRT($K211*('Input Parameters'!$G$12)^2/'Model Parameters'!$B$51))+$K211*'Input Parameters'!$G$12/'Input Parameters'!$G$17)</f>
        <v>5.2806832317988814E-2</v>
      </c>
      <c r="M211">
        <f>'Model Parameters'!$F$2*'Input Parameters'!$G$4*$L211</f>
        <v>1.7986554946917601</v>
      </c>
      <c r="N211">
        <f>'Input Parameters'!$G$22+('Model Parameters'!$F$20*'Input Parameters'!$G$22 - (1/(1/('Input Parameters'!$G$12*($I211+2*$F211*$M211))+1/('Model Parameters'!$F$22*'Input Parameters'!$G$24))) + 'Input Parameters'!$G$12*($I211+2*$F211*$M211))/('Model Parameters'!$F$20+2*'Input Parameters'!$G$13*'Input Parameters'!$G$12*'Model Parameters'!$B$61*$M211)</f>
        <v>4082.3352956558087</v>
      </c>
      <c r="O211" s="4">
        <f>(2*'Model Parameters'!$F$21*'Input Parameters'!$G$23+'Model Parameters'!$F$22*'Input Parameters'!$G$24+'Model Parameters'!$F$20*'Input Parameters'!$G$22+'Input Parameters'!$G$12*$I211-'Model Parameters'!$F$20*$N211)/(2*'Model Parameters'!$F$21)</f>
        <v>-3057.8221580960258</v>
      </c>
      <c r="P211" s="4">
        <f>'Input Parameters'!$G$12*(2*$F211*$M211)/(2*'Model Parameters'!$F$21)*EXP(-$N211*('Model Parameters'!$B$32+'Model Parameters'!$B$35))</f>
        <v>6081.414931379717</v>
      </c>
      <c r="Q211">
        <f>$O211+LN(1+($P211*('Model Parameters'!$B$33+2*'Model Parameters'!$B$35)*EXP(-$O211*('Model Parameters'!$B$33+2*'Model Parameters'!$B$35)))/(1+LN(SQRT(1+$P211*('Model Parameters'!$B$33+2*'Model Parameters'!$B$35)*EXP(-$O211*('Model Parameters'!$B$33+2*'Model Parameters'!$B$35))))))/('Model Parameters'!$B$33+2*'Model Parameters'!$B$35)</f>
        <v>1129.6908028514686</v>
      </c>
      <c r="R211">
        <f>'Input Parameters'!$G$4*'Model Parameters'!$F$2*EXP(-'Model Parameters'!$B$32*$N211-'Model Parameters'!$B$33*$Q211-'Model Parameters'!$B$35*($N211+2*$Q211))*$L211</f>
        <v>0.73918621094415782</v>
      </c>
      <c r="S211">
        <f>'Input Parameters'!$G$22+('Model Parameters'!$F$20*'Input Parameters'!$G$22 - (1/(1/('Input Parameters'!$G$12*($I211+2*$F211*$R211))+1/('Model Parameters'!$F$22*'Input Parameters'!$G$24))) + 'Input Parameters'!$G$12*($I211+2*$F211*$R211))/('Model Parameters'!$F$20+2*'Input Parameters'!$G$13*'Input Parameters'!$G$12*'Model Parameters'!$B$61*$R211)</f>
        <v>3289.7455726466173</v>
      </c>
      <c r="T211">
        <f>'Input Parameters'!$G$15/(2*'Model Parameters'!$F$4)*'Model Parameters'!$B$39/('Model Parameters'!$B$65)*EXP(-($E211+0.11)/'Model Parameters'!$B$48)+'Input Parameters'!$G$13*'Model Parameters'!$B$61*$S211</f>
        <v>10255.201756833476</v>
      </c>
      <c r="U211">
        <f>1/((SQRT($T211*('Input Parameters'!$G$12)^2/'Model Parameters'!$B$51))/TANH(SQRT($T211*('Input Parameters'!$G$12)^2/'Model Parameters'!$B$51))+$T211*'Input Parameters'!$G$12/'Input Parameters'!$G$17)</f>
        <v>5.6368194526349252E-2</v>
      </c>
      <c r="V211" s="4">
        <f>(2*'Model Parameters'!$F$21*'Input Parameters'!$G$23+'Model Parameters'!$F$22*'Input Parameters'!$G$24+'Model Parameters'!$F$20*'Input Parameters'!$G$22+'Input Parameters'!$G$12*$I211-'Model Parameters'!$F$20*$S211)/(2*'Model Parameters'!$F$21)</f>
        <v>-1681.8105805441526</v>
      </c>
      <c r="W211" s="4">
        <f>'Input Parameters'!$G$12*(2*$F211*$U211*'Model Parameters'!$F$2*'Input Parameters'!$G$4)/(2*'Model Parameters'!$F$21)*EXP(-$S211*('Model Parameters'!$B$32+'Model Parameters'!$B$35))</f>
        <v>7263.1370926233822</v>
      </c>
      <c r="X211">
        <f>MAX(0,$V211+LN(1+($W211*('Model Parameters'!$B$33+2*'Model Parameters'!$B$35)*EXP(-$V211*('Model Parameters'!$B$33+2*'Model Parameters'!$B$35)))/(1+LN(SQRT(1+$W211*('Model Parameters'!$B$33+2*'Model Parameters'!$B$35)*EXP(-$V211*('Model Parameters'!$B$33+2*'Model Parameters'!$B$35))))))/('Model Parameters'!$B$33+2*'Model Parameters'!$B$35))</f>
        <v>2126.6930731025459</v>
      </c>
      <c r="Y211">
        <f>'Input Parameters'!$G$4*'Model Parameters'!$F$2*EXP(-'Model Parameters'!$B$32*$S211-'Model Parameters'!$B$33*$X211-'Model Parameters'!$B$35*($S211+2*$X211))*$U211</f>
        <v>0.67105358729878728</v>
      </c>
      <c r="Z211" s="8">
        <f>$E211-'Model Parameters'!$F$3*'Input Parameters'!$G$3/'Model Parameters'!$F$4*LN($S211/'Input Parameters'!$G$22)</f>
        <v>-1.2952438992206923</v>
      </c>
      <c r="AA211" s="8">
        <f>'Input Parameters'!$G$12*$Y211*$F211*2*'Model Parameters'!$F$4/10</f>
        <v>324.98893021258783</v>
      </c>
      <c r="AB211" s="8">
        <f t="shared" si="19"/>
        <v>0.67105358729878728</v>
      </c>
      <c r="AC211" s="8">
        <f t="shared" si="20"/>
        <v>2126.6930731025459</v>
      </c>
      <c r="AD211" s="8">
        <f>LOG10(S211/1000/'Model Parameters'!$B$15)</f>
        <v>13.829219401594814</v>
      </c>
      <c r="AE211" s="8">
        <f>AA211*10/(AA211*10+('Model Parameters'!$F$4*'Input Parameters'!$G$12)*I211)</f>
        <v>0.51744567961700461</v>
      </c>
      <c r="AF211" s="8">
        <f>Y211*S211*'Input Parameters'!$G$13*'Input Parameters'!$G$12*'Model Parameters'!$B$61</f>
        <v>9.3781971114549906E-3</v>
      </c>
      <c r="AG211" s="8">
        <f>'Input Parameters'!$G$12*F211*Y211</f>
        <v>1.6841422511923502E-2</v>
      </c>
      <c r="AH211" s="8">
        <f>'Input Parameters'!$G$17*('Model Parameters'!$F$2*'Input Parameters'!$G$4*EXP(-'Model Parameters'!$B$32*$S211-'Model Parameters'!$B$33*$X211-'Model Parameters'!$B$35*($S211+2*$X211))-$Y211*SQRT($T211*('Input Parameters'!$G$12)^2/'Model Parameters'!$B$51)/TANH(SQRT($T211*('Input Parameters'!$G$12)^2/'Model Parameters'!$B$51)))</f>
        <v>2.6219619623378501E-2</v>
      </c>
      <c r="AI211" s="8">
        <f>MIN(1,('Model Parameters'!$B$45-'Model Parameters'!$F$3*'Input Parameters'!$G$3/'Model Parameters'!$F$4*LN($S211/'Input Parameters'!$G$22))/Z211)</f>
        <v>0.27812823471891274</v>
      </c>
      <c r="AJ211" s="8">
        <f>MIN('Input Parameters'!$G$24+'Model Parameters'!$F$2*'Input Parameters'!$G$4*EXP(-'Model Parameters'!$B$32*$S211-'Model Parameters'!$B$33*$X211-'Model Parameters'!$B$35*($S211+2*$X211)),AC211*10^(3-AD211)/'Model Parameters'!$B$13)</f>
        <v>2.4237398823343862E-2</v>
      </c>
      <c r="AK211" s="8">
        <f t="shared" si="21"/>
        <v>0.14391625343480557</v>
      </c>
      <c r="AL211" s="8">
        <f>MIN(1,('Model Parameters'!$B$45-'Model Parameters'!$F$3*'Input Parameters'!$G$3/'Model Parameters'!$F$4*AD211)/($E211-'Model Parameters'!$F$3*'Input Parameters'!$G$3/'Model Parameters'!$F$4*AD211))</f>
        <v>0.33229124786933678</v>
      </c>
      <c r="AM211" s="8">
        <f>MIN(1,('Model Parameters'!$B$45-'Model Parameters'!$F$3*'Input Parameters'!$G$3/'Model Parameters'!$F$4*AD211-0.2)/($E211-'Model Parameters'!$F$3*'Input Parameters'!$G$3/'Model Parameters'!$F$4*AD211-0.2))</f>
        <v>0.41573861480546065</v>
      </c>
      <c r="AN211" s="8">
        <f t="shared" si="22"/>
        <v>0.1719426705845315</v>
      </c>
      <c r="AO211" s="8">
        <f t="shared" si="23"/>
        <v>0.21512215008104368</v>
      </c>
      <c r="AP211" s="8">
        <f>EXP(-'Model Parameters'!$B$32*$S211-'Model Parameters'!$B$33*$X211-'Model Parameters'!$B$35*($S211+2*$X211))</f>
        <v>0.34951450638722437</v>
      </c>
    </row>
    <row r="212" spans="5:42" x14ac:dyDescent="0.4">
      <c r="E212">
        <f t="shared" si="18"/>
        <v>-1.05</v>
      </c>
      <c r="F212">
        <f>'Input Parameters'!$G$15/(2*'Model Parameters'!$F$4)*'Model Parameters'!$B$39/('Model Parameters'!$B$65)*EXP(-($E212+0.11)/'Model Parameters'!$B$48)</f>
        <v>7176.0258700385293</v>
      </c>
      <c r="G212">
        <f>1/((SQRT($F212*('Input Parameters'!$G$12)^2/'Model Parameters'!$B$51))/TANH(SQRT($F212*('Input Parameters'!$G$12)^2/'Model Parameters'!$B$51))+$F212*'Input Parameters'!$G$12/'Input Parameters'!$G$17)</f>
        <v>6.9230946966404305E-2</v>
      </c>
      <c r="H212">
        <f>'Model Parameters'!$F$2*'Input Parameters'!$G$4*$G212</f>
        <v>2.3580778792788508</v>
      </c>
      <c r="I212">
        <f>'Input Parameters'!$G$15*'Model Parameters'!$B$41/'Model Parameters'!$F$4*EXP(-$E212/'Model Parameters'!$B$50)</f>
        <v>8842.8303050794984</v>
      </c>
      <c r="J212">
        <f>'Input Parameters'!$G$22+('Model Parameters'!$F$20*'Input Parameters'!$G$22 - (1/(1/('Input Parameters'!$G$12*($I212+2*$F212*$H212))+1/('Model Parameters'!$F$22*'Input Parameters'!$G$24))) + 'Input Parameters'!$G$12*($I212+2*$F212*$H212))/('Model Parameters'!$F$20+2*'Input Parameters'!$G$13*'Input Parameters'!$G$12*'Model Parameters'!$B$61*$H212)</f>
        <v>4706.8523288509559</v>
      </c>
      <c r="K212">
        <f>'Input Parameters'!$G$15/(2*'Model Parameters'!$F$4)*'Model Parameters'!$B$39/('Model Parameters'!$B$65)*EXP(-($E212+0.11)/'Model Parameters'!$B$48)+'Input Parameters'!$G$13*'Model Parameters'!$B$61*$J212</f>
        <v>12424.166216707345</v>
      </c>
      <c r="L212">
        <f>1/((SQRT($K212*('Input Parameters'!$G$12)^2/'Model Parameters'!$B$51))/TANH(SQRT($K212*('Input Parameters'!$G$12)^2/'Model Parameters'!$B$51))+$K212*'Input Parameters'!$G$12/'Input Parameters'!$G$17)</f>
        <v>5.0384859128097668E-2</v>
      </c>
      <c r="M212">
        <f>'Model Parameters'!$F$2*'Input Parameters'!$G$4*$L212</f>
        <v>1.7161605750995117</v>
      </c>
      <c r="N212">
        <f>'Input Parameters'!$G$22+('Model Parameters'!$F$20*'Input Parameters'!$G$22 - (1/(1/('Input Parameters'!$G$12*($I212+2*$F212*$M212))+1/('Model Parameters'!$F$22*'Input Parameters'!$G$24))) + 'Input Parameters'!$G$12*($I212+2*$F212*$M212))/('Model Parameters'!$F$20+2*'Input Parameters'!$G$13*'Input Parameters'!$G$12*'Model Parameters'!$B$61*$M212)</f>
        <v>4382.0222388370848</v>
      </c>
      <c r="O212" s="4">
        <f>(2*'Model Parameters'!$F$21*'Input Parameters'!$G$23+'Model Parameters'!$F$22*'Input Parameters'!$G$24+'Model Parameters'!$F$20*'Input Parameters'!$G$22+'Input Parameters'!$G$12*$I212-'Model Parameters'!$F$20*$N212)/(2*'Model Parameters'!$F$21)</f>
        <v>-3304.2758142144444</v>
      </c>
      <c r="P212" s="4">
        <f>'Input Parameters'!$G$12*(2*$F212*$M212)/(2*'Model Parameters'!$F$21)*EXP(-$N212*('Model Parameters'!$B$32+'Model Parameters'!$B$35))</f>
        <v>6058.4199981595848</v>
      </c>
      <c r="Q212">
        <f>$O212+LN(1+($P212*('Model Parameters'!$B$33+2*'Model Parameters'!$B$35)*EXP(-$O212*('Model Parameters'!$B$33+2*'Model Parameters'!$B$35)))/(1+LN(SQRT(1+$P212*('Model Parameters'!$B$33+2*'Model Parameters'!$B$35)*EXP(-$O212*('Model Parameters'!$B$33+2*'Model Parameters'!$B$35))))))/('Model Parameters'!$B$33+2*'Model Parameters'!$B$35)</f>
        <v>1008.0866210835206</v>
      </c>
      <c r="R212">
        <f>'Input Parameters'!$G$4*'Model Parameters'!$F$2*EXP(-'Model Parameters'!$B$32*$N212-'Model Parameters'!$B$33*$Q212-'Model Parameters'!$B$35*($N212+2*$Q212))*$L212</f>
        <v>0.69895591403835733</v>
      </c>
      <c r="S212">
        <f>'Input Parameters'!$G$22+('Model Parameters'!$F$20*'Input Parameters'!$G$22 - (1/(1/('Input Parameters'!$G$12*($I212+2*$F212*$R212))+1/('Model Parameters'!$F$22*'Input Parameters'!$G$24))) + 'Input Parameters'!$G$12*($I212+2*$F212*$R212))/('Model Parameters'!$F$20+2*'Input Parameters'!$G$13*'Input Parameters'!$G$12*'Model Parameters'!$B$61*$R212)</f>
        <v>3511.4623170193704</v>
      </c>
      <c r="T212">
        <f>'Input Parameters'!$G$15/(2*'Model Parameters'!$F$4)*'Model Parameters'!$B$39/('Model Parameters'!$B$65)*EXP(-($E212+0.11)/'Model Parameters'!$B$48)+'Input Parameters'!$G$13*'Model Parameters'!$B$61*$S212</f>
        <v>11091.306353515127</v>
      </c>
      <c r="U212">
        <f>1/((SQRT($T212*('Input Parameters'!$G$12)^2/'Model Parameters'!$B$51))/TANH(SQRT($T212*('Input Parameters'!$G$12)^2/'Model Parameters'!$B$51))+$T212*'Input Parameters'!$G$12/'Input Parameters'!$G$17)</f>
        <v>5.3850974353015169E-2</v>
      </c>
      <c r="V212" s="4">
        <f>(2*'Model Parameters'!$F$21*'Input Parameters'!$G$23+'Model Parameters'!$F$22*'Input Parameters'!$G$24+'Model Parameters'!$F$20*'Input Parameters'!$G$22+'Input Parameters'!$G$12*$I212-'Model Parameters'!$F$20*$S212)/(2*'Model Parameters'!$F$21)</f>
        <v>-1792.9005129730779</v>
      </c>
      <c r="W212" s="4">
        <f>'Input Parameters'!$G$12*(2*$F212*$U212*'Model Parameters'!$F$2*'Input Parameters'!$G$4)/(2*'Model Parameters'!$F$21)*EXP(-$S212*('Model Parameters'!$B$32+'Model Parameters'!$B$35))</f>
        <v>7325.3223597094111</v>
      </c>
      <c r="X212">
        <f>MAX(0,$V212+LN(1+($W212*('Model Parameters'!$B$33+2*'Model Parameters'!$B$35)*EXP(-$V212*('Model Parameters'!$B$33+2*'Model Parameters'!$B$35)))/(1+LN(SQRT(1+$W212*('Model Parameters'!$B$33+2*'Model Parameters'!$B$35)*EXP(-$V212*('Model Parameters'!$B$33+2*'Model Parameters'!$B$35))))))/('Model Parameters'!$B$33+2*'Model Parameters'!$B$35))</f>
        <v>2087.7682829213345</v>
      </c>
      <c r="Y212">
        <f>'Input Parameters'!$G$4*'Model Parameters'!$F$2*EXP(-'Model Parameters'!$B$32*$S212-'Model Parameters'!$B$33*$X212-'Model Parameters'!$B$35*($S212+2*$X212))*$U212</f>
        <v>0.62794674844576348</v>
      </c>
      <c r="Z212" s="8">
        <f>$E212-'Model Parameters'!$F$3*'Input Parameters'!$G$3/'Model Parameters'!$F$4*LN($S212/'Input Parameters'!$G$22)</f>
        <v>-1.301919642577106</v>
      </c>
      <c r="AA212" s="8">
        <f>'Input Parameters'!$G$12*$Y212*$F212*2*'Model Parameters'!$F$4/10</f>
        <v>331.3001131379757</v>
      </c>
      <c r="AB212" s="8">
        <f t="shared" si="19"/>
        <v>0.62794674844576348</v>
      </c>
      <c r="AC212" s="8">
        <f t="shared" si="20"/>
        <v>2087.7682829213345</v>
      </c>
      <c r="AD212" s="8">
        <f>LOG10(S212/1000/'Model Parameters'!$B$15)</f>
        <v>13.857545102654502</v>
      </c>
      <c r="AE212" s="8">
        <f>AA212*10/(AA212*10+('Model Parameters'!$F$4*'Input Parameters'!$G$12)*I212)</f>
        <v>0.50474635821140579</v>
      </c>
      <c r="AF212" s="8">
        <f>Y212*S212*'Input Parameters'!$G$13*'Input Parameters'!$G$12*'Model Parameters'!$B$61</f>
        <v>9.3672189421272114E-3</v>
      </c>
      <c r="AG212" s="8">
        <f>'Input Parameters'!$G$12*F212*Y212</f>
        <v>1.7168477646161358E-2</v>
      </c>
      <c r="AH212" s="8">
        <f>'Input Parameters'!$G$17*('Model Parameters'!$F$2*'Input Parameters'!$G$4*EXP(-'Model Parameters'!$B$32*$S212-'Model Parameters'!$B$33*$X212-'Model Parameters'!$B$35*($S212+2*$X212))-$Y212*SQRT($T212*('Input Parameters'!$G$12)^2/'Model Parameters'!$B$51)/TANH(SQRT($T212*('Input Parameters'!$G$12)^2/'Model Parameters'!$B$51)))</f>
        <v>2.6535696588288596E-2</v>
      </c>
      <c r="AI212" s="8">
        <f>MIN(1,('Model Parameters'!$B$45-'Model Parameters'!$F$3*'Input Parameters'!$G$3/'Model Parameters'!$F$4*LN($S212/'Input Parameters'!$G$22))/Z212)</f>
        <v>0.27798923277683879</v>
      </c>
      <c r="AJ212" s="8">
        <f>MIN('Input Parameters'!$G$24+'Model Parameters'!$F$2*'Input Parameters'!$G$4*EXP(-'Model Parameters'!$B$32*$S212-'Model Parameters'!$B$33*$X212-'Model Parameters'!$B$35*($S212+2*$X212)),AC212*10^(3-AD212)/'Model Parameters'!$B$13)</f>
        <v>2.2291422695456958E-2</v>
      </c>
      <c r="AK212" s="8">
        <f t="shared" si="21"/>
        <v>0.14031405286609214</v>
      </c>
      <c r="AL212" s="8">
        <f>MIN(1,('Model Parameters'!$B$45-'Model Parameters'!$F$3*'Input Parameters'!$G$3/'Model Parameters'!$F$4*AD212)/($E212-'Model Parameters'!$F$3*'Input Parameters'!$G$3/'Model Parameters'!$F$4*AD212))</f>
        <v>0.33145519671209966</v>
      </c>
      <c r="AM212" s="8">
        <f>MIN(1,('Model Parameters'!$B$45-'Model Parameters'!$F$3*'Input Parameters'!$G$3/'Model Parameters'!$F$4*AD212-0.2)/($E212-'Model Parameters'!$F$3*'Input Parameters'!$G$3/'Model Parameters'!$F$4*AD212-0.2))</f>
        <v>0.41470907097045118</v>
      </c>
      <c r="AN212" s="8">
        <f t="shared" si="22"/>
        <v>0.16730080345067744</v>
      </c>
      <c r="AO212" s="8">
        <f t="shared" si="23"/>
        <v>0.20932289328957066</v>
      </c>
      <c r="AP212" s="8">
        <f>EXP(-'Model Parameters'!$B$32*$S212-'Model Parameters'!$B$33*$X212-'Model Parameters'!$B$35*($S212+2*$X212))</f>
        <v>0.34235082453787691</v>
      </c>
    </row>
    <row r="213" spans="5:42" x14ac:dyDescent="0.4">
      <c r="E213">
        <f t="shared" si="18"/>
        <v>-1.0549999999999999</v>
      </c>
      <c r="F213">
        <f>'Input Parameters'!$G$15/(2*'Model Parameters'!$F$4)*'Model Parameters'!$B$39/('Model Parameters'!$B$65)*EXP(-($E213+0.11)/'Model Parameters'!$B$48)</f>
        <v>7817.563147207713</v>
      </c>
      <c r="G213">
        <f>1/((SQRT($F213*('Input Parameters'!$G$12)^2/'Model Parameters'!$B$51))/TANH(SQRT($F213*('Input Parameters'!$G$12)^2/'Model Parameters'!$B$51))+$F213*'Input Parameters'!$G$12/'Input Parameters'!$G$17)</f>
        <v>6.5925315470071189E-2</v>
      </c>
      <c r="H213">
        <f>'Model Parameters'!$F$2*'Input Parameters'!$G$4*$G213</f>
        <v>2.2454846409928972</v>
      </c>
      <c r="I213">
        <f>'Input Parameters'!$G$15*'Model Parameters'!$B$41/'Model Parameters'!$F$4*EXP(-$E213/'Model Parameters'!$B$50)</f>
        <v>9484.5634745664011</v>
      </c>
      <c r="J213">
        <f>'Input Parameters'!$G$22+('Model Parameters'!$F$20*'Input Parameters'!$G$22 - (1/(1/('Input Parameters'!$G$12*($I213+2*$F213*$H213))+1/('Model Parameters'!$F$22*'Input Parameters'!$G$24))) + 'Input Parameters'!$G$12*($I213+2*$F213*$H213))/('Model Parameters'!$F$20+2*'Input Parameters'!$G$13*'Input Parameters'!$G$12*'Model Parameters'!$B$61*$H213)</f>
        <v>5057.8077028997286</v>
      </c>
      <c r="K213">
        <f>'Input Parameters'!$G$15/(2*'Model Parameters'!$F$4)*'Model Parameters'!$B$39/('Model Parameters'!$B$65)*EXP(-($E213+0.11)/'Model Parameters'!$B$48)+'Input Parameters'!$G$13*'Model Parameters'!$B$61*$J213</f>
        <v>13457.01873594091</v>
      </c>
      <c r="L213">
        <f>1/((SQRT($K213*('Input Parameters'!$G$12)^2/'Model Parameters'!$B$51))/TANH(SQRT($K213*('Input Parameters'!$G$12)^2/'Model Parameters'!$B$51))+$K213*'Input Parameters'!$G$12/'Input Parameters'!$G$17)</f>
        <v>4.8066910112492478E-2</v>
      </c>
      <c r="M213">
        <f>'Model Parameters'!$F$2*'Input Parameters'!$G$4*$L213</f>
        <v>1.6372088268062632</v>
      </c>
      <c r="N213">
        <f>'Input Parameters'!$G$22+('Model Parameters'!$F$20*'Input Parameters'!$G$22 - (1/(1/('Input Parameters'!$G$12*($I213+2*$F213*$M213))+1/('Model Parameters'!$F$22*'Input Parameters'!$G$24))) + 'Input Parameters'!$G$12*($I213+2*$F213*$M213))/('Model Parameters'!$F$20+2*'Input Parameters'!$G$13*'Input Parameters'!$G$12*'Model Parameters'!$B$61*$M213)</f>
        <v>4701.8299062672995</v>
      </c>
      <c r="O213" s="4">
        <f>(2*'Model Parameters'!$F$21*'Input Parameters'!$G$23+'Model Parameters'!$F$22*'Input Parameters'!$G$24+'Model Parameters'!$F$20*'Input Parameters'!$G$22+'Input Parameters'!$G$12*$I213-'Model Parameters'!$F$20*$N213)/(2*'Model Parameters'!$F$21)</f>
        <v>-3565.7887392356997</v>
      </c>
      <c r="P213" s="4">
        <f>'Input Parameters'!$G$12*(2*$F213*$M213)/(2*'Model Parameters'!$F$21)*EXP(-$N213*('Model Parameters'!$B$32+'Model Parameters'!$B$35))</f>
        <v>6017.4449150153423</v>
      </c>
      <c r="Q213">
        <f>$O213+LN(1+($P213*('Model Parameters'!$B$33+2*'Model Parameters'!$B$35)*EXP(-$O213*('Model Parameters'!$B$33+2*'Model Parameters'!$B$35)))/(1+LN(SQRT(1+$P213*('Model Parameters'!$B$33+2*'Model Parameters'!$B$35)*EXP(-$O213*('Model Parameters'!$B$33+2*'Model Parameters'!$B$35))))))/('Model Parameters'!$B$33+2*'Model Parameters'!$B$35)</f>
        <v>875.68546462550603</v>
      </c>
      <c r="R213">
        <f>'Input Parameters'!$G$4*'Model Parameters'!$F$2*EXP(-'Model Parameters'!$B$32*$N213-'Model Parameters'!$B$33*$Q213-'Model Parameters'!$B$35*($N213+2*$Q213))*$L213</f>
        <v>0.66089684387597158</v>
      </c>
      <c r="S213">
        <f>'Input Parameters'!$G$22+('Model Parameters'!$F$20*'Input Parameters'!$G$22 - (1/(1/('Input Parameters'!$G$12*($I213+2*$F213*$R213))+1/('Model Parameters'!$F$22*'Input Parameters'!$G$24))) + 'Input Parameters'!$G$12*($I213+2*$F213*$R213))/('Model Parameters'!$F$20+2*'Input Parameters'!$G$13*'Input Parameters'!$G$12*'Model Parameters'!$B$61*$R213)</f>
        <v>3747.1659474340736</v>
      </c>
      <c r="T213">
        <f>'Input Parameters'!$G$15/(2*'Model Parameters'!$F$4)*'Model Parameters'!$B$39/('Model Parameters'!$B$65)*EXP(-($E213+0.11)/'Model Parameters'!$B$48)+'Input Parameters'!$G$13*'Model Parameters'!$B$61*$S213</f>
        <v>11995.653178596705</v>
      </c>
      <c r="U213">
        <f>1/((SQRT($T213*('Input Parameters'!$G$12)^2/'Model Parameters'!$B$51))/TANH(SQRT($T213*('Input Parameters'!$G$12)^2/'Model Parameters'!$B$51))+$T213*'Input Parameters'!$G$12/'Input Parameters'!$G$17)</f>
        <v>5.1434908638942463E-2</v>
      </c>
      <c r="V213" s="4">
        <f>(2*'Model Parameters'!$F$21*'Input Parameters'!$G$23+'Model Parameters'!$F$22*'Input Parameters'!$G$24+'Model Parameters'!$F$20*'Input Parameters'!$G$22+'Input Parameters'!$G$12*$I213-'Model Parameters'!$F$20*$S213)/(2*'Model Parameters'!$F$21)</f>
        <v>-1908.4007844201551</v>
      </c>
      <c r="W213" s="4">
        <f>'Input Parameters'!$G$12*(2*$F213*$U213*'Model Parameters'!$F$2*'Input Parameters'!$G$4)/(2*'Model Parameters'!$F$21)*EXP(-$S213*('Model Parameters'!$B$32+'Model Parameters'!$B$35))</f>
        <v>7371.7985781554307</v>
      </c>
      <c r="X213">
        <f>MAX(0,$V213+LN(1+($W213*('Model Parameters'!$B$33+2*'Model Parameters'!$B$35)*EXP(-$V213*('Model Parameters'!$B$33+2*'Model Parameters'!$B$35)))/(1+LN(SQRT(1+$W213*('Model Parameters'!$B$33+2*'Model Parameters'!$B$35)*EXP(-$V213*('Model Parameters'!$B$33+2*'Model Parameters'!$B$35))))))/('Model Parameters'!$B$33+2*'Model Parameters'!$B$35))</f>
        <v>2043.3317385518826</v>
      </c>
      <c r="Y213">
        <f>'Input Parameters'!$G$4*'Model Parameters'!$F$2*EXP(-'Model Parameters'!$B$32*$S213-'Model Parameters'!$B$33*$X213-'Model Parameters'!$B$35*($S213+2*$X213))*$U213</f>
        <v>0.58720691731253993</v>
      </c>
      <c r="Z213" s="8">
        <f>$E213-'Model Parameters'!$F$3*'Input Parameters'!$G$3/'Model Parameters'!$F$4*LN($S213/'Input Parameters'!$G$22)</f>
        <v>-1.3085888318239847</v>
      </c>
      <c r="AA213" s="8">
        <f>'Input Parameters'!$G$12*$Y213*$F213*2*'Model Parameters'!$F$4/10</f>
        <v>337.50276367851222</v>
      </c>
      <c r="AB213" s="8">
        <f t="shared" si="19"/>
        <v>0.58720691731253993</v>
      </c>
      <c r="AC213" s="8">
        <f t="shared" si="20"/>
        <v>2043.3317385518826</v>
      </c>
      <c r="AD213" s="8">
        <f>LOG10(S213/1000/'Model Parameters'!$B$15)</f>
        <v>13.885760017210588</v>
      </c>
      <c r="AE213" s="8">
        <f>AA213*10/(AA213*10+('Model Parameters'!$F$4*'Input Parameters'!$G$12)*I213)</f>
        <v>0.49186983348522095</v>
      </c>
      <c r="AF213" s="8">
        <f>Y213*S213*'Input Parameters'!$G$13*'Input Parameters'!$G$12*'Model Parameters'!$B$61</f>
        <v>9.3474668305033558E-3</v>
      </c>
      <c r="AG213" s="8">
        <f>'Input Parameters'!$G$12*F213*Y213</f>
        <v>1.7489908466523922E-2</v>
      </c>
      <c r="AH213" s="8">
        <f>'Input Parameters'!$G$17*('Model Parameters'!$F$2*'Input Parameters'!$G$4*EXP(-'Model Parameters'!$B$32*$S213-'Model Parameters'!$B$33*$X213-'Model Parameters'!$B$35*($S213+2*$X213))-$Y213*SQRT($T213*('Input Parameters'!$G$12)^2/'Model Parameters'!$B$51)/TANH(SQRT($T213*('Input Parameters'!$G$12)^2/'Model Parameters'!$B$51)))</f>
        <v>2.6837375297027274E-2</v>
      </c>
      <c r="AI213" s="8">
        <f>MIN(1,('Model Parameters'!$B$45-'Model Parameters'!$F$3*'Input Parameters'!$G$3/'Model Parameters'!$F$4*LN($S213/'Input Parameters'!$G$22))/Z213)</f>
        <v>0.27784803215628406</v>
      </c>
      <c r="AJ213" s="8">
        <f>MIN('Input Parameters'!$G$24+'Model Parameters'!$F$2*'Input Parameters'!$G$4*EXP(-'Model Parameters'!$B$32*$S213-'Model Parameters'!$B$33*$X213-'Model Parameters'!$B$35*($S213+2*$X213)),AC213*10^(3-AD213)/'Model Parameters'!$B$13)</f>
        <v>2.04446395386376E-2</v>
      </c>
      <c r="AK213" s="8">
        <f t="shared" si="21"/>
        <v>0.13666506531090775</v>
      </c>
      <c r="AL213" s="8">
        <f>MIN(1,('Model Parameters'!$B$45-'Model Parameters'!$F$3*'Input Parameters'!$G$3/'Model Parameters'!$F$4*AD213)/($E213-'Model Parameters'!$F$3*'Input Parameters'!$G$3/'Model Parameters'!$F$4*AD213))</f>
        <v>0.33062457994555972</v>
      </c>
      <c r="AM213" s="8">
        <f>MIN(1,('Model Parameters'!$B$45-'Model Parameters'!$F$3*'Input Parameters'!$G$3/'Model Parameters'!$F$4*AD213-0.2)/($E213-'Model Parameters'!$F$3*'Input Parameters'!$G$3/'Model Parameters'!$F$4*AD213-0.2))</f>
        <v>0.41368580911164854</v>
      </c>
      <c r="AN213" s="8">
        <f t="shared" si="22"/>
        <v>0.16262425708394357</v>
      </c>
      <c r="AO213" s="8">
        <f t="shared" si="23"/>
        <v>0.20347957004294548</v>
      </c>
      <c r="AP213" s="8">
        <f>EXP(-'Model Parameters'!$B$32*$S213-'Model Parameters'!$B$33*$X213-'Model Parameters'!$B$35*($S213+2*$X213))</f>
        <v>0.33517785552467672</v>
      </c>
    </row>
    <row r="214" spans="5:42" x14ac:dyDescent="0.4">
      <c r="E214">
        <f t="shared" si="18"/>
        <v>-1.06</v>
      </c>
      <c r="F214">
        <f>'Input Parameters'!$G$15/(2*'Model Parameters'!$F$4)*'Model Parameters'!$B$39/('Model Parameters'!$B$65)*EXP(-($E214+0.11)/'Model Parameters'!$B$48)</f>
        <v>8516.4539074121913</v>
      </c>
      <c r="G214">
        <f>1/((SQRT($F214*('Input Parameters'!$G$12)^2/'Model Parameters'!$B$51))/TANH(SQRT($F214*('Input Parameters'!$G$12)^2/'Model Parameters'!$B$51))+$F214*'Input Parameters'!$G$12/'Input Parameters'!$G$17)</f>
        <v>6.2763224268408038E-2</v>
      </c>
      <c r="H214">
        <f>'Model Parameters'!$F$2*'Input Parameters'!$G$4*$G214</f>
        <v>2.1377805340633396</v>
      </c>
      <c r="I214">
        <f>'Input Parameters'!$G$15*'Model Parameters'!$B$41/'Model Parameters'!$F$4*EXP(-$E214/'Model Parameters'!$B$50)</f>
        <v>10172.867871433216</v>
      </c>
      <c r="J214">
        <f>'Input Parameters'!$G$22+('Model Parameters'!$F$20*'Input Parameters'!$G$22 - (1/(1/('Input Parameters'!$G$12*($I214+2*$F214*$H214))+1/('Model Parameters'!$F$22*'Input Parameters'!$G$24))) + 'Input Parameters'!$G$12*($I214+2*$F214*$H214))/('Model Parameters'!$F$20+2*'Input Parameters'!$G$13*'Input Parameters'!$G$12*'Model Parameters'!$B$61*$H214)</f>
        <v>5432.4581961270005</v>
      </c>
      <c r="K214">
        <f>'Input Parameters'!$G$15/(2*'Model Parameters'!$F$4)*'Model Parameters'!$B$39/('Model Parameters'!$B$65)*EXP(-($E214+0.11)/'Model Parameters'!$B$48)+'Input Parameters'!$G$13*'Model Parameters'!$B$61*$J214</f>
        <v>14573.644796093797</v>
      </c>
      <c r="L214">
        <f>1/((SQRT($K214*('Input Parameters'!$G$12)^2/'Model Parameters'!$B$51))/TANH(SQRT($K214*('Input Parameters'!$G$12)^2/'Model Parameters'!$B$51))+$K214*'Input Parameters'!$G$12/'Input Parameters'!$G$17)</f>
        <v>4.5848600238027767E-2</v>
      </c>
      <c r="M214">
        <f>'Model Parameters'!$F$2*'Input Parameters'!$G$4*$L214</f>
        <v>1.5616508910337032</v>
      </c>
      <c r="N214">
        <f>'Input Parameters'!$G$22+('Model Parameters'!$F$20*'Input Parameters'!$G$22 - (1/(1/('Input Parameters'!$G$12*($I214+2*$F214*$M214))+1/('Model Parameters'!$F$22*'Input Parameters'!$G$24))) + 'Input Parameters'!$G$12*($I214+2*$F214*$M214))/('Model Parameters'!$F$20+2*'Input Parameters'!$G$13*'Input Parameters'!$G$12*'Model Parameters'!$B$61*$M214)</f>
        <v>5042.9586876993517</v>
      </c>
      <c r="O214" s="4">
        <f>(2*'Model Parameters'!$F$21*'Input Parameters'!$G$23+'Model Parameters'!$F$22*'Input Parameters'!$G$24+'Model Parameters'!$F$20*'Input Parameters'!$G$22+'Input Parameters'!$G$12*$I214-'Model Parameters'!$F$20*$N214)/(2*'Model Parameters'!$F$21)</f>
        <v>-3843.0027764736747</v>
      </c>
      <c r="P214" s="4">
        <f>'Input Parameters'!$G$12*(2*$F214*$M214)/(2*'Model Parameters'!$F$21)*EXP(-$N214*('Model Parameters'!$B$32+'Model Parameters'!$B$35))</f>
        <v>5957.8079183525797</v>
      </c>
      <c r="Q214">
        <f>$O214+LN(1+($P214*('Model Parameters'!$B$33+2*'Model Parameters'!$B$35)*EXP(-$O214*('Model Parameters'!$B$33+2*'Model Parameters'!$B$35)))/(1+LN(SQRT(1+$P214*('Model Parameters'!$B$33+2*'Model Parameters'!$B$35)*EXP(-$O214*('Model Parameters'!$B$33+2*'Model Parameters'!$B$35))))))/('Model Parameters'!$B$33+2*'Model Parameters'!$B$35)</f>
        <v>731.94070970914845</v>
      </c>
      <c r="R214">
        <f>'Input Parameters'!$G$4*'Model Parameters'!$F$2*EXP(-'Model Parameters'!$B$32*$N214-'Model Parameters'!$B$33*$Q214-'Model Parameters'!$B$35*($N214+2*$Q214))*$L214</f>
        <v>0.62487689908483768</v>
      </c>
      <c r="S214">
        <f>'Input Parameters'!$G$22+('Model Parameters'!$F$20*'Input Parameters'!$G$22 - (1/(1/('Input Parameters'!$G$12*($I214+2*$F214*$R214))+1/('Model Parameters'!$F$22*'Input Parameters'!$G$24))) + 'Input Parameters'!$G$12*($I214+2*$F214*$R214))/('Model Parameters'!$F$20+2*'Input Parameters'!$G$13*'Input Parameters'!$G$12*'Model Parameters'!$B$61*$R214)</f>
        <v>3997.7114538561045</v>
      </c>
      <c r="T214">
        <f>'Input Parameters'!$G$15/(2*'Model Parameters'!$F$4)*'Model Parameters'!$B$39/('Model Parameters'!$B$65)*EXP(-($E214+0.11)/'Model Parameters'!$B$48)+'Input Parameters'!$G$13*'Model Parameters'!$B$61*$S214</f>
        <v>12973.902178461747</v>
      </c>
      <c r="U214">
        <f>1/((SQRT($T214*('Input Parameters'!$G$12)^2/'Model Parameters'!$B$51))/TANH(SQRT($T214*('Input Parameters'!$G$12)^2/'Model Parameters'!$B$51))+$T214*'Input Parameters'!$G$12/'Input Parameters'!$G$17)</f>
        <v>4.9116026614242608E-2</v>
      </c>
      <c r="V214" s="4">
        <f>(2*'Model Parameters'!$F$21*'Input Parameters'!$G$23+'Model Parameters'!$F$22*'Input Parameters'!$G$24+'Model Parameters'!$F$20*'Input Parameters'!$G$22+'Input Parameters'!$G$12*$I214-'Model Parameters'!$F$20*$S214)/(2*'Model Parameters'!$F$21)</f>
        <v>-2028.3535911275023</v>
      </c>
      <c r="W214" s="4">
        <f>'Input Parameters'!$G$12*(2*$F214*$U214*'Model Parameters'!$F$2*'Input Parameters'!$G$4)/(2*'Model Parameters'!$F$21)*EXP(-$S214*('Model Parameters'!$B$32+'Model Parameters'!$B$35))</f>
        <v>7401.2941319101774</v>
      </c>
      <c r="X214">
        <f>MAX(0,$V214+LN(1+($W214*('Model Parameters'!$B$33+2*'Model Parameters'!$B$35)*EXP(-$V214*('Model Parameters'!$B$33+2*'Model Parameters'!$B$35)))/(1+LN(SQRT(1+$W214*('Model Parameters'!$B$33+2*'Model Parameters'!$B$35)*EXP(-$V214*('Model Parameters'!$B$33+2*'Model Parameters'!$B$35))))))/('Model Parameters'!$B$33+2*'Model Parameters'!$B$35))</f>
        <v>1993.0589057557479</v>
      </c>
      <c r="Y214">
        <f>'Input Parameters'!$G$4*'Model Parameters'!$F$2*EXP(-'Model Parameters'!$B$32*$S214-'Model Parameters'!$B$33*$X214-'Model Parameters'!$B$35*($S214+2*$X214))*$U214</f>
        <v>0.5487117764340429</v>
      </c>
      <c r="Z214" s="8">
        <f>$E214-'Model Parameters'!$F$3*'Input Parameters'!$G$3/'Model Parameters'!$F$4*LN($S214/'Input Parameters'!$G$22)</f>
        <v>-1.3152517266546202</v>
      </c>
      <c r="AA214" s="8">
        <f>'Input Parameters'!$G$12*$Y214*$F214*2*'Model Parameters'!$F$4/10</f>
        <v>343.57207190980347</v>
      </c>
      <c r="AB214" s="8">
        <f t="shared" si="19"/>
        <v>0.5487117764340429</v>
      </c>
      <c r="AC214" s="8">
        <f t="shared" si="20"/>
        <v>1993.0589057557479</v>
      </c>
      <c r="AD214" s="8">
        <f>LOG10(S214/1000/'Model Parameters'!$B$15)</f>
        <v>13.91386853495348</v>
      </c>
      <c r="AE214" s="8">
        <f>AA214*10/(AA214*10+('Model Parameters'!$F$4*'Input Parameters'!$G$12)*I214)</f>
        <v>0.47882294921171481</v>
      </c>
      <c r="AF214" s="8">
        <f>Y214*S214*'Input Parameters'!$G$13*'Input Parameters'!$G$12*'Model Parameters'!$B$61</f>
        <v>9.3187051084394346E-3</v>
      </c>
      <c r="AG214" s="8">
        <f>'Input Parameters'!$G$12*F214*Y214</f>
        <v>1.7804429284852749E-2</v>
      </c>
      <c r="AH214" s="8">
        <f>'Input Parameters'!$G$17*('Model Parameters'!$F$2*'Input Parameters'!$G$4*EXP(-'Model Parameters'!$B$32*$S214-'Model Parameters'!$B$33*$X214-'Model Parameters'!$B$35*($S214+2*$X214))-$Y214*SQRT($T214*('Input Parameters'!$G$12)^2/'Model Parameters'!$B$51)/TANH(SQRT($T214*('Input Parameters'!$G$12)^2/'Model Parameters'!$B$51)))</f>
        <v>2.7123134393292146E-2</v>
      </c>
      <c r="AI214" s="8">
        <f>MIN(1,('Model Parameters'!$B$45-'Model Parameters'!$F$3*'Input Parameters'!$G$3/'Model Parameters'!$F$4*LN($S214/'Input Parameters'!$G$22))/Z214)</f>
        <v>0.27770480680808396</v>
      </c>
      <c r="AJ214" s="8">
        <f>MIN('Input Parameters'!$G$24+'Model Parameters'!$F$2*'Input Parameters'!$G$4*EXP(-'Model Parameters'!$B$32*$S214-'Model Parameters'!$B$33*$X214-'Model Parameters'!$B$35*($S214+2*$X214)),AC214*10^(3-AD214)/'Model Parameters'!$B$13)</f>
        <v>1.8691845986374699E-2</v>
      </c>
      <c r="AK214" s="8">
        <f t="shared" si="21"/>
        <v>0.13297143460611627</v>
      </c>
      <c r="AL214" s="8">
        <f>MIN(1,('Model Parameters'!$B$45-'Model Parameters'!$F$3*'Input Parameters'!$G$3/'Model Parameters'!$F$4*AD214)/($E214-'Model Parameters'!$F$3*'Input Parameters'!$G$3/'Model Parameters'!$F$4*AD214))</f>
        <v>0.32979938004593939</v>
      </c>
      <c r="AM214" s="8">
        <f>MIN(1,('Model Parameters'!$B$45-'Model Parameters'!$F$3*'Input Parameters'!$G$3/'Model Parameters'!$F$4*AD214-0.2)/($E214-'Model Parameters'!$F$3*'Input Parameters'!$G$3/'Model Parameters'!$F$4*AD214-0.2))</f>
        <v>0.41266879807692997</v>
      </c>
      <c r="AN214" s="8">
        <f t="shared" si="22"/>
        <v>0.15791551180179186</v>
      </c>
      <c r="AO214" s="8">
        <f t="shared" si="23"/>
        <v>0.19759529094284922</v>
      </c>
      <c r="AP214" s="8">
        <f>EXP(-'Model Parameters'!$B$32*$S214-'Model Parameters'!$B$33*$X214-'Model Parameters'!$B$35*($S214+2*$X214))</f>
        <v>0.32799194855594349</v>
      </c>
    </row>
    <row r="215" spans="5:42" x14ac:dyDescent="0.4">
      <c r="E215">
        <f t="shared" si="18"/>
        <v>-1.0649999999999999</v>
      </c>
      <c r="F215">
        <f>'Input Parameters'!$G$15/(2*'Model Parameters'!$F$4)*'Model Parameters'!$B$39/('Model Parameters'!$B$65)*EXP(-($E215+0.11)/'Model Parameters'!$B$48)</f>
        <v>9277.8255565460295</v>
      </c>
      <c r="G215">
        <f>1/((SQRT($F215*('Input Parameters'!$G$12)^2/'Model Parameters'!$B$51))/TANH(SQRT($F215*('Input Parameters'!$G$12)^2/'Model Parameters'!$B$51))+$F215*'Input Parameters'!$G$12/'Input Parameters'!$G$17)</f>
        <v>5.9738777979300967E-2</v>
      </c>
      <c r="H215">
        <f>'Model Parameters'!$F$2*'Input Parameters'!$G$4*$G215</f>
        <v>2.0347647556590478</v>
      </c>
      <c r="I215">
        <f>'Input Parameters'!$G$15*'Model Parameters'!$B$41/'Model Parameters'!$F$4*EXP(-$E215/'Model Parameters'!$B$50)</f>
        <v>10911.123216914197</v>
      </c>
      <c r="J215">
        <f>'Input Parameters'!$G$22+('Model Parameters'!$F$20*'Input Parameters'!$G$22 - (1/(1/('Input Parameters'!$G$12*($I215+2*$F215*$H215))+1/('Model Parameters'!$F$22*'Input Parameters'!$G$24))) + 'Input Parameters'!$G$12*($I215+2*$F215*$H215))/('Model Parameters'!$F$20+2*'Input Parameters'!$G$13*'Input Parameters'!$G$12*'Model Parameters'!$B$61*$H215)</f>
        <v>5832.1710726015999</v>
      </c>
      <c r="K215">
        <f>'Input Parameters'!$G$15/(2*'Model Parameters'!$F$4)*'Model Parameters'!$B$39/('Model Parameters'!$B$65)*EXP(-($E215+0.11)/'Model Parameters'!$B$48)+'Input Parameters'!$G$13*'Model Parameters'!$B$61*$J215</f>
        <v>15780.696302496814</v>
      </c>
      <c r="L215">
        <f>1/((SQRT($K215*('Input Parameters'!$G$12)^2/'Model Parameters'!$B$51))/TANH(SQRT($K215*('Input Parameters'!$G$12)^2/'Model Parameters'!$B$51))+$K215*'Input Parameters'!$G$12/'Input Parameters'!$G$17)</f>
        <v>4.3725729618396034E-2</v>
      </c>
      <c r="M215">
        <f>'Model Parameters'!$F$2*'Input Parameters'!$G$4*$L215</f>
        <v>1.4893437152969076</v>
      </c>
      <c r="N215">
        <f>'Input Parameters'!$G$22+('Model Parameters'!$F$20*'Input Parameters'!$G$22 - (1/(1/('Input Parameters'!$G$12*($I215+2*$F215*$M215))+1/('Model Parameters'!$F$22*'Input Parameters'!$G$24))) + 'Input Parameters'!$G$12*($I215+2*$F215*$M215))/('Model Parameters'!$F$20+2*'Input Parameters'!$G$13*'Input Parameters'!$G$12*'Model Parameters'!$B$61*$M215)</f>
        <v>5406.6717127951197</v>
      </c>
      <c r="O215" s="4">
        <f>(2*'Model Parameters'!$F$21*'Input Parameters'!$G$23+'Model Parameters'!$F$22*'Input Parameters'!$G$24+'Model Parameters'!$F$20*'Input Parameters'!$G$22+'Input Parameters'!$G$12*$I215-'Model Parameters'!$F$20*$N215)/(2*'Model Parameters'!$F$21)</f>
        <v>-4136.5640335728776</v>
      </c>
      <c r="P215" s="4">
        <f>'Input Parameters'!$G$12*(2*$F215*$M215)/(2*'Model Parameters'!$F$21)*EXP(-$N215*('Model Parameters'!$B$32+'Model Parameters'!$B$35))</f>
        <v>5878.9823382781306</v>
      </c>
      <c r="Q215">
        <f>$O215+LN(1+($P215*('Model Parameters'!$B$33+2*'Model Parameters'!$B$35)*EXP(-$O215*('Model Parameters'!$B$33+2*'Model Parameters'!$B$35)))/(1+LN(SQRT(1+$P215*('Model Parameters'!$B$33+2*'Model Parameters'!$B$35)*EXP(-$O215*('Model Parameters'!$B$33+2*'Model Parameters'!$B$35))))))/('Model Parameters'!$B$33+2*'Model Parameters'!$B$35)</f>
        <v>576.28389971842171</v>
      </c>
      <c r="R215">
        <f>'Input Parameters'!$G$4*'Model Parameters'!$F$2*EXP(-'Model Parameters'!$B$32*$N215-'Model Parameters'!$B$33*$Q215-'Model Parameters'!$B$35*($N215+2*$Q215))*$L215</f>
        <v>0.59077176587216051</v>
      </c>
      <c r="S215">
        <f>'Input Parameters'!$G$22+('Model Parameters'!$F$20*'Input Parameters'!$G$22 - (1/(1/('Input Parameters'!$G$12*($I215+2*$F215*$R215))+1/('Model Parameters'!$F$22*'Input Parameters'!$G$24))) + 'Input Parameters'!$G$12*($I215+2*$F215*$R215))/('Model Parameters'!$F$20+2*'Input Parameters'!$G$13*'Input Parameters'!$G$12*'Model Parameters'!$B$61*$R215)</f>
        <v>4264.0044654922822</v>
      </c>
      <c r="T215">
        <f>'Input Parameters'!$G$15/(2*'Model Parameters'!$F$4)*'Model Parameters'!$B$39/('Model Parameters'!$B$65)*EXP(-($E215+0.11)/'Model Parameters'!$B$48)+'Input Parameters'!$G$13*'Model Parameters'!$B$61*$S215</f>
        <v>14032.190535569924</v>
      </c>
      <c r="U215">
        <f>1/((SQRT($T215*('Input Parameters'!$G$12)^2/'Model Parameters'!$B$51))/TANH(SQRT($T215*('Input Parameters'!$G$12)^2/'Model Parameters'!$B$51))+$T215*'Input Parameters'!$G$12/'Input Parameters'!$G$17)</f>
        <v>4.6890543435678708E-2</v>
      </c>
      <c r="V215" s="4">
        <f>(2*'Model Parameters'!$F$21*'Input Parameters'!$G$23+'Model Parameters'!$F$22*'Input Parameters'!$G$24+'Model Parameters'!$F$20*'Input Parameters'!$G$22+'Input Parameters'!$G$12*$I215-'Model Parameters'!$F$20*$S215)/(2*'Model Parameters'!$F$21)</f>
        <v>-2152.7843857514786</v>
      </c>
      <c r="W215" s="4">
        <f>'Input Parameters'!$G$12*(2*$F215*$U215*'Model Parameters'!$F$2*'Input Parameters'!$G$4)/(2*'Model Parameters'!$F$21)*EXP(-$S215*('Model Parameters'!$B$32+'Model Parameters'!$B$35))</f>
        <v>7412.5828363147966</v>
      </c>
      <c r="X215">
        <f>MAX(0,$V215+LN(1+($W215*('Model Parameters'!$B$33+2*'Model Parameters'!$B$35)*EXP(-$V215*('Model Parameters'!$B$33+2*'Model Parameters'!$B$35)))/(1+LN(SQRT(1+$W215*('Model Parameters'!$B$33+2*'Model Parameters'!$B$35)*EXP(-$V215*('Model Parameters'!$B$33+2*'Model Parameters'!$B$35))))))/('Model Parameters'!$B$33+2*'Model Parameters'!$B$35))</f>
        <v>1936.6129634587296</v>
      </c>
      <c r="Y215">
        <f>'Input Parameters'!$G$4*'Model Parameters'!$F$2*EXP(-'Model Parameters'!$B$32*$S215-'Model Parameters'!$B$33*$X215-'Model Parameters'!$B$35*($S215+2*$X215))*$U215</f>
        <v>0.51234513958946315</v>
      </c>
      <c r="Z215" s="8">
        <f>$E215-'Model Parameters'!$F$3*'Input Parameters'!$G$3/'Model Parameters'!$F$4*LN($S215/'Input Parameters'!$G$22)</f>
        <v>-1.3219085687620757</v>
      </c>
      <c r="AA215" s="8">
        <f>'Input Parameters'!$G$12*$Y215*$F215*2*'Model Parameters'!$F$4/10</f>
        <v>349.48102088562189</v>
      </c>
      <c r="AB215" s="8">
        <f t="shared" si="19"/>
        <v>0.51234513958946315</v>
      </c>
      <c r="AC215" s="8">
        <f t="shared" si="20"/>
        <v>1936.6129634587296</v>
      </c>
      <c r="AD215" s="8">
        <f>LOG10(S215/1000/'Model Parameters'!$B$15)</f>
        <v>13.941874741309169</v>
      </c>
      <c r="AE215" s="8">
        <f>AA215*10/(AA215*10+('Model Parameters'!$F$4*'Input Parameters'!$G$12)*I215)</f>
        <v>0.465613083518509</v>
      </c>
      <c r="AF215" s="8">
        <f>Y215*S215*'Input Parameters'!$G$13*'Input Parameters'!$G$12*'Model Parameters'!$B$61</f>
        <v>9.2806867554699312E-3</v>
      </c>
      <c r="AG215" s="8">
        <f>'Input Parameters'!$G$12*F215*Y215</f>
        <v>1.8110640041748553E-2</v>
      </c>
      <c r="AH215" s="8">
        <f>'Input Parameters'!$G$17*('Model Parameters'!$F$2*'Input Parameters'!$G$4*EXP(-'Model Parameters'!$B$32*$S215-'Model Parameters'!$B$33*$X215-'Model Parameters'!$B$35*($S215+2*$X215))-$Y215*SQRT($T215*('Input Parameters'!$G$12)^2/'Model Parameters'!$B$51)/TANH(SQRT($T215*('Input Parameters'!$G$12)^2/'Model Parameters'!$B$51)))</f>
        <v>2.7391326797218504E-2</v>
      </c>
      <c r="AI215" s="8">
        <f>MIN(1,('Model Parameters'!$B$45-'Model Parameters'!$F$3*'Input Parameters'!$G$3/'Model Parameters'!$F$4*LN($S215/'Input Parameters'!$G$22))/Z215)</f>
        <v>0.27755971739079788</v>
      </c>
      <c r="AJ215" s="8">
        <f>MIN('Input Parameters'!$G$24+'Model Parameters'!$F$2*'Input Parameters'!$G$4*EXP(-'Model Parameters'!$B$32*$S215-'Model Parameters'!$B$33*$X215-'Model Parameters'!$B$35*($S215+2*$X215)),AC215*10^(3-AD215)/'Model Parameters'!$B$13)</f>
        <v>1.7028197849576172E-2</v>
      </c>
      <c r="AK215" s="8">
        <f t="shared" si="21"/>
        <v>0.12923543587485534</v>
      </c>
      <c r="AL215" s="8">
        <f>MIN(1,('Model Parameters'!$B$45-'Model Parameters'!$F$3*'Input Parameters'!$G$3/'Model Parameters'!$F$4*AD215)/($E215-'Model Parameters'!$F$3*'Input Parameters'!$G$3/'Model Parameters'!$F$4*AD215))</f>
        <v>0.32897957641043024</v>
      </c>
      <c r="AM215" s="8">
        <f>MIN(1,('Model Parameters'!$B$45-'Model Parameters'!$F$3*'Input Parameters'!$G$3/'Model Parameters'!$F$4*AD215-0.2)/($E215-'Model Parameters'!$F$3*'Input Parameters'!$G$3/'Model Parameters'!$F$4*AD215-0.2))</f>
        <v>0.41165800466677266</v>
      </c>
      <c r="AN215" s="8">
        <f t="shared" si="22"/>
        <v>0.15317719498707336</v>
      </c>
      <c r="AO215" s="8">
        <f t="shared" si="23"/>
        <v>0.19167335290797277</v>
      </c>
      <c r="AP215" s="8">
        <f>EXP(-'Model Parameters'!$B$32*$S215-'Model Parameters'!$B$33*$X215-'Model Parameters'!$B$35*($S215+2*$X215))</f>
        <v>0.32078901085765676</v>
      </c>
    </row>
    <row r="216" spans="5:42" x14ac:dyDescent="0.4">
      <c r="E216">
        <f t="shared" si="18"/>
        <v>-1.07</v>
      </c>
      <c r="F216">
        <f>'Input Parameters'!$G$15/(2*'Model Parameters'!$F$4)*'Model Parameters'!$B$39/('Model Parameters'!$B$65)*EXP(-($E216+0.11)/'Model Parameters'!$B$48)</f>
        <v>10107.26389099364</v>
      </c>
      <c r="G216">
        <f>1/((SQRT($F216*('Input Parameters'!$G$12)^2/'Model Parameters'!$B$51))/TANH(SQRT($F216*('Input Parameters'!$G$12)^2/'Model Parameters'!$B$51))+$F216*'Input Parameters'!$G$12/'Input Parameters'!$G$17)</f>
        <v>5.6846327501472761E-2</v>
      </c>
      <c r="H216">
        <f>'Model Parameters'!$F$2*'Input Parameters'!$G$4*$G216</f>
        <v>1.9362448915296999</v>
      </c>
      <c r="I216">
        <f>'Input Parameters'!$G$15*'Model Parameters'!$B$41/'Model Parameters'!$F$4*EXP(-$E216/'Model Parameters'!$B$50)</f>
        <v>11702.954502043634</v>
      </c>
      <c r="J216">
        <f>'Input Parameters'!$G$22+('Model Parameters'!$F$20*'Input Parameters'!$G$22 - (1/(1/('Input Parameters'!$G$12*($I216+2*$F216*$H216))+1/('Model Parameters'!$F$22*'Input Parameters'!$G$24))) + 'Input Parameters'!$G$12*($I216+2*$F216*$H216))/('Model Parameters'!$F$20+2*'Input Parameters'!$G$13*'Input Parameters'!$G$12*'Model Parameters'!$B$61*$H216)</f>
        <v>6258.3748437875965</v>
      </c>
      <c r="K216">
        <f>'Input Parameters'!$G$15/(2*'Model Parameters'!$F$4)*'Model Parameters'!$B$39/('Model Parameters'!$B$65)*EXP(-($E216+0.11)/'Model Parameters'!$B$48)+'Input Parameters'!$G$13*'Model Parameters'!$B$61*$J216</f>
        <v>17085.35184181681</v>
      </c>
      <c r="L216">
        <f>1/((SQRT($K216*('Input Parameters'!$G$12)^2/'Model Parameters'!$B$51))/TANH(SQRT($K216*('Input Parameters'!$G$12)^2/'Model Parameters'!$B$51))+$K216*'Input Parameters'!$G$12/'Input Parameters'!$G$17)</f>
        <v>4.1694275891310625E-2</v>
      </c>
      <c r="M216">
        <f>'Model Parameters'!$F$2*'Input Parameters'!$G$4*$L216</f>
        <v>1.4201502937632793</v>
      </c>
      <c r="N216">
        <f>'Input Parameters'!$G$22+('Model Parameters'!$F$20*'Input Parameters'!$G$22 - (1/(1/('Input Parameters'!$G$12*($I216+2*$F216*$M216))+1/('Model Parameters'!$F$22*'Input Parameters'!$G$24))) + 'Input Parameters'!$G$12*($I216+2*$F216*$M216))/('Model Parameters'!$F$20+2*'Input Parameters'!$G$13*'Input Parameters'!$G$12*'Model Parameters'!$B$61*$M216)</f>
        <v>5794.2980136446095</v>
      </c>
      <c r="O216" s="4">
        <f>(2*'Model Parameters'!$F$21*'Input Parameters'!$G$23+'Model Parameters'!$F$22*'Input Parameters'!$G$24+'Model Parameters'!$F$20*'Input Parameters'!$G$22+'Input Parameters'!$G$12*$I216-'Model Parameters'!$F$20*$N216)/(2*'Model Parameters'!$F$21)</f>
        <v>-4447.1207777957416</v>
      </c>
      <c r="P216" s="4">
        <f>'Input Parameters'!$G$12*(2*$F216*$M216)/(2*'Model Parameters'!$F$21)*EXP(-$N216*('Model Parameters'!$B$32+'Model Parameters'!$B$35))</f>
        <v>5780.6222340440145</v>
      </c>
      <c r="Q216">
        <f>$O216+LN(1+($P216*('Model Parameters'!$B$33+2*'Model Parameters'!$B$35)*EXP(-$O216*('Model Parameters'!$B$33+2*'Model Parameters'!$B$35)))/(1+LN(SQRT(1+$P216*('Model Parameters'!$B$33+2*'Model Parameters'!$B$35)*EXP(-$O216*('Model Parameters'!$B$33+2*'Model Parameters'!$B$35))))))/('Model Parameters'!$B$33+2*'Model Parameters'!$B$35)</f>
        <v>408.12303225921187</v>
      </c>
      <c r="R216">
        <f>'Input Parameters'!$G$4*'Model Parameters'!$F$2*EXP(-'Model Parameters'!$B$32*$N216-'Model Parameters'!$B$33*$Q216-'Model Parameters'!$B$35*($N216+2*$Q216))*$L216</f>
        <v>0.55846464385569627</v>
      </c>
      <c r="S216">
        <f>'Input Parameters'!$G$22+('Model Parameters'!$F$20*'Input Parameters'!$G$22 - (1/(1/('Input Parameters'!$G$12*($I216+2*$F216*$R216))+1/('Model Parameters'!$F$22*'Input Parameters'!$G$24))) + 'Input Parameters'!$G$12*($I216+2*$F216*$R216))/('Model Parameters'!$F$20+2*'Input Parameters'!$G$13*'Input Parameters'!$G$12*'Model Parameters'!$B$61*$R216)</f>
        <v>4547.0039104190755</v>
      </c>
      <c r="T216">
        <f>'Input Parameters'!$G$15/(2*'Model Parameters'!$F$4)*'Model Parameters'!$B$39/('Model Parameters'!$B$65)*EXP(-($E216+0.11)/'Model Parameters'!$B$48)+'Input Parameters'!$G$13*'Model Parameters'!$B$61*$S216</f>
        <v>15177.173251110908</v>
      </c>
      <c r="U216">
        <f>1/((SQRT($T216*('Input Parameters'!$G$12)^2/'Model Parameters'!$B$51))/TANH(SQRT($T216*('Input Parameters'!$G$12)^2/'Model Parameters'!$B$51))+$T216*'Input Parameters'!$G$12/'Input Parameters'!$G$17)</f>
        <v>4.4754848809947664E-2</v>
      </c>
      <c r="V216" s="4">
        <f>(2*'Model Parameters'!$F$21*'Input Parameters'!$G$23+'Model Parameters'!$F$22*'Input Parameters'!$G$24+'Model Parameters'!$F$20*'Input Parameters'!$G$22+'Input Parameters'!$G$12*$I216-'Model Parameters'!$F$20*$S216)/(2*'Model Parameters'!$F$21)</f>
        <v>-2281.6988995832075</v>
      </c>
      <c r="W216" s="4">
        <f>'Input Parameters'!$G$12*(2*$F216*$U216*'Model Parameters'!$F$2*'Input Parameters'!$G$4)/(2*'Model Parameters'!$F$21)*EXP(-$S216*('Model Parameters'!$B$32+'Model Parameters'!$B$35))</f>
        <v>7404.5068293772656</v>
      </c>
      <c r="X216">
        <f>MAX(0,$V216+LN(1+($W216*('Model Parameters'!$B$33+2*'Model Parameters'!$B$35)*EXP(-$V216*('Model Parameters'!$B$33+2*'Model Parameters'!$B$35)))/(1+LN(SQRT(1+$W216*('Model Parameters'!$B$33+2*'Model Parameters'!$B$35)*EXP(-$V216*('Model Parameters'!$B$33+2*'Model Parameters'!$B$35))))))/('Model Parameters'!$B$33+2*'Model Parameters'!$B$35))</f>
        <v>1873.6452517970015</v>
      </c>
      <c r="Y216">
        <f>'Input Parameters'!$G$4*'Model Parameters'!$F$2*EXP(-'Model Parameters'!$B$32*$S216-'Model Parameters'!$B$33*$X216-'Model Parameters'!$B$35*($S216+2*$X216))*$U216</f>
        <v>0.47799662144231841</v>
      </c>
      <c r="Z216" s="8">
        <f>$E216-'Model Parameters'!$F$3*'Input Parameters'!$G$3/'Model Parameters'!$F$4*LN($S216/'Input Parameters'!$G$22)</f>
        <v>-1.3285595818825522</v>
      </c>
      <c r="AA216" s="8">
        <f>'Input Parameters'!$G$12*$Y216*$F216*2*'Model Parameters'!$F$4/10</f>
        <v>355.200202209672</v>
      </c>
      <c r="AB216" s="8">
        <f t="shared" si="19"/>
        <v>0.47799662144231841</v>
      </c>
      <c r="AC216" s="8">
        <f t="shared" si="20"/>
        <v>1873.6452517970015</v>
      </c>
      <c r="AD216" s="8">
        <f>LOG10(S216/1000/'Model Parameters'!$B$15)</f>
        <v>13.969782418172247</v>
      </c>
      <c r="AE216" s="8">
        <f>AA216*10/(AA216*10+('Model Parameters'!$F$4*'Input Parameters'!$G$12)*I216)</f>
        <v>0.45224812999789954</v>
      </c>
      <c r="AF216" s="8">
        <f>Y216*S216*'Input Parameters'!$G$13*'Input Parameters'!$G$12*'Model Parameters'!$B$61</f>
        <v>9.2331522670399437E-3</v>
      </c>
      <c r="AG216" s="8">
        <f>'Input Parameters'!$G$12*F216*Y216</f>
        <v>1.8407016749218633E-2</v>
      </c>
      <c r="AH216" s="8">
        <f>'Input Parameters'!$G$17*('Model Parameters'!$F$2*'Input Parameters'!$G$4*EXP(-'Model Parameters'!$B$32*$S216-'Model Parameters'!$B$33*$X216-'Model Parameters'!$B$35*($S216+2*$X216))-$Y216*SQRT($T216*('Input Parameters'!$G$12)^2/'Model Parameters'!$B$51)/TANH(SQRT($T216*('Input Parameters'!$G$12)^2/'Model Parameters'!$B$51)))</f>
        <v>2.7640169016258591E-2</v>
      </c>
      <c r="AI216" s="8">
        <f>MIN(1,('Model Parameters'!$B$45-'Model Parameters'!$F$3*'Input Parameters'!$G$3/'Model Parameters'!$F$4*LN($S216/'Input Parameters'!$G$22))/Z216)</f>
        <v>0.27741291162892967</v>
      </c>
      <c r="AJ216" s="8">
        <f>MIN('Input Parameters'!$G$24+'Model Parameters'!$F$2*'Input Parameters'!$G$4*EXP(-'Model Parameters'!$B$32*$S216-'Model Parameters'!$B$33*$X216-'Model Parameters'!$B$35*($S216+2*$X216)),AC216*10^(3-AD216)/'Model Parameters'!$B$13)</f>
        <v>1.5449183901540132E-2</v>
      </c>
      <c r="AK216" s="8">
        <f t="shared" si="21"/>
        <v>0.12545947052145601</v>
      </c>
      <c r="AL216" s="8">
        <f>MIN(1,('Model Parameters'!$B$45-'Model Parameters'!$F$3*'Input Parameters'!$G$3/'Model Parameters'!$F$4*AD216)/($E216-'Model Parameters'!$F$3*'Input Parameters'!$G$3/'Model Parameters'!$F$4*AD216))</f>
        <v>0.32816514540076747</v>
      </c>
      <c r="AM216" s="8">
        <f>MIN(1,('Model Parameters'!$B$45-'Model Parameters'!$F$3*'Input Parameters'!$G$3/'Model Parameters'!$F$4*AD216-0.2)/($E216-'Model Parameters'!$F$3*'Input Parameters'!$G$3/'Model Parameters'!$F$4*AD216-0.2))</f>
        <v>0.41065339364806053</v>
      </c>
      <c r="AN216" s="8">
        <f t="shared" si="22"/>
        <v>0.14841207333798589</v>
      </c>
      <c r="AO216" s="8">
        <f t="shared" si="23"/>
        <v>0.1857172293546267</v>
      </c>
      <c r="AP216" s="8">
        <f>EXP(-'Model Parameters'!$B$32*$S216-'Model Parameters'!$B$33*$X216-'Model Parameters'!$B$35*($S216+2*$X216))</f>
        <v>0.31356447979658064</v>
      </c>
    </row>
    <row r="217" spans="5:42" x14ac:dyDescent="0.4">
      <c r="E217">
        <f t="shared" si="18"/>
        <v>-1.075</v>
      </c>
      <c r="F217">
        <f>'Input Parameters'!$G$15/(2*'Model Parameters'!$F$4)*'Model Parameters'!$B$39/('Model Parameters'!$B$65)*EXP(-($E217+0.11)/'Model Parameters'!$B$48)</f>
        <v>11010.854077775384</v>
      </c>
      <c r="G217">
        <f>1/((SQRT($F217*('Input Parameters'!$G$12)^2/'Model Parameters'!$B$51))/TANH(SQRT($F217*('Input Parameters'!$G$12)^2/'Model Parameters'!$B$51))+$F217*'Input Parameters'!$G$12/'Input Parameters'!$G$17)</f>
        <v>5.4080459390578504E-2</v>
      </c>
      <c r="H217">
        <f>'Model Parameters'!$F$2*'Input Parameters'!$G$4*$G217</f>
        <v>1.8420365541445776</v>
      </c>
      <c r="I217">
        <f>'Input Parameters'!$G$15*'Model Parameters'!$B$41/'Model Parameters'!$F$4*EXP(-$E217/'Model Parameters'!$B$50)</f>
        <v>12552.249787133893</v>
      </c>
      <c r="J217">
        <f>'Input Parameters'!$G$22+('Model Parameters'!$F$20*'Input Parameters'!$G$22 - (1/(1/('Input Parameters'!$G$12*($I217+2*$F217*$H217))+1/('Model Parameters'!$F$22*'Input Parameters'!$G$24))) + 'Input Parameters'!$G$12*($I217+2*$F217*$H217))/('Model Parameters'!$F$20+2*'Input Parameters'!$G$13*'Input Parameters'!$G$12*'Model Parameters'!$B$61*$H217)</f>
        <v>6712.5613647107684</v>
      </c>
      <c r="K217">
        <f>'Input Parameters'!$G$15/(2*'Model Parameters'!$F$4)*'Model Parameters'!$B$39/('Model Parameters'!$B$65)*EXP(-($E217+0.11)/'Model Parameters'!$B$48)+'Input Parameters'!$G$13*'Model Parameters'!$B$61*$J217</f>
        <v>18495.359999427892</v>
      </c>
      <c r="L217">
        <f>1/((SQRT($K217*('Input Parameters'!$G$12)^2/'Model Parameters'!$B$51))/TANH(SQRT($K217*('Input Parameters'!$G$12)^2/'Model Parameters'!$B$51))+$K217*'Input Parameters'!$G$12/'Input Parameters'!$G$17)</f>
        <v>3.9750386929207515E-2</v>
      </c>
      <c r="M217">
        <f>'Model Parameters'!$F$2*'Input Parameters'!$G$4*$L217</f>
        <v>1.3539394189714891</v>
      </c>
      <c r="N217">
        <f>'Input Parameters'!$G$22+('Model Parameters'!$F$20*'Input Parameters'!$G$22 - (1/(1/('Input Parameters'!$G$12*($I217+2*$F217*$M217))+1/('Model Parameters'!$F$22*'Input Parameters'!$G$24))) + 'Input Parameters'!$G$12*($I217+2*$F217*$M217))/('Model Parameters'!$F$20+2*'Input Parameters'!$G$13*'Input Parameters'!$G$12*'Model Parameters'!$B$61*$M217)</f>
        <v>6207.2359045218309</v>
      </c>
      <c r="O217" s="4">
        <f>(2*'Model Parameters'!$F$21*'Input Parameters'!$G$23+'Model Parameters'!$F$22*'Input Parameters'!$G$24+'Model Parameters'!$F$20*'Input Parameters'!$G$22+'Input Parameters'!$G$12*$I217-'Model Parameters'!$F$20*$N217)/(2*'Model Parameters'!$F$21)</f>
        <v>-4775.3211572662512</v>
      </c>
      <c r="P217" s="4">
        <f>'Input Parameters'!$G$12*(2*$F217*$M217)/(2*'Model Parameters'!$F$21)*EXP(-$N217*('Model Parameters'!$B$32+'Model Parameters'!$B$35))</f>
        <v>5662.5873310711986</v>
      </c>
      <c r="Q217">
        <f>$O217+LN(1+($P217*('Model Parameters'!$B$33+2*'Model Parameters'!$B$35)*EXP(-$O217*('Model Parameters'!$B$33+2*'Model Parameters'!$B$35)))/(1+LN(SQRT(1+$P217*('Model Parameters'!$B$33+2*'Model Parameters'!$B$35)*EXP(-$O217*('Model Parameters'!$B$33+2*'Model Parameters'!$B$35))))))/('Model Parameters'!$B$33+2*'Model Parameters'!$B$35)</f>
        <v>226.84062110459672</v>
      </c>
      <c r="R217">
        <f>'Input Parameters'!$G$4*'Model Parameters'!$F$2*EXP(-'Model Parameters'!$B$32*$N217-'Model Parameters'!$B$33*$Q217-'Model Parameters'!$B$35*($N217+2*$Q217))*$L217</f>
        <v>0.52784597528191246</v>
      </c>
      <c r="S217">
        <f>'Input Parameters'!$G$22+('Model Parameters'!$F$20*'Input Parameters'!$G$22 - (1/(1/('Input Parameters'!$G$12*($I217+2*$F217*$R217))+1/('Model Parameters'!$F$22*'Input Parameters'!$G$24))) + 'Input Parameters'!$G$12*($I217+2*$F217*$R217))/('Model Parameters'!$F$20+2*'Input Parameters'!$G$13*'Input Parameters'!$G$12*'Model Parameters'!$B$61*$R217)</f>
        <v>4847.7248740320974</v>
      </c>
      <c r="T217">
        <f>'Input Parameters'!$G$15/(2*'Model Parameters'!$F$4)*'Model Parameters'!$B$39/('Model Parameters'!$B$65)*EXP(-($E217+0.11)/'Model Parameters'!$B$48)+'Input Parameters'!$G$13*'Model Parameters'!$B$61*$S217</f>
        <v>16416.067312321175</v>
      </c>
      <c r="U217">
        <f>1/((SQRT($T217*('Input Parameters'!$G$12)^2/'Model Parameters'!$B$51))/TANH(SQRT($T217*('Input Parameters'!$G$12)^2/'Model Parameters'!$B$51))+$T217*'Input Parameters'!$G$12/'Input Parameters'!$G$17)</f>
        <v>4.2705496198437408E-2</v>
      </c>
      <c r="V217" s="4">
        <f>(2*'Model Parameters'!$F$21*'Input Parameters'!$G$23+'Model Parameters'!$F$22*'Input Parameters'!$G$24+'Model Parameters'!$F$20*'Input Parameters'!$G$22+'Input Parameters'!$G$12*$I217-'Model Parameters'!$F$20*$S217)/(2*'Model Parameters'!$F$21)</f>
        <v>-2415.0799587544493</v>
      </c>
      <c r="W217" s="4">
        <f>'Input Parameters'!$G$12*(2*$F217*$U217*'Model Parameters'!$F$2*'Input Parameters'!$G$4)/(2*'Model Parameters'!$F$21)*EXP(-$S217*('Model Parameters'!$B$32+'Model Parameters'!$B$35))</f>
        <v>7376.0014278707595</v>
      </c>
      <c r="X217">
        <f>MAX(0,$V217+LN(1+($W217*('Model Parameters'!$B$33+2*'Model Parameters'!$B$35)*EXP(-$V217*('Model Parameters'!$B$33+2*'Model Parameters'!$B$35)))/(1+LN(SQRT(1+$W217*('Model Parameters'!$B$33+2*'Model Parameters'!$B$35)*EXP(-$V217*('Model Parameters'!$B$33+2*'Model Parameters'!$B$35))))))/('Model Parameters'!$B$33+2*'Model Parameters'!$B$35))</f>
        <v>1803.7958372545168</v>
      </c>
      <c r="Y217">
        <f>'Input Parameters'!$G$4*'Model Parameters'!$F$2*EXP(-'Model Parameters'!$B$32*$S217-'Model Parameters'!$B$33*$X217-'Model Parameters'!$B$35*($S217+2*$X217))*$U217</f>
        <v>0.44556133497560085</v>
      </c>
      <c r="Z217" s="8">
        <f>$E217-'Model Parameters'!$F$3*'Input Parameters'!$G$3/'Model Parameters'!$F$4*LN($S217/'Input Parameters'!$G$22)</f>
        <v>-1.3352049724247854</v>
      </c>
      <c r="AA217" s="8">
        <f>'Input Parameters'!$G$12*$Y217*$F217*2*'Model Parameters'!$F$4/10</f>
        <v>360.69761954932716</v>
      </c>
      <c r="AB217" s="8">
        <f t="shared" si="19"/>
        <v>0.44556133497560085</v>
      </c>
      <c r="AC217" s="8">
        <f t="shared" si="20"/>
        <v>1803.7958372545168</v>
      </c>
      <c r="AD217" s="8">
        <f>LOG10(S217/1000/'Model Parameters'!$B$15)</f>
        <v>13.997595054544854</v>
      </c>
      <c r="AE217" s="8">
        <f>AA217*10/(AA217*10+('Model Parameters'!$F$4*'Input Parameters'!$G$12)*I217)</f>
        <v>0.43873647736720867</v>
      </c>
      <c r="AF217" s="8">
        <f>Y217*S217*'Input Parameters'!$G$13*'Input Parameters'!$G$12*'Model Parameters'!$B$61</f>
        <v>9.1758288337717448E-3</v>
      </c>
      <c r="AG217" s="8">
        <f>'Input Parameters'!$G$12*F217*Y217</f>
        <v>1.8691901308458676E-2</v>
      </c>
      <c r="AH217" s="8">
        <f>'Input Parameters'!$G$17*('Model Parameters'!$F$2*'Input Parameters'!$G$4*EXP(-'Model Parameters'!$B$32*$S217-'Model Parameters'!$B$33*$X217-'Model Parameters'!$B$35*($S217+2*$X217))-$Y217*SQRT($T217*('Input Parameters'!$G$12)^2/'Model Parameters'!$B$51)/TANH(SQRT($T217*('Input Parameters'!$G$12)^2/'Model Parameters'!$B$51)))</f>
        <v>2.7867730142230429E-2</v>
      </c>
      <c r="AI217" s="8">
        <f>MIN(1,('Model Parameters'!$B$45-'Model Parameters'!$F$3*'Input Parameters'!$G$3/'Model Parameters'!$F$4*LN($S217/'Input Parameters'!$G$22))/Z217)</f>
        <v>0.27726452497587578</v>
      </c>
      <c r="AJ217" s="8">
        <f>MIN('Input Parameters'!$G$24+'Model Parameters'!$F$2*'Input Parameters'!$G$4*EXP(-'Model Parameters'!$B$32*$S217-'Model Parameters'!$B$33*$X217-'Model Parameters'!$B$35*($S217+2*$X217)),AC217*10^(3-AD217)/'Model Parameters'!$B$13)</f>
        <v>1.3950601075947561E-2</v>
      </c>
      <c r="AK217" s="8">
        <f t="shared" si="21"/>
        <v>0.12164606098680819</v>
      </c>
      <c r="AL217" s="8">
        <f>MIN(1,('Model Parameters'!$B$45-'Model Parameters'!$F$3*'Input Parameters'!$G$3/'Model Parameters'!$F$4*AD217)/($E217-'Model Parameters'!$F$3*'Input Parameters'!$G$3/'Model Parameters'!$F$4*AD217))</f>
        <v>0.32735606050554533</v>
      </c>
      <c r="AM217" s="8">
        <f>MIN(1,('Model Parameters'!$B$45-'Model Parameters'!$F$3*'Input Parameters'!$G$3/'Model Parameters'!$F$4*AD217-0.2)/($E217-'Model Parameters'!$F$3*'Input Parameters'!$G$3/'Model Parameters'!$F$4*AD217-0.2))</f>
        <v>0.40965492786002616</v>
      </c>
      <c r="AN217" s="8">
        <f t="shared" si="22"/>
        <v>0.14362304483100979</v>
      </c>
      <c r="AO217" s="8">
        <f t="shared" si="23"/>
        <v>0.17973055998542586</v>
      </c>
      <c r="AP217" s="8">
        <f>EXP(-'Model Parameters'!$B$32*$S217-'Model Parameters'!$B$33*$X217-'Model Parameters'!$B$35*($S217+2*$X217))</f>
        <v>0.30631329850666761</v>
      </c>
    </row>
    <row r="218" spans="5:42" x14ac:dyDescent="0.4">
      <c r="E218">
        <f t="shared" si="18"/>
        <v>-1.08</v>
      </c>
      <c r="F218">
        <f>'Input Parameters'!$G$15/(2*'Model Parameters'!$F$4)*'Model Parameters'!$B$39/('Model Parameters'!$B$65)*EXP(-($E218+0.11)/'Model Parameters'!$B$48)</f>
        <v>11995.225298321946</v>
      </c>
      <c r="G218">
        <f>1/((SQRT($F218*('Input Parameters'!$G$12)^2/'Model Parameters'!$B$51))/TANH(SQRT($F218*('Input Parameters'!$G$12)^2/'Model Parameters'!$B$51))+$F218*'Input Parameters'!$G$12/'Input Parameters'!$G$17)</f>
        <v>5.1435985666699609E-2</v>
      </c>
      <c r="H218">
        <f>'Model Parameters'!$F$2*'Input Parameters'!$G$4*$G218</f>
        <v>1.7519630355252371</v>
      </c>
      <c r="I218">
        <f>'Input Parameters'!$G$15*'Model Parameters'!$B$41/'Model Parameters'!$F$4*EXP(-$E218/'Model Parameters'!$B$50)</f>
        <v>13463.179292980212</v>
      </c>
      <c r="J218">
        <f>'Input Parameters'!$G$22+('Model Parameters'!$F$20*'Input Parameters'!$G$22 - (1/(1/('Input Parameters'!$G$12*($I218+2*$F218*$H218))+1/('Model Parameters'!$F$22*'Input Parameters'!$G$24))) + 'Input Parameters'!$G$12*($I218+2*$F218*$H218))/('Model Parameters'!$F$20+2*'Input Parameters'!$G$13*'Input Parameters'!$G$12*'Model Parameters'!$B$61*$H218)</f>
        <v>7196.2881151199008</v>
      </c>
      <c r="K218">
        <f>'Input Parameters'!$G$15/(2*'Model Parameters'!$F$4)*'Model Parameters'!$B$39/('Model Parameters'!$B$65)*EXP(-($E218+0.11)/'Model Parameters'!$B$48)+'Input Parameters'!$G$13*'Model Parameters'!$B$61*$J218</f>
        <v>20019.086546680635</v>
      </c>
      <c r="L218">
        <f>1/((SQRT($K218*('Input Parameters'!$G$12)^2/'Model Parameters'!$B$51))/TANH(SQRT($K218*('Input Parameters'!$G$12)^2/'Model Parameters'!$B$51))+$K218*'Input Parameters'!$G$12/'Input Parameters'!$G$17)</f>
        <v>3.7890373867207866E-2</v>
      </c>
      <c r="M218">
        <f>'Model Parameters'!$F$2*'Input Parameters'!$G$4*$L218</f>
        <v>1.2905854443566465</v>
      </c>
      <c r="N218">
        <f>'Input Parameters'!$G$22+('Model Parameters'!$F$20*'Input Parameters'!$G$22 - (1/(1/('Input Parameters'!$G$12*($I218+2*$F218*$M218))+1/('Model Parameters'!$F$22*'Input Parameters'!$G$24))) + 'Input Parameters'!$G$12*($I218+2*$F218*$M218))/('Model Parameters'!$F$20+2*'Input Parameters'!$G$13*'Input Parameters'!$G$12*'Model Parameters'!$B$61*$M218)</f>
        <v>6646.9566008448501</v>
      </c>
      <c r="O218" s="4">
        <f>(2*'Model Parameters'!$F$21*'Input Parameters'!$G$23+'Model Parameters'!$F$22*'Input Parameters'!$G$24+'Model Parameters'!$F$20*'Input Parameters'!$G$22+'Input Parameters'!$G$12*$I218-'Model Parameters'!$F$20*$N218)/(2*'Model Parameters'!$F$21)</f>
        <v>-5121.8107463067563</v>
      </c>
      <c r="P218" s="4">
        <f>'Input Parameters'!$G$12*(2*$F218*$M218)/(2*'Model Parameters'!$F$21)*EXP(-$N218*('Model Parameters'!$B$32+'Model Parameters'!$B$35))</f>
        <v>5524.9663999240984</v>
      </c>
      <c r="Q218">
        <f>$O218+LN(1+($P218*('Model Parameters'!$B$33+2*'Model Parameters'!$B$35)*EXP(-$O218*('Model Parameters'!$B$33+2*'Model Parameters'!$B$35)))/(1+LN(SQRT(1+$P218*('Model Parameters'!$B$33+2*'Model Parameters'!$B$35)*EXP(-$O218*('Model Parameters'!$B$33+2*'Model Parameters'!$B$35))))))/('Model Parameters'!$B$33+2*'Model Parameters'!$B$35)</f>
        <v>31.791526456113388</v>
      </c>
      <c r="R218">
        <f>'Input Parameters'!$G$4*'Model Parameters'!$F$2*EXP(-'Model Parameters'!$B$32*$N218-'Model Parameters'!$B$33*$Q218-'Model Parameters'!$B$35*($N218+2*$Q218))*$L218</f>
        <v>0.49881317555985133</v>
      </c>
      <c r="S218">
        <f>'Input Parameters'!$G$22+('Model Parameters'!$F$20*'Input Parameters'!$G$22 - (1/(1/('Input Parameters'!$G$12*($I218+2*$F218*$R218))+1/('Model Parameters'!$F$22*'Input Parameters'!$G$24))) + 'Input Parameters'!$G$12*($I218+2*$F218*$R218))/('Model Parameters'!$F$20+2*'Input Parameters'!$G$13*'Input Parameters'!$G$12*'Model Parameters'!$B$61*$R218)</f>
        <v>5167.241699005278</v>
      </c>
      <c r="T218">
        <f>'Input Parameters'!$G$15/(2*'Model Parameters'!$F$4)*'Model Parameters'!$B$39/('Model Parameters'!$B$65)*EXP(-($E218+0.11)/'Model Parameters'!$B$48)+'Input Parameters'!$G$13*'Model Parameters'!$B$61*$S218</f>
        <v>17756.699792712832</v>
      </c>
      <c r="U218">
        <f>1/((SQRT($T218*('Input Parameters'!$G$12)^2/'Model Parameters'!$B$51))/TANH(SQRT($T218*('Input Parameters'!$G$12)^2/'Model Parameters'!$B$51))+$T218*'Input Parameters'!$G$12/'Input Parameters'!$G$17)</f>
        <v>4.0739192631542312E-2</v>
      </c>
      <c r="V218" s="4">
        <f>(2*'Model Parameters'!$F$21*'Input Parameters'!$G$23+'Model Parameters'!$F$22*'Input Parameters'!$G$24+'Model Parameters'!$F$20*'Input Parameters'!$G$22+'Input Parameters'!$G$12*$I218-'Model Parameters'!$F$20*$S218)/(2*'Model Parameters'!$F$21)</f>
        <v>-2552.8841285392523</v>
      </c>
      <c r="W218" s="4">
        <f>'Input Parameters'!$G$12*(2*$F218*$U218*'Model Parameters'!$F$2*'Input Parameters'!$G$4)/(2*'Model Parameters'!$F$21)*EXP(-$S218*('Model Parameters'!$B$32+'Model Parameters'!$B$35))</f>
        <v>7326.121642048839</v>
      </c>
      <c r="X218">
        <f>MAX(0,$V218+LN(1+($W218*('Model Parameters'!$B$33+2*'Model Parameters'!$B$35)*EXP(-$V218*('Model Parameters'!$B$33+2*'Model Parameters'!$B$35)))/(1+LN(SQRT(1+$W218*('Model Parameters'!$B$33+2*'Model Parameters'!$B$35)*EXP(-$V218*('Model Parameters'!$B$33+2*'Model Parameters'!$B$35))))))/('Model Parameters'!$B$33+2*'Model Parameters'!$B$35))</f>
        <v>1726.6942040404515</v>
      </c>
      <c r="Y218">
        <f>'Input Parameters'!$G$4*'Model Parameters'!$F$2*EXP(-'Model Parameters'!$B$32*$S218-'Model Parameters'!$B$33*$X218-'Model Parameters'!$B$35*($S218+2*$X218))*$U218</f>
        <v>0.41493961508297145</v>
      </c>
      <c r="Z218" s="8">
        <f>$E218-'Model Parameters'!$F$3*'Input Parameters'!$G$3/'Model Parameters'!$F$4*LN($S218/'Input Parameters'!$G$22)</f>
        <v>-1.3418449306644706</v>
      </c>
      <c r="AA218" s="8">
        <f>'Input Parameters'!$G$12*$Y218*$F218*2*'Model Parameters'!$F$4/10</f>
        <v>365.93848159196972</v>
      </c>
      <c r="AB218" s="8">
        <f t="shared" si="19"/>
        <v>0.41493961508297145</v>
      </c>
      <c r="AC218" s="8">
        <f t="shared" si="20"/>
        <v>1726.6942040404515</v>
      </c>
      <c r="AD218" s="8">
        <f>LOG10(S218/1000/'Model Parameters'!$B$15)</f>
        <v>14.025315866726448</v>
      </c>
      <c r="AE218" s="8">
        <f>AA218*10/(AA218*10+('Model Parameters'!$F$4*'Input Parameters'!$G$12)*I218)</f>
        <v>0.4250869892405108</v>
      </c>
      <c r="AF218" s="8">
        <f>Y218*S218*'Input Parameters'!$G$13*'Input Parameters'!$G$12*'Model Parameters'!$B$61</f>
        <v>9.1084298743391925E-3</v>
      </c>
      <c r="AG218" s="8">
        <f>'Input Parameters'!$G$12*F218*Y218</f>
        <v>1.8963490780534265E-2</v>
      </c>
      <c r="AH218" s="8">
        <f>'Input Parameters'!$G$17*('Model Parameters'!$F$2*'Input Parameters'!$G$4*EXP(-'Model Parameters'!$B$32*$S218-'Model Parameters'!$B$33*$X218-'Model Parameters'!$B$35*($S218+2*$X218))-$Y218*SQRT($T218*('Input Parameters'!$G$12)^2/'Model Parameters'!$B$51)/TANH(SQRT($T218*('Input Parameters'!$G$12)^2/'Model Parameters'!$B$51)))</f>
        <v>2.8071920654873451E-2</v>
      </c>
      <c r="AI218" s="8">
        <f>MIN(1,('Model Parameters'!$B$45-'Model Parameters'!$F$3*'Input Parameters'!$G$3/'Model Parameters'!$F$4*LN($S218/'Input Parameters'!$G$22))/Z218)</f>
        <v>0.27711468156036179</v>
      </c>
      <c r="AJ218" s="8">
        <f>MIN('Input Parameters'!$G$24+'Model Parameters'!$F$2*'Input Parameters'!$G$4*EXP(-'Model Parameters'!$B$32*$S218-'Model Parameters'!$B$33*$X218-'Model Parameters'!$B$35*($S218+2*$X218)),AC218*10^(3-AD218)/'Model Parameters'!$B$13)</f>
        <v>1.2528531196668483E-2</v>
      </c>
      <c r="AK218" s="8">
        <f t="shared" si="21"/>
        <v>0.11779784565883709</v>
      </c>
      <c r="AL218" s="8">
        <f>MIN(1,('Model Parameters'!$B$45-'Model Parameters'!$F$3*'Input Parameters'!$G$3/'Model Parameters'!$F$4*AD218)/($E218-'Model Parameters'!$F$3*'Input Parameters'!$G$3/'Model Parameters'!$F$4*AD218))</f>
        <v>0.32655229261470586</v>
      </c>
      <c r="AM218" s="8">
        <f>MIN(1,('Model Parameters'!$B$45-'Model Parameters'!$F$3*'Input Parameters'!$G$3/'Model Parameters'!$F$4*AD218-0.2)/($E218-'Model Parameters'!$F$3*'Input Parameters'!$G$3/'Model Parameters'!$F$4*AD218-0.2))</f>
        <v>0.4086625684078668</v>
      </c>
      <c r="AN218" s="8">
        <f t="shared" si="22"/>
        <v>0.13881313089717159</v>
      </c>
      <c r="AO218" s="8">
        <f t="shared" si="23"/>
        <v>0.17371714081979439</v>
      </c>
      <c r="AP218" s="8">
        <f>EXP(-'Model Parameters'!$B$32*$S218-'Model Parameters'!$B$33*$X218-'Model Parameters'!$B$35*($S218+2*$X218))</f>
        <v>0.29902989590644258</v>
      </c>
    </row>
    <row r="219" spans="5:42" x14ac:dyDescent="0.4">
      <c r="E219">
        <f t="shared" si="18"/>
        <v>-1.085</v>
      </c>
      <c r="F219">
        <f>'Input Parameters'!$G$15/(2*'Model Parameters'!$F$4)*'Model Parameters'!$B$39/('Model Parameters'!$B$65)*EXP(-($E219+0.11)/'Model Parameters'!$B$48)</f>
        <v>13067.599383405253</v>
      </c>
      <c r="G219">
        <f>1/((SQRT($F219*('Input Parameters'!$G$12)^2/'Model Parameters'!$B$51))/TANH(SQRT($F219*('Input Parameters'!$G$12)^2/'Model Parameters'!$B$51))+$F219*'Input Parameters'!$G$12/'Input Parameters'!$G$17)</f>
        <v>4.8907934036052154E-2</v>
      </c>
      <c r="H219">
        <f>'Model Parameters'!$F$2*'Input Parameters'!$G$4*$G219</f>
        <v>1.6658549741867514</v>
      </c>
      <c r="I219">
        <f>'Input Parameters'!$G$15*'Model Parameters'!$B$41/'Model Parameters'!$F$4*EXP(-$E219/'Model Parameters'!$B$50)</f>
        <v>14440.215877532955</v>
      </c>
      <c r="J219">
        <f>'Input Parameters'!$G$22+('Model Parameters'!$F$20*'Input Parameters'!$G$22 - (1/(1/('Input Parameters'!$G$12*($I219+2*$F219*$H219))+1/('Model Parameters'!$F$22*'Input Parameters'!$G$24))) + 'Input Parameters'!$G$12*($I219+2*$F219*$H219))/('Model Parameters'!$F$20+2*'Input Parameters'!$G$13*'Input Parameters'!$G$12*'Model Parameters'!$B$61*$H219)</f>
        <v>7711.1807050055168</v>
      </c>
      <c r="K219">
        <f>'Input Parameters'!$G$15/(2*'Model Parameters'!$F$4)*'Model Parameters'!$B$39/('Model Parameters'!$B$65)*EXP(-($E219+0.11)/'Model Parameters'!$B$48)+'Input Parameters'!$G$13*'Model Parameters'!$B$61*$J219</f>
        <v>21665.565869486403</v>
      </c>
      <c r="L219">
        <f>1/((SQRT($K219*('Input Parameters'!$G$12)^2/'Model Parameters'!$B$51))/TANH(SQRT($K219*('Input Parameters'!$G$12)^2/'Model Parameters'!$B$51))+$K219*'Input Parameters'!$G$12/'Input Parameters'!$G$17)</f>
        <v>3.6110704432434651E-2</v>
      </c>
      <c r="M219">
        <f>'Model Parameters'!$F$2*'Input Parameters'!$G$4*$L219</f>
        <v>1.2299680570399034</v>
      </c>
      <c r="N219">
        <f>'Input Parameters'!$G$22+('Model Parameters'!$F$20*'Input Parameters'!$G$22 - (1/(1/('Input Parameters'!$G$12*($I219+2*$F219*$M219))+1/('Model Parameters'!$F$22*'Input Parameters'!$G$24))) + 'Input Parameters'!$G$12*($I219+2*$F219*$M219))/('Model Parameters'!$F$20+2*'Input Parameters'!$G$13*'Input Parameters'!$G$12*'Model Parameters'!$B$61*$M219)</f>
        <v>7115.0081015941696</v>
      </c>
      <c r="O219" s="4">
        <f>(2*'Model Parameters'!$F$21*'Input Parameters'!$G$23+'Model Parameters'!$F$22*'Input Parameters'!$G$24+'Model Parameters'!$F$20*'Input Parameters'!$G$22+'Input Parameters'!$G$12*$I219-'Model Parameters'!$F$20*$N219)/(2*'Model Parameters'!$F$21)</f>
        <v>-5487.2299140729756</v>
      </c>
      <c r="P219" s="4">
        <f>'Input Parameters'!$G$12*(2*$F219*$M219)/(2*'Model Parameters'!$F$21)*EXP(-$N219*('Model Parameters'!$B$32+'Model Parameters'!$B$35))</f>
        <v>5368.0981153968905</v>
      </c>
      <c r="Q219">
        <f>$O219+LN(1+($P219*('Model Parameters'!$B$33+2*'Model Parameters'!$B$35)*EXP(-$O219*('Model Parameters'!$B$33+2*'Model Parameters'!$B$35)))/(1+LN(SQRT(1+$P219*('Model Parameters'!$B$33+2*'Model Parameters'!$B$35)*EXP(-$O219*('Model Parameters'!$B$33+2*'Model Parameters'!$B$35))))))/('Model Parameters'!$B$33+2*'Model Parameters'!$B$35)</f>
        <v>-177.69944879093782</v>
      </c>
      <c r="R219">
        <f>'Input Parameters'!$G$4*'Model Parameters'!$F$2*EXP(-'Model Parameters'!$B$32*$N219-'Model Parameters'!$B$33*$Q219-'Model Parameters'!$B$35*($N219+2*$Q219))*$L219</f>
        <v>0.47127036303333159</v>
      </c>
      <c r="S219">
        <f>'Input Parameters'!$G$22+('Model Parameters'!$F$20*'Input Parameters'!$G$22 - (1/(1/('Input Parameters'!$G$12*($I219+2*$F219*$R219))+1/('Model Parameters'!$F$22*'Input Parameters'!$G$24))) + 'Input Parameters'!$G$12*($I219+2*$F219*$R219))/('Model Parameters'!$F$20+2*'Input Parameters'!$G$13*'Input Parameters'!$G$12*'Model Parameters'!$B$61*$R219)</f>
        <v>5506.6913747019116</v>
      </c>
      <c r="T219">
        <f>'Input Parameters'!$G$15/(2*'Model Parameters'!$F$4)*'Model Parameters'!$B$39/('Model Parameters'!$B$65)*EXP(-($E219+0.11)/'Model Parameters'!$B$48)+'Input Parameters'!$G$13*'Model Parameters'!$B$61*$S219</f>
        <v>19207.560266197885</v>
      </c>
      <c r="U219">
        <f>1/((SQRT($T219*('Input Parameters'!$G$12)^2/'Model Parameters'!$B$51))/TANH(SQRT($T219*('Input Parameters'!$G$12)^2/'Model Parameters'!$B$51))+$T219*'Input Parameters'!$G$12/'Input Parameters'!$G$17)</f>
        <v>3.8852789152316915E-2</v>
      </c>
      <c r="V219" s="4">
        <f>(2*'Model Parameters'!$F$21*'Input Parameters'!$G$23+'Model Parameters'!$F$22*'Input Parameters'!$G$24+'Model Parameters'!$F$20*'Input Parameters'!$G$22+'Input Parameters'!$G$12*$I219-'Model Parameters'!$F$20*$S219)/(2*'Model Parameters'!$F$21)</f>
        <v>-2695.0382260810566</v>
      </c>
      <c r="W219" s="4">
        <f>'Input Parameters'!$G$12*(2*$F219*$U219*'Model Parameters'!$F$2*'Input Parameters'!$G$4)/(2*'Model Parameters'!$F$21)*EXP(-$S219*('Model Parameters'!$B$32+'Model Parameters'!$B$35))</f>
        <v>7254.0699339990006</v>
      </c>
      <c r="X219">
        <f>MAX(0,$V219+LN(1+($W219*('Model Parameters'!$B$33+2*'Model Parameters'!$B$35)*EXP(-$V219*('Model Parameters'!$B$33+2*'Model Parameters'!$B$35)))/(1+LN(SQRT(1+$W219*('Model Parameters'!$B$33+2*'Model Parameters'!$B$35)*EXP(-$V219*('Model Parameters'!$B$33+2*'Model Parameters'!$B$35))))))/('Model Parameters'!$B$33+2*'Model Parameters'!$B$35))</f>
        <v>1641.960086692995</v>
      </c>
      <c r="Y219">
        <f>'Input Parameters'!$G$4*'Model Parameters'!$F$2*EXP(-'Model Parameters'!$B$32*$S219-'Model Parameters'!$B$33*$X219-'Model Parameters'!$B$35*($S219+2*$X219))*$U219</f>
        <v>0.38603676634546258</v>
      </c>
      <c r="Z219" s="8">
        <f>$E219-'Model Parameters'!$F$3*'Input Parameters'!$G$3/'Model Parameters'!$F$4*LN($S219/'Input Parameters'!$G$22)</f>
        <v>-1.3484796324640471</v>
      </c>
      <c r="AA219" s="8">
        <f>'Input Parameters'!$G$12*$Y219*$F219*2*'Model Parameters'!$F$4/10</f>
        <v>370.88498648235662</v>
      </c>
      <c r="AB219" s="8">
        <f t="shared" si="19"/>
        <v>0.38603676634546258</v>
      </c>
      <c r="AC219" s="8">
        <f t="shared" si="20"/>
        <v>1641.960086692995</v>
      </c>
      <c r="AD219" s="8">
        <f>LOG10(S219/1000/'Model Parameters'!$B$15)</f>
        <v>14.052947827383985</v>
      </c>
      <c r="AE219" s="8">
        <f>AA219*10/(AA219*10+('Model Parameters'!$F$4*'Input Parameters'!$G$12)*I219)</f>
        <v>0.41130898569214719</v>
      </c>
      <c r="AF219" s="8">
        <f>Y219*S219*'Input Parameters'!$G$13*'Input Parameters'!$G$12*'Model Parameters'!$B$61</f>
        <v>9.030654956234228E-3</v>
      </c>
      <c r="AG219" s="8">
        <f>'Input Parameters'!$G$12*F219*Y219</f>
        <v>1.9219826215596033E-2</v>
      </c>
      <c r="AH219" s="8">
        <f>'Input Parameters'!$G$17*('Model Parameters'!$F$2*'Input Parameters'!$G$4*EXP(-'Model Parameters'!$B$32*$S219-'Model Parameters'!$B$33*$X219-'Model Parameters'!$B$35*($S219+2*$X219))-$Y219*SQRT($T219*('Input Parameters'!$G$12)^2/'Model Parameters'!$B$51)/TANH(SQRT($T219*('Input Parameters'!$G$12)^2/'Model Parameters'!$B$51)))</f>
        <v>2.8250481171830263E-2</v>
      </c>
      <c r="AI219" s="8">
        <f>MIN(1,('Model Parameters'!$B$45-'Model Parameters'!$F$3*'Input Parameters'!$G$3/'Model Parameters'!$F$4*LN($S219/'Input Parameters'!$G$22))/Z219)</f>
        <v>0.27696349538598231</v>
      </c>
      <c r="AJ219" s="8">
        <f>MIN('Input Parameters'!$G$24+'Model Parameters'!$F$2*'Input Parameters'!$G$4*EXP(-'Model Parameters'!$B$32*$S219-'Model Parameters'!$B$33*$X219-'Model Parameters'!$B$35*($S219+2*$X219)),AC219*10^(3-AD219)/'Model Parameters'!$B$13)</f>
        <v>1.1179319358977247E-2</v>
      </c>
      <c r="AK219" s="8">
        <f t="shared" si="21"/>
        <v>0.11391757436096007</v>
      </c>
      <c r="AL219" s="8">
        <f>MIN(1,('Model Parameters'!$B$45-'Model Parameters'!$F$3*'Input Parameters'!$G$3/'Model Parameters'!$F$4*AD219)/($E219-'Model Parameters'!$F$3*'Input Parameters'!$G$3/'Model Parameters'!$F$4*AD219))</f>
        <v>0.32575381039600593</v>
      </c>
      <c r="AM219" s="8">
        <f>MIN(1,('Model Parameters'!$B$45-'Model Parameters'!$F$3*'Input Parameters'!$G$3/'Model Parameters'!$F$4*AD219-0.2)/($E219-'Model Parameters'!$F$3*'Input Parameters'!$G$3/'Model Parameters'!$F$4*AD219-0.2))</f>
        <v>0.40767627493671627</v>
      </c>
      <c r="AN219" s="8">
        <f t="shared" si="22"/>
        <v>0.13398546933933322</v>
      </c>
      <c r="AO219" s="8">
        <f t="shared" si="23"/>
        <v>0.16768091513497368</v>
      </c>
      <c r="AP219" s="8">
        <f>EXP(-'Model Parameters'!$B$32*$S219-'Model Parameters'!$B$33*$X219-'Model Parameters'!$B$35*($S219+2*$X219))</f>
        <v>0.2917081719336021</v>
      </c>
    </row>
    <row r="220" spans="5:42" x14ac:dyDescent="0.4">
      <c r="E220">
        <f t="shared" si="18"/>
        <v>-1.0900000000000001</v>
      </c>
      <c r="F220">
        <f>'Input Parameters'!$G$15/(2*'Model Parameters'!$F$4)*'Model Parameters'!$B$39/('Model Parameters'!$B$65)*EXP(-($E220+0.11)/'Model Parameters'!$B$48)</f>
        <v>14235.843796036283</v>
      </c>
      <c r="G220">
        <f>1/((SQRT($F220*('Input Parameters'!$G$12)^2/'Model Parameters'!$B$51))/TANH(SQRT($F220*('Input Parameters'!$G$12)^2/'Model Parameters'!$B$51))+$F220*'Input Parameters'!$G$12/'Input Parameters'!$G$17)</f>
        <v>4.6491538510547797E-2</v>
      </c>
      <c r="H220">
        <f>'Model Parameters'!$F$2*'Input Parameters'!$G$4*$G220</f>
        <v>1.5835500356302223</v>
      </c>
      <c r="I220">
        <f>'Input Parameters'!$G$15*'Model Parameters'!$B$41/'Model Parameters'!$F$4*EXP(-$E220/'Model Parameters'!$B$50)</f>
        <v>15488.156998583479</v>
      </c>
      <c r="J220">
        <f>'Input Parameters'!$G$22+('Model Parameters'!$F$20*'Input Parameters'!$G$22 - (1/(1/('Input Parameters'!$G$12*($I220+2*$F220*$H220))+1/('Model Parameters'!$F$22*'Input Parameters'!$G$24))) + 'Input Parameters'!$G$12*($I220+2*$F220*$H220))/('Model Parameters'!$F$20+2*'Input Parameters'!$G$13*'Input Parameters'!$G$12*'Model Parameters'!$B$61*$H220)</f>
        <v>8258.9356487492314</v>
      </c>
      <c r="K220">
        <f>'Input Parameters'!$G$15/(2*'Model Parameters'!$F$4)*'Model Parameters'!$B$39/('Model Parameters'!$B$65)*EXP(-($E220+0.11)/'Model Parameters'!$B$48)+'Input Parameters'!$G$13*'Model Parameters'!$B$61*$J220</f>
        <v>23444.557044391673</v>
      </c>
      <c r="L220">
        <f>1/((SQRT($K220*('Input Parameters'!$G$12)^2/'Model Parameters'!$B$51))/TANH(SQRT($K220*('Input Parameters'!$G$12)^2/'Model Parameters'!$B$51))+$K220*'Input Parameters'!$G$12/'Input Parameters'!$G$17)</f>
        <v>3.4407996559107805E-2</v>
      </c>
      <c r="M220">
        <f>'Model Parameters'!$F$2*'Input Parameters'!$G$4*$L220</f>
        <v>1.1719720603519717</v>
      </c>
      <c r="N220">
        <f>'Input Parameters'!$G$22+('Model Parameters'!$F$20*'Input Parameters'!$G$22 - (1/(1/('Input Parameters'!$G$12*($I220+2*$F220*$M220))+1/('Model Parameters'!$F$22*'Input Parameters'!$G$24))) + 'Input Parameters'!$G$12*($I220+2*$F220*$M220))/('Model Parameters'!$F$20+2*'Input Parameters'!$G$13*'Input Parameters'!$G$12*'Model Parameters'!$B$61*$M220)</f>
        <v>7613.0193619746724</v>
      </c>
      <c r="O220" s="4">
        <f>(2*'Model Parameters'!$F$21*'Input Parameters'!$G$23+'Model Parameters'!$F$22*'Input Parameters'!$G$24+'Model Parameters'!$F$20*'Input Parameters'!$G$22+'Input Parameters'!$G$12*$I220-'Model Parameters'!$F$20*$N220)/(2*'Model Parameters'!$F$21)</f>
        <v>-5872.2110169716598</v>
      </c>
      <c r="P220" s="4">
        <f>'Input Parameters'!$G$12*(2*$F220*$M220)/(2*'Model Parameters'!$F$21)*EXP(-$N220*('Model Parameters'!$B$32+'Model Parameters'!$B$35))</f>
        <v>5192.5883540017594</v>
      </c>
      <c r="Q220">
        <f>$O220+LN(1+($P220*('Model Parameters'!$B$33+2*'Model Parameters'!$B$35)*EXP(-$O220*('Model Parameters'!$B$33+2*'Model Parameters'!$B$35)))/(1+LN(SQRT(1+$P220*('Model Parameters'!$B$33+2*'Model Parameters'!$B$35)*EXP(-$O220*('Model Parameters'!$B$33+2*'Model Parameters'!$B$35))))))/('Model Parameters'!$B$33+2*'Model Parameters'!$B$35)</f>
        <v>-402.34019444496062</v>
      </c>
      <c r="R220">
        <f>'Input Parameters'!$G$4*'Model Parameters'!$F$2*EXP(-'Model Parameters'!$B$32*$N220-'Model Parameters'!$B$33*$Q220-'Model Parameters'!$B$35*($N220+2*$Q220))*$L220</f>
        <v>0.4451280860021089</v>
      </c>
      <c r="S220">
        <f>'Input Parameters'!$G$22+('Model Parameters'!$F$20*'Input Parameters'!$G$22 - (1/(1/('Input Parameters'!$G$12*($I220+2*$F220*$R220))+1/('Model Parameters'!$F$22*'Input Parameters'!$G$24))) + 'Input Parameters'!$G$12*($I220+2*$F220*$R220))/('Model Parameters'!$F$20+2*'Input Parameters'!$G$13*'Input Parameters'!$G$12*'Model Parameters'!$B$61*$R220)</f>
        <v>5867.2772684319343</v>
      </c>
      <c r="T220">
        <f>'Input Parameters'!$G$15/(2*'Model Parameters'!$F$4)*'Model Parameters'!$B$39/('Model Parameters'!$B$65)*EXP(-($E220+0.11)/'Model Parameters'!$B$48)+'Input Parameters'!$G$13*'Model Parameters'!$B$61*$S220</f>
        <v>20777.85795033789</v>
      </c>
      <c r="U220">
        <f>1/((SQRT($T220*('Input Parameters'!$G$12)^2/'Model Parameters'!$B$51))/TANH(SQRT($T220*('Input Parameters'!$G$12)^2/'Model Parameters'!$B$51))+$T220*'Input Parameters'!$G$12/'Input Parameters'!$G$17)</f>
        <v>3.7043271900385817E-2</v>
      </c>
      <c r="V220" s="4">
        <f>(2*'Model Parameters'!$F$21*'Input Parameters'!$G$23+'Model Parameters'!$F$22*'Input Parameters'!$G$24+'Model Parameters'!$F$20*'Input Parameters'!$G$22+'Input Parameters'!$G$12*$I220-'Model Parameters'!$F$20*$S220)/(2*'Model Parameters'!$F$21)</f>
        <v>-2841.4357464896384</v>
      </c>
      <c r="W220" s="4">
        <f>'Input Parameters'!$G$12*(2*$F220*$U220*'Model Parameters'!$F$2*'Input Parameters'!$G$4)/(2*'Model Parameters'!$F$21)*EXP(-$S220*('Model Parameters'!$B$32+'Model Parameters'!$B$35))</f>
        <v>7159.2246901873796</v>
      </c>
      <c r="X220">
        <f>MAX(0,$V220+LN(1+($W220*('Model Parameters'!$B$33+2*'Model Parameters'!$B$35)*EXP(-$V220*('Model Parameters'!$B$33+2*'Model Parameters'!$B$35)))/(1+LN(SQRT(1+$W220*('Model Parameters'!$B$33+2*'Model Parameters'!$B$35)*EXP(-$V220*('Model Parameters'!$B$33+2*'Model Parameters'!$B$35))))))/('Model Parameters'!$B$33+2*'Model Parameters'!$B$35))</f>
        <v>1549.2044674382514</v>
      </c>
      <c r="Y220">
        <f>'Input Parameters'!$G$4*'Model Parameters'!$F$2*EXP(-'Model Parameters'!$B$32*$S220-'Model Parameters'!$B$33*$X220-'Model Parameters'!$B$35*($S220+2*$X220))*$U220</f>
        <v>0.35876283278928028</v>
      </c>
      <c r="Z220" s="8">
        <f>$E220-'Model Parameters'!$F$3*'Input Parameters'!$G$3/'Model Parameters'!$F$4*LN($S220/'Input Parameters'!$G$22)</f>
        <v>-1.3551092414596941</v>
      </c>
      <c r="AA220" s="8">
        <f>'Input Parameters'!$G$12*$Y220*$F220*2*'Model Parameters'!$F$4/10</f>
        <v>375.49610036559295</v>
      </c>
      <c r="AB220" s="8">
        <f t="shared" si="19"/>
        <v>0.35876283278928028</v>
      </c>
      <c r="AC220" s="8">
        <f t="shared" si="20"/>
        <v>1549.2044674382514</v>
      </c>
      <c r="AD220" s="8">
        <f>LOG10(S220/1000/'Model Parameters'!$B$15)</f>
        <v>14.08049370251946</v>
      </c>
      <c r="AE220" s="8">
        <f>AA220*10/(AA220*10+('Model Parameters'!$F$4*'Input Parameters'!$G$12)*I220)</f>
        <v>0.39741222835463808</v>
      </c>
      <c r="AF220" s="8">
        <f>Y220*S220*'Input Parameters'!$G$13*'Input Parameters'!$G$12*'Model Parameters'!$B$61</f>
        <v>8.9421901298517344E-3</v>
      </c>
      <c r="AG220" s="8">
        <f>'Input Parameters'!$G$12*F220*Y220</f>
        <v>1.9458781176638493E-2</v>
      </c>
      <c r="AH220" s="8">
        <f>'Input Parameters'!$G$17*('Model Parameters'!$F$2*'Input Parameters'!$G$4*EXP(-'Model Parameters'!$B$32*$S220-'Model Parameters'!$B$33*$X220-'Model Parameters'!$B$35*($S220+2*$X220))-$Y220*SQRT($T220*('Input Parameters'!$G$12)^2/'Model Parameters'!$B$51)/TANH(SQRT($T220*('Input Parameters'!$G$12)^2/'Model Parameters'!$B$51)))</f>
        <v>2.8400971306490216E-2</v>
      </c>
      <c r="AI220" s="8">
        <f>MIN(1,('Model Parameters'!$B$45-'Model Parameters'!$F$3*'Input Parameters'!$G$3/'Model Parameters'!$F$4*LN($S220/'Input Parameters'!$G$22))/Z220)</f>
        <v>0.27681107174476532</v>
      </c>
      <c r="AJ220" s="8">
        <f>MIN('Input Parameters'!$G$24+'Model Parameters'!$F$2*'Input Parameters'!$G$4*EXP(-'Model Parameters'!$B$32*$S220-'Model Parameters'!$B$33*$X220-'Model Parameters'!$B$35*($S220+2*$X220)),AC220*10^(3-AD220)/'Model Parameters'!$B$13)</f>
        <v>9.8995540784322378E-3</v>
      </c>
      <c r="AK220" s="8">
        <f t="shared" si="21"/>
        <v>0.11000810485532278</v>
      </c>
      <c r="AL220" s="8">
        <f>MIN(1,('Model Parameters'!$B$45-'Model Parameters'!$F$3*'Input Parameters'!$G$3/'Model Parameters'!$F$4*AD220)/($E220-'Model Parameters'!$F$3*'Input Parameters'!$G$3/'Model Parameters'!$F$4*AD220))</f>
        <v>0.32496058075975154</v>
      </c>
      <c r="AM220" s="8">
        <f>MIN(1,('Model Parameters'!$B$45-'Model Parameters'!$F$3*'Input Parameters'!$G$3/'Model Parameters'!$F$4*AD220-0.2)/($E220-'Model Parameters'!$F$3*'Input Parameters'!$G$3/'Model Parameters'!$F$4*AD220-0.2))</f>
        <v>0.40669600597586791</v>
      </c>
      <c r="AN220" s="8">
        <f t="shared" si="22"/>
        <v>0.1291433085271502</v>
      </c>
      <c r="AO220" s="8">
        <f t="shared" si="23"/>
        <v>0.16162596599780088</v>
      </c>
      <c r="AP220" s="8">
        <f>EXP(-'Model Parameters'!$B$32*$S220-'Model Parameters'!$B$33*$X220-'Model Parameters'!$B$35*($S220+2*$X220))</f>
        <v>0.28434148876421184</v>
      </c>
    </row>
    <row r="221" spans="5:42" x14ac:dyDescent="0.4">
      <c r="E221">
        <f t="shared" si="18"/>
        <v>-1.095</v>
      </c>
      <c r="F221">
        <f>'Input Parameters'!$G$15/(2*'Model Parameters'!$F$4)*'Model Parameters'!$B$39/('Model Parameters'!$B$65)*EXP(-($E221+0.11)/'Model Parameters'!$B$48)</f>
        <v>15508.529351037814</v>
      </c>
      <c r="G221">
        <f>1/((SQRT($F221*('Input Parameters'!$G$12)^2/'Model Parameters'!$B$51))/TANH(SQRT($F221*('Input Parameters'!$G$12)^2/'Model Parameters'!$B$51))+$F221*'Input Parameters'!$G$12/'Input Parameters'!$G$17)</f>
        <v>4.4182230409684116E-2</v>
      </c>
      <c r="H221">
        <f>'Model Parameters'!$F$2*'Input Parameters'!$G$4*$G221</f>
        <v>1.5048926058578311</v>
      </c>
      <c r="I221">
        <f>'Input Parameters'!$G$15*'Model Parameters'!$B$41/'Model Parameters'!$F$4*EXP(-$E221/'Model Parameters'!$B$50)</f>
        <v>16612.148270303591</v>
      </c>
      <c r="J221">
        <f>'Input Parameters'!$G$22+('Model Parameters'!$F$20*'Input Parameters'!$G$22 - (1/(1/('Input Parameters'!$G$12*($I221+2*$F221*$H221))+1/('Model Parameters'!$F$22*'Input Parameters'!$G$24))) + 'Input Parameters'!$G$12*($I221+2*$F221*$H221))/('Model Parameters'!$F$20+2*'Input Parameters'!$G$13*'Input Parameters'!$G$12*'Model Parameters'!$B$61*$H221)</f>
        <v>8841.3234572141537</v>
      </c>
      <c r="K221">
        <f>'Input Parameters'!$G$15/(2*'Model Parameters'!$F$4)*'Model Parameters'!$B$39/('Model Parameters'!$B$65)*EXP(-($E221+0.11)/'Model Parameters'!$B$48)+'Input Parameters'!$G$13*'Model Parameters'!$B$61*$J221</f>
        <v>25366.605005831596</v>
      </c>
      <c r="L221">
        <f>1/((SQRT($K221*('Input Parameters'!$G$12)^2/'Model Parameters'!$B$51))/TANH(SQRT($K221*('Input Parameters'!$G$12)^2/'Model Parameters'!$B$51))+$K221*'Input Parameters'!$G$12/'Input Parameters'!$G$17)</f>
        <v>3.2779012274176858E-2</v>
      </c>
      <c r="M221">
        <f>'Model Parameters'!$F$2*'Input Parameters'!$G$4*$L221</f>
        <v>1.116487165571425</v>
      </c>
      <c r="N221">
        <f>'Input Parameters'!$G$22+('Model Parameters'!$F$20*'Input Parameters'!$G$22 - (1/(1/('Input Parameters'!$G$12*($I221+2*$F221*$M221))+1/('Model Parameters'!$F$22*'Input Parameters'!$G$24))) + 'Input Parameters'!$G$12*($I221+2*$F221*$M221))/('Model Parameters'!$F$20+2*'Input Parameters'!$G$13*'Input Parameters'!$G$12*'Model Parameters'!$B$61*$M221)</f>
        <v>8142.7047859037475</v>
      </c>
      <c r="O221" s="4">
        <f>(2*'Model Parameters'!$F$21*'Input Parameters'!$G$23+'Model Parameters'!$F$22*'Input Parameters'!$G$24+'Model Parameters'!$F$20*'Input Parameters'!$G$22+'Input Parameters'!$G$12*$I221-'Model Parameters'!$F$20*$N221)/(2*'Model Parameters'!$F$21)</f>
        <v>-6277.3754168637643</v>
      </c>
      <c r="P221" s="4">
        <f>'Input Parameters'!$G$12*(2*$F221*$M221)/(2*'Model Parameters'!$F$21)*EXP(-$N221*('Model Parameters'!$B$32+'Model Parameters'!$B$35))</f>
        <v>4999.3228403311205</v>
      </c>
      <c r="Q221">
        <f>$O221+LN(1+($P221*('Model Parameters'!$B$33+2*'Model Parameters'!$B$35)*EXP(-$O221*('Model Parameters'!$B$33+2*'Model Parameters'!$B$35)))/(1+LN(SQRT(1+$P221*('Model Parameters'!$B$33+2*'Model Parameters'!$B$35)*EXP(-$O221*('Model Parameters'!$B$33+2*'Model Parameters'!$B$35))))))/('Model Parameters'!$B$33+2*'Model Parameters'!$B$35)</f>
        <v>-642.87415290428635</v>
      </c>
      <c r="R221">
        <f>'Input Parameters'!$G$4*'Model Parameters'!$F$2*EXP(-'Model Parameters'!$B$32*$N221-'Model Parameters'!$B$33*$Q221-'Model Parameters'!$B$35*($N221+2*$Q221))*$L221</f>
        <v>0.42030304519828404</v>
      </c>
      <c r="S221">
        <f>'Input Parameters'!$G$22+('Model Parameters'!$F$20*'Input Parameters'!$G$22 - (1/(1/('Input Parameters'!$G$12*($I221+2*$F221*$R221))+1/('Model Parameters'!$F$22*'Input Parameters'!$G$24))) + 'Input Parameters'!$G$12*($I221+2*$F221*$R221))/('Model Parameters'!$F$20+2*'Input Parameters'!$G$13*'Input Parameters'!$G$12*'Model Parameters'!$B$61*$R221)</f>
        <v>6250.2732542660533</v>
      </c>
      <c r="T221">
        <f>'Input Parameters'!$G$15/(2*'Model Parameters'!$F$4)*'Model Parameters'!$B$39/('Model Parameters'!$B$65)*EXP(-($E221+0.11)/'Model Parameters'!$B$48)+'Input Parameters'!$G$13*'Model Parameters'!$B$61*$S221</f>
        <v>22477.584029544465</v>
      </c>
      <c r="U221">
        <f>1/((SQRT($T221*('Input Parameters'!$G$12)^2/'Model Parameters'!$B$51))/TANH(SQRT($T221*('Input Parameters'!$G$12)^2/'Model Parameters'!$B$51))+$T221*'Input Parameters'!$G$12/'Input Parameters'!$G$17)</f>
        <v>3.5307753837880956E-2</v>
      </c>
      <c r="V221" s="4">
        <f>(2*'Model Parameters'!$F$21*'Input Parameters'!$G$23+'Model Parameters'!$F$22*'Input Parameters'!$G$24+'Model Parameters'!$F$20*'Input Parameters'!$G$22+'Input Parameters'!$G$12*$I221-'Model Parameters'!$F$20*$S221)/(2*'Model Parameters'!$F$21)</f>
        <v>-2991.9332496714264</v>
      </c>
      <c r="W221" s="4">
        <f>'Input Parameters'!$G$12*(2*$F221*$U221*'Model Parameters'!$F$2*'Input Parameters'!$G$4)/(2*'Model Parameters'!$F$21)*EXP(-$S221*('Model Parameters'!$B$32+'Model Parameters'!$B$35))</f>
        <v>7041.1687621949823</v>
      </c>
      <c r="X221">
        <f>MAX(0,$V221+LN(1+($W221*('Model Parameters'!$B$33+2*'Model Parameters'!$B$35)*EXP(-$V221*('Model Parameters'!$B$33+2*'Model Parameters'!$B$35)))/(1+LN(SQRT(1+$W221*('Model Parameters'!$B$33+2*'Model Parameters'!$B$35)*EXP(-$V221*('Model Parameters'!$B$33+2*'Model Parameters'!$B$35))))))/('Model Parameters'!$B$33+2*'Model Parameters'!$B$35))</f>
        <v>1448.030773659159</v>
      </c>
      <c r="Y221">
        <f>'Input Parameters'!$G$4*'Model Parameters'!$F$2*EXP(-'Model Parameters'!$B$32*$S221-'Model Parameters'!$B$33*$X221-'Model Parameters'!$B$35*($S221+2*$X221))*$U221</f>
        <v>0.33303238729770862</v>
      </c>
      <c r="Z221" s="8">
        <f>$E221-'Model Parameters'!$F$3*'Input Parameters'!$G$3/'Model Parameters'!$F$4*LN($S221/'Input Parameters'!$G$22)</f>
        <v>-1.3617339116397735</v>
      </c>
      <c r="AA221" s="8">
        <f>'Input Parameters'!$G$12*$Y221*$F221*2*'Model Parameters'!$F$4/10</f>
        <v>379.72733331794763</v>
      </c>
      <c r="AB221" s="8">
        <f t="shared" si="19"/>
        <v>0.33303238729770862</v>
      </c>
      <c r="AC221" s="8">
        <f t="shared" si="20"/>
        <v>1448.030773659159</v>
      </c>
      <c r="AD221" s="8">
        <f>LOG10(S221/1000/'Model Parameters'!$B$15)</f>
        <v>14.107956095054329</v>
      </c>
      <c r="AE221" s="8">
        <f>AA221*10/(AA221*10+('Model Parameters'!$F$4*'Input Parameters'!$G$12)*I221)</f>
        <v>0.38340691080797051</v>
      </c>
      <c r="AF221" s="8">
        <f>Y221*S221*'Input Parameters'!$G$13*'Input Parameters'!$G$12*'Model Parameters'!$B$61</f>
        <v>8.8427086929749842E-3</v>
      </c>
      <c r="AG221" s="8">
        <f>'Input Parameters'!$G$12*F221*Y221</f>
        <v>1.9678050127892813E-2</v>
      </c>
      <c r="AH221" s="8">
        <f>'Input Parameters'!$G$17*('Model Parameters'!$F$2*'Input Parameters'!$G$4*EXP(-'Model Parameters'!$B$32*$S221-'Model Parameters'!$B$33*$X221-'Model Parameters'!$B$35*($S221+2*$X221))-$Y221*SQRT($T221*('Input Parameters'!$G$12)^2/'Model Parameters'!$B$51)/TANH(SQRT($T221*('Input Parameters'!$G$12)^2/'Model Parameters'!$B$51)))</f>
        <v>2.8520758820867801E-2</v>
      </c>
      <c r="AI221" s="8">
        <f>MIN(1,('Model Parameters'!$B$45-'Model Parameters'!$F$3*'Input Parameters'!$G$3/'Model Parameters'!$F$4*LN($S221/'Input Parameters'!$G$22))/Z221)</f>
        <v>0.2766575087978223</v>
      </c>
      <c r="AJ221" s="8">
        <f>MIN('Input Parameters'!$G$24+'Model Parameters'!$F$2*'Input Parameters'!$G$4*EXP(-'Model Parameters'!$B$32*$S221-'Model Parameters'!$B$33*$X221-'Model Parameters'!$B$35*($S221+2*$X221)),AC221*10^(3-AD221)/'Model Parameters'!$B$13)</f>
        <v>8.6860493163465804E-3</v>
      </c>
      <c r="AK221" s="8">
        <f t="shared" si="21"/>
        <v>0.10607240080000198</v>
      </c>
      <c r="AL221" s="8">
        <f>MIN(1,('Model Parameters'!$B$45-'Model Parameters'!$F$3*'Input Parameters'!$G$3/'Model Parameters'!$F$4*AD221)/($E221-'Model Parameters'!$F$3*'Input Parameters'!$G$3/'Model Parameters'!$F$4*AD221))</f>
        <v>0.3241725693948514</v>
      </c>
      <c r="AM221" s="8">
        <f>MIN(1,('Model Parameters'!$B$45-'Model Parameters'!$F$3*'Input Parameters'!$G$3/'Model Parameters'!$F$4*AD221-0.2)/($E221-'Model Parameters'!$F$3*'Input Parameters'!$G$3/'Model Parameters'!$F$4*AD221-0.2))</f>
        <v>0.40572171934054213</v>
      </c>
      <c r="AN221" s="8">
        <f t="shared" si="22"/>
        <v>0.12429000340036242</v>
      </c>
      <c r="AO221" s="8">
        <f t="shared" si="23"/>
        <v>0.15555651106005569</v>
      </c>
      <c r="AP221" s="8">
        <f>EXP(-'Model Parameters'!$B$32*$S221-'Model Parameters'!$B$33*$X221-'Model Parameters'!$B$35*($S221+2*$X221))</f>
        <v>0.27692266874882521</v>
      </c>
    </row>
    <row r="222" spans="5:42" x14ac:dyDescent="0.4">
      <c r="E222">
        <f t="shared" si="18"/>
        <v>-1.1000000000000001</v>
      </c>
      <c r="F222">
        <f>'Input Parameters'!$G$15/(2*'Model Parameters'!$F$4)*'Model Parameters'!$B$39/('Model Parameters'!$B$65)*EXP(-($E222+0.11)/'Model Parameters'!$B$48)</f>
        <v>16894.993094752081</v>
      </c>
      <c r="G222">
        <f>1/((SQRT($F222*('Input Parameters'!$G$12)^2/'Model Parameters'!$B$51))/TANH(SQRT($F222*('Input Parameters'!$G$12)^2/'Model Parameters'!$B$51))+$F222*'Input Parameters'!$G$12/'Input Parameters'!$G$17)</f>
        <v>4.1975629730057674E-2</v>
      </c>
      <c r="H222">
        <f>'Model Parameters'!$F$2*'Input Parameters'!$G$4*$G222</f>
        <v>1.4297334974094977</v>
      </c>
      <c r="I222">
        <f>'Input Parameters'!$G$15*'Model Parameters'!$B$41/'Model Parameters'!$F$4*EXP(-$E222/'Model Parameters'!$B$50)</f>
        <v>17817.708729307866</v>
      </c>
      <c r="J222">
        <f>'Input Parameters'!$G$22+('Model Parameters'!$F$20*'Input Parameters'!$G$22 - (1/(1/('Input Parameters'!$G$12*($I222+2*$F222*$H222))+1/('Model Parameters'!$F$22*'Input Parameters'!$G$24))) + 'Input Parameters'!$G$12*($I222+2*$F222*$H222))/('Model Parameters'!$F$20+2*'Input Parameters'!$G$13*'Input Parameters'!$G$12*'Model Parameters'!$B$61*$H222)</f>
        <v>9460.1921022001734</v>
      </c>
      <c r="K222">
        <f>'Input Parameters'!$G$15/(2*'Model Parameters'!$F$4)*'Model Parameters'!$B$39/('Model Parameters'!$B$65)*EXP(-($E222+0.11)/'Model Parameters'!$B$48)+'Input Parameters'!$G$13*'Model Parameters'!$B$61*$J222</f>
        <v>27443.107288705272</v>
      </c>
      <c r="L222">
        <f>1/((SQRT($K222*('Input Parameters'!$G$12)^2/'Model Parameters'!$B$51))/TANH(SQRT($K222*('Input Parameters'!$G$12)^2/'Model Parameters'!$B$51))+$K222*'Input Parameters'!$G$12/'Input Parameters'!$G$17)</f>
        <v>3.1220651838588166E-2</v>
      </c>
      <c r="M222">
        <f>'Model Parameters'!$F$2*'Input Parameters'!$G$4*$L222</f>
        <v>1.0634077923701848</v>
      </c>
      <c r="N222">
        <f>'Input Parameters'!$G$22+('Model Parameters'!$F$20*'Input Parameters'!$G$22 - (1/(1/('Input Parameters'!$G$12*($I222+2*$F222*$M222))+1/('Model Parameters'!$F$22*'Input Parameters'!$G$24))) + 'Input Parameters'!$G$12*($I222+2*$F222*$M222))/('Model Parameters'!$F$20+2*'Input Parameters'!$G$13*'Input Parameters'!$G$12*'Model Parameters'!$B$61*$M222)</f>
        <v>8705.8690709998627</v>
      </c>
      <c r="O222" s="4">
        <f>(2*'Model Parameters'!$F$21*'Input Parameters'!$G$23+'Model Parameters'!$F$22*'Input Parameters'!$G$24+'Model Parameters'!$F$20*'Input Parameters'!$G$22+'Input Parameters'!$G$12*$I222-'Model Parameters'!$F$20*$N222)/(2*'Model Parameters'!$F$21)</f>
        <v>-6703.3303288400948</v>
      </c>
      <c r="P222" s="4">
        <f>'Input Parameters'!$G$12*(2*$F222*$M222)/(2*'Model Parameters'!$F$21)*EXP(-$N222*('Model Parameters'!$B$32+'Model Parameters'!$B$35))</f>
        <v>4789.4740472231142</v>
      </c>
      <c r="Q222">
        <f>$O222+LN(1+($P222*('Model Parameters'!$B$33+2*'Model Parameters'!$B$35)*EXP(-$O222*('Model Parameters'!$B$33+2*'Model Parameters'!$B$35)))/(1+LN(SQRT(1+$P222*('Model Parameters'!$B$33+2*'Model Parameters'!$B$35)*EXP(-$O222*('Model Parameters'!$B$33+2*'Model Parameters'!$B$35))))))/('Model Parameters'!$B$33+2*'Model Parameters'!$B$35)</f>
        <v>-900.08339156575494</v>
      </c>
      <c r="R222">
        <f>'Input Parameters'!$G$4*'Model Parameters'!$F$2*EXP(-'Model Parameters'!$B$32*$N222-'Model Parameters'!$B$33*$Q222-'Model Parameters'!$B$35*($N222+2*$Q222))*$L222</f>
        <v>0.39671781023461489</v>
      </c>
      <c r="S222">
        <f>'Input Parameters'!$G$22+('Model Parameters'!$F$20*'Input Parameters'!$G$22 - (1/(1/('Input Parameters'!$G$12*($I222+2*$F222*$R222))+1/('Model Parameters'!$F$22*'Input Parameters'!$G$24))) + 'Input Parameters'!$G$12*($I222+2*$F222*$R222))/('Model Parameters'!$F$20+2*'Input Parameters'!$G$13*'Input Parameters'!$G$12*'Model Parameters'!$B$61*$R222)</f>
        <v>6657.0282969924228</v>
      </c>
      <c r="T222">
        <f>'Input Parameters'!$G$15/(2*'Model Parameters'!$F$4)*'Model Parameters'!$B$39/('Model Parameters'!$B$65)*EXP(-($E222+0.11)/'Model Parameters'!$B$48)+'Input Parameters'!$G$13*'Model Parameters'!$B$61*$S222</f>
        <v>24317.579645898633</v>
      </c>
      <c r="U222">
        <f>1/((SQRT($T222*('Input Parameters'!$G$12)^2/'Model Parameters'!$B$51))/TANH(SQRT($T222*('Input Parameters'!$G$12)^2/'Model Parameters'!$B$51))+$T222*'Input Parameters'!$G$12/'Input Parameters'!$G$17)</f>
        <v>3.3643467109994461E-2</v>
      </c>
      <c r="V222" s="4">
        <f>(2*'Model Parameters'!$F$21*'Input Parameters'!$G$23+'Model Parameters'!$F$22*'Input Parameters'!$G$24+'Model Parameters'!$F$20*'Input Parameters'!$G$22+'Input Parameters'!$G$12*$I222-'Model Parameters'!$F$20*$S222)/(2*'Model Parameters'!$F$21)</f>
        <v>-3146.3467549288243</v>
      </c>
      <c r="W222" s="4">
        <f>'Input Parameters'!$G$12*(2*$F222*$U222*'Model Parameters'!$F$2*'Input Parameters'!$G$4)/(2*'Model Parameters'!$F$21)*EXP(-$S222*('Model Parameters'!$B$32+'Model Parameters'!$B$35))</f>
        <v>6899.7173153080721</v>
      </c>
      <c r="X222">
        <f>MAX(0,$V222+LN(1+($W222*('Model Parameters'!$B$33+2*'Model Parameters'!$B$35)*EXP(-$V222*('Model Parameters'!$B$33+2*'Model Parameters'!$B$35)))/(1+LN(SQRT(1+$W222*('Model Parameters'!$B$33+2*'Model Parameters'!$B$35)*EXP(-$V222*('Model Parameters'!$B$33+2*'Model Parameters'!$B$35))))))/('Model Parameters'!$B$33+2*'Model Parameters'!$B$35))</f>
        <v>1338.0363265551159</v>
      </c>
      <c r="Y222">
        <f>'Input Parameters'!$G$4*'Model Parameters'!$F$2*EXP(-'Model Parameters'!$B$32*$S222-'Model Parameters'!$B$33*$X222-'Model Parameters'!$B$35*($S222+2*$X222))*$U222</f>
        <v>0.30876433834867484</v>
      </c>
      <c r="Z222" s="8">
        <f>$E222-'Model Parameters'!$F$3*'Input Parameters'!$G$3/'Model Parameters'!$F$4*LN($S222/'Input Parameters'!$G$22)</f>
        <v>-1.3683537902231551</v>
      </c>
      <c r="AA222" s="8">
        <f>'Input Parameters'!$G$12*$Y222*$F222*2*'Model Parameters'!$F$4/10</f>
        <v>383.53051672085996</v>
      </c>
      <c r="AB222" s="8">
        <f t="shared" si="19"/>
        <v>0.30876433834867484</v>
      </c>
      <c r="AC222" s="8">
        <f t="shared" si="20"/>
        <v>1338.0363265551159</v>
      </c>
      <c r="AD222" s="8">
        <f>LOG10(S222/1000/'Model Parameters'!$B$15)</f>
        <v>14.135337493482819</v>
      </c>
      <c r="AE222" s="8">
        <f>AA222*10/(AA222*10+('Model Parameters'!$F$4*'Input Parameters'!$G$12)*I222)</f>
        <v>0.36930365600318449</v>
      </c>
      <c r="AF222" s="8">
        <f>Y222*S222*'Input Parameters'!$G$13*'Input Parameters'!$G$12*'Model Parameters'!$B$61</f>
        <v>8.7318723963950452E-3</v>
      </c>
      <c r="AG222" s="8">
        <f>'Input Parameters'!$G$12*F222*Y222</f>
        <v>1.9875136898007982E-2</v>
      </c>
      <c r="AH222" s="8">
        <f>'Input Parameters'!$G$17*('Model Parameters'!$F$2*'Input Parameters'!$G$4*EXP(-'Model Parameters'!$B$32*$S222-'Model Parameters'!$B$33*$X222-'Model Parameters'!$B$35*($S222+2*$X222))-$Y222*SQRT($T222*('Input Parameters'!$G$12)^2/'Model Parameters'!$B$51)/TANH(SQRT($T222*('Input Parameters'!$G$12)^2/'Model Parameters'!$B$51)))</f>
        <v>2.8607009294403036E-2</v>
      </c>
      <c r="AI222" s="8">
        <f>MIN(1,('Model Parameters'!$B$45-'Model Parameters'!$F$3*'Input Parameters'!$G$3/'Model Parameters'!$F$4*LN($S222/'Input Parameters'!$G$22))/Z222)</f>
        <v>0.2765028992695317</v>
      </c>
      <c r="AJ222" s="8">
        <f>MIN('Input Parameters'!$G$24+'Model Parameters'!$F$2*'Input Parameters'!$G$4*EXP(-'Model Parameters'!$B$32*$S222-'Model Parameters'!$B$33*$X222-'Model Parameters'!$B$35*($S222+2*$X222)),AC222*10^(3-AD222)/'Model Parameters'!$B$13)</f>
        <v>7.5358284797450298E-3</v>
      </c>
      <c r="AK222" s="8">
        <f t="shared" si="21"/>
        <v>0.1021135315957183</v>
      </c>
      <c r="AL222" s="8">
        <f>MIN(1,('Model Parameters'!$B$45-'Model Parameters'!$F$3*'Input Parameters'!$G$3/'Model Parameters'!$F$4*AD222)/($E222-'Model Parameters'!$F$3*'Input Parameters'!$G$3/'Model Parameters'!$F$4*AD222))</f>
        <v>0.32338974135642817</v>
      </c>
      <c r="AM222" s="8">
        <f>MIN(1,('Model Parameters'!$B$45-'Model Parameters'!$F$3*'Input Parameters'!$G$3/'Model Parameters'!$F$4*AD222-0.2)/($E222-'Model Parameters'!$F$3*'Input Parameters'!$G$3/'Model Parameters'!$F$4*AD222-0.2))</f>
        <v>0.40475337257621075</v>
      </c>
      <c r="AN222" s="8">
        <f t="shared" si="22"/>
        <v>0.11942901379685315</v>
      </c>
      <c r="AO222" s="8">
        <f t="shared" si="23"/>
        <v>0.14947690027201371</v>
      </c>
      <c r="AP222" s="8">
        <f>EXP(-'Model Parameters'!$B$32*$S222-'Model Parameters'!$B$33*$X222-'Model Parameters'!$B$35*($S222+2*$X222))</f>
        <v>0.26944399981503497</v>
      </c>
    </row>
    <row r="223" spans="5:42" x14ac:dyDescent="0.4">
      <c r="E223">
        <f t="shared" si="18"/>
        <v>-1.105</v>
      </c>
      <c r="F223">
        <f>'Input Parameters'!$G$15/(2*'Model Parameters'!$F$4)*'Model Parameters'!$B$39/('Model Parameters'!$B$65)*EXP(-($E223+0.11)/'Model Parameters'!$B$48)</f>
        <v>18405.40680619836</v>
      </c>
      <c r="G223">
        <f>1/((SQRT($F223*('Input Parameters'!$G$12)^2/'Model Parameters'!$B$51))/TANH(SQRT($F223*('Input Parameters'!$G$12)^2/'Model Parameters'!$B$51))+$F223*'Input Parameters'!$G$12/'Input Parameters'!$G$17)</f>
        <v>3.9867536868589237E-2</v>
      </c>
      <c r="H223">
        <f>'Model Parameters'!$F$2*'Input Parameters'!$G$4*$G223</f>
        <v>1.3579296674473469</v>
      </c>
      <c r="I223">
        <f>'Input Parameters'!$G$15*'Model Parameters'!$B$41/'Model Parameters'!$F$4*EXP(-$E223/'Model Parameters'!$B$50)</f>
        <v>19110.757934298807</v>
      </c>
      <c r="J223">
        <f>'Input Parameters'!$G$22+('Model Parameters'!$F$20*'Input Parameters'!$G$22 - (1/(1/('Input Parameters'!$G$12*($I223+2*$F223*$H223))+1/('Model Parameters'!$F$22*'Input Parameters'!$G$24))) + 'Input Parameters'!$G$12*($I223+2*$F223*$H223))/('Model Parameters'!$F$20+2*'Input Parameters'!$G$13*'Input Parameters'!$G$12*'Model Parameters'!$B$61*$H223)</f>
        <v>10117.470912814879</v>
      </c>
      <c r="K223">
        <f>'Input Parameters'!$G$15/(2*'Model Parameters'!$F$4)*'Model Parameters'!$B$39/('Model Parameters'!$B$65)*EXP(-($E223+0.11)/'Model Parameters'!$B$48)+'Input Parameters'!$G$13*'Model Parameters'!$B$61*$J223</f>
        <v>29686.38687398695</v>
      </c>
      <c r="L223">
        <f>1/((SQRT($K223*('Input Parameters'!$G$12)^2/'Model Parameters'!$B$51))/TANH(SQRT($K223*('Input Parameters'!$G$12)^2/'Model Parameters'!$B$51))+$K223*'Input Parameters'!$G$12/'Input Parameters'!$G$17)</f>
        <v>2.9729948129646321E-2</v>
      </c>
      <c r="M223">
        <f>'Model Parameters'!$F$2*'Input Parameters'!$G$4*$L223</f>
        <v>1.0126328774709197</v>
      </c>
      <c r="N223">
        <f>'Input Parameters'!$G$22+('Model Parameters'!$F$20*'Input Parameters'!$G$22 - (1/(1/('Input Parameters'!$G$12*($I223+2*$F223*$M223))+1/('Model Parameters'!$F$22*'Input Parameters'!$G$24))) + 'Input Parameters'!$G$12*($I223+2*$F223*$M223))/('Model Parameters'!$F$20+2*'Input Parameters'!$G$13*'Input Parameters'!$G$12*'Model Parameters'!$B$61*$M223)</f>
        <v>9304.4124421521137</v>
      </c>
      <c r="O223" s="4">
        <f>(2*'Model Parameters'!$F$21*'Input Parameters'!$G$23+'Model Parameters'!$F$22*'Input Parameters'!$G$24+'Model Parameters'!$F$20*'Input Parameters'!$G$22+'Input Parameters'!$G$12*$I223-'Model Parameters'!$F$20*$N223)/(2*'Model Parameters'!$F$21)</f>
        <v>-7150.6655044298441</v>
      </c>
      <c r="P223" s="4">
        <f>'Input Parameters'!$G$12*(2*$F223*$M223)/(2*'Model Parameters'!$F$21)*EXP(-$N223*('Model Parameters'!$B$32+'Model Parameters'!$B$35))</f>
        <v>4564.5013015109898</v>
      </c>
      <c r="Q223">
        <f>$O223+LN(1+($P223*('Model Parameters'!$B$33+2*'Model Parameters'!$B$35)*EXP(-$O223*('Model Parameters'!$B$33+2*'Model Parameters'!$B$35)))/(1+LN(SQRT(1+$P223*('Model Parameters'!$B$33+2*'Model Parameters'!$B$35)*EXP(-$O223*('Model Parameters'!$B$33+2*'Model Parameters'!$B$35))))))/('Model Parameters'!$B$33+2*'Model Parameters'!$B$35)</f>
        <v>-1174.79187131462</v>
      </c>
      <c r="R223">
        <f>'Input Parameters'!$G$4*'Model Parameters'!$F$2*EXP(-'Model Parameters'!$B$32*$N223-'Model Parameters'!$B$33*$Q223-'Model Parameters'!$B$35*($N223+2*$Q223))*$L223</f>
        <v>0.37430052896618743</v>
      </c>
      <c r="S223">
        <f>'Input Parameters'!$G$22+('Model Parameters'!$F$20*'Input Parameters'!$G$22 - (1/(1/('Input Parameters'!$G$12*($I223+2*$F223*$R223))+1/('Model Parameters'!$F$22*'Input Parameters'!$G$24))) + 'Input Parameters'!$G$12*($I223+2*$F223*$R223))/('Model Parameters'!$F$20+2*'Input Parameters'!$G$13*'Input Parameters'!$G$12*'Model Parameters'!$B$61*$R223)</f>
        <v>7088.9715489802811</v>
      </c>
      <c r="T223">
        <f>'Input Parameters'!$G$15/(2*'Model Parameters'!$F$4)*'Model Parameters'!$B$39/('Model Parameters'!$B$65)*EXP(-($E223+0.11)/'Model Parameters'!$B$48)+'Input Parameters'!$G$13*'Model Parameters'!$B$61*$S223</f>
        <v>26309.610083311374</v>
      </c>
      <c r="U223">
        <f>1/((SQRT($T223*('Input Parameters'!$G$12)^2/'Model Parameters'!$B$51))/TANH(SQRT($T223*('Input Parameters'!$G$12)^2/'Model Parameters'!$B$51))+$T223*'Input Parameters'!$G$12/'Input Parameters'!$G$17)</f>
        <v>3.2047756023802103E-2</v>
      </c>
      <c r="V223" s="4">
        <f>(2*'Model Parameters'!$F$21*'Input Parameters'!$G$23+'Model Parameters'!$F$22*'Input Parameters'!$G$24+'Model Parameters'!$F$20*'Input Parameters'!$G$22+'Input Parameters'!$G$12*$I223-'Model Parameters'!$F$20*$S223)/(2*'Model Parameters'!$F$21)</f>
        <v>-3304.4481868341768</v>
      </c>
      <c r="W223" s="4">
        <f>'Input Parameters'!$G$12*(2*$F223*$U223*'Model Parameters'!$F$2*'Input Parameters'!$G$4)/(2*'Model Parameters'!$F$21)*EXP(-$S223*('Model Parameters'!$B$32+'Model Parameters'!$B$35))</f>
        <v>6734.9441174048752</v>
      </c>
      <c r="X223">
        <f>MAX(0,$V223+LN(1+($W223*('Model Parameters'!$B$33+2*'Model Parameters'!$B$35)*EXP(-$V223*('Model Parameters'!$B$33+2*'Model Parameters'!$B$35)))/(1+LN(SQRT(1+$W223*('Model Parameters'!$B$33+2*'Model Parameters'!$B$35)*EXP(-$V223*('Model Parameters'!$B$33+2*'Model Parameters'!$B$35))))))/('Model Parameters'!$B$33+2*'Model Parameters'!$B$35))</f>
        <v>1218.8141123480041</v>
      </c>
      <c r="Y223">
        <f>'Input Parameters'!$G$4*'Model Parameters'!$F$2*EXP(-'Model Parameters'!$B$32*$S223-'Model Parameters'!$B$33*$X223-'Model Parameters'!$B$35*($S223+2*$X223))*$U223</f>
        <v>0.28588175187579384</v>
      </c>
      <c r="Z223" s="8">
        <f>$E223-'Model Parameters'!$F$3*'Input Parameters'!$G$3/'Model Parameters'!$F$4*LN($S223/'Input Parameters'!$G$22)</f>
        <v>-1.3749690207326601</v>
      </c>
      <c r="AA223" s="8">
        <f>'Input Parameters'!$G$12*$Y223*$F223*2*'Model Parameters'!$F$4/10</f>
        <v>386.8535870957279</v>
      </c>
      <c r="AB223" s="8">
        <f t="shared" si="19"/>
        <v>0.28588175187579384</v>
      </c>
      <c r="AC223" s="8">
        <f t="shared" si="20"/>
        <v>1218.8141123480041</v>
      </c>
      <c r="AD223" s="8">
        <f>LOG10(S223/1000/'Model Parameters'!$B$15)</f>
        <v>14.162640323823533</v>
      </c>
      <c r="AE223" s="8">
        <f>AA223*10/(AA223*10+('Model Parameters'!$F$4*'Input Parameters'!$G$12)*I223)</f>
        <v>0.35511352245268724</v>
      </c>
      <c r="AF223" s="8">
        <f>Y223*S223*'Input Parameters'!$G$13*'Input Parameters'!$G$12*'Model Parameters'!$B$61</f>
        <v>8.6093330989655791E-3</v>
      </c>
      <c r="AG223" s="8">
        <f>'Input Parameters'!$G$12*F223*Y223</f>
        <v>2.0047343478039485E-2</v>
      </c>
      <c r="AH223" s="8">
        <f>'Input Parameters'!$G$17*('Model Parameters'!$F$2*'Input Parameters'!$G$4*EXP(-'Model Parameters'!$B$32*$S223-'Model Parameters'!$B$33*$X223-'Model Parameters'!$B$35*($S223+2*$X223))-$Y223*SQRT($T223*('Input Parameters'!$G$12)^2/'Model Parameters'!$B$51)/TANH(SQRT($T223*('Input Parameters'!$G$12)^2/'Model Parameters'!$B$51)))</f>
        <v>2.8656676577005057E-2</v>
      </c>
      <c r="AI223" s="8">
        <f>MIN(1,('Model Parameters'!$B$45-'Model Parameters'!$F$3*'Input Parameters'!$G$3/'Model Parameters'!$F$4*LN($S223/'Input Parameters'!$G$22))/Z223)</f>
        <v>0.27634733219675855</v>
      </c>
      <c r="AJ223" s="8">
        <f>MIN('Input Parameters'!$G$24+'Model Parameters'!$F$2*'Input Parameters'!$G$4*EXP(-'Model Parameters'!$B$32*$S223-'Model Parameters'!$B$33*$X223-'Model Parameters'!$B$35*($S223+2*$X223)),AC223*10^(3-AD223)/'Model Parameters'!$B$13)</f>
        <v>6.4461104794859845E-3</v>
      </c>
      <c r="AK223" s="8">
        <f t="shared" si="21"/>
        <v>9.8134674556793838E-2</v>
      </c>
      <c r="AL223" s="8">
        <f>MIN(1,('Model Parameters'!$B$45-'Model Parameters'!$F$3*'Input Parameters'!$G$3/'Model Parameters'!$F$4*AD223)/($E223-'Model Parameters'!$F$3*'Input Parameters'!$G$3/'Model Parameters'!$F$4*AD223))</f>
        <v>0.32261206168302287</v>
      </c>
      <c r="AM223" s="8">
        <f>MIN(1,('Model Parameters'!$B$45-'Model Parameters'!$F$3*'Input Parameters'!$G$3/'Model Parameters'!$F$4*AD223-0.2)/($E223-'Model Parameters'!$F$3*'Input Parameters'!$G$3/'Model Parameters'!$F$4*AD223-0.2))</f>
        <v>0.40379092342865719</v>
      </c>
      <c r="AN223" s="8">
        <f t="shared" si="22"/>
        <v>0.11456390560998186</v>
      </c>
      <c r="AO223" s="8">
        <f t="shared" si="23"/>
        <v>0.14339161715317378</v>
      </c>
      <c r="AP223" s="8">
        <f>EXP(-'Model Parameters'!$B$32*$S223-'Model Parameters'!$B$33*$X223-'Model Parameters'!$B$35*($S223+2*$X223))</f>
        <v>0.26189724919258883</v>
      </c>
    </row>
    <row r="224" spans="5:42" x14ac:dyDescent="0.4">
      <c r="E224">
        <f t="shared" si="18"/>
        <v>-1.1100000000000001</v>
      </c>
      <c r="F224">
        <f>'Input Parameters'!$G$15/(2*'Model Parameters'!$F$4)*'Model Parameters'!$B$39/('Model Parameters'!$B$65)*EXP(-($E224+0.11)/'Model Parameters'!$B$48)</f>
        <v>20050.851622240709</v>
      </c>
      <c r="G224">
        <f>1/((SQRT($F224*('Input Parameters'!$G$12)^2/'Model Parameters'!$B$51))/TANH(SQRT($F224*('Input Parameters'!$G$12)^2/'Model Parameters'!$B$51))+$F224*'Input Parameters'!$G$12/'Input Parameters'!$G$17)</f>
        <v>3.7853924686307314E-2</v>
      </c>
      <c r="H224">
        <f>'Model Parameters'!$F$2*'Input Parameters'!$G$4*$G224</f>
        <v>1.2893439474399404</v>
      </c>
      <c r="I224">
        <f>'Input Parameters'!$G$15*'Model Parameters'!$B$41/'Model Parameters'!$F$4*EXP(-$E224/'Model Parameters'!$B$50)</f>
        <v>20497.645032361761</v>
      </c>
      <c r="J224">
        <f>'Input Parameters'!$G$22+('Model Parameters'!$F$20*'Input Parameters'!$G$22 - (1/(1/('Input Parameters'!$G$12*($I224+2*$F224*$H224))+1/('Model Parameters'!$F$22*'Input Parameters'!$G$24))) + 'Input Parameters'!$G$12*($I224+2*$F224*$H224))/('Model Parameters'!$F$20+2*'Input Parameters'!$G$13*'Input Parameters'!$G$12*'Model Parameters'!$B$61*$H224)</f>
        <v>10815.174968395755</v>
      </c>
      <c r="K224">
        <f>'Input Parameters'!$G$15/(2*'Model Parameters'!$F$4)*'Model Parameters'!$B$39/('Model Parameters'!$B$65)*EXP(-($E224+0.11)/'Model Parameters'!$B$48)+'Input Parameters'!$G$13*'Model Parameters'!$B$61*$J224</f>
        <v>32109.771712001973</v>
      </c>
      <c r="L224">
        <f>1/((SQRT($K224*('Input Parameters'!$G$12)^2/'Model Parameters'!$B$51))/TANH(SQRT($K224*('Input Parameters'!$G$12)^2/'Model Parameters'!$B$51))+$K224*'Input Parameters'!$G$12/'Input Parameters'!$G$17)</f>
        <v>2.8304061250311808E-2</v>
      </c>
      <c r="M224">
        <f>'Model Parameters'!$F$2*'Input Parameters'!$G$4*$L224</f>
        <v>0.96406569103413287</v>
      </c>
      <c r="N224">
        <f>'Input Parameters'!$G$22+('Model Parameters'!$F$20*'Input Parameters'!$G$22 - (1/(1/('Input Parameters'!$G$12*($I224+2*$F224*$M224))+1/('Model Parameters'!$F$22*'Input Parameters'!$G$24))) + 'Input Parameters'!$G$12*($I224+2*$F224*$M224))/('Model Parameters'!$F$20+2*'Input Parameters'!$G$13*'Input Parameters'!$G$12*'Model Parameters'!$B$61*$M224)</f>
        <v>9940.3363134972678</v>
      </c>
      <c r="O224" s="4">
        <f>(2*'Model Parameters'!$F$21*'Input Parameters'!$G$23+'Model Parameters'!$F$22*'Input Parameters'!$G$24+'Model Parameters'!$F$20*'Input Parameters'!$G$22+'Input Parameters'!$G$12*$I224-'Model Parameters'!$F$20*$N224)/(2*'Model Parameters'!$F$21)</f>
        <v>-7619.9497584834917</v>
      </c>
      <c r="P224" s="4">
        <f>'Input Parameters'!$G$12*(2*$F224*$M224)/(2*'Model Parameters'!$F$21)*EXP(-$N224*('Model Parameters'!$B$32+'Model Parameters'!$B$35))</f>
        <v>4326.1431555893041</v>
      </c>
      <c r="Q224">
        <f>$O224+LN(1+($P224*('Model Parameters'!$B$33+2*'Model Parameters'!$B$35)*EXP(-$O224*('Model Parameters'!$B$33+2*'Model Parameters'!$B$35)))/(1+LN(SQRT(1+$P224*('Model Parameters'!$B$33+2*'Model Parameters'!$B$35)*EXP(-$O224*('Model Parameters'!$B$33+2*'Model Parameters'!$B$35))))))/('Model Parameters'!$B$33+2*'Model Parameters'!$B$35)</f>
        <v>-1467.868890772038</v>
      </c>
      <c r="R224">
        <f>'Input Parameters'!$G$4*'Model Parameters'!$F$2*EXP(-'Model Parameters'!$B$32*$N224-'Model Parameters'!$B$33*$Q224-'Model Parameters'!$B$35*($N224+2*$Q224))*$L224</f>
        <v>0.3529846292358122</v>
      </c>
      <c r="S224">
        <f>'Input Parameters'!$G$22+('Model Parameters'!$F$20*'Input Parameters'!$G$22 - (1/(1/('Input Parameters'!$G$12*($I224+2*$F224*$R224))+1/('Model Parameters'!$F$22*'Input Parameters'!$G$24))) + 'Input Parameters'!$G$12*($I224+2*$F224*$R224))/('Model Parameters'!$F$20+2*'Input Parameters'!$G$13*'Input Parameters'!$G$12*'Model Parameters'!$B$61*$R224)</f>
        <v>7547.6180160403419</v>
      </c>
      <c r="T224">
        <f>'Input Parameters'!$G$15/(2*'Model Parameters'!$F$4)*'Model Parameters'!$B$39/('Model Parameters'!$B$65)*EXP(-($E224+0.11)/'Model Parameters'!$B$48)+'Input Parameters'!$G$13*'Model Parameters'!$B$61*$S224</f>
        <v>28466.445710125692</v>
      </c>
      <c r="U224">
        <f>1/((SQRT($T224*('Input Parameters'!$G$12)^2/'Model Parameters'!$B$51))/TANH(SQRT($T224*('Input Parameters'!$G$12)^2/'Model Parameters'!$B$51))+$T224*'Input Parameters'!$G$12/'Input Parameters'!$G$17)</f>
        <v>3.0518070620590018E-2</v>
      </c>
      <c r="V224" s="4">
        <f>(2*'Model Parameters'!$F$21*'Input Parameters'!$G$23+'Model Parameters'!$F$22*'Input Parameters'!$G$24+'Model Parameters'!$F$20*'Input Parameters'!$G$22+'Input Parameters'!$G$12*$I224-'Model Parameters'!$F$20*$S224)/(2*'Model Parameters'!$F$21)</f>
        <v>-3465.9619088545642</v>
      </c>
      <c r="W224" s="4">
        <f>'Input Parameters'!$G$12*(2*$F224*$U224*'Model Parameters'!$F$2*'Input Parameters'!$G$4)/(2*'Model Parameters'!$F$21)*EXP(-$S224*('Model Parameters'!$B$32+'Model Parameters'!$B$35))</f>
        <v>6547.2053058789797</v>
      </c>
      <c r="X224">
        <f>MAX(0,$V224+LN(1+($W224*('Model Parameters'!$B$33+2*'Model Parameters'!$B$35)*EXP(-$V224*('Model Parameters'!$B$33+2*'Model Parameters'!$B$35)))/(1+LN(SQRT(1+$W224*('Model Parameters'!$B$33+2*'Model Parameters'!$B$35)*EXP(-$V224*('Model Parameters'!$B$33+2*'Model Parameters'!$B$35))))))/('Model Parameters'!$B$33+2*'Model Parameters'!$B$35))</f>
        <v>1089.9549728905286</v>
      </c>
      <c r="Y224">
        <f>'Input Parameters'!$G$4*'Model Parameters'!$F$2*EXP(-'Model Parameters'!$B$32*$S224-'Model Parameters'!$B$33*$X224-'Model Parameters'!$B$35*($S224+2*$X224))*$U224</f>
        <v>0.26431168630636215</v>
      </c>
      <c r="Z224" s="8">
        <f>$E224-'Model Parameters'!$F$3*'Input Parameters'!$G$3/'Model Parameters'!$F$4*LN($S224/'Input Parameters'!$G$22)</f>
        <v>-1.3815797461492823</v>
      </c>
      <c r="AA224" s="8">
        <f>'Input Parameters'!$G$12*$Y224*$F224*2*'Model Parameters'!$F$4/10</f>
        <v>389.6403826821504</v>
      </c>
      <c r="AB224" s="8">
        <f t="shared" si="19"/>
        <v>0.26431168630636215</v>
      </c>
      <c r="AC224" s="8">
        <f t="shared" si="20"/>
        <v>1089.9549728905286</v>
      </c>
      <c r="AD224" s="8">
        <f>LOG10(S224/1000/'Model Parameters'!$B$15)</f>
        <v>14.18986700293633</v>
      </c>
      <c r="AE224" s="8">
        <f>AA224*10/(AA224*10+('Model Parameters'!$F$4*'Input Parameters'!$G$12)*I224)</f>
        <v>0.34084802095708061</v>
      </c>
      <c r="AF224" s="8">
        <f>Y224*S224*'Input Parameters'!$G$13*'Input Parameters'!$G$12*'Model Parameters'!$B$61</f>
        <v>8.4747348842735652E-3</v>
      </c>
      <c r="AG224" s="8">
        <f>'Input Parameters'!$G$12*F224*Y224</f>
        <v>2.0191759479823306E-2</v>
      </c>
      <c r="AH224" s="8">
        <f>'Input Parameters'!$G$17*('Model Parameters'!$F$2*'Input Parameters'!$G$4*EXP(-'Model Parameters'!$B$32*$S224-'Model Parameters'!$B$33*$X224-'Model Parameters'!$B$35*($S224+2*$X224))-$Y224*SQRT($T224*('Input Parameters'!$G$12)^2/'Model Parameters'!$B$51)/TANH(SQRT($T224*('Input Parameters'!$G$12)^2/'Model Parameters'!$B$51)))</f>
        <v>2.8666494364096864E-2</v>
      </c>
      <c r="AI224" s="8">
        <f>MIN(1,('Model Parameters'!$B$45-'Model Parameters'!$F$3*'Input Parameters'!$G$3/'Model Parameters'!$F$4*LN($S224/'Input Parameters'!$G$22))/Z224)</f>
        <v>0.27619089467170838</v>
      </c>
      <c r="AJ224" s="8">
        <f>MIN('Input Parameters'!$G$24+'Model Parameters'!$F$2*'Input Parameters'!$G$4*EXP(-'Model Parameters'!$B$32*$S224-'Model Parameters'!$B$33*$X224-'Model Parameters'!$B$35*($S224+2*$X224)),AC224*10^(3-AD224)/'Model Parameters'!$B$13)</f>
        <v>5.4142979135035057E-3</v>
      </c>
      <c r="AK224" s="8">
        <f t="shared" si="21"/>
        <v>9.4139119855217307E-2</v>
      </c>
      <c r="AL224" s="8">
        <f>MIN(1,('Model Parameters'!$B$45-'Model Parameters'!$F$3*'Input Parameters'!$G$3/'Model Parameters'!$F$4*AD224)/($E224-'Model Parameters'!$F$3*'Input Parameters'!$G$3/'Model Parameters'!$F$4*AD224))</f>
        <v>0.32183949601998529</v>
      </c>
      <c r="AM224" s="8">
        <f>MIN(1,('Model Parameters'!$B$45-'Model Parameters'!$F$3*'Input Parameters'!$G$3/'Model Parameters'!$F$4*AD224-0.2)/($E224-'Model Parameters'!$F$3*'Input Parameters'!$G$3/'Model Parameters'!$F$4*AD224-0.2))</f>
        <v>0.40283433032170451</v>
      </c>
      <c r="AN224" s="8">
        <f t="shared" si="22"/>
        <v>0.10969835528423622</v>
      </c>
      <c r="AO224" s="8">
        <f t="shared" si="23"/>
        <v>0.13730528426372388</v>
      </c>
      <c r="AP224" s="8">
        <f>EXP(-'Model Parameters'!$B$32*$S224-'Model Parameters'!$B$33*$X224-'Model Parameters'!$B$35*($S224+2*$X224))</f>
        <v>0.25427368655996058</v>
      </c>
    </row>
    <row r="225" spans="5:42" x14ac:dyDescent="0.4">
      <c r="E225">
        <f t="shared" si="18"/>
        <v>-1.115</v>
      </c>
      <c r="F225">
        <f>'Input Parameters'!$G$15/(2*'Model Parameters'!$F$4)*'Model Parameters'!$B$39/('Model Parameters'!$B$65)*EXP(-($E225+0.11)/'Model Parameters'!$B$48)</f>
        <v>21843.3993342498</v>
      </c>
      <c r="G225">
        <f>1/((SQRT($F225*('Input Parameters'!$G$12)^2/'Model Parameters'!$B$51))/TANH(SQRT($F225*('Input Parameters'!$G$12)^2/'Model Parameters'!$B$51))+$F225*'Input Parameters'!$G$12/'Input Parameters'!$G$17)</f>
        <v>3.5930930900271371E-2</v>
      </c>
      <c r="H225">
        <f>'Model Parameters'!$F$2*'Input Parameters'!$G$4*$G225</f>
        <v>1.2238447840232889</v>
      </c>
      <c r="I225">
        <f>'Input Parameters'!$G$15*'Model Parameters'!$B$41/'Model Parameters'!$F$4*EXP(-$E225/'Model Parameters'!$B$50)</f>
        <v>21985.179934629268</v>
      </c>
      <c r="J225">
        <f>'Input Parameters'!$G$22+('Model Parameters'!$F$20*'Input Parameters'!$G$22 - (1/(1/('Input Parameters'!$G$12*($I225+2*$F225*$H225))+1/('Model Parameters'!$F$22*'Input Parameters'!$G$24))) + 'Input Parameters'!$G$12*($I225+2*$F225*$H225))/('Model Parameters'!$F$20+2*'Input Parameters'!$G$13*'Input Parameters'!$G$12*'Model Parameters'!$B$61*$H225)</f>
        <v>11555.410057592197</v>
      </c>
      <c r="K225">
        <f>'Input Parameters'!$G$15/(2*'Model Parameters'!$F$4)*'Model Parameters'!$B$39/('Model Parameters'!$B$65)*EXP(-($E225+0.11)/'Model Parameters'!$B$48)+'Input Parameters'!$G$13*'Model Parameters'!$B$61*$J225</f>
        <v>34727.681548465102</v>
      </c>
      <c r="L225">
        <f>1/((SQRT($K225*('Input Parameters'!$G$12)^2/'Model Parameters'!$B$51))/TANH(SQRT($K225*('Input Parameters'!$G$12)^2/'Model Parameters'!$B$51))+$K225*'Input Parameters'!$G$12/'Input Parameters'!$G$17)</f>
        <v>2.6940273351707452E-2</v>
      </c>
      <c r="M225">
        <f>'Model Parameters'!$F$2*'Input Parameters'!$G$4*$L225</f>
        <v>0.91761366030735814</v>
      </c>
      <c r="N225">
        <f>'Input Parameters'!$G$22+('Model Parameters'!$F$20*'Input Parameters'!$G$22 - (1/(1/('Input Parameters'!$G$12*($I225+2*$F225*$M225))+1/('Model Parameters'!$F$22*'Input Parameters'!$G$24))) + 'Input Parameters'!$G$12*($I225+2*$F225*$M225))/('Model Parameters'!$F$20+2*'Input Parameters'!$G$13*'Input Parameters'!$G$12*'Model Parameters'!$B$61*$M225)</f>
        <v>10615.7494227277</v>
      </c>
      <c r="O225" s="4">
        <f>(2*'Model Parameters'!$F$21*'Input Parameters'!$G$23+'Model Parameters'!$F$22*'Input Parameters'!$G$24+'Model Parameters'!$F$20*'Input Parameters'!$G$22+'Input Parameters'!$G$12*$I225-'Model Parameters'!$F$20*$N225)/(2*'Model Parameters'!$F$21)</f>
        <v>-8111.7273506664797</v>
      </c>
      <c r="P225" s="4">
        <f>'Input Parameters'!$G$12*(2*$F225*$M225)/(2*'Model Parameters'!$F$21)*EXP(-$N225*('Model Parameters'!$B$32+'Model Parameters'!$B$35))</f>
        <v>4076.4012624092379</v>
      </c>
      <c r="Q225">
        <f>$O225+LN(1+($P225*('Model Parameters'!$B$33+2*'Model Parameters'!$B$35)*EXP(-$O225*('Model Parameters'!$B$33+2*'Model Parameters'!$B$35)))/(1+LN(SQRT(1+$P225*('Model Parameters'!$B$33+2*'Model Parameters'!$B$35)*EXP(-$O225*('Model Parameters'!$B$33+2*'Model Parameters'!$B$35))))))/('Model Parameters'!$B$33+2*'Model Parameters'!$B$35)</f>
        <v>-1780.2326829318872</v>
      </c>
      <c r="R225">
        <f>'Input Parameters'!$G$4*'Model Parameters'!$F$2*EXP(-'Model Parameters'!$B$32*$N225-'Model Parameters'!$B$33*$Q225-'Model Parameters'!$B$35*($N225+2*$Q225))*$L225</f>
        <v>0.33270851308672594</v>
      </c>
      <c r="S225">
        <f>'Input Parameters'!$G$22+('Model Parameters'!$F$20*'Input Parameters'!$G$22 - (1/(1/('Input Parameters'!$G$12*($I225+2*$F225*$R225))+1/('Model Parameters'!$F$22*'Input Parameters'!$G$24))) + 'Input Parameters'!$G$12*($I225+2*$F225*$R225))/('Model Parameters'!$F$20+2*'Input Parameters'!$G$13*'Input Parameters'!$G$12*'Model Parameters'!$B$61*$R225)</f>
        <v>8034.5748448019858</v>
      </c>
      <c r="T225">
        <f>'Input Parameters'!$G$15/(2*'Model Parameters'!$F$4)*'Model Parameters'!$B$39/('Model Parameters'!$B$65)*EXP(-($E225+0.11)/'Model Parameters'!$B$48)+'Input Parameters'!$G$13*'Model Parameters'!$B$61*$S225</f>
        <v>30801.950286204014</v>
      </c>
      <c r="U225">
        <f>1/((SQRT($T225*('Input Parameters'!$G$12)^2/'Model Parameters'!$B$51))/TANH(SQRT($T225*('Input Parameters'!$G$12)^2/'Model Parameters'!$B$51))+$T225*'Input Parameters'!$G$12/'Input Parameters'!$G$17)</f>
        <v>2.9051960809304115E-2</v>
      </c>
      <c r="V225" s="4">
        <f>(2*'Model Parameters'!$F$21*'Input Parameters'!$G$23+'Model Parameters'!$F$22*'Input Parameters'!$G$24+'Model Parameters'!$F$20*'Input Parameters'!$G$22+'Input Parameters'!$G$12*$I225-'Model Parameters'!$F$20*$S225)/(2*'Model Parameters'!$F$21)</f>
        <v>-3630.5613705883288</v>
      </c>
      <c r="W225" s="4">
        <f>'Input Parameters'!$G$12*(2*$F225*$U225*'Model Parameters'!$F$2*'Input Parameters'!$G$4)/(2*'Model Parameters'!$F$21)*EXP(-$S225*('Model Parameters'!$B$32+'Model Parameters'!$B$35))</f>
        <v>6337.1595939850176</v>
      </c>
      <c r="X225">
        <f>MAX(0,$V225+LN(1+($W225*('Model Parameters'!$B$33+2*'Model Parameters'!$B$35)*EXP(-$V225*('Model Parameters'!$B$33+2*'Model Parameters'!$B$35)))/(1+LN(SQRT(1+$W225*('Model Parameters'!$B$33+2*'Model Parameters'!$B$35)*EXP(-$V225*('Model Parameters'!$B$33+2*'Model Parameters'!$B$35))))))/('Model Parameters'!$B$33+2*'Model Parameters'!$B$35))</f>
        <v>951.0503439657441</v>
      </c>
      <c r="Y225">
        <f>'Input Parameters'!$G$4*'Model Parameters'!$F$2*EXP(-'Model Parameters'!$B$32*$S225-'Model Parameters'!$B$33*$X225-'Model Parameters'!$B$35*($S225+2*$X225))*$U225</f>
        <v>0.24398503921215034</v>
      </c>
      <c r="Z225" s="8">
        <f>$E225-'Model Parameters'!$F$3*'Input Parameters'!$G$3/'Model Parameters'!$F$4*LN($S225/'Input Parameters'!$G$22)</f>
        <v>-1.38818611202755</v>
      </c>
      <c r="AA225" s="8">
        <f>'Input Parameters'!$G$12*$Y225*$F225*2*'Model Parameters'!$F$4/10</f>
        <v>391.83046077659083</v>
      </c>
      <c r="AB225" s="8">
        <f t="shared" si="19"/>
        <v>0.24398503921215034</v>
      </c>
      <c r="AC225" s="8">
        <f t="shared" si="20"/>
        <v>951.0503439657441</v>
      </c>
      <c r="AD225" s="8">
        <f>LOG10(S225/1000/'Model Parameters'!$B$15)</f>
        <v>14.217019991182507</v>
      </c>
      <c r="AE225" s="8">
        <f>AA225*10/(AA225*10+('Model Parameters'!$F$4*'Input Parameters'!$G$12)*I225)</f>
        <v>0.32651914378067309</v>
      </c>
      <c r="AF225" s="8">
        <f>Y225*S225*'Input Parameters'!$G$13*'Input Parameters'!$G$12*'Model Parameters'!$B$61</f>
        <v>8.3277166641800293E-3</v>
      </c>
      <c r="AG225" s="8">
        <f>'Input Parameters'!$G$12*F225*Y225</f>
        <v>2.03052526701866E-2</v>
      </c>
      <c r="AH225" s="8">
        <f>'Input Parameters'!$G$17*('Model Parameters'!$F$2*'Input Parameters'!$G$4*EXP(-'Model Parameters'!$B$32*$S225-'Model Parameters'!$B$33*$X225-'Model Parameters'!$B$35*($S225+2*$X225))-$Y225*SQRT($T225*('Input Parameters'!$G$12)^2/'Model Parameters'!$B$51)/TANH(SQRT($T225*('Input Parameters'!$G$12)^2/'Model Parameters'!$B$51)))</f>
        <v>2.8632969334366622E-2</v>
      </c>
      <c r="AI225" s="8">
        <f>MIN(1,('Model Parameters'!$B$45-'Model Parameters'!$F$3*'Input Parameters'!$G$3/'Model Parameters'!$F$4*LN($S225/'Input Parameters'!$G$22))/Z225)</f>
        <v>0.27603367351649843</v>
      </c>
      <c r="AJ225" s="8">
        <f>MIN('Input Parameters'!$G$24+'Model Parameters'!$F$2*'Input Parameters'!$G$4*EXP(-'Model Parameters'!$B$32*$S225-'Model Parameters'!$B$33*$X225-'Model Parameters'!$B$35*($S225+2*$X225)),AC225*10^(3-AD225)/'Model Parameters'!$B$13)</f>
        <v>4.4379674237837235E-3</v>
      </c>
      <c r="AK225" s="8">
        <f t="shared" si="21"/>
        <v>9.0130278731240923E-2</v>
      </c>
      <c r="AL225" s="8">
        <f>MIN(1,('Model Parameters'!$B$45-'Model Parameters'!$F$3*'Input Parameters'!$G$3/'Model Parameters'!$F$4*AD225)/($E225-'Model Parameters'!$F$3*'Input Parameters'!$G$3/'Model Parameters'!$F$4*AD225))</f>
        <v>0.32107201122510376</v>
      </c>
      <c r="AM225" s="8">
        <f>MIN(1,('Model Parameters'!$B$45-'Model Parameters'!$F$3*'Input Parameters'!$G$3/'Model Parameters'!$F$4*AD225-0.2)/($E225-'Model Parameters'!$F$3*'Input Parameters'!$G$3/'Model Parameters'!$F$4*AD225-0.2))</f>
        <v>0.40188355282398858</v>
      </c>
      <c r="AN225" s="8">
        <f t="shared" si="22"/>
        <v>0.10483615819715954</v>
      </c>
      <c r="AO225" s="8">
        <f t="shared" si="23"/>
        <v>0.13122267356762365</v>
      </c>
      <c r="AP225" s="8">
        <f>EXP(-'Model Parameters'!$B$32*$S225-'Model Parameters'!$B$33*$X225-'Model Parameters'!$B$35*($S225+2*$X225))</f>
        <v>0.24656411814778698</v>
      </c>
    </row>
    <row r="226" spans="5:42" x14ac:dyDescent="0.4">
      <c r="E226">
        <f t="shared" si="18"/>
        <v>-1.1200000000000001</v>
      </c>
      <c r="F226">
        <f>'Input Parameters'!$G$15/(2*'Model Parameters'!$F$4)*'Model Parameters'!$B$39/('Model Parameters'!$B$65)*EXP(-($E226+0.11)/'Model Parameters'!$B$48)</f>
        <v>23796.200952694879</v>
      </c>
      <c r="G226">
        <f>1/((SQRT($F226*('Input Parameters'!$G$12)^2/'Model Parameters'!$B$51))/TANH(SQRT($F226*('Input Parameters'!$G$12)^2/'Model Parameters'!$B$51))+$F226*'Input Parameters'!$G$12/'Input Parameters'!$G$17)</f>
        <v>3.4094850791900298E-2</v>
      </c>
      <c r="H226">
        <f>'Model Parameters'!$F$2*'Input Parameters'!$G$4*$G226</f>
        <v>1.1613059906389549</v>
      </c>
      <c r="I226">
        <f>'Input Parameters'!$G$15*'Model Parameters'!$B$41/'Model Parameters'!$F$4*EXP(-$E226/'Model Parameters'!$B$50)</f>
        <v>23580.666754396188</v>
      </c>
      <c r="J226">
        <f>'Input Parameters'!$G$22+('Model Parameters'!$F$20*'Input Parameters'!$G$22 - (1/(1/('Input Parameters'!$G$12*($I226+2*$F226*$H226))+1/('Model Parameters'!$F$22*'Input Parameters'!$G$24))) + 'Input Parameters'!$G$12*($I226+2*$F226*$H226))/('Model Parameters'!$F$20+2*'Input Parameters'!$G$13*'Input Parameters'!$G$12*'Model Parameters'!$B$61*$H226)</f>
        <v>12340.378278025481</v>
      </c>
      <c r="K226">
        <f>'Input Parameters'!$G$15/(2*'Model Parameters'!$F$4)*'Model Parameters'!$B$39/('Model Parameters'!$B$65)*EXP(-($E226+0.11)/'Model Parameters'!$B$48)+'Input Parameters'!$G$13*'Model Parameters'!$B$61*$J226</f>
        <v>37555.722732693292</v>
      </c>
      <c r="L226">
        <f>1/((SQRT($K226*('Input Parameters'!$G$12)^2/'Model Parameters'!$B$51))/TANH(SQRT($K226*('Input Parameters'!$G$12)^2/'Model Parameters'!$B$51))+$K226*'Input Parameters'!$G$12/'Input Parameters'!$G$17)</f>
        <v>2.5635983655571147E-2</v>
      </c>
      <c r="M226">
        <f>'Model Parameters'!$F$2*'Input Parameters'!$G$4*$L226</f>
        <v>0.87318820008473752</v>
      </c>
      <c r="N226">
        <f>'Input Parameters'!$G$22+('Model Parameters'!$F$20*'Input Parameters'!$G$22 - (1/(1/('Input Parameters'!$G$12*($I226+2*$F226*$M226))+1/('Model Parameters'!$F$22*'Input Parameters'!$G$24))) + 'Input Parameters'!$G$12*($I226+2*$F226*$M226))/('Model Parameters'!$F$20+2*'Input Parameters'!$G$13*'Input Parameters'!$G$12*'Model Parameters'!$B$61*$M226)</f>
        <v>11332.874486121349</v>
      </c>
      <c r="O226" s="4">
        <f>(2*'Model Parameters'!$F$21*'Input Parameters'!$G$23+'Model Parameters'!$F$22*'Input Parameters'!$G$24+'Model Parameters'!$F$20*'Input Parameters'!$G$22+'Input Parameters'!$G$12*$I226-'Model Parameters'!$F$20*$N226)/(2*'Model Parameters'!$F$21)</f>
        <v>-8626.5142355140324</v>
      </c>
      <c r="P226" s="4">
        <f>'Input Parameters'!$G$12*(2*$F226*$M226)/(2*'Model Parameters'!$F$21)*EXP(-$N226*('Model Parameters'!$B$32+'Model Parameters'!$B$35))</f>
        <v>3817.5152421483299</v>
      </c>
      <c r="Q226">
        <f>$O226+LN(1+($P226*('Model Parameters'!$B$33+2*'Model Parameters'!$B$35)*EXP(-$O226*('Model Parameters'!$B$33+2*'Model Parameters'!$B$35)))/(1+LN(SQRT(1+$P226*('Model Parameters'!$B$33+2*'Model Parameters'!$B$35)*EXP(-$O226*('Model Parameters'!$B$33+2*'Model Parameters'!$B$35))))))/('Model Parameters'!$B$33+2*'Model Parameters'!$B$35)</f>
        <v>-2112.8541388063195</v>
      </c>
      <c r="R226">
        <f>'Input Parameters'!$G$4*'Model Parameters'!$F$2*EXP(-'Model Parameters'!$B$32*$N226-'Model Parameters'!$B$33*$Q226-'Model Parameters'!$B$35*($N226+2*$Q226))*$L226</f>
        <v>0.31341524419321848</v>
      </c>
      <c r="S226">
        <f>'Input Parameters'!$G$22+('Model Parameters'!$F$20*'Input Parameters'!$G$22 - (1/(1/('Input Parameters'!$G$12*($I226+2*$F226*$R226))+1/('Model Parameters'!$F$22*'Input Parameters'!$G$24))) + 'Input Parameters'!$G$12*($I226+2*$F226*$R226))/('Model Parameters'!$F$20+2*'Input Parameters'!$G$13*'Input Parameters'!$G$12*'Model Parameters'!$B$61*$R226)</f>
        <v>8551.5482787780438</v>
      </c>
      <c r="T226">
        <f>'Input Parameters'!$G$15/(2*'Model Parameters'!$F$4)*'Model Parameters'!$B$39/('Model Parameters'!$B$65)*EXP(-($E226+0.11)/'Model Parameters'!$B$48)+'Input Parameters'!$G$13*'Model Parameters'!$B$61*$S226</f>
        <v>33331.177283532394</v>
      </c>
      <c r="U226">
        <f>1/((SQRT($T226*('Input Parameters'!$G$12)^2/'Model Parameters'!$B$51))/TANH(SQRT($T226*('Input Parameters'!$G$12)^2/'Model Parameters'!$B$51))+$T226*'Input Parameters'!$G$12/'Input Parameters'!$G$17)</f>
        <v>2.7647071022182973E-2</v>
      </c>
      <c r="V226" s="4">
        <f>(2*'Model Parameters'!$F$21*'Input Parameters'!$G$23+'Model Parameters'!$F$22*'Input Parameters'!$G$24+'Model Parameters'!$F$20*'Input Parameters'!$G$22+'Input Parameters'!$G$12*$I226-'Model Parameters'!$F$20*$S226)/(2*'Model Parameters'!$F$21)</f>
        <v>-3797.8658804451552</v>
      </c>
      <c r="W226" s="4">
        <f>'Input Parameters'!$G$12*(2*$F226*$U226*'Model Parameters'!$F$2*'Input Parameters'!$G$4)/(2*'Model Parameters'!$F$21)*EXP(-$S226*('Model Parameters'!$B$32+'Model Parameters'!$B$35))</f>
        <v>6105.7838261866627</v>
      </c>
      <c r="X226">
        <f>MAX(0,$V226+LN(1+($W226*('Model Parameters'!$B$33+2*'Model Parameters'!$B$35)*EXP(-$V226*('Model Parameters'!$B$33+2*'Model Parameters'!$B$35)))/(1+LN(SQRT(1+$W226*('Model Parameters'!$B$33+2*'Model Parameters'!$B$35)*EXP(-$V226*('Model Parameters'!$B$33+2*'Model Parameters'!$B$35))))))/('Model Parameters'!$B$33+2*'Model Parameters'!$B$35))</f>
        <v>801.69570767142704</v>
      </c>
      <c r="Y226">
        <f>'Input Parameters'!$G$4*'Model Parameters'!$F$2*EXP(-'Model Parameters'!$B$32*$S226-'Model Parameters'!$B$33*$X226-'Model Parameters'!$B$35*($S226+2*$X226))*$U226</f>
        <v>0.22483640450943829</v>
      </c>
      <c r="Z226" s="8">
        <f>$E226-'Model Parameters'!$F$3*'Input Parameters'!$G$3/'Model Parameters'!$F$4*LN($S226/'Input Parameters'!$G$22)</f>
        <v>-1.3947882694521603</v>
      </c>
      <c r="AA226" s="8">
        <f>'Input Parameters'!$G$12*$Y226*$F226*2*'Model Parameters'!$F$4/10</f>
        <v>393.35894628563403</v>
      </c>
      <c r="AB226" s="8">
        <f t="shared" si="19"/>
        <v>0.22483640450943829</v>
      </c>
      <c r="AC226" s="8">
        <f t="shared" si="20"/>
        <v>801.69570767142704</v>
      </c>
      <c r="AD226" s="8">
        <f>LOG10(S226/1000/'Model Parameters'!$B$15)</f>
        <v>14.244101842401772</v>
      </c>
      <c r="AE226" s="8">
        <f>AA226*10/(AA226*10+('Model Parameters'!$F$4*'Input Parameters'!$G$12)*I226)</f>
        <v>0.31213940850316685</v>
      </c>
      <c r="AF226" s="8">
        <f>Y226*S226*'Input Parameters'!$G$13*'Input Parameters'!$G$12*'Model Parameters'!$B$61</f>
        <v>8.1679153201238766E-3</v>
      </c>
      <c r="AG226" s="8">
        <f>'Input Parameters'!$G$12*F226*Y226</f>
        <v>2.0384461122746226E-2</v>
      </c>
      <c r="AH226" s="8">
        <f>'Input Parameters'!$G$17*('Model Parameters'!$F$2*'Input Parameters'!$G$4*EXP(-'Model Parameters'!$B$32*$S226-'Model Parameters'!$B$33*$X226-'Model Parameters'!$B$35*($S226+2*$X226))-$Y226*SQRT($T226*('Input Parameters'!$G$12)^2/'Model Parameters'!$B$51)/TANH(SQRT($T226*('Input Parameters'!$G$12)^2/'Model Parameters'!$B$51)))</f>
        <v>2.8552376442870096E-2</v>
      </c>
      <c r="AI226" s="8">
        <f>MIN(1,('Model Parameters'!$B$45-'Model Parameters'!$F$3*'Input Parameters'!$G$3/'Model Parameters'!$F$4*LN($S226/'Input Parameters'!$G$22))/Z226)</f>
        <v>0.27587575682959803</v>
      </c>
      <c r="AJ226" s="8">
        <f>MIN('Input Parameters'!$G$24+'Model Parameters'!$F$2*'Input Parameters'!$G$4*EXP(-'Model Parameters'!$B$32*$S226-'Model Parameters'!$B$33*$X226-'Model Parameters'!$B$35*($S226+2*$X226)),AC226*10^(3-AD226)/'Model Parameters'!$B$13)</f>
        <v>3.5148622567155773E-3</v>
      </c>
      <c r="AK226" s="8">
        <f t="shared" si="21"/>
        <v>8.6111695557154228E-2</v>
      </c>
      <c r="AL226" s="8">
        <f>MIN(1,('Model Parameters'!$B$45-'Model Parameters'!$F$3*'Input Parameters'!$G$3/'Model Parameters'!$F$4*AD226)/($E226-'Model Parameters'!$F$3*'Input Parameters'!$G$3/'Model Parameters'!$F$4*AD226))</f>
        <v>0.32030957593298975</v>
      </c>
      <c r="AM226" s="8">
        <f>MIN(1,('Model Parameters'!$B$45-'Model Parameters'!$F$3*'Input Parameters'!$G$3/'Model Parameters'!$F$4*AD226-0.2)/($E226-'Model Parameters'!$F$3*'Input Parameters'!$G$3/'Model Parameters'!$F$4*AD226-0.2))</f>
        <v>0.40093855208637741</v>
      </c>
      <c r="AN226" s="8">
        <f t="shared" si="22"/>
        <v>9.9981241569623625E-2</v>
      </c>
      <c r="AO226" s="8">
        <f t="shared" si="23"/>
        <v>0.12514872249435799</v>
      </c>
      <c r="AP226" s="8">
        <f>EXP(-'Model Parameters'!$B$32*$S226-'Model Parameters'!$B$33*$X226-'Model Parameters'!$B$35*($S226+2*$X226))</f>
        <v>0.23875893403410858</v>
      </c>
    </row>
    <row r="227" spans="5:42" x14ac:dyDescent="0.4">
      <c r="E227">
        <f t="shared" si="18"/>
        <v>-1.125</v>
      </c>
      <c r="F227">
        <f>'Input Parameters'!$G$15/(2*'Model Parameters'!$F$4)*'Model Parameters'!$B$39/('Model Parameters'!$B$65)*EXP(-($E227+0.11)/'Model Parameters'!$B$48)</f>
        <v>25923.583189414898</v>
      </c>
      <c r="G227">
        <f>1/((SQRT($F227*('Input Parameters'!$G$12)^2/'Model Parameters'!$B$51))/TANH(SQRT($F227*('Input Parameters'!$G$12)^2/'Model Parameters'!$B$51))+$F227*'Input Parameters'!$G$12/'Input Parameters'!$G$17)</f>
        <v>3.2342130220637984E-2</v>
      </c>
      <c r="H227">
        <f>'Model Parameters'!$F$2*'Input Parameters'!$G$4*$G227</f>
        <v>1.1016065095722536</v>
      </c>
      <c r="I227">
        <f>'Input Parameters'!$G$15*'Model Parameters'!$B$41/'Model Parameters'!$F$4*EXP(-$E227/'Model Parameters'!$B$50)</f>
        <v>25291.939671871522</v>
      </c>
      <c r="J227">
        <f>'Input Parameters'!$G$22+('Model Parameters'!$F$20*'Input Parameters'!$G$22 - (1/(1/('Input Parameters'!$G$12*($I227+2*$F227*$H227))+1/('Model Parameters'!$F$22*'Input Parameters'!$G$24))) + 'Input Parameters'!$G$12*($I227+2*$F227*$H227))/('Model Parameters'!$F$20+2*'Input Parameters'!$G$13*'Input Parameters'!$G$12*'Model Parameters'!$B$61*$H227)</f>
        <v>13172.38435552131</v>
      </c>
      <c r="K227">
        <f>'Input Parameters'!$G$15/(2*'Model Parameters'!$F$4)*'Model Parameters'!$B$39/('Model Parameters'!$B$65)*EXP(-($E227+0.11)/'Model Parameters'!$B$48)+'Input Parameters'!$G$13*'Model Parameters'!$B$61*$J227</f>
        <v>40610.79174582116</v>
      </c>
      <c r="L227">
        <f>1/((SQRT($K227*('Input Parameters'!$G$12)^2/'Model Parameters'!$B$51))/TANH(SQRT($K227*('Input Parameters'!$G$12)^2/'Model Parameters'!$B$51))+$K227*'Input Parameters'!$G$12/'Input Parameters'!$G$17)</f>
        <v>2.4388703663925305E-2</v>
      </c>
      <c r="M227">
        <f>'Model Parameters'!$F$2*'Input Parameters'!$G$4*$L227</f>
        <v>0.83070454954339168</v>
      </c>
      <c r="N227">
        <f>'Input Parameters'!$G$22+('Model Parameters'!$F$20*'Input Parameters'!$G$22 - (1/(1/('Input Parameters'!$G$12*($I227+2*$F227*$M227))+1/('Model Parameters'!$F$22*'Input Parameters'!$G$24))) + 'Input Parameters'!$G$12*($I227+2*$F227*$M227))/('Model Parameters'!$F$20+2*'Input Parameters'!$G$13*'Input Parameters'!$G$12*'Model Parameters'!$B$61*$M227)</f>
        <v>12094.055427519099</v>
      </c>
      <c r="O227" s="4">
        <f>(2*'Model Parameters'!$F$21*'Input Parameters'!$G$23+'Model Parameters'!$F$22*'Input Parameters'!$G$24+'Model Parameters'!$F$20*'Input Parameters'!$G$22+'Input Parameters'!$G$12*$I227-'Model Parameters'!$F$20*$N227)/(2*'Model Parameters'!$F$21)</f>
        <v>-9164.7941983081892</v>
      </c>
      <c r="P227" s="4">
        <f>'Input Parameters'!$G$12*(2*$F227*$M227)/(2*'Model Parameters'!$F$21)*EXP(-$N227*('Model Parameters'!$B$32+'Model Parameters'!$B$35))</f>
        <v>3551.9283528469573</v>
      </c>
      <c r="Q227">
        <f>$O227+LN(1+($P227*('Model Parameters'!$B$33+2*'Model Parameters'!$B$35)*EXP(-$O227*('Model Parameters'!$B$33+2*'Model Parameters'!$B$35)))/(1+LN(SQRT(1+$P227*('Model Parameters'!$B$33+2*'Model Parameters'!$B$35)*EXP(-$O227*('Model Parameters'!$B$33+2*'Model Parameters'!$B$35))))))/('Model Parameters'!$B$33+2*'Model Parameters'!$B$35)</f>
        <v>-2466.7606318118096</v>
      </c>
      <c r="R227">
        <f>'Input Parameters'!$G$4*'Model Parameters'!$F$2*EXP(-'Model Parameters'!$B$32*$N227-'Model Parameters'!$B$33*$Q227-'Model Parameters'!$B$35*($N227+2*$Q227))*$L227</f>
        <v>0.29505222994246555</v>
      </c>
      <c r="S227">
        <f>'Input Parameters'!$G$22+('Model Parameters'!$F$20*'Input Parameters'!$G$22 - (1/(1/('Input Parameters'!$G$12*($I227+2*$F227*$R227))+1/('Model Parameters'!$F$22*'Input Parameters'!$G$24))) + 'Input Parameters'!$G$12*($I227+2*$F227*$R227))/('Model Parameters'!$F$20+2*'Input Parameters'!$G$13*'Input Parameters'!$G$12*'Model Parameters'!$B$61*$R227)</f>
        <v>9100.3513234220572</v>
      </c>
      <c r="T227">
        <f>'Input Parameters'!$G$15/(2*'Model Parameters'!$F$4)*'Model Parameters'!$B$39/('Model Parameters'!$B$65)*EXP(-($E227+0.11)/'Model Parameters'!$B$48)+'Input Parameters'!$G$13*'Model Parameters'!$B$61*$S227</f>
        <v>36070.474915030492</v>
      </c>
      <c r="U227">
        <f>1/((SQRT($T227*('Input Parameters'!$G$12)^2/'Model Parameters'!$B$51))/TANH(SQRT($T227*('Input Parameters'!$G$12)^2/'Model Parameters'!$B$51))+$T227*'Input Parameters'!$G$12/'Input Parameters'!$G$17)</f>
        <v>2.630113534840724E-2</v>
      </c>
      <c r="V227" s="4">
        <f>(2*'Model Parameters'!$F$21*'Input Parameters'!$G$23+'Model Parameters'!$F$22*'Input Parameters'!$G$24+'Model Parameters'!$F$20*'Input Parameters'!$G$22+'Input Parameters'!$G$12*$I227-'Model Parameters'!$F$20*$S227)/(2*'Model Parameters'!$F$21)</f>
        <v>-3967.4374985994841</v>
      </c>
      <c r="W227" s="4">
        <f>'Input Parameters'!$G$12*(2*$F227*$U227*'Model Parameters'!$F$2*'Input Parameters'!$G$4)/(2*'Model Parameters'!$F$21)*EXP(-$S227*('Model Parameters'!$B$32+'Model Parameters'!$B$35))</f>
        <v>5854.382771402491</v>
      </c>
      <c r="X227">
        <f>MAX(0,$V227+LN(1+($W227*('Model Parameters'!$B$33+2*'Model Parameters'!$B$35)*EXP(-$V227*('Model Parameters'!$B$33+2*'Model Parameters'!$B$35)))/(1+LN(SQRT(1+$W227*('Model Parameters'!$B$33+2*'Model Parameters'!$B$35)*EXP(-$V227*('Model Parameters'!$B$33+2*'Model Parameters'!$B$35))))))/('Model Parameters'!$B$33+2*'Model Parameters'!$B$35))</f>
        <v>641.49497084230052</v>
      </c>
      <c r="Y227">
        <f>'Input Parameters'!$G$4*'Model Parameters'!$F$2*EXP(-'Model Parameters'!$B$32*$S227-'Model Parameters'!$B$33*$X227-'Model Parameters'!$B$35*($S227+2*$X227))*$U227</f>
        <v>0.20680393975019362</v>
      </c>
      <c r="Z227" s="8">
        <f>$E227-'Model Parameters'!$F$3*'Input Parameters'!$G$3/'Model Parameters'!$F$4*LN($S227/'Input Parameters'!$G$22)</f>
        <v>-1.4013863777210567</v>
      </c>
      <c r="AA227" s="8">
        <f>'Input Parameters'!$G$12*$Y227*$F227*2*'Model Parameters'!$F$4/10</f>
        <v>394.15642540531127</v>
      </c>
      <c r="AB227" s="8">
        <f t="shared" si="19"/>
        <v>0.20680393975019362</v>
      </c>
      <c r="AC227" s="8">
        <f t="shared" si="20"/>
        <v>641.49497084230052</v>
      </c>
      <c r="AD227" s="8">
        <f>LOG10(S227/1000/'Model Parameters'!$B$15)</f>
        <v>14.271115249265376</v>
      </c>
      <c r="AE227" s="8">
        <f>AA227*10/(AA227*10+('Model Parameters'!$F$4*'Input Parameters'!$G$12)*I227)</f>
        <v>0.2977219193398099</v>
      </c>
      <c r="AF227" s="8">
        <f>Y227*S227*'Input Parameters'!$G$13*'Input Parameters'!$G$12*'Model Parameters'!$B$61</f>
        <v>7.9949694751393525E-3</v>
      </c>
      <c r="AG227" s="8">
        <f>'Input Parameters'!$G$12*F227*Y227</f>
        <v>2.0425787708209114E-2</v>
      </c>
      <c r="AH227" s="8">
        <f>'Input Parameters'!$G$17*('Model Parameters'!$F$2*'Input Parameters'!$G$4*EXP(-'Model Parameters'!$B$32*$S227-'Model Parameters'!$B$33*$X227-'Model Parameters'!$B$35*($S227+2*$X227))-$Y227*SQRT($T227*('Input Parameters'!$G$12)^2/'Model Parameters'!$B$51)/TANH(SQRT($T227*('Input Parameters'!$G$12)^2/'Model Parameters'!$B$51)))</f>
        <v>2.8420757183348459E-2</v>
      </c>
      <c r="AI227" s="8">
        <f>MIN(1,('Model Parameters'!$B$45-'Model Parameters'!$F$3*'Input Parameters'!$G$3/'Model Parameters'!$F$4*LN($S227/'Input Parameters'!$G$22))/Z227)</f>
        <v>0.27571723534904091</v>
      </c>
      <c r="AJ227" s="8">
        <f>MIN('Input Parameters'!$G$24+'Model Parameters'!$F$2*'Input Parameters'!$G$4*EXP(-'Model Parameters'!$B$32*$S227-'Model Parameters'!$B$33*$X227-'Model Parameters'!$B$35*($S227+2*$X227)),AC227*10^(3-AD227)/'Model Parameters'!$B$13)</f>
        <v>2.6428870378929574E-3</v>
      </c>
      <c r="AK227" s="8">
        <f t="shared" si="21"/>
        <v>8.2087064503182539E-2</v>
      </c>
      <c r="AL227" s="8">
        <f>MIN(1,('Model Parameters'!$B$45-'Model Parameters'!$F$3*'Input Parameters'!$G$3/'Model Parameters'!$F$4*AD227)/($E227-'Model Parameters'!$F$3*'Input Parameters'!$G$3/'Model Parameters'!$F$4*AD227))</f>
        <v>0.31955216105625101</v>
      </c>
      <c r="AM227" s="8">
        <f>MIN(1,('Model Parameters'!$B$45-'Model Parameters'!$F$3*'Input Parameters'!$G$3/'Model Parameters'!$F$4*AD227-0.2)/($E227-'Model Parameters'!$F$3*'Input Parameters'!$G$3/'Model Parameters'!$F$4*AD227-0.2))</f>
        <v>0.39999929123269107</v>
      </c>
      <c r="AN227" s="8">
        <f t="shared" si="22"/>
        <v>9.5137682718851105E-2</v>
      </c>
      <c r="AO227" s="8">
        <f t="shared" si="23"/>
        <v>0.11908855672036038</v>
      </c>
      <c r="AP227" s="8">
        <f>EXP(-'Model Parameters'!$B$32*$S227-'Model Parameters'!$B$33*$X227-'Model Parameters'!$B$35*($S227+2*$X227))</f>
        <v>0.23084817191105547</v>
      </c>
    </row>
    <row r="228" spans="5:42" x14ac:dyDescent="0.4">
      <c r="E228">
        <f t="shared" si="18"/>
        <v>-1.1300000000000001</v>
      </c>
      <c r="F228">
        <f>'Input Parameters'!$G$15/(2*'Model Parameters'!$F$4)*'Model Parameters'!$B$39/('Model Parameters'!$B$65)*EXP(-($E228+0.11)/'Model Parameters'!$B$48)</f>
        <v>28241.153565414421</v>
      </c>
      <c r="G228">
        <f>1/((SQRT($F228*('Input Parameters'!$G$12)^2/'Model Parameters'!$B$51))/TANH(SQRT($F228*('Input Parameters'!$G$12)^2/'Model Parameters'!$B$51))+$F228*'Input Parameters'!$G$12/'Input Parameters'!$G$17)</f>
        <v>3.066935893249648E-2</v>
      </c>
      <c r="H228">
        <f>'Model Parameters'!$F$2*'Input Parameters'!$G$4*$G228</f>
        <v>1.0446301840342913</v>
      </c>
      <c r="I228">
        <f>'Input Parameters'!$G$15*'Model Parameters'!$B$41/'Model Parameters'!$F$4*EXP(-$E228/'Model Parameters'!$B$50)</f>
        <v>27127.401401672989</v>
      </c>
      <c r="J228">
        <f>'Input Parameters'!$G$22+('Model Parameters'!$F$20*'Input Parameters'!$G$22 - (1/(1/('Input Parameters'!$G$12*($I228+2*$F228*$H228))+1/('Model Parameters'!$F$22*'Input Parameters'!$G$24))) + 'Input Parameters'!$G$12*($I228+2*$F228*$H228))/('Model Parameters'!$F$20+2*'Input Parameters'!$G$13*'Input Parameters'!$G$12*'Model Parameters'!$B$61*$H228)</f>
        <v>14053.842766213549</v>
      </c>
      <c r="K228">
        <f>'Input Parameters'!$G$15/(2*'Model Parameters'!$F$4)*'Model Parameters'!$B$39/('Model Parameters'!$B$65)*EXP(-($E228+0.11)/'Model Parameters'!$B$48)+'Input Parameters'!$G$13*'Model Parameters'!$B$61*$J228</f>
        <v>43911.188249742525</v>
      </c>
      <c r="L228">
        <f>1/((SQRT($K228*('Input Parameters'!$G$12)^2/'Model Parameters'!$B$51))/TANH(SQRT($K228*('Input Parameters'!$G$12)^2/'Model Parameters'!$B$51))+$K228*'Input Parameters'!$G$12/'Input Parameters'!$G$17)</f>
        <v>2.3196052543813874E-2</v>
      </c>
      <c r="M228">
        <f>'Model Parameters'!$F$2*'Input Parameters'!$G$4*$L228</f>
        <v>0.79008161504277497</v>
      </c>
      <c r="N228">
        <f>'Input Parameters'!$G$22+('Model Parameters'!$F$20*'Input Parameters'!$G$22 - (1/(1/('Input Parameters'!$G$12*($I228+2*$F228*$M228))+1/('Model Parameters'!$F$22*'Input Parameters'!$G$24))) + 'Input Parameters'!$G$12*($I228+2*$F228*$M228))/('Model Parameters'!$F$20+2*'Input Parameters'!$G$13*'Input Parameters'!$G$12*'Model Parameters'!$B$61*$M228)</f>
        <v>12901.765239685359</v>
      </c>
      <c r="O228" s="4">
        <f>(2*'Model Parameters'!$F$21*'Input Parameters'!$G$23+'Model Parameters'!$F$22*'Input Parameters'!$G$24+'Model Parameters'!$F$20*'Input Parameters'!$G$22+'Input Parameters'!$G$12*$I228-'Model Parameters'!$F$20*$N228)/(2*'Model Parameters'!$F$21)</f>
        <v>-9727.0148976280962</v>
      </c>
      <c r="P228" s="4">
        <f>'Input Parameters'!$G$12*(2*$F228*$M228)/(2*'Model Parameters'!$F$21)*EXP(-$N228*('Model Parameters'!$B$32+'Model Parameters'!$B$35))</f>
        <v>3282.2441696034289</v>
      </c>
      <c r="Q228">
        <f>$O228+LN(1+($P228*('Model Parameters'!$B$33+2*'Model Parameters'!$B$35)*EXP(-$O228*('Model Parameters'!$B$33+2*'Model Parameters'!$B$35)))/(1+LN(SQRT(1+$P228*('Model Parameters'!$B$33+2*'Model Parameters'!$B$35)*EXP(-$O228*('Model Parameters'!$B$33+2*'Model Parameters'!$B$35))))))/('Model Parameters'!$B$33+2*'Model Parameters'!$B$35)</f>
        <v>-2843.039916838934</v>
      </c>
      <c r="R228">
        <f>'Input Parameters'!$G$4*'Model Parameters'!$F$2*EXP(-'Model Parameters'!$B$32*$N228-'Model Parameters'!$B$33*$Q228-'Model Parameters'!$B$35*($N228+2*$Q228))*$L228</f>
        <v>0.27757090025427505</v>
      </c>
      <c r="S228">
        <f>'Input Parameters'!$G$22+('Model Parameters'!$F$20*'Input Parameters'!$G$22 - (1/(1/('Input Parameters'!$G$12*($I228+2*$F228*$R228))+1/('Model Parameters'!$F$22*'Input Parameters'!$G$24))) + 'Input Parameters'!$G$12*($I228+2*$F228*$R228))/('Model Parameters'!$F$20+2*'Input Parameters'!$G$13*'Input Parameters'!$G$12*'Model Parameters'!$B$61*$R228)</f>
        <v>9682.9121525280007</v>
      </c>
      <c r="T228">
        <f>'Input Parameters'!$G$15/(2*'Model Parameters'!$F$4)*'Model Parameters'!$B$39/('Model Parameters'!$B$65)*EXP(-($E228+0.11)/'Model Parameters'!$B$48)+'Input Parameters'!$G$13*'Model Parameters'!$B$61*$S228</f>
        <v>39037.600615483141</v>
      </c>
      <c r="U228">
        <f>1/((SQRT($T228*('Input Parameters'!$G$12)^2/'Model Parameters'!$B$51))/TANH(SQRT($T228*('Input Parameters'!$G$12)^2/'Model Parameters'!$B$51))+$T228*'Input Parameters'!$G$12/'Input Parameters'!$G$17)</f>
        <v>2.5011973097879794E-2</v>
      </c>
      <c r="V228" s="4">
        <f>(2*'Model Parameters'!$F$21*'Input Parameters'!$G$23+'Model Parameters'!$F$22*'Input Parameters'!$G$24+'Model Parameters'!$F$20*'Input Parameters'!$G$22+'Input Parameters'!$G$12*$I228-'Model Parameters'!$F$20*$S228)/(2*'Model Parameters'!$F$21)</f>
        <v>-4138.7780257809081</v>
      </c>
      <c r="W228" s="4">
        <f>'Input Parameters'!$G$12*(2*$F228*$U228*'Model Parameters'!$F$2*'Input Parameters'!$G$4)/(2*'Model Parameters'!$F$21)*EXP(-$S228*('Model Parameters'!$B$32+'Model Parameters'!$B$35))</f>
        <v>5584.5920604301336</v>
      </c>
      <c r="X228">
        <f>MAX(0,$V228+LN(1+($W228*('Model Parameters'!$B$33+2*'Model Parameters'!$B$35)*EXP(-$V228*('Model Parameters'!$B$33+2*'Model Parameters'!$B$35)))/(1+LN(SQRT(1+$W228*('Model Parameters'!$B$33+2*'Model Parameters'!$B$35)*EXP(-$V228*('Model Parameters'!$B$33+2*'Model Parameters'!$B$35))))))/('Model Parameters'!$B$33+2*'Model Parameters'!$B$35))</f>
        <v>470.06603529566473</v>
      </c>
      <c r="Y228">
        <f>'Input Parameters'!$G$4*'Model Parameters'!$F$2*EXP(-'Model Parameters'!$B$32*$S228-'Model Parameters'!$B$33*$X228-'Model Parameters'!$B$35*($S228+2*$X228))*$U228</f>
        <v>0.18982924373669738</v>
      </c>
      <c r="Z228" s="8">
        <f>$E228-'Model Parameters'!$F$3*'Input Parameters'!$G$3/'Model Parameters'!$F$4*LN($S228/'Input Parameters'!$G$22)</f>
        <v>-1.4079806066506573</v>
      </c>
      <c r="AA228" s="8">
        <f>'Input Parameters'!$G$12*$Y228*$F228*2*'Model Parameters'!$F$4/10</f>
        <v>394.14890323421417</v>
      </c>
      <c r="AB228" s="8">
        <f t="shared" si="19"/>
        <v>0.18982924373669738</v>
      </c>
      <c r="AC228" s="8">
        <f t="shared" si="20"/>
        <v>470.06603529566473</v>
      </c>
      <c r="AD228" s="8">
        <f>LOG10(S228/1000/'Model Parameters'!$B$15)</f>
        <v>14.298063082242153</v>
      </c>
      <c r="AE228" s="8">
        <f>AA228*10/(AA228*10+('Model Parameters'!$F$4*'Input Parameters'!$G$12)*I228)</f>
        <v>0.28328044961666526</v>
      </c>
      <c r="AF228" s="8">
        <f>Y228*S228*'Input Parameters'!$G$13*'Input Parameters'!$G$12*'Model Parameters'!$B$61</f>
        <v>7.8085240523053804E-3</v>
      </c>
      <c r="AG228" s="8">
        <f>'Input Parameters'!$G$12*F228*Y228</f>
        <v>2.042539789781905E-2</v>
      </c>
      <c r="AH228" s="8">
        <f>'Input Parameters'!$G$17*('Model Parameters'!$F$2*'Input Parameters'!$G$4*EXP(-'Model Parameters'!$B$32*$S228-'Model Parameters'!$B$33*$X228-'Model Parameters'!$B$35*($S228+2*$X228))-$Y228*SQRT($T228*('Input Parameters'!$G$12)^2/'Model Parameters'!$B$51)/TANH(SQRT($T228*('Input Parameters'!$G$12)^2/'Model Parameters'!$B$51)))</f>
        <v>2.8233921950124412E-2</v>
      </c>
      <c r="AI228" s="8">
        <f>MIN(1,('Model Parameters'!$B$45-'Model Parameters'!$F$3*'Input Parameters'!$G$3/'Model Parameters'!$F$4*LN($S228/'Input Parameters'!$G$22))/Z228)</f>
        <v>0.27555820358463318</v>
      </c>
      <c r="AJ228" s="8">
        <f>MIN('Input Parameters'!$G$24+'Model Parameters'!$F$2*'Input Parameters'!$G$4*EXP(-'Model Parameters'!$B$32*$S228-'Model Parameters'!$B$33*$X228-'Model Parameters'!$B$35*($S228+2*$X228)),AC228*10^(3-AD228)/'Model Parameters'!$B$13)</f>
        <v>1.8201047551788887E-3</v>
      </c>
      <c r="AK228" s="8">
        <f t="shared" si="21"/>
        <v>7.8060251807015466E-2</v>
      </c>
      <c r="AL228" s="8">
        <f>MIN(1,('Model Parameters'!$B$45-'Model Parameters'!$F$3*'Input Parameters'!$G$3/'Model Parameters'!$F$4*AD228)/($E228-'Model Parameters'!$F$3*'Input Parameters'!$G$3/'Model Parameters'!$F$4*AD228))</f>
        <v>0.31879974020402757</v>
      </c>
      <c r="AM228" s="8">
        <f>MIN(1,('Model Parameters'!$B$45-'Model Parameters'!$F$3*'Input Parameters'!$G$3/'Model Parameters'!$F$4*AD228-0.2)/($E228-'Model Parameters'!$F$3*'Input Parameters'!$G$3/'Model Parameters'!$F$4*AD228-0.2))</f>
        <v>0.39906573568823817</v>
      </c>
      <c r="AN228" s="8">
        <f t="shared" si="22"/>
        <v>9.030973374267301E-2</v>
      </c>
      <c r="AO228" s="8">
        <f t="shared" si="23"/>
        <v>0.11304752103236941</v>
      </c>
      <c r="AP228" s="8">
        <f>EXP(-'Model Parameters'!$B$32*$S228-'Model Parameters'!$B$33*$X228-'Model Parameters'!$B$35*($S228+2*$X228))</f>
        <v>0.22282160208777879</v>
      </c>
    </row>
    <row r="229" spans="5:42" x14ac:dyDescent="0.4">
      <c r="E229">
        <f t="shared" si="18"/>
        <v>-1.135</v>
      </c>
      <c r="F229">
        <f>'Input Parameters'!$G$15/(2*'Model Parameters'!$F$4)*'Model Parameters'!$B$39/('Model Parameters'!$B$65)*EXP(-($E229+0.11)/'Model Parameters'!$B$48)</f>
        <v>30765.914915302958</v>
      </c>
      <c r="G229">
        <f>1/((SQRT($F229*('Input Parameters'!$G$12)^2/'Model Parameters'!$B$51))/TANH(SQRT($F229*('Input Parameters'!$G$12)^2/'Model Parameters'!$B$51))+$F229*'Input Parameters'!$G$12/'Input Parameters'!$G$17)</f>
        <v>2.9073264153603128E-2</v>
      </c>
      <c r="H229">
        <f>'Model Parameters'!$F$2*'Input Parameters'!$G$4*$G229</f>
        <v>0.99026553995153299</v>
      </c>
      <c r="I229">
        <f>'Input Parameters'!$G$15*'Model Parameters'!$B$41/'Model Parameters'!$F$4*EXP(-$E229/'Model Parameters'!$B$50)</f>
        <v>29096.064451945334</v>
      </c>
      <c r="J229">
        <f>'Input Parameters'!$G$22+('Model Parameters'!$F$20*'Input Parameters'!$G$22 - (1/(1/('Input Parameters'!$G$12*($I229+2*$F229*$H229))+1/('Model Parameters'!$F$22*'Input Parameters'!$G$24))) + 'Input Parameters'!$G$12*($I229+2*$F229*$H229))/('Model Parameters'!$F$20+2*'Input Parameters'!$G$13*'Input Parameters'!$G$12*'Model Parameters'!$B$61*$H229)</f>
        <v>14987.285748792321</v>
      </c>
      <c r="K229">
        <f>'Input Parameters'!$G$15/(2*'Model Parameters'!$F$4)*'Model Parameters'!$B$39/('Model Parameters'!$B$65)*EXP(-($E229+0.11)/'Model Parameters'!$B$48)+'Input Parameters'!$G$13*'Model Parameters'!$B$61*$J229</f>
        <v>47476.738525206398</v>
      </c>
      <c r="L229">
        <f>1/((SQRT($K229*('Input Parameters'!$G$12)^2/'Model Parameters'!$B$51))/TANH(SQRT($K229*('Input Parameters'!$G$12)^2/'Model Parameters'!$B$51))+$K229*'Input Parameters'!$G$12/'Input Parameters'!$G$17)</f>
        <v>2.205575267561662E-2</v>
      </c>
      <c r="M229">
        <f>'Model Parameters'!$F$2*'Input Parameters'!$G$4*$L229</f>
        <v>0.75124181849564142</v>
      </c>
      <c r="N229">
        <f>'Input Parameters'!$G$22+('Model Parameters'!$F$20*'Input Parameters'!$G$22 - (1/(1/('Input Parameters'!$G$12*($I229+2*$F229*$M229))+1/('Model Parameters'!$F$22*'Input Parameters'!$G$24))) + 'Input Parameters'!$G$12*($I229+2*$F229*$M229))/('Model Parameters'!$F$20+2*'Input Parameters'!$G$13*'Input Parameters'!$G$12*'Model Parameters'!$B$61*$M229)</f>
        <v>13758.61454205199</v>
      </c>
      <c r="O229" s="4">
        <f>(2*'Model Parameters'!$F$21*'Input Parameters'!$G$23+'Model Parameters'!$F$22*'Input Parameters'!$G$24+'Model Parameters'!$F$20*'Input Parameters'!$G$22+'Input Parameters'!$G$12*$I229-'Model Parameters'!$F$20*$N229)/(2*'Model Parameters'!$F$21)</f>
        <v>-10313.583839238399</v>
      </c>
      <c r="P229" s="4">
        <f>'Input Parameters'!$G$12*(2*$F229*$M229)/(2*'Model Parameters'!$F$21)*EXP(-$N229*('Model Parameters'!$B$32+'Model Parameters'!$B$35))</f>
        <v>3011.1749260225247</v>
      </c>
      <c r="Q229">
        <f>$O229+LN(1+($P229*('Model Parameters'!$B$33+2*'Model Parameters'!$B$35)*EXP(-$O229*('Model Parameters'!$B$33+2*'Model Parameters'!$B$35)))/(1+LN(SQRT(1+$P229*('Model Parameters'!$B$33+2*'Model Parameters'!$B$35)*EXP(-$O229*('Model Parameters'!$B$33+2*'Model Parameters'!$B$35))))))/('Model Parameters'!$B$33+2*'Model Parameters'!$B$35)</f>
        <v>-3242.8440790614595</v>
      </c>
      <c r="R229">
        <f>'Input Parameters'!$G$4*'Model Parameters'!$F$2*EXP(-'Model Parameters'!$B$32*$N229-'Model Parameters'!$B$33*$Q229-'Model Parameters'!$B$35*($N229+2*$Q229))*$L229</f>
        <v>0.26092638580334293</v>
      </c>
      <c r="S229">
        <f>'Input Parameters'!$G$22+('Model Parameters'!$F$20*'Input Parameters'!$G$22 - (1/(1/('Input Parameters'!$G$12*($I229+2*$F229*$R229))+1/('Model Parameters'!$F$22*'Input Parameters'!$G$24))) + 'Input Parameters'!$G$12*($I229+2*$F229*$R229))/('Model Parameters'!$F$20+2*'Input Parameters'!$G$13*'Input Parameters'!$G$12*'Model Parameters'!$B$61*$R229)</f>
        <v>10301.283279816675</v>
      </c>
      <c r="T229">
        <f>'Input Parameters'!$G$15/(2*'Model Parameters'!$F$4)*'Model Parameters'!$B$39/('Model Parameters'!$B$65)*EXP(-($E229+0.11)/'Model Parameters'!$B$48)+'Input Parameters'!$G$13*'Model Parameters'!$B$61*$S229</f>
        <v>42251.845772298548</v>
      </c>
      <c r="U229">
        <f>1/((SQRT($T229*('Input Parameters'!$G$12)^2/'Model Parameters'!$B$51))/TANH(SQRT($T229*('Input Parameters'!$G$12)^2/'Model Parameters'!$B$51))+$T229*'Input Parameters'!$G$12/'Input Parameters'!$G$17)</f>
        <v>2.3777484745220963E-2</v>
      </c>
      <c r="V229" s="4">
        <f>(2*'Model Parameters'!$F$21*'Input Parameters'!$G$23+'Model Parameters'!$F$22*'Input Parameters'!$G$24+'Model Parameters'!$F$20*'Input Parameters'!$G$22+'Input Parameters'!$G$12*$I229-'Model Parameters'!$F$20*$S229)/(2*'Model Parameters'!$F$21)</f>
        <v>-4311.326042851786</v>
      </c>
      <c r="W229" s="4">
        <f>'Input Parameters'!$G$12*(2*$F229*$U229*'Model Parameters'!$F$2*'Input Parameters'!$G$4)/(2*'Model Parameters'!$F$21)*EXP(-$S229*('Model Parameters'!$B$32+'Model Parameters'!$B$35))</f>
        <v>5298.3732366039467</v>
      </c>
      <c r="X229">
        <f>MAX(0,$V229+LN(1+($W229*('Model Parameters'!$B$33+2*'Model Parameters'!$B$35)*EXP(-$V229*('Model Parameters'!$B$33+2*'Model Parameters'!$B$35)))/(1+LN(SQRT(1+$W229*('Model Parameters'!$B$33+2*'Model Parameters'!$B$35)*EXP(-$V229*('Model Parameters'!$B$33+2*'Model Parameters'!$B$35))))))/('Model Parameters'!$B$33+2*'Model Parameters'!$B$35))</f>
        <v>287.04788863058729</v>
      </c>
      <c r="Y229">
        <f>'Input Parameters'!$G$4*'Model Parameters'!$F$2*EXP(-'Model Parameters'!$B$32*$S229-'Model Parameters'!$B$33*$X229-'Model Parameters'!$B$35*($S229+2*$X229))*$U229</f>
        <v>0.17385724544157752</v>
      </c>
      <c r="Z229" s="8">
        <f>$E229-'Model Parameters'!$F$3*'Input Parameters'!$G$3/'Model Parameters'!$F$4*LN($S229/'Input Parameters'!$G$22)</f>
        <v>-1.4145711384144573</v>
      </c>
      <c r="AA229" s="8">
        <f>'Input Parameters'!$G$12*$Y229*$F229*2*'Model Parameters'!$F$4/10</f>
        <v>393.25785100049177</v>
      </c>
      <c r="AB229" s="8">
        <f t="shared" si="19"/>
        <v>0.17385724544157752</v>
      </c>
      <c r="AC229" s="8">
        <f t="shared" si="20"/>
        <v>287.04788863058729</v>
      </c>
      <c r="AD229" s="8">
        <f>LOG10(S229/1000/'Model Parameters'!$B$15)</f>
        <v>14.324948420677131</v>
      </c>
      <c r="AE229" s="8">
        <f>AA229*10/(AA229*10+('Model Parameters'!$F$4*'Input Parameters'!$G$12)*I229)</f>
        <v>0.26882955038871836</v>
      </c>
      <c r="AF229" s="8">
        <f>Y229*S229*'Input Parameters'!$G$13*'Input Parameters'!$G$12*'Model Parameters'!$B$61</f>
        <v>7.6082358634940485E-3</v>
      </c>
      <c r="AG229" s="8">
        <f>'Input Parameters'!$G$12*F229*Y229</f>
        <v>2.0379222210731809E-2</v>
      </c>
      <c r="AH229" s="8">
        <f>'Input Parameters'!$G$17*('Model Parameters'!$F$2*'Input Parameters'!$G$4*EXP(-'Model Parameters'!$B$32*$S229-'Model Parameters'!$B$33*$X229-'Model Parameters'!$B$35*($S229+2*$X229))-$Y229*SQRT($T229*('Input Parameters'!$G$12)^2/'Model Parameters'!$B$51)/TANH(SQRT($T229*('Input Parameters'!$G$12)^2/'Model Parameters'!$B$51)))</f>
        <v>2.7987458074225872E-2</v>
      </c>
      <c r="AI229" s="8">
        <f>MIN(1,('Model Parameters'!$B$45-'Model Parameters'!$F$3*'Input Parameters'!$G$3/'Model Parameters'!$F$4*LN($S229/'Input Parameters'!$G$22))/Z229)</f>
        <v>0.27539876068100316</v>
      </c>
      <c r="AJ229" s="8">
        <f>MIN('Input Parameters'!$G$24+'Model Parameters'!$F$2*'Input Parameters'!$G$4*EXP(-'Model Parameters'!$B$32*$S229-'Model Parameters'!$B$33*$X229-'Model Parameters'!$B$35*($S229+2*$X229)),AC229*10^(3-AD229)/'Model Parameters'!$B$13)</f>
        <v>1.0447359284540053E-3</v>
      </c>
      <c r="AK229" s="8">
        <f t="shared" si="21"/>
        <v>7.4035325011484326E-2</v>
      </c>
      <c r="AL229" s="8">
        <f>MIN(1,('Model Parameters'!$B$45-'Model Parameters'!$F$3*'Input Parameters'!$G$3/'Model Parameters'!$F$4*AD229)/($E229-'Model Parameters'!$F$3*'Input Parameters'!$G$3/'Model Parameters'!$F$4*AD229))</f>
        <v>0.31805229000195123</v>
      </c>
      <c r="AM229" s="8">
        <f>MIN(1,('Model Parameters'!$B$45-'Model Parameters'!$F$3*'Input Parameters'!$G$3/'Model Parameters'!$F$4*AD229-0.2)/($E229-'Model Parameters'!$F$3*'Input Parameters'!$G$3/'Model Parameters'!$F$4*AD229-0.2))</f>
        <v>0.39813785343330149</v>
      </c>
      <c r="AN229" s="8">
        <f t="shared" si="22"/>
        <v>8.5501854121326812E-2</v>
      </c>
      <c r="AO229" s="8">
        <f t="shared" si="23"/>
        <v>0.10703122013120389</v>
      </c>
      <c r="AP229" s="8">
        <f>EXP(-'Model Parameters'!$B$32*$S229-'Model Parameters'!$B$33*$X229-'Model Parameters'!$B$35*($S229+2*$X229))</f>
        <v>0.21466884052835219</v>
      </c>
    </row>
    <row r="230" spans="5:42" x14ac:dyDescent="0.4">
      <c r="E230">
        <f t="shared" si="18"/>
        <v>-1.1400000000000001</v>
      </c>
      <c r="F230">
        <f>'Input Parameters'!$G$15/(2*'Model Parameters'!$F$4)*'Model Parameters'!$B$39/('Model Parameters'!$B$65)*EXP(-($E230+0.11)/'Model Parameters'!$B$48)</f>
        <v>33516.390128441664</v>
      </c>
      <c r="G230">
        <f>1/((SQRT($F230*('Input Parameters'!$G$12)^2/'Model Parameters'!$B$51))/TANH(SQRT($F230*('Input Parameters'!$G$12)^2/'Model Parameters'!$B$51))+$F230*'Input Parameters'!$G$12/'Input Parameters'!$G$17)</f>
        <v>2.7550704459408912E-2</v>
      </c>
      <c r="H230">
        <f>'Model Parameters'!$F$2*'Input Parameters'!$G$4*$G230</f>
        <v>0.93840557714467976</v>
      </c>
      <c r="I230">
        <f>'Input Parameters'!$G$15*'Model Parameters'!$B$41/'Model Parameters'!$F$4*EXP(-$E230/'Model Parameters'!$B$50)</f>
        <v>31207.595377696223</v>
      </c>
      <c r="J230">
        <f>'Input Parameters'!$G$22+('Model Parameters'!$F$20*'Input Parameters'!$G$22 - (1/(1/('Input Parameters'!$G$12*($I230+2*$F230*$H230))+1/('Model Parameters'!$F$22*'Input Parameters'!$G$24))) + 'Input Parameters'!$G$12*($I230+2*$F230*$H230))/('Model Parameters'!$F$20+2*'Input Parameters'!$G$13*'Input Parameters'!$G$12*'Model Parameters'!$B$61*$H230)</f>
        <v>15975.37229779321</v>
      </c>
      <c r="K230">
        <f>'Input Parameters'!$G$15/(2*'Model Parameters'!$F$4)*'Model Parameters'!$B$39/('Model Parameters'!$B$65)*EXP(-($E230+0.11)/'Model Parameters'!$B$48)+'Input Parameters'!$G$13*'Model Parameters'!$B$61*$J230</f>
        <v>51328.930240481095</v>
      </c>
      <c r="L230">
        <f>1/((SQRT($K230*('Input Parameters'!$G$12)^2/'Model Parameters'!$B$51))/TANH(SQRT($K230*('Input Parameters'!$G$12)^2/'Model Parameters'!$B$51))+$K230*'Input Parameters'!$G$12/'Input Parameters'!$G$17)</f>
        <v>2.0965625354168304E-2</v>
      </c>
      <c r="M230">
        <f>'Model Parameters'!$F$2*'Input Parameters'!$G$4*$L230</f>
        <v>0.7141109509437038</v>
      </c>
      <c r="N230">
        <f>'Input Parameters'!$G$22+('Model Parameters'!$F$20*'Input Parameters'!$G$22 - (1/(1/('Input Parameters'!$G$12*($I230+2*$F230*$M230))+1/('Model Parameters'!$F$22*'Input Parameters'!$G$24))) + 'Input Parameters'!$G$12*($I230+2*$F230*$M230))/('Model Parameters'!$F$20+2*'Input Parameters'!$G$13*'Input Parameters'!$G$12*'Model Parameters'!$B$61*$M230)</f>
        <v>14667.360904756244</v>
      </c>
      <c r="O230" s="4">
        <f>(2*'Model Parameters'!$F$21*'Input Parameters'!$G$23+'Model Parameters'!$F$22*'Input Parameters'!$G$24+'Model Parameters'!$F$20*'Input Parameters'!$G$22+'Input Parameters'!$G$12*$I230-'Model Parameters'!$F$20*$N230)/(2*'Model Parameters'!$F$21)</f>
        <v>-10924.864309965493</v>
      </c>
      <c r="P230" s="4">
        <f>'Input Parameters'!$G$12*(2*$F230*$M230)/(2*'Model Parameters'!$F$21)*EXP(-$N230*('Model Parameters'!$B$32+'Model Parameters'!$B$35))</f>
        <v>2741.4826591114966</v>
      </c>
      <c r="Q230">
        <f>$O230+LN(1+($P230*('Model Parameters'!$B$33+2*'Model Parameters'!$B$35)*EXP(-$O230*('Model Parameters'!$B$33+2*'Model Parameters'!$B$35)))/(1+LN(SQRT(1+$P230*('Model Parameters'!$B$33+2*'Model Parameters'!$B$35)*EXP(-$O230*('Model Parameters'!$B$33+2*'Model Parameters'!$B$35))))))/('Model Parameters'!$B$33+2*'Model Parameters'!$B$35)</f>
        <v>-3667.393509178044</v>
      </c>
      <c r="R230">
        <f>'Input Parameters'!$G$4*'Model Parameters'!$F$2*EXP(-'Model Parameters'!$B$32*$N230-'Model Parameters'!$B$33*$Q230-'Model Parameters'!$B$35*($N230+2*$Q230))*$L230</f>
        <v>0.24507719876614514</v>
      </c>
      <c r="S230">
        <f>'Input Parameters'!$G$22+('Model Parameters'!$F$20*'Input Parameters'!$G$22 - (1/(1/('Input Parameters'!$G$12*($I230+2*$F230*$R230))+1/('Model Parameters'!$F$22*'Input Parameters'!$G$24))) + 'Input Parameters'!$G$12*($I230+2*$F230*$R230))/('Model Parameters'!$F$20+2*'Input Parameters'!$G$13*'Input Parameters'!$G$12*'Model Parameters'!$B$61*$R230)</f>
        <v>10957.651511125683</v>
      </c>
      <c r="T230">
        <f>'Input Parameters'!$G$15/(2*'Model Parameters'!$F$4)*'Model Parameters'!$B$39/('Model Parameters'!$B$65)*EXP(-($E230+0.11)/'Model Parameters'!$B$48)+'Input Parameters'!$G$13*'Model Parameters'!$B$61*$S230</f>
        <v>45734.171563346797</v>
      </c>
      <c r="U230">
        <f>1/((SQRT($T230*('Input Parameters'!$G$12)^2/'Model Parameters'!$B$51))/TANH(SQRT($T230*('Input Parameters'!$G$12)^2/'Model Parameters'!$B$51))+$T230*'Input Parameters'!$G$12/'Input Parameters'!$G$17)</f>
        <v>2.2595648203771173E-2</v>
      </c>
      <c r="V230" s="4">
        <f>(2*'Model Parameters'!$F$21*'Input Parameters'!$G$23+'Model Parameters'!$F$22*'Input Parameters'!$G$24+'Model Parameters'!$F$20*'Input Parameters'!$G$22+'Input Parameters'!$G$12*$I230-'Model Parameters'!$F$20*$S230)/(2*'Model Parameters'!$F$21)</f>
        <v>-4484.4539352155334</v>
      </c>
      <c r="W230" s="4">
        <f>'Input Parameters'!$G$12*(2*$F230*$U230*'Model Parameters'!$F$2*'Input Parameters'!$G$4)/(2*'Model Parameters'!$F$21)*EXP(-$S230*('Model Parameters'!$B$32+'Model Parameters'!$B$35))</f>
        <v>4998.0000044857416</v>
      </c>
      <c r="X230">
        <f>MAX(0,$V230+LN(1+($W230*('Model Parameters'!$B$33+2*'Model Parameters'!$B$35)*EXP(-$V230*('Model Parameters'!$B$33+2*'Model Parameters'!$B$35)))/(1+LN(SQRT(1+$W230*('Model Parameters'!$B$33+2*'Model Parameters'!$B$35)*EXP(-$V230*('Model Parameters'!$B$33+2*'Model Parameters'!$B$35))))))/('Model Parameters'!$B$33+2*'Model Parameters'!$B$35))</f>
        <v>92.109617150065787</v>
      </c>
      <c r="Y230">
        <f>'Input Parameters'!$G$4*'Model Parameters'!$F$2*EXP(-'Model Parameters'!$B$32*$S230-'Model Parameters'!$B$33*$X230-'Model Parameters'!$B$35*($S230+2*$X230))*$U230</f>
        <v>0.15883610598948061</v>
      </c>
      <c r="Z230" s="8">
        <f>$E230-'Model Parameters'!$F$3*'Input Parameters'!$G$3/'Model Parameters'!$F$4*LN($S230/'Input Parameters'!$G$22)</f>
        <v>-1.4211581688461534</v>
      </c>
      <c r="AA230" s="8">
        <f>'Input Parameters'!$G$12*$Y230*$F230*2*'Model Parameters'!$F$4/10</f>
        <v>391.40037809984818</v>
      </c>
      <c r="AB230" s="8">
        <f t="shared" si="19"/>
        <v>0.15883610598948061</v>
      </c>
      <c r="AC230" s="8">
        <f t="shared" si="20"/>
        <v>92.109617150065787</v>
      </c>
      <c r="AD230" s="8">
        <f>LOG10(S230/1000/'Model Parameters'!$B$15)</f>
        <v>14.351774574818695</v>
      </c>
      <c r="AE230" s="8">
        <f>AA230*10/(AA230*10+('Model Parameters'!$F$4*'Input Parameters'!$G$12)*I230)</f>
        <v>0.25438469195892843</v>
      </c>
      <c r="AF230" s="8">
        <f>Y230*S230*'Input Parameters'!$G$13*'Input Parameters'!$G$12*'Model Parameters'!$B$61</f>
        <v>7.3937805906829322E-3</v>
      </c>
      <c r="AG230" s="8">
        <f>'Input Parameters'!$G$12*F230*Y230</f>
        <v>2.0282965129286838E-2</v>
      </c>
      <c r="AH230" s="8">
        <f>'Input Parameters'!$G$17*('Model Parameters'!$F$2*'Input Parameters'!$G$4*EXP(-'Model Parameters'!$B$32*$S230-'Model Parameters'!$B$33*$X230-'Model Parameters'!$B$35*($S230+2*$X230))-$Y230*SQRT($T230*('Input Parameters'!$G$12)^2/'Model Parameters'!$B$51)/TANH(SQRT($T230*('Input Parameters'!$G$12)^2/'Model Parameters'!$B$51)))</f>
        <v>2.7676745719969774E-2</v>
      </c>
      <c r="AI230" s="8">
        <f>MIN(1,('Model Parameters'!$B$45-'Model Parameters'!$F$3*'Input Parameters'!$G$3/'Model Parameters'!$F$4*LN($S230/'Input Parameters'!$G$22))/Z230)</f>
        <v>0.27523901098477793</v>
      </c>
      <c r="AJ230" s="8">
        <f>MIN('Input Parameters'!$G$24+'Model Parameters'!$F$2*'Input Parameters'!$G$4*EXP(-'Model Parameters'!$B$32*$S230-'Model Parameters'!$B$33*$X230-'Model Parameters'!$B$35*($S230+2*$X230)),AC230*10^(3-AD230)/'Model Parameters'!$B$13)</f>
        <v>3.1515993091167611E-4</v>
      </c>
      <c r="AK230" s="8">
        <f t="shared" si="21"/>
        <v>7.0016591024442854E-2</v>
      </c>
      <c r="AL230" s="8">
        <f>MIN(1,('Model Parameters'!$B$45-'Model Parameters'!$F$3*'Input Parameters'!$G$3/'Model Parameters'!$F$4*AD230)/($E230-'Model Parameters'!$F$3*'Input Parameters'!$G$3/'Model Parameters'!$F$4*AD230))</f>
        <v>0.31730979030183637</v>
      </c>
      <c r="AM230" s="8">
        <f>MIN(1,('Model Parameters'!$B$45-'Model Parameters'!$F$3*'Input Parameters'!$G$3/'Model Parameters'!$F$4*AD230-0.2)/($E230-'Model Parameters'!$F$3*'Input Parameters'!$G$3/'Model Parameters'!$F$4*AD230-0.2))</f>
        <v>0.3972156151719422</v>
      </c>
      <c r="AN230" s="8">
        <f t="shared" si="22"/>
        <v>8.0718753261484824E-2</v>
      </c>
      <c r="AO230" s="8">
        <f t="shared" si="23"/>
        <v>0.10104557190679078</v>
      </c>
      <c r="AP230" s="8">
        <f>EXP(-'Model Parameters'!$B$32*$S230-'Model Parameters'!$B$33*$X230-'Model Parameters'!$B$35*($S230+2*$X230))</f>
        <v>0.20637949942386907</v>
      </c>
    </row>
    <row r="231" spans="5:42" x14ac:dyDescent="0.4">
      <c r="E231">
        <f t="shared" si="18"/>
        <v>-1.145</v>
      </c>
      <c r="F231">
        <f>'Input Parameters'!$G$15/(2*'Model Parameters'!$F$4)*'Model Parameters'!$B$39/('Model Parameters'!$B$65)*EXP(-($E231+0.11)/'Model Parameters'!$B$48)</f>
        <v>36512.758041957291</v>
      </c>
      <c r="G231">
        <f>1/((SQRT($F231*('Input Parameters'!$G$12)^2/'Model Parameters'!$B$51))/TANH(SQRT($F231*('Input Parameters'!$G$12)^2/'Model Parameters'!$B$51))+$F231*'Input Parameters'!$G$12/'Input Parameters'!$G$17)</f>
        <v>2.6098663910713173E-2</v>
      </c>
      <c r="H231">
        <f>'Model Parameters'!$F$2*'Input Parameters'!$G$4*$G231</f>
        <v>0.88894756959558574</v>
      </c>
      <c r="I231">
        <f>'Input Parameters'!$G$15*'Model Parameters'!$B$41/'Model Parameters'!$F$4*EXP(-$E231/'Model Parameters'!$B$50)</f>
        <v>33472.362245640063</v>
      </c>
      <c r="J231">
        <f>'Input Parameters'!$G$22+('Model Parameters'!$F$20*'Input Parameters'!$G$22 - (1/(1/('Input Parameters'!$G$12*($I231+2*$F231*$H231))+1/('Model Parameters'!$F$22*'Input Parameters'!$G$24))) + 'Input Parameters'!$G$12*($I231+2*$F231*$H231))/('Model Parameters'!$F$20+2*'Input Parameters'!$G$13*'Input Parameters'!$G$12*'Model Parameters'!$B$61*$H231)</f>
        <v>17020.898232065712</v>
      </c>
      <c r="K231">
        <f>'Input Parameters'!$G$15/(2*'Model Parameters'!$F$4)*'Model Parameters'!$B$39/('Model Parameters'!$B$65)*EXP(-($E231+0.11)/'Model Parameters'!$B$48)+'Input Parameters'!$G$13*'Model Parameters'!$B$61*$J231</f>
        <v>55491.05957071056</v>
      </c>
      <c r="L231">
        <f>1/((SQRT($K231*('Input Parameters'!$G$12)^2/'Model Parameters'!$B$51))/TANH(SQRT($K231*('Input Parameters'!$G$12)^2/'Model Parameters'!$B$51))+$K231*'Input Parameters'!$G$12/'Input Parameters'!$G$17)</f>
        <v>1.992358663270553E-2</v>
      </c>
      <c r="M231">
        <f>'Model Parameters'!$F$2*'Input Parameters'!$G$4*$L231</f>
        <v>0.67861803099815121</v>
      </c>
      <c r="N231">
        <f>'Input Parameters'!$G$22+('Model Parameters'!$F$20*'Input Parameters'!$G$22 - (1/(1/('Input Parameters'!$G$12*($I231+2*$F231*$M231))+1/('Model Parameters'!$F$22*'Input Parameters'!$G$24))) + 'Input Parameters'!$G$12*($I231+2*$F231*$M231))/('Model Parameters'!$F$20+2*'Input Parameters'!$G$13*'Input Parameters'!$G$12*'Model Parameters'!$B$61*$M231)</f>
        <v>15630.919015100932</v>
      </c>
      <c r="O231" s="4">
        <f>(2*'Model Parameters'!$F$21*'Input Parameters'!$G$23+'Model Parameters'!$F$22*'Input Parameters'!$G$24+'Model Parameters'!$F$20*'Input Parameters'!$G$22+'Input Parameters'!$G$12*$I231-'Model Parameters'!$F$20*$N231)/(2*'Model Parameters'!$F$21)</f>
        <v>-11561.171304279776</v>
      </c>
      <c r="P231" s="4">
        <f>'Input Parameters'!$G$12*(2*$F231*$M231)/(2*'Model Parameters'!$F$21)*EXP(-$N231*('Model Parameters'!$B$32+'Model Parameters'!$B$35))</f>
        <v>2475.9147992039793</v>
      </c>
      <c r="Q231">
        <f>$O231+LN(1+($P231*('Model Parameters'!$B$33+2*'Model Parameters'!$B$35)*EXP(-$O231*('Model Parameters'!$B$33+2*'Model Parameters'!$B$35)))/(1+LN(SQRT(1+$P231*('Model Parameters'!$B$33+2*'Model Parameters'!$B$35)*EXP(-$O231*('Model Parameters'!$B$33+2*'Model Parameters'!$B$35))))))/('Model Parameters'!$B$33+2*'Model Parameters'!$B$35)</f>
        <v>-4117.9808833451443</v>
      </c>
      <c r="R231">
        <f>'Input Parameters'!$G$4*'Model Parameters'!$F$2*EXP(-'Model Parameters'!$B$32*$N231-'Model Parameters'!$B$33*$Q231-'Model Parameters'!$B$35*($N231+2*$Q231))*$L231</f>
        <v>0.22998491951421843</v>
      </c>
      <c r="S231">
        <f>'Input Parameters'!$G$22+('Model Parameters'!$F$20*'Input Parameters'!$G$22 - (1/(1/('Input Parameters'!$G$12*($I231+2*$F231*$R231))+1/('Model Parameters'!$F$22*'Input Parameters'!$G$24))) + 'Input Parameters'!$G$12*($I231+2*$F231*$R231))/('Model Parameters'!$F$20+2*'Input Parameters'!$G$13*'Input Parameters'!$G$12*'Model Parameters'!$B$61*$R231)</f>
        <v>11654.348684896611</v>
      </c>
      <c r="T231">
        <f>'Input Parameters'!$G$15/(2*'Model Parameters'!$F$4)*'Model Parameters'!$B$39/('Model Parameters'!$B$65)*EXP(-($E231+0.11)/'Model Parameters'!$B$48)+'Input Parameters'!$G$13*'Model Parameters'!$B$61*$S231</f>
        <v>49507.356825617011</v>
      </c>
      <c r="U231">
        <f>1/((SQRT($T231*('Input Parameters'!$G$12)^2/'Model Parameters'!$B$51))/TANH(SQRT($T231*('Input Parameters'!$G$12)^2/'Model Parameters'!$B$51))+$T231*'Input Parameters'!$G$12/'Input Parameters'!$G$17)</f>
        <v>2.1464515380842503E-2</v>
      </c>
      <c r="V231" s="4">
        <f>(2*'Model Parameters'!$F$21*'Input Parameters'!$G$23+'Model Parameters'!$F$22*'Input Parameters'!$G$24+'Model Parameters'!$F$20*'Input Parameters'!$G$22+'Input Parameters'!$G$12*$I231-'Model Parameters'!$F$20*$S231)/(2*'Model Parameters'!$F$21)</f>
        <v>-4657.4648159646795</v>
      </c>
      <c r="W231" s="4">
        <f>'Input Parameters'!$G$12*(2*$F231*$U231*'Model Parameters'!$F$2*'Input Parameters'!$G$4)/(2*'Model Parameters'!$F$21)*EXP(-$S231*('Model Parameters'!$B$32+'Model Parameters'!$B$35))</f>
        <v>4686.0349376545564</v>
      </c>
      <c r="X231">
        <f>MAX(0,$V231+LN(1+($W231*('Model Parameters'!$B$33+2*'Model Parameters'!$B$35)*EXP(-$V231*('Model Parameters'!$B$33+2*'Model Parameters'!$B$35)))/(1+LN(SQRT(1+$W231*('Model Parameters'!$B$33+2*'Model Parameters'!$B$35)*EXP(-$V231*('Model Parameters'!$B$33+2*'Model Parameters'!$B$35))))))/('Model Parameters'!$B$33+2*'Model Parameters'!$B$35))</f>
        <v>0</v>
      </c>
      <c r="Y231">
        <f>'Input Parameters'!$G$4*'Model Parameters'!$F$2*EXP(-'Model Parameters'!$B$32*$S231-'Model Parameters'!$B$33*$X231-'Model Parameters'!$B$35*($S231+2*$X231))*$U231</f>
        <v>0.14020898375364005</v>
      </c>
      <c r="Z231" s="8">
        <f>$E231-'Model Parameters'!$F$3*'Input Parameters'!$G$3/'Model Parameters'!$F$4*LN($S231/'Input Parameters'!$G$22)</f>
        <v>-1.4277419081615381</v>
      </c>
      <c r="AA231" s="8">
        <f>'Input Parameters'!$G$12*$Y231*$F231*2*'Model Parameters'!$F$4/10</f>
        <v>376.38755320244513</v>
      </c>
      <c r="AB231" s="8">
        <f t="shared" si="19"/>
        <v>0.14020898375364005</v>
      </c>
      <c r="AC231" s="8">
        <f t="shared" si="20"/>
        <v>0</v>
      </c>
      <c r="AD231" s="8">
        <f>LOG10(S231/1000/'Model Parameters'!$B$15)</f>
        <v>14.378545098021053</v>
      </c>
      <c r="AE231" s="8">
        <f>AA231*10/(AA231*10+('Model Parameters'!$F$4*'Input Parameters'!$G$12)*I231)</f>
        <v>0.23423823684976533</v>
      </c>
      <c r="AF231" s="8">
        <f>Y231*S231*'Input Parameters'!$G$13*'Input Parameters'!$G$12*'Model Parameters'!$B$61</f>
        <v>6.9416656559216552E-3</v>
      </c>
      <c r="AG231" s="8">
        <f>'Input Parameters'!$G$12*F231*Y231</f>
        <v>1.9504977623591498E-2</v>
      </c>
      <c r="AH231" s="8">
        <f>'Input Parameters'!$G$17*('Model Parameters'!$F$2*'Input Parameters'!$G$4*EXP(-'Model Parameters'!$B$32*$S231-'Model Parameters'!$B$33*$X231-'Model Parameters'!$B$35*($S231+2*$X231))-$Y231*SQRT($T231*('Input Parameters'!$G$12)^2/'Model Parameters'!$B$51)/TANH(SQRT($T231*('Input Parameters'!$G$12)^2/'Model Parameters'!$B$51)))</f>
        <v>2.6446643279513155E-2</v>
      </c>
      <c r="AI231" s="8">
        <f>MIN(1,('Model Parameters'!$B$45-'Model Parameters'!$F$3*'Input Parameters'!$G$3/'Model Parameters'!$F$4*LN($S231/'Input Parameters'!$G$22))/Z231)</f>
        <v>0.27507906430179702</v>
      </c>
      <c r="AJ231" s="8">
        <f>MIN('Input Parameters'!$G$24+'Model Parameters'!$F$2*'Input Parameters'!$G$4*EXP(-'Model Parameters'!$B$32*$S231-'Model Parameters'!$B$33*$X231-'Model Parameters'!$B$35*($S231+2*$X231)),AC231*10^(3-AD231)/'Model Parameters'!$B$13)</f>
        <v>0</v>
      </c>
      <c r="AK231" s="8">
        <f t="shared" si="21"/>
        <v>6.4434035016336155E-2</v>
      </c>
      <c r="AL231" s="8">
        <f>MIN(1,('Model Parameters'!$B$45-'Model Parameters'!$F$3*'Input Parameters'!$G$3/'Model Parameters'!$F$4*AD231)/($E231-'Model Parameters'!$F$3*'Input Parameters'!$G$3/'Model Parameters'!$F$4*AD231))</f>
        <v>0.31657222427419401</v>
      </c>
      <c r="AM231" s="8">
        <f>MIN(1,('Model Parameters'!$B$45-'Model Parameters'!$F$3*'Input Parameters'!$G$3/'Model Parameters'!$F$4*AD231-0.2)/($E231-'Model Parameters'!$F$3*'Input Parameters'!$G$3/'Model Parameters'!$F$4*AD231-0.2))</f>
        <v>0.39629899441017241</v>
      </c>
      <c r="AN231" s="8">
        <f t="shared" si="22"/>
        <v>7.4153319649595692E-2</v>
      </c>
      <c r="AO231" s="8">
        <f t="shared" si="23"/>
        <v>9.2828377715973798E-2</v>
      </c>
      <c r="AP231" s="8">
        <f>EXP(-'Model Parameters'!$B$32*$S231-'Model Parameters'!$B$33*$X231-'Model Parameters'!$B$35*($S231+2*$X231))</f>
        <v>0.19177715949203891</v>
      </c>
    </row>
    <row r="232" spans="5:42" x14ac:dyDescent="0.4">
      <c r="E232">
        <f t="shared" si="18"/>
        <v>-1.1500000000000001</v>
      </c>
      <c r="F232">
        <f>'Input Parameters'!$G$15/(2*'Model Parameters'!$F$4)*'Model Parameters'!$B$39/('Model Parameters'!$B$65)*EXP(-($E232+0.11)/'Model Parameters'!$B$48)</f>
        <v>39777.001482602915</v>
      </c>
      <c r="G232">
        <f>1/((SQRT($F232*('Input Parameters'!$G$12)^2/'Model Parameters'!$B$51))/TANH(SQRT($F232*('Input Parameters'!$G$12)^2/'Model Parameters'!$B$51))+$F232*'Input Parameters'!$G$12/'Input Parameters'!$G$17)</f>
        <v>2.4714246448106259E-2</v>
      </c>
      <c r="H232">
        <f>'Model Parameters'!$F$2*'Input Parameters'!$G$4*$G232</f>
        <v>0.84179287451615958</v>
      </c>
      <c r="I232">
        <f>'Input Parameters'!$G$15*'Model Parameters'!$B$41/'Model Parameters'!$F$4*EXP(-$E232/'Model Parameters'!$B$50)</f>
        <v>35901.485543615156</v>
      </c>
      <c r="J232">
        <f>'Input Parameters'!$G$22+('Model Parameters'!$F$20*'Input Parameters'!$G$22 - (1/(1/('Input Parameters'!$G$12*($I232+2*$F232*$H232))+1/('Model Parameters'!$F$22*'Input Parameters'!$G$24))) + 'Input Parameters'!$G$12*($I232+2*$F232*$H232))/('Model Parameters'!$F$20+2*'Input Parameters'!$G$13*'Input Parameters'!$G$12*'Model Parameters'!$B$61*$H232)</f>
        <v>18126.807435421604</v>
      </c>
      <c r="K232">
        <f>'Input Parameters'!$G$15/(2*'Model Parameters'!$F$4)*'Model Parameters'!$B$39/('Model Parameters'!$B$65)*EXP(-($E232+0.11)/'Model Parameters'!$B$48)+'Input Parameters'!$G$13*'Model Parameters'!$B$61*$J232</f>
        <v>59988.391773098003</v>
      </c>
      <c r="L232">
        <f>1/((SQRT($K232*('Input Parameters'!$G$12)^2/'Model Parameters'!$B$51))/TANH(SQRT($K232*('Input Parameters'!$G$12)^2/'Model Parameters'!$B$51))+$K232*'Input Parameters'!$G$12/'Input Parameters'!$G$17)</f>
        <v>1.8927643300521758E-2</v>
      </c>
      <c r="M232">
        <f>'Model Parameters'!$F$2*'Input Parameters'!$G$4*$L232</f>
        <v>0.64469516783440617</v>
      </c>
      <c r="N232">
        <f>'Input Parameters'!$G$22+('Model Parameters'!$F$20*'Input Parameters'!$G$22 - (1/(1/('Input Parameters'!$G$12*($I232+2*$F232*$M232))+1/('Model Parameters'!$F$22*'Input Parameters'!$G$24))) + 'Input Parameters'!$G$12*($I232+2*$F232*$M232))/('Model Parameters'!$F$20+2*'Input Parameters'!$G$13*'Input Parameters'!$G$12*'Model Parameters'!$B$61*$M232)</f>
        <v>16652.371769060839</v>
      </c>
      <c r="O232" s="4">
        <f>(2*'Model Parameters'!$F$21*'Input Parameters'!$G$23+'Model Parameters'!$F$22*'Input Parameters'!$G$24+'Model Parameters'!$F$20*'Input Parameters'!$G$22+'Input Parameters'!$G$12*$I232-'Model Parameters'!$F$20*$N232)/(2*'Model Parameters'!$F$21)</f>
        <v>-12222.76748035934</v>
      </c>
      <c r="P232" s="4">
        <f>'Input Parameters'!$G$12*(2*$F232*$M232)/(2*'Model Parameters'!$F$21)*EXP(-$N232*('Model Parameters'!$B$32+'Model Parameters'!$B$35))</f>
        <v>2217.1363276513543</v>
      </c>
      <c r="Q232">
        <f>$O232+LN(1+($P232*('Model Parameters'!$B$33+2*'Model Parameters'!$B$35)*EXP(-$O232*('Model Parameters'!$B$33+2*'Model Parameters'!$B$35)))/(1+LN(SQRT(1+$P232*('Model Parameters'!$B$33+2*'Model Parameters'!$B$35)*EXP(-$O232*('Model Parameters'!$B$33+2*'Model Parameters'!$B$35))))))/('Model Parameters'!$B$33+2*'Model Parameters'!$B$35)</f>
        <v>-4595.9751267330694</v>
      </c>
      <c r="R232">
        <f>'Input Parameters'!$G$4*'Model Parameters'!$F$2*EXP(-'Model Parameters'!$B$32*$N232-'Model Parameters'!$B$33*$Q232-'Model Parameters'!$B$35*($N232+2*$Q232))*$L232</f>
        <v>0.21561389279016854</v>
      </c>
      <c r="S232">
        <f>'Input Parameters'!$G$22+('Model Parameters'!$F$20*'Input Parameters'!$G$22 - (1/(1/('Input Parameters'!$G$12*($I232+2*$F232*$R232))+1/('Model Parameters'!$F$22*'Input Parameters'!$G$24))) + 'Input Parameters'!$G$12*($I232+2*$F232*$R232))/('Model Parameters'!$F$20+2*'Input Parameters'!$G$13*'Input Parameters'!$G$12*'Model Parameters'!$B$61*$R232)</f>
        <v>12393.863202207292</v>
      </c>
      <c r="T232">
        <f>'Input Parameters'!$G$15/(2*'Model Parameters'!$F$4)*'Model Parameters'!$B$39/('Model Parameters'!$B$65)*EXP(-($E232+0.11)/'Model Parameters'!$B$48)+'Input Parameters'!$G$13*'Model Parameters'!$B$61*$S232</f>
        <v>53596.158953064049</v>
      </c>
      <c r="U232">
        <f>1/((SQRT($T232*('Input Parameters'!$G$12)^2/'Model Parameters'!$B$51))/TANH(SQRT($T232*('Input Parameters'!$G$12)^2/'Model Parameters'!$B$51))+$T232*'Input Parameters'!$G$12/'Input Parameters'!$G$17)</f>
        <v>2.0382208968522254E-2</v>
      </c>
      <c r="V232" s="4">
        <f>(2*'Model Parameters'!$F$21*'Input Parameters'!$G$23+'Model Parameters'!$F$22*'Input Parameters'!$G$24+'Model Parameters'!$F$20*'Input Parameters'!$G$22+'Input Parameters'!$G$12*$I232-'Model Parameters'!$F$20*$S232)/(2*'Model Parameters'!$F$21)</f>
        <v>-4829.5892432673581</v>
      </c>
      <c r="W232" s="4">
        <f>'Input Parameters'!$G$12*(2*$F232*$U232*'Model Parameters'!$F$2*'Input Parameters'!$G$4)/(2*'Model Parameters'!$F$21)*EXP(-$S232*('Model Parameters'!$B$32+'Model Parameters'!$B$35))</f>
        <v>4365.2961503759334</v>
      </c>
      <c r="X232">
        <f>MAX(0,$V232+LN(1+($W232*('Model Parameters'!$B$33+2*'Model Parameters'!$B$35)*EXP(-$V232*('Model Parameters'!$B$33+2*'Model Parameters'!$B$35)))/(1+LN(SQRT(1+$W232*('Model Parameters'!$B$33+2*'Model Parameters'!$B$35)*EXP(-$V232*('Model Parameters'!$B$33+2*'Model Parameters'!$B$35))))))/('Model Parameters'!$B$33+2*'Model Parameters'!$B$35))</f>
        <v>0</v>
      </c>
      <c r="Y232">
        <f>'Input Parameters'!$G$4*'Model Parameters'!$F$2*EXP(-'Model Parameters'!$B$32*$S232-'Model Parameters'!$B$33*$X232-'Model Parameters'!$B$35*($S232+2*$X232))*$U232</f>
        <v>0.1198937735452172</v>
      </c>
      <c r="Z232" s="8">
        <f>$E232-'Model Parameters'!$F$3*'Input Parameters'!$G$3/'Model Parameters'!$F$4*LN($S232/'Input Parameters'!$G$22)</f>
        <v>-1.4343225810783695</v>
      </c>
      <c r="AA232" s="8">
        <f>'Input Parameters'!$G$12*$Y232*$F232*2*'Model Parameters'!$F$4/10</f>
        <v>350.62545604203768</v>
      </c>
      <c r="AB232" s="8">
        <f t="shared" si="19"/>
        <v>0.1198937735452172</v>
      </c>
      <c r="AC232" s="8">
        <f t="shared" si="20"/>
        <v>0</v>
      </c>
      <c r="AD232" s="8">
        <f>LOG10(S232/1000/'Model Parameters'!$B$15)</f>
        <v>14.405263788770416</v>
      </c>
      <c r="AE232" s="8">
        <f>AA232*10/(AA232*10+('Model Parameters'!$F$4*'Input Parameters'!$G$12)*I232)</f>
        <v>0.20990606045410706</v>
      </c>
      <c r="AF232" s="8">
        <f>Y232*S232*'Input Parameters'!$G$13*'Input Parameters'!$G$12*'Model Parameters'!$B$61</f>
        <v>6.3125258674903133E-3</v>
      </c>
      <c r="AG232" s="8">
        <f>'Input Parameters'!$G$12*F232*Y232</f>
        <v>1.8169946418719888E-2</v>
      </c>
      <c r="AH232" s="8">
        <f>'Input Parameters'!$G$17*('Model Parameters'!$F$2*'Input Parameters'!$G$4*EXP(-'Model Parameters'!$B$32*$S232-'Model Parameters'!$B$33*$X232-'Model Parameters'!$B$35*($S232+2*$X232))-$Y232*SQRT($T232*('Input Parameters'!$G$12)^2/'Model Parameters'!$B$51)/TANH(SQRT($T232*('Input Parameters'!$G$12)^2/'Model Parameters'!$B$51)))</f>
        <v>2.44824722862102E-2</v>
      </c>
      <c r="AI232" s="8">
        <f>MIN(1,('Model Parameters'!$B$45-'Model Parameters'!$F$3*'Input Parameters'!$G$3/'Model Parameters'!$F$4*LN($S232/'Input Parameters'!$G$22))/Z232)</f>
        <v>0.27491903584332134</v>
      </c>
      <c r="AJ232" s="8">
        <f>MIN('Input Parameters'!$G$24+'Model Parameters'!$F$2*'Input Parameters'!$G$4*EXP(-'Model Parameters'!$B$32*$S232-'Model Parameters'!$B$33*$X232-'Model Parameters'!$B$35*($S232+2*$X232)),AC232*10^(3-AD232)/'Model Parameters'!$B$13)</f>
        <v>0</v>
      </c>
      <c r="AK232" s="8">
        <f t="shared" si="21"/>
        <v>5.7707171757713033E-2</v>
      </c>
      <c r="AL232" s="8">
        <f>MIN(1,('Model Parameters'!$B$45-'Model Parameters'!$F$3*'Input Parameters'!$G$3/'Model Parameters'!$F$4*AD232)/($E232-'Model Parameters'!$F$3*'Input Parameters'!$G$3/'Model Parameters'!$F$4*AD232))</f>
        <v>0.31583957838168009</v>
      </c>
      <c r="AM232" s="8">
        <f>MIN(1,('Model Parameters'!$B$45-'Model Parameters'!$F$3*'Input Parameters'!$G$3/'Model Parameters'!$F$4*AD232-0.2)/($E232-'Model Parameters'!$F$3*'Input Parameters'!$G$3/'Model Parameters'!$F$4*AD232-0.2))</f>
        <v>0.39538796744144378</v>
      </c>
      <c r="AN232" s="8">
        <f t="shared" si="22"/>
        <v>6.6296641633584633E-2</v>
      </c>
      <c r="AO232" s="8">
        <f t="shared" si="23"/>
        <v>8.2994330596590213E-2</v>
      </c>
      <c r="AP232" s="8">
        <f>EXP(-'Model Parameters'!$B$32*$S232-'Model Parameters'!$B$33*$X232-'Model Parameters'!$B$35*($S232+2*$X232))</f>
        <v>0.17269807925453262</v>
      </c>
    </row>
    <row r="233" spans="5:42" x14ac:dyDescent="0.4">
      <c r="E233">
        <f t="shared" si="18"/>
        <v>-1.155</v>
      </c>
      <c r="F233">
        <f>'Input Parameters'!$G$15/(2*'Model Parameters'!$F$4)*'Model Parameters'!$B$39/('Model Parameters'!$B$65)*EXP(-($E233+0.11)/'Model Parameters'!$B$48)</f>
        <v>43333.068543571819</v>
      </c>
      <c r="G233">
        <f>1/((SQRT($F233*('Input Parameters'!$G$12)^2/'Model Parameters'!$B$51))/TANH(SQRT($F233*('Input Parameters'!$G$12)^2/'Model Parameters'!$B$51))+$F233*'Input Parameters'!$G$12/'Input Parameters'!$G$17)</f>
        <v>2.339467053683713E-2</v>
      </c>
      <c r="H233">
        <f>'Model Parameters'!$F$2*'Input Parameters'!$G$4*$G233</f>
        <v>0.79684674994699889</v>
      </c>
      <c r="I233">
        <f>'Input Parameters'!$G$15*'Model Parameters'!$B$41/'Model Parameters'!$F$4*EXP(-$E233/'Model Parameters'!$B$50)</f>
        <v>38506.892784547686</v>
      </c>
      <c r="J233">
        <f>'Input Parameters'!$G$22+('Model Parameters'!$F$20*'Input Parameters'!$G$22 - (1/(1/('Input Parameters'!$G$12*($I233+2*$F233*$H233))+1/('Model Parameters'!$F$22*'Input Parameters'!$G$24))) + 'Input Parameters'!$G$12*($I233+2*$F233*$H233))/('Model Parameters'!$F$20+2*'Input Parameters'!$G$13*'Input Parameters'!$G$12*'Model Parameters'!$B$61*$H233)</f>
        <v>19296.204368951898</v>
      </c>
      <c r="K233">
        <f>'Input Parameters'!$G$15/(2*'Model Parameters'!$F$4)*'Model Parameters'!$B$39/('Model Parameters'!$B$65)*EXP(-($E233+0.11)/'Model Parameters'!$B$48)+'Input Parameters'!$G$13*'Model Parameters'!$B$61*$J233</f>
        <v>64848.336414953184</v>
      </c>
      <c r="L233">
        <f>1/((SQRT($K233*('Input Parameters'!$G$12)^2/'Model Parameters'!$B$51))/TANH(SQRT($K233*('Input Parameters'!$G$12)^2/'Model Parameters'!$B$51))+$K233*'Input Parameters'!$G$12/'Input Parameters'!$G$17)</f>
        <v>1.7975888986135169E-2</v>
      </c>
      <c r="M233">
        <f>'Model Parameters'!$F$2*'Input Parameters'!$G$4*$L233</f>
        <v>0.61227742846197897</v>
      </c>
      <c r="N233">
        <f>'Input Parameters'!$G$22+('Model Parameters'!$F$20*'Input Parameters'!$G$22 - (1/(1/('Input Parameters'!$G$12*($I233+2*$F233*$M233))+1/('Model Parameters'!$F$22*'Input Parameters'!$G$24))) + 'Input Parameters'!$G$12*($I233+2*$F233*$M233))/('Model Parameters'!$F$20+2*'Input Parameters'!$G$13*'Input Parameters'!$G$12*'Model Parameters'!$B$61*$M233)</f>
        <v>17734.982377179851</v>
      </c>
      <c r="O233" s="4">
        <f>(2*'Model Parameters'!$F$21*'Input Parameters'!$G$23+'Model Parameters'!$F$22*'Input Parameters'!$G$24+'Model Parameters'!$F$20*'Input Parameters'!$G$22+'Input Parameters'!$G$12*$I233-'Model Parameters'!$F$20*$N233)/(2*'Model Parameters'!$F$21)</f>
        <v>-12909.859186339592</v>
      </c>
      <c r="P233" s="4">
        <f>'Input Parameters'!$G$12*(2*$F233*$M233)/(2*'Model Parameters'!$F$21)*EXP(-$N233*('Model Parameters'!$B$32+'Model Parameters'!$B$35))</f>
        <v>1967.6610495730517</v>
      </c>
      <c r="Q233">
        <f>$O233+LN(1+($P233*('Model Parameters'!$B$33+2*'Model Parameters'!$B$35)*EXP(-$O233*('Model Parameters'!$B$33+2*'Model Parameters'!$B$35)))/(1+LN(SQRT(1+$P233*('Model Parameters'!$B$33+2*'Model Parameters'!$B$35)*EXP(-$O233*('Model Parameters'!$B$33+2*'Model Parameters'!$B$35))))))/('Model Parameters'!$B$33+2*'Model Parameters'!$B$35)</f>
        <v>-5102.8253383425063</v>
      </c>
      <c r="R233">
        <f>'Input Parameters'!$G$4*'Model Parameters'!$F$2*EXP(-'Model Parameters'!$B$32*$N233-'Model Parameters'!$B$33*$Q233-'Model Parameters'!$B$35*($N233+2*$Q233))*$L233</f>
        <v>0.20193093681958066</v>
      </c>
      <c r="S233">
        <f>'Input Parameters'!$G$22+('Model Parameters'!$F$20*'Input Parameters'!$G$22 - (1/(1/('Input Parameters'!$G$12*($I233+2*$F233*$R233))+1/('Model Parameters'!$F$22*'Input Parameters'!$G$24))) + 'Input Parameters'!$G$12*($I233+2*$F233*$R233))/('Model Parameters'!$F$20+2*'Input Parameters'!$G$13*'Input Parameters'!$G$12*'Model Parameters'!$B$61*$R233)</f>
        <v>13178.852342842731</v>
      </c>
      <c r="T233">
        <f>'Input Parameters'!$G$15/(2*'Model Parameters'!$F$4)*'Model Parameters'!$B$39/('Model Parameters'!$B$65)*EXP(-($E233+0.11)/'Model Parameters'!$B$48)+'Input Parameters'!$G$13*'Model Parameters'!$B$61*$S233</f>
        <v>58027.488905841463</v>
      </c>
      <c r="U233">
        <f>1/((SQRT($T233*('Input Parameters'!$G$12)^2/'Model Parameters'!$B$51))/TANH(SQRT($T233*('Input Parameters'!$G$12)^2/'Model Parameters'!$B$51))+$T233*'Input Parameters'!$G$12/'Input Parameters'!$G$17)</f>
        <v>1.9346919428804215E-2</v>
      </c>
      <c r="V233" s="4">
        <f>(2*'Model Parameters'!$F$21*'Input Parameters'!$G$23+'Model Parameters'!$F$22*'Input Parameters'!$G$24+'Model Parameters'!$F$20*'Input Parameters'!$G$22+'Input Parameters'!$G$12*$I233-'Model Parameters'!$F$20*$S233)/(2*'Model Parameters'!$F$21)</f>
        <v>-4999.9816114987816</v>
      </c>
      <c r="W233" s="4">
        <f>'Input Parameters'!$G$12*(2*$F233*$U233*'Model Parameters'!$F$2*'Input Parameters'!$G$4)/(2*'Model Parameters'!$F$21)*EXP(-$S233*('Model Parameters'!$B$32+'Model Parameters'!$B$35))</f>
        <v>4038.8137544366559</v>
      </c>
      <c r="X233">
        <f>MAX(0,$V233+LN(1+($W233*('Model Parameters'!$B$33+2*'Model Parameters'!$B$35)*EXP(-$V233*('Model Parameters'!$B$33+2*'Model Parameters'!$B$35)))/(1+LN(SQRT(1+$W233*('Model Parameters'!$B$33+2*'Model Parameters'!$B$35)*EXP(-$V233*('Model Parameters'!$B$33+2*'Model Parameters'!$B$35))))))/('Model Parameters'!$B$33+2*'Model Parameters'!$B$35))</f>
        <v>0</v>
      </c>
      <c r="Y233">
        <f>'Input Parameters'!$G$4*'Model Parameters'!$F$2*EXP(-'Model Parameters'!$B$32*$S233-'Model Parameters'!$B$33*$X233-'Model Parameters'!$B$35*($S233+2*$X233))*$U233</f>
        <v>0.10182380954283697</v>
      </c>
      <c r="Z233" s="8">
        <f>$E233-'Model Parameters'!$F$3*'Input Parameters'!$G$3/'Model Parameters'!$F$4*LN($S233/'Input Parameters'!$G$22)</f>
        <v>-1.4409004263385548</v>
      </c>
      <c r="AA233" s="8">
        <f>'Input Parameters'!$G$12*$Y233*$F233*2*'Model Parameters'!$F$4/10</f>
        <v>324.40202582733218</v>
      </c>
      <c r="AB233" s="8">
        <f t="shared" si="19"/>
        <v>0.10182380954283697</v>
      </c>
      <c r="AC233" s="8">
        <f t="shared" si="20"/>
        <v>0</v>
      </c>
      <c r="AD233" s="8">
        <f>LOG10(S233/1000/'Model Parameters'!$B$15)</f>
        <v>14.431934682608304</v>
      </c>
      <c r="AE233" s="8">
        <f>AA233*10/(AA233*10+('Model Parameters'!$F$4*'Input Parameters'!$G$12)*I233)</f>
        <v>0.18644377144219695</v>
      </c>
      <c r="AF233" s="8">
        <f>Y233*S233*'Input Parameters'!$G$13*'Input Parameters'!$G$12*'Model Parameters'!$B$61</f>
        <v>5.7006814877815946E-3</v>
      </c>
      <c r="AG233" s="8">
        <f>'Input Parameters'!$G$12*F233*Y233</f>
        <v>1.6811008230674829E-2</v>
      </c>
      <c r="AH233" s="8">
        <f>'Input Parameters'!$G$17*('Model Parameters'!$F$2*'Input Parameters'!$G$4*EXP(-'Model Parameters'!$B$32*$S233-'Model Parameters'!$B$33*$X233-'Model Parameters'!$B$35*($S233+2*$X233))-$Y233*SQRT($T233*('Input Parameters'!$G$12)^2/'Model Parameters'!$B$51)/TANH(SQRT($T233*('Input Parameters'!$G$12)^2/'Model Parameters'!$B$51)))</f>
        <v>2.2511689718456424E-2</v>
      </c>
      <c r="AI233" s="8">
        <f>MIN(1,('Model Parameters'!$B$45-'Model Parameters'!$F$3*'Input Parameters'!$G$3/'Model Parameters'!$F$4*LN($S233/'Input Parameters'!$G$22))/Z233)</f>
        <v>0.27475904587284344</v>
      </c>
      <c r="AJ233" s="8">
        <f>MIN('Input Parameters'!$G$24+'Model Parameters'!$F$2*'Input Parameters'!$G$4*EXP(-'Model Parameters'!$B$32*$S233-'Model Parameters'!$B$33*$X233-'Model Parameters'!$B$35*($S233+2*$X233)),AC233*10^(3-AD233)/'Model Parameters'!$B$13)</f>
        <v>0</v>
      </c>
      <c r="AK233" s="8">
        <f t="shared" si="21"/>
        <v>5.1227112750392531E-2</v>
      </c>
      <c r="AL233" s="8">
        <f>MIN(1,('Model Parameters'!$B$45-'Model Parameters'!$F$3*'Input Parameters'!$G$3/'Model Parameters'!$F$4*AD233)/($E233-'Model Parameters'!$F$3*'Input Parameters'!$G$3/'Model Parameters'!$F$4*AD233))</f>
        <v>0.31511184223653521</v>
      </c>
      <c r="AM233" s="8">
        <f>MIN(1,('Model Parameters'!$B$45-'Model Parameters'!$F$3*'Input Parameters'!$G$3/'Model Parameters'!$F$4*AD233-0.2)/($E233-'Model Parameters'!$F$3*'Input Parameters'!$G$3/'Model Parameters'!$F$4*AD233-0.2))</f>
        <v>0.39448251324127181</v>
      </c>
      <c r="AN233" s="8">
        <f t="shared" si="22"/>
        <v>5.8750640292678194E-2</v>
      </c>
      <c r="AO233" s="8">
        <f t="shared" si="23"/>
        <v>7.354880753669911E-2</v>
      </c>
      <c r="AP233" s="8">
        <f>EXP(-'Model Parameters'!$B$32*$S233-'Model Parameters'!$B$33*$X233-'Model Parameters'!$B$35*($S233+2*$X233))</f>
        <v>0.15451820204714525</v>
      </c>
    </row>
    <row r="234" spans="5:42" x14ac:dyDescent="0.4">
      <c r="E234">
        <f t="shared" si="18"/>
        <v>-1.1599999999999999</v>
      </c>
      <c r="F234">
        <f>'Input Parameters'!$G$15/(2*'Model Parameters'!$F$4)*'Model Parameters'!$B$39/('Model Parameters'!$B$65)*EXP(-($E234+0.11)/'Model Parameters'!$B$48)</f>
        <v>47207.048279472714</v>
      </c>
      <c r="G234">
        <f>1/((SQRT($F234*('Input Parameters'!$G$12)^2/'Model Parameters'!$B$51))/TANH(SQRT($F234*('Input Parameters'!$G$12)^2/'Model Parameters'!$B$51))+$F234*'Input Parameters'!$G$12/'Input Parameters'!$G$17)</f>
        <v>2.2137264054468416E-2</v>
      </c>
      <c r="H234">
        <f>'Model Parameters'!$F$2*'Input Parameters'!$G$4*$G234</f>
        <v>0.75401818062561798</v>
      </c>
      <c r="I234">
        <f>'Input Parameters'!$G$15*'Model Parameters'!$B$41/'Model Parameters'!$F$4*EXP(-$E234/'Model Parameters'!$B$50)</f>
        <v>41301.37707308196</v>
      </c>
      <c r="J234">
        <f>'Input Parameters'!$G$22+('Model Parameters'!$F$20*'Input Parameters'!$G$22 - (1/(1/('Input Parameters'!$G$12*($I234+2*$F234*$H234))+1/('Model Parameters'!$F$22*'Input Parameters'!$G$24))) + 'Input Parameters'!$G$12*($I234+2*$F234*$H234))/('Model Parameters'!$F$20+2*'Input Parameters'!$G$13*'Input Parameters'!$G$12*'Model Parameters'!$B$61*$H234)</f>
        <v>20532.367956649068</v>
      </c>
      <c r="K234">
        <f>'Input Parameters'!$G$15/(2*'Model Parameters'!$F$4)*'Model Parameters'!$B$39/('Model Parameters'!$B$65)*EXP(-($E234+0.11)/'Model Parameters'!$B$48)+'Input Parameters'!$G$13*'Model Parameters'!$B$61*$J234</f>
        <v>70100.638551136421</v>
      </c>
      <c r="L234">
        <f>1/((SQRT($K234*('Input Parameters'!$G$12)^2/'Model Parameters'!$B$51))/TANH(SQRT($K234*('Input Parameters'!$G$12)^2/'Model Parameters'!$B$51))+$K234*'Input Parameters'!$G$12/'Input Parameters'!$G$17)</f>
        <v>1.7066500378751129E-2</v>
      </c>
      <c r="M234">
        <f>'Model Parameters'!$F$2*'Input Parameters'!$G$4*$L234</f>
        <v>0.58130270902355907</v>
      </c>
      <c r="N234">
        <f>'Input Parameters'!$G$22+('Model Parameters'!$F$20*'Input Parameters'!$G$22 - (1/(1/('Input Parameters'!$G$12*($I234+2*$F234*$M234))+1/('Model Parameters'!$F$22*'Input Parameters'!$G$24))) + 'Input Parameters'!$G$12*($I234+2*$F234*$M234))/('Model Parameters'!$F$20+2*'Input Parameters'!$G$13*'Input Parameters'!$G$12*'Model Parameters'!$B$61*$M234)</f>
        <v>18882.207581100596</v>
      </c>
      <c r="O234" s="4">
        <f>(2*'Model Parameters'!$F$21*'Input Parameters'!$G$23+'Model Parameters'!$F$22*'Input Parameters'!$G$24+'Model Parameters'!$F$20*'Input Parameters'!$G$22+'Input Parameters'!$G$12*$I234-'Model Parameters'!$F$20*$N234)/(2*'Model Parameters'!$F$21)</f>
        <v>-13622.592601122846</v>
      </c>
      <c r="P234" s="4">
        <f>'Input Parameters'!$G$12*(2*$F234*$M234)/(2*'Model Parameters'!$F$21)*EXP(-$N234*('Model Parameters'!$B$32+'Model Parameters'!$B$35))</f>
        <v>1729.7848564795904</v>
      </c>
      <c r="Q234">
        <f>$O234+LN(1+($P234*('Model Parameters'!$B$33+2*'Model Parameters'!$B$35)*EXP(-$O234*('Model Parameters'!$B$33+2*'Model Parameters'!$B$35)))/(1+LN(SQRT(1+$P234*('Model Parameters'!$B$33+2*'Model Parameters'!$B$35)*EXP(-$O234*('Model Parameters'!$B$33+2*'Model Parameters'!$B$35))))))/('Model Parameters'!$B$33+2*'Model Parameters'!$B$35)</f>
        <v>-5640.0646501073834</v>
      </c>
      <c r="R234">
        <f>'Input Parameters'!$G$4*'Model Parameters'!$F$2*EXP(-'Model Parameters'!$B$32*$N234-'Model Parameters'!$B$33*$Q234-'Model Parameters'!$B$35*($N234+2*$Q234))*$L234</f>
        <v>0.18890506853388547</v>
      </c>
      <c r="S234">
        <f>'Input Parameters'!$G$22+('Model Parameters'!$F$20*'Input Parameters'!$G$22 - (1/(1/('Input Parameters'!$G$12*($I234+2*$F234*$R234))+1/('Model Parameters'!$F$22*'Input Parameters'!$G$24))) + 'Input Parameters'!$G$12*($I234+2*$F234*$R234))/('Model Parameters'!$F$20+2*'Input Parameters'!$G$13*'Input Parameters'!$G$12*'Model Parameters'!$B$61*$R234)</f>
        <v>14012.155361041527</v>
      </c>
      <c r="T234">
        <f>'Input Parameters'!$G$15/(2*'Model Parameters'!$F$4)*'Model Parameters'!$B$39/('Model Parameters'!$B$65)*EXP(-($E234+0.11)/'Model Parameters'!$B$48)+'Input Parameters'!$G$13*'Model Parameters'!$B$61*$S234</f>
        <v>62830.601507034015</v>
      </c>
      <c r="U234">
        <f>1/((SQRT($T234*('Input Parameters'!$G$12)^2/'Model Parameters'!$B$51))/TANH(SQRT($T234*('Input Parameters'!$G$12)^2/'Model Parameters'!$B$51))+$T234*'Input Parameters'!$G$12/'Input Parameters'!$G$17)</f>
        <v>1.8356902137402199E-2</v>
      </c>
      <c r="V234" s="4">
        <f>(2*'Model Parameters'!$F$21*'Input Parameters'!$G$23+'Model Parameters'!$F$22*'Input Parameters'!$G$24+'Model Parameters'!$F$20*'Input Parameters'!$G$22+'Input Parameters'!$G$12*$I234-'Model Parameters'!$F$20*$S234)/(2*'Model Parameters'!$F$21)</f>
        <v>-5167.7160823595959</v>
      </c>
      <c r="W234" s="4">
        <f>'Input Parameters'!$G$12*(2*$F234*$U234*'Model Parameters'!$F$2*'Input Parameters'!$G$4)/(2*'Model Parameters'!$F$21)*EXP(-$S234*('Model Parameters'!$B$32+'Model Parameters'!$B$35))</f>
        <v>3709.7763140815091</v>
      </c>
      <c r="X234">
        <f>MAX(0,$V234+LN(1+($W234*('Model Parameters'!$B$33+2*'Model Parameters'!$B$35)*EXP(-$V234*('Model Parameters'!$B$33+2*'Model Parameters'!$B$35)))/(1+LN(SQRT(1+$W234*('Model Parameters'!$B$33+2*'Model Parameters'!$B$35)*EXP(-$V234*('Model Parameters'!$B$33+2*'Model Parameters'!$B$35))))))/('Model Parameters'!$B$33+2*'Model Parameters'!$B$35))</f>
        <v>0</v>
      </c>
      <c r="Y234">
        <f>'Input Parameters'!$G$4*'Model Parameters'!$F$2*EXP(-'Model Parameters'!$B$32*$S234-'Model Parameters'!$B$33*$X234-'Model Parameters'!$B$35*($S234+2*$X234))*$U234</f>
        <v>8.5853071350468269E-2</v>
      </c>
      <c r="Z234" s="8">
        <f>$E234-'Model Parameters'!$F$3*'Input Parameters'!$G$3/'Model Parameters'!$F$4*LN($S234/'Input Parameters'!$G$22)</f>
        <v>-1.4474756956606858</v>
      </c>
      <c r="AA234" s="8">
        <f>'Input Parameters'!$G$12*$Y234*$F234*2*'Model Parameters'!$F$4/10</f>
        <v>297.97337159513478</v>
      </c>
      <c r="AB234" s="8">
        <f t="shared" si="19"/>
        <v>8.5853071350468269E-2</v>
      </c>
      <c r="AC234" s="8">
        <f t="shared" si="20"/>
        <v>0</v>
      </c>
      <c r="AD234" s="8">
        <f>LOG10(S234/1000/'Model Parameters'!$B$15)</f>
        <v>14.458562034425881</v>
      </c>
      <c r="AE234" s="8">
        <f>AA234*10/(AA234*10+('Model Parameters'!$F$4*'Input Parameters'!$G$12)*I234)</f>
        <v>0.16406017231795347</v>
      </c>
      <c r="AF234" s="8">
        <f>Y234*S234*'Input Parameters'!$G$13*'Input Parameters'!$G$12*'Model Parameters'!$B$61</f>
        <v>5.1104674142758424E-3</v>
      </c>
      <c r="AG234" s="8">
        <f>'Input Parameters'!$G$12*F234*Y234</f>
        <v>1.5441435020735595E-2</v>
      </c>
      <c r="AH234" s="8">
        <f>'Input Parameters'!$G$17*('Model Parameters'!$F$2*'Input Parameters'!$G$4*EXP(-'Model Parameters'!$B$32*$S234-'Model Parameters'!$B$33*$X234-'Model Parameters'!$B$35*($S234+2*$X234))-$Y234*SQRT($T234*('Input Parameters'!$G$12)^2/'Model Parameters'!$B$51)/TANH(SQRT($T234*('Input Parameters'!$G$12)^2/'Model Parameters'!$B$51)))</f>
        <v>2.0551902435011444E-2</v>
      </c>
      <c r="AI234" s="8">
        <f>MIN(1,('Model Parameters'!$B$45-'Model Parameters'!$F$3*'Input Parameters'!$G$3/'Model Parameters'!$F$4*LN($S234/'Input Parameters'!$G$22))/Z234)</f>
        <v>0.27459921907653317</v>
      </c>
      <c r="AJ234" s="8">
        <f>MIN('Input Parameters'!$G$24+'Model Parameters'!$F$2*'Input Parameters'!$G$4*EXP(-'Model Parameters'!$B$32*$S234-'Model Parameters'!$B$33*$X234-'Model Parameters'!$B$35*($S234+2*$X234)),AC234*10^(3-AD234)/'Model Parameters'!$B$13)</f>
        <v>0</v>
      </c>
      <c r="AK234" s="8">
        <f t="shared" si="21"/>
        <v>4.5050795200071492E-2</v>
      </c>
      <c r="AL234" s="8">
        <f>MIN(1,('Model Parameters'!$B$45-'Model Parameters'!$F$3*'Input Parameters'!$G$3/'Model Parameters'!$F$4*AD234)/($E234-'Model Parameters'!$F$3*'Input Parameters'!$G$3/'Model Parameters'!$F$4*AD234))</f>
        <v>0.31438900834961214</v>
      </c>
      <c r="AM234" s="8">
        <f>MIN(1,('Model Parameters'!$B$45-'Model Parameters'!$F$3*'Input Parameters'!$G$3/'Model Parameters'!$F$4*AD234-0.2)/($E234-'Model Parameters'!$F$3*'Input Parameters'!$G$3/'Model Parameters'!$F$4*AD234-0.2))</f>
        <v>0.3935826132763946</v>
      </c>
      <c r="AN234" s="8">
        <f t="shared" si="22"/>
        <v>5.1578714884707881E-2</v>
      </c>
      <c r="AO234" s="8">
        <f t="shared" si="23"/>
        <v>6.4571231355475739E-2</v>
      </c>
      <c r="AP234" s="8">
        <f>EXP(-'Model Parameters'!$B$32*$S234-'Model Parameters'!$B$33*$X234-'Model Parameters'!$B$35*($S234+2*$X234))</f>
        <v>0.1373088632136906</v>
      </c>
    </row>
    <row r="235" spans="5:42" x14ac:dyDescent="0.4">
      <c r="E235">
        <f t="shared" si="18"/>
        <v>-1.165</v>
      </c>
      <c r="F235">
        <f>'Input Parameters'!$G$15/(2*'Model Parameters'!$F$4)*'Model Parameters'!$B$39/('Model Parameters'!$B$65)*EXP(-($E235+0.11)/'Model Parameters'!$B$48)</f>
        <v>51427.362108448069</v>
      </c>
      <c r="G235">
        <f>1/((SQRT($F235*('Input Parameters'!$G$12)^2/'Model Parameters'!$B$51))/TANH(SQRT($F235*('Input Parameters'!$G$12)^2/'Model Parameters'!$B$51))+$F235*'Input Parameters'!$G$12/'Input Parameters'!$G$17)</f>
        <v>2.0939459413993285E-2</v>
      </c>
      <c r="H235">
        <f>'Model Parameters'!$F$2*'Input Parameters'!$G$4*$G235</f>
        <v>0.71321971187474831</v>
      </c>
      <c r="I235">
        <f>'Input Parameters'!$G$15*'Model Parameters'!$B$41/'Model Parameters'!$F$4*EXP(-$E235/'Model Parameters'!$B$50)</f>
        <v>44298.659922449602</v>
      </c>
      <c r="J235">
        <f>'Input Parameters'!$G$22+('Model Parameters'!$F$20*'Input Parameters'!$G$22 - (1/(1/('Input Parameters'!$G$12*($I235+2*$F235*$H235))+1/('Model Parameters'!$F$22*'Input Parameters'!$G$24))) + 'Input Parameters'!$G$12*($I235+2*$F235*$H235))/('Model Parameters'!$F$20+2*'Input Parameters'!$G$13*'Input Parameters'!$G$12*'Model Parameters'!$B$61*$H235)</f>
        <v>21838.766947822478</v>
      </c>
      <c r="K235">
        <f>'Input Parameters'!$G$15/(2*'Model Parameters'!$F$4)*'Model Parameters'!$B$39/('Model Parameters'!$B$65)*EXP(-($E235+0.11)/'Model Parameters'!$B$48)+'Input Parameters'!$G$13*'Model Parameters'!$B$61*$J235</f>
        <v>75777.587255270133</v>
      </c>
      <c r="L235">
        <f>1/((SQRT($K235*('Input Parameters'!$G$12)^2/'Model Parameters'!$B$51))/TANH(SQRT($K235*('Input Parameters'!$G$12)^2/'Model Parameters'!$B$51))+$K235*'Input Parameters'!$G$12/'Input Parameters'!$G$17)</f>
        <v>1.6197733561825505E-2</v>
      </c>
      <c r="M235">
        <f>'Model Parameters'!$F$2*'Input Parameters'!$G$4*$L235</f>
        <v>0.55171160991237767</v>
      </c>
      <c r="N235">
        <f>'Input Parameters'!$G$22+('Model Parameters'!$F$20*'Input Parameters'!$G$22 - (1/(1/('Input Parameters'!$G$12*($I235+2*$F235*$M235))+1/('Model Parameters'!$F$22*'Input Parameters'!$G$24))) + 'Input Parameters'!$G$12*($I235+2*$F235*$M235))/('Model Parameters'!$F$20+2*'Input Parameters'!$G$13*'Input Parameters'!$G$12*'Model Parameters'!$B$61*$M235)</f>
        <v>20097.712083978837</v>
      </c>
      <c r="O235" s="4">
        <f>(2*'Model Parameters'!$F$21*'Input Parameters'!$G$23+'Model Parameters'!$F$22*'Input Parameters'!$G$24+'Model Parameters'!$F$20*'Input Parameters'!$G$22+'Input Parameters'!$G$12*$I235-'Model Parameters'!$F$20*$N235)/(2*'Model Parameters'!$F$21)</f>
        <v>-14361.050037389452</v>
      </c>
      <c r="P235" s="4">
        <f>'Input Parameters'!$G$12*(2*$F235*$M235)/(2*'Model Parameters'!$F$21)*EXP(-$N235*('Model Parameters'!$B$32+'Model Parameters'!$B$35))</f>
        <v>1505.5240437605071</v>
      </c>
      <c r="Q235">
        <f>$O235+LN(1+($P235*('Model Parameters'!$B$33+2*'Model Parameters'!$B$35)*EXP(-$O235*('Model Parameters'!$B$33+2*'Model Parameters'!$B$35)))/(1+LN(SQRT(1+$P235*('Model Parameters'!$B$33+2*'Model Parameters'!$B$35)*EXP(-$O235*('Model Parameters'!$B$33+2*'Model Parameters'!$B$35))))))/('Model Parameters'!$B$33+2*'Model Parameters'!$B$35)</f>
        <v>-6209.3139837080334</v>
      </c>
      <c r="R235">
        <f>'Input Parameters'!$G$4*'Model Parameters'!$F$2*EXP(-'Model Parameters'!$B$32*$N235-'Model Parameters'!$B$33*$Q235-'Model Parameters'!$B$35*($N235+2*$Q235))*$L235</f>
        <v>0.17650724762511463</v>
      </c>
      <c r="S235">
        <f>'Input Parameters'!$G$22+('Model Parameters'!$F$20*'Input Parameters'!$G$22 - (1/(1/('Input Parameters'!$G$12*($I235+2*$F235*$R235))+1/('Model Parameters'!$F$22*'Input Parameters'!$G$24))) + 'Input Parameters'!$G$12*($I235+2*$F235*$R235))/('Model Parameters'!$F$20+2*'Input Parameters'!$G$13*'Input Parameters'!$G$12*'Model Parameters'!$B$61*$R235)</f>
        <v>14896.807353517084</v>
      </c>
      <c r="T235">
        <f>'Input Parameters'!$G$15/(2*'Model Parameters'!$F$4)*'Model Parameters'!$B$39/('Model Parameters'!$B$65)*EXP(-($E235+0.11)/'Model Parameters'!$B$48)+'Input Parameters'!$G$13*'Model Parameters'!$B$61*$S235</f>
        <v>68037.302307619626</v>
      </c>
      <c r="U235">
        <f>1/((SQRT($T235*('Input Parameters'!$G$12)^2/'Model Parameters'!$B$51))/TANH(SQRT($T235*('Input Parameters'!$G$12)^2/'Model Parameters'!$B$51))+$T235*'Input Parameters'!$G$12/'Input Parameters'!$G$17)</f>
        <v>1.7410474656929773E-2</v>
      </c>
      <c r="V235" s="4">
        <f>(2*'Model Parameters'!$F$21*'Input Parameters'!$G$23+'Model Parameters'!$F$22*'Input Parameters'!$G$24+'Model Parameters'!$F$20*'Input Parameters'!$G$22+'Input Parameters'!$G$12*$I235-'Model Parameters'!$F$20*$S235)/(2*'Model Parameters'!$F$21)</f>
        <v>-5331.7819115186312</v>
      </c>
      <c r="W235" s="4">
        <f>'Input Parameters'!$G$12*(2*$F235*$U235*'Model Parameters'!$F$2*'Input Parameters'!$G$4)/(2*'Model Parameters'!$F$21)*EXP(-$S235*('Model Parameters'!$B$32+'Model Parameters'!$B$35))</f>
        <v>3381.4679763803351</v>
      </c>
      <c r="X235">
        <f>MAX(0,$V235+LN(1+($W235*('Model Parameters'!$B$33+2*'Model Parameters'!$B$35)*EXP(-$V235*('Model Parameters'!$B$33+2*'Model Parameters'!$B$35)))/(1+LN(SQRT(1+$W235*('Model Parameters'!$B$33+2*'Model Parameters'!$B$35)*EXP(-$V235*('Model Parameters'!$B$33+2*'Model Parameters'!$B$35))))))/('Model Parameters'!$B$33+2*'Model Parameters'!$B$35))</f>
        <v>0</v>
      </c>
      <c r="Y235">
        <f>'Input Parameters'!$G$4*'Model Parameters'!$F$2*EXP(-'Model Parameters'!$B$32*$S235-'Model Parameters'!$B$33*$X235-'Model Parameters'!$B$35*($S235+2*$X235))*$U235</f>
        <v>7.1833328239527677E-2</v>
      </c>
      <c r="Z235" s="8">
        <f>$E235-'Model Parameters'!$F$3*'Input Parameters'!$G$3/'Model Parameters'!$F$4*LN($S235/'Input Parameters'!$G$22)</f>
        <v>-1.4540486521716076</v>
      </c>
      <c r="AA235" s="8">
        <f>'Input Parameters'!$G$12*$Y235*$F235*2*'Model Parameters'!$F$4/10</f>
        <v>271.60327970137774</v>
      </c>
      <c r="AB235" s="8">
        <f t="shared" si="19"/>
        <v>7.1833328239527677E-2</v>
      </c>
      <c r="AC235" s="8">
        <f t="shared" si="20"/>
        <v>0</v>
      </c>
      <c r="AD235" s="8">
        <f>LOG10(S235/1000/'Model Parameters'!$B$15)</f>
        <v>14.485150291952152</v>
      </c>
      <c r="AE235" s="8">
        <f>AA235*10/(AA235*10+('Model Parameters'!$F$4*'Input Parameters'!$G$12)*I235)</f>
        <v>0.14294482181610407</v>
      </c>
      <c r="AF235" s="8">
        <f>Y235*S235*'Input Parameters'!$G$13*'Input Parameters'!$G$12*'Model Parameters'!$B$61</f>
        <v>4.5458911610545194E-3</v>
      </c>
      <c r="AG235" s="8">
        <f>'Input Parameters'!$G$12*F235*Y235</f>
        <v>1.4074896600579246E-2</v>
      </c>
      <c r="AH235" s="8">
        <f>'Input Parameters'!$G$17*('Model Parameters'!$F$2*'Input Parameters'!$G$4*EXP(-'Model Parameters'!$B$32*$S235-'Model Parameters'!$B$33*$X235-'Model Parameters'!$B$35*($S235+2*$X235))-$Y235*SQRT($T235*('Input Parameters'!$G$12)^2/'Model Parameters'!$B$51)/TANH(SQRT($T235*('Input Parameters'!$G$12)^2/'Model Parameters'!$B$51)))</f>
        <v>1.862078776163377E-2</v>
      </c>
      <c r="AI235" s="8">
        <f>MIN(1,('Model Parameters'!$B$45-'Model Parameters'!$F$3*'Input Parameters'!$G$3/'Model Parameters'!$F$4*LN($S235/'Input Parameters'!$G$22))/Z235)</f>
        <v>0.2744396836898354</v>
      </c>
      <c r="AJ235" s="8">
        <f>MIN('Input Parameters'!$G$24+'Model Parameters'!$F$2*'Input Parameters'!$G$4*EXP(-'Model Parameters'!$B$32*$S235-'Model Parameters'!$B$33*$X235-'Model Parameters'!$B$35*($S235+2*$X235)),AC235*10^(3-AD235)/'Model Parameters'!$B$13)</f>
        <v>0</v>
      </c>
      <c r="AK235" s="8">
        <f t="shared" si="21"/>
        <v>3.9229731684311486E-2</v>
      </c>
      <c r="AL235" s="8">
        <f>MIN(1,('Model Parameters'!$B$45-'Model Parameters'!$F$3*'Input Parameters'!$G$3/'Model Parameters'!$F$4*AD235)/($E235-'Model Parameters'!$F$3*'Input Parameters'!$G$3/'Model Parameters'!$F$4*AD235))</f>
        <v>0.31367107178243436</v>
      </c>
      <c r="AM235" s="8">
        <f>MIN(1,('Model Parameters'!$B$45-'Model Parameters'!$F$3*'Input Parameters'!$G$3/'Model Parameters'!$F$4*AD235-0.2)/($E235-'Model Parameters'!$F$3*'Input Parameters'!$G$3/'Model Parameters'!$F$4*AD235-0.2))</f>
        <v>0.39268825123693485</v>
      </c>
      <c r="AN235" s="8">
        <f t="shared" si="22"/>
        <v>4.4837655464806468E-2</v>
      </c>
      <c r="AO235" s="8">
        <f t="shared" si="23"/>
        <v>5.6132752102341164E-2</v>
      </c>
      <c r="AP235" s="8">
        <f>EXP(-'Model Parameters'!$B$32*$S235-'Model Parameters'!$B$33*$X235-'Model Parameters'!$B$35*($S235+2*$X235))</f>
        <v>0.12113161442656002</v>
      </c>
    </row>
    <row r="236" spans="5:42" x14ac:dyDescent="0.4">
      <c r="E236">
        <f t="shared" si="18"/>
        <v>-1.17</v>
      </c>
      <c r="F236">
        <f>'Input Parameters'!$G$15/(2*'Model Parameters'!$F$4)*'Model Parameters'!$B$39/('Model Parameters'!$B$65)*EXP(-($E236+0.11)/'Model Parameters'!$B$48)</f>
        <v>56024.972325657567</v>
      </c>
      <c r="G236">
        <f>1/((SQRT($F236*('Input Parameters'!$G$12)^2/'Model Parameters'!$B$51))/TANH(SQRT($F236*('Input Parameters'!$G$12)^2/'Model Parameters'!$B$51))+$F236*'Input Parameters'!$G$12/'Input Parameters'!$G$17)</f>
        <v>1.9798788915349058E-2</v>
      </c>
      <c r="H236">
        <f>'Model Parameters'!$F$2*'Input Parameters'!$G$4*$G236</f>
        <v>0.67436729127006978</v>
      </c>
      <c r="I236">
        <f>'Input Parameters'!$G$15*'Model Parameters'!$B$41/'Model Parameters'!$F$4*EXP(-$E236/'Model Parameters'!$B$50)</f>
        <v>47513.458630022411</v>
      </c>
      <c r="J236">
        <f>'Input Parameters'!$G$22+('Model Parameters'!$F$20*'Input Parameters'!$G$22 - (1/(1/('Input Parameters'!$G$12*($I236+2*$F236*$H236))+1/('Model Parameters'!$F$22*'Input Parameters'!$G$24))) + 'Input Parameters'!$G$12*($I236+2*$F236*$H236))/('Model Parameters'!$F$20+2*'Input Parameters'!$G$13*'Input Parameters'!$G$12*'Model Parameters'!$B$61*$H236)</f>
        <v>23219.076861422105</v>
      </c>
      <c r="K236">
        <f>'Input Parameters'!$G$15/(2*'Model Parameters'!$F$4)*'Model Parameters'!$B$39/('Model Parameters'!$B$65)*EXP(-($E236+0.11)/'Model Parameters'!$B$48)+'Input Parameters'!$G$13*'Model Parameters'!$B$61*$J236</f>
        <v>81914.243026143216</v>
      </c>
      <c r="L236">
        <f>1/((SQRT($K236*('Input Parameters'!$G$12)^2/'Model Parameters'!$B$51))/TANH(SQRT($K236*('Input Parameters'!$G$12)^2/'Model Parameters'!$B$51))+$K236*'Input Parameters'!$G$12/'Input Parameters'!$G$17)</f>
        <v>1.5367920453587942E-2</v>
      </c>
      <c r="M236">
        <f>'Model Parameters'!$F$2*'Input Parameters'!$G$4*$L236</f>
        <v>0.52344731453273785</v>
      </c>
      <c r="N236">
        <f>'Input Parameters'!$G$22+('Model Parameters'!$F$20*'Input Parameters'!$G$22 - (1/(1/('Input Parameters'!$G$12*($I236+2*$F236*$M236))+1/('Model Parameters'!$F$22*'Input Parameters'!$G$24))) + 'Input Parameters'!$G$12*($I236+2*$F236*$M236))/('Model Parameters'!$F$20+2*'Input Parameters'!$G$13*'Input Parameters'!$G$12*'Model Parameters'!$B$61*$M236)</f>
        <v>21385.384305101783</v>
      </c>
      <c r="O236" s="4">
        <f>(2*'Model Parameters'!$F$21*'Input Parameters'!$G$23+'Model Parameters'!$F$22*'Input Parameters'!$G$24+'Model Parameters'!$F$20*'Input Parameters'!$G$22+'Input Parameters'!$G$12*$I236-'Model Parameters'!$F$20*$N236)/(2*'Model Parameters'!$F$21)</f>
        <v>-15125.246457168387</v>
      </c>
      <c r="P236" s="4">
        <f>'Input Parameters'!$G$12*(2*$F236*$M236)/(2*'Model Parameters'!$F$21)*EXP(-$N236*('Model Parameters'!$B$32+'Model Parameters'!$B$35))</f>
        <v>1296.5617645860266</v>
      </c>
      <c r="Q236">
        <f>$O236+LN(1+($P236*('Model Parameters'!$B$33+2*'Model Parameters'!$B$35)*EXP(-$O236*('Model Parameters'!$B$33+2*'Model Parameters'!$B$35)))/(1+LN(SQRT(1+$P236*('Model Parameters'!$B$33+2*'Model Parameters'!$B$35)*EXP(-$O236*('Model Parameters'!$B$33+2*'Model Parameters'!$B$35))))))/('Model Parameters'!$B$33+2*'Model Parameters'!$B$35)</f>
        <v>-6812.2856518531262</v>
      </c>
      <c r="R236">
        <f>'Input Parameters'!$G$4*'Model Parameters'!$F$2*EXP(-'Model Parameters'!$B$32*$N236-'Model Parameters'!$B$33*$Q236-'Model Parameters'!$B$35*($N236+2*$Q236))*$L236</f>
        <v>0.1647101415562966</v>
      </c>
      <c r="S236">
        <f>'Input Parameters'!$G$22+('Model Parameters'!$F$20*'Input Parameters'!$G$22 - (1/(1/('Input Parameters'!$G$12*($I236+2*$F236*$R236))+1/('Model Parameters'!$F$22*'Input Parameters'!$G$24))) + 'Input Parameters'!$G$12*($I236+2*$F236*$R236))/('Model Parameters'!$F$20+2*'Input Parameters'!$G$13*'Input Parameters'!$G$12*'Model Parameters'!$B$61*$R236)</f>
        <v>15836.053892761036</v>
      </c>
      <c r="T236">
        <f>'Input Parameters'!$G$15/(2*'Model Parameters'!$F$4)*'Model Parameters'!$B$39/('Model Parameters'!$B$65)*EXP(-($E236+0.11)/'Model Parameters'!$B$48)+'Input Parameters'!$G$13*'Model Parameters'!$B$61*$S236</f>
        <v>73682.172416086119</v>
      </c>
      <c r="U236">
        <f>1/((SQRT($T236*('Input Parameters'!$G$12)^2/'Model Parameters'!$B$51))/TANH(SQRT($T236*('Input Parameters'!$G$12)^2/'Model Parameters'!$B$51))+$T236*'Input Parameters'!$G$12/'Input Parameters'!$G$17)</f>
        <v>1.6506014116803424E-2</v>
      </c>
      <c r="V236" s="4">
        <f>(2*'Model Parameters'!$F$21*'Input Parameters'!$G$23+'Model Parameters'!$F$22*'Input Parameters'!$G$24+'Model Parameters'!$F$20*'Input Parameters'!$G$22+'Input Parameters'!$G$12*$I236-'Model Parameters'!$F$20*$S236)/(2*'Model Parameters'!$F$21)</f>
        <v>-5491.078017473611</v>
      </c>
      <c r="W236" s="4">
        <f>'Input Parameters'!$G$12*(2*$F236*$U236*'Model Parameters'!$F$2*'Input Parameters'!$G$4)/(2*'Model Parameters'!$F$21)*EXP(-$S236*('Model Parameters'!$B$32+'Model Parameters'!$B$35))</f>
        <v>3057.1974822782126</v>
      </c>
      <c r="X236">
        <f>MAX(0,$V236+LN(1+($W236*('Model Parameters'!$B$33+2*'Model Parameters'!$B$35)*EXP(-$V236*('Model Parameters'!$B$33+2*'Model Parameters'!$B$35)))/(1+LN(SQRT(1+$W236*('Model Parameters'!$B$33+2*'Model Parameters'!$B$35)*EXP(-$V236*('Model Parameters'!$B$33+2*'Model Parameters'!$B$35))))))/('Model Parameters'!$B$33+2*'Model Parameters'!$B$35))</f>
        <v>0</v>
      </c>
      <c r="Y236">
        <f>'Input Parameters'!$G$4*'Model Parameters'!$F$2*EXP(-'Model Parameters'!$B$32*$S236-'Model Parameters'!$B$33*$X236-'Model Parameters'!$B$35*($S236+2*$X236))*$U236</f>
        <v>5.9615171968333214E-2</v>
      </c>
      <c r="Z236" s="8">
        <f>$E236-'Model Parameters'!$F$3*'Input Parameters'!$G$3/'Model Parameters'!$F$4*LN($S236/'Input Parameters'!$G$22)</f>
        <v>-1.4606195683819778</v>
      </c>
      <c r="AA236" s="8">
        <f>'Input Parameters'!$G$12*$Y236*$F236*2*'Model Parameters'!$F$4/10</f>
        <v>245.55751190948513</v>
      </c>
      <c r="AB236" s="8">
        <f t="shared" si="19"/>
        <v>5.9615171968333214E-2</v>
      </c>
      <c r="AC236" s="8">
        <f t="shared" si="20"/>
        <v>0</v>
      </c>
      <c r="AD236" s="8">
        <f>LOG10(S236/1000/'Model Parameters'!$B$15)</f>
        <v>14.511704061534152</v>
      </c>
      <c r="AE236" s="8">
        <f>AA236*10/(AA236*10+('Model Parameters'!$F$4*'Input Parameters'!$G$12)*I236)</f>
        <v>0.12326011448376041</v>
      </c>
      <c r="AF236" s="8">
        <f>Y236*S236*'Input Parameters'!$G$13*'Input Parameters'!$G$12*'Model Parameters'!$B$61</f>
        <v>4.0105470457053368E-3</v>
      </c>
      <c r="AG236" s="8">
        <f>'Input Parameters'!$G$12*F236*Y236</f>
        <v>1.2725165150514854E-2</v>
      </c>
      <c r="AH236" s="8">
        <f>'Input Parameters'!$G$17*('Model Parameters'!$F$2*'Input Parameters'!$G$4*EXP(-'Model Parameters'!$B$32*$S236-'Model Parameters'!$B$33*$X236-'Model Parameters'!$B$35*($S236+2*$X236))-$Y236*SQRT($T236*('Input Parameters'!$G$12)^2/'Model Parameters'!$B$51)/TANH(SQRT($T236*('Input Parameters'!$G$12)^2/'Model Parameters'!$B$51)))</f>
        <v>1.6735712196220193E-2</v>
      </c>
      <c r="AI236" s="8">
        <f>MIN(1,('Model Parameters'!$B$45-'Model Parameters'!$F$3*'Input Parameters'!$G$3/'Model Parameters'!$F$4*LN($S236/'Input Parameters'!$G$22))/Z236)</f>
        <v>0.27428057041969522</v>
      </c>
      <c r="AJ236" s="8">
        <f>MIN('Input Parameters'!$G$24+'Model Parameters'!$F$2*'Input Parameters'!$G$4*EXP(-'Model Parameters'!$B$32*$S236-'Model Parameters'!$B$33*$X236-'Model Parameters'!$B$35*($S236+2*$X236)),AC236*10^(3-AD236)/'Model Parameters'!$B$13)</f>
        <v>0</v>
      </c>
      <c r="AK236" s="8">
        <f t="shared" si="21"/>
        <v>3.3807854510602746E-2</v>
      </c>
      <c r="AL236" s="8">
        <f>MIN(1,('Model Parameters'!$B$45-'Model Parameters'!$F$3*'Input Parameters'!$G$3/'Model Parameters'!$F$4*AD236)/($E236-'Model Parameters'!$F$3*'Input Parameters'!$G$3/'Model Parameters'!$F$4*AD236))</f>
        <v>0.31295802971663605</v>
      </c>
      <c r="AM236" s="8">
        <f>MIN(1,('Model Parameters'!$B$45-'Model Parameters'!$F$3*'Input Parameters'!$G$3/'Model Parameters'!$F$4*AD236-0.2)/($E236-'Model Parameters'!$F$3*'Input Parameters'!$G$3/'Model Parameters'!$F$4*AD236-0.2))</f>
        <v>0.39179941270238222</v>
      </c>
      <c r="AN236" s="8">
        <f t="shared" si="22"/>
        <v>3.8575242571484654E-2</v>
      </c>
      <c r="AO236" s="8">
        <f t="shared" si="23"/>
        <v>4.8293240464365728E-2</v>
      </c>
      <c r="AP236" s="8">
        <f>EXP(-'Model Parameters'!$B$32*$S236-'Model Parameters'!$B$33*$X236-'Model Parameters'!$B$35*($S236+2*$X236))</f>
        <v>0.10603682531141186</v>
      </c>
    </row>
    <row r="237" spans="5:42" x14ac:dyDescent="0.4">
      <c r="E237">
        <f t="shared" si="18"/>
        <v>-1.175</v>
      </c>
      <c r="F237">
        <f>'Input Parameters'!$G$15/(2*'Model Parameters'!$F$4)*'Model Parameters'!$B$39/('Model Parameters'!$B$65)*EXP(-($E237+0.11)/'Model Parameters'!$B$48)</f>
        <v>61033.609257883596</v>
      </c>
      <c r="G237">
        <f>1/((SQRT($F237*('Input Parameters'!$G$12)^2/'Model Parameters'!$B$51))/TANH(SQRT($F237*('Input Parameters'!$G$12)^2/'Model Parameters'!$B$51))+$F237*'Input Parameters'!$G$12/'Input Parameters'!$G$17)</f>
        <v>1.8712880318478776E-2</v>
      </c>
      <c r="H237">
        <f>'Model Parameters'!$F$2*'Input Parameters'!$G$4*$G237</f>
        <v>0.6373801178540951</v>
      </c>
      <c r="I237">
        <f>'Input Parameters'!$G$15*'Model Parameters'!$B$41/'Model Parameters'!$F$4*EXP(-$E237/'Model Parameters'!$B$50)</f>
        <v>50961.558542379113</v>
      </c>
      <c r="J237">
        <f>'Input Parameters'!$G$22+('Model Parameters'!$F$20*'Input Parameters'!$G$22 - (1/(1/('Input Parameters'!$G$12*($I237+2*$F237*$H237))+1/('Model Parameters'!$F$22*'Input Parameters'!$G$24))) + 'Input Parameters'!$G$12*($I237+2*$F237*$H237))/('Model Parameters'!$F$20+2*'Input Parameters'!$G$13*'Input Parameters'!$G$12*'Model Parameters'!$B$61*$H237)</f>
        <v>24677.198618871233</v>
      </c>
      <c r="K237">
        <f>'Input Parameters'!$G$15/(2*'Model Parameters'!$F$4)*'Model Parameters'!$B$39/('Model Parameters'!$B$65)*EXP(-($E237+0.11)/'Model Parameters'!$B$48)+'Input Parameters'!$G$13*'Model Parameters'!$B$61*$J237</f>
        <v>88548.685717925022</v>
      </c>
      <c r="L237">
        <f>1/((SQRT($K237*('Input Parameters'!$G$12)^2/'Model Parameters'!$B$51))/TANH(SQRT($K237*('Input Parameters'!$G$12)^2/'Model Parameters'!$B$51))+$K237*'Input Parameters'!$G$12/'Input Parameters'!$G$17)</f>
        <v>1.4575465350454257E-2</v>
      </c>
      <c r="M237">
        <f>'Model Parameters'!$F$2*'Input Parameters'!$G$4*$L237</f>
        <v>0.49645547156505476</v>
      </c>
      <c r="N237">
        <f>'Input Parameters'!$G$22+('Model Parameters'!$F$20*'Input Parameters'!$G$22 - (1/(1/('Input Parameters'!$G$12*($I237+2*$F237*$M237))+1/('Model Parameters'!$F$22*'Input Parameters'!$G$24))) + 'Input Parameters'!$G$12*($I237+2*$F237*$M237))/('Model Parameters'!$F$20+2*'Input Parameters'!$G$13*'Input Parameters'!$G$12*'Model Parameters'!$B$61*$M237)</f>
        <v>22749.353576089015</v>
      </c>
      <c r="O237" s="4">
        <f>(2*'Model Parameters'!$F$21*'Input Parameters'!$G$23+'Model Parameters'!$F$22*'Input Parameters'!$G$24+'Model Parameters'!$F$20*'Input Parameters'!$G$22+'Input Parameters'!$G$12*$I237-'Model Parameters'!$F$20*$N237)/(2*'Model Parameters'!$F$21)</f>
        <v>-15915.126252335867</v>
      </c>
      <c r="P237" s="4">
        <f>'Input Parameters'!$G$12*(2*$F237*$M237)/(2*'Model Parameters'!$F$21)*EXP(-$N237*('Model Parameters'!$B$32+'Model Parameters'!$B$35))</f>
        <v>1104.2055169377359</v>
      </c>
      <c r="Q237">
        <f>$O237+LN(1+($P237*('Model Parameters'!$B$33+2*'Model Parameters'!$B$35)*EXP(-$O237*('Model Parameters'!$B$33+2*'Model Parameters'!$B$35)))/(1+LN(SQRT(1+$P237*('Model Parameters'!$B$33+2*'Model Parameters'!$B$35)*EXP(-$O237*('Model Parameters'!$B$33+2*'Model Parameters'!$B$35))))))/('Model Parameters'!$B$33+2*'Model Parameters'!$B$35)</f>
        <v>-7450.7867244510126</v>
      </c>
      <c r="R237">
        <f>'Input Parameters'!$G$4*'Model Parameters'!$F$2*EXP(-'Model Parameters'!$B$32*$N237-'Model Parameters'!$B$33*$Q237-'Model Parameters'!$B$35*($N237+2*$Q237))*$L237</f>
        <v>0.15348791295542319</v>
      </c>
      <c r="S237">
        <f>'Input Parameters'!$G$22+('Model Parameters'!$F$20*'Input Parameters'!$G$22 - (1/(1/('Input Parameters'!$G$12*($I237+2*$F237*$R237))+1/('Model Parameters'!$F$22*'Input Parameters'!$G$24))) + 'Input Parameters'!$G$12*($I237+2*$F237*$R237))/('Model Parameters'!$F$20+2*'Input Parameters'!$G$13*'Input Parameters'!$G$12*'Model Parameters'!$B$61*$R237)</f>
        <v>16833.36641981607</v>
      </c>
      <c r="T237">
        <f>'Input Parameters'!$G$15/(2*'Model Parameters'!$F$4)*'Model Parameters'!$B$39/('Model Parameters'!$B$65)*EXP(-($E237+0.11)/'Model Parameters'!$B$48)+'Input Parameters'!$G$13*'Model Parameters'!$B$61*$S237</f>
        <v>79802.812815978512</v>
      </c>
      <c r="U237">
        <f>1/((SQRT($T237*('Input Parameters'!$G$12)^2/'Model Parameters'!$B$51))/TANH(SQRT($T237*('Input Parameters'!$G$12)^2/'Model Parameters'!$B$51))+$T237*'Input Parameters'!$G$12/'Input Parameters'!$G$17)</f>
        <v>1.5641954683844893E-2</v>
      </c>
      <c r="V237" s="4">
        <f>(2*'Model Parameters'!$F$21*'Input Parameters'!$G$23+'Model Parameters'!$F$22*'Input Parameters'!$G$24+'Model Parameters'!$F$20*'Input Parameters'!$G$22+'Input Parameters'!$G$12*$I237-'Model Parameters'!$F$20*$S237)/(2*'Model Parameters'!$F$21)</f>
        <v>-5644.4066311260513</v>
      </c>
      <c r="W237" s="4">
        <f>'Input Parameters'!$G$12*(2*$F237*$U237*'Model Parameters'!$F$2*'Input Parameters'!$G$4)/(2*'Model Parameters'!$F$21)*EXP(-$S237*('Model Parameters'!$B$32+'Model Parameters'!$B$35))</f>
        <v>2740.2208369980794</v>
      </c>
      <c r="X237">
        <f>MAX(0,$V237+LN(1+($W237*('Model Parameters'!$B$33+2*'Model Parameters'!$B$35)*EXP(-$V237*('Model Parameters'!$B$33+2*'Model Parameters'!$B$35)))/(1+LN(SQRT(1+$W237*('Model Parameters'!$B$33+2*'Model Parameters'!$B$35)*EXP(-$V237*('Model Parameters'!$B$33+2*'Model Parameters'!$B$35))))))/('Model Parameters'!$B$33+2*'Model Parameters'!$B$35))</f>
        <v>0</v>
      </c>
      <c r="Y237">
        <f>'Input Parameters'!$G$4*'Model Parameters'!$F$2*EXP(-'Model Parameters'!$B$32*$S237-'Model Parameters'!$B$33*$X237-'Model Parameters'!$B$35*($S237+2*$X237))*$U237</f>
        <v>4.9049148228538349E-2</v>
      </c>
      <c r="Z237" s="8">
        <f>$E237-'Model Parameters'!$F$3*'Input Parameters'!$G$3/'Model Parameters'!$F$4*LN($S237/'Input Parameters'!$G$22)</f>
        <v>-1.4671887237817631</v>
      </c>
      <c r="AA237" s="8">
        <f>'Input Parameters'!$G$12*$Y237*$F237*2*'Model Parameters'!$F$4/10</f>
        <v>220.09759419085549</v>
      </c>
      <c r="AB237" s="8">
        <f t="shared" si="19"/>
        <v>4.9049148228538349E-2</v>
      </c>
      <c r="AC237" s="8">
        <f t="shared" si="20"/>
        <v>0</v>
      </c>
      <c r="AD237" s="8">
        <f>LOG10(S237/1000/'Model Parameters'!$B$15)</f>
        <v>14.538228067492703</v>
      </c>
      <c r="AE237" s="8">
        <f>AA237*10/(AA237*10+('Model Parameters'!$F$4*'Input Parameters'!$G$12)*I237)</f>
        <v>0.10513457115812641</v>
      </c>
      <c r="AF237" s="8">
        <f>Y237*S237*'Input Parameters'!$G$13*'Input Parameters'!$G$12*'Model Parameters'!$B$61</f>
        <v>3.5075372347944328E-3</v>
      </c>
      <c r="AG237" s="8">
        <f>'Input Parameters'!$G$12*F237*Y237</f>
        <v>1.1405793345642092E-2</v>
      </c>
      <c r="AH237" s="8">
        <f>'Input Parameters'!$G$17*('Model Parameters'!$F$2*'Input Parameters'!$G$4*EXP(-'Model Parameters'!$B$32*$S237-'Model Parameters'!$B$33*$X237-'Model Parameters'!$B$35*($S237+2*$X237))-$Y237*SQRT($T237*('Input Parameters'!$G$12)^2/'Model Parameters'!$B$51)/TANH(SQRT($T237*('Input Parameters'!$G$12)^2/'Model Parameters'!$B$51)))</f>
        <v>1.4913330580436528E-2</v>
      </c>
      <c r="AI237" s="8">
        <f>MIN(1,('Model Parameters'!$B$45-'Model Parameters'!$F$3*'Input Parameters'!$G$3/'Model Parameters'!$F$4*LN($S237/'Input Parameters'!$G$22))/Z237)</f>
        <v>0.27412201120596036</v>
      </c>
      <c r="AJ237" s="8">
        <f>MIN('Input Parameters'!$G$24+'Model Parameters'!$F$2*'Input Parameters'!$G$4*EXP(-'Model Parameters'!$B$32*$S237-'Model Parameters'!$B$33*$X237-'Model Parameters'!$B$35*($S237+2*$X237)),AC237*10^(3-AD237)/'Model Parameters'!$B$13)</f>
        <v>0</v>
      </c>
      <c r="AK237" s="8">
        <f t="shared" si="21"/>
        <v>2.8819700093141765E-2</v>
      </c>
      <c r="AL237" s="8">
        <f>MIN(1,('Model Parameters'!$B$45-'Model Parameters'!$F$3*'Input Parameters'!$G$3/'Model Parameters'!$F$4*AD237)/($E237-'Model Parameters'!$F$3*'Input Parameters'!$G$3/'Model Parameters'!$F$4*AD237))</f>
        <v>0.31224988095695505</v>
      </c>
      <c r="AM237" s="8">
        <f>MIN(1,('Model Parameters'!$B$45-'Model Parameters'!$F$3*'Input Parameters'!$G$3/'Model Parameters'!$F$4*AD237-0.2)/($E237-'Model Parameters'!$F$3*'Input Parameters'!$G$3/'Model Parameters'!$F$4*AD237-0.2))</f>
        <v>0.39091608475372991</v>
      </c>
      <c r="AN237" s="8">
        <f t="shared" si="22"/>
        <v>3.2828257328585492E-2</v>
      </c>
      <c r="AO237" s="8">
        <f t="shared" si="23"/>
        <v>4.1098794929397192E-2</v>
      </c>
      <c r="AP237" s="8">
        <f>EXP(-'Model Parameters'!$B$32*$S237-'Model Parameters'!$B$33*$X237-'Model Parameters'!$B$35*($S237+2*$X237))</f>
        <v>9.206245977526506E-2</v>
      </c>
    </row>
    <row r="238" spans="5:42" x14ac:dyDescent="0.4">
      <c r="E238">
        <f t="shared" si="18"/>
        <v>-1.18</v>
      </c>
      <c r="F238">
        <f>'Input Parameters'!$G$15/(2*'Model Parameters'!$F$4)*'Model Parameters'!$B$39/('Model Parameters'!$B$65)*EXP(-($E238+0.11)/'Model Parameters'!$B$48)</f>
        <v>66490.018725775051</v>
      </c>
      <c r="G238">
        <f>1/((SQRT($F238*('Input Parameters'!$G$12)^2/'Model Parameters'!$B$51))/TANH(SQRT($F238*('Input Parameters'!$G$12)^2/'Model Parameters'!$B$51))+$F238*'Input Parameters'!$G$12/'Input Parameters'!$G$17)</f>
        <v>1.7679452631261149E-2</v>
      </c>
      <c r="H238">
        <f>'Model Parameters'!$F$2*'Input Parameters'!$G$4*$G238</f>
        <v>0.60218049866869316</v>
      </c>
      <c r="I238">
        <f>'Input Parameters'!$G$15*'Model Parameters'!$B$41/'Model Parameters'!$F$4*EXP(-$E238/'Model Parameters'!$B$50)</f>
        <v>54659.890564718917</v>
      </c>
      <c r="J238">
        <f>'Input Parameters'!$G$22+('Model Parameters'!$F$20*'Input Parameters'!$G$22 - (1/(1/('Input Parameters'!$G$12*($I238+2*$F238*$H238))+1/('Model Parameters'!$F$22*'Input Parameters'!$G$24))) + 'Input Parameters'!$G$12*($I238+2*$F238*$H238))/('Model Parameters'!$F$20+2*'Input Parameters'!$G$13*'Input Parameters'!$G$12*'Model Parameters'!$B$61*$H238)</f>
        <v>26217.27897345633</v>
      </c>
      <c r="K238">
        <f>'Input Parameters'!$G$15/(2*'Model Parameters'!$F$4)*'Model Parameters'!$B$39/('Model Parameters'!$B$65)*EXP(-($E238+0.11)/'Model Parameters'!$B$48)+'Input Parameters'!$G$13*'Model Parameters'!$B$61*$J238</f>
        <v>95722.284781178867</v>
      </c>
      <c r="L238">
        <f>1/((SQRT($K238*('Input Parameters'!$G$12)^2/'Model Parameters'!$B$51))/TANH(SQRT($K238*('Input Parameters'!$G$12)^2/'Model Parameters'!$B$51))+$K238*'Input Parameters'!$G$12/'Input Parameters'!$G$17)</f>
        <v>1.381884157032349E-2</v>
      </c>
      <c r="M238">
        <f>'Model Parameters'!$F$2*'Input Parameters'!$G$4*$L238</f>
        <v>0.47068408063307005</v>
      </c>
      <c r="N238">
        <f>'Input Parameters'!$G$22+('Model Parameters'!$F$20*'Input Parameters'!$G$22 - (1/(1/('Input Parameters'!$G$12*($I238+2*$F238*$M238))+1/('Model Parameters'!$F$22*'Input Parameters'!$G$24))) + 'Input Parameters'!$G$12*($I238+2*$F238*$M238))/('Model Parameters'!$F$20+2*'Input Parameters'!$G$13*'Input Parameters'!$G$12*'Model Parameters'!$B$61*$M238)</f>
        <v>24194.008903048962</v>
      </c>
      <c r="O238" s="4">
        <f>(2*'Model Parameters'!$F$21*'Input Parameters'!$G$23+'Model Parameters'!$F$22*'Input Parameters'!$G$24+'Model Parameters'!$F$20*'Input Parameters'!$G$22+'Input Parameters'!$G$12*$I238-'Model Parameters'!$F$20*$N238)/(2*'Model Parameters'!$F$21)</f>
        <v>-16730.560343568104</v>
      </c>
      <c r="P238" s="4">
        <f>'Input Parameters'!$G$12*(2*$F238*$M238)/(2*'Model Parameters'!$F$21)*EXP(-$N238*('Model Parameters'!$B$32+'Model Parameters'!$B$35))</f>
        <v>929.35815958782803</v>
      </c>
      <c r="Q238">
        <f>$O238+LN(1+($P238*('Model Parameters'!$B$33+2*'Model Parameters'!$B$35)*EXP(-$O238*('Model Parameters'!$B$33+2*'Model Parameters'!$B$35)))/(1+LN(SQRT(1+$P238*('Model Parameters'!$B$33+2*'Model Parameters'!$B$35)*EXP(-$O238*('Model Parameters'!$B$33+2*'Model Parameters'!$B$35))))))/('Model Parameters'!$B$33+2*'Model Parameters'!$B$35)</f>
        <v>-8126.7220407232871</v>
      </c>
      <c r="R238">
        <f>'Input Parameters'!$G$4*'Model Parameters'!$F$2*EXP(-'Model Parameters'!$B$32*$N238-'Model Parameters'!$B$33*$Q238-'Model Parameters'!$B$35*($N238+2*$Q238))*$L238</f>
        <v>0.14281603007804067</v>
      </c>
      <c r="S238">
        <f>'Input Parameters'!$G$22+('Model Parameters'!$F$20*'Input Parameters'!$G$22 - (1/(1/('Input Parameters'!$G$12*($I238+2*$F238*$R238))+1/('Model Parameters'!$F$22*'Input Parameters'!$G$24))) + 'Input Parameters'!$G$12*($I238+2*$F238*$R238))/('Model Parameters'!$F$20+2*'Input Parameters'!$G$13*'Input Parameters'!$G$12*'Model Parameters'!$B$61*$R238)</f>
        <v>17892.458391739125</v>
      </c>
      <c r="T238">
        <f>'Input Parameters'!$G$15/(2*'Model Parameters'!$F$4)*'Model Parameters'!$B$39/('Model Parameters'!$B$65)*EXP(-($E238+0.11)/'Model Parameters'!$B$48)+'Input Parameters'!$G$13*'Model Parameters'!$B$61*$S238</f>
        <v>86440.10983256418</v>
      </c>
      <c r="U238">
        <f>1/((SQRT($T238*('Input Parameters'!$G$12)^2/'Model Parameters'!$B$51))/TANH(SQRT($T238*('Input Parameters'!$G$12)^2/'Model Parameters'!$B$51))+$T238*'Input Parameters'!$G$12/'Input Parameters'!$G$17)</f>
        <v>1.4816785113741633E-2</v>
      </c>
      <c r="V238" s="4">
        <f>(2*'Model Parameters'!$F$21*'Input Parameters'!$G$23+'Model Parameters'!$F$22*'Input Parameters'!$G$24+'Model Parameters'!$F$20*'Input Parameters'!$G$22+'Input Parameters'!$G$12*$I238-'Model Parameters'!$F$20*$S238)/(2*'Model Parameters'!$F$21)</f>
        <v>-5790.4658553763766</v>
      </c>
      <c r="W238" s="4">
        <f>'Input Parameters'!$G$12*(2*$F238*$U238*'Model Parameters'!$F$2*'Input Parameters'!$G$4)/(2*'Model Parameters'!$F$21)*EXP(-$S238*('Model Parameters'!$B$32+'Model Parameters'!$B$35))</f>
        <v>2433.6600088366836</v>
      </c>
      <c r="X238">
        <f>MAX(0,$V238+LN(1+($W238*('Model Parameters'!$B$33+2*'Model Parameters'!$B$35)*EXP(-$V238*('Model Parameters'!$B$33+2*'Model Parameters'!$B$35)))/(1+LN(SQRT(1+$W238*('Model Parameters'!$B$33+2*'Model Parameters'!$B$35)*EXP(-$V238*('Model Parameters'!$B$33+2*'Model Parameters'!$B$35))))))/('Model Parameters'!$B$33+2*'Model Parameters'!$B$35))</f>
        <v>0</v>
      </c>
      <c r="Y238">
        <f>'Input Parameters'!$G$4*'Model Parameters'!$F$2*EXP(-'Model Parameters'!$B$32*$S238-'Model Parameters'!$B$33*$X238-'Model Parameters'!$B$35*($S238+2*$X238))*$U238</f>
        <v>3.9986961897310928E-2</v>
      </c>
      <c r="Z238" s="8">
        <f>$E238-'Model Parameters'!$F$3*'Input Parameters'!$G$3/'Model Parameters'!$F$4*LN($S238/'Input Parameters'!$G$22)</f>
        <v>-1.4737564021368028</v>
      </c>
      <c r="AA238" s="8">
        <f>'Input Parameters'!$G$12*$Y238*$F238*2*'Model Parameters'!$F$4/10</f>
        <v>195.47428652146465</v>
      </c>
      <c r="AB238" s="8">
        <f t="shared" si="19"/>
        <v>3.9986961897310928E-2</v>
      </c>
      <c r="AC238" s="8">
        <f t="shared" si="20"/>
        <v>0</v>
      </c>
      <c r="AD238" s="8">
        <f>LOG10(S238/1000/'Model Parameters'!$B$15)</f>
        <v>14.564727106425275</v>
      </c>
      <c r="AE238" s="8">
        <f>AA238*10/(AA238*10+('Model Parameters'!$F$4*'Input Parameters'!$G$12)*I238)</f>
        <v>8.865791767678638E-2</v>
      </c>
      <c r="AF238" s="8">
        <f>Y238*S238*'Input Parameters'!$G$13*'Input Parameters'!$G$12*'Model Parameters'!$B$61</f>
        <v>3.039402860482572E-3</v>
      </c>
      <c r="AG238" s="8">
        <f>'Input Parameters'!$G$12*F238*Y238</f>
        <v>1.0129775950741807E-2</v>
      </c>
      <c r="AH238" s="8">
        <f>'Input Parameters'!$G$17*('Model Parameters'!$F$2*'Input Parameters'!$G$4*EXP(-'Model Parameters'!$B$32*$S238-'Model Parameters'!$B$33*$X238-'Model Parameters'!$B$35*($S238+2*$X238))-$Y238*SQRT($T238*('Input Parameters'!$G$12)^2/'Model Parameters'!$B$51)/TANH(SQRT($T238*('Input Parameters'!$G$12)^2/'Model Parameters'!$B$51)))</f>
        <v>1.3169178811224383E-2</v>
      </c>
      <c r="AI238" s="8">
        <f>MIN(1,('Model Parameters'!$B$45-'Model Parameters'!$F$3*'Input Parameters'!$G$3/'Model Parameters'!$F$4*LN($S238/'Input Parameters'!$G$22))/Z238)</f>
        <v>0.27396413786660778</v>
      </c>
      <c r="AJ238" s="8">
        <f>MIN('Input Parameters'!$G$24+'Model Parameters'!$F$2*'Input Parameters'!$G$4*EXP(-'Model Parameters'!$B$32*$S238-'Model Parameters'!$B$33*$X238-'Model Parameters'!$B$35*($S238+2*$X238)),AC238*10^(3-AD238)/'Model Parameters'!$B$13)</f>
        <v>0</v>
      </c>
      <c r="AK238" s="8">
        <f t="shared" si="21"/>
        <v>2.4289089981369468E-2</v>
      </c>
      <c r="AL238" s="8">
        <f>MIN(1,('Model Parameters'!$B$45-'Model Parameters'!$F$3*'Input Parameters'!$G$3/'Model Parameters'!$F$4*AD238)/($E238-'Model Parameters'!$F$3*'Input Parameters'!$G$3/'Model Parameters'!$F$4*AD238))</f>
        <v>0.3115466253846117</v>
      </c>
      <c r="AM238" s="8">
        <f>MIN(1,('Model Parameters'!$B$45-'Model Parameters'!$F$3*'Input Parameters'!$G$3/'Model Parameters'!$F$4*AD238-0.2)/($E238-'Model Parameters'!$F$3*'Input Parameters'!$G$3/'Model Parameters'!$F$4*AD238-0.2))</f>
        <v>0.39003825554471122</v>
      </c>
      <c r="AN238" s="8">
        <f t="shared" si="22"/>
        <v>2.762107506582951E-2</v>
      </c>
      <c r="AO238" s="8">
        <f t="shared" si="23"/>
        <v>3.4579979550880373E-2</v>
      </c>
      <c r="AP238" s="8">
        <f>EXP(-'Model Parameters'!$B$32*$S238-'Model Parameters'!$B$33*$X238-'Model Parameters'!$B$35*($S238+2*$X238))</f>
        <v>7.9233082891001741E-2</v>
      </c>
    </row>
    <row r="239" spans="5:42" x14ac:dyDescent="0.4">
      <c r="E239">
        <f t="shared" si="18"/>
        <v>-1.1850000000000001</v>
      </c>
      <c r="F239">
        <f>'Input Parameters'!$G$15/(2*'Model Parameters'!$F$4)*'Model Parameters'!$B$39/('Model Parameters'!$B$65)*EXP(-($E239+0.11)/'Model Parameters'!$B$48)</f>
        <v>72434.231629237795</v>
      </c>
      <c r="G239">
        <f>1/((SQRT($F239*('Input Parameters'!$G$12)^2/'Model Parameters'!$B$51))/TANH(SQRT($F239*('Input Parameters'!$G$12)^2/'Model Parameters'!$B$51))+$F239*'Input Parameters'!$G$12/'Input Parameters'!$G$17)</f>
        <v>1.6696312105752138E-2</v>
      </c>
      <c r="H239">
        <f>'Model Parameters'!$F$2*'Input Parameters'!$G$4*$G239</f>
        <v>0.56869371238292421</v>
      </c>
      <c r="I239">
        <f>'Input Parameters'!$G$15*'Model Parameters'!$B$41/'Model Parameters'!$F$4*EXP(-$E239/'Model Parameters'!$B$50)</f>
        <v>58626.614295214589</v>
      </c>
      <c r="J239">
        <f>'Input Parameters'!$G$22+('Model Parameters'!$F$20*'Input Parameters'!$G$22 - (1/(1/('Input Parameters'!$G$12*($I239+2*$F239*$H239))+1/('Model Parameters'!$F$22*'Input Parameters'!$G$24))) + 'Input Parameters'!$G$12*($I239+2*$F239*$H239))/('Model Parameters'!$F$20+2*'Input Parameters'!$G$13*'Input Parameters'!$G$12*'Model Parameters'!$B$61*$H239)</f>
        <v>27843.732845858962</v>
      </c>
      <c r="K239">
        <f>'Input Parameters'!$G$15/(2*'Model Parameters'!$F$4)*'Model Parameters'!$B$39/('Model Parameters'!$B$65)*EXP(-($E239+0.11)/'Model Parameters'!$B$48)+'Input Parameters'!$G$13*'Model Parameters'!$B$61*$J239</f>
        <v>103479.99375237053</v>
      </c>
      <c r="L239">
        <f>1/((SQRT($K239*('Input Parameters'!$G$12)^2/'Model Parameters'!$B$51))/TANH(SQRT($K239*('Input Parameters'!$G$12)^2/'Model Parameters'!$B$51))+$K239*'Input Parameters'!$G$12/'Input Parameters'!$G$17)</f>
        <v>1.3096588193796528E-2</v>
      </c>
      <c r="M239">
        <f>'Model Parameters'!$F$2*'Input Parameters'!$G$4*$L239</f>
        <v>0.44608338130637787</v>
      </c>
      <c r="N239">
        <f>'Input Parameters'!$G$22+('Model Parameters'!$F$20*'Input Parameters'!$G$22 - (1/(1/('Input Parameters'!$G$12*($I239+2*$F239*$M239))+1/('Model Parameters'!$F$22*'Input Parameters'!$G$24))) + 'Input Parameters'!$G$12*($I239+2*$F239*$M239))/('Model Parameters'!$F$20+2*'Input Parameters'!$G$13*'Input Parameters'!$G$12*'Model Parameters'!$B$61*$M239)</f>
        <v>25724.019425950526</v>
      </c>
      <c r="O239" s="4">
        <f>(2*'Model Parameters'!$F$21*'Input Parameters'!$G$23+'Model Parameters'!$F$22*'Input Parameters'!$G$24+'Model Parameters'!$F$20*'Input Parameters'!$G$22+'Input Parameters'!$G$12*$I239-'Model Parameters'!$F$20*$N239)/(2*'Model Parameters'!$F$21)</f>
        <v>-17571.343651440384</v>
      </c>
      <c r="P239" s="4">
        <f>'Input Parameters'!$G$12*(2*$F239*$M239)/(2*'Model Parameters'!$F$21)*EXP(-$N239*('Model Parameters'!$B$32+'Model Parameters'!$B$35))</f>
        <v>772.50433847508918</v>
      </c>
      <c r="Q239">
        <f>$O239+LN(1+($P239*('Model Parameters'!$B$33+2*'Model Parameters'!$B$35)*EXP(-$O239*('Model Parameters'!$B$33+2*'Model Parameters'!$B$35)))/(1+LN(SQRT(1+$P239*('Model Parameters'!$B$33+2*'Model Parameters'!$B$35)*EXP(-$O239*('Model Parameters'!$B$33+2*'Model Parameters'!$B$35))))))/('Model Parameters'!$B$33+2*'Model Parameters'!$B$35)</f>
        <v>-8842.0966914820929</v>
      </c>
      <c r="R239">
        <f>'Input Parameters'!$G$4*'Model Parameters'!$F$2*EXP(-'Model Parameters'!$B$32*$N239-'Model Parameters'!$B$33*$Q239-'Model Parameters'!$B$35*($N239+2*$Q239))*$L239</f>
        <v>0.13267110028846404</v>
      </c>
      <c r="S239">
        <f>'Input Parameters'!$G$22+('Model Parameters'!$F$20*'Input Parameters'!$G$22 - (1/(1/('Input Parameters'!$G$12*($I239+2*$F239*$R239))+1/('Model Parameters'!$F$22*'Input Parameters'!$G$24))) + 'Input Parameters'!$G$12*($I239+2*$F239*$R239))/('Model Parameters'!$F$20+2*'Input Parameters'!$G$13*'Input Parameters'!$G$12*'Model Parameters'!$B$61*$R239)</f>
        <v>19017.302178820486</v>
      </c>
      <c r="T239">
        <f>'Input Parameters'!$G$15/(2*'Model Parameters'!$F$4)*'Model Parameters'!$B$39/('Model Parameters'!$B$65)*EXP(-($E239+0.11)/'Model Parameters'!$B$48)+'Input Parameters'!$G$13*'Model Parameters'!$B$61*$S239</f>
        <v>93638.523558622634</v>
      </c>
      <c r="U239">
        <f>1/((SQRT($T239*('Input Parameters'!$G$12)^2/'Model Parameters'!$B$51))/TANH(SQRT($T239*('Input Parameters'!$G$12)^2/'Model Parameters'!$B$51))+$T239*'Input Parameters'!$G$12/'Input Parameters'!$G$17)</f>
        <v>1.4029046378948919E-2</v>
      </c>
      <c r="V239" s="4">
        <f>(2*'Model Parameters'!$F$21*'Input Parameters'!$G$23+'Model Parameters'!$F$22*'Input Parameters'!$G$24+'Model Parameters'!$F$20*'Input Parameters'!$G$22+'Input Parameters'!$G$12*$I239-'Model Parameters'!$F$20*$S239)/(2*'Model Parameters'!$F$21)</f>
        <v>-5927.8409519854449</v>
      </c>
      <c r="W239" s="4">
        <f>'Input Parameters'!$G$12*(2*$F239*$U239*'Model Parameters'!$F$2*'Input Parameters'!$G$4)/(2*'Model Parameters'!$F$21)*EXP(-$S239*('Model Parameters'!$B$32+'Model Parameters'!$B$35))</f>
        <v>2140.4205928602328</v>
      </c>
      <c r="X239">
        <f>MAX(0,$V239+LN(1+($W239*('Model Parameters'!$B$33+2*'Model Parameters'!$B$35)*EXP(-$V239*('Model Parameters'!$B$33+2*'Model Parameters'!$B$35)))/(1+LN(SQRT(1+$W239*('Model Parameters'!$B$33+2*'Model Parameters'!$B$35)*EXP(-$V239*('Model Parameters'!$B$33+2*'Model Parameters'!$B$35))))))/('Model Parameters'!$B$33+2*'Model Parameters'!$B$35))</f>
        <v>0</v>
      </c>
      <c r="Y239">
        <f>'Input Parameters'!$G$4*'Model Parameters'!$F$2*EXP(-'Model Parameters'!$B$32*$S239-'Model Parameters'!$B$33*$X239-'Model Parameters'!$B$35*($S239+2*$X239))*$U239</f>
        <v>3.228272760119584E-2</v>
      </c>
      <c r="Z239" s="8">
        <f>$E239-'Model Parameters'!$F$3*'Input Parameters'!$G$3/'Model Parameters'!$F$4*LN($S239/'Input Parameters'!$G$22)</f>
        <v>-1.4803228885671653</v>
      </c>
      <c r="AA239" s="8">
        <f>'Input Parameters'!$G$12*$Y239*$F239*2*'Model Parameters'!$F$4/10</f>
        <v>171.9209695380593</v>
      </c>
      <c r="AB239" s="8">
        <f t="shared" si="19"/>
        <v>3.228272760119584E-2</v>
      </c>
      <c r="AC239" s="8">
        <f t="shared" si="20"/>
        <v>0</v>
      </c>
      <c r="AD239" s="8">
        <f>LOG10(S239/1000/'Model Parameters'!$B$15)</f>
        <v>14.591205997820357</v>
      </c>
      <c r="AE239" s="8">
        <f>AA239*10/(AA239*10+('Model Parameters'!$F$4*'Input Parameters'!$G$12)*I239)</f>
        <v>7.3878367337577938E-2</v>
      </c>
      <c r="AF239" s="8">
        <f>Y239*S239*'Input Parameters'!$G$13*'Input Parameters'!$G$12*'Model Parameters'!$B$61</f>
        <v>2.6080683690670771E-3</v>
      </c>
      <c r="AG239" s="8">
        <f>'Input Parameters'!$G$12*F239*Y239</f>
        <v>8.9092071067035962E-3</v>
      </c>
      <c r="AH239" s="8">
        <f>'Input Parameters'!$G$17*('Model Parameters'!$F$2*'Input Parameters'!$G$4*EXP(-'Model Parameters'!$B$32*$S239-'Model Parameters'!$B$33*$X239-'Model Parameters'!$B$35*($S239+2*$X239))-$Y239*SQRT($T239*('Input Parameters'!$G$12)^2/'Model Parameters'!$B$51)/TANH(SQRT($T239*('Input Parameters'!$G$12)^2/'Model Parameters'!$B$51)))</f>
        <v>1.1517275475770668E-2</v>
      </c>
      <c r="AI239" s="8">
        <f>MIN(1,('Model Parameters'!$B$45-'Model Parameters'!$F$3*'Input Parameters'!$G$3/'Model Parameters'!$F$4*LN($S239/'Input Parameters'!$G$22))/Z239)</f>
        <v>0.27380708066973525</v>
      </c>
      <c r="AJ239" s="8">
        <f>MIN('Input Parameters'!$G$24+'Model Parameters'!$F$2*'Input Parameters'!$G$4*EXP(-'Model Parameters'!$B$32*$S239-'Model Parameters'!$B$33*$X239-'Model Parameters'!$B$35*($S239+2*$X239)),AC239*10^(3-AD239)/'Model Parameters'!$B$13)</f>
        <v>0</v>
      </c>
      <c r="AK239" s="8">
        <f t="shared" si="21"/>
        <v>2.0228420085348538E-2</v>
      </c>
      <c r="AL239" s="8">
        <f>MIN(1,('Model Parameters'!$B$45-'Model Parameters'!$F$3*'Input Parameters'!$G$3/'Model Parameters'!$F$4*AD239)/($E239-'Model Parameters'!$F$3*'Input Parameters'!$G$3/'Model Parameters'!$F$4*AD239))</f>
        <v>0.31084826337747895</v>
      </c>
      <c r="AM239" s="8">
        <f>MIN(1,('Model Parameters'!$B$45-'Model Parameters'!$F$3*'Input Parameters'!$G$3/'Model Parameters'!$F$4*AD239-0.2)/($E239-'Model Parameters'!$F$3*'Input Parameters'!$G$3/'Model Parameters'!$F$4*AD239-0.2))</f>
        <v>0.38916591384483895</v>
      </c>
      <c r="AN239" s="8">
        <f t="shared" si="22"/>
        <v>2.2964962188049564E-2</v>
      </c>
      <c r="AO239" s="8">
        <f t="shared" si="23"/>
        <v>2.8750942338293221E-2</v>
      </c>
      <c r="AP239" s="8">
        <f>EXP(-'Model Parameters'!$B$32*$S239-'Model Parameters'!$B$33*$X239-'Model Parameters'!$B$35*($S239+2*$X239))</f>
        <v>6.7559153363901212E-2</v>
      </c>
    </row>
    <row r="240" spans="5:42" x14ac:dyDescent="0.4">
      <c r="E240">
        <f t="shared" si="18"/>
        <v>-1.19</v>
      </c>
      <c r="F240">
        <f>'Input Parameters'!$G$15/(2*'Model Parameters'!$F$4)*'Model Parameters'!$B$39/('Model Parameters'!$B$65)*EXP(-($E240+0.11)/'Model Parameters'!$B$48)</f>
        <v>78909.857633776381</v>
      </c>
      <c r="G240">
        <f>1/((SQRT($F240*('Input Parameters'!$G$12)^2/'Model Parameters'!$B$51))/TANH(SQRT($F240*('Input Parameters'!$G$12)^2/'Model Parameters'!$B$51))+$F240*'Input Parameters'!$G$12/'Input Parameters'!$G$17)</f>
        <v>1.5761348436264651E-2</v>
      </c>
      <c r="H240">
        <f>'Model Parameters'!$F$2*'Input Parameters'!$G$4*$G240</f>
        <v>0.5368478797956896</v>
      </c>
      <c r="I240">
        <f>'Input Parameters'!$G$15*'Model Parameters'!$B$41/'Model Parameters'!$F$4*EXP(-$E240/'Model Parameters'!$B$50)</f>
        <v>62881.207192506983</v>
      </c>
      <c r="J240">
        <f>'Input Parameters'!$G$22+('Model Parameters'!$F$20*'Input Parameters'!$G$22 - (1/(1/('Input Parameters'!$G$12*($I240+2*$F240*$H240))+1/('Model Parameters'!$F$22*'Input Parameters'!$G$24))) + 'Input Parameters'!$G$12*($I240+2*$F240*$H240))/('Model Parameters'!$F$20+2*'Input Parameters'!$G$13*'Input Parameters'!$G$12*'Model Parameters'!$B$61*$H240)</f>
        <v>29561.267677162738</v>
      </c>
      <c r="K240">
        <f>'Input Parameters'!$G$15/(2*'Model Parameters'!$F$4)*'Model Parameters'!$B$39/('Model Parameters'!$B$65)*EXP(-($E240+0.11)/'Model Parameters'!$B$48)+'Input Parameters'!$G$13*'Model Parameters'!$B$61*$J240</f>
        <v>111870.67109381282</v>
      </c>
      <c r="L240">
        <f>1/((SQRT($K240*('Input Parameters'!$G$12)^2/'Model Parameters'!$B$51))/TANH(SQRT($K240*('Input Parameters'!$G$12)^2/'Model Parameters'!$B$51))+$K240*'Input Parameters'!$G$12/'Input Parameters'!$G$17)</f>
        <v>1.2407306902352332E-2</v>
      </c>
      <c r="M240">
        <f>'Model Parameters'!$F$2*'Input Parameters'!$G$4*$L240</f>
        <v>0.42260574540542639</v>
      </c>
      <c r="N240">
        <f>'Input Parameters'!$G$22+('Model Parameters'!$F$20*'Input Parameters'!$G$22 - (1/(1/('Input Parameters'!$G$12*($I240+2*$F240*$M240))+1/('Model Parameters'!$F$22*'Input Parameters'!$G$24))) + 'Input Parameters'!$G$12*($I240+2*$F240*$M240))/('Model Parameters'!$F$20+2*'Input Parameters'!$G$13*'Input Parameters'!$G$12*'Model Parameters'!$B$61*$M240)</f>
        <v>27344.356713201236</v>
      </c>
      <c r="O240" s="4">
        <f>(2*'Model Parameters'!$F$21*'Input Parameters'!$G$23+'Model Parameters'!$F$22*'Input Parameters'!$G$24+'Model Parameters'!$F$20*'Input Parameters'!$G$22+'Input Parameters'!$G$12*$I240-'Model Parameters'!$F$20*$N240)/(2*'Model Parameters'!$F$21)</f>
        <v>-18437.192992415872</v>
      </c>
      <c r="P240" s="4">
        <f>'Input Parameters'!$G$12*(2*$F240*$M240)/(2*'Model Parameters'!$F$21)*EXP(-$N240*('Model Parameters'!$B$32+'Model Parameters'!$B$35))</f>
        <v>633.7134000138218</v>
      </c>
      <c r="Q240">
        <f>$O240+LN(1+($P240*('Model Parameters'!$B$33+2*'Model Parameters'!$B$35)*EXP(-$O240*('Model Parameters'!$B$33+2*'Model Parameters'!$B$35)))/(1+LN(SQRT(1+$P240*('Model Parameters'!$B$33+2*'Model Parameters'!$B$35)*EXP(-$O240*('Model Parameters'!$B$33+2*'Model Parameters'!$B$35))))))/('Model Parameters'!$B$33+2*'Model Parameters'!$B$35)</f>
        <v>-9599.0177154805278</v>
      </c>
      <c r="R240">
        <f>'Input Parameters'!$G$4*'Model Parameters'!$F$2*EXP(-'Model Parameters'!$B$32*$N240-'Model Parameters'!$B$33*$Q240-'Model Parameters'!$B$35*($N240+2*$Q240))*$L240</f>
        <v>0.12303072583736328</v>
      </c>
      <c r="S240">
        <f>'Input Parameters'!$G$22+('Model Parameters'!$F$20*'Input Parameters'!$G$22 - (1/(1/('Input Parameters'!$G$12*($I240+2*$F240*$R240))+1/('Model Parameters'!$F$22*'Input Parameters'!$G$24))) + 'Input Parameters'!$G$12*($I240+2*$F240*$R240))/('Model Parameters'!$F$20+2*'Input Parameters'!$G$13*'Input Parameters'!$G$12*'Model Parameters'!$B$61*$R240)</f>
        <v>20212.14670428856</v>
      </c>
      <c r="T240">
        <f>'Input Parameters'!$G$15/(2*'Model Parameters'!$F$4)*'Model Parameters'!$B$39/('Model Parameters'!$B$65)*EXP(-($E240+0.11)/'Model Parameters'!$B$48)+'Input Parameters'!$G$13*'Model Parameters'!$B$61*$S240</f>
        <v>101446.40120905812</v>
      </c>
      <c r="U240">
        <f>1/((SQRT($T240*('Input Parameters'!$G$12)^2/'Model Parameters'!$B$51))/TANH(SQRT($T240*('Input Parameters'!$G$12)^2/'Model Parameters'!$B$51))+$T240*'Input Parameters'!$G$12/'Input Parameters'!$G$17)</f>
        <v>1.3277329373040672E-2</v>
      </c>
      <c r="V240" s="4">
        <f>(2*'Model Parameters'!$F$21*'Input Parameters'!$G$23+'Model Parameters'!$F$22*'Input Parameters'!$G$24+'Model Parameters'!$F$20*'Input Parameters'!$G$22+'Input Parameters'!$G$12*$I240-'Model Parameters'!$F$20*$S240)/(2*'Model Parameters'!$F$21)</f>
        <v>-6054.9941562578852</v>
      </c>
      <c r="W240" s="4">
        <f>'Input Parameters'!$G$12*(2*$F240*$U240*'Model Parameters'!$F$2*'Input Parameters'!$G$4)/(2*'Model Parameters'!$F$21)*EXP(-$S240*('Model Parameters'!$B$32+'Model Parameters'!$B$35))</f>
        <v>1863.1118699100832</v>
      </c>
      <c r="X240">
        <f>MAX(0,$V240+LN(1+($W240*('Model Parameters'!$B$33+2*'Model Parameters'!$B$35)*EXP(-$V240*('Model Parameters'!$B$33+2*'Model Parameters'!$B$35)))/(1+LN(SQRT(1+$W240*('Model Parameters'!$B$33+2*'Model Parameters'!$B$35)*EXP(-$V240*('Model Parameters'!$B$33+2*'Model Parameters'!$B$35))))))/('Model Parameters'!$B$33+2*'Model Parameters'!$B$35))</f>
        <v>0</v>
      </c>
      <c r="Y240">
        <f>'Input Parameters'!$G$4*'Model Parameters'!$F$2*EXP(-'Model Parameters'!$B$32*$S240-'Model Parameters'!$B$33*$X240-'Model Parameters'!$B$35*($S240+2*$X240))*$U240</f>
        <v>2.5794233765402071E-2</v>
      </c>
      <c r="Z240" s="8">
        <f>$E240-'Model Parameters'!$F$3*'Input Parameters'!$G$3/'Model Parameters'!$F$4*LN($S240/'Input Parameters'!$G$22)</f>
        <v>-1.4868884664827242</v>
      </c>
      <c r="AA240" s="8">
        <f>'Input Parameters'!$G$12*$Y240*$F240*2*'Model Parameters'!$F$4/10</f>
        <v>149.64722358832384</v>
      </c>
      <c r="AB240" s="8">
        <f t="shared" si="19"/>
        <v>2.5794233765402071E-2</v>
      </c>
      <c r="AC240" s="8">
        <f t="shared" si="20"/>
        <v>0</v>
      </c>
      <c r="AD240" s="8">
        <f>LOG10(S240/1000/'Model Parameters'!$B$15)</f>
        <v>14.617669532258404</v>
      </c>
      <c r="AE240" s="8">
        <f>AA240*10/(AA240*10+('Model Parameters'!$F$4*'Input Parameters'!$G$12)*I240)</f>
        <v>6.0802303775596207E-2</v>
      </c>
      <c r="AF240" s="8">
        <f>Y240*S240*'Input Parameters'!$G$13*'Input Parameters'!$G$12*'Model Parameters'!$B$61</f>
        <v>2.2148020470634019E-3</v>
      </c>
      <c r="AG240" s="8">
        <f>'Input Parameters'!$G$12*F240*Y240</f>
        <v>7.7549475871028575E-3</v>
      </c>
      <c r="AH240" s="8">
        <f>'Input Parameters'!$G$17*('Model Parameters'!$F$2*'Input Parameters'!$G$4*EXP(-'Model Parameters'!$B$32*$S240-'Model Parameters'!$B$33*$X240-'Model Parameters'!$B$35*($S240+2*$X240))-$Y240*SQRT($T240*('Input Parameters'!$G$12)^2/'Model Parameters'!$B$51)/TANH(SQRT($T240*('Input Parameters'!$G$12)^2/'Model Parameters'!$B$51)))</f>
        <v>9.9697496341662594E-3</v>
      </c>
      <c r="AI240" s="8">
        <f>MIN(1,('Model Parameters'!$B$45-'Model Parameters'!$F$3*'Input Parameters'!$G$3/'Model Parameters'!$F$4*LN($S240/'Input Parameters'!$G$22))/Z240)</f>
        <v>0.27365096687126117</v>
      </c>
      <c r="AJ240" s="8">
        <f>MIN('Input Parameters'!$G$24+'Model Parameters'!$F$2*'Input Parameters'!$G$4*EXP(-'Model Parameters'!$B$32*$S240-'Model Parameters'!$B$33*$X240-'Model Parameters'!$B$35*($S240+2*$X240)),AC240*10^(3-AD240)/'Model Parameters'!$B$13)</f>
        <v>0</v>
      </c>
      <c r="AK240" s="8">
        <f t="shared" si="21"/>
        <v>1.6638609216192035E-2</v>
      </c>
      <c r="AL240" s="8">
        <f>MIN(1,('Model Parameters'!$B$45-'Model Parameters'!$F$3*'Input Parameters'!$G$3/'Model Parameters'!$F$4*AD240)/($E240-'Model Parameters'!$F$3*'Input Parameters'!$G$3/'Model Parameters'!$F$4*AD240))</f>
        <v>0.31015479521209854</v>
      </c>
      <c r="AM240" s="8">
        <f>MIN(1,('Model Parameters'!$B$45-'Model Parameters'!$F$3*'Input Parameters'!$G$3/'Model Parameters'!$F$4*AD240-0.2)/($E240-'Model Parameters'!$F$3*'Input Parameters'!$G$3/'Model Parameters'!$F$4*AD240-0.2))</f>
        <v>0.38829904856597935</v>
      </c>
      <c r="AN240" s="8">
        <f t="shared" si="22"/>
        <v>1.8858126075943848E-2</v>
      </c>
      <c r="AO240" s="8">
        <f t="shared" si="23"/>
        <v>2.360947670668366E-2</v>
      </c>
      <c r="AP240" s="8">
        <f>EXP(-'Model Parameters'!$B$32*$S240-'Model Parameters'!$B$33*$X240-'Model Parameters'!$B$35*($S240+2*$X240))</f>
        <v>5.7036652698883715E-2</v>
      </c>
    </row>
    <row r="241" spans="5:42" x14ac:dyDescent="0.4">
      <c r="E241">
        <f t="shared" si="18"/>
        <v>-1.1950000000000001</v>
      </c>
      <c r="F241">
        <f>'Input Parameters'!$G$15/(2*'Model Parameters'!$F$4)*'Model Parameters'!$B$39/('Model Parameters'!$B$65)*EXP(-($E241+0.11)/'Model Parameters'!$B$48)</f>
        <v>85964.405112423279</v>
      </c>
      <c r="G241">
        <f>1/((SQRT($F241*('Input Parameters'!$G$12)^2/'Model Parameters'!$B$51))/TANH(SQRT($F241*('Input Parameters'!$G$12)^2/'Model Parameters'!$B$51))+$F241*'Input Parameters'!$G$12/'Input Parameters'!$G$17)</f>
        <v>1.4872531152850728E-2</v>
      </c>
      <c r="H241">
        <f>'Model Parameters'!$F$2*'Input Parameters'!$G$4*$G241</f>
        <v>0.5065738409939935</v>
      </c>
      <c r="I241">
        <f>'Input Parameters'!$G$15*'Model Parameters'!$B$41/'Model Parameters'!$F$4*EXP(-$E241/'Model Parameters'!$B$50)</f>
        <v>67444.560214178287</v>
      </c>
      <c r="J241">
        <f>'Input Parameters'!$G$22+('Model Parameters'!$F$20*'Input Parameters'!$G$22 - (1/(1/('Input Parameters'!$G$12*($I241+2*$F241*$H241))+1/('Model Parameters'!$F$22*'Input Parameters'!$G$24))) + 'Input Parameters'!$G$12*($I241+2*$F241*$H241))/('Model Parameters'!$F$20+2*'Input Parameters'!$G$13*'Input Parameters'!$G$12*'Model Parameters'!$B$61*$H241)</f>
        <v>31374.909912791278</v>
      </c>
      <c r="K241">
        <f>'Input Parameters'!$G$15/(2*'Model Parameters'!$F$4)*'Model Parameters'!$B$39/('Model Parameters'!$B$65)*EXP(-($E241+0.11)/'Model Parameters'!$B$48)+'Input Parameters'!$G$13*'Model Parameters'!$B$61*$J241</f>
        <v>120947.42966518555</v>
      </c>
      <c r="L241">
        <f>1/((SQRT($K241*('Input Parameters'!$G$12)^2/'Model Parameters'!$B$51))/TANH(SQRT($K241*('Input Parameters'!$G$12)^2/'Model Parameters'!$B$51))+$K241*'Input Parameters'!$G$12/'Input Parameters'!$G$17)</f>
        <v>1.1749658913446061E-2</v>
      </c>
      <c r="M241">
        <f>'Model Parameters'!$F$2*'Input Parameters'!$G$4*$L241</f>
        <v>0.40020557260778072</v>
      </c>
      <c r="N241">
        <f>'Input Parameters'!$G$22+('Model Parameters'!$F$20*'Input Parameters'!$G$22 - (1/(1/('Input Parameters'!$G$12*($I241+2*$F241*$M241))+1/('Model Parameters'!$F$22*'Input Parameters'!$G$24))) + 'Input Parameters'!$G$12*($I241+2*$F241*$M241))/('Model Parameters'!$F$20+2*'Input Parameters'!$G$13*'Input Parameters'!$G$12*'Model Parameters'!$B$61*$M241)</f>
        <v>29060.319035996188</v>
      </c>
      <c r="O241" s="4">
        <f>(2*'Model Parameters'!$F$21*'Input Parameters'!$G$23+'Model Parameters'!$F$22*'Input Parameters'!$G$24+'Model Parameters'!$F$20*'Input Parameters'!$G$22+'Input Parameters'!$G$12*$I241-'Model Parameters'!$F$20*$N241)/(2*'Model Parameters'!$F$21)</f>
        <v>-19327.745450315317</v>
      </c>
      <c r="P241" s="4">
        <f>'Input Parameters'!$G$12*(2*$F241*$M241)/(2*'Model Parameters'!$F$21)*EXP(-$N241*('Model Parameters'!$B$32+'Model Parameters'!$B$35))</f>
        <v>512.65891702542888</v>
      </c>
      <c r="Q241">
        <f>$O241+LN(1+($P241*('Model Parameters'!$B$33+2*'Model Parameters'!$B$35)*EXP(-$O241*('Model Parameters'!$B$33+2*'Model Parameters'!$B$35)))/(1+LN(SQRT(1+$P241*('Model Parameters'!$B$33+2*'Model Parameters'!$B$35)*EXP(-$O241*('Model Parameters'!$B$33+2*'Model Parameters'!$B$35))))))/('Model Parameters'!$B$33+2*'Model Parameters'!$B$35)</f>
        <v>-10399.694641635977</v>
      </c>
      <c r="R241">
        <f>'Input Parameters'!$G$4*'Model Parameters'!$F$2*EXP(-'Model Parameters'!$B$32*$N241-'Model Parameters'!$B$33*$Q241-'Model Parameters'!$B$35*($N241+2*$Q241))*$L241</f>
        <v>0.11387338065698852</v>
      </c>
      <c r="S241">
        <f>'Input Parameters'!$G$22+('Model Parameters'!$F$20*'Input Parameters'!$G$22 - (1/(1/('Input Parameters'!$G$12*($I241+2*$F241*$R241))+1/('Model Parameters'!$F$22*'Input Parameters'!$G$24))) + 'Input Parameters'!$G$12*($I241+2*$F241*$R241))/('Model Parameters'!$F$20+2*'Input Parameters'!$G$13*'Input Parameters'!$G$12*'Model Parameters'!$B$61*$R241)</f>
        <v>21481.535814144092</v>
      </c>
      <c r="T241">
        <f>'Input Parameters'!$G$15/(2*'Model Parameters'!$F$4)*'Model Parameters'!$B$39/('Model Parameters'!$B$65)*EXP(-($E241+0.11)/'Model Parameters'!$B$48)+'Input Parameters'!$G$13*'Model Parameters'!$B$61*$S241</f>
        <v>109916.31754519395</v>
      </c>
      <c r="U241">
        <f>1/((SQRT($T241*('Input Parameters'!$G$12)^2/'Model Parameters'!$B$51))/TANH(SQRT($T241*('Input Parameters'!$G$12)^2/'Model Parameters'!$B$51))+$T241*'Input Parameters'!$G$12/'Input Parameters'!$G$17)</f>
        <v>1.2560272694768884E-2</v>
      </c>
      <c r="V241" s="4">
        <f>(2*'Model Parameters'!$F$21*'Input Parameters'!$G$23+'Model Parameters'!$F$22*'Input Parameters'!$G$24+'Model Parameters'!$F$20*'Input Parameters'!$G$22+'Input Parameters'!$G$12*$I241-'Model Parameters'!$F$20*$S241)/(2*'Model Parameters'!$F$21)</f>
        <v>-6170.2527977094251</v>
      </c>
      <c r="W241" s="4">
        <f>'Input Parameters'!$G$12*(2*$F241*$U241*'Model Parameters'!$F$2*'Input Parameters'!$G$4)/(2*'Model Parameters'!$F$21)*EXP(-$S241*('Model Parameters'!$B$32+'Model Parameters'!$B$35))</f>
        <v>1603.9730525504056</v>
      </c>
      <c r="X241">
        <f>MAX(0,$V241+LN(1+($W241*('Model Parameters'!$B$33+2*'Model Parameters'!$B$35)*EXP(-$V241*('Model Parameters'!$B$33+2*'Model Parameters'!$B$35)))/(1+LN(SQRT(1+$W241*('Model Parameters'!$B$33+2*'Model Parameters'!$B$35)*EXP(-$V241*('Model Parameters'!$B$33+2*'Model Parameters'!$B$35))))))/('Model Parameters'!$B$33+2*'Model Parameters'!$B$35))</f>
        <v>0</v>
      </c>
      <c r="Y241">
        <f>'Input Parameters'!$G$4*'Model Parameters'!$F$2*EXP(-'Model Parameters'!$B$32*$S241-'Model Parameters'!$B$33*$X241-'Model Parameters'!$B$35*($S241+2*$X241))*$U241</f>
        <v>2.038418555642231E-2</v>
      </c>
      <c r="Z241" s="8">
        <f>$E241-'Model Parameters'!$F$3*'Input Parameters'!$G$3/'Model Parameters'!$F$4*LN($S241/'Input Parameters'!$G$22)</f>
        <v>-1.4934534144427691</v>
      </c>
      <c r="AA241" s="8">
        <f>'Input Parameters'!$G$12*$Y241*$F241*2*'Model Parameters'!$F$4/10</f>
        <v>128.83290472312919</v>
      </c>
      <c r="AB241" s="8">
        <f t="shared" si="19"/>
        <v>2.038418555642231E-2</v>
      </c>
      <c r="AC241" s="8">
        <f t="shared" si="20"/>
        <v>0</v>
      </c>
      <c r="AD241" s="8">
        <f>LOG10(S241/1000/'Model Parameters'!$B$15)</f>
        <v>14.64412241832866</v>
      </c>
      <c r="AE241" s="8">
        <f>AA241*10/(AA241*10+('Model Parameters'!$F$4*'Input Parameters'!$G$12)*I241)</f>
        <v>4.93963189754556E-2</v>
      </c>
      <c r="AF241" s="8">
        <f>Y241*S241*'Input Parameters'!$G$13*'Input Parameters'!$G$12*'Model Parameters'!$B$61</f>
        <v>1.8601952666255554E-3</v>
      </c>
      <c r="AG241" s="8">
        <f>'Input Parameters'!$G$12*F241*Y241</f>
        <v>6.6763178070751508E-3</v>
      </c>
      <c r="AH241" s="8">
        <f>'Input Parameters'!$G$17*('Model Parameters'!$F$2*'Input Parameters'!$G$4*EXP(-'Model Parameters'!$B$32*$S241-'Model Parameters'!$B$33*$X241-'Model Parameters'!$B$35*($S241+2*$X241))-$Y241*SQRT($T241*('Input Parameters'!$G$12)^2/'Model Parameters'!$B$51)/TANH(SQRT($T241*('Input Parameters'!$G$12)^2/'Model Parameters'!$B$51)))</f>
        <v>8.5365130737007078E-3</v>
      </c>
      <c r="AI241" s="8">
        <f>MIN(1,('Model Parameters'!$B$45-'Model Parameters'!$F$3*'Input Parameters'!$G$3/'Model Parameters'!$F$4*LN($S241/'Input Parameters'!$G$22))/Z241)</f>
        <v>0.273495919251803</v>
      </c>
      <c r="AJ241" s="8">
        <f>MIN('Input Parameters'!$G$24+'Model Parameters'!$F$2*'Input Parameters'!$G$4*EXP(-'Model Parameters'!$B$32*$S241-'Model Parameters'!$B$33*$X241-'Model Parameters'!$B$35*($S241+2*$X241)),AC241*10^(3-AD241)/'Model Parameters'!$B$13)</f>
        <v>0</v>
      </c>
      <c r="AK241" s="8">
        <f t="shared" si="21"/>
        <v>1.350969166584751E-2</v>
      </c>
      <c r="AL241" s="8">
        <f>MIN(1,('Model Parameters'!$B$45-'Model Parameters'!$F$3*'Input Parameters'!$G$3/'Model Parameters'!$F$4*AD241)/($E241-'Model Parameters'!$F$3*'Input Parameters'!$G$3/'Model Parameters'!$F$4*AD241))</f>
        <v>0.30946622046064126</v>
      </c>
      <c r="AM241" s="8">
        <f>MIN(1,('Model Parameters'!$B$45-'Model Parameters'!$F$3*'Input Parameters'!$G$3/'Model Parameters'!$F$4*AD241-0.2)/($E241-'Model Parameters'!$F$3*'Input Parameters'!$G$3/'Model Parameters'!$F$4*AD241-0.2))</f>
        <v>0.38743764828273214</v>
      </c>
      <c r="AN241" s="8">
        <f t="shared" si="22"/>
        <v>1.5286492138002501E-2</v>
      </c>
      <c r="AO241" s="8">
        <f t="shared" si="23"/>
        <v>1.9137993657674213E-2</v>
      </c>
      <c r="AP241" s="8">
        <f>EXP(-'Model Parameters'!$B$32*$S241-'Model Parameters'!$B$33*$X241-'Model Parameters'!$B$35*($S241+2*$X241))</f>
        <v>4.7647094583025025E-2</v>
      </c>
    </row>
    <row r="242" spans="5:42" x14ac:dyDescent="0.4">
      <c r="E242">
        <f t="shared" si="18"/>
        <v>-1.2</v>
      </c>
      <c r="F242">
        <f>'Input Parameters'!$G$15/(2*'Model Parameters'!$F$4)*'Model Parameters'!$B$39/('Model Parameters'!$B$65)*EXP(-($E242+0.11)/'Model Parameters'!$B$48)</f>
        <v>93649.629690494505</v>
      </c>
      <c r="G242">
        <f>1/((SQRT($F242*('Input Parameters'!$G$12)^2/'Model Parameters'!$B$51))/TANH(SQRT($F242*('Input Parameters'!$G$12)^2/'Model Parameters'!$B$51))+$F242*'Input Parameters'!$G$12/'Input Parameters'!$G$17)</f>
        <v>1.4027906203758145E-2</v>
      </c>
      <c r="H242">
        <f>'Model Parameters'!$F$2*'Input Parameters'!$G$4*$G242</f>
        <v>0.47780503894786874</v>
      </c>
      <c r="I242">
        <f>'Input Parameters'!$G$15*'Model Parameters'!$B$41/'Model Parameters'!$F$4*EXP(-$E242/'Model Parameters'!$B$50)</f>
        <v>72339.080395802943</v>
      </c>
      <c r="J242">
        <f>'Input Parameters'!$G$22+('Model Parameters'!$F$20*'Input Parameters'!$G$22 - (1/(1/('Input Parameters'!$G$12*($I242+2*$F242*$H242))+1/('Model Parameters'!$F$22*'Input Parameters'!$G$24))) + 'Input Parameters'!$G$12*($I242+2*$F242*$H242))/('Model Parameters'!$F$20+2*'Input Parameters'!$G$13*'Input Parameters'!$G$12*'Model Parameters'!$B$61*$H242)</f>
        <v>33290.033733465687</v>
      </c>
      <c r="K242">
        <f>'Input Parameters'!$G$15/(2*'Model Parameters'!$F$4)*'Model Parameters'!$B$39/('Model Parameters'!$B$65)*EXP(-($E242+0.11)/'Model Parameters'!$B$48)+'Input Parameters'!$G$13*'Model Parameters'!$B$61*$J242</f>
        <v>130768.01730330875</v>
      </c>
      <c r="L242">
        <f>1/((SQRT($K242*('Input Parameters'!$G$12)^2/'Model Parameters'!$B$51))/TANH(SQRT($K242*('Input Parameters'!$G$12)^2/'Model Parameters'!$B$51))+$K242*'Input Parameters'!$G$12/'Input Parameters'!$G$17)</f>
        <v>1.112236201333743E-2</v>
      </c>
      <c r="M242">
        <f>'Model Parameters'!$F$2*'Input Parameters'!$G$4*$L242</f>
        <v>0.37883918938317779</v>
      </c>
      <c r="N242">
        <f>'Input Parameters'!$G$22+('Model Parameters'!$F$20*'Input Parameters'!$G$22 - (1/(1/('Input Parameters'!$G$12*($I242+2*$F242*$M242))+1/('Model Parameters'!$F$22*'Input Parameters'!$G$24))) + 'Input Parameters'!$G$12*($I242+2*$F242*$M242))/('Model Parameters'!$F$20+2*'Input Parameters'!$G$13*'Input Parameters'!$G$12*'Model Parameters'!$B$61*$M242)</f>
        <v>30877.557773398341</v>
      </c>
      <c r="O242" s="4">
        <f>(2*'Model Parameters'!$F$21*'Input Parameters'!$G$23+'Model Parameters'!$F$22*'Input Parameters'!$G$24+'Model Parameters'!$F$20*'Input Parameters'!$G$22+'Input Parameters'!$G$12*$I242-'Model Parameters'!$F$20*$N242)/(2*'Model Parameters'!$F$21)</f>
        <v>-20242.557270426973</v>
      </c>
      <c r="P242" s="4">
        <f>'Input Parameters'!$G$12*(2*$F242*$M242)/(2*'Model Parameters'!$F$21)*EXP(-$N242*('Model Parameters'!$B$32+'Model Parameters'!$B$35))</f>
        <v>408.65392145279725</v>
      </c>
      <c r="Q242">
        <f>$O242+LN(1+($P242*('Model Parameters'!$B$33+2*'Model Parameters'!$B$35)*EXP(-$O242*('Model Parameters'!$B$33+2*'Model Parameters'!$B$35)))/(1+LN(SQRT(1+$P242*('Model Parameters'!$B$33+2*'Model Parameters'!$B$35)*EXP(-$O242*('Model Parameters'!$B$33+2*'Model Parameters'!$B$35))))))/('Model Parameters'!$B$33+2*'Model Parameters'!$B$35)</f>
        <v>-11246.438353316749</v>
      </c>
      <c r="R242">
        <f>'Input Parameters'!$G$4*'Model Parameters'!$F$2*EXP(-'Model Parameters'!$B$32*$N242-'Model Parameters'!$B$33*$Q242-'Model Parameters'!$B$35*($N242+2*$Q242))*$L242</f>
        <v>0.10517830650701657</v>
      </c>
      <c r="S242">
        <f>'Input Parameters'!$G$22+('Model Parameters'!$F$20*'Input Parameters'!$G$22 - (1/(1/('Input Parameters'!$G$12*($I242+2*$F242*$R242))+1/('Model Parameters'!$F$22*'Input Parameters'!$G$24))) + 'Input Parameters'!$G$12*($I242+2*$F242*$R242))/('Model Parameters'!$F$20+2*'Input Parameters'!$G$13*'Input Parameters'!$G$12*'Model Parameters'!$B$61*$R242)</f>
        <v>22830.327357331436</v>
      </c>
      <c r="T242">
        <f>'Input Parameters'!$G$15/(2*'Model Parameters'!$F$4)*'Model Parameters'!$B$39/('Model Parameters'!$B$65)*EXP(-($E242+0.11)/'Model Parameters'!$B$48)+'Input Parameters'!$G$13*'Model Parameters'!$B$61*$S242</f>
        <v>119105.44469391905</v>
      </c>
      <c r="U242">
        <f>1/((SQRT($T242*('Input Parameters'!$G$12)^2/'Model Parameters'!$B$51))/TANH(SQRT($T242*('Input Parameters'!$G$12)^2/'Model Parameters'!$B$51))+$T242*'Input Parameters'!$G$12/'Input Parameters'!$G$17)</f>
        <v>1.1876560517103224E-2</v>
      </c>
      <c r="V242" s="4">
        <f>(2*'Model Parameters'!$F$21*'Input Parameters'!$G$23+'Model Parameters'!$F$22*'Input Parameters'!$G$24+'Model Parameters'!$F$20*'Input Parameters'!$G$22+'Input Parameters'!$G$12*$I242-'Model Parameters'!$F$20*$S242)/(2*'Model Parameters'!$F$21)</f>
        <v>-6271.7954774340715</v>
      </c>
      <c r="W242" s="4">
        <f>'Input Parameters'!$G$12*(2*$F242*$U242*'Model Parameters'!$F$2*'Input Parameters'!$G$4)/(2*'Model Parameters'!$F$21)*EXP(-$S242*('Model Parameters'!$B$32+'Model Parameters'!$B$35))</f>
        <v>1364.8096750566388</v>
      </c>
      <c r="X242">
        <f>MAX(0,$V242+LN(1+($W242*('Model Parameters'!$B$33+2*'Model Parameters'!$B$35)*EXP(-$V242*('Model Parameters'!$B$33+2*'Model Parameters'!$B$35)))/(1+LN(SQRT(1+$W242*('Model Parameters'!$B$33+2*'Model Parameters'!$B$35)*EXP(-$V242*('Model Parameters'!$B$33+2*'Model Parameters'!$B$35))))))/('Model Parameters'!$B$33+2*'Model Parameters'!$B$35))</f>
        <v>0</v>
      </c>
      <c r="Y242">
        <f>'Input Parameters'!$G$4*'Model Parameters'!$F$2*EXP(-'Model Parameters'!$B$32*$S242-'Model Parameters'!$B$33*$X242-'Model Parameters'!$B$35*($S242+2*$X242))*$U242</f>
        <v>1.5921390217183019E-2</v>
      </c>
      <c r="Z242" s="8">
        <f>$E242-'Model Parameters'!$F$3*'Input Parameters'!$G$3/'Model Parameters'!$F$4*LN($S242/'Input Parameters'!$G$22)</f>
        <v>-1.5000180029968899</v>
      </c>
      <c r="AA242" s="8">
        <f>'Input Parameters'!$G$12*$Y242*$F242*2*'Model Parameters'!$F$4/10</f>
        <v>109.62303546945108</v>
      </c>
      <c r="AB242" s="8">
        <f t="shared" si="19"/>
        <v>1.5921390217183019E-2</v>
      </c>
      <c r="AC242" s="8">
        <f t="shared" si="20"/>
        <v>0</v>
      </c>
      <c r="AD242" s="8">
        <f>LOG10(S242/1000/'Model Parameters'!$B$15)</f>
        <v>14.670569229229519</v>
      </c>
      <c r="AE242" s="8">
        <f>AA242*10/(AA242*10+('Model Parameters'!$F$4*'Input Parameters'!$G$12)*I242)</f>
        <v>3.9591333832204346E-2</v>
      </c>
      <c r="AF242" s="8">
        <f>Y242*S242*'Input Parameters'!$G$13*'Input Parameters'!$G$12*'Model Parameters'!$B$61</f>
        <v>1.544162382710248E-3</v>
      </c>
      <c r="AG242" s="8">
        <f>'Input Parameters'!$G$12*F242*Y242</f>
        <v>5.6808330553687666E-3</v>
      </c>
      <c r="AH242" s="8">
        <f>'Input Parameters'!$G$17*('Model Parameters'!$F$2*'Input Parameters'!$G$4*EXP(-'Model Parameters'!$B$32*$S242-'Model Parameters'!$B$33*$X242-'Model Parameters'!$B$35*($S242+2*$X242))-$Y242*SQRT($T242*('Input Parameters'!$G$12)^2/'Model Parameters'!$B$51)/TANH(SQRT($T242*('Input Parameters'!$G$12)^2/'Model Parameters'!$B$51)))</f>
        <v>7.2249954380790163E-3</v>
      </c>
      <c r="AI242" s="8">
        <f>MIN(1,('Model Parameters'!$B$45-'Model Parameters'!$F$3*'Input Parameters'!$G$3/'Model Parameters'!$F$4*LN($S242/'Input Parameters'!$G$22))/Z242)</f>
        <v>0.27334205468048639</v>
      </c>
      <c r="AJ242" s="8">
        <f>MIN('Input Parameters'!$G$24+'Model Parameters'!$F$2*'Input Parameters'!$G$4*EXP(-'Model Parameters'!$B$32*$S242-'Model Parameters'!$B$33*$X242-'Model Parameters'!$B$35*($S242+2*$X242)),AC242*10^(3-AD242)/'Model Parameters'!$B$13)</f>
        <v>0</v>
      </c>
      <c r="AK242" s="8">
        <f t="shared" si="21"/>
        <v>1.0821976537235791E-2</v>
      </c>
      <c r="AL242" s="8">
        <f>MIN(1,('Model Parameters'!$B$45-'Model Parameters'!$F$3*'Input Parameters'!$G$3/'Model Parameters'!$F$4*AD242)/($E242-'Model Parameters'!$F$3*'Input Parameters'!$G$3/'Model Parameters'!$F$4*AD242))</f>
        <v>0.30878253739382067</v>
      </c>
      <c r="AM242" s="8">
        <f>MIN(1,('Model Parameters'!$B$45-'Model Parameters'!$F$3*'Input Parameters'!$G$3/'Model Parameters'!$F$4*AD242-0.2)/($E242-'Model Parameters'!$F$3*'Input Parameters'!$G$3/'Model Parameters'!$F$4*AD242-0.2))</f>
        <v>0.38658170075530929</v>
      </c>
      <c r="AN242" s="8">
        <f t="shared" si="22"/>
        <v>1.2225112519513876E-2</v>
      </c>
      <c r="AO242" s="8">
        <f t="shared" si="23"/>
        <v>1.5305285168024773E-2</v>
      </c>
      <c r="AP242" s="8">
        <f>EXP(-'Model Parameters'!$B$32*$S242-'Model Parameters'!$B$33*$X242-'Model Parameters'!$B$35*($S242+2*$X242))</f>
        <v>3.9357946259181993E-2</v>
      </c>
    </row>
  </sheetData>
  <conditionalFormatting sqref="AC1">
    <cfRule type="colorScale" priority="3">
      <colorScale>
        <cfvo type="min"/>
        <cfvo type="percentile" val="50"/>
        <cfvo type="max"/>
        <color rgb="FFFF0000"/>
        <color rgb="FFFFFF00"/>
        <color rgb="FF00CC00"/>
      </colorScale>
    </cfRule>
  </conditionalFormatting>
  <conditionalFormatting sqref="AC645:AC1048576">
    <cfRule type="colorScale" priority="2">
      <colorScale>
        <cfvo type="min"/>
        <cfvo type="percentile" val="50"/>
        <cfvo type="max"/>
        <color rgb="FFFF0000"/>
        <color rgb="FFFFFF00"/>
        <color rgb="FF00CC00"/>
      </colorScale>
    </cfRule>
  </conditionalFormatting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26431"/>
  <sheetViews>
    <sheetView topLeftCell="O79" zoomScale="120" zoomScaleNormal="120" workbookViewId="0">
      <selection activeCell="AE2" sqref="AE2"/>
    </sheetView>
  </sheetViews>
  <sheetFormatPr defaultRowHeight="12.3" x14ac:dyDescent="0.4"/>
  <cols>
    <col min="1" max="1" width="16.71875" customWidth="1"/>
    <col min="2" max="2" width="11.5"/>
    <col min="3" max="3" width="11.5" hidden="1"/>
    <col min="4" max="4" width="11.1640625" customWidth="1"/>
    <col min="5" max="5" width="8.109375" customWidth="1"/>
    <col min="6" max="6" width="16.109375" customWidth="1"/>
    <col min="7" max="7" width="17.0546875" customWidth="1"/>
    <col min="8" max="11" width="16.109375" customWidth="1"/>
    <col min="12" max="12" width="17.0546875" customWidth="1"/>
    <col min="13" max="14" width="16.109375" customWidth="1"/>
    <col min="15" max="15" width="9.94140625" customWidth="1"/>
    <col min="16" max="16" width="9.33203125" customWidth="1"/>
    <col min="17" max="17" width="16.109375" customWidth="1"/>
    <col min="18" max="18" width="17.0546875" customWidth="1"/>
    <col min="19" max="20" width="16.109375" customWidth="1"/>
    <col min="21" max="21" width="17.0546875" customWidth="1"/>
    <col min="22" max="22" width="9.94140625" customWidth="1"/>
    <col min="23" max="23" width="9.33203125" customWidth="1"/>
    <col min="24" max="24" width="16.109375" customWidth="1"/>
    <col min="25" max="25" width="17.0546875" customWidth="1"/>
    <col min="26" max="26" width="16.77734375" customWidth="1"/>
    <col min="27" max="27" width="28.5" customWidth="1"/>
    <col min="28" max="28" width="17.0546875" customWidth="1"/>
    <col min="29" max="30" width="16.109375" customWidth="1"/>
    <col min="31" max="34" width="17.0546875" customWidth="1"/>
    <col min="35" max="1025" width="11.5"/>
  </cols>
  <sheetData>
    <row r="1" spans="1:34" hidden="1" x14ac:dyDescent="0.4"/>
    <row r="2" spans="1:34" x14ac:dyDescent="0.4">
      <c r="A2" s="7" t="s">
        <v>201</v>
      </c>
      <c r="B2" s="6">
        <v>-0.99</v>
      </c>
      <c r="D2" s="1" t="s">
        <v>202</v>
      </c>
      <c r="E2" s="1" t="s">
        <v>164</v>
      </c>
      <c r="F2" s="1" t="s">
        <v>165</v>
      </c>
      <c r="G2" s="1" t="s">
        <v>166</v>
      </c>
      <c r="H2" s="1" t="s">
        <v>167</v>
      </c>
      <c r="I2" s="1" t="s">
        <v>168</v>
      </c>
      <c r="J2" s="1" t="s">
        <v>169</v>
      </c>
      <c r="K2" s="1" t="s">
        <v>170</v>
      </c>
      <c r="L2" s="1" t="s">
        <v>171</v>
      </c>
      <c r="M2" s="1" t="s">
        <v>172</v>
      </c>
      <c r="N2" s="1" t="s">
        <v>173</v>
      </c>
      <c r="O2" s="1" t="s">
        <v>174</v>
      </c>
      <c r="P2" s="1" t="s">
        <v>175</v>
      </c>
      <c r="Q2" s="1" t="s">
        <v>176</v>
      </c>
      <c r="R2" s="1" t="s">
        <v>177</v>
      </c>
      <c r="S2" s="1" t="s">
        <v>178</v>
      </c>
      <c r="T2" s="1" t="s">
        <v>179</v>
      </c>
      <c r="U2" s="1" t="s">
        <v>180</v>
      </c>
      <c r="V2" s="1" t="s">
        <v>174</v>
      </c>
      <c r="W2" s="1" t="s">
        <v>175</v>
      </c>
      <c r="X2" s="1" t="s">
        <v>181</v>
      </c>
      <c r="Y2" s="1" t="s">
        <v>182</v>
      </c>
      <c r="Z2" s="1" t="s">
        <v>183</v>
      </c>
      <c r="AA2" s="1" t="s">
        <v>184</v>
      </c>
      <c r="AB2" s="1" t="s">
        <v>185</v>
      </c>
      <c r="AC2" s="1" t="s">
        <v>186</v>
      </c>
      <c r="AD2" s="1" t="s">
        <v>50</v>
      </c>
      <c r="AE2" s="1" t="s">
        <v>187</v>
      </c>
      <c r="AF2" s="1" t="s">
        <v>191</v>
      </c>
      <c r="AG2" s="1" t="s">
        <v>192</v>
      </c>
      <c r="AH2" s="1" t="s">
        <v>198</v>
      </c>
    </row>
    <row r="3" spans="1:34" x14ac:dyDescent="0.4">
      <c r="A3" t="s">
        <v>203</v>
      </c>
      <c r="B3" s="4">
        <v>9.9999999999999995E-8</v>
      </c>
      <c r="D3" s="4">
        <f t="shared" ref="D3:D34" si="0">$B$3+($B$4-$B$3)/100*(ROW(D3)-3)</f>
        <v>9.9999999999999995E-8</v>
      </c>
      <c r="E3">
        <f t="shared" ref="E3:E34" si="1">$B$2</f>
        <v>-0.99</v>
      </c>
      <c r="F3">
        <f>'Input Parameters'!$G$15/(2*'Model Parameters'!$F$4)*'Model Parameters'!$B$39/('Model Parameters'!$B$65)*EXP(-($E3+0.11)/'Model Parameters'!$B$48)</f>
        <v>2568.2374124370176</v>
      </c>
      <c r="G3">
        <f>1/((SQRT($F3*(D3)^2/'Model Parameters'!$B$51))/TANH(SQRT($F3*(D3)^2/'Model Parameters'!$B$51))+$F3*D3/'Input Parameters'!$G$17)</f>
        <v>0.96931052966429221</v>
      </c>
      <c r="H3">
        <f>'Model Parameters'!$F$2*'Input Parameters'!$G$4*$G3</f>
        <v>33.015722278977634</v>
      </c>
      <c r="I3">
        <f>'Input Parameters'!$G$15*'Model Parameters'!$B$41/'Model Parameters'!$F$4*EXP(-$E3/'Model Parameters'!$B$50)</f>
        <v>3814.8600817790016</v>
      </c>
      <c r="J3">
        <f>'Input Parameters'!$G$22+('Model Parameters'!$F$20*'Input Parameters'!$G$22 - (1/(1/(D3*($I3+2*$F3*$H3))+1/('Model Parameters'!$F$22*'Input Parameters'!$G$24))) + D3*($I3+2*$F3*$H3))/('Model Parameters'!$F$20+2*'Input Parameters'!$G$13*D3*'Model Parameters'!$B$61*$H3)</f>
        <v>780.92591961242567</v>
      </c>
      <c r="K3">
        <f>'Input Parameters'!$G$15/(2*'Model Parameters'!$F$4)*'Model Parameters'!$B$39/('Model Parameters'!$B$65)*EXP(-($E3+0.11)/'Model Parameters'!$B$48)+'Input Parameters'!$G$13*'Model Parameters'!$B$61*$J3</f>
        <v>3438.9698128048722</v>
      </c>
      <c r="L3">
        <f>1/((SQRT($K3*(D3)^2/'Model Parameters'!$B$51))/TANH(SQRT($K3*(D3)^2/'Model Parameters'!$B$51))+$K3*D3/'Input Parameters'!$G$17)</f>
        <v>0.95934210278392551</v>
      </c>
      <c r="M3">
        <f>'Model Parameters'!$F$2*'Input Parameters'!$G$4*$L3</f>
        <v>32.676187317406068</v>
      </c>
      <c r="N3">
        <f>'Input Parameters'!$G$22+('Model Parameters'!$F$20*'Input Parameters'!$G$22 - (1/(1/(D3*($I3+2*$F3*$M3))+1/('Model Parameters'!$F$22*'Input Parameters'!$G$24))) + D3*($I3+2*$F3*$M3))/('Model Parameters'!$F$20+2*'Input Parameters'!$G$13*D3*'Model Parameters'!$B$61*$M3)</f>
        <v>775.62536246560569</v>
      </c>
      <c r="O3" s="4">
        <f>(2*'Model Parameters'!$F$21*'Input Parameters'!$G$23+'Model Parameters'!$F$22*'Input Parameters'!$G$24+'Model Parameters'!$F$20*'Input Parameters'!$G$22+D3*$I3-'Model Parameters'!$F$20*$N3)/(2*'Model Parameters'!$F$21)</f>
        <v>-1044.5225736187654</v>
      </c>
      <c r="P3" s="4">
        <f>D3*(2*$F3*$M3)/(2*'Model Parameters'!$F$21)*EXP(-$N3*('Model Parameters'!$B$32+'Model Parameters'!$B$35))</f>
        <v>1806.3212547960616</v>
      </c>
      <c r="Q3">
        <f>MAX(0,$O3+LN(1+($P3*('Model Parameters'!$B$33+2*'Model Parameters'!$B$35)*EXP(-$O3*('Model Parameters'!$B$33+2*'Model Parameters'!$B$35)))/(1+LN(SQRT(1+$P3*('Model Parameters'!$B$33+2*'Model Parameters'!$B$35)*EXP(-$O3*('Model Parameters'!$B$33+2*'Model Parameters'!$B$35))))))/('Model Parameters'!$B$33+2*'Model Parameters'!$B$35))</f>
        <v>496.90371705684424</v>
      </c>
      <c r="R3">
        <f>'Input Parameters'!$G$4*'Model Parameters'!$F$2*EXP(-'Model Parameters'!$B$32*$N3-'Model Parameters'!$B$33*$Q3-'Model Parameters'!$B$35*($N3+2*$Q3))*$L3</f>
        <v>25.534801070569369</v>
      </c>
      <c r="S3">
        <f>'Input Parameters'!$G$22+('Model Parameters'!$F$20*'Input Parameters'!$G$22 - (1/(1/(D3*($I3+2*$F3*$R3))+1/('Model Parameters'!$F$22*'Input Parameters'!$G$24))) +D3*($I3+2*$F3*$R3))/('Model Parameters'!$F$20+2*'Input Parameters'!$G$13*D3*'Model Parameters'!$B$61*$R3)</f>
        <v>654.92449006603374</v>
      </c>
      <c r="T3">
        <f>'Input Parameters'!$G$15/(2*'Model Parameters'!$F$4)*'Model Parameters'!$B$39/('Model Parameters'!$B$65)*EXP(-($E3+0.11)/'Model Parameters'!$B$48)+'Input Parameters'!$G$13*'Model Parameters'!$B$61*$S3</f>
        <v>3298.478218860645</v>
      </c>
      <c r="U3">
        <f>1/((SQRT($T3*(D3)^2/'Model Parameters'!$B$51))/TANH(SQRT($T3*(D3)^2/'Model Parameters'!$B$51))+$T3*D3/'Input Parameters'!$G$17)</f>
        <v>0.96093614545850481</v>
      </c>
      <c r="V3" s="4">
        <f>(2*'Model Parameters'!$F$21*'Input Parameters'!$G$23+'Model Parameters'!$F$22*'Input Parameters'!$G$24+'Model Parameters'!$F$20*'Input Parameters'!$G$22+D3*$I3-'Model Parameters'!$F$20*$S3)/(2*'Model Parameters'!$F$21)</f>
        <v>-834.97431299806021</v>
      </c>
      <c r="W3" s="4">
        <f>D3*(2*$F3*U3*'Model Parameters'!$F$2*'Input Parameters'!$G$4)/(2*'Model Parameters'!$F$21)*EXP(-$S3*('Model Parameters'!$B$32+'Model Parameters'!$B$35))</f>
        <v>1840.5342001290799</v>
      </c>
      <c r="X3">
        <f>MAX(0,$V3+LN(1+($W3*('Model Parameters'!$B$33+2*'Model Parameters'!$B$35)*EXP(-$V3*('Model Parameters'!$B$33+2*'Model Parameters'!$B$35)))/(1+LN(SQRT(1+$W3*('Model Parameters'!$B$33+2*'Model Parameters'!$B$35)*EXP(-$V3*('Model Parameters'!$B$33+2*'Model Parameters'!$B$35))))))/('Model Parameters'!$B$33+2*'Model Parameters'!$B$35))</f>
        <v>665.73563517035905</v>
      </c>
      <c r="Y3">
        <f>'Input Parameters'!$G$4*'Model Parameters'!$F$2*EXP(-'Model Parameters'!$B$32*$S3-'Model Parameters'!$B$33*$X3-'Model Parameters'!$B$35*($S3+2*$X3))*$U3</f>
        <v>24.837637490247246</v>
      </c>
      <c r="Z3" s="8">
        <f>$E3-'Model Parameters'!$F$3*'Input Parameters'!$G$3/'Model Parameters'!$F$4*LN($S3/'Input Parameters'!$G$22)</f>
        <v>-1.1987745767594209</v>
      </c>
      <c r="AA3" s="8">
        <f>D3*$Y3*$F3*2*'Model Parameters'!$F$4/10</f>
        <v>123.0935365043207</v>
      </c>
      <c r="AB3" s="8">
        <f t="shared" ref="AB3:AB34" si="2">Y3</f>
        <v>24.837637490247246</v>
      </c>
      <c r="AC3" s="8">
        <f t="shared" ref="AC3:AC34" si="3">X3</f>
        <v>665.73563517035905</v>
      </c>
      <c r="AD3" s="8">
        <f>LOG10(S3/1000/'Model Parameters'!$B$15)</f>
        <v>13.128248321094842</v>
      </c>
      <c r="AE3" s="8">
        <f>AA3*10/(AA3*10+('Model Parameters'!$F$4*D3)*I3)</f>
        <v>0.97096597948963459</v>
      </c>
      <c r="AF3" s="8">
        <f>MIN(1,('Model Parameters'!$B$45-'Model Parameters'!$F$3*'Input Parameters'!$G$3/'Model Parameters'!$F$4*LN($S3/'Input Parameters'!$G$22))/Z3)</f>
        <v>0.26591703139146156</v>
      </c>
      <c r="AG3" s="8">
        <f>MIN('Input Parameters'!$G$24+'Model Parameters'!$F$2*'Input Parameters'!$G$4*EXP(-'Model Parameters'!$B$32*$S3-'Model Parameters'!$B$33*$X3-'Model Parameters'!$B$35*($S3+2*$X3)),AC3*10^(3-AD3)/'Model Parameters'!$B$13)</f>
        <v>3.8111327585125095E-2</v>
      </c>
      <c r="AH3" s="8">
        <f>EXP(-'Model Parameters'!$B$32*$S3-'Model Parameters'!$B$33*$X3-'Model Parameters'!$B$35*($S3+2*$X3))</f>
        <v>0.75885339669484209</v>
      </c>
    </row>
    <row r="4" spans="1:34" x14ac:dyDescent="0.4">
      <c r="A4" t="s">
        <v>204</v>
      </c>
      <c r="B4" s="4">
        <v>1.0000000000000001E-5</v>
      </c>
      <c r="D4" s="4">
        <f t="shared" si="0"/>
        <v>1.99E-7</v>
      </c>
      <c r="E4">
        <f t="shared" si="1"/>
        <v>-0.99</v>
      </c>
      <c r="F4">
        <f>'Input Parameters'!$G$15/(2*'Model Parameters'!$F$4)*'Model Parameters'!$B$39/('Model Parameters'!$B$65)*EXP(-($E4+0.11)/'Model Parameters'!$B$48)</f>
        <v>2568.2374124370176</v>
      </c>
      <c r="G4">
        <f>1/((SQRT($F4*(D4)^2/'Model Parameters'!$B$51))/TANH(SQRT($F4*(D4)^2/'Model Parameters'!$B$51))+$F4*D4/'Input Parameters'!$G$17)</f>
        <v>0.91949971492132743</v>
      </c>
      <c r="H4">
        <f>'Model Parameters'!$F$2*'Input Parameters'!$G$4*$G4</f>
        <v>31.319114251194328</v>
      </c>
      <c r="I4">
        <f>'Input Parameters'!$G$15*'Model Parameters'!$B$41/'Model Parameters'!$F$4*EXP(-$E4/'Model Parameters'!$B$50)</f>
        <v>3814.8600817790016</v>
      </c>
      <c r="J4">
        <f>'Input Parameters'!$G$22+('Model Parameters'!$F$20*'Input Parameters'!$G$22 - (1/(1/(D4*($I4+2*$F4*$H4))+1/('Model Parameters'!$F$22*'Input Parameters'!$G$24))) + D4*($I4+2*$F4*$H4))/('Model Parameters'!$F$20+2*'Input Parameters'!$G$13*D4*'Model Parameters'!$B$61*$H4)</f>
        <v>1145.1750950635389</v>
      </c>
      <c r="K4">
        <f>'Input Parameters'!$G$15/(2*'Model Parameters'!$F$4)*'Model Parameters'!$B$39/('Model Parameters'!$B$65)*EXP(-($E4+0.11)/'Model Parameters'!$B$48)+'Input Parameters'!$G$13*'Model Parameters'!$B$61*$J4</f>
        <v>3845.1076434328634</v>
      </c>
      <c r="L4">
        <f>1/((SQRT($K4*(D4)^2/'Model Parameters'!$B$51))/TANH(SQRT($K4*(D4)^2/'Model Parameters'!$B$51))+$K4*D4/'Input Parameters'!$G$17)</f>
        <v>0.88439800475122354</v>
      </c>
      <c r="M4">
        <f>'Model Parameters'!$F$2*'Input Parameters'!$G$4*$L4</f>
        <v>30.123513585539033</v>
      </c>
      <c r="N4">
        <f>'Input Parameters'!$G$22+('Model Parameters'!$F$20*'Input Parameters'!$G$22 - (1/(1/(D4*($I4+2*$F4*$M4))+1/('Model Parameters'!$F$22*'Input Parameters'!$G$24))) + D4*($I4+2*$F4*$M4))/('Model Parameters'!$F$20+2*'Input Parameters'!$G$13*D4*'Model Parameters'!$B$61*$M4)</f>
        <v>1123.0876449985574</v>
      </c>
      <c r="O4" s="4">
        <f>(2*'Model Parameters'!$F$21*'Input Parameters'!$G$23+'Model Parameters'!$F$22*'Input Parameters'!$G$24+'Model Parameters'!$F$20*'Input Parameters'!$G$22+D4*$I4-'Model Parameters'!$F$20*$N4)/(2*'Model Parameters'!$F$21)</f>
        <v>-1602.38293526999</v>
      </c>
      <c r="P4" s="4">
        <f>D4*(2*$F4*$M4)/(2*'Model Parameters'!$F$21)*EXP(-$N4*('Model Parameters'!$B$32+'Model Parameters'!$B$35))</f>
        <v>3154.5662533920799</v>
      </c>
      <c r="Q4">
        <f>MAX(0,$O4+LN(1+($P4*('Model Parameters'!$B$33+2*'Model Parameters'!$B$35)*EXP(-$O4*('Model Parameters'!$B$33+2*'Model Parameters'!$B$35)))/(1+LN(SQRT(1+$P4*('Model Parameters'!$B$33+2*'Model Parameters'!$B$35)*EXP(-$O4*('Model Parameters'!$B$33+2*'Model Parameters'!$B$35))))))/('Model Parameters'!$B$33+2*'Model Parameters'!$B$35))</f>
        <v>816.06551327852503</v>
      </c>
      <c r="R4">
        <f>'Input Parameters'!$G$4*'Model Parameters'!$F$2*EXP(-'Model Parameters'!$B$32*$N4-'Model Parameters'!$B$33*$Q4-'Model Parameters'!$B$35*($N4+2*$Q4))*$L4</f>
        <v>20.525436195713894</v>
      </c>
      <c r="S4">
        <f>'Input Parameters'!$G$22+('Model Parameters'!$F$20*'Input Parameters'!$G$22 - (1/(1/(D4*($I4+2*$F4*$R4))+1/('Model Parameters'!$F$22*'Input Parameters'!$G$24))) +D4*($I4+2*$F4*$R4))/('Model Parameters'!$F$20+2*'Input Parameters'!$G$13*D4*'Model Parameters'!$B$61*$R4)</f>
        <v>909.74565174541135</v>
      </c>
      <c r="T4">
        <f>'Input Parameters'!$G$15/(2*'Model Parameters'!$F$4)*'Model Parameters'!$B$39/('Model Parameters'!$B$65)*EXP(-($E4+0.11)/'Model Parameters'!$B$48)+'Input Parameters'!$G$13*'Model Parameters'!$B$61*$S4</f>
        <v>3582.603814133151</v>
      </c>
      <c r="U4">
        <f>1/((SQRT($T4*(D4)^2/'Model Parameters'!$B$51))/TANH(SQRT($T4*(D4)^2/'Model Parameters'!$B$51))+$T4*D4/'Input Parameters'!$G$17)</f>
        <v>0.89137846802185439</v>
      </c>
      <c r="V4" s="4">
        <f>(2*'Model Parameters'!$F$21*'Input Parameters'!$G$23+'Model Parameters'!$F$22*'Input Parameters'!$G$24+'Model Parameters'!$F$20*'Input Parameters'!$G$22+D4*$I4-'Model Parameters'!$F$20*$S4)/(2*'Model Parameters'!$F$21)</f>
        <v>-1232.0008268825991</v>
      </c>
      <c r="W4" s="4">
        <f>D4*(2*$F4*U4*'Model Parameters'!$F$2*'Input Parameters'!$G$4)/(2*'Model Parameters'!$F$21)*EXP(-$S4*('Model Parameters'!$B$32+'Model Parameters'!$B$35))</f>
        <v>3277.049516516975</v>
      </c>
      <c r="X4">
        <f>MAX(0,$V4+LN(1+($W4*('Model Parameters'!$B$33+2*'Model Parameters'!$B$35)*EXP(-$V4*('Model Parameters'!$B$33+2*'Model Parameters'!$B$35)))/(1+LN(SQRT(1+$W4*('Model Parameters'!$B$33+2*'Model Parameters'!$B$35)*EXP(-$V4*('Model Parameters'!$B$33+2*'Model Parameters'!$B$35))))))/('Model Parameters'!$B$33+2*'Model Parameters'!$B$35))</f>
        <v>1097.4528755124625</v>
      </c>
      <c r="Y4">
        <f>'Input Parameters'!$G$4*'Model Parameters'!$F$2*EXP(-'Model Parameters'!$B$32*$S4-'Model Parameters'!$B$33*$X4-'Model Parameters'!$B$35*($S4+2*$X4))*$U4</f>
        <v>19.734092350300923</v>
      </c>
      <c r="Z4" s="8">
        <f>$E4-'Model Parameters'!$F$3*'Input Parameters'!$G$3/'Model Parameters'!$F$4*LN($S4/'Input Parameters'!$G$22)</f>
        <v>-1.2072183842849467</v>
      </c>
      <c r="AA4" s="8">
        <f>D4*$Y4*$F4*2*'Model Parameters'!$F$4/10</f>
        <v>194.62346384312542</v>
      </c>
      <c r="AB4" s="8">
        <f t="shared" si="2"/>
        <v>19.734092350300923</v>
      </c>
      <c r="AC4" s="8">
        <f t="shared" si="3"/>
        <v>1097.4528755124625</v>
      </c>
      <c r="AD4" s="8">
        <f>LOG10(S4/1000/'Model Parameters'!$B$15)</f>
        <v>13.270977078967102</v>
      </c>
      <c r="AE4" s="8">
        <f>AA4*10/(AA4*10+('Model Parameters'!$F$4*D4)*I4)</f>
        <v>0.96372966867440601</v>
      </c>
      <c r="AF4" s="8">
        <f>MIN(1,('Model Parameters'!$B$45-'Model Parameters'!$F$3*'Input Parameters'!$G$3/'Model Parameters'!$F$4*LN($S4/'Input Parameters'!$G$22))/Z4)</f>
        <v>0.2710515251793178</v>
      </c>
      <c r="AG4" s="8">
        <f>MIN('Input Parameters'!$G$24+'Model Parameters'!$F$2*'Input Parameters'!$G$4*EXP(-'Model Parameters'!$B$32*$S4-'Model Parameters'!$B$33*$X4-'Model Parameters'!$B$35*($S4+2*$X4)),AC4*10^(3-AD4)/'Model Parameters'!$B$13)</f>
        <v>4.5228209589200097E-2</v>
      </c>
      <c r="AH4" s="8">
        <f>EXP(-'Model Parameters'!$B$32*$S4-'Model Parameters'!$B$33*$X4-'Model Parameters'!$B$35*($S4+2*$X4))</f>
        <v>0.64997573672418563</v>
      </c>
    </row>
    <row r="5" spans="1:34" x14ac:dyDescent="0.4">
      <c r="D5" s="4">
        <f t="shared" si="0"/>
        <v>2.9799999999999999E-7</v>
      </c>
      <c r="E5">
        <f t="shared" si="1"/>
        <v>-0.99</v>
      </c>
      <c r="F5">
        <f>'Input Parameters'!$G$15/(2*'Model Parameters'!$F$4)*'Model Parameters'!$B$39/('Model Parameters'!$B$65)*EXP(-($E5+0.11)/'Model Parameters'!$B$48)</f>
        <v>2568.2374124370176</v>
      </c>
      <c r="G5">
        <f>1/((SQRT($F5*(D5)^2/'Model Parameters'!$B$51))/TANH(SQRT($F5*(D5)^2/'Model Parameters'!$B$51))+$F5*D5/'Input Parameters'!$G$17)</f>
        <v>0.85705181095104277</v>
      </c>
      <c r="H5">
        <f>'Model Parameters'!$F$2*'Input Parameters'!$G$4*$G5</f>
        <v>29.192073853623029</v>
      </c>
      <c r="I5">
        <f>'Input Parameters'!$G$15*'Model Parameters'!$B$41/'Model Parameters'!$F$4*EXP(-$E5/'Model Parameters'!$B$50)</f>
        <v>3814.8600817790016</v>
      </c>
      <c r="J5">
        <f>'Input Parameters'!$G$22+('Model Parameters'!$F$20*'Input Parameters'!$G$22 - (1/(1/(D5*($I5+2*$F5*$H5))+1/('Model Parameters'!$F$22*'Input Parameters'!$G$24))) + D5*($I5+2*$F5*$H5))/('Model Parameters'!$F$20+2*'Input Parameters'!$G$13*D5*'Model Parameters'!$B$61*$H5)</f>
        <v>1344.5380448483559</v>
      </c>
      <c r="K5">
        <f>'Input Parameters'!$G$15/(2*'Model Parameters'!$F$4)*'Model Parameters'!$B$39/('Model Parameters'!$B$65)*EXP(-($E5+0.11)/'Model Parameters'!$B$48)+'Input Parameters'!$G$13*'Model Parameters'!$B$61*$J5</f>
        <v>4067.3973324429344</v>
      </c>
      <c r="L5">
        <f>1/((SQRT($K5*(D5)^2/'Model Parameters'!$B$51))/TANH(SQRT($K5*(D5)^2/'Model Parameters'!$B$51))+$K5*D5/'Input Parameters'!$G$17)</f>
        <v>0.79239891512787819</v>
      </c>
      <c r="M5">
        <f>'Model Parameters'!$F$2*'Input Parameters'!$G$4*$L5</f>
        <v>26.989929145911503</v>
      </c>
      <c r="N5">
        <f>'Input Parameters'!$G$22+('Model Parameters'!$F$20*'Input Parameters'!$G$22 - (1/(1/(D5*($I5+2*$F5*$M5))+1/('Model Parameters'!$F$22*'Input Parameters'!$G$24))) + D5*($I5+2*$F5*$M5))/('Model Parameters'!$F$20+2*'Input Parameters'!$G$13*D5*'Model Parameters'!$B$61*$M5)</f>
        <v>1301.2122625397949</v>
      </c>
      <c r="O5" s="4">
        <f>(2*'Model Parameters'!$F$21*'Input Parameters'!$G$23+'Model Parameters'!$F$22*'Input Parameters'!$G$24+'Model Parameters'!$F$20*'Input Parameters'!$G$22+D5*$I5-'Model Parameters'!$F$20*$N5)/(2*'Model Parameters'!$F$21)</f>
        <v>-1866.2569118094602</v>
      </c>
      <c r="P5" s="4">
        <f>D5*(2*$F5*$M5)/(2*'Model Parameters'!$F$21)*EXP(-$N5*('Model Parameters'!$B$32+'Model Parameters'!$B$35))</f>
        <v>4127.0264662302943</v>
      </c>
      <c r="Q5">
        <f>MAX(0,$O5+LN(1+($P5*('Model Parameters'!$B$33+2*'Model Parameters'!$B$35)*EXP(-$O5*('Model Parameters'!$B$33+2*'Model Parameters'!$B$35)))/(1+LN(SQRT(1+$P5*('Model Parameters'!$B$33+2*'Model Parameters'!$B$35)*EXP(-$O5*('Model Parameters'!$B$33+2*'Model Parameters'!$B$35))))))/('Model Parameters'!$B$33+2*'Model Parameters'!$B$35))</f>
        <v>1062.8004050664263</v>
      </c>
      <c r="R5">
        <f>'Input Parameters'!$G$4*'Model Parameters'!$F$2*EXP(-'Model Parameters'!$B$32*$N5-'Model Parameters'!$B$33*$Q5-'Model Parameters'!$B$35*($N5+2*$Q5))*$L5</f>
        <v>16.755149314585907</v>
      </c>
      <c r="S5">
        <f>'Input Parameters'!$G$22+('Model Parameters'!$F$20*'Input Parameters'!$G$22 - (1/(1/(D5*($I5+2*$F5*$R5))+1/('Model Parameters'!$F$22*'Input Parameters'!$G$24))) +D5*($I5+2*$F5*$R5))/('Model Parameters'!$F$20+2*'Input Parameters'!$G$13*D5*'Model Parameters'!$B$61*$R5)</f>
        <v>1034.8293870205923</v>
      </c>
      <c r="T5">
        <f>'Input Parameters'!$G$15/(2*'Model Parameters'!$F$4)*'Model Parameters'!$B$39/('Model Parameters'!$B$65)*EXP(-($E5+0.11)/'Model Parameters'!$B$48)+'Input Parameters'!$G$13*'Model Parameters'!$B$61*$S5</f>
        <v>3722.0721789649779</v>
      </c>
      <c r="U5">
        <f>1/((SQRT($T5*(D5)^2/'Model Parameters'!$B$51))/TANH(SQRT($T5*(D5)^2/'Model Parameters'!$B$51))+$T5*D5/'Input Parameters'!$G$17)</f>
        <v>0.80632373963431969</v>
      </c>
      <c r="V5" s="4">
        <f>(2*'Model Parameters'!$F$21*'Input Parameters'!$G$23+'Model Parameters'!$F$22*'Input Parameters'!$G$24+'Model Parameters'!$F$20*'Input Parameters'!$G$22+D5*$I5-'Model Parameters'!$F$20*$S5)/(2*'Model Parameters'!$F$21)</f>
        <v>-1403.7907579659143</v>
      </c>
      <c r="W5" s="4">
        <f>D5*(2*$F5*U5*'Model Parameters'!$F$2*'Input Parameters'!$G$4)/(2*'Model Parameters'!$F$21)*EXP(-$S5*('Model Parameters'!$B$32+'Model Parameters'!$B$35))</f>
        <v>4361.0985881013576</v>
      </c>
      <c r="X5">
        <f>MAX(0,$V5+LN(1+($W5*('Model Parameters'!$B$33+2*'Model Parameters'!$B$35)*EXP(-$V5*('Model Parameters'!$B$33+2*'Model Parameters'!$B$35)))/(1+LN(SQRT(1+$W5*('Model Parameters'!$B$33+2*'Model Parameters'!$B$35)*EXP(-$V5*('Model Parameters'!$B$33+2*'Model Parameters'!$B$35))))))/('Model Parameters'!$B$33+2*'Model Parameters'!$B$35))</f>
        <v>1412.6189938939044</v>
      </c>
      <c r="Y5">
        <f>'Input Parameters'!$G$4*'Model Parameters'!$F$2*EXP(-'Model Parameters'!$B$32*$S5-'Model Parameters'!$B$33*$X5-'Model Parameters'!$B$35*($S5+2*$X5))*$U5</f>
        <v>16.080982629444954</v>
      </c>
      <c r="Z5" s="8">
        <f>$E5-'Model Parameters'!$F$3*'Input Parameters'!$G$3/'Model Parameters'!$F$4*LN($S5/'Input Parameters'!$G$22)</f>
        <v>-1.2105283031005873</v>
      </c>
      <c r="AA5" s="8">
        <f>D5*$Y5*$F5*2*'Model Parameters'!$F$4/10</f>
        <v>237.49463969101558</v>
      </c>
      <c r="AB5" s="8">
        <f t="shared" si="2"/>
        <v>16.080982629444954</v>
      </c>
      <c r="AC5" s="8">
        <f t="shared" si="3"/>
        <v>1412.6189938939044</v>
      </c>
      <c r="AD5" s="8">
        <f>LOG10(S5/1000/'Model Parameters'!$B$15)</f>
        <v>13.326925843761455</v>
      </c>
      <c r="AE5" s="8">
        <f>AA5*10/(AA5*10+('Model Parameters'!$F$4*D5)*I5)</f>
        <v>0.95585389602040716</v>
      </c>
      <c r="AF5" s="8">
        <f>MIN(1,('Model Parameters'!$B$45-'Model Parameters'!$F$3*'Input Parameters'!$G$3/'Model Parameters'!$F$4*LN($S5/'Input Parameters'!$G$22))/Z5)</f>
        <v>0.27304467169746338</v>
      </c>
      <c r="AG5" s="8">
        <f>MIN('Input Parameters'!$G$24+'Model Parameters'!$F$2*'Input Parameters'!$G$4*EXP(-'Model Parameters'!$B$32*$S5-'Model Parameters'!$B$33*$X5-'Model Parameters'!$B$35*($S5+2*$X5)),AC5*10^(3-AD5)/'Model Parameters'!$B$13)</f>
        <v>5.1179942296705062E-2</v>
      </c>
      <c r="AH5" s="8">
        <f>EXP(-'Model Parameters'!$B$32*$S5-'Model Parameters'!$B$33*$X5-'Model Parameters'!$B$35*($S5+2*$X5))</f>
        <v>0.58552475931803183</v>
      </c>
    </row>
    <row r="6" spans="1:34" x14ac:dyDescent="0.4">
      <c r="D6" s="4">
        <f t="shared" si="0"/>
        <v>3.9699999999999997E-7</v>
      </c>
      <c r="E6">
        <f t="shared" si="1"/>
        <v>-0.99</v>
      </c>
      <c r="F6">
        <f>'Input Parameters'!$G$15/(2*'Model Parameters'!$F$4)*'Model Parameters'!$B$39/('Model Parameters'!$B$65)*EXP(-($E6+0.11)/'Model Parameters'!$B$48)</f>
        <v>2568.2374124370176</v>
      </c>
      <c r="G6">
        <f>1/((SQRT($F6*(D6)^2/'Model Parameters'!$B$51))/TANH(SQRT($F6*(D6)^2/'Model Parameters'!$B$51))+$F6*D6/'Input Parameters'!$G$17)</f>
        <v>0.78880289178438501</v>
      </c>
      <c r="H6">
        <f>'Model Parameters'!$F$2*'Input Parameters'!$G$4*$G6</f>
        <v>26.867444860036048</v>
      </c>
      <c r="I6">
        <f>'Input Parameters'!$G$15*'Model Parameters'!$B$41/'Model Parameters'!$F$4*EXP(-$E6/'Model Parameters'!$B$50)</f>
        <v>3814.8600817790016</v>
      </c>
      <c r="J6">
        <f>'Input Parameters'!$G$22+('Model Parameters'!$F$20*'Input Parameters'!$G$22 - (1/(1/(D6*($I6+2*$F6*$H6))+1/('Model Parameters'!$F$22*'Input Parameters'!$G$24))) + D6*($I6+2*$F6*$H6))/('Model Parameters'!$F$20+2*'Input Parameters'!$G$13*D6*'Model Parameters'!$B$61*$H6)</f>
        <v>1464.4213833181691</v>
      </c>
      <c r="K6">
        <f>'Input Parameters'!$G$15/(2*'Model Parameters'!$F$4)*'Model Parameters'!$B$39/('Model Parameters'!$B$65)*EXP(-($E6+0.11)/'Model Parameters'!$B$48)+'Input Parameters'!$G$13*'Model Parameters'!$B$61*$J6</f>
        <v>4201.0672548367766</v>
      </c>
      <c r="L6">
        <f>1/((SQRT($K6*(D6)^2/'Model Parameters'!$B$51))/TANH(SQRT($K6*(D6)^2/'Model Parameters'!$B$51))+$K6*D6/'Input Parameters'!$G$17)</f>
        <v>0.69891974196047635</v>
      </c>
      <c r="M6">
        <f>'Model Parameters'!$F$2*'Input Parameters'!$G$4*$L6</f>
        <v>23.805931525218895</v>
      </c>
      <c r="N6">
        <f>'Input Parameters'!$G$22+('Model Parameters'!$F$20*'Input Parameters'!$G$22 - (1/(1/(D6*($I6+2*$F6*$M6))+1/('Model Parameters'!$F$22*'Input Parameters'!$G$24))) + D6*($I6+2*$F6*$M6))/('Model Parameters'!$F$20+2*'Input Parameters'!$G$13*D6*'Model Parameters'!$B$61*$M6)</f>
        <v>1400.412050042677</v>
      </c>
      <c r="O6" s="4">
        <f>(2*'Model Parameters'!$F$21*'Input Parameters'!$G$23+'Model Parameters'!$F$22*'Input Parameters'!$G$24+'Model Parameters'!$F$20*'Input Parameters'!$G$22+D6*$I6-'Model Parameters'!$F$20*$N6)/(2*'Model Parameters'!$F$21)</f>
        <v>-1993.1098335252968</v>
      </c>
      <c r="P6" s="4">
        <f>D6*(2*$F6*$M6)/(2*'Model Parameters'!$F$21)*EXP(-$N6*('Model Parameters'!$B$32+'Model Parameters'!$B$35))</f>
        <v>4781.7869690327489</v>
      </c>
      <c r="Q6">
        <f>MAX(0,$O6+LN(1+($P6*('Model Parameters'!$B$33+2*'Model Parameters'!$B$35)*EXP(-$O6*('Model Parameters'!$B$33+2*'Model Parameters'!$B$35)))/(1+LN(SQRT(1+$P6*('Model Parameters'!$B$33+2*'Model Parameters'!$B$35)*EXP(-$O6*('Model Parameters'!$B$33+2*'Model Parameters'!$B$35))))))/('Model Parameters'!$B$33+2*'Model Parameters'!$B$35))</f>
        <v>1232.2562247177502</v>
      </c>
      <c r="R6">
        <f>'Input Parameters'!$G$4*'Model Parameters'!$F$2*EXP(-'Model Parameters'!$B$32*$N6-'Model Parameters'!$B$33*$Q6-'Model Parameters'!$B$35*($N6+2*$Q6))*$L6</f>
        <v>13.908535250201384</v>
      </c>
      <c r="S6">
        <f>'Input Parameters'!$G$22+('Model Parameters'!$F$20*'Input Parameters'!$G$22 - (1/(1/(D6*($I6+2*$F6*$R6))+1/('Model Parameters'!$F$22*'Input Parameters'!$G$24))) +D6*($I6+2*$F6*$R6))/('Model Parameters'!$F$20+2*'Input Parameters'!$G$13*D6*'Model Parameters'!$B$61*$R6)</f>
        <v>1104.8057599528895</v>
      </c>
      <c r="T6">
        <f>'Input Parameters'!$G$15/(2*'Model Parameters'!$F$4)*'Model Parameters'!$B$39/('Model Parameters'!$B$65)*EXP(-($E6+0.11)/'Model Parameters'!$B$48)+'Input Parameters'!$G$13*'Model Parameters'!$B$61*$S6</f>
        <v>3800.0958347844894</v>
      </c>
      <c r="U6">
        <f>1/((SQRT($T6*(D6)^2/'Model Parameters'!$B$51))/TANH(SQRT($T6*(D6)^2/'Model Parameters'!$B$51))+$T6*D6/'Input Parameters'!$G$17)</f>
        <v>0.71879310576815525</v>
      </c>
      <c r="V6" s="4">
        <f>(2*'Model Parameters'!$F$21*'Input Parameters'!$G$23+'Model Parameters'!$F$22*'Input Parameters'!$G$24+'Model Parameters'!$F$20*'Input Parameters'!$G$22+D6*$I6-'Model Parameters'!$F$20*$S6)/(2*'Model Parameters'!$F$21)</f>
        <v>-1479.9090365021082</v>
      </c>
      <c r="W6" s="4">
        <f>D6*(2*$F6*U6*'Model Parameters'!$F$2*'Input Parameters'!$G$4)/(2*'Model Parameters'!$F$21)*EXP(-$S6*('Model Parameters'!$B$32+'Model Parameters'!$B$35))</f>
        <v>5128.1213171226327</v>
      </c>
      <c r="X6">
        <f>MAX(0,$V6+LN(1+($W6*('Model Parameters'!$B$33+2*'Model Parameters'!$B$35)*EXP(-$V6*('Model Parameters'!$B$33+2*'Model Parameters'!$B$35)))/(1+LN(SQRT(1+$W6*('Model Parameters'!$B$33+2*'Model Parameters'!$B$35)*EXP(-$V6*('Model Parameters'!$B$33+2*'Model Parameters'!$B$35))))))/('Model Parameters'!$B$33+2*'Model Parameters'!$B$35))</f>
        <v>1627.5756329803187</v>
      </c>
      <c r="Y6">
        <f>'Input Parameters'!$G$4*'Model Parameters'!$F$2*EXP(-'Model Parameters'!$B$32*$S6-'Model Parameters'!$B$33*$X6-'Model Parameters'!$B$35*($S6+2*$X6))*$U6</f>
        <v>13.378853813121278</v>
      </c>
      <c r="Z6" s="8">
        <f>$E6-'Model Parameters'!$F$3*'Input Parameters'!$G$3/'Model Parameters'!$F$4*LN($S6/'Input Parameters'!$G$22)</f>
        <v>-1.2122094581276583</v>
      </c>
      <c r="AA6" s="8">
        <f>D6*$Y6*$F6*2*'Model Parameters'!$F$4/10</f>
        <v>263.22939170788385</v>
      </c>
      <c r="AB6" s="8">
        <f t="shared" si="2"/>
        <v>13.378853813121278</v>
      </c>
      <c r="AC6" s="8">
        <f t="shared" si="3"/>
        <v>1627.5756329803187</v>
      </c>
      <c r="AD6" s="8">
        <f>LOG10(S6/1000/'Model Parameters'!$B$15)</f>
        <v>13.355343020263785</v>
      </c>
      <c r="AE6" s="8">
        <f>AA6*10/(AA6*10+('Model Parameters'!$F$4*D6)*I6)</f>
        <v>0.9474066344163995</v>
      </c>
      <c r="AF6" s="8">
        <f>MIN(1,('Model Parameters'!$B$45-'Model Parameters'!$F$3*'Input Parameters'!$G$3/'Model Parameters'!$F$4*LN($S6/'Input Parameters'!$G$22))/Z6)</f>
        <v>0.27405285109784489</v>
      </c>
      <c r="AG6" s="8">
        <f>MIN('Input Parameters'!$G$24+'Model Parameters'!$F$2*'Input Parameters'!$G$4*EXP(-'Model Parameters'!$B$32*$S6-'Model Parameters'!$B$33*$X6-'Model Parameters'!$B$35*($S6+2*$X6)),AC6*10^(3-AD6)/'Model Parameters'!$B$13)</f>
        <v>5.5233015325718685E-2</v>
      </c>
      <c r="AH6" s="8">
        <f>EXP(-'Model Parameters'!$B$32*$S6-'Model Parameters'!$B$33*$X6-'Model Parameters'!$B$35*($S6+2*$X6))</f>
        <v>0.54645843399692329</v>
      </c>
    </row>
    <row r="7" spans="1:34" x14ac:dyDescent="0.4">
      <c r="D7" s="4">
        <f t="shared" si="0"/>
        <v>4.9599999999999999E-7</v>
      </c>
      <c r="E7">
        <f t="shared" si="1"/>
        <v>-0.99</v>
      </c>
      <c r="F7">
        <f>'Input Parameters'!$G$15/(2*'Model Parameters'!$F$4)*'Model Parameters'!$B$39/('Model Parameters'!$B$65)*EXP(-($E7+0.11)/'Model Parameters'!$B$48)</f>
        <v>2568.2374124370176</v>
      </c>
      <c r="G7">
        <f>1/((SQRT($F7*(D7)^2/'Model Parameters'!$B$51))/TANH(SQRT($F7*(D7)^2/'Model Parameters'!$B$51))+$F7*D7/'Input Parameters'!$G$17)</f>
        <v>0.72028922000095441</v>
      </c>
      <c r="H7">
        <f>'Model Parameters'!$F$2*'Input Parameters'!$G$4*$G7</f>
        <v>24.533798117646697</v>
      </c>
      <c r="I7">
        <f>'Input Parameters'!$G$15*'Model Parameters'!$B$41/'Model Parameters'!$F$4*EXP(-$E7/'Model Parameters'!$B$50)</f>
        <v>3814.8600817790016</v>
      </c>
      <c r="J7">
        <f>'Input Parameters'!$G$22+('Model Parameters'!$F$20*'Input Parameters'!$G$22 - (1/(1/(D7*($I7+2*$F7*$H7))+1/('Model Parameters'!$F$22*'Input Parameters'!$G$24))) + D7*($I7+2*$F7*$H7))/('Model Parameters'!$F$20+2*'Input Parameters'!$G$13*D7*'Model Parameters'!$B$61*$H7)</f>
        <v>1541.0954982456999</v>
      </c>
      <c r="K7">
        <f>'Input Parameters'!$G$15/(2*'Model Parameters'!$F$4)*'Model Parameters'!$B$39/('Model Parameters'!$B$65)*EXP(-($E7+0.11)/'Model Parameters'!$B$48)+'Input Parameters'!$G$13*'Model Parameters'!$B$61*$J7</f>
        <v>4286.5588929809728</v>
      </c>
      <c r="L7">
        <f>1/((SQRT($K7*(D7)^2/'Model Parameters'!$B$51))/TANH(SQRT($K7*(D7)^2/'Model Parameters'!$B$51))+$K7*D7/'Input Parameters'!$G$17)</f>
        <v>0.61321364626997066</v>
      </c>
      <c r="M7">
        <f>'Model Parameters'!$F$2*'Input Parameters'!$G$4*$L7</f>
        <v>20.886692987788351</v>
      </c>
      <c r="N7">
        <f>'Input Parameters'!$G$22+('Model Parameters'!$F$20*'Input Parameters'!$G$22 - (1/(1/(D7*($I7+2*$F7*$M7))+1/('Model Parameters'!$F$22*'Input Parameters'!$G$24))) + D7*($I7+2*$F7*$M7))/('Model Parameters'!$F$20+2*'Input Parameters'!$G$13*D7*'Model Parameters'!$B$61*$M7)</f>
        <v>1459.2031565842842</v>
      </c>
      <c r="O7" s="4">
        <f>(2*'Model Parameters'!$F$21*'Input Parameters'!$G$23+'Model Parameters'!$F$22*'Input Parameters'!$G$24+'Model Parameters'!$F$20*'Input Parameters'!$G$22+D7*$I7-'Model Parameters'!$F$20*$N7)/(2*'Model Parameters'!$F$21)</f>
        <v>-2049.8094196349011</v>
      </c>
      <c r="P7" s="4">
        <f>D7*(2*$F7*$M7)/(2*'Model Parameters'!$F$21)*EXP(-$N7*('Model Parameters'!$B$32+'Model Parameters'!$B$35))</f>
        <v>5198.1393770108361</v>
      </c>
      <c r="Q7">
        <f>MAX(0,$O7+LN(1+($P7*('Model Parameters'!$B$33+2*'Model Parameters'!$B$35)*EXP(-$O7*('Model Parameters'!$B$33+2*'Model Parameters'!$B$35)))/(1+LN(SQRT(1+$P7*('Model Parameters'!$B$33+2*'Model Parameters'!$B$35)*EXP(-$O7*('Model Parameters'!$B$33+2*'Model Parameters'!$B$35))))))/('Model Parameters'!$B$33+2*'Model Parameters'!$B$35))</f>
        <v>1343.6740820845293</v>
      </c>
      <c r="R7">
        <f>'Input Parameters'!$G$4*'Model Parameters'!$F$2*EXP(-'Model Parameters'!$B$32*$N7-'Model Parameters'!$B$33*$Q7-'Model Parameters'!$B$35*($N7+2*$Q7))*$L7</f>
        <v>11.73643880471821</v>
      </c>
      <c r="S7">
        <f>'Input Parameters'!$G$22+('Model Parameters'!$F$20*'Input Parameters'!$G$22 - (1/(1/(D7*($I7+2*$F7*$R7))+1/('Model Parameters'!$F$22*'Input Parameters'!$G$24))) +D7*($I7+2*$F7*$R7))/('Model Parameters'!$F$20+2*'Input Parameters'!$G$13*D7*'Model Parameters'!$B$61*$R7)</f>
        <v>1147.7569372514954</v>
      </c>
      <c r="T7">
        <f>'Input Parameters'!$G$15/(2*'Model Parameters'!$F$4)*'Model Parameters'!$B$39/('Model Parameters'!$B$65)*EXP(-($E7+0.11)/'Model Parameters'!$B$48)+'Input Parameters'!$G$13*'Model Parameters'!$B$61*$S7</f>
        <v>3847.9863974724349</v>
      </c>
      <c r="U7">
        <f>1/((SQRT($T7*(D7)^2/'Model Parameters'!$B$51))/TANH(SQRT($T7*(D7)^2/'Model Parameters'!$B$51))+$T7*D7/'Input Parameters'!$G$17)</f>
        <v>0.6369219140319331</v>
      </c>
      <c r="V7" s="4">
        <f>(2*'Model Parameters'!$F$21*'Input Parameters'!$G$23+'Model Parameters'!$F$22*'Input Parameters'!$G$24+'Model Parameters'!$F$20*'Input Parameters'!$G$22+D7*$I7-'Model Parameters'!$F$20*$S7)/(2*'Model Parameters'!$F$21)</f>
        <v>-1509.1089902127208</v>
      </c>
      <c r="W7" s="4">
        <f>D7*(2*$F7*U7*'Model Parameters'!$F$2*'Input Parameters'!$G$4)/(2*'Model Parameters'!$F$21)*EXP(-$S7*('Model Parameters'!$B$32+'Model Parameters'!$B$35))</f>
        <v>5642.720694868648</v>
      </c>
      <c r="X7">
        <f>MAX(0,$V7+LN(1+($W7*('Model Parameters'!$B$33+2*'Model Parameters'!$B$35)*EXP(-$V7*('Model Parameters'!$B$33+2*'Model Parameters'!$B$35)))/(1+LN(SQRT(1+$W7*('Model Parameters'!$B$33+2*'Model Parameters'!$B$35)*EXP(-$V7*('Model Parameters'!$B$33+2*'Model Parameters'!$B$35))))))/('Model Parameters'!$B$33+2*'Model Parameters'!$B$35))</f>
        <v>1770.698926813883</v>
      </c>
      <c r="Y7">
        <f>'Input Parameters'!$G$4*'Model Parameters'!$F$2*EXP(-'Model Parameters'!$B$32*$S7-'Model Parameters'!$B$33*$X7-'Model Parameters'!$B$35*($S7+2*$X7))*$U7</f>
        <v>11.328135376029982</v>
      </c>
      <c r="Z7" s="8">
        <f>$E7-'Model Parameters'!$F$3*'Input Parameters'!$G$3/'Model Parameters'!$F$4*LN($S7/'Input Parameters'!$G$22)</f>
        <v>-1.2131893811741605</v>
      </c>
      <c r="AA7" s="8">
        <f>D7*$Y7*$F7*2*'Model Parameters'!$F$4/10</f>
        <v>278.46144465529471</v>
      </c>
      <c r="AB7" s="8">
        <f t="shared" si="2"/>
        <v>11.328135376029982</v>
      </c>
      <c r="AC7" s="8">
        <f t="shared" si="3"/>
        <v>1770.698926813883</v>
      </c>
      <c r="AD7" s="8">
        <f>LOG10(S7/1000/'Model Parameters'!$B$15)</f>
        <v>13.371907016874893</v>
      </c>
      <c r="AE7" s="8">
        <f>AA7*10/(AA7*10+('Model Parameters'!$F$4*D7)*I7)</f>
        <v>0.93847152920518995</v>
      </c>
      <c r="AF7" s="8">
        <f>MIN(1,('Model Parameters'!$B$45-'Model Parameters'!$F$3*'Input Parameters'!$G$3/'Model Parameters'!$F$4*LN($S7/'Input Parameters'!$G$22))/Z7)</f>
        <v>0.27463921655140933</v>
      </c>
      <c r="AG7" s="8">
        <f>MIN('Input Parameters'!$G$24+'Model Parameters'!$F$2*'Input Parameters'!$G$4*EXP(-'Model Parameters'!$B$32*$S7-'Model Parameters'!$B$33*$X7-'Model Parameters'!$B$35*($S7+2*$X7)),AC7*10^(3-AD7)/'Model Parameters'!$B$13)</f>
        <v>5.7841334114711047E-2</v>
      </c>
      <c r="AH7" s="8">
        <f>EXP(-'Model Parameters'!$B$32*$S7-'Model Parameters'!$B$33*$X7-'Model Parameters'!$B$35*($S7+2*$X7))</f>
        <v>0.52217294548860427</v>
      </c>
    </row>
    <row r="8" spans="1:34" x14ac:dyDescent="0.4">
      <c r="D8" s="4">
        <f t="shared" si="0"/>
        <v>5.9500000000000002E-7</v>
      </c>
      <c r="E8">
        <f t="shared" si="1"/>
        <v>-0.99</v>
      </c>
      <c r="F8">
        <f>'Input Parameters'!$G$15/(2*'Model Parameters'!$F$4)*'Model Parameters'!$B$39/('Model Parameters'!$B$65)*EXP(-($E8+0.11)/'Model Parameters'!$B$48)</f>
        <v>2568.2374124370176</v>
      </c>
      <c r="G8">
        <f>1/((SQRT($F8*(D8)^2/'Model Parameters'!$B$51))/TANH(SQRT($F8*(D8)^2/'Model Parameters'!$B$51))+$F8*D8/'Input Parameters'!$G$17)</f>
        <v>0.6552137693152521</v>
      </c>
      <c r="H8">
        <f>'Model Parameters'!$F$2*'Input Parameters'!$G$4*$G8</f>
        <v>22.317260752925652</v>
      </c>
      <c r="I8">
        <f>'Input Parameters'!$G$15*'Model Parameters'!$B$41/'Model Parameters'!$F$4*EXP(-$E8/'Model Parameters'!$B$50)</f>
        <v>3814.8600817790016</v>
      </c>
      <c r="J8">
        <f>'Input Parameters'!$G$22+('Model Parameters'!$F$20*'Input Parameters'!$G$22 - (1/(1/(D8*($I8+2*$F8*$H8))+1/('Model Parameters'!$F$22*'Input Parameters'!$G$24))) + D8*($I8+2*$F8*$H8))/('Model Parameters'!$F$20+2*'Input Parameters'!$G$13*D8*'Model Parameters'!$B$61*$H8)</f>
        <v>1592.4942025774826</v>
      </c>
      <c r="K8">
        <f>'Input Parameters'!$G$15/(2*'Model Parameters'!$F$4)*'Model Parameters'!$B$39/('Model Parameters'!$B$65)*EXP(-($E8+0.11)/'Model Parameters'!$B$48)+'Input Parameters'!$G$13*'Model Parameters'!$B$61*$J8</f>
        <v>4343.8684483109109</v>
      </c>
      <c r="L8">
        <f>1/((SQRT($K8*(D8)^2/'Model Parameters'!$B$51))/TANH(SQRT($K8*(D8)^2/'Model Parameters'!$B$51))+$K8*D8/'Input Parameters'!$G$17)</f>
        <v>0.53891100882391307</v>
      </c>
      <c r="M8">
        <f>'Model Parameters'!$F$2*'Input Parameters'!$G$4*$L8</f>
        <v>18.35586806900384</v>
      </c>
      <c r="N8">
        <f>'Input Parameters'!$G$22+('Model Parameters'!$F$20*'Input Parameters'!$G$22 - (1/(1/(D8*($I8+2*$F8*$M8))+1/('Model Parameters'!$F$22*'Input Parameters'!$G$24))) + D8*($I8+2*$F8*$M8))/('Model Parameters'!$F$20+2*'Input Parameters'!$G$13*D8*'Model Parameters'!$B$61*$M8)</f>
        <v>1496.1965966631756</v>
      </c>
      <c r="O8" s="4">
        <f>(2*'Model Parameters'!$F$21*'Input Parameters'!$G$23+'Model Parameters'!$F$22*'Input Parameters'!$G$24+'Model Parameters'!$F$20*'Input Parameters'!$G$22+D8*$I8-'Model Parameters'!$F$20*$N8)/(2*'Model Parameters'!$F$21)</f>
        <v>-2068.6661716203962</v>
      </c>
      <c r="P8" s="4">
        <f>D8*(2*$F8*$M8)/(2*'Model Parameters'!$F$21)*EXP(-$N8*('Model Parameters'!$B$32+'Model Parameters'!$B$35))</f>
        <v>5451.4482641757268</v>
      </c>
      <c r="Q8">
        <f>MAX(0,$O8+LN(1+($P8*('Model Parameters'!$B$33+2*'Model Parameters'!$B$35)*EXP(-$O8*('Model Parameters'!$B$33+2*'Model Parameters'!$B$35)))/(1+LN(SQRT(1+$P8*('Model Parameters'!$B$33+2*'Model Parameters'!$B$35)*EXP(-$O8*('Model Parameters'!$B$33+2*'Model Parameters'!$B$35))))))/('Model Parameters'!$B$33+2*'Model Parameters'!$B$35))</f>
        <v>1416.3396937100242</v>
      </c>
      <c r="R8">
        <f>'Input Parameters'!$G$4*'Model Parameters'!$F$2*EXP(-'Model Parameters'!$B$32*$N8-'Model Parameters'!$B$33*$Q8-'Model Parameters'!$B$35*($N8+2*$Q8))*$L8</f>
        <v>10.057344882645584</v>
      </c>
      <c r="S8">
        <f>'Input Parameters'!$G$22+('Model Parameters'!$F$20*'Input Parameters'!$G$22 - (1/(1/(D8*($I8+2*$F8*$R8))+1/('Model Parameters'!$F$22*'Input Parameters'!$G$24))) +D8*($I8+2*$F8*$R8))/('Model Parameters'!$F$20+2*'Input Parameters'!$G$13*D8*'Model Parameters'!$B$61*$R8)</f>
        <v>1176.4390393394876</v>
      </c>
      <c r="T8">
        <f>'Input Parameters'!$G$15/(2*'Model Parameters'!$F$4)*'Model Parameters'!$B$39/('Model Parameters'!$B$65)*EXP(-($E8+0.11)/'Model Parameters'!$B$48)+'Input Parameters'!$G$13*'Model Parameters'!$B$61*$S8</f>
        <v>3879.9669413005463</v>
      </c>
      <c r="U8">
        <f>1/((SQRT($T8*(D8)^2/'Model Parameters'!$B$51))/TANH(SQRT($T8*(D8)^2/'Model Parameters'!$B$51))+$T8*D8/'Input Parameters'!$G$17)</f>
        <v>0.56438867473406307</v>
      </c>
      <c r="V8" s="4">
        <f>(2*'Model Parameters'!$F$21*'Input Parameters'!$G$23+'Model Parameters'!$F$22*'Input Parameters'!$G$24+'Model Parameters'!$F$20*'Input Parameters'!$G$22+D8*$I8-'Model Parameters'!$F$20*$S8)/(2*'Model Parameters'!$F$21)</f>
        <v>-1513.5364643910245</v>
      </c>
      <c r="W8" s="4">
        <f>D8*(2*$F8*U8*'Model Parameters'!$F$2*'Input Parameters'!$G$4)/(2*'Model Parameters'!$F$21)*EXP(-$S8*('Model Parameters'!$B$32+'Model Parameters'!$B$35))</f>
        <v>5973.8024830699414</v>
      </c>
      <c r="X8">
        <f>MAX(0,$V8+LN(1+($W8*('Model Parameters'!$B$33+2*'Model Parameters'!$B$35)*EXP(-$V8*('Model Parameters'!$B$33+2*'Model Parameters'!$B$35)))/(1+LN(SQRT(1+$W8*('Model Parameters'!$B$33+2*'Model Parameters'!$B$35)*EXP(-$V8*('Model Parameters'!$B$33+2*'Model Parameters'!$B$35))))))/('Model Parameters'!$B$33+2*'Model Parameters'!$B$35))</f>
        <v>1865.4267583526405</v>
      </c>
      <c r="Y8">
        <f>'Input Parameters'!$G$4*'Model Parameters'!$F$2*EXP(-'Model Parameters'!$B$32*$S8-'Model Parameters'!$B$33*$X8-'Model Parameters'!$B$35*($S8+2*$X8))*$U8</f>
        <v>9.7402004424957553</v>
      </c>
      <c r="Z8" s="8">
        <f>$E8-'Model Parameters'!$F$3*'Input Parameters'!$G$3/'Model Parameters'!$F$4*LN($S8/'Input Parameters'!$G$22)</f>
        <v>-1.2138235449426484</v>
      </c>
      <c r="AA8" s="8">
        <f>D8*$Y8*$F8*2*'Model Parameters'!$F$4/10</f>
        <v>287.21679061590618</v>
      </c>
      <c r="AB8" s="8">
        <f t="shared" si="2"/>
        <v>9.7402004424957553</v>
      </c>
      <c r="AC8" s="8">
        <f t="shared" si="3"/>
        <v>1865.4267583526405</v>
      </c>
      <c r="AD8" s="8">
        <f>LOG10(S8/1000/'Model Parameters'!$B$15)</f>
        <v>13.382626518319027</v>
      </c>
      <c r="AE8" s="8">
        <f>AA8*10/(AA8*10+('Model Parameters'!$F$4*D8)*I8)</f>
        <v>0.92915128350584175</v>
      </c>
      <c r="AF8" s="8">
        <f>MIN(1,('Model Parameters'!$B$45-'Model Parameters'!$F$3*'Input Parameters'!$G$3/'Model Parameters'!$F$4*LN($S8/'Input Parameters'!$G$22))/Z8)</f>
        <v>0.27501818228317615</v>
      </c>
      <c r="AG8" s="8">
        <f>MIN('Input Parameters'!$G$24+'Model Parameters'!$F$2*'Input Parameters'!$G$4*EXP(-'Model Parameters'!$B$32*$S8-'Model Parameters'!$B$33*$X8-'Model Parameters'!$B$35*($S8+2*$X8)),AC8*10^(3-AD8)/'Model Parameters'!$B$13)</f>
        <v>5.9450057372177886E-2</v>
      </c>
      <c r="AH8" s="8">
        <f>EXP(-'Model Parameters'!$B$32*$S8-'Model Parameters'!$B$33*$X8-'Model Parameters'!$B$35*($S8+2*$X8))</f>
        <v>0.50667763141308075</v>
      </c>
    </row>
    <row r="9" spans="1:34" x14ac:dyDescent="0.4">
      <c r="D9" s="4">
        <f t="shared" si="0"/>
        <v>6.9399999999999994E-7</v>
      </c>
      <c r="E9">
        <f t="shared" si="1"/>
        <v>-0.99</v>
      </c>
      <c r="F9">
        <f>'Input Parameters'!$G$15/(2*'Model Parameters'!$F$4)*'Model Parameters'!$B$39/('Model Parameters'!$B$65)*EXP(-($E9+0.11)/'Model Parameters'!$B$48)</f>
        <v>2568.2374124370176</v>
      </c>
      <c r="G9">
        <f>1/((SQRT($F9*(D9)^2/'Model Parameters'!$B$51))/TANH(SQRT($F9*(D9)^2/'Model Parameters'!$B$51))+$F9*D9/'Input Parameters'!$G$17)</f>
        <v>0.59559703518277884</v>
      </c>
      <c r="H9">
        <f>'Model Parameters'!$F$2*'Input Parameters'!$G$4*$G9</f>
        <v>20.286652937307394</v>
      </c>
      <c r="I9">
        <f>'Input Parameters'!$G$15*'Model Parameters'!$B$41/'Model Parameters'!$F$4*EXP(-$E9/'Model Parameters'!$B$50)</f>
        <v>3814.8600817790016</v>
      </c>
      <c r="J9">
        <f>'Input Parameters'!$G$22+('Model Parameters'!$F$20*'Input Parameters'!$G$22 - (1/(1/(D9*($I9+2*$F9*$H9))+1/('Model Parameters'!$F$22*'Input Parameters'!$G$24))) + D9*($I9+2*$F9*$H9))/('Model Parameters'!$F$20+2*'Input Parameters'!$G$13*D9*'Model Parameters'!$B$61*$H9)</f>
        <v>1628.4030217015697</v>
      </c>
      <c r="K9">
        <f>'Input Parameters'!$G$15/(2*'Model Parameters'!$F$4)*'Model Parameters'!$B$39/('Model Parameters'!$B$65)*EXP(-($E9+0.11)/'Model Parameters'!$B$48)+'Input Parameters'!$G$13*'Model Parameters'!$B$61*$J9</f>
        <v>4383.9067816342676</v>
      </c>
      <c r="L9">
        <f>1/((SQRT($K9*(D9)^2/'Model Parameters'!$B$51))/TANH(SQRT($K9*(D9)^2/'Model Parameters'!$B$51))+$K9*D9/'Input Parameters'!$G$17)</f>
        <v>0.47628563891114911</v>
      </c>
      <c r="M9">
        <f>'Model Parameters'!$F$2*'Input Parameters'!$G$4*$L9</f>
        <v>16.222782997314635</v>
      </c>
      <c r="N9">
        <f>'Input Parameters'!$G$22+('Model Parameters'!$F$20*'Input Parameters'!$G$22 - (1/(1/(D9*($I9+2*$F9*$M9))+1/('Model Parameters'!$F$22*'Input Parameters'!$G$24))) + D9*($I9+2*$F9*$M9))/('Model Parameters'!$F$20+2*'Input Parameters'!$G$13*D9*'Model Parameters'!$B$61*$M9)</f>
        <v>1521.0734386111567</v>
      </c>
      <c r="O9" s="4">
        <f>(2*'Model Parameters'!$F$21*'Input Parameters'!$G$23+'Model Parameters'!$F$22*'Input Parameters'!$G$24+'Model Parameters'!$F$20*'Input Parameters'!$G$22+D9*$I9-'Model Parameters'!$F$20*$N9)/(2*'Model Parameters'!$F$21)</f>
        <v>-2066.487350187937</v>
      </c>
      <c r="P9" s="4">
        <f>D9*(2*$F9*$M9)/(2*'Model Parameters'!$F$21)*EXP(-$N9*('Model Parameters'!$B$32+'Model Parameters'!$B$35))</f>
        <v>5599.8181238070092</v>
      </c>
      <c r="Q9">
        <f>MAX(0,$O9+LN(1+($P9*('Model Parameters'!$B$33+2*'Model Parameters'!$B$35)*EXP(-$O9*('Model Parameters'!$B$33+2*'Model Parameters'!$B$35)))/(1+LN(SQRT(1+$P9*('Model Parameters'!$B$33+2*'Model Parameters'!$B$35)*EXP(-$O9*('Model Parameters'!$B$33+2*'Model Parameters'!$B$35))))))/('Model Parameters'!$B$33+2*'Model Parameters'!$B$35))</f>
        <v>1464.5676218954904</v>
      </c>
      <c r="R9">
        <f>'Input Parameters'!$G$4*'Model Parameters'!$F$2*EXP(-'Model Parameters'!$B$32*$N9-'Model Parameters'!$B$33*$Q9-'Model Parameters'!$B$35*($N9+2*$Q9))*$L9</f>
        <v>8.7405922721844167</v>
      </c>
      <c r="S9">
        <f>'Input Parameters'!$G$22+('Model Parameters'!$F$20*'Input Parameters'!$G$22 - (1/(1/(D9*($I9+2*$F9*$R9))+1/('Model Parameters'!$F$22*'Input Parameters'!$G$24))) +D9*($I9+2*$F9*$R9))/('Model Parameters'!$F$20+2*'Input Parameters'!$G$13*D9*'Model Parameters'!$B$61*$R9)</f>
        <v>1197.2873643532669</v>
      </c>
      <c r="T9">
        <f>'Input Parameters'!$G$15/(2*'Model Parameters'!$F$4)*'Model Parameters'!$B$39/('Model Parameters'!$B$65)*EXP(-($E9+0.11)/'Model Parameters'!$B$48)+'Input Parameters'!$G$13*'Model Parameters'!$B$61*$S9</f>
        <v>3903.2128236909102</v>
      </c>
      <c r="U9">
        <f>1/((SQRT($T9*(D9)^2/'Model Parameters'!$B$51))/TANH(SQRT($T9*(D9)^2/'Model Parameters'!$B$51))+$T9*D9/'Input Parameters'!$G$17)</f>
        <v>0.50199570718430264</v>
      </c>
      <c r="V9" s="4">
        <f>(2*'Model Parameters'!$F$21*'Input Parameters'!$G$23+'Model Parameters'!$F$22*'Input Parameters'!$G$24+'Model Parameters'!$F$20*'Input Parameters'!$G$22+D9*$I9-'Model Parameters'!$F$20*$S9)/(2*'Model Parameters'!$F$21)</f>
        <v>-1504.3637521965452</v>
      </c>
      <c r="W9" s="4">
        <f>D9*(2*$F9*U9*'Model Parameters'!$F$2*'Input Parameters'!$G$4)/(2*'Model Parameters'!$F$21)*EXP(-$S9*('Model Parameters'!$B$32+'Model Parameters'!$B$35))</f>
        <v>6179.1975593484749</v>
      </c>
      <c r="X9">
        <f>MAX(0,$V9+LN(1+($W9*('Model Parameters'!$B$33+2*'Model Parameters'!$B$35)*EXP(-$V9*('Model Parameters'!$B$33+2*'Model Parameters'!$B$35)))/(1+LN(SQRT(1+$W9*('Model Parameters'!$B$33+2*'Model Parameters'!$B$35)*EXP(-$V9*('Model Parameters'!$B$33+2*'Model Parameters'!$B$35))))))/('Model Parameters'!$B$33+2*'Model Parameters'!$B$35))</f>
        <v>1928.5567827858285</v>
      </c>
      <c r="Y9">
        <f>'Input Parameters'!$G$4*'Model Parameters'!$F$2*EXP(-'Model Parameters'!$B$32*$S9-'Model Parameters'!$B$33*$X9-'Model Parameters'!$B$35*($S9+2*$X9))*$U9</f>
        <v>8.4891496293001492</v>
      </c>
      <c r="Z9" s="8">
        <f>$E9-'Model Parameters'!$F$3*'Input Parameters'!$G$3/'Model Parameters'!$F$4*LN($S9/'Input Parameters'!$G$22)</f>
        <v>-1.214274873507972</v>
      </c>
      <c r="AA9" s="8">
        <f>D9*$Y9*$F9*2*'Model Parameters'!$F$4/10</f>
        <v>291.97698792225208</v>
      </c>
      <c r="AB9" s="8">
        <f t="shared" si="2"/>
        <v>8.4891496293001492</v>
      </c>
      <c r="AC9" s="8">
        <f t="shared" si="3"/>
        <v>1928.5567827858285</v>
      </c>
      <c r="AD9" s="8">
        <f>LOG10(S9/1000/'Model Parameters'!$B$15)</f>
        <v>13.390255489648155</v>
      </c>
      <c r="AE9" s="8">
        <f>AA9*10/(AA9*10+('Model Parameters'!$F$4*D9)*I9)</f>
        <v>0.91955024498005378</v>
      </c>
      <c r="AF9" s="8">
        <f>MIN(1,('Model Parameters'!$B$45-'Model Parameters'!$F$3*'Input Parameters'!$G$3/'Model Parameters'!$F$4*LN($S9/'Input Parameters'!$G$22))/Z9)</f>
        <v>0.27528764763308544</v>
      </c>
      <c r="AG9" s="8">
        <f>MIN('Input Parameters'!$G$24+'Model Parameters'!$F$2*'Input Parameters'!$G$4*EXP(-'Model Parameters'!$B$32*$S9-'Model Parameters'!$B$33*$X9-'Model Parameters'!$B$35*($S9+2*$X9)),AC9*10^(3-AD9)/'Model Parameters'!$B$13)</f>
        <v>6.0391738936020262E-2</v>
      </c>
      <c r="AH9" s="8">
        <f>EXP(-'Model Parameters'!$B$32*$S9-'Model Parameters'!$B$33*$X9-'Model Parameters'!$B$35*($S9+2*$X9))</f>
        <v>0.49648520701463184</v>
      </c>
    </row>
    <row r="10" spans="1:34" x14ac:dyDescent="0.4">
      <c r="D10" s="4">
        <f t="shared" si="0"/>
        <v>7.9299999999999997E-7</v>
      </c>
      <c r="E10">
        <f t="shared" si="1"/>
        <v>-0.99</v>
      </c>
      <c r="F10">
        <f>'Input Parameters'!$G$15/(2*'Model Parameters'!$F$4)*'Model Parameters'!$B$39/('Model Parameters'!$B$65)*EXP(-($E10+0.11)/'Model Parameters'!$B$48)</f>
        <v>2568.2374124370176</v>
      </c>
      <c r="G10">
        <f>1/((SQRT($F10*(D10)^2/'Model Parameters'!$B$51))/TANH(SQRT($F10*(D10)^2/'Model Parameters'!$B$51))+$F10*D10/'Input Parameters'!$G$17)</f>
        <v>0.54221975527157296</v>
      </c>
      <c r="H10">
        <f>'Model Parameters'!$F$2*'Input Parameters'!$G$4*$G10</f>
        <v>18.468567405763679</v>
      </c>
      <c r="I10">
        <f>'Input Parameters'!$G$15*'Model Parameters'!$B$41/'Model Parameters'!$F$4*EXP(-$E10/'Model Parameters'!$B$50)</f>
        <v>3814.8600817790016</v>
      </c>
      <c r="J10">
        <f>'Input Parameters'!$G$22+('Model Parameters'!$F$20*'Input Parameters'!$G$22 - (1/(1/(D10*($I10+2*$F10*$H10))+1/('Model Parameters'!$F$22*'Input Parameters'!$G$24))) + D10*($I10+2*$F10*$H10))/('Model Parameters'!$F$20+2*'Input Parameters'!$G$13*D10*'Model Parameters'!$B$61*$H10)</f>
        <v>1654.5263401668208</v>
      </c>
      <c r="K10">
        <f>'Input Parameters'!$G$15/(2*'Model Parameters'!$F$4)*'Model Parameters'!$B$39/('Model Parameters'!$B$65)*EXP(-($E10+0.11)/'Model Parameters'!$B$48)+'Input Parameters'!$G$13*'Model Parameters'!$B$61*$J10</f>
        <v>4413.034281723023</v>
      </c>
      <c r="L10">
        <f>1/((SQRT($K10*(D10)^2/'Model Parameters'!$B$51))/TANH(SQRT($K10*(D10)^2/'Model Parameters'!$B$51))+$K10*D10/'Input Parameters'!$G$17)</f>
        <v>0.42410841042248149</v>
      </c>
      <c r="M10">
        <f>'Model Parameters'!$F$2*'Input Parameters'!$G$4*$L10</f>
        <v>14.445572462249848</v>
      </c>
      <c r="N10">
        <f>'Input Parameters'!$G$22+('Model Parameters'!$F$20*'Input Parameters'!$G$22 - (1/(1/(D10*($I10+2*$F10*$M10))+1/('Model Parameters'!$F$22*'Input Parameters'!$G$24))) + D10*($I10+2*$F10*$M10))/('Model Parameters'!$F$20+2*'Input Parameters'!$G$13*D10*'Model Parameters'!$B$61*$M10)</f>
        <v>1539.0970433961479</v>
      </c>
      <c r="O10" s="4">
        <f>(2*'Model Parameters'!$F$21*'Input Parameters'!$G$23+'Model Parameters'!$F$22*'Input Parameters'!$G$24+'Model Parameters'!$F$20*'Input Parameters'!$G$22+D10*$I10-'Model Parameters'!$F$20*$N10)/(2*'Model Parameters'!$F$21)</f>
        <v>-2052.4106534661282</v>
      </c>
      <c r="P10" s="4">
        <f>D10*(2*$F10*$M10)/(2*'Model Parameters'!$F$21)*EXP(-$N10*('Model Parameters'!$B$32+'Model Parameters'!$B$35))</f>
        <v>5683.1336932691884</v>
      </c>
      <c r="Q10">
        <f>MAX(0,$O10+LN(1+($P10*('Model Parameters'!$B$33+2*'Model Parameters'!$B$35)*EXP(-$O10*('Model Parameters'!$B$33+2*'Model Parameters'!$B$35)))/(1+LN(SQRT(1+$P10*('Model Parameters'!$B$33+2*'Model Parameters'!$B$35)*EXP(-$O10*('Model Parameters'!$B$33+2*'Model Parameters'!$B$35))))))/('Model Parameters'!$B$33+2*'Model Parameters'!$B$35))</f>
        <v>1497.8567357376965</v>
      </c>
      <c r="R10">
        <f>'Input Parameters'!$G$4*'Model Parameters'!$F$2*EXP(-'Model Parameters'!$B$32*$N10-'Model Parameters'!$B$33*$Q10-'Model Parameters'!$B$35*($N10+2*$Q10))*$L10</f>
        <v>7.6924361244057371</v>
      </c>
      <c r="S10">
        <f>'Input Parameters'!$G$22+('Model Parameters'!$F$20*'Input Parameters'!$G$22 - (1/(1/(D10*($I10+2*$F10*$R10))+1/('Model Parameters'!$F$22*'Input Parameters'!$G$24))) +D10*($I10+2*$F10*$R10))/('Model Parameters'!$F$20+2*'Input Parameters'!$G$13*D10*'Model Parameters'!$B$61*$R10)</f>
        <v>1213.7482865995978</v>
      </c>
      <c r="T10">
        <f>'Input Parameters'!$G$15/(2*'Model Parameters'!$F$4)*'Model Parameters'!$B$39/('Model Parameters'!$B$65)*EXP(-($E10+0.11)/'Model Parameters'!$B$48)+'Input Parameters'!$G$13*'Model Parameters'!$B$61*$S10</f>
        <v>3921.5667519955691</v>
      </c>
      <c r="U10">
        <f>1/((SQRT($T10*(D10)^2/'Model Parameters'!$B$51))/TANH(SQRT($T10*(D10)^2/'Model Parameters'!$B$51))+$T10*D10/'Input Parameters'!$G$17)</f>
        <v>0.44908244981862866</v>
      </c>
      <c r="V10" s="4">
        <f>(2*'Model Parameters'!$F$21*'Input Parameters'!$G$23+'Model Parameters'!$F$22*'Input Parameters'!$G$24+'Model Parameters'!$F$20*'Input Parameters'!$G$22+D10*$I10-'Model Parameters'!$F$20*$S10)/(2*'Model Parameters'!$F$21)</f>
        <v>-1487.5740891028404</v>
      </c>
      <c r="W10" s="4">
        <f>D10*(2*$F10*U10*'Model Parameters'!$F$2*'Input Parameters'!$G$4)/(2*'Model Parameters'!$F$21)*EXP(-$S10*('Model Parameters'!$B$32+'Model Parameters'!$B$35))</f>
        <v>6301.7167688012732</v>
      </c>
      <c r="X10">
        <f>MAX(0,$V10+LN(1+($W10*('Model Parameters'!$B$33+2*'Model Parameters'!$B$35)*EXP(-$V10*('Model Parameters'!$B$33+2*'Model Parameters'!$B$35)))/(1+LN(SQRT(1+$W10*('Model Parameters'!$B$33+2*'Model Parameters'!$B$35)*EXP(-$V10*('Model Parameters'!$B$33+2*'Model Parameters'!$B$35))))))/('Model Parameters'!$B$33+2*'Model Parameters'!$B$35))</f>
        <v>1971.418125606685</v>
      </c>
      <c r="Y10">
        <f>'Input Parameters'!$G$4*'Model Parameters'!$F$2*EXP(-'Model Parameters'!$B$32*$S10-'Model Parameters'!$B$33*$X10-'Model Parameters'!$B$35*($S10+2*$X10))*$U10</f>
        <v>7.4878379549253431</v>
      </c>
      <c r="Z10" s="8">
        <f>$E10-'Model Parameters'!$F$3*'Input Parameters'!$G$3/'Model Parameters'!$F$4*LN($S10/'Input Parameters'!$G$22)</f>
        <v>-1.2146257048826254</v>
      </c>
      <c r="AA10" s="8">
        <f>D10*$Y10*$F10*2*'Model Parameters'!$F$4/10</f>
        <v>294.27582748920111</v>
      </c>
      <c r="AB10" s="8">
        <f t="shared" si="2"/>
        <v>7.4878379549253431</v>
      </c>
      <c r="AC10" s="8">
        <f t="shared" si="3"/>
        <v>1971.418125606685</v>
      </c>
      <c r="AD10" s="8">
        <f>LOG10(S10/1000/'Model Parameters'!$B$15)</f>
        <v>13.396185720314302</v>
      </c>
      <c r="AE10" s="8">
        <f>AA10*10/(AA10*10+('Model Parameters'!$F$4*D10)*I10)</f>
        <v>0.90976288005856021</v>
      </c>
      <c r="AF10" s="8">
        <f>MIN(1,('Model Parameters'!$B$45-'Model Parameters'!$F$3*'Input Parameters'!$G$3/'Model Parameters'!$F$4*LN($S10/'Input Parameters'!$G$22))/Z10)</f>
        <v>0.27549697288430258</v>
      </c>
      <c r="AG10" s="8">
        <f>MIN('Input Parameters'!$G$24+'Model Parameters'!$F$2*'Input Parameters'!$G$4*EXP(-'Model Parameters'!$B$32*$S10-'Model Parameters'!$B$33*$X10-'Model Parameters'!$B$35*($S10+2*$X10)),AC10*10^(3-AD10)/'Model Parameters'!$B$13)</f>
        <v>6.0896680419155233E-2</v>
      </c>
      <c r="AH10" s="8">
        <f>EXP(-'Model Parameters'!$B$32*$S10-'Model Parameters'!$B$33*$X10-'Model Parameters'!$B$35*($S10+2*$X10))</f>
        <v>0.48952230136732583</v>
      </c>
    </row>
    <row r="11" spans="1:34" x14ac:dyDescent="0.4">
      <c r="D11" s="4">
        <f t="shared" si="0"/>
        <v>8.9199999999999999E-7</v>
      </c>
      <c r="E11">
        <f t="shared" si="1"/>
        <v>-0.99</v>
      </c>
      <c r="F11">
        <f>'Input Parameters'!$G$15/(2*'Model Parameters'!$F$4)*'Model Parameters'!$B$39/('Model Parameters'!$B$65)*EXP(-($E11+0.11)/'Model Parameters'!$B$48)</f>
        <v>2568.2374124370176</v>
      </c>
      <c r="G11">
        <f>1/((SQRT($F11*(D11)^2/'Model Parameters'!$B$51))/TANH(SQRT($F11*(D11)^2/'Model Parameters'!$B$51))+$F11*D11/'Input Parameters'!$G$17)</f>
        <v>0.4950818494642269</v>
      </c>
      <c r="H11">
        <f>'Model Parameters'!$F$2*'Input Parameters'!$G$4*$G11</f>
        <v>16.863001429412481</v>
      </c>
      <c r="I11">
        <f>'Input Parameters'!$G$15*'Model Parameters'!$B$41/'Model Parameters'!$F$4*EXP(-$E11/'Model Parameters'!$B$50)</f>
        <v>3814.8600817790016</v>
      </c>
      <c r="J11">
        <f>'Input Parameters'!$G$22+('Model Parameters'!$F$20*'Input Parameters'!$G$22 - (1/(1/(D11*($I11+2*$F11*$H11))+1/('Model Parameters'!$F$22*'Input Parameters'!$G$24))) + D11*($I11+2*$F11*$H11))/('Model Parameters'!$F$20+2*'Input Parameters'!$G$13*D11*'Model Parameters'!$B$61*$H11)</f>
        <v>1674.3425270459556</v>
      </c>
      <c r="K11">
        <f>'Input Parameters'!$G$15/(2*'Model Parameters'!$F$4)*'Model Parameters'!$B$39/('Model Parameters'!$B$65)*EXP(-($E11+0.11)/'Model Parameters'!$B$48)+'Input Parameters'!$G$13*'Model Parameters'!$B$61*$J11</f>
        <v>4435.1293300932584</v>
      </c>
      <c r="L11">
        <f>1/((SQRT($K11*(D11)^2/'Model Parameters'!$B$51))/TANH(SQRT($K11*(D11)^2/'Model Parameters'!$B$51))+$K11*D11/'Input Parameters'!$G$17)</f>
        <v>0.38071069611219388</v>
      </c>
      <c r="M11">
        <f>'Model Parameters'!$F$2*'Input Parameters'!$G$4*$L11</f>
        <v>12.967401288655868</v>
      </c>
      <c r="N11">
        <f>'Input Parameters'!$G$22+('Model Parameters'!$F$20*'Input Parameters'!$G$22 - (1/(1/(D11*($I11+2*$F11*$M11))+1/('Model Parameters'!$F$22*'Input Parameters'!$G$24))) + D11*($I11+2*$F11*$M11))/('Model Parameters'!$F$20+2*'Input Parameters'!$G$13*D11*'Model Parameters'!$B$61*$M11)</f>
        <v>1553.2066191127915</v>
      </c>
      <c r="O11" s="4">
        <f>(2*'Model Parameters'!$F$21*'Input Parameters'!$G$23+'Model Parameters'!$F$22*'Input Parameters'!$G$24+'Model Parameters'!$F$20*'Input Parameters'!$G$22+D11*$I11-'Model Parameters'!$F$20*$N11)/(2*'Model Parameters'!$F$21)</f>
        <v>-2031.5388278692278</v>
      </c>
      <c r="P11" s="4">
        <f>D11*(2*$F11*$M11)/(2*'Model Parameters'!$F$21)*EXP(-$N11*('Model Parameters'!$B$32+'Model Parameters'!$B$35))</f>
        <v>5727.0297186703074</v>
      </c>
      <c r="Q11">
        <f>MAX(0,$O11+LN(1+($P11*('Model Parameters'!$B$33+2*'Model Parameters'!$B$35)*EXP(-$O11*('Model Parameters'!$B$33+2*'Model Parameters'!$B$35)))/(1+LN(SQRT(1+$P11*('Model Parameters'!$B$33+2*'Model Parameters'!$B$35)*EXP(-$O11*('Model Parameters'!$B$33+2*'Model Parameters'!$B$35))))))/('Model Parameters'!$B$33+2*'Model Parameters'!$B$35))</f>
        <v>1522.1772906371787</v>
      </c>
      <c r="R11">
        <f>'Input Parameters'!$G$4*'Model Parameters'!$F$2*EXP(-'Model Parameters'!$B$32*$N11-'Model Parameters'!$B$33*$Q11-'Model Parameters'!$B$35*($N11+2*$Q11))*$L11</f>
        <v>6.8455462916821279</v>
      </c>
      <c r="S11">
        <f>'Input Parameters'!$G$22+('Model Parameters'!$F$20*'Input Parameters'!$G$22 - (1/(1/(D11*($I11+2*$F11*$R11))+1/('Model Parameters'!$F$22*'Input Parameters'!$G$24))) +D11*($I11+2*$F11*$R11))/('Model Parameters'!$F$20+2*'Input Parameters'!$G$13*D11*'Model Parameters'!$B$61*$R11)</f>
        <v>1227.732328611924</v>
      </c>
      <c r="T11">
        <f>'Input Parameters'!$G$15/(2*'Model Parameters'!$F$4)*'Model Parameters'!$B$39/('Model Parameters'!$B$65)*EXP(-($E11+0.11)/'Model Parameters'!$B$48)+'Input Parameters'!$G$13*'Model Parameters'!$B$61*$S11</f>
        <v>3937.1589588393126</v>
      </c>
      <c r="U11">
        <f>1/((SQRT($T11*(D11)^2/'Model Parameters'!$B$51))/TANH(SQRT($T11*(D11)^2/'Model Parameters'!$B$51))+$T11*D11/'Input Parameters'!$G$17)</f>
        <v>0.40442256726878573</v>
      </c>
      <c r="V11" s="4">
        <f>(2*'Model Parameters'!$F$21*'Input Parameters'!$G$23+'Model Parameters'!$F$22*'Input Parameters'!$G$24+'Model Parameters'!$F$20*'Input Parameters'!$G$22+D11*$I11-'Model Parameters'!$F$20*$S11)/(2*'Model Parameters'!$F$21)</f>
        <v>-1466.4843249868054</v>
      </c>
      <c r="W11" s="4">
        <f>D11*(2*$F11*U11*'Model Parameters'!$F$2*'Input Parameters'!$G$4)/(2*'Model Parameters'!$F$21)*EXP(-$S11*('Model Parameters'!$B$32+'Model Parameters'!$B$35))</f>
        <v>6370.8777892165499</v>
      </c>
      <c r="X11">
        <f>MAX(0,$V11+LN(1+($W11*('Model Parameters'!$B$33+2*'Model Parameters'!$B$35)*EXP(-$V11*('Model Parameters'!$B$33+2*'Model Parameters'!$B$35)))/(1+LN(SQRT(1+$W11*('Model Parameters'!$B$33+2*'Model Parameters'!$B$35)*EXP(-$V11*('Model Parameters'!$B$33+2*'Model Parameters'!$B$35))))))/('Model Parameters'!$B$33+2*'Model Parameters'!$B$35))</f>
        <v>2001.4122385158075</v>
      </c>
      <c r="Y11">
        <f>'Input Parameters'!$G$4*'Model Parameters'!$F$2*EXP(-'Model Parameters'!$B$32*$S11-'Model Parameters'!$B$33*$X11-'Model Parameters'!$B$35*($S11+2*$X11))*$U11</f>
        <v>6.674544539900289</v>
      </c>
      <c r="Z11" s="8">
        <f>$E11-'Model Parameters'!$F$3*'Input Parameters'!$G$3/'Model Parameters'!$F$4*LN($S11/'Input Parameters'!$G$22)</f>
        <v>-1.2149200286505635</v>
      </c>
      <c r="AA11" s="8">
        <f>D11*$Y11*$F11*2*'Model Parameters'!$F$4/10</f>
        <v>295.06075878864397</v>
      </c>
      <c r="AB11" s="8">
        <f t="shared" si="2"/>
        <v>6.674544539900289</v>
      </c>
      <c r="AC11" s="8">
        <f t="shared" si="3"/>
        <v>2001.4122385158075</v>
      </c>
      <c r="AD11" s="8">
        <f>LOG10(S11/1000/'Model Parameters'!$B$15)</f>
        <v>13.401160782297071</v>
      </c>
      <c r="AE11" s="8">
        <f>AA11*10/(AA11*10+('Model Parameters'!$F$4*D11)*I11)</f>
        <v>0.89986847053725882</v>
      </c>
      <c r="AF11" s="8">
        <f>MIN(1,('Model Parameters'!$B$45-'Model Parameters'!$F$3*'Input Parameters'!$G$3/'Model Parameters'!$F$4*LN($S11/'Input Parameters'!$G$22))/Z11)</f>
        <v>0.27567248934283017</v>
      </c>
      <c r="AG11" s="8">
        <f>MIN('Input Parameters'!$G$24+'Model Parameters'!$F$2*'Input Parameters'!$G$4*EXP(-'Model Parameters'!$B$32*$S11-'Model Parameters'!$B$33*$X11-'Model Parameters'!$B$35*($S11+2*$X11)),AC11*10^(3-AD11)/'Model Parameters'!$B$13)</f>
        <v>6.1119017335297725E-2</v>
      </c>
      <c r="AH11" s="8">
        <f>EXP(-'Model Parameters'!$B$32*$S11-'Model Parameters'!$B$33*$X11-'Model Parameters'!$B$35*($S11+2*$X11))</f>
        <v>0.48453860159032008</v>
      </c>
    </row>
    <row r="12" spans="1:34" x14ac:dyDescent="0.4">
      <c r="D12" s="4">
        <f t="shared" si="0"/>
        <v>9.9099999999999991E-7</v>
      </c>
      <c r="E12">
        <f t="shared" si="1"/>
        <v>-0.99</v>
      </c>
      <c r="F12">
        <f>'Input Parameters'!$G$15/(2*'Model Parameters'!$F$4)*'Model Parameters'!$B$39/('Model Parameters'!$B$65)*EXP(-($E12+0.11)/'Model Parameters'!$B$48)</f>
        <v>2568.2374124370176</v>
      </c>
      <c r="G12">
        <f>1/((SQRT($F12*(D12)^2/'Model Parameters'!$B$51))/TANH(SQRT($F12*(D12)^2/'Model Parameters'!$B$51))+$F12*D12/'Input Parameters'!$G$17)</f>
        <v>0.45375938611455219</v>
      </c>
      <c r="H12">
        <f>'Model Parameters'!$F$2*'Input Parameters'!$G$4*$G12</f>
        <v>15.455515456564754</v>
      </c>
      <c r="I12">
        <f>'Input Parameters'!$G$15*'Model Parameters'!$B$41/'Model Parameters'!$F$4*EXP(-$E12/'Model Parameters'!$B$50)</f>
        <v>3814.8600817790016</v>
      </c>
      <c r="J12">
        <f>'Input Parameters'!$G$22+('Model Parameters'!$F$20*'Input Parameters'!$G$22 - (1/(1/(D12*($I12+2*$F12*$H12))+1/('Model Parameters'!$F$22*'Input Parameters'!$G$24))) + D12*($I12+2*$F12*$H12))/('Model Parameters'!$F$20+2*'Input Parameters'!$G$13*D12*'Model Parameters'!$B$61*$H12)</f>
        <v>1690.0388318381524</v>
      </c>
      <c r="K12">
        <f>'Input Parameters'!$G$15/(2*'Model Parameters'!$F$4)*'Model Parameters'!$B$39/('Model Parameters'!$B$65)*EXP(-($E12+0.11)/'Model Parameters'!$B$48)+'Input Parameters'!$G$13*'Model Parameters'!$B$61*$J12</f>
        <v>4452.6307099365577</v>
      </c>
      <c r="L12">
        <f>1/((SQRT($K12*(D12)^2/'Model Parameters'!$B$51))/TANH(SQRT($K12*(D12)^2/'Model Parameters'!$B$51))+$K12*D12/'Input Parameters'!$G$17)</f>
        <v>0.34447387108100475</v>
      </c>
      <c r="M12">
        <f>'Model Parameters'!$F$2*'Input Parameters'!$G$4*$L12</f>
        <v>11.733137433175006</v>
      </c>
      <c r="N12">
        <f>'Input Parameters'!$G$22+('Model Parameters'!$F$20*'Input Parameters'!$G$22 - (1/(1/(D12*($I12+2*$F12*$M12))+1/('Model Parameters'!$F$22*'Input Parameters'!$G$24))) + D12*($I12+2*$F12*$M12))/('Model Parameters'!$F$20+2*'Input Parameters'!$G$13*D12*'Model Parameters'!$B$61*$M12)</f>
        <v>1565.0703943733979</v>
      </c>
      <c r="O12" s="4">
        <f>(2*'Model Parameters'!$F$21*'Input Parameters'!$G$23+'Model Parameters'!$F$22*'Input Parameters'!$G$24+'Model Parameters'!$F$20*'Input Parameters'!$G$22+D12*$I12-'Model Parameters'!$F$20*$N12)/(2*'Model Parameters'!$F$21)</f>
        <v>-2006.7680778494298</v>
      </c>
      <c r="P12" s="4">
        <f>D12*(2*$F12*$M12)/(2*'Model Parameters'!$F$21)*EXP(-$N12*('Model Parameters'!$B$32+'Model Parameters'!$B$35))</f>
        <v>5747.3725938014959</v>
      </c>
      <c r="Q12">
        <f>MAX(0,$O12+LN(1+($P12*('Model Parameters'!$B$33+2*'Model Parameters'!$B$35)*EXP(-$O12*('Model Parameters'!$B$33+2*'Model Parameters'!$B$35)))/(1+LN(SQRT(1+$P12*('Model Parameters'!$B$33+2*'Model Parameters'!$B$35)*EXP(-$O12*('Model Parameters'!$B$33+2*'Model Parameters'!$B$35))))))/('Model Parameters'!$B$33+2*'Model Parameters'!$B$35))</f>
        <v>1541.17534223198</v>
      </c>
      <c r="R12">
        <f>'Input Parameters'!$G$4*'Model Parameters'!$F$2*EXP(-'Model Parameters'!$B$32*$N12-'Model Parameters'!$B$33*$Q12-'Model Parameters'!$B$35*($N12+2*$Q12))*$L12</f>
        <v>6.1513359522108955</v>
      </c>
      <c r="S12">
        <f>'Input Parameters'!$G$22+('Model Parameters'!$F$20*'Input Parameters'!$G$22 - (1/(1/(D12*($I12+2*$F12*$R12))+1/('Model Parameters'!$F$22*'Input Parameters'!$G$24))) +D12*($I12+2*$F12*$R12))/('Model Parameters'!$F$20+2*'Input Parameters'!$G$13*D12*'Model Parameters'!$B$61*$R12)</f>
        <v>1240.320206061805</v>
      </c>
      <c r="T12">
        <f>'Input Parameters'!$G$15/(2*'Model Parameters'!$F$4)*'Model Parameters'!$B$39/('Model Parameters'!$B$65)*EXP(-($E12+0.11)/'Model Parameters'!$B$48)+'Input Parameters'!$G$13*'Model Parameters'!$B$61*$S12</f>
        <v>3951.1944421959302</v>
      </c>
      <c r="U12">
        <f>1/((SQRT($T12*(D12)^2/'Model Parameters'!$B$51))/TANH(SQRT($T12*(D12)^2/'Model Parameters'!$B$51))+$T12*D12/'Input Parameters'!$G$17)</f>
        <v>0.36669280733354787</v>
      </c>
      <c r="V12" s="4">
        <f>(2*'Model Parameters'!$F$21*'Input Parameters'!$G$23+'Model Parameters'!$F$22*'Input Parameters'!$G$24+'Model Parameters'!$F$20*'Input Parameters'!$G$22+D12*$I12-'Model Parameters'!$F$20*$S12)/(2*'Model Parameters'!$F$21)</f>
        <v>-1442.9706856345415</v>
      </c>
      <c r="W12" s="4">
        <f>D12*(2*$F12*U12*'Model Parameters'!$F$2*'Input Parameters'!$G$4)/(2*'Model Parameters'!$F$21)*EXP(-$S12*('Model Parameters'!$B$32+'Model Parameters'!$B$35))</f>
        <v>6406.1990971862042</v>
      </c>
      <c r="X12">
        <f>MAX(0,$V12+LN(1+($W12*('Model Parameters'!$B$33+2*'Model Parameters'!$B$35)*EXP(-$V12*('Model Parameters'!$B$33+2*'Model Parameters'!$B$35)))/(1+LN(SQRT(1+$W12*('Model Parameters'!$B$33+2*'Model Parameters'!$B$35)*EXP(-$V12*('Model Parameters'!$B$33+2*'Model Parameters'!$B$35))))))/('Model Parameters'!$B$33+2*'Model Parameters'!$B$35))</f>
        <v>2023.2884680233929</v>
      </c>
      <c r="Y12">
        <f>'Input Parameters'!$G$4*'Model Parameters'!$F$2*EXP(-'Model Parameters'!$B$32*$S12-'Model Parameters'!$B$33*$X12-'Model Parameters'!$B$35*($S12+2*$X12))*$U12</f>
        <v>6.0048248374412454</v>
      </c>
      <c r="Z12" s="8">
        <f>$E12-'Model Parameters'!$F$3*'Input Parameters'!$G$3/'Model Parameters'!$F$4*LN($S12/'Input Parameters'!$G$22)</f>
        <v>-1.2151821141650223</v>
      </c>
      <c r="AA12" s="8">
        <f>D12*$Y12*$F12*2*'Model Parameters'!$F$4/10</f>
        <v>294.91642652779825</v>
      </c>
      <c r="AB12" s="8">
        <f t="shared" si="2"/>
        <v>6.0048248374412454</v>
      </c>
      <c r="AC12" s="8">
        <f t="shared" si="3"/>
        <v>2023.2884680233929</v>
      </c>
      <c r="AD12" s="8">
        <f>LOG10(S12/1000/'Model Parameters'!$B$15)</f>
        <v>13.40559090932471</v>
      </c>
      <c r="AE12" s="8">
        <f>AA12*10/(AA12*10+('Model Parameters'!$F$4*D12)*I12)</f>
        <v>0.88993000283385859</v>
      </c>
      <c r="AF12" s="8">
        <f>MIN(1,('Model Parameters'!$B$45-'Model Parameters'!$F$3*'Input Parameters'!$G$3/'Model Parameters'!$F$4*LN($S12/'Input Parameters'!$G$22))/Z12)</f>
        <v>0.27582870934150733</v>
      </c>
      <c r="AG12" s="8">
        <f>MIN('Input Parameters'!$G$24+'Model Parameters'!$F$2*'Input Parameters'!$G$4*EXP(-'Model Parameters'!$B$32*$S12-'Model Parameters'!$B$33*$X12-'Model Parameters'!$B$35*($S12+2*$X12)),AC12*10^(3-AD12)/'Model Parameters'!$B$13)</f>
        <v>6.1160002027495608E-2</v>
      </c>
      <c r="AH12" s="8">
        <f>EXP(-'Model Parameters'!$B$32*$S12-'Model Parameters'!$B$33*$X12-'Model Parameters'!$B$35*($S12+2*$X12))</f>
        <v>0.48077301105382048</v>
      </c>
    </row>
    <row r="13" spans="1:34" x14ac:dyDescent="0.4">
      <c r="D13" s="4">
        <f t="shared" si="0"/>
        <v>1.0900000000000002E-6</v>
      </c>
      <c r="E13">
        <f t="shared" si="1"/>
        <v>-0.99</v>
      </c>
      <c r="F13">
        <f>'Input Parameters'!$G$15/(2*'Model Parameters'!$F$4)*'Model Parameters'!$B$39/('Model Parameters'!$B$65)*EXP(-($E13+0.11)/'Model Parameters'!$B$48)</f>
        <v>2568.2374124370176</v>
      </c>
      <c r="G13">
        <f>1/((SQRT($F13*(D13)^2/'Model Parameters'!$B$51))/TANH(SQRT($F13*(D13)^2/'Model Parameters'!$B$51))+$F13*D13/'Input Parameters'!$G$17)</f>
        <v>0.41764163901042295</v>
      </c>
      <c r="H13">
        <f>'Model Parameters'!$F$2*'Input Parameters'!$G$4*$G13</f>
        <v>14.225307518820314</v>
      </c>
      <c r="I13">
        <f>'Input Parameters'!$G$15*'Model Parameters'!$B$41/'Model Parameters'!$F$4*EXP(-$E13/'Model Parameters'!$B$50)</f>
        <v>3814.8600817790016</v>
      </c>
      <c r="J13">
        <f>'Input Parameters'!$G$22+('Model Parameters'!$F$20*'Input Parameters'!$G$22 - (1/(1/(D13*($I13+2*$F13*$H13))+1/('Model Parameters'!$F$22*'Input Parameters'!$G$24))) + D13*($I13+2*$F13*$H13))/('Model Parameters'!$F$20+2*'Input Parameters'!$G$13*D13*'Model Parameters'!$B$61*$H13)</f>
        <v>1703.0198330336668</v>
      </c>
      <c r="K13">
        <f>'Input Parameters'!$G$15/(2*'Model Parameters'!$F$4)*'Model Parameters'!$B$39/('Model Parameters'!$B$65)*EXP(-($E13+0.11)/'Model Parameters'!$B$48)+'Input Parameters'!$G$13*'Model Parameters'!$B$61*$J13</f>
        <v>4467.1045262695561</v>
      </c>
      <c r="L13">
        <f>1/((SQRT($K13*(D13)^2/'Model Parameters'!$B$51))/TANH(SQRT($K13*(D13)^2/'Model Parameters'!$B$51))+$K13*D13/'Input Parameters'!$G$17)</f>
        <v>0.31400557288798414</v>
      </c>
      <c r="M13">
        <f>'Model Parameters'!$F$2*'Input Parameters'!$G$4*$L13</f>
        <v>10.69535558652341</v>
      </c>
      <c r="N13">
        <f>'Input Parameters'!$G$22+('Model Parameters'!$F$20*'Input Parameters'!$G$22 - (1/(1/(D13*($I13+2*$F13*$M13))+1/('Model Parameters'!$F$22*'Input Parameters'!$G$24))) + D13*($I13+2*$F13*$M13))/('Model Parameters'!$F$20+2*'Input Parameters'!$G$13*D13*'Model Parameters'!$B$61*$M13)</f>
        <v>1575.6444643875689</v>
      </c>
      <c r="O13" s="4">
        <f>(2*'Model Parameters'!$F$21*'Input Parameters'!$G$23+'Model Parameters'!$F$22*'Input Parameters'!$G$24+'Model Parameters'!$F$20*'Input Parameters'!$G$22+D13*$I13-'Model Parameters'!$F$20*$N13)/(2*'Model Parameters'!$F$21)</f>
        <v>-1979.7582761497949</v>
      </c>
      <c r="P13" s="4">
        <f>D13*(2*$F13*$M13)/(2*'Model Parameters'!$F$21)*EXP(-$N13*('Model Parameters'!$B$32+'Model Parameters'!$B$35))</f>
        <v>5753.7706061593763</v>
      </c>
      <c r="Q13">
        <f>MAX(0,$O13+LN(1+($P13*('Model Parameters'!$B$33+2*'Model Parameters'!$B$35)*EXP(-$O13*('Model Parameters'!$B$33+2*'Model Parameters'!$B$35)))/(1+LN(SQRT(1+$P13*('Model Parameters'!$B$33+2*'Model Parameters'!$B$35)*EXP(-$O13*('Model Parameters'!$B$33+2*'Model Parameters'!$B$35))))))/('Model Parameters'!$B$33+2*'Model Parameters'!$B$35))</f>
        <v>1557.0423683674792</v>
      </c>
      <c r="R13">
        <f>'Input Parameters'!$G$4*'Model Parameters'!$F$2*EXP(-'Model Parameters'!$B$32*$N13-'Model Parameters'!$B$33*$Q13-'Model Parameters'!$B$35*($N13+2*$Q13))*$L13</f>
        <v>5.5744765120963393</v>
      </c>
      <c r="S13">
        <f>'Input Parameters'!$G$22+('Model Parameters'!$F$20*'Input Parameters'!$G$22 - (1/(1/(D13*($I13+2*$F13*$R13))+1/('Model Parameters'!$F$22*'Input Parameters'!$G$24))) +D13*($I13+2*$F13*$R13))/('Model Parameters'!$F$20+2*'Input Parameters'!$G$13*D13*'Model Parameters'!$B$61*$R13)</f>
        <v>1252.130499022589</v>
      </c>
      <c r="T13">
        <f>'Input Parameters'!$G$15/(2*'Model Parameters'!$F$4)*'Model Parameters'!$B$39/('Model Parameters'!$B$65)*EXP(-($E13+0.11)/'Model Parameters'!$B$48)+'Input Parameters'!$G$13*'Model Parameters'!$B$61*$S13</f>
        <v>3964.3629188472041</v>
      </c>
      <c r="U13">
        <f>1/((SQRT($T13*(D13)^2/'Model Parameters'!$B$51))/TANH(SQRT($T13*(D13)^2/'Model Parameters'!$B$51))+$T13*D13/'Input Parameters'!$G$17)</f>
        <v>0.33467933138318451</v>
      </c>
      <c r="V13" s="4">
        <f>(2*'Model Parameters'!$F$21*'Input Parameters'!$G$23+'Model Parameters'!$F$22*'Input Parameters'!$G$24+'Model Parameters'!$F$20*'Input Parameters'!$G$22+D13*$I13-'Model Parameters'!$F$20*$S13)/(2*'Model Parameters'!$F$21)</f>
        <v>-1418.107085226183</v>
      </c>
      <c r="W13" s="4">
        <f>D13*(2*$F13*U13*'Model Parameters'!$F$2*'Input Parameters'!$G$4)/(2*'Model Parameters'!$F$21)*EXP(-$S13*('Model Parameters'!$B$32+'Model Parameters'!$B$35))</f>
        <v>6420.2653345928775</v>
      </c>
      <c r="X13">
        <f>MAX(0,$V13+LN(1+($W13*('Model Parameters'!$B$33+2*'Model Parameters'!$B$35)*EXP(-$V13*('Model Parameters'!$B$33+2*'Model Parameters'!$B$35)))/(1+LN(SQRT(1+$W13*('Model Parameters'!$B$33+2*'Model Parameters'!$B$35)*EXP(-$V13*('Model Parameters'!$B$33+2*'Model Parameters'!$B$35))))))/('Model Parameters'!$B$33+2*'Model Parameters'!$B$35))</f>
        <v>2040.0620641215548</v>
      </c>
      <c r="Y13">
        <f>'Input Parameters'!$G$4*'Model Parameters'!$F$2*EXP(-'Model Parameters'!$B$32*$S13-'Model Parameters'!$B$33*$X13-'Model Parameters'!$B$35*($S13+2*$X13))*$U13</f>
        <v>5.4462306426835223</v>
      </c>
      <c r="Z13" s="8">
        <f>$E13-'Model Parameters'!$F$3*'Input Parameters'!$G$3/'Model Parameters'!$F$4*LN($S13/'Input Parameters'!$G$22)</f>
        <v>-1.2154256026845864</v>
      </c>
      <c r="AA13" s="8">
        <f>D13*$Y13*$F13*2*'Model Parameters'!$F$4/10</f>
        <v>294.20326786369827</v>
      </c>
      <c r="AB13" s="8">
        <f t="shared" si="2"/>
        <v>5.4462306426835223</v>
      </c>
      <c r="AC13" s="8">
        <f t="shared" si="3"/>
        <v>2040.0620641215548</v>
      </c>
      <c r="AD13" s="8">
        <f>LOG10(S13/1000/'Model Parameters'!$B$15)</f>
        <v>13.409706684565736</v>
      </c>
      <c r="AE13" s="8">
        <f>AA13*10/(AA13*10+('Model Parameters'!$F$4*D13)*I13)</f>
        <v>0.87999541727454078</v>
      </c>
      <c r="AF13" s="8">
        <f>MIN(1,('Model Parameters'!$B$45-'Model Parameters'!$F$3*'Input Parameters'!$G$3/'Model Parameters'!$F$4*LN($S13/'Input Parameters'!$G$22))/Z13)</f>
        <v>0.27597378395165523</v>
      </c>
      <c r="AG13" s="8">
        <f>MIN('Input Parameters'!$G$24+'Model Parameters'!$F$2*'Input Parameters'!$G$4*EXP(-'Model Parameters'!$B$32*$S13-'Model Parameters'!$B$33*$X13-'Model Parameters'!$B$35*($S13+2*$X13)),AC13*10^(3-AD13)/'Model Parameters'!$B$13)</f>
        <v>6.1085381380689738E-2</v>
      </c>
      <c r="AH13" s="8">
        <f>EXP(-'Model Parameters'!$B$32*$S13-'Model Parameters'!$B$33*$X13-'Model Parameters'!$B$35*($S13+2*$X13))</f>
        <v>0.47775942624879147</v>
      </c>
    </row>
    <row r="14" spans="1:34" x14ac:dyDescent="0.4">
      <c r="D14" s="4">
        <f t="shared" si="0"/>
        <v>1.189E-6</v>
      </c>
      <c r="E14">
        <f t="shared" si="1"/>
        <v>-0.99</v>
      </c>
      <c r="F14">
        <f>'Input Parameters'!$G$15/(2*'Model Parameters'!$F$4)*'Model Parameters'!$B$39/('Model Parameters'!$B$65)*EXP(-($E14+0.11)/'Model Parameters'!$B$48)</f>
        <v>2568.2374124370176</v>
      </c>
      <c r="G14">
        <f>1/((SQRT($F14*(D14)^2/'Model Parameters'!$B$51))/TANH(SQRT($F14*(D14)^2/'Model Parameters'!$B$51))+$F14*D14/'Input Parameters'!$G$17)</f>
        <v>0.386071435921369</v>
      </c>
      <c r="H14">
        <f>'Model Parameters'!$F$2*'Input Parameters'!$G$4*$G14</f>
        <v>13.149993648207438</v>
      </c>
      <c r="I14">
        <f>'Input Parameters'!$G$15*'Model Parameters'!$B$41/'Model Parameters'!$F$4*EXP(-$E14/'Model Parameters'!$B$50)</f>
        <v>3814.8600817790016</v>
      </c>
      <c r="J14">
        <f>'Input Parameters'!$G$22+('Model Parameters'!$F$20*'Input Parameters'!$G$22 - (1/(1/(D14*($I14+2*$F14*$H14))+1/('Model Parameters'!$F$22*'Input Parameters'!$G$24))) + D14*($I14+2*$F14*$H14))/('Model Parameters'!$F$20+2*'Input Parameters'!$G$13*D14*'Model Parameters'!$B$61*$H14)</f>
        <v>1714.2005170536729</v>
      </c>
      <c r="K14">
        <f>'Input Parameters'!$G$15/(2*'Model Parameters'!$F$4)*'Model Parameters'!$B$39/('Model Parameters'!$B$65)*EXP(-($E14+0.11)/'Model Parameters'!$B$48)+'Input Parameters'!$G$13*'Model Parameters'!$B$61*$J14</f>
        <v>4479.570988951863</v>
      </c>
      <c r="L14">
        <f>1/((SQRT($K14*(D14)^2/'Model Parameters'!$B$51))/TANH(SQRT($K14*(D14)^2/'Model Parameters'!$B$51))+$K14*D14/'Input Parameters'!$G$17)</f>
        <v>0.28817158209961574</v>
      </c>
      <c r="M14">
        <f>'Model Parameters'!$F$2*'Input Parameters'!$G$4*$L14</f>
        <v>9.8154230580675019</v>
      </c>
      <c r="N14">
        <f>'Input Parameters'!$G$22+('Model Parameters'!$F$20*'Input Parameters'!$G$22 - (1/(1/(D14*($I14+2*$F14*$M14))+1/('Model Parameters'!$F$22*'Input Parameters'!$G$24))) + D14*($I14+2*$F14*$M14))/('Model Parameters'!$F$20+2*'Input Parameters'!$G$13*D14*'Model Parameters'!$B$61*$M14)</f>
        <v>1585.4798203663045</v>
      </c>
      <c r="O14" s="4">
        <f>(2*'Model Parameters'!$F$21*'Input Parameters'!$G$23+'Model Parameters'!$F$22*'Input Parameters'!$G$24+'Model Parameters'!$F$20*'Input Parameters'!$G$22+D14*$I14-'Model Parameters'!$F$20*$N14)/(2*'Model Parameters'!$F$21)</f>
        <v>-1951.4659962199362</v>
      </c>
      <c r="P14" s="4">
        <f>D14*(2*$F14*$M14)/(2*'Model Parameters'!$F$21)*EXP(-$N14*('Model Parameters'!$B$32+'Model Parameters'!$B$35))</f>
        <v>5751.9676088887172</v>
      </c>
      <c r="Q14">
        <f>MAX(0,$O14+LN(1+($P14*('Model Parameters'!$B$33+2*'Model Parameters'!$B$35)*EXP(-$O14*('Model Parameters'!$B$33+2*'Model Parameters'!$B$35)))/(1+LN(SQRT(1+$P14*('Model Parameters'!$B$33+2*'Model Parameters'!$B$35)*EXP(-$O14*('Model Parameters'!$B$33+2*'Model Parameters'!$B$35))))))/('Model Parameters'!$B$33+2*'Model Parameters'!$B$35))</f>
        <v>1571.0834832601809</v>
      </c>
      <c r="R14">
        <f>'Input Parameters'!$G$4*'Model Parameters'!$F$2*EXP(-'Model Parameters'!$B$32*$N14-'Model Parameters'!$B$33*$Q14-'Model Parameters'!$B$35*($N14+2*$Q14))*$L14</f>
        <v>5.0890306644638201</v>
      </c>
      <c r="S14">
        <f>'Input Parameters'!$G$22+('Model Parameters'!$F$20*'Input Parameters'!$G$22 - (1/(1/(D14*($I14+2*$F14*$R14))+1/('Model Parameters'!$F$22*'Input Parameters'!$G$24))) +D14*($I14+2*$F14*$R14))/('Model Parameters'!$F$20+2*'Input Parameters'!$G$13*D14*'Model Parameters'!$B$61*$R14)</f>
        <v>1263.5196538387254</v>
      </c>
      <c r="T14">
        <f>'Input Parameters'!$G$15/(2*'Model Parameters'!$F$4)*'Model Parameters'!$B$39/('Model Parameters'!$B$65)*EXP(-($E14+0.11)/'Model Parameters'!$B$48)+'Input Parameters'!$G$13*'Model Parameters'!$B$61*$S14</f>
        <v>3977.0618264671966</v>
      </c>
      <c r="U14">
        <f>1/((SQRT($T14*(D14)^2/'Model Parameters'!$B$51))/TANH(SQRT($T14*(D14)^2/'Model Parameters'!$B$51))+$T14*D14/'Input Parameters'!$G$17)</f>
        <v>0.30734665112956766</v>
      </c>
      <c r="V14" s="4">
        <f>(2*'Model Parameters'!$F$21*'Input Parameters'!$G$23+'Model Parameters'!$F$22*'Input Parameters'!$G$24+'Model Parameters'!$F$20*'Input Parameters'!$G$22+D14*$I14-'Model Parameters'!$F$20*$S14)/(2*'Model Parameters'!$F$21)</f>
        <v>-1392.5123487130272</v>
      </c>
      <c r="W14" s="4">
        <f>D14*(2*$F14*U14*'Model Parameters'!$F$2*'Input Parameters'!$G$4)/(2*'Model Parameters'!$F$21)*EXP(-$S14*('Model Parameters'!$B$32+'Model Parameters'!$B$35))</f>
        <v>6421.064655550781</v>
      </c>
      <c r="X14">
        <f>MAX(0,$V14+LN(1+($W14*('Model Parameters'!$B$33+2*'Model Parameters'!$B$35)*EXP(-$V14*('Model Parameters'!$B$33+2*'Model Parameters'!$B$35)))/(1+LN(SQRT(1+$W14*('Model Parameters'!$B$33+2*'Model Parameters'!$B$35)*EXP(-$V14*('Model Parameters'!$B$33+2*'Model Parameters'!$B$35))))))/('Model Parameters'!$B$33+2*'Model Parameters'!$B$35))</f>
        <v>2053.6345531877478</v>
      </c>
      <c r="Y14">
        <f>'Input Parameters'!$G$4*'Model Parameters'!$F$2*EXP(-'Model Parameters'!$B$32*$S14-'Model Parameters'!$B$33*$X14-'Model Parameters'!$B$35*($S14+2*$X14))*$U14</f>
        <v>4.9747719129377765</v>
      </c>
      <c r="Z14" s="8">
        <f>$E14-'Model Parameters'!$F$3*'Input Parameters'!$G$3/'Model Parameters'!$F$4*LN($S14/'Input Parameters'!$G$22)</f>
        <v>-1.2156582432073766</v>
      </c>
      <c r="AA14" s="8">
        <f>D14*$Y14*$F14*2*'Model Parameters'!$F$4/10</f>
        <v>293.14331405964901</v>
      </c>
      <c r="AB14" s="8">
        <f t="shared" si="2"/>
        <v>4.9747719129377765</v>
      </c>
      <c r="AC14" s="8">
        <f t="shared" si="3"/>
        <v>2053.6345531877478</v>
      </c>
      <c r="AD14" s="8">
        <f>LOG10(S14/1000/'Model Parameters'!$B$15)</f>
        <v>13.413639092161269</v>
      </c>
      <c r="AE14" s="8">
        <f>AA14*10/(AA14*10+('Model Parameters'!$F$4*D14)*I14)</f>
        <v>0.8700999235047242</v>
      </c>
      <c r="AF14" s="8">
        <f>MIN(1,('Model Parameters'!$B$45-'Model Parameters'!$F$3*'Input Parameters'!$G$3/'Model Parameters'!$F$4*LN($S14/'Input Parameters'!$G$22))/Z14)</f>
        <v>0.27611234085147179</v>
      </c>
      <c r="AG14" s="8">
        <f>MIN('Input Parameters'!$G$24+'Model Parameters'!$F$2*'Input Parameters'!$G$4*EXP(-'Model Parameters'!$B$32*$S14-'Model Parameters'!$B$33*$X14-'Model Parameters'!$B$35*($S14+2*$X14)),AC14*10^(3-AD14)/'Model Parameters'!$B$13)</f>
        <v>6.0937504480669064E-2</v>
      </c>
      <c r="AH14" s="8">
        <f>EXP(-'Model Parameters'!$B$32*$S14-'Model Parameters'!$B$33*$X14-'Model Parameters'!$B$35*($S14+2*$X14))</f>
        <v>0.47521136235925177</v>
      </c>
    </row>
    <row r="15" spans="1:34" x14ac:dyDescent="0.4">
      <c r="D15" s="4">
        <f t="shared" si="0"/>
        <v>1.2879999999999998E-6</v>
      </c>
      <c r="E15">
        <f t="shared" si="1"/>
        <v>-0.99</v>
      </c>
      <c r="F15">
        <f>'Input Parameters'!$G$15/(2*'Model Parameters'!$F$4)*'Model Parameters'!$B$39/('Model Parameters'!$B$65)*EXP(-($E15+0.11)/'Model Parameters'!$B$48)</f>
        <v>2568.2374124370176</v>
      </c>
      <c r="G15">
        <f>1/((SQRT($F15*(D15)^2/'Model Parameters'!$B$51))/TANH(SQRT($F15*(D15)^2/'Model Parameters'!$B$51))+$F15*D15/'Input Parameters'!$G$17)</f>
        <v>0.3584195961493134</v>
      </c>
      <c r="H15">
        <f>'Model Parameters'!$F$2*'Input Parameters'!$G$4*$G15</f>
        <v>12.208143297388323</v>
      </c>
      <c r="I15">
        <f>'Input Parameters'!$G$15*'Model Parameters'!$B$41/'Model Parameters'!$F$4*EXP(-$E15/'Model Parameters'!$B$50)</f>
        <v>3814.8600817790016</v>
      </c>
      <c r="J15">
        <f>'Input Parameters'!$G$22+('Model Parameters'!$F$20*'Input Parameters'!$G$22 - (1/(1/(D15*($I15+2*$F15*$H15))+1/('Model Parameters'!$F$22*'Input Parameters'!$G$24))) + D15*($I15+2*$F15*$H15))/('Model Parameters'!$F$20+2*'Input Parameters'!$G$13*D15*'Model Parameters'!$B$61*$H15)</f>
        <v>1724.1827662383973</v>
      </c>
      <c r="K15">
        <f>'Input Parameters'!$G$15/(2*'Model Parameters'!$F$4)*'Model Parameters'!$B$39/('Model Parameters'!$B$65)*EXP(-($E15+0.11)/'Model Parameters'!$B$48)+'Input Parameters'!$G$13*'Model Parameters'!$B$61*$J15</f>
        <v>4490.7011967928302</v>
      </c>
      <c r="L15">
        <f>1/((SQRT($K15*(D15)^2/'Model Parameters'!$B$51))/TANH(SQRT($K15*(D15)^2/'Model Parameters'!$B$51))+$K15*D15/'Input Parameters'!$G$17)</f>
        <v>0.26607134104114966</v>
      </c>
      <c r="M15">
        <f>'Model Parameters'!$F$2*'Input Parameters'!$G$4*$L15</f>
        <v>9.0626659190962773</v>
      </c>
      <c r="N15">
        <f>'Input Parameters'!$G$22+('Model Parameters'!$F$20*'Input Parameters'!$G$22 - (1/(1/(D15*($I15+2*$F15*$M15))+1/('Model Parameters'!$F$22*'Input Parameters'!$G$24))) + D15*($I15+2*$F15*$M15))/('Model Parameters'!$F$20+2*'Input Parameters'!$G$13*D15*'Model Parameters'!$B$61*$M15)</f>
        <v>1594.8948564496341</v>
      </c>
      <c r="O15" s="4">
        <f>(2*'Model Parameters'!$F$21*'Input Parameters'!$G$23+'Model Parameters'!$F$22*'Input Parameters'!$G$24+'Model Parameters'!$F$20*'Input Parameters'!$G$22+D15*$I15-'Model Parameters'!$F$20*$N15)/(2*'Model Parameters'!$F$21)</f>
        <v>-1922.4440007442354</v>
      </c>
      <c r="P15" s="4">
        <f>D15*(2*$F15*$M15)/(2*'Model Parameters'!$F$21)*EXP(-$N15*('Model Parameters'!$B$32+'Model Parameters'!$B$35))</f>
        <v>5745.3698491298774</v>
      </c>
      <c r="Q15">
        <f>MAX(0,$O15+LN(1+($P15*('Model Parameters'!$B$33+2*'Model Parameters'!$B$35)*EXP(-$O15*('Model Parameters'!$B$33+2*'Model Parameters'!$B$35)))/(1+LN(SQRT(1+$P15*('Model Parameters'!$B$33+2*'Model Parameters'!$B$35)*EXP(-$O15*('Model Parameters'!$B$33+2*'Model Parameters'!$B$35))))))/('Model Parameters'!$B$33+2*'Model Parameters'!$B$35))</f>
        <v>1584.0714771067692</v>
      </c>
      <c r="R15">
        <f>'Input Parameters'!$G$4*'Model Parameters'!$F$2*EXP(-'Model Parameters'!$B$32*$N15-'Model Parameters'!$B$33*$Q15-'Model Parameters'!$B$35*($N15+2*$Q15))*$L15</f>
        <v>4.6757457269991383</v>
      </c>
      <c r="S15">
        <f>'Input Parameters'!$G$22+('Model Parameters'!$F$20*'Input Parameters'!$G$22 - (1/(1/(D15*($I15+2*$F15*$R15))+1/('Model Parameters'!$F$22*'Input Parameters'!$G$24))) +D15*($I15+2*$F15*$R15))/('Model Parameters'!$F$20+2*'Input Parameters'!$G$13*D15*'Model Parameters'!$B$61*$R15)</f>
        <v>1274.6937873888528</v>
      </c>
      <c r="T15">
        <f>'Input Parameters'!$G$15/(2*'Model Parameters'!$F$4)*'Model Parameters'!$B$39/('Model Parameters'!$B$65)*EXP(-($E15+0.11)/'Model Parameters'!$B$48)+'Input Parameters'!$G$13*'Model Parameters'!$B$61*$S15</f>
        <v>3989.5209853755887</v>
      </c>
      <c r="U15">
        <f>1/((SQRT($T15*(D15)^2/'Model Parameters'!$B$51))/TANH(SQRT($T15*(D15)^2/'Model Parameters'!$B$51))+$T15*D15/'Input Parameters'!$G$17)</f>
        <v>0.28384295884623256</v>
      </c>
      <c r="V15" s="4">
        <f>(2*'Model Parameters'!$F$21*'Input Parameters'!$G$23+'Model Parameters'!$F$22*'Input Parameters'!$G$24+'Model Parameters'!$F$20*'Input Parameters'!$G$22+D15*$I15-'Model Parameters'!$F$20*$S15)/(2*'Model Parameters'!$F$21)</f>
        <v>-1366.5443147133424</v>
      </c>
      <c r="W15" s="4">
        <f>D15*(2*$F15*U15*'Model Parameters'!$F$2*'Input Parameters'!$G$4)/(2*'Model Parameters'!$F$21)*EXP(-$S15*('Model Parameters'!$B$32+'Model Parameters'!$B$35))</f>
        <v>6413.6172764857083</v>
      </c>
      <c r="X15">
        <f>MAX(0,$V15+LN(1+($W15*('Model Parameters'!$B$33+2*'Model Parameters'!$B$35)*EXP(-$V15*('Model Parameters'!$B$33+2*'Model Parameters'!$B$35)))/(1+LN(SQRT(1+$W15*('Model Parameters'!$B$33+2*'Model Parameters'!$B$35)*EXP(-$V15*('Model Parameters'!$B$33+2*'Model Parameters'!$B$35))))))/('Model Parameters'!$B$33+2*'Model Parameters'!$B$35))</f>
        <v>2065.1996518756391</v>
      </c>
      <c r="Y15">
        <f>'Input Parameters'!$G$4*'Model Parameters'!$F$2*EXP(-'Model Parameters'!$B$32*$S15-'Model Parameters'!$B$33*$X15-'Model Parameters'!$B$35*($S15+2*$X15))*$U15</f>
        <v>4.572497001937621</v>
      </c>
      <c r="Z15" s="8">
        <f>$E15-'Model Parameters'!$F$3*'Input Parameters'!$G$3/'Model Parameters'!$F$4*LN($S15/'Input Parameters'!$G$22)</f>
        <v>-1.2158844625153515</v>
      </c>
      <c r="AA15" s="8">
        <f>D15*$Y15*$F15*2*'Model Parameters'!$F$4/10</f>
        <v>291.87322545320467</v>
      </c>
      <c r="AB15" s="8">
        <f t="shared" si="2"/>
        <v>4.572497001937621</v>
      </c>
      <c r="AC15" s="8">
        <f t="shared" si="3"/>
        <v>2065.1996518756391</v>
      </c>
      <c r="AD15" s="8">
        <f>LOG10(S15/1000/'Model Parameters'!$B$15)</f>
        <v>13.417462959621105</v>
      </c>
      <c r="AE15" s="8">
        <f>AA15*10/(AA15*10+('Model Parameters'!$F$4*D15)*I15)</f>
        <v>0.86026857741293705</v>
      </c>
      <c r="AF15" s="8">
        <f>MIN(1,('Model Parameters'!$B$45-'Model Parameters'!$F$3*'Input Parameters'!$G$3/'Model Parameters'!$F$4*LN($S15/'Input Parameters'!$G$22))/Z15)</f>
        <v>0.2762470225341091</v>
      </c>
      <c r="AG15" s="8">
        <f>MIN('Input Parameters'!$G$24+'Model Parameters'!$F$2*'Input Parameters'!$G$4*EXP(-'Model Parameters'!$B$32*$S15-'Model Parameters'!$B$33*$X15-'Model Parameters'!$B$35*($S15+2*$X15)),AC15*10^(3-AD15)/'Model Parameters'!$B$13)</f>
        <v>6.0743481219457995E-2</v>
      </c>
      <c r="AH15" s="8">
        <f>EXP(-'Model Parameters'!$B$32*$S15-'Model Parameters'!$B$33*$X15-'Model Parameters'!$B$35*($S15+2*$X15))</f>
        <v>0.47295239806073092</v>
      </c>
    </row>
    <row r="16" spans="1:34" x14ac:dyDescent="0.4">
      <c r="D16" s="4">
        <f t="shared" si="0"/>
        <v>1.387E-6</v>
      </c>
      <c r="E16">
        <f t="shared" si="1"/>
        <v>-0.99</v>
      </c>
      <c r="F16">
        <f>'Input Parameters'!$G$15/(2*'Model Parameters'!$F$4)*'Model Parameters'!$B$39/('Model Parameters'!$B$65)*EXP(-($E16+0.11)/'Model Parameters'!$B$48)</f>
        <v>2568.2374124370176</v>
      </c>
      <c r="G16">
        <f>1/((SQRT($F16*(D16)^2/'Model Parameters'!$B$51))/TANH(SQRT($F16*(D16)^2/'Model Parameters'!$B$51))+$F16*D16/'Input Parameters'!$G$17)</f>
        <v>0.3341188921320985</v>
      </c>
      <c r="H16">
        <f>'Model Parameters'!$F$2*'Input Parameters'!$G$4*$G16</f>
        <v>11.380436107109608</v>
      </c>
      <c r="I16">
        <f>'Input Parameters'!$G$15*'Model Parameters'!$B$41/'Model Parameters'!$F$4*EXP(-$E16/'Model Parameters'!$B$50)</f>
        <v>3814.8600817790016</v>
      </c>
      <c r="J16">
        <f>'Input Parameters'!$G$22+('Model Parameters'!$F$20*'Input Parameters'!$G$22 - (1/(1/(D16*($I16+2*$F16*$H16))+1/('Model Parameters'!$F$22*'Input Parameters'!$G$24))) + D16*($I16+2*$F16*$H16))/('Model Parameters'!$F$20+2*'Input Parameters'!$G$13*D16*'Model Parameters'!$B$61*$H16)</f>
        <v>1733.3651205735687</v>
      </c>
      <c r="K16">
        <f>'Input Parameters'!$G$15/(2*'Model Parameters'!$F$4)*'Model Parameters'!$B$39/('Model Parameters'!$B$65)*EXP(-($E16+0.11)/'Model Parameters'!$B$48)+'Input Parameters'!$G$13*'Model Parameters'!$B$61*$J16</f>
        <v>4500.9395218765467</v>
      </c>
      <c r="L16">
        <f>1/((SQRT($K16*(D16)^2/'Model Parameters'!$B$51))/TANH(SQRT($K16*(D16)^2/'Model Parameters'!$B$51))+$K16*D16/'Input Parameters'!$G$17)</f>
        <v>0.24699745394620129</v>
      </c>
      <c r="M16">
        <f>'Model Parameters'!$F$2*'Input Parameters'!$G$4*$L16</f>
        <v>8.4129895358989408</v>
      </c>
      <c r="N16">
        <f>'Input Parameters'!$G$22+('Model Parameters'!$F$20*'Input Parameters'!$G$22 - (1/(1/(D16*($I16+2*$F16*$M16))+1/('Model Parameters'!$F$22*'Input Parameters'!$G$24))) + D16*($I16+2*$F16*$M16))/('Model Parameters'!$F$20+2*'Input Parameters'!$G$13*D16*'Model Parameters'!$B$61*$M16)</f>
        <v>1604.0736919590108</v>
      </c>
      <c r="O16" s="4">
        <f>(2*'Model Parameters'!$F$21*'Input Parameters'!$G$23+'Model Parameters'!$F$22*'Input Parameters'!$G$24+'Model Parameters'!$F$20*'Input Parameters'!$G$22+D16*$I16-'Model Parameters'!$F$20*$N16)/(2*'Model Parameters'!$F$21)</f>
        <v>-1893.0119384774216</v>
      </c>
      <c r="P16" s="4">
        <f>D16*(2*$F16*$M16)/(2*'Model Parameters'!$F$21)*EXP(-$N16*('Model Parameters'!$B$32+'Model Parameters'!$B$35))</f>
        <v>5735.9863058764877</v>
      </c>
      <c r="Q16">
        <f>MAX(0,$O16+LN(1+($P16*('Model Parameters'!$B$33+2*'Model Parameters'!$B$35)*EXP(-$O16*('Model Parameters'!$B$33+2*'Model Parameters'!$B$35)))/(1+LN(SQRT(1+$P16*('Model Parameters'!$B$33+2*'Model Parameters'!$B$35)*EXP(-$O16*('Model Parameters'!$B$33+2*'Model Parameters'!$B$35))))))/('Model Parameters'!$B$33+2*'Model Parameters'!$B$35))</f>
        <v>1596.4620705311368</v>
      </c>
      <c r="R16">
        <f>'Input Parameters'!$G$4*'Model Parameters'!$F$2*EXP(-'Model Parameters'!$B$32*$N16-'Model Parameters'!$B$33*$Q16-'Model Parameters'!$B$35*($N16+2*$Q16))*$L16</f>
        <v>4.3201621099908856</v>
      </c>
      <c r="S16">
        <f>'Input Parameters'!$G$22+('Model Parameters'!$F$20*'Input Parameters'!$G$22 - (1/(1/(D16*($I16+2*$F16*$R16))+1/('Model Parameters'!$F$22*'Input Parameters'!$G$24))) +D16*($I16+2*$F16*$R16))/('Model Parameters'!$F$20+2*'Input Parameters'!$G$13*D16*'Model Parameters'!$B$61*$R16)</f>
        <v>1285.7722576629815</v>
      </c>
      <c r="T16">
        <f>'Input Parameters'!$G$15/(2*'Model Parameters'!$F$4)*'Model Parameters'!$B$39/('Model Parameters'!$B$65)*EXP(-($E16+0.11)/'Model Parameters'!$B$48)+'Input Parameters'!$G$13*'Model Parameters'!$B$61*$S16</f>
        <v>4001.8734797312418</v>
      </c>
      <c r="U16">
        <f>1/((SQRT($T16*(D16)^2/'Model Parameters'!$B$51))/TANH(SQRT($T16*(D16)^2/'Model Parameters'!$B$51))+$T16*D16/'Input Parameters'!$G$17)</f>
        <v>0.26348019352284452</v>
      </c>
      <c r="V16" s="4">
        <f>(2*'Model Parameters'!$F$21*'Input Parameters'!$G$23+'Model Parameters'!$F$22*'Input Parameters'!$G$24+'Model Parameters'!$F$20*'Input Parameters'!$G$22+D16*$I16-'Model Parameters'!$F$20*$S16)/(2*'Model Parameters'!$F$21)</f>
        <v>-1340.4102001154617</v>
      </c>
      <c r="W16" s="4">
        <f>D16*(2*$F16*U16*'Model Parameters'!$F$2*'Input Parameters'!$G$4)/(2*'Model Parameters'!$F$21)*EXP(-$S16*('Model Parameters'!$B$32+'Model Parameters'!$B$35))</f>
        <v>6401.0574208770031</v>
      </c>
      <c r="X16">
        <f>MAX(0,$V16+LN(1+($W16*('Model Parameters'!$B$33+2*'Model Parameters'!$B$35)*EXP(-$V16*('Model Parameters'!$B$33+2*'Model Parameters'!$B$35)))/(1+LN(SQRT(1+$W16*('Model Parameters'!$B$33+2*'Model Parameters'!$B$35)*EXP(-$V16*('Model Parameters'!$B$33+2*'Model Parameters'!$B$35))))))/('Model Parameters'!$B$33+2*'Model Parameters'!$B$35))</f>
        <v>2075.5041873314831</v>
      </c>
      <c r="Y16">
        <f>'Input Parameters'!$G$4*'Model Parameters'!$F$2*EXP(-'Model Parameters'!$B$32*$S16-'Model Parameters'!$B$33*$X16-'Model Parameters'!$B$35*($S16+2*$X16))*$U16</f>
        <v>4.2258140783555271</v>
      </c>
      <c r="Z16" s="8">
        <f>$E16-'Model Parameters'!$F$3*'Input Parameters'!$G$3/'Model Parameters'!$F$4*LN($S16/'Input Parameters'!$G$22)</f>
        <v>-1.2161067958755805</v>
      </c>
      <c r="AA16" s="8">
        <f>D16*$Y16*$F16*2*'Model Parameters'!$F$4/10</f>
        <v>290.47704090614337</v>
      </c>
      <c r="AB16" s="8">
        <f t="shared" si="2"/>
        <v>4.2258140783555271</v>
      </c>
      <c r="AC16" s="8">
        <f t="shared" si="3"/>
        <v>2075.5041873314831</v>
      </c>
      <c r="AD16" s="8">
        <f>LOG10(S16/1000/'Model Parameters'!$B$15)</f>
        <v>13.421221141489076</v>
      </c>
      <c r="AE16" s="8">
        <f>AA16*10/(AA16*10+('Model Parameters'!$F$4*D16)*I16)</f>
        <v>0.85051868098525785</v>
      </c>
      <c r="AF16" s="8">
        <f>MIN(1,('Model Parameters'!$B$45-'Model Parameters'!$F$3*'Input Parameters'!$G$3/'Model Parameters'!$F$4*LN($S16/'Input Parameters'!$G$22))/Z16)</f>
        <v>0.27637934186001173</v>
      </c>
      <c r="AG16" s="8">
        <f>MIN('Input Parameters'!$G$24+'Model Parameters'!$F$2*'Input Parameters'!$G$4*EXP(-'Model Parameters'!$B$32*$S16-'Model Parameters'!$B$33*$X16-'Model Parameters'!$B$35*($S16+2*$X16)),AC16*10^(3-AD16)/'Model Parameters'!$B$13)</f>
        <v>6.0520577940004469E-2</v>
      </c>
      <c r="AH16" s="8">
        <f>EXP(-'Model Parameters'!$B$32*$S16-'Model Parameters'!$B$33*$X16-'Model Parameters'!$B$35*($S16+2*$X16))</f>
        <v>0.4708738143967236</v>
      </c>
    </row>
    <row r="17" spans="4:34" x14ac:dyDescent="0.4">
      <c r="D17" s="4">
        <f t="shared" si="0"/>
        <v>1.4859999999999998E-6</v>
      </c>
      <c r="E17">
        <f t="shared" si="1"/>
        <v>-0.99</v>
      </c>
      <c r="F17">
        <f>'Input Parameters'!$G$15/(2*'Model Parameters'!$F$4)*'Model Parameters'!$B$39/('Model Parameters'!$B$65)*EXP(-($E17+0.11)/'Model Parameters'!$B$48)</f>
        <v>2568.2374124370176</v>
      </c>
      <c r="G17">
        <f>1/((SQRT($F17*(D17)^2/'Model Parameters'!$B$51))/TANH(SQRT($F17*(D17)^2/'Model Parameters'!$B$51))+$F17*D17/'Input Parameters'!$G$17)</f>
        <v>0.31267509987224856</v>
      </c>
      <c r="H17">
        <f>'Model Parameters'!$F$2*'Input Parameters'!$G$4*$G17</f>
        <v>10.650038295270614</v>
      </c>
      <c r="I17">
        <f>'Input Parameters'!$G$15*'Model Parameters'!$B$41/'Model Parameters'!$F$4*EXP(-$E17/'Model Parameters'!$B$50)</f>
        <v>3814.8600817790016</v>
      </c>
      <c r="J17">
        <f>'Input Parameters'!$G$22+('Model Parameters'!$F$20*'Input Parameters'!$G$22 - (1/(1/(D17*($I17+2*$F17*$H17))+1/('Model Parameters'!$F$22*'Input Parameters'!$G$24))) + D17*($I17+2*$F17*$H17))/('Model Parameters'!$F$20+2*'Input Parameters'!$G$13*D17*'Model Parameters'!$B$61*$H17)</f>
        <v>1742.0126510276939</v>
      </c>
      <c r="K17">
        <f>'Input Parameters'!$G$15/(2*'Model Parameters'!$F$4)*'Model Parameters'!$B$39/('Model Parameters'!$B$65)*EXP(-($E17+0.11)/'Model Parameters'!$B$48)+'Input Parameters'!$G$13*'Model Parameters'!$B$61*$J17</f>
        <v>4510.5815183328959</v>
      </c>
      <c r="L17">
        <f>1/((SQRT($K17*(D17)^2/'Model Parameters'!$B$51))/TANH(SQRT($K17*(D17)^2/'Model Parameters'!$B$51))+$K17*D17/'Input Parameters'!$G$17)</f>
        <v>0.2303955803136726</v>
      </c>
      <c r="M17">
        <f>'Model Parameters'!$F$2*'Input Parameters'!$G$4*$L17</f>
        <v>7.8475124958918716</v>
      </c>
      <c r="N17">
        <f>'Input Parameters'!$G$22+('Model Parameters'!$F$20*'Input Parameters'!$G$22 - (1/(1/(D17*($I17+2*$F17*$M17))+1/('Model Parameters'!$F$22*'Input Parameters'!$G$24))) + D17*($I17+2*$F17*$M17))/('Model Parameters'!$F$20+2*'Input Parameters'!$G$13*D17*'Model Parameters'!$B$61*$M17)</f>
        <v>1613.1227156642758</v>
      </c>
      <c r="O17" s="4">
        <f>(2*'Model Parameters'!$F$21*'Input Parameters'!$G$23+'Model Parameters'!$F$22*'Input Parameters'!$G$24+'Model Parameters'!$F$20*'Input Parameters'!$G$22+D17*$I17-'Model Parameters'!$F$20*$N17)/(2*'Model Parameters'!$F$21)</f>
        <v>-1863.3545105009912</v>
      </c>
      <c r="P17" s="4">
        <f>D17*(2*$F17*$M17)/(2*'Model Parameters'!$F$21)*EXP(-$N17*('Model Parameters'!$B$32+'Model Parameters'!$B$35))</f>
        <v>5724.996805823972</v>
      </c>
      <c r="Q17">
        <f>MAX(0,$O17+LN(1+($P17*('Model Parameters'!$B$33+2*'Model Parameters'!$B$35)*EXP(-$O17*('Model Parameters'!$B$33+2*'Model Parameters'!$B$35)))/(1+LN(SQRT(1+$P17*('Model Parameters'!$B$33+2*'Model Parameters'!$B$35)*EXP(-$O17*('Model Parameters'!$B$33+2*'Model Parameters'!$B$35))))))/('Model Parameters'!$B$33+2*'Model Parameters'!$B$35))</f>
        <v>1608.5230798419434</v>
      </c>
      <c r="R17">
        <f>'Input Parameters'!$G$4*'Model Parameters'!$F$2*EXP(-'Model Parameters'!$B$32*$N17-'Model Parameters'!$B$33*$Q17-'Model Parameters'!$B$35*($N17+2*$Q17))*$L17</f>
        <v>4.0112881092907049</v>
      </c>
      <c r="S17">
        <f>'Input Parameters'!$G$22+('Model Parameters'!$F$20*'Input Parameters'!$G$22 - (1/(1/(D17*($I17+2*$F17*$R17))+1/('Model Parameters'!$F$22*'Input Parameters'!$G$24))) +D17*($I17+2*$F17*$R17))/('Model Parameters'!$F$20+2*'Input Parameters'!$G$13*D17*'Model Parameters'!$B$61*$R17)</f>
        <v>1296.8241877531598</v>
      </c>
      <c r="T17">
        <f>'Input Parameters'!$G$15/(2*'Model Parameters'!$F$4)*'Model Parameters'!$B$39/('Model Parameters'!$B$65)*EXP(-($E17+0.11)/'Model Parameters'!$B$48)+'Input Parameters'!$G$13*'Model Parameters'!$B$61*$S17</f>
        <v>4014.1963817817905</v>
      </c>
      <c r="U17">
        <f>1/((SQRT($T17*(D17)^2/'Model Parameters'!$B$51))/TANH(SQRT($T17*(D17)^2/'Model Parameters'!$B$51))+$T17*D17/'Input Parameters'!$G$17)</f>
        <v>0.24570702670428732</v>
      </c>
      <c r="V17" s="4">
        <f>(2*'Model Parameters'!$F$21*'Input Parameters'!$G$23+'Model Parameters'!$F$22*'Input Parameters'!$G$24+'Model Parameters'!$F$20*'Input Parameters'!$G$22+D17*$I17-'Model Parameters'!$F$20*$S17)/(2*'Model Parameters'!$F$21)</f>
        <v>-1314.2300092194341</v>
      </c>
      <c r="W17" s="4">
        <f>D17*(2*$F17*U17*'Model Parameters'!$F$2*'Input Parameters'!$G$4)/(2*'Model Parameters'!$F$21)*EXP(-$S17*('Model Parameters'!$B$32+'Model Parameters'!$B$35))</f>
        <v>6385.3328924904044</v>
      </c>
      <c r="X17">
        <f>MAX(0,$V17+LN(1+($W17*('Model Parameters'!$B$33+2*'Model Parameters'!$B$35)*EXP(-$V17*('Model Parameters'!$B$33+2*'Model Parameters'!$B$35)))/(1+LN(SQRT(1+$W17*('Model Parameters'!$B$33+2*'Model Parameters'!$B$35)*EXP(-$V17*('Model Parameters'!$B$33+2*'Model Parameters'!$B$35))))))/('Model Parameters'!$B$33+2*'Model Parameters'!$B$35))</f>
        <v>2085.014089298114</v>
      </c>
      <c r="Y17">
        <f>'Input Parameters'!$G$4*'Model Parameters'!$F$2*EXP(-'Model Parameters'!$B$32*$S17-'Model Parameters'!$B$33*$X17-'Model Parameters'!$B$35*($S17+2*$X17))*$U17</f>
        <v>3.924313260955516</v>
      </c>
      <c r="Z17" s="8">
        <f>$E17-'Model Parameters'!$F$3*'Input Parameters'!$G$3/'Model Parameters'!$F$4*LN($S17/'Input Parameters'!$G$22)</f>
        <v>-1.216326695950376</v>
      </c>
      <c r="AA17" s="8">
        <f>D17*$Y17*$F17*2*'Model Parameters'!$F$4/10</f>
        <v>289.00638813880818</v>
      </c>
      <c r="AB17" s="8">
        <f t="shared" si="2"/>
        <v>3.924313260955516</v>
      </c>
      <c r="AC17" s="8">
        <f t="shared" si="3"/>
        <v>2085.014089298114</v>
      </c>
      <c r="AD17" s="8">
        <f>LOG10(S17/1000/'Model Parameters'!$B$15)</f>
        <v>13.424938192645994</v>
      </c>
      <c r="AE17" s="8">
        <f>AA17*10/(AA17*10+('Model Parameters'!$F$4*D17)*I17)</f>
        <v>0.84086181118057091</v>
      </c>
      <c r="AF17" s="8">
        <f>MIN(1,('Model Parameters'!$B$45-'Model Parameters'!$F$3*'Input Parameters'!$G$3/'Model Parameters'!$F$4*LN($S17/'Input Parameters'!$G$22))/Z17)</f>
        <v>0.27651016545977175</v>
      </c>
      <c r="AG17" s="8">
        <f>MIN('Input Parameters'!$G$24+'Model Parameters'!$F$2*'Input Parameters'!$G$4*EXP(-'Model Parameters'!$B$32*$S17-'Model Parameters'!$B$33*$X17-'Model Parameters'!$B$35*($S17+2*$X17)),AC17*10^(3-AD17)/'Model Parameters'!$B$13)</f>
        <v>6.0279743495529635E-2</v>
      </c>
      <c r="AH17" s="8">
        <f>EXP(-'Model Parameters'!$B$32*$S17-'Model Parameters'!$B$33*$X17-'Model Parameters'!$B$35*($S17+2*$X17))</f>
        <v>0.46890862292336716</v>
      </c>
    </row>
    <row r="18" spans="4:34" x14ac:dyDescent="0.4">
      <c r="D18" s="4">
        <f t="shared" si="0"/>
        <v>1.5850000000000001E-6</v>
      </c>
      <c r="E18">
        <f t="shared" si="1"/>
        <v>-0.99</v>
      </c>
      <c r="F18">
        <f>'Input Parameters'!$G$15/(2*'Model Parameters'!$F$4)*'Model Parameters'!$B$39/('Model Parameters'!$B$65)*EXP(-($E18+0.11)/'Model Parameters'!$B$48)</f>
        <v>2568.2374124370176</v>
      </c>
      <c r="G18">
        <f>1/((SQRT($F18*(D18)^2/'Model Parameters'!$B$51))/TANH(SQRT($F18*(D18)^2/'Model Parameters'!$B$51))+$F18*D18/'Input Parameters'!$G$17)</f>
        <v>0.29366611845326934</v>
      </c>
      <c r="H18">
        <f>'Model Parameters'!$F$2*'Input Parameters'!$G$4*$G18</f>
        <v>10.002572666735016</v>
      </c>
      <c r="I18">
        <f>'Input Parameters'!$G$15*'Model Parameters'!$B$41/'Model Parameters'!$F$4*EXP(-$E18/'Model Parameters'!$B$50)</f>
        <v>3814.8600817790016</v>
      </c>
      <c r="J18">
        <f>'Input Parameters'!$G$22+('Model Parameters'!$F$20*'Input Parameters'!$G$22 - (1/(1/(D18*($I18+2*$F18*$H18))+1/('Model Parameters'!$F$22*'Input Parameters'!$G$24))) + D18*($I18+2*$F18*$H18))/('Model Parameters'!$F$20+2*'Input Parameters'!$G$13*D18*'Model Parameters'!$B$61*$H18)</f>
        <v>1750.3021831467524</v>
      </c>
      <c r="K18">
        <f>'Input Parameters'!$G$15/(2*'Model Parameters'!$F$4)*'Model Parameters'!$B$39/('Model Parameters'!$B$65)*EXP(-($E18+0.11)/'Model Parameters'!$B$48)+'Input Parameters'!$G$13*'Model Parameters'!$B$61*$J18</f>
        <v>4519.8243466456461</v>
      </c>
      <c r="L18">
        <f>1/((SQRT($K18*(D18)^2/'Model Parameters'!$B$51))/TANH(SQRT($K18*(D18)^2/'Model Parameters'!$B$51))+$K18*D18/'Input Parameters'!$G$17)</f>
        <v>0.21583023334236082</v>
      </c>
      <c r="M18">
        <f>'Model Parameters'!$F$2*'Input Parameters'!$G$4*$L18</f>
        <v>7.351401666818008</v>
      </c>
      <c r="N18">
        <f>'Input Parameters'!$G$22+('Model Parameters'!$F$20*'Input Parameters'!$G$22 - (1/(1/(D18*($I18+2*$F18*$M18))+1/('Model Parameters'!$F$22*'Input Parameters'!$G$24))) + D18*($I18+2*$F18*$M18))/('Model Parameters'!$F$20+2*'Input Parameters'!$G$13*D18*'Model Parameters'!$B$61*$M18)</f>
        <v>1622.1032783413891</v>
      </c>
      <c r="O18" s="4">
        <f>(2*'Model Parameters'!$F$21*'Input Parameters'!$G$23+'Model Parameters'!$F$22*'Input Parameters'!$G$24+'Model Parameters'!$F$20*'Input Parameters'!$G$22+D18*$I18-'Model Parameters'!$F$20*$N18)/(2*'Model Parameters'!$F$21)</f>
        <v>-1833.5782276307705</v>
      </c>
      <c r="P18" s="4">
        <f>D18*(2*$F18*$M18)/(2*'Model Parameters'!$F$21)*EXP(-$N18*('Model Parameters'!$B$32+'Model Parameters'!$B$35))</f>
        <v>5713.0915401551019</v>
      </c>
      <c r="Q18">
        <f>MAX(0,$O18+LN(1+($P18*('Model Parameters'!$B$33+2*'Model Parameters'!$B$35)*EXP(-$O18*('Model Parameters'!$B$33+2*'Model Parameters'!$B$35)))/(1+LN(SQRT(1+$P18*('Model Parameters'!$B$33+2*'Model Parameters'!$B$35)*EXP(-$O18*('Model Parameters'!$B$33+2*'Model Parameters'!$B$35))))))/('Model Parameters'!$B$33+2*'Model Parameters'!$B$35))</f>
        <v>1620.4113575981551</v>
      </c>
      <c r="R18">
        <f>'Input Parameters'!$G$4*'Model Parameters'!$F$2*EXP(-'Model Parameters'!$B$32*$N18-'Model Parameters'!$B$33*$Q18-'Model Parameters'!$B$35*($N18+2*$Q18))*$L18</f>
        <v>3.7406664808856545</v>
      </c>
      <c r="S18">
        <f>'Input Parameters'!$G$22+('Model Parameters'!$F$20*'Input Parameters'!$G$22 - (1/(1/(D18*($I18+2*$F18*$R18))+1/('Model Parameters'!$F$22*'Input Parameters'!$G$24))) +D18*($I18+2*$F18*$R18))/('Model Parameters'!$F$20+2*'Input Parameters'!$G$13*D18*'Model Parameters'!$B$61*$R18)</f>
        <v>1307.8895798350441</v>
      </c>
      <c r="T18">
        <f>'Input Parameters'!$G$15/(2*'Model Parameters'!$F$4)*'Model Parameters'!$B$39/('Model Parameters'!$B$65)*EXP(-($E18+0.11)/'Model Parameters'!$B$48)+'Input Parameters'!$G$13*'Model Parameters'!$B$61*$S18</f>
        <v>4026.5342939530919</v>
      </c>
      <c r="U18">
        <f>1/((SQRT($T18*(D18)^2/'Model Parameters'!$B$51))/TANH(SQRT($T18*(D18)^2/'Model Parameters'!$B$51))+$T18*D18/'Input Parameters'!$G$17)</f>
        <v>0.23008257394333037</v>
      </c>
      <c r="V18" s="4">
        <f>(2*'Model Parameters'!$F$21*'Input Parameters'!$G$23+'Model Parameters'!$F$22*'Input Parameters'!$G$24+'Model Parameters'!$F$20*'Input Parameters'!$G$22+D18*$I18-'Model Parameters'!$F$20*$S18)/(2*'Model Parameters'!$F$21)</f>
        <v>-1288.0731896287691</v>
      </c>
      <c r="W18" s="4">
        <f>D18*(2*$F18*U18*'Model Parameters'!$F$2*'Input Parameters'!$G$4)/(2*'Model Parameters'!$F$21)*EXP(-$S18*('Model Parameters'!$B$32+'Model Parameters'!$B$35))</f>
        <v>6367.650119912968</v>
      </c>
      <c r="X18">
        <f>MAX(0,$V18+LN(1+($W18*('Model Parameters'!$B$33+2*'Model Parameters'!$B$35)*EXP(-$V18*('Model Parameters'!$B$33+2*'Model Parameters'!$B$35)))/(1+LN(SQRT(1+$W18*('Model Parameters'!$B$33+2*'Model Parameters'!$B$35)*EXP(-$V18*('Model Parameters'!$B$33+2*'Model Parameters'!$B$35))))))/('Model Parameters'!$B$33+2*'Model Parameters'!$B$35))</f>
        <v>2094.0193092642648</v>
      </c>
      <c r="Y18">
        <f>'Input Parameters'!$G$4*'Model Parameters'!$F$2*EXP(-'Model Parameters'!$B$32*$S18-'Model Parameters'!$B$33*$X18-'Model Parameters'!$B$35*($S18+2*$X18))*$U18</f>
        <v>3.6599315765156164</v>
      </c>
      <c r="Z18" s="8">
        <f>$E18-'Model Parameters'!$F$3*'Input Parameters'!$G$3/'Model Parameters'!$F$4*LN($S18/'Input Parameters'!$G$22)</f>
        <v>-1.2165449943540232</v>
      </c>
      <c r="AA18" s="8">
        <f>D18*$Y18*$F18*2*'Model Parameters'!$F$4/10</f>
        <v>287.49294905807903</v>
      </c>
      <c r="AB18" s="8">
        <f t="shared" si="2"/>
        <v>3.6599315765156164</v>
      </c>
      <c r="AC18" s="8">
        <f t="shared" si="3"/>
        <v>2094.0193092642648</v>
      </c>
      <c r="AD18" s="8">
        <f>LOG10(S18/1000/'Model Parameters'!$B$15)</f>
        <v>13.428628170171406</v>
      </c>
      <c r="AE18" s="8">
        <f>AA18*10/(AA18*10+('Model Parameters'!$F$4*D18)*I18)</f>
        <v>0.8313054308064951</v>
      </c>
      <c r="AF18" s="8">
        <f>MIN(1,('Model Parameters'!$B$45-'Model Parameters'!$F$3*'Input Parameters'!$G$3/'Model Parameters'!$F$4*LN($S18/'Input Parameters'!$G$22))/Z18)</f>
        <v>0.27663998940929124</v>
      </c>
      <c r="AG18" s="8">
        <f>MIN('Input Parameters'!$G$24+'Model Parameters'!$F$2*'Input Parameters'!$G$4*EXP(-'Model Parameters'!$B$32*$S18-'Model Parameters'!$B$33*$X18-'Model Parameters'!$B$35*($S18+2*$X18)),AC18*10^(3-AD18)/'Model Parameters'!$B$13)</f>
        <v>6.0027893883199998E-2</v>
      </c>
      <c r="AH18" s="8">
        <f>EXP(-'Model Parameters'!$B$32*$S18-'Model Parameters'!$B$33*$X18-'Model Parameters'!$B$35*($S18+2*$X18))</f>
        <v>0.46701557745202921</v>
      </c>
    </row>
    <row r="19" spans="4:34" x14ac:dyDescent="0.4">
      <c r="D19" s="4">
        <f t="shared" si="0"/>
        <v>1.6839999999999999E-6</v>
      </c>
      <c r="E19">
        <f t="shared" si="1"/>
        <v>-0.99</v>
      </c>
      <c r="F19">
        <f>'Input Parameters'!$G$15/(2*'Model Parameters'!$F$4)*'Model Parameters'!$B$39/('Model Parameters'!$B$65)*EXP(-($E19+0.11)/'Model Parameters'!$B$48)</f>
        <v>2568.2374124370176</v>
      </c>
      <c r="G19">
        <f>1/((SQRT($F19*(D19)^2/'Model Parameters'!$B$51))/TANH(SQRT($F19*(D19)^2/'Model Parameters'!$B$51))+$F19*D19/'Input Parameters'!$G$17)</f>
        <v>0.27673556664070847</v>
      </c>
      <c r="H19">
        <f>'Model Parameters'!$F$2*'Input Parameters'!$G$4*$G19</f>
        <v>9.4259005069195805</v>
      </c>
      <c r="I19">
        <f>'Input Parameters'!$G$15*'Model Parameters'!$B$41/'Model Parameters'!$F$4*EXP(-$E19/'Model Parameters'!$B$50)</f>
        <v>3814.8600817790016</v>
      </c>
      <c r="J19">
        <f>'Input Parameters'!$G$22+('Model Parameters'!$F$20*'Input Parameters'!$G$22 - (1/(1/(D19*($I19+2*$F19*$H19))+1/('Model Parameters'!$F$22*'Input Parameters'!$G$24))) + D19*($I19+2*$F19*$H19))/('Model Parameters'!$F$20+2*'Input Parameters'!$G$13*D19*'Model Parameters'!$B$61*$H19)</f>
        <v>1758.351908241712</v>
      </c>
      <c r="K19">
        <f>'Input Parameters'!$G$15/(2*'Model Parameters'!$F$4)*'Model Parameters'!$B$39/('Model Parameters'!$B$65)*EXP(-($E19+0.11)/'Model Parameters'!$B$48)+'Input Parameters'!$G$13*'Model Parameters'!$B$61*$J19</f>
        <v>4528.7997901265262</v>
      </c>
      <c r="L19">
        <f>1/((SQRT($K19*(D19)^2/'Model Parameters'!$B$51))/TANH(SQRT($K19*(D19)^2/'Model Parameters'!$B$51))+$K19*D19/'Input Parameters'!$G$17)</f>
        <v>0.20295744961947798</v>
      </c>
      <c r="M19">
        <f>'Model Parameters'!$F$2*'Input Parameters'!$G$4*$L19</f>
        <v>6.9129412979832265</v>
      </c>
      <c r="N19">
        <f>'Input Parameters'!$G$22+('Model Parameters'!$F$20*'Input Parameters'!$G$22 - (1/(1/(D19*($I19+2*$F19*$M19))+1/('Model Parameters'!$F$22*'Input Parameters'!$G$24))) + D19*($I19+2*$F19*$M19))/('Model Parameters'!$F$20+2*'Input Parameters'!$G$13*D19*'Model Parameters'!$B$61*$M19)</f>
        <v>1631.0506487051143</v>
      </c>
      <c r="O19" s="4">
        <f>(2*'Model Parameters'!$F$21*'Input Parameters'!$G$23+'Model Parameters'!$F$22*'Input Parameters'!$G$24+'Model Parameters'!$F$20*'Input Parameters'!$G$22+D19*$I19-'Model Parameters'!$F$20*$N19)/(2*'Model Parameters'!$F$21)</f>
        <v>-1803.7443197293619</v>
      </c>
      <c r="P19" s="4">
        <f>D19*(2*$F19*$M19)/(2*'Model Parameters'!$F$21)*EXP(-$N19*('Model Parameters'!$B$32+'Model Parameters'!$B$35))</f>
        <v>5700.6726476170716</v>
      </c>
      <c r="Q19">
        <f>MAX(0,$O19+LN(1+($P19*('Model Parameters'!$B$33+2*'Model Parameters'!$B$35)*EXP(-$O19*('Model Parameters'!$B$33+2*'Model Parameters'!$B$35)))/(1+LN(SQRT(1+$P19*('Model Parameters'!$B$33+2*'Model Parameters'!$B$35)*EXP(-$O19*('Model Parameters'!$B$33+2*'Model Parameters'!$B$35))))))/('Model Parameters'!$B$33+2*'Model Parameters'!$B$35))</f>
        <v>1632.2184226961399</v>
      </c>
      <c r="R19">
        <f>'Input Parameters'!$G$4*'Model Parameters'!$F$2*EXP(-'Model Parameters'!$B$32*$N19-'Model Parameters'!$B$33*$Q19-'Model Parameters'!$B$35*($N19+2*$Q19))*$L19</f>
        <v>3.5017121702553524</v>
      </c>
      <c r="S19">
        <f>'Input Parameters'!$G$22+('Model Parameters'!$F$20*'Input Parameters'!$G$22 - (1/(1/(D19*($I19+2*$F19*$R19))+1/('Model Parameters'!$F$22*'Input Parameters'!$G$24))) +D19*($I19+2*$F19*$R19))/('Model Parameters'!$F$20+2*'Input Parameters'!$G$13*D19*'Model Parameters'!$B$61*$R19)</f>
        <v>1318.9915609277084</v>
      </c>
      <c r="T19">
        <f>'Input Parameters'!$G$15/(2*'Model Parameters'!$F$4)*'Model Parameters'!$B$39/('Model Parameters'!$B$65)*EXP(-($E19+0.11)/'Model Parameters'!$B$48)+'Input Parameters'!$G$13*'Model Parameters'!$B$61*$S19</f>
        <v>4038.9130028714126</v>
      </c>
      <c r="U19">
        <f>1/((SQRT($T19*(D19)^2/'Model Parameters'!$B$51))/TANH(SQRT($T19*(D19)^2/'Model Parameters'!$B$51))+$T19*D19/'Input Parameters'!$G$17)</f>
        <v>0.21625365292507978</v>
      </c>
      <c r="V19" s="4">
        <f>(2*'Model Parameters'!$F$21*'Input Parameters'!$G$23+'Model Parameters'!$F$22*'Input Parameters'!$G$24+'Model Parameters'!$F$20*'Input Parameters'!$G$22+D19*$I19-'Model Parameters'!$F$20*$S19)/(2*'Model Parameters'!$F$21)</f>
        <v>-1261.9798920608905</v>
      </c>
      <c r="W19" s="4">
        <f>D19*(2*$F19*U19*'Model Parameters'!$F$2*'Input Parameters'!$G$4)/(2*'Model Parameters'!$F$21)*EXP(-$S19*('Model Parameters'!$B$32+'Model Parameters'!$B$35))</f>
        <v>6348.7544083190242</v>
      </c>
      <c r="X19">
        <f>MAX(0,$V19+LN(1+($W19*('Model Parameters'!$B$33+2*'Model Parameters'!$B$35)*EXP(-$V19*('Model Parameters'!$B$33+2*'Model Parameters'!$B$35)))/(1+LN(SQRT(1+$W19*('Model Parameters'!$B$33+2*'Model Parameters'!$B$35)*EXP(-$V19*('Model Parameters'!$B$33+2*'Model Parameters'!$B$35))))))/('Model Parameters'!$B$33+2*'Model Parameters'!$B$35))</f>
        <v>2102.6998447342671</v>
      </c>
      <c r="Y19">
        <f>'Input Parameters'!$G$4*'Model Parameters'!$F$2*EXP(-'Model Parameters'!$B$32*$S19-'Model Parameters'!$B$33*$X19-'Model Parameters'!$B$35*($S19+2*$X19))*$U19</f>
        <v>3.4263551662650178</v>
      </c>
      <c r="Z19" s="8">
        <f>$E19-'Model Parameters'!$F$3*'Input Parameters'!$G$3/'Model Parameters'!$F$4*LN($S19/'Input Parameters'!$G$22)</f>
        <v>-1.2167621663347377</v>
      </c>
      <c r="AA19" s="8">
        <f>D19*$Y19*$F19*2*'Model Parameters'!$F$4/10</f>
        <v>285.95614318524366</v>
      </c>
      <c r="AB19" s="8">
        <f t="shared" si="2"/>
        <v>3.4263551662650178</v>
      </c>
      <c r="AC19" s="8">
        <f t="shared" si="3"/>
        <v>2102.6998447342671</v>
      </c>
      <c r="AD19" s="8">
        <f>LOG10(S19/1000/'Model Parameters'!$B$15)</f>
        <v>13.432299107359201</v>
      </c>
      <c r="AE19" s="8">
        <f>AA19*10/(AA19*10+('Model Parameters'!$F$4*D19)*I19)</f>
        <v>0.82185411152489241</v>
      </c>
      <c r="AF19" s="8">
        <f>MIN(1,('Model Parameters'!$B$45-'Model Parameters'!$F$3*'Input Parameters'!$G$3/'Model Parameters'!$F$4*LN($S19/'Input Parameters'!$G$22))/Z19)</f>
        <v>0.27676909724204285</v>
      </c>
      <c r="AG19" s="8">
        <f>MIN('Input Parameters'!$G$24+'Model Parameters'!$F$2*'Input Parameters'!$G$4*EXP(-'Model Parameters'!$B$32*$S19-'Model Parameters'!$B$33*$X19-'Model Parameters'!$B$35*($S19+2*$X19)),AC19*10^(3-AD19)/'Model Parameters'!$B$13)</f>
        <v>5.9769382571491315E-2</v>
      </c>
      <c r="AH19" s="8">
        <f>EXP(-'Model Parameters'!$B$32*$S19-'Model Parameters'!$B$33*$X19-'Model Parameters'!$B$35*($S19+2*$X19))</f>
        <v>0.46516931031124731</v>
      </c>
    </row>
    <row r="20" spans="4:34" x14ac:dyDescent="0.4">
      <c r="D20" s="4">
        <f t="shared" si="0"/>
        <v>1.7830000000000001E-6</v>
      </c>
      <c r="E20">
        <f t="shared" si="1"/>
        <v>-0.99</v>
      </c>
      <c r="F20">
        <f>'Input Parameters'!$G$15/(2*'Model Parameters'!$F$4)*'Model Parameters'!$B$39/('Model Parameters'!$B$65)*EXP(-($E20+0.11)/'Model Parameters'!$B$48)</f>
        <v>2568.2374124370176</v>
      </c>
      <c r="G20">
        <f>1/((SQRT($F20*(D20)^2/'Model Parameters'!$B$51))/TANH(SQRT($F20*(D20)^2/'Model Parameters'!$B$51))+$F20*D20/'Input Parameters'!$G$17)</f>
        <v>0.26158438158607222</v>
      </c>
      <c r="H20">
        <f>'Model Parameters'!$F$2*'Input Parameters'!$G$4*$G20</f>
        <v>8.9098354249334051</v>
      </c>
      <c r="I20">
        <f>'Input Parameters'!$G$15*'Model Parameters'!$B$41/'Model Parameters'!$F$4*EXP(-$E20/'Model Parameters'!$B$50)</f>
        <v>3814.8600817790016</v>
      </c>
      <c r="J20">
        <f>'Input Parameters'!$G$22+('Model Parameters'!$F$20*'Input Parameters'!$G$22 - (1/(1/(D20*($I20+2*$F20*$H20))+1/('Model Parameters'!$F$22*'Input Parameters'!$G$24))) + D20*($I20+2*$F20*$H20))/('Model Parameters'!$F$20+2*'Input Parameters'!$G$13*D20*'Model Parameters'!$B$61*$H20)</f>
        <v>1766.2409282590572</v>
      </c>
      <c r="K20">
        <f>'Input Parameters'!$G$15/(2*'Model Parameters'!$F$4)*'Model Parameters'!$B$39/('Model Parameters'!$B$65)*EXP(-($E20+0.11)/'Model Parameters'!$B$48)+'Input Parameters'!$G$13*'Model Parameters'!$B$61*$J20</f>
        <v>4537.5960474458661</v>
      </c>
      <c r="L20">
        <f>1/((SQRT($K20*(D20)^2/'Model Parameters'!$B$51))/TANH(SQRT($K20*(D20)^2/'Model Parameters'!$B$51))+$K20*D20/'Input Parameters'!$G$17)</f>
        <v>0.19150362986920186</v>
      </c>
      <c r="M20">
        <f>'Model Parameters'!$F$2*'Input Parameters'!$G$4*$L20</f>
        <v>6.522812314199717</v>
      </c>
      <c r="N20">
        <f>'Input Parameters'!$G$22+('Model Parameters'!$F$20*'Input Parameters'!$G$22 - (1/(1/(D20*($I20+2*$F20*$M20))+1/('Model Parameters'!$F$22*'Input Parameters'!$G$24))) + D20*($I20+2*$F20*$M20))/('Model Parameters'!$F$20+2*'Input Parameters'!$G$13*D20*'Model Parameters'!$B$61*$M20)</f>
        <v>1639.9850159690782</v>
      </c>
      <c r="O20" s="4">
        <f>(2*'Model Parameters'!$F$21*'Input Parameters'!$G$23+'Model Parameters'!$F$22*'Input Parameters'!$G$24+'Model Parameters'!$F$20*'Input Parameters'!$G$22+D20*$I20-'Model Parameters'!$F$20*$N20)/(2*'Model Parameters'!$F$21)</f>
        <v>-1773.8878372029023</v>
      </c>
      <c r="P20" s="4">
        <f>D20*(2*$F20*$M20)/(2*'Model Parameters'!$F$21)*EXP(-$N20*('Model Parameters'!$B$32+'Model Parameters'!$B$35))</f>
        <v>5687.9733861207051</v>
      </c>
      <c r="Q20">
        <f>MAX(0,$O20+LN(1+($P20*('Model Parameters'!$B$33+2*'Model Parameters'!$B$35)*EXP(-$O20*('Model Parameters'!$B$33+2*'Model Parameters'!$B$35)))/(1+LN(SQRT(1+$P20*('Model Parameters'!$B$33+2*'Model Parameters'!$B$35)*EXP(-$O20*('Model Parameters'!$B$33+2*'Model Parameters'!$B$35))))))/('Model Parameters'!$B$33+2*'Model Parameters'!$B$35))</f>
        <v>1643.9974392329966</v>
      </c>
      <c r="R20">
        <f>'Input Parameters'!$G$4*'Model Parameters'!$F$2*EXP(-'Model Parameters'!$B$32*$N20-'Model Parameters'!$B$33*$Q20-'Model Parameters'!$B$35*($N20+2*$Q20))*$L20</f>
        <v>3.2892383952628501</v>
      </c>
      <c r="S20">
        <f>'Input Parameters'!$G$22+('Model Parameters'!$F$20*'Input Parameters'!$G$22 - (1/(1/(D20*($I20+2*$F20*$R20))+1/('Model Parameters'!$F$22*'Input Parameters'!$G$24))) +D20*($I20+2*$F20*$R20))/('Model Parameters'!$F$20+2*'Input Parameters'!$G$13*D20*'Model Parameters'!$B$61*$R20)</f>
        <v>1330.1434942610485</v>
      </c>
      <c r="T20">
        <f>'Input Parameters'!$G$15/(2*'Model Parameters'!$F$4)*'Model Parameters'!$B$39/('Model Parameters'!$B$65)*EXP(-($E20+0.11)/'Model Parameters'!$B$48)+'Input Parameters'!$G$13*'Model Parameters'!$B$61*$S20</f>
        <v>4051.3474085380867</v>
      </c>
      <c r="U20">
        <f>1/((SQRT($T20*(D20)^2/'Model Parameters'!$B$51))/TANH(SQRT($T20*(D20)^2/'Model Parameters'!$B$51))+$T20*D20/'Input Parameters'!$G$17)</f>
        <v>0.20393617554196886</v>
      </c>
      <c r="V20" s="4">
        <f>(2*'Model Parameters'!$F$21*'Input Parameters'!$G$23+'Model Parameters'!$F$22*'Input Parameters'!$G$24+'Model Parameters'!$F$20*'Input Parameters'!$G$22+D20*$I20-'Model Parameters'!$F$20*$S20)/(2*'Model Parameters'!$F$21)</f>
        <v>-1235.97331636121</v>
      </c>
      <c r="W20" s="4">
        <f>D20*(2*$F20*U20*'Model Parameters'!$F$2*'Input Parameters'!$G$4)/(2*'Model Parameters'!$F$21)*EXP(-$S20*('Model Parameters'!$B$32+'Model Parameters'!$B$35))</f>
        <v>6329.10523885776</v>
      </c>
      <c r="X20">
        <f>MAX(0,$V20+LN(1+($W20*('Model Parameters'!$B$33+2*'Model Parameters'!$B$35)*EXP(-$V20*('Model Parameters'!$B$33+2*'Model Parameters'!$B$35)))/(1+LN(SQRT(1+$W20*('Model Parameters'!$B$33+2*'Model Parameters'!$B$35)*EXP(-$V20*('Model Parameters'!$B$33+2*'Model Parameters'!$B$35))))))/('Model Parameters'!$B$33+2*'Model Parameters'!$B$35))</f>
        <v>2111.167150320231</v>
      </c>
      <c r="Y20">
        <f>'Input Parameters'!$G$4*'Model Parameters'!$F$2*EXP(-'Model Parameters'!$B$32*$S20-'Model Parameters'!$B$33*$X20-'Model Parameters'!$B$35*($S20+2*$X20))*$U20</f>
        <v>3.2185872460364604</v>
      </c>
      <c r="Z20" s="8">
        <f>$E20-'Model Parameters'!$F$3*'Input Parameters'!$G$3/'Model Parameters'!$F$4*LN($S20/'Input Parameters'!$G$22)</f>
        <v>-1.2169784828988721</v>
      </c>
      <c r="AA20" s="8">
        <f>D20*$Y20*$F20*2*'Model Parameters'!$F$4/10</f>
        <v>284.40785980402148</v>
      </c>
      <c r="AB20" s="8">
        <f t="shared" si="2"/>
        <v>3.2185872460364604</v>
      </c>
      <c r="AC20" s="8">
        <f t="shared" si="3"/>
        <v>2111.167150320231</v>
      </c>
      <c r="AD20" s="8">
        <f>LOG10(S20/1000/'Model Parameters'!$B$15)</f>
        <v>13.435955585128589</v>
      </c>
      <c r="AE20" s="8">
        <f>AA20*10/(AA20*10+('Model Parameters'!$F$4*D20)*I20)</f>
        <v>0.81251043154672942</v>
      </c>
      <c r="AF20" s="8">
        <f>MIN(1,('Model Parameters'!$B$45-'Model Parameters'!$F$3*'Input Parameters'!$G$3/'Model Parameters'!$F$4*LN($S20/'Input Parameters'!$G$22))/Z20)</f>
        <v>0.27689765072606798</v>
      </c>
      <c r="AG20" s="8">
        <f>MIN('Input Parameters'!$G$24+'Model Parameters'!$F$2*'Input Parameters'!$G$4*EXP(-'Model Parameters'!$B$32*$S20-'Model Parameters'!$B$33*$X20-'Model Parameters'!$B$35*($S20+2*$X20)),AC20*10^(3-AD20)/'Model Parameters'!$B$13)</f>
        <v>5.9506941434975501E-2</v>
      </c>
      <c r="AH20" s="8">
        <f>EXP(-'Model Parameters'!$B$32*$S20-'Model Parameters'!$B$33*$X20-'Model Parameters'!$B$35*($S20+2*$X20))</f>
        <v>0.46335424187725438</v>
      </c>
    </row>
    <row r="21" spans="4:34" x14ac:dyDescent="0.4">
      <c r="D21" s="4">
        <f t="shared" si="0"/>
        <v>1.8819999999999999E-6</v>
      </c>
      <c r="E21">
        <f t="shared" si="1"/>
        <v>-0.99</v>
      </c>
      <c r="F21">
        <f>'Input Parameters'!$G$15/(2*'Model Parameters'!$F$4)*'Model Parameters'!$B$39/('Model Parameters'!$B$65)*EXP(-($E21+0.11)/'Model Parameters'!$B$48)</f>
        <v>2568.2374124370176</v>
      </c>
      <c r="G21">
        <f>1/((SQRT($F21*(D21)^2/'Model Parameters'!$B$51))/TANH(SQRT($F21*(D21)^2/'Model Parameters'!$B$51))+$F21*D21/'Input Parameters'!$G$17)</f>
        <v>0.24796223516881355</v>
      </c>
      <c r="H21">
        <f>'Model Parameters'!$F$2*'Input Parameters'!$G$4*$G21</f>
        <v>8.4458509852806696</v>
      </c>
      <c r="I21">
        <f>'Input Parameters'!$G$15*'Model Parameters'!$B$41/'Model Parameters'!$F$4*EXP(-$E21/'Model Parameters'!$B$50)</f>
        <v>3814.8600817790016</v>
      </c>
      <c r="J21">
        <f>'Input Parameters'!$G$22+('Model Parameters'!$F$20*'Input Parameters'!$G$22 - (1/(1/(D21*($I21+2*$F21*$H21))+1/('Model Parameters'!$F$22*'Input Parameters'!$G$24))) + D21*($I21+2*$F21*$H21))/('Model Parameters'!$F$20+2*'Input Parameters'!$G$13*D21*'Model Parameters'!$B$61*$H21)</f>
        <v>1774.0222275343983</v>
      </c>
      <c r="K21">
        <f>'Input Parameters'!$G$15/(2*'Model Parameters'!$F$4)*'Model Parameters'!$B$39/('Model Parameters'!$B$65)*EXP(-($E21+0.11)/'Model Parameters'!$B$48)+'Input Parameters'!$G$13*'Model Parameters'!$B$61*$J21</f>
        <v>4546.272196137872</v>
      </c>
      <c r="L21">
        <f>1/((SQRT($K21*(D21)^2/'Model Parameters'!$B$51))/TANH(SQRT($K21*(D21)^2/'Model Parameters'!$B$51))+$K21*D21/'Input Parameters'!$G$17)</f>
        <v>0.18124940545641716</v>
      </c>
      <c r="M21">
        <f>'Model Parameters'!$F$2*'Input Parameters'!$G$4*$L21</f>
        <v>6.1735427921652617</v>
      </c>
      <c r="N21">
        <f>'Input Parameters'!$G$22+('Model Parameters'!$F$20*'Input Parameters'!$G$22 - (1/(1/(D21*($I21+2*$F21*$M21))+1/('Model Parameters'!$F$22*'Input Parameters'!$G$24))) + D21*($I21+2*$F21*$M21))/('Model Parameters'!$F$20+2*'Input Parameters'!$G$13*D21*'Model Parameters'!$B$61*$M21)</f>
        <v>1648.9178739961355</v>
      </c>
      <c r="O21" s="4">
        <f>(2*'Model Parameters'!$F$21*'Input Parameters'!$G$23+'Model Parameters'!$F$22*'Input Parameters'!$G$24+'Model Parameters'!$F$20*'Input Parameters'!$G$22+D21*$I21-'Model Parameters'!$F$20*$N21)/(2*'Model Parameters'!$F$21)</f>
        <v>-1744.0287344968015</v>
      </c>
      <c r="P21" s="4">
        <f>D21*(2*$F21*$M21)/(2*'Model Parameters'!$F$21)*EXP(-$N21*('Model Parameters'!$B$32+'Model Parameters'!$B$35))</f>
        <v>5675.12835058578</v>
      </c>
      <c r="Q21">
        <f>MAX(0,$O21+LN(1+($P21*('Model Parameters'!$B$33+2*'Model Parameters'!$B$35)*EXP(-$O21*('Model Parameters'!$B$33+2*'Model Parameters'!$B$35)))/(1+LN(SQRT(1+$P21*('Model Parameters'!$B$33+2*'Model Parameters'!$B$35)*EXP(-$O21*('Model Parameters'!$B$33+2*'Model Parameters'!$B$35))))))/('Model Parameters'!$B$33+2*'Model Parameters'!$B$35))</f>
        <v>1655.7791270751345</v>
      </c>
      <c r="R21">
        <f>'Input Parameters'!$G$4*'Model Parameters'!$F$2*EXP(-'Model Parameters'!$B$32*$N21-'Model Parameters'!$B$33*$Q21-'Model Parameters'!$B$35*($N21+2*$Q21))*$L21</f>
        <v>3.0991143247811781</v>
      </c>
      <c r="S21">
        <f>'Input Parameters'!$G$22+('Model Parameters'!$F$20*'Input Parameters'!$G$22 - (1/(1/(D21*($I21+2*$F21*$R21))+1/('Model Parameters'!$F$22*'Input Parameters'!$G$24))) +D21*($I21+2*$F21*$R21))/('Model Parameters'!$F$20+2*'Input Parameters'!$G$13*D21*'Model Parameters'!$B$61*$R21)</f>
        <v>1341.353108146576</v>
      </c>
      <c r="T21">
        <f>'Input Parameters'!$G$15/(2*'Model Parameters'!$F$4)*'Model Parameters'!$B$39/('Model Parameters'!$B$65)*EXP(-($E21+0.11)/'Model Parameters'!$B$48)+'Input Parameters'!$G$13*'Model Parameters'!$B$61*$S21</f>
        <v>4063.8461280204501</v>
      </c>
      <c r="U21">
        <f>1/((SQRT($T21*(D21)^2/'Model Parameters'!$B$51))/TANH(SQRT($T21*(D21)^2/'Model Parameters'!$B$51))+$T21*D21/'Input Parameters'!$G$17)</f>
        <v>0.19290035859111704</v>
      </c>
      <c r="V21" s="4">
        <f>(2*'Model Parameters'!$F$21*'Input Parameters'!$G$23+'Model Parameters'!$F$22*'Input Parameters'!$G$24+'Model Parameters'!$F$20*'Input Parameters'!$G$22+D21*$I21-'Model Parameters'!$F$20*$S21)/(2*'Model Parameters'!$F$21)</f>
        <v>-1210.0668796177961</v>
      </c>
      <c r="W21" s="4">
        <f>D21*(2*$F21*U21*'Model Parameters'!$F$2*'Input Parameters'!$G$4)/(2*'Model Parameters'!$F$21)*EXP(-$S21*('Model Parameters'!$B$32+'Model Parameters'!$B$35))</f>
        <v>6308.9854089180371</v>
      </c>
      <c r="X21">
        <f>MAX(0,$V21+LN(1+($W21*('Model Parameters'!$B$33+2*'Model Parameters'!$B$35)*EXP(-$V21*('Model Parameters'!$B$33+2*'Model Parameters'!$B$35)))/(1+LN(SQRT(1+$W21*('Model Parameters'!$B$33+2*'Model Parameters'!$B$35)*EXP(-$V21*('Model Parameters'!$B$33+2*'Model Parameters'!$B$35))))))/('Model Parameters'!$B$33+2*'Model Parameters'!$B$35))</f>
        <v>2119.4900414133031</v>
      </c>
      <c r="Y21">
        <f>'Input Parameters'!$G$4*'Model Parameters'!$F$2*EXP(-'Model Parameters'!$B$32*$S21-'Model Parameters'!$B$33*$X21-'Model Parameters'!$B$35*($S21+2*$X21))*$U21</f>
        <v>3.0326329092202218</v>
      </c>
      <c r="Z21" s="8">
        <f>$E21-'Model Parameters'!$F$3*'Input Parameters'!$G$3/'Model Parameters'!$F$4*LN($S21/'Input Parameters'!$G$22)</f>
        <v>-1.2171940982718663</v>
      </c>
      <c r="AA21" s="8">
        <f>D21*$Y21*$F21*2*'Model Parameters'!$F$4/10</f>
        <v>282.85536962203571</v>
      </c>
      <c r="AB21" s="8">
        <f t="shared" si="2"/>
        <v>3.0326329092202218</v>
      </c>
      <c r="AC21" s="8">
        <f t="shared" si="3"/>
        <v>2119.4900414133031</v>
      </c>
      <c r="AD21" s="8">
        <f>LOG10(S21/1000/'Model Parameters'!$B$15)</f>
        <v>13.439600210408431</v>
      </c>
      <c r="AE21" s="8">
        <f>AA21*10/(AA21*10+('Model Parameters'!$F$4*D21)*I21)</f>
        <v>0.80327561734949482</v>
      </c>
      <c r="AF21" s="8">
        <f>MIN(1,('Model Parameters'!$B$45-'Model Parameters'!$F$3*'Input Parameters'!$G$3/'Model Parameters'!$F$4*LN($S21/'Input Parameters'!$G$22))/Z21)</f>
        <v>0.27702574203292962</v>
      </c>
      <c r="AG21" s="8">
        <f>MIN('Input Parameters'!$G$24+'Model Parameters'!$F$2*'Input Parameters'!$G$4*EXP(-'Model Parameters'!$B$32*$S21-'Model Parameters'!$B$33*$X21-'Model Parameters'!$B$35*($S21+2*$X21)),AC21*10^(3-AD21)/'Model Parameters'!$B$13)</f>
        <v>5.9242279963965937E-2</v>
      </c>
      <c r="AH21" s="8">
        <f>EXP(-'Model Parameters'!$B$32*$S21-'Model Parameters'!$B$33*$X21-'Model Parameters'!$B$35*($S21+2*$X21))</f>
        <v>0.46156082011830696</v>
      </c>
    </row>
    <row r="22" spans="4:34" x14ac:dyDescent="0.4">
      <c r="D22" s="4">
        <f t="shared" si="0"/>
        <v>1.9810000000000002E-6</v>
      </c>
      <c r="E22">
        <f t="shared" si="1"/>
        <v>-0.99</v>
      </c>
      <c r="F22">
        <f>'Input Parameters'!$G$15/(2*'Model Parameters'!$F$4)*'Model Parameters'!$B$39/('Model Parameters'!$B$65)*EXP(-($E22+0.11)/'Model Parameters'!$B$48)</f>
        <v>2568.2374124370176</v>
      </c>
      <c r="G22">
        <f>1/((SQRT($F22*(D22)^2/'Model Parameters'!$B$51))/TANH(SQRT($F22*(D22)^2/'Model Parameters'!$B$51))+$F22*D22/'Input Parameters'!$G$17)</f>
        <v>0.23565961647067862</v>
      </c>
      <c r="H22">
        <f>'Model Parameters'!$F$2*'Input Parameters'!$G$4*$G22</f>
        <v>8.0268110287226246</v>
      </c>
      <c r="I22">
        <f>'Input Parameters'!$G$15*'Model Parameters'!$B$41/'Model Parameters'!$F$4*EXP(-$E22/'Model Parameters'!$B$50)</f>
        <v>3814.8600817790016</v>
      </c>
      <c r="J22">
        <f>'Input Parameters'!$G$22+('Model Parameters'!$F$20*'Input Parameters'!$G$22 - (1/(1/(D22*($I22+2*$F22*$H22))+1/('Model Parameters'!$F$22*'Input Parameters'!$G$24))) + D22*($I22+2*$F22*$H22))/('Model Parameters'!$F$20+2*'Input Parameters'!$G$13*D22*'Model Parameters'!$B$61*$H22)</f>
        <v>1781.7313142387829</v>
      </c>
      <c r="K22">
        <f>'Input Parameters'!$G$15/(2*'Model Parameters'!$F$4)*'Model Parameters'!$B$39/('Model Parameters'!$B$65)*EXP(-($E22+0.11)/'Model Parameters'!$B$48)+'Input Parameters'!$G$13*'Model Parameters'!$B$61*$J22</f>
        <v>4554.8678278132611</v>
      </c>
      <c r="L22">
        <f>1/((SQRT($K22*(D22)^2/'Model Parameters'!$B$51))/TANH(SQRT($K22*(D22)^2/'Model Parameters'!$B$51))+$K22*D22/'Input Parameters'!$G$17)</f>
        <v>0.1720174128231208</v>
      </c>
      <c r="M22">
        <f>'Model Parameters'!$F$2*'Input Parameters'!$G$4*$L22</f>
        <v>5.8590915450834373</v>
      </c>
      <c r="N22">
        <f>'Input Parameters'!$G$22+('Model Parameters'!$F$20*'Input Parameters'!$G$22 - (1/(1/(D22*($I22+2*$F22*$M22))+1/('Model Parameters'!$F$22*'Input Parameters'!$G$24))) + D22*($I22+2*$F22*$M22))/('Model Parameters'!$F$20+2*'Input Parameters'!$G$13*D22*'Model Parameters'!$B$61*$M22)</f>
        <v>1657.855720436949</v>
      </c>
      <c r="O22" s="4">
        <f>(2*'Model Parameters'!$F$21*'Input Parameters'!$G$23+'Model Parameters'!$F$22*'Input Parameters'!$G$24+'Model Parameters'!$F$20*'Input Parameters'!$G$22+D22*$I22-'Model Parameters'!$F$20*$N22)/(2*'Model Parameters'!$F$21)</f>
        <v>-1714.1782921541678</v>
      </c>
      <c r="P22" s="4">
        <f>D22*(2*$F22*$M22)/(2*'Model Parameters'!$F$21)*EXP(-$N22*('Model Parameters'!$B$32+'Model Parameters'!$B$35))</f>
        <v>5662.2147213906492</v>
      </c>
      <c r="Q22">
        <f>MAX(0,$O22+LN(1+($P22*('Model Parameters'!$B$33+2*'Model Parameters'!$B$35)*EXP(-$O22*('Model Parameters'!$B$33+2*'Model Parameters'!$B$35)))/(1+LN(SQRT(1+$P22*('Model Parameters'!$B$33+2*'Model Parameters'!$B$35)*EXP(-$O22*('Model Parameters'!$B$33+2*'Model Parameters'!$B$35))))))/('Model Parameters'!$B$33+2*'Model Parameters'!$B$35))</f>
        <v>1667.5811210543418</v>
      </c>
      <c r="R22">
        <f>'Input Parameters'!$G$4*'Model Parameters'!$F$2*EXP(-'Model Parameters'!$B$32*$N22-'Model Parameters'!$B$33*$Q22-'Model Parameters'!$B$35*($N22+2*$Q22))*$L22</f>
        <v>2.9280153633961992</v>
      </c>
      <c r="S22">
        <f>'Input Parameters'!$G$22+('Model Parameters'!$F$20*'Input Parameters'!$G$22 - (1/(1/(D22*($I22+2*$F22*$R22))+1/('Model Parameters'!$F$22*'Input Parameters'!$G$24))) +D22*($I22+2*$F22*$R22))/('Model Parameters'!$F$20+2*'Input Parameters'!$G$13*D22*'Model Parameters'!$B$61*$R22)</f>
        <v>1352.6248899533148</v>
      </c>
      <c r="T22">
        <f>'Input Parameters'!$G$15/(2*'Model Parameters'!$F$4)*'Model Parameters'!$B$39/('Model Parameters'!$B$65)*EXP(-($E22+0.11)/'Model Parameters'!$B$48)+'Input Parameters'!$G$13*'Model Parameters'!$B$61*$S22</f>
        <v>4076.4141647349634</v>
      </c>
      <c r="U22">
        <f>1/((SQRT($T22*(D22)^2/'Model Parameters'!$B$51))/TANH(SQRT($T22*(D22)^2/'Model Parameters'!$B$51))+$T22*D22/'Input Parameters'!$G$17)</f>
        <v>0.18295914779816244</v>
      </c>
      <c r="V22" s="4">
        <f>(2*'Model Parameters'!$F$21*'Input Parameters'!$G$23+'Model Parameters'!$F$22*'Input Parameters'!$G$24+'Model Parameters'!$F$20*'Input Parameters'!$G$22+D22*$I22-'Model Parameters'!$F$20*$S22)/(2*'Model Parameters'!$F$21)</f>
        <v>-1184.268372332531</v>
      </c>
      <c r="W22" s="4">
        <f>D22*(2*$F22*U22*'Model Parameters'!$F$2*'Input Parameters'!$G$4)/(2*'Model Parameters'!$F$21)*EXP(-$S22*('Model Parameters'!$B$32+'Model Parameters'!$B$35))</f>
        <v>6288.5687475030054</v>
      </c>
      <c r="X22">
        <f>MAX(0,$V22+LN(1+($W22*('Model Parameters'!$B$33+2*'Model Parameters'!$B$35)*EXP(-$V22*('Model Parameters'!$B$33+2*'Model Parameters'!$B$35)))/(1+LN(SQRT(1+$W22*('Model Parameters'!$B$33+2*'Model Parameters'!$B$35)*EXP(-$V22*('Model Parameters'!$B$33+2*'Model Parameters'!$B$35))))))/('Model Parameters'!$B$33+2*'Model Parameters'!$B$35))</f>
        <v>2127.7108597809029</v>
      </c>
      <c r="Y22">
        <f>'Input Parameters'!$G$4*'Model Parameters'!$F$2*EXP(-'Model Parameters'!$B$32*$S22-'Model Parameters'!$B$33*$X22-'Model Parameters'!$B$35*($S22+2*$X22))*$U22</f>
        <v>2.8652670113833638</v>
      </c>
      <c r="Z22" s="8">
        <f>$E22-'Model Parameters'!$F$3*'Input Parameters'!$G$3/'Model Parameters'!$F$4*LN($S22/'Input Parameters'!$G$22)</f>
        <v>-1.217409100127876</v>
      </c>
      <c r="AA22" s="8">
        <f>D22*$Y22*$F22*2*'Model Parameters'!$F$4/10</f>
        <v>281.30311429792363</v>
      </c>
      <c r="AB22" s="8">
        <f t="shared" si="2"/>
        <v>2.8652670113833638</v>
      </c>
      <c r="AC22" s="8">
        <f t="shared" si="3"/>
        <v>2127.7108597809029</v>
      </c>
      <c r="AD22" s="8">
        <f>LOG10(S22/1000/'Model Parameters'!$B$15)</f>
        <v>13.443234465186942</v>
      </c>
      <c r="AE22" s="8">
        <f>AA22*10/(AA22*10+('Model Parameters'!$F$4*D22)*I22)</f>
        <v>0.79414999274778386</v>
      </c>
      <c r="AF22" s="8">
        <f>MIN(1,('Model Parameters'!$B$45-'Model Parameters'!$F$3*'Input Parameters'!$G$3/'Model Parameters'!$F$4*LN($S22/'Input Parameters'!$G$22))/Z22)</f>
        <v>0.27715342368677437</v>
      </c>
      <c r="AG22" s="8">
        <f>MIN('Input Parameters'!$G$24+'Model Parameters'!$F$2*'Input Parameters'!$G$4*EXP(-'Model Parameters'!$B$32*$S22-'Model Parameters'!$B$33*$X22-'Model Parameters'!$B$35*($S22+2*$X22)),AC22*10^(3-AD22)/'Model Parameters'!$B$13)</f>
        <v>5.8976465206548964E-2</v>
      </c>
      <c r="AH22" s="8">
        <f>EXP(-'Model Parameters'!$B$32*$S22-'Model Parameters'!$B$33*$X22-'Model Parameters'!$B$35*($S22+2*$X22))</f>
        <v>0.45978320023610536</v>
      </c>
    </row>
    <row r="23" spans="4:34" x14ac:dyDescent="0.4">
      <c r="D23" s="4">
        <f t="shared" si="0"/>
        <v>2.08E-6</v>
      </c>
      <c r="E23">
        <f t="shared" si="1"/>
        <v>-0.99</v>
      </c>
      <c r="F23">
        <f>'Input Parameters'!$G$15/(2*'Model Parameters'!$F$4)*'Model Parameters'!$B$39/('Model Parameters'!$B$65)*EXP(-($E23+0.11)/'Model Parameters'!$B$48)</f>
        <v>2568.2374124370176</v>
      </c>
      <c r="G23">
        <f>1/((SQRT($F23*(D23)^2/'Model Parameters'!$B$51))/TANH(SQRT($F23*(D23)^2/'Model Parameters'!$B$51))+$F23*D23/'Input Parameters'!$G$17)</f>
        <v>0.22450090579706364</v>
      </c>
      <c r="H23">
        <f>'Model Parameters'!$F$2*'Input Parameters'!$G$4*$G23</f>
        <v>7.6467337662594481</v>
      </c>
      <c r="I23">
        <f>'Input Parameters'!$G$15*'Model Parameters'!$B$41/'Model Parameters'!$F$4*EXP(-$E23/'Model Parameters'!$B$50)</f>
        <v>3814.8600817790016</v>
      </c>
      <c r="J23">
        <f>'Input Parameters'!$G$22+('Model Parameters'!$F$20*'Input Parameters'!$G$22 - (1/(1/(D23*($I23+2*$F23*$H23))+1/('Model Parameters'!$F$22*'Input Parameters'!$G$24))) + D23*($I23+2*$F23*$H23))/('Model Parameters'!$F$20+2*'Input Parameters'!$G$13*D23*'Model Parameters'!$B$61*$H23)</f>
        <v>1789.3919915547472</v>
      </c>
      <c r="K23">
        <f>'Input Parameters'!$G$15/(2*'Model Parameters'!$F$4)*'Model Parameters'!$B$39/('Model Parameters'!$B$65)*EXP(-($E23+0.11)/'Model Parameters'!$B$48)+'Input Parameters'!$G$13*'Model Parameters'!$B$61*$J23</f>
        <v>4563.4094830205604</v>
      </c>
      <c r="L23">
        <f>1/((SQRT($K23*(D23)^2/'Model Parameters'!$B$51))/TANH(SQRT($K23*(D23)^2/'Model Parameters'!$B$51))+$K23*D23/'Input Parameters'!$G$17)</f>
        <v>0.16366303653724948</v>
      </c>
      <c r="M23">
        <f>'Model Parameters'!$F$2*'Input Parameters'!$G$4*$L23</f>
        <v>5.5745328213028005</v>
      </c>
      <c r="N23">
        <f>'Input Parameters'!$G$22+('Model Parameters'!$F$20*'Input Parameters'!$G$22 - (1/(1/(D23*($I23+2*$F23*$M23))+1/('Model Parameters'!$F$22*'Input Parameters'!$G$24))) + D23*($I23+2*$F23*$M23))/('Model Parameters'!$F$20+2*'Input Parameters'!$G$13*D23*'Model Parameters'!$B$61*$M23)</f>
        <v>1666.802195097433</v>
      </c>
      <c r="O23" s="4">
        <f>(2*'Model Parameters'!$F$21*'Input Parameters'!$G$23+'Model Parameters'!$F$22*'Input Parameters'!$G$24+'Model Parameters'!$F$20*'Input Parameters'!$G$22+D23*$I23-'Model Parameters'!$F$20*$N23)/(2*'Model Parameters'!$F$21)</f>
        <v>-1684.3428292262504</v>
      </c>
      <c r="P23" s="4">
        <f>D23*(2*$F23*$M23)/(2*'Model Parameters'!$F$21)*EXP(-$N23*('Model Parameters'!$B$32+'Model Parameters'!$B$35))</f>
        <v>5649.2764193180201</v>
      </c>
      <c r="Q23">
        <f>MAX(0,$O23+LN(1+($P23*('Model Parameters'!$B$33+2*'Model Parameters'!$B$35)*EXP(-$O23*('Model Parameters'!$B$33+2*'Model Parameters'!$B$35)))/(1+LN(SQRT(1+$P23*('Model Parameters'!$B$33+2*'Model Parameters'!$B$35)*EXP(-$O23*('Model Parameters'!$B$33+2*'Model Parameters'!$B$35))))))/('Model Parameters'!$B$33+2*'Model Parameters'!$B$35))</f>
        <v>1679.4134608069505</v>
      </c>
      <c r="R23">
        <f>'Input Parameters'!$G$4*'Model Parameters'!$F$2*EXP(-'Model Parameters'!$B$32*$N23-'Model Parameters'!$B$33*$Q23-'Model Parameters'!$B$35*($N23+2*$Q23))*$L23</f>
        <v>2.7732391377985963</v>
      </c>
      <c r="S23">
        <f>'Input Parameters'!$G$22+('Model Parameters'!$F$20*'Input Parameters'!$G$22 - (1/(1/(D23*($I23+2*$F23*$R23))+1/('Model Parameters'!$F$22*'Input Parameters'!$G$24))) +D23*($I23+2*$F23*$R23))/('Model Parameters'!$F$20+2*'Input Parameters'!$G$13*D23*'Model Parameters'!$B$61*$R23)</f>
        <v>1363.9614709446882</v>
      </c>
      <c r="T23">
        <f>'Input Parameters'!$G$15/(2*'Model Parameters'!$F$4)*'Model Parameters'!$B$39/('Model Parameters'!$B$65)*EXP(-($E23+0.11)/'Model Parameters'!$B$48)+'Input Parameters'!$G$13*'Model Parameters'!$B$61*$S23</f>
        <v>4089.0544525403448</v>
      </c>
      <c r="U23">
        <f>1/((SQRT($T23*(D23)^2/'Model Parameters'!$B$51))/TANH(SQRT($T23*(D23)^2/'Model Parameters'!$B$51))+$T23*D23/'Input Parameters'!$G$17)</f>
        <v>0.17395922329146546</v>
      </c>
      <c r="V23" s="4">
        <f>(2*'Model Parameters'!$F$21*'Input Parameters'!$G$23+'Model Parameters'!$F$22*'Input Parameters'!$G$24+'Model Parameters'!$F$20*'Input Parameters'!$G$22+D23*$I23-'Model Parameters'!$F$20*$S23)/(2*'Model Parameters'!$F$21)</f>
        <v>-1158.5823626304227</v>
      </c>
      <c r="W23" s="4">
        <f>D23*(2*$F23*U23*'Model Parameters'!$F$2*'Input Parameters'!$G$4)/(2*'Model Parameters'!$F$21)*EXP(-$S23*('Model Parameters'!$B$32+'Model Parameters'!$B$35))</f>
        <v>6267.9620140646748</v>
      </c>
      <c r="X23">
        <f>MAX(0,$V23+LN(1+($W23*('Model Parameters'!$B$33+2*'Model Parameters'!$B$35)*EXP(-$V23*('Model Parameters'!$B$33+2*'Model Parameters'!$B$35)))/(1+LN(SQRT(1+$W23*('Model Parameters'!$B$33+2*'Model Parameters'!$B$35)*EXP(-$V23*('Model Parameters'!$B$33+2*'Model Parameters'!$B$35))))))/('Model Parameters'!$B$33+2*'Model Parameters'!$B$35))</f>
        <v>2135.8555406242881</v>
      </c>
      <c r="Y23">
        <f>'Input Parameters'!$G$4*'Model Parameters'!$F$2*EXP(-'Model Parameters'!$B$32*$S23-'Model Parameters'!$B$33*$X23-'Model Parameters'!$B$35*($S23+2*$X23))*$U23</f>
        <v>2.713861638057177</v>
      </c>
      <c r="Z23" s="8">
        <f>$E23-'Model Parameters'!$F$3*'Input Parameters'!$G$3/'Model Parameters'!$F$4*LN($S23/'Input Parameters'!$G$22)</f>
        <v>-1.2176235383737735</v>
      </c>
      <c r="AA23" s="8">
        <f>D23*$Y23*$F23*2*'Model Parameters'!$F$4/10</f>
        <v>279.75380493636715</v>
      </c>
      <c r="AB23" s="8">
        <f t="shared" si="2"/>
        <v>2.713861638057177</v>
      </c>
      <c r="AC23" s="8">
        <f t="shared" si="3"/>
        <v>2135.8555406242881</v>
      </c>
      <c r="AD23" s="8">
        <f>LOG10(S23/1000/'Model Parameters'!$B$15)</f>
        <v>13.446859193058195</v>
      </c>
      <c r="AE23" s="8">
        <f>AA23*10/(AA23*10+('Model Parameters'!$F$4*D23)*I23)</f>
        <v>0.7851332876928323</v>
      </c>
      <c r="AF23" s="8">
        <f>MIN(1,('Model Parameters'!$B$45-'Model Parameters'!$F$3*'Input Parameters'!$G$3/'Model Parameters'!$F$4*LN($S23/'Input Parameters'!$G$22))/Z23)</f>
        <v>0.2772807257197859</v>
      </c>
      <c r="AG23" s="8">
        <f>MIN('Input Parameters'!$G$24+'Model Parameters'!$F$2*'Input Parameters'!$G$4*EXP(-'Model Parameters'!$B$32*$S23-'Model Parameters'!$B$33*$X23-'Model Parameters'!$B$35*($S23+2*$X23)),AC23*10^(3-AD23)/'Model Parameters'!$B$13)</f>
        <v>5.8710161747189876E-2</v>
      </c>
      <c r="AH23" s="8">
        <f>EXP(-'Model Parameters'!$B$32*$S23-'Model Parameters'!$B$33*$X23-'Model Parameters'!$B$35*($S23+2*$X23))</f>
        <v>0.45801781435232569</v>
      </c>
    </row>
    <row r="24" spans="4:34" x14ac:dyDescent="0.4">
      <c r="D24" s="4">
        <f t="shared" si="0"/>
        <v>2.1789999999999998E-6</v>
      </c>
      <c r="E24">
        <f t="shared" si="1"/>
        <v>-0.99</v>
      </c>
      <c r="F24">
        <f>'Input Parameters'!$G$15/(2*'Model Parameters'!$F$4)*'Model Parameters'!$B$39/('Model Parameters'!$B$65)*EXP(-($E24+0.11)/'Model Parameters'!$B$48)</f>
        <v>2568.2374124370176</v>
      </c>
      <c r="G24">
        <f>1/((SQRT($F24*(D24)^2/'Model Parameters'!$B$51))/TANH(SQRT($F24*(D24)^2/'Model Parameters'!$B$51))+$F24*D24/'Input Parameters'!$G$17)</f>
        <v>0.21433849767326138</v>
      </c>
      <c r="H24">
        <f>'Model Parameters'!$F$2*'Input Parameters'!$G$4*$G24</f>
        <v>7.3005916022851398</v>
      </c>
      <c r="I24">
        <f>'Input Parameters'!$G$15*'Model Parameters'!$B$41/'Model Parameters'!$F$4*EXP(-$E24/'Model Parameters'!$B$50)</f>
        <v>3814.8600817790016</v>
      </c>
      <c r="J24">
        <f>'Input Parameters'!$G$22+('Model Parameters'!$F$20*'Input Parameters'!$G$22 - (1/(1/(D24*($I24+2*$F24*$H24))+1/('Model Parameters'!$F$22*'Input Parameters'!$G$24))) + D24*($I24+2*$F24*$H24))/('Model Parameters'!$F$20+2*'Input Parameters'!$G$13*D24*'Model Parameters'!$B$61*$H24)</f>
        <v>1797.0202183746374</v>
      </c>
      <c r="K24">
        <f>'Input Parameters'!$G$15/(2*'Model Parameters'!$F$4)*'Model Parameters'!$B$39/('Model Parameters'!$B$65)*EXP(-($E24+0.11)/'Model Parameters'!$B$48)+'Input Parameters'!$G$13*'Model Parameters'!$B$61*$J24</f>
        <v>4571.914955924738</v>
      </c>
      <c r="L24">
        <f>1/((SQRT($K24*(D24)^2/'Model Parameters'!$B$51))/TANH(SQRT($K24*(D24)^2/'Model Parameters'!$B$51))+$K24*D24/'Input Parameters'!$G$17)</f>
        <v>0.15606738202714665</v>
      </c>
      <c r="M24">
        <f>'Model Parameters'!$F$2*'Input Parameters'!$G$4*$L24</f>
        <v>5.315816948362194</v>
      </c>
      <c r="N24">
        <f>'Input Parameters'!$G$22+('Model Parameters'!$F$20*'Input Parameters'!$G$22 - (1/(1/(D24*($I24+2*$F24*$M24))+1/('Model Parameters'!$F$22*'Input Parameters'!$G$24))) + D24*($I24+2*$F24*$M24))/('Model Parameters'!$F$20+2*'Input Parameters'!$G$13*D24*'Model Parameters'!$B$61*$M24)</f>
        <v>1675.759312123967</v>
      </c>
      <c r="O24" s="4">
        <f>(2*'Model Parameters'!$F$21*'Input Parameters'!$G$23+'Model Parameters'!$F$22*'Input Parameters'!$G$24+'Model Parameters'!$F$20*'Input Parameters'!$G$22+D24*$I24-'Model Parameters'!$F$20*$N24)/(2*'Model Parameters'!$F$21)</f>
        <v>-1654.5258424638346</v>
      </c>
      <c r="P24" s="4">
        <f>D24*(2*$F24*$M24)/(2*'Model Parameters'!$F$21)*EXP(-$N24*('Model Parameters'!$B$32+'Model Parameters'!$B$35))</f>
        <v>5636.3382011994063</v>
      </c>
      <c r="Q24">
        <f>MAX(0,$O24+LN(1+($P24*('Model Parameters'!$B$33+2*'Model Parameters'!$B$35)*EXP(-$O24*('Model Parameters'!$B$33+2*'Model Parameters'!$B$35)))/(1+LN(SQRT(1+$P24*('Model Parameters'!$B$33+2*'Model Parameters'!$B$35)*EXP(-$O24*('Model Parameters'!$B$33+2*'Model Parameters'!$B$35))))))/('Model Parameters'!$B$33+2*'Model Parameters'!$B$35))</f>
        <v>1691.2818003472653</v>
      </c>
      <c r="R24">
        <f>'Input Parameters'!$G$4*'Model Parameters'!$F$2*EXP(-'Model Parameters'!$B$32*$N24-'Model Parameters'!$B$33*$Q24-'Model Parameters'!$B$35*($N24+2*$Q24))*$L24</f>
        <v>2.6325685073227501</v>
      </c>
      <c r="S24">
        <f>'Input Parameters'!$G$22+('Model Parameters'!$F$20*'Input Parameters'!$G$22 - (1/(1/(D24*($I24+2*$F24*$R24))+1/('Model Parameters'!$F$22*'Input Parameters'!$G$24))) +D24*($I24+2*$F24*$R24))/('Model Parameters'!$F$20+2*'Input Parameters'!$G$13*D24*'Model Parameters'!$B$61*$R24)</f>
        <v>1375.3644247982938</v>
      </c>
      <c r="T24">
        <f>'Input Parameters'!$G$15/(2*'Model Parameters'!$F$4)*'Model Parameters'!$B$39/('Model Parameters'!$B$65)*EXP(-($E24+0.11)/'Model Parameters'!$B$48)+'Input Parameters'!$G$13*'Model Parameters'!$B$61*$S24</f>
        <v>4101.7687460871148</v>
      </c>
      <c r="U24">
        <f>1/((SQRT($T24*(D24)^2/'Model Parameters'!$B$51))/TANH(SQRT($T24*(D24)^2/'Model Parameters'!$B$51))+$T24*D24/'Input Parameters'!$G$17)</f>
        <v>0.16577402781785114</v>
      </c>
      <c r="V24" s="4">
        <f>(2*'Model Parameters'!$F$21*'Input Parameters'!$G$23+'Model Parameters'!$F$22*'Input Parameters'!$G$24+'Model Parameters'!$F$20*'Input Parameters'!$G$22+D24*$I24-'Model Parameters'!$F$20*$S24)/(2*'Model Parameters'!$F$21)</f>
        <v>-1133.0115825663172</v>
      </c>
      <c r="W24" s="4">
        <f>D24*(2*$F24*U24*'Model Parameters'!$F$2*'Input Parameters'!$G$4)/(2*'Model Parameters'!$F$21)*EXP(-$S24*('Model Parameters'!$B$32+'Model Parameters'!$B$35))</f>
        <v>6247.2307639143173</v>
      </c>
      <c r="X24">
        <f>MAX(0,$V24+LN(1+($W24*('Model Parameters'!$B$33+2*'Model Parameters'!$B$35)*EXP(-$V24*('Model Parameters'!$B$33+2*'Model Parameters'!$B$35)))/(1+LN(SQRT(1+$W24*('Model Parameters'!$B$33+2*'Model Parameters'!$B$35)*EXP(-$V24*('Model Parameters'!$B$33+2*'Model Parameters'!$B$35))))))/('Model Parameters'!$B$33+2*'Model Parameters'!$B$35))</f>
        <v>2143.9398694386846</v>
      </c>
      <c r="Y24">
        <f>'Input Parameters'!$G$4*'Model Parameters'!$F$2*EXP(-'Model Parameters'!$B$32*$S24-'Model Parameters'!$B$33*$X24-'Model Parameters'!$B$35*($S24+2*$X24))*$U24</f>
        <v>2.5762566688190249</v>
      </c>
      <c r="Z24" s="8">
        <f>$E24-'Model Parameters'!$F$3*'Input Parameters'!$G$3/'Model Parameters'!$F$4*LN($S24/'Input Parameters'!$G$22)</f>
        <v>-1.2178374415916857</v>
      </c>
      <c r="AA24" s="8">
        <f>D24*$Y24*$F24*2*'Model Parameters'!$F$4/10</f>
        <v>278.20909549789934</v>
      </c>
      <c r="AB24" s="8">
        <f t="shared" si="2"/>
        <v>2.5762566688190249</v>
      </c>
      <c r="AC24" s="8">
        <f t="shared" si="3"/>
        <v>2143.9398694386846</v>
      </c>
      <c r="AD24" s="8">
        <f>LOG10(S24/1000/'Model Parameters'!$B$15)</f>
        <v>13.450474877156299</v>
      </c>
      <c r="AE24" s="8">
        <f>AA24*10/(AA24*10+('Model Parameters'!$F$4*D24)*I24)</f>
        <v>0.77622484751422438</v>
      </c>
      <c r="AF24" s="8">
        <f>MIN(1,('Model Parameters'!$B$45-'Model Parameters'!$F$3*'Input Parameters'!$G$3/'Model Parameters'!$F$4*LN($S24/'Input Parameters'!$G$22))/Z24)</f>
        <v>0.27740766546817602</v>
      </c>
      <c r="AG24" s="8">
        <f>MIN('Input Parameters'!$G$24+'Model Parameters'!$F$2*'Input Parameters'!$G$4*EXP(-'Model Parameters'!$B$32*$S24-'Model Parameters'!$B$33*$X24-'Model Parameters'!$B$35*($S24+2*$X24)),AC24*10^(3-AD24)/'Model Parameters'!$B$13)</f>
        <v>5.8443782752606067E-2</v>
      </c>
      <c r="AH24" s="8">
        <f>EXP(-'Model Parameters'!$B$32*$S24-'Model Parameters'!$B$33*$X24-'Model Parameters'!$B$35*($S24+2*$X24))</f>
        <v>0.45626249093130816</v>
      </c>
    </row>
    <row r="25" spans="4:34" x14ac:dyDescent="0.4">
      <c r="D25" s="4">
        <f t="shared" si="0"/>
        <v>2.278E-6</v>
      </c>
      <c r="E25">
        <f t="shared" si="1"/>
        <v>-0.99</v>
      </c>
      <c r="F25">
        <f>'Input Parameters'!$G$15/(2*'Model Parameters'!$F$4)*'Model Parameters'!$B$39/('Model Parameters'!$B$65)*EXP(-($E25+0.11)/'Model Parameters'!$B$48)</f>
        <v>2568.2374124370176</v>
      </c>
      <c r="G25">
        <f>1/((SQRT($F25*(D25)^2/'Model Parameters'!$B$51))/TANH(SQRT($F25*(D25)^2/'Model Parameters'!$B$51))+$F25*D25/'Input Parameters'!$G$17)</f>
        <v>0.2050479039457575</v>
      </c>
      <c r="H25">
        <f>'Model Parameters'!$F$2*'Input Parameters'!$G$4*$G25</f>
        <v>6.9841443411372452</v>
      </c>
      <c r="I25">
        <f>'Input Parameters'!$G$15*'Model Parameters'!$B$41/'Model Parameters'!$F$4*EXP(-$E25/'Model Parameters'!$B$50)</f>
        <v>3814.8600817790016</v>
      </c>
      <c r="J25">
        <f>'Input Parameters'!$G$22+('Model Parameters'!$F$20*'Input Parameters'!$G$22 - (1/(1/(D25*($I25+2*$F25*$H25))+1/('Model Parameters'!$F$22*'Input Parameters'!$G$24))) + D25*($I25+2*$F25*$H25))/('Model Parameters'!$F$20+2*'Input Parameters'!$G$13*D25*'Model Parameters'!$B$61*$H25)</f>
        <v>1804.62669476977</v>
      </c>
      <c r="K25">
        <f>'Input Parameters'!$G$15/(2*'Model Parameters'!$F$4)*'Model Parameters'!$B$39/('Model Parameters'!$B$65)*EXP(-($E25+0.11)/'Model Parameters'!$B$48)+'Input Parameters'!$G$13*'Model Parameters'!$B$61*$J25</f>
        <v>4580.3961771053109</v>
      </c>
      <c r="L25">
        <f>1/((SQRT($K25*(D25)^2/'Model Parameters'!$B$51))/TANH(SQRT($K25*(D25)^2/'Model Parameters'!$B$51))+$K25*D25/'Input Parameters'!$G$17)</f>
        <v>0.14913191572681908</v>
      </c>
      <c r="M25">
        <f>'Model Parameters'!$F$2*'Input Parameters'!$G$4*$L25</f>
        <v>5.0795877707774553</v>
      </c>
      <c r="N25">
        <f>'Input Parameters'!$G$22+('Model Parameters'!$F$20*'Input Parameters'!$G$22 - (1/(1/(D25*($I25+2*$F25*$M25))+1/('Model Parameters'!$F$22*'Input Parameters'!$G$24))) + D25*($I25+2*$F25*$M25))/('Model Parameters'!$F$20+2*'Input Parameters'!$G$13*D25*'Model Parameters'!$B$61*$M25)</f>
        <v>1684.7281671513808</v>
      </c>
      <c r="O25" s="4">
        <f>(2*'Model Parameters'!$F$21*'Input Parameters'!$G$23+'Model Parameters'!$F$22*'Input Parameters'!$G$24+'Model Parameters'!$F$20*'Input Parameters'!$G$22+D25*$I25-'Model Parameters'!$F$20*$N25)/(2*'Model Parameters'!$F$21)</f>
        <v>-1624.7292339937924</v>
      </c>
      <c r="P25" s="4">
        <f>D25*(2*$F25*$M25)/(2*'Model Parameters'!$F$21)*EXP(-$N25*('Model Parameters'!$B$32+'Model Parameters'!$B$35))</f>
        <v>5623.4138522223484</v>
      </c>
      <c r="Q25">
        <f>MAX(0,$O25+LN(1+($P25*('Model Parameters'!$B$33+2*'Model Parameters'!$B$35)*EXP(-$O25*('Model Parameters'!$B$33+2*'Model Parameters'!$B$35)))/(1+LN(SQRT(1+$P25*('Model Parameters'!$B$33+2*'Model Parameters'!$B$35)*EXP(-$O25*('Model Parameters'!$B$33+2*'Model Parameters'!$B$35))))))/('Model Parameters'!$B$33+2*'Model Parameters'!$B$35))</f>
        <v>1703.1892771963492</v>
      </c>
      <c r="R25">
        <f>'Input Parameters'!$G$4*'Model Parameters'!$F$2*EXP(-'Model Parameters'!$B$32*$N25-'Model Parameters'!$B$33*$Q25-'Model Parameters'!$B$35*($N25+2*$Q25))*$L25</f>
        <v>2.5041685402290743</v>
      </c>
      <c r="S25">
        <f>'Input Parameters'!$G$22+('Model Parameters'!$F$20*'Input Parameters'!$G$22 - (1/(1/(D25*($I25+2*$F25*$R25))+1/('Model Parameters'!$F$22*'Input Parameters'!$G$24))) +D25*($I25+2*$F25*$R25))/('Model Parameters'!$F$20+2*'Input Parameters'!$G$13*D25*'Model Parameters'!$B$61*$R25)</f>
        <v>1386.8347261725423</v>
      </c>
      <c r="T25">
        <f>'Input Parameters'!$G$15/(2*'Model Parameters'!$F$4)*'Model Parameters'!$B$39/('Model Parameters'!$B$65)*EXP(-($E25+0.11)/'Model Parameters'!$B$48)+'Input Parameters'!$G$13*'Model Parameters'!$B$61*$S25</f>
        <v>4114.5581321194022</v>
      </c>
      <c r="U25">
        <f>1/((SQRT($T25*(D25)^2/'Model Parameters'!$B$51))/TANH(SQRT($T25*(D25)^2/'Model Parameters'!$B$51))+$T25*D25/'Input Parameters'!$G$17)</f>
        <v>0.1582983587549471</v>
      </c>
      <c r="V25" s="4">
        <f>(2*'Model Parameters'!$F$21*'Input Parameters'!$G$23+'Model Parameters'!$F$22*'Input Parameters'!$G$24+'Model Parameters'!$F$20*'Input Parameters'!$G$22+D25*$I25-'Model Parameters'!$F$20*$S25)/(2*'Model Parameters'!$F$21)</f>
        <v>-1107.5577242404493</v>
      </c>
      <c r="W25" s="4">
        <f>D25*(2*$F25*U25*'Model Parameters'!$F$2*'Input Parameters'!$G$4)/(2*'Model Parameters'!$F$21)*EXP(-$S25*('Model Parameters'!$B$32+'Model Parameters'!$B$35))</f>
        <v>6226.4152833632443</v>
      </c>
      <c r="X25">
        <f>MAX(0,$V25+LN(1+($W25*('Model Parameters'!$B$33+2*'Model Parameters'!$B$35)*EXP(-$V25*('Model Parameters'!$B$33+2*'Model Parameters'!$B$35)))/(1+LN(SQRT(1+$W25*('Model Parameters'!$B$33+2*'Model Parameters'!$B$35)*EXP(-$V25*('Model Parameters'!$B$33+2*'Model Parameters'!$B$35))))))/('Model Parameters'!$B$33+2*'Model Parameters'!$B$35))</f>
        <v>2151.9733635074381</v>
      </c>
      <c r="Y25">
        <f>'Input Parameters'!$G$4*'Model Parameters'!$F$2*EXP(-'Model Parameters'!$B$32*$S25-'Model Parameters'!$B$33*$X25-'Model Parameters'!$B$35*($S25+2*$X25))*$U25</f>
        <v>2.4506617790845535</v>
      </c>
      <c r="Z25" s="8">
        <f>$E25-'Model Parameters'!$F$3*'Input Parameters'!$G$3/'Model Parameters'!$F$4*LN($S25/'Input Parameters'!$G$22)</f>
        <v>-1.2180508263933523</v>
      </c>
      <c r="AA25" s="8">
        <f>D25*$Y25*$F25*2*'Model Parameters'!$F$4/10</f>
        <v>276.66999503968731</v>
      </c>
      <c r="AB25" s="8">
        <f t="shared" si="2"/>
        <v>2.4506617790845535</v>
      </c>
      <c r="AC25" s="8">
        <f t="shared" si="3"/>
        <v>2151.9733635074381</v>
      </c>
      <c r="AD25" s="8">
        <f>LOG10(S25/1000/'Model Parameters'!$B$15)</f>
        <v>13.454081798275549</v>
      </c>
      <c r="AE25" s="8">
        <f>AA25*10/(AA25*10+('Model Parameters'!$F$4*D25)*I25)</f>
        <v>0.76742377292478281</v>
      </c>
      <c r="AF25" s="8">
        <f>MIN(1,('Model Parameters'!$B$45-'Model Parameters'!$F$3*'Input Parameters'!$G$3/'Model Parameters'!$F$4*LN($S25/'Input Parameters'!$G$22))/Z25)</f>
        <v>0.27753425314304875</v>
      </c>
      <c r="AG25" s="8">
        <f>MIN('Input Parameters'!$G$24+'Model Parameters'!$F$2*'Input Parameters'!$G$4*EXP(-'Model Parameters'!$B$32*$S25-'Model Parameters'!$B$33*$X25-'Model Parameters'!$B$35*($S25+2*$X25)),AC25*10^(3-AD25)/'Model Parameters'!$B$13)</f>
        <v>5.8177584740726061E-2</v>
      </c>
      <c r="AH25" s="8">
        <f>EXP(-'Model Parameters'!$B$32*$S25-'Model Parameters'!$B$33*$X25-'Model Parameters'!$B$35*($S25+2*$X25))</f>
        <v>0.45451591339850017</v>
      </c>
    </row>
    <row r="26" spans="4:34" x14ac:dyDescent="0.4">
      <c r="D26" s="4">
        <f t="shared" si="0"/>
        <v>2.3769999999999999E-6</v>
      </c>
      <c r="E26">
        <f t="shared" si="1"/>
        <v>-0.99</v>
      </c>
      <c r="F26">
        <f>'Input Parameters'!$G$15/(2*'Model Parameters'!$F$4)*'Model Parameters'!$B$39/('Model Parameters'!$B$65)*EXP(-($E26+0.11)/'Model Parameters'!$B$48)</f>
        <v>2568.2374124370176</v>
      </c>
      <c r="G26">
        <f>1/((SQRT($F26*(D26)^2/'Model Parameters'!$B$51))/TANH(SQRT($F26*(D26)^2/'Model Parameters'!$B$51))+$F26*D26/'Input Parameters'!$G$17)</f>
        <v>0.19652371776370023</v>
      </c>
      <c r="H26">
        <f>'Model Parameters'!$F$2*'Input Parameters'!$G$4*$G26</f>
        <v>6.693801716118438</v>
      </c>
      <c r="I26">
        <f>'Input Parameters'!$G$15*'Model Parameters'!$B$41/'Model Parameters'!$F$4*EXP(-$E26/'Model Parameters'!$B$50)</f>
        <v>3814.8600817790016</v>
      </c>
      <c r="J26">
        <f>'Input Parameters'!$G$22+('Model Parameters'!$F$20*'Input Parameters'!$G$22 - (1/(1/(D26*($I26+2*$F26*$H26))+1/('Model Parameters'!$F$22*'Input Parameters'!$G$24))) + D26*($I26+2*$F26*$H26))/('Model Parameters'!$F$20+2*'Input Parameters'!$G$13*D26*'Model Parameters'!$B$61*$H26)</f>
        <v>1812.2185946460859</v>
      </c>
      <c r="K26">
        <f>'Input Parameters'!$G$15/(2*'Model Parameters'!$F$4)*'Model Parameters'!$B$39/('Model Parameters'!$B$65)*EXP(-($E26+0.11)/'Model Parameters'!$B$48)+'Input Parameters'!$G$13*'Model Parameters'!$B$61*$J26</f>
        <v>4588.8611454674028</v>
      </c>
      <c r="L26">
        <f>1/((SQRT($K26*(D26)^2/'Model Parameters'!$B$51))/TANH(SQRT($K26*(D26)^2/'Model Parameters'!$B$51))+$K26*D26/'Input Parameters'!$G$17)</f>
        <v>0.14277435208259864</v>
      </c>
      <c r="M26">
        <f>'Model Parameters'!$F$2*'Input Parameters'!$G$4*$L26</f>
        <v>4.8630425572211733</v>
      </c>
      <c r="N26">
        <f>'Input Parameters'!$G$22+('Model Parameters'!$F$20*'Input Parameters'!$G$22 - (1/(1/(D26*($I26+2*$F26*$M26))+1/('Model Parameters'!$F$22*'Input Parameters'!$G$24))) + D26*($I26+2*$F26*$M26))/('Model Parameters'!$F$20+2*'Input Parameters'!$G$13*D26*'Model Parameters'!$B$61*$M26)</f>
        <v>1693.7093411218259</v>
      </c>
      <c r="O26" s="4">
        <f>(2*'Model Parameters'!$F$21*'Input Parameters'!$G$23+'Model Parameters'!$F$22*'Input Parameters'!$G$24+'Model Parameters'!$F$20*'Input Parameters'!$G$22+D26*$I26-'Model Parameters'!$F$20*$N26)/(2*'Model Parameters'!$F$21)</f>
        <v>-1594.9540123872714</v>
      </c>
      <c r="P26" s="4">
        <f>D26*(2*$F26*$M26)/(2*'Model Parameters'!$F$21)*EXP(-$N26*('Model Parameters'!$B$32+'Model Parameters'!$B$35))</f>
        <v>5610.5109246410148</v>
      </c>
      <c r="Q26">
        <f>MAX(0,$O26+LN(1+($P26*('Model Parameters'!$B$33+2*'Model Parameters'!$B$35)*EXP(-$O26*('Model Parameters'!$B$33+2*'Model Parameters'!$B$35)))/(1+LN(SQRT(1+$P26*('Model Parameters'!$B$33+2*'Model Parameters'!$B$35)*EXP(-$O26*('Model Parameters'!$B$33+2*'Model Parameters'!$B$35))))))/('Model Parameters'!$B$33+2*'Model Parameters'!$B$35))</f>
        <v>1715.1375958430037</v>
      </c>
      <c r="R26">
        <f>'Input Parameters'!$G$4*'Model Parameters'!$F$2*EXP(-'Model Parameters'!$B$32*$N26-'Model Parameters'!$B$33*$Q26-'Model Parameters'!$B$35*($N26+2*$Q26))*$L26</f>
        <v>2.3865082546649217</v>
      </c>
      <c r="S26">
        <f>'Input Parameters'!$G$22+('Model Parameters'!$F$20*'Input Parameters'!$G$22 - (1/(1/(D26*($I26+2*$F26*$R26))+1/('Model Parameters'!$F$22*'Input Parameters'!$G$24))) +D26*($I26+2*$F26*$R26))/('Model Parameters'!$F$20+2*'Input Parameters'!$G$13*D26*'Model Parameters'!$B$61*$R26)</f>
        <v>1398.3730127319016</v>
      </c>
      <c r="T26">
        <f>'Input Parameters'!$G$15/(2*'Model Parameters'!$F$4)*'Model Parameters'!$B$39/('Model Parameters'!$B$65)*EXP(-($E26+0.11)/'Model Parameters'!$B$48)+'Input Parameters'!$G$13*'Model Parameters'!$B$61*$S26</f>
        <v>4127.4233216330877</v>
      </c>
      <c r="U26">
        <f>1/((SQRT($T26*(D26)^2/'Model Parameters'!$B$51))/TANH(SQRT($T26*(D26)^2/'Model Parameters'!$B$51))+$T26*D26/'Input Parameters'!$G$17)</f>
        <v>0.15144416112642078</v>
      </c>
      <c r="V26" s="4">
        <f>(2*'Model Parameters'!$F$21*'Input Parameters'!$G$23+'Model Parameters'!$F$22*'Input Parameters'!$G$24+'Model Parameters'!$F$20*'Input Parameters'!$G$22+D26*$I26-'Model Parameters'!$F$20*$S26)/(2*'Model Parameters'!$F$21)</f>
        <v>-1082.2218946993346</v>
      </c>
      <c r="W26" s="4">
        <f>D26*(2*$F26*U26*'Model Parameters'!$F$2*'Input Parameters'!$G$4)/(2*'Model Parameters'!$F$21)*EXP(-$S26*('Model Parameters'!$B$32+'Model Parameters'!$B$35))</f>
        <v>6205.5403887598895</v>
      </c>
      <c r="X26">
        <f>MAX(0,$V26+LN(1+($W26*('Model Parameters'!$B$33+2*'Model Parameters'!$B$35)*EXP(-$V26*('Model Parameters'!$B$33+2*'Model Parameters'!$B$35)))/(1+LN(SQRT(1+$W26*('Model Parameters'!$B$33+2*'Model Parameters'!$B$35)*EXP(-$V26*('Model Parameters'!$B$33+2*'Model Parameters'!$B$35))))))/('Model Parameters'!$B$33+2*'Model Parameters'!$B$35))</f>
        <v>2159.9616755234438</v>
      </c>
      <c r="Y26">
        <f>'Input Parameters'!$G$4*'Model Parameters'!$F$2*EXP(-'Model Parameters'!$B$32*$S26-'Model Parameters'!$B$33*$X26-'Model Parameters'!$B$35*($S26+2*$X26))*$U26</f>
        <v>2.3355815708352474</v>
      </c>
      <c r="Z26" s="8">
        <f>$E26-'Model Parameters'!$F$3*'Input Parameters'!$G$3/'Model Parameters'!$F$4*LN($S26/'Input Parameters'!$G$22)</f>
        <v>-1.2182637027152139</v>
      </c>
      <c r="AA26" s="8">
        <f>D26*$Y26*$F26*2*'Model Parameters'!$F$4/10</f>
        <v>275.13711970856559</v>
      </c>
      <c r="AB26" s="8">
        <f t="shared" si="2"/>
        <v>2.3355815708352474</v>
      </c>
      <c r="AC26" s="8">
        <f t="shared" si="3"/>
        <v>2159.9616755234438</v>
      </c>
      <c r="AD26" s="8">
        <f>LOG10(S26/1000/'Model Parameters'!$B$15)</f>
        <v>13.457680124375223</v>
      </c>
      <c r="AE26" s="8">
        <f>AA26*10/(AA26*10+('Model Parameters'!$F$4*D26)*I26)</f>
        <v>0.75872901266925208</v>
      </c>
      <c r="AF26" s="8">
        <f>MIN(1,('Model Parameters'!$B$45-'Model Parameters'!$F$3*'Input Parameters'!$G$3/'Model Parameters'!$F$4*LN($S26/'Input Parameters'!$G$22))/Z26)</f>
        <v>0.2776604949825775</v>
      </c>
      <c r="AG26" s="8">
        <f>MIN('Input Parameters'!$G$24+'Model Parameters'!$F$2*'Input Parameters'!$G$4*EXP(-'Model Parameters'!$B$32*$S26-'Model Parameters'!$B$33*$X26-'Model Parameters'!$B$35*($S26+2*$X26)),AC26*10^(3-AD26)/'Model Parameters'!$B$13)</f>
        <v>5.791172686833327E-2</v>
      </c>
      <c r="AH26" s="8">
        <f>EXP(-'Model Parameters'!$B$32*$S26-'Model Parameters'!$B$33*$X26-'Model Parameters'!$B$35*($S26+2*$X26))</f>
        <v>0.45277728778319215</v>
      </c>
    </row>
    <row r="27" spans="4:34" x14ac:dyDescent="0.4">
      <c r="D27" s="4">
        <f t="shared" si="0"/>
        <v>2.4759999999999997E-6</v>
      </c>
      <c r="E27">
        <f t="shared" si="1"/>
        <v>-0.99</v>
      </c>
      <c r="F27">
        <f>'Input Parameters'!$G$15/(2*'Model Parameters'!$F$4)*'Model Parameters'!$B$39/('Model Parameters'!$B$65)*EXP(-($E27+0.11)/'Model Parameters'!$B$48)</f>
        <v>2568.2374124370176</v>
      </c>
      <c r="G27">
        <f>1/((SQRT($F27*(D27)^2/'Model Parameters'!$B$51))/TANH(SQRT($F27*(D27)^2/'Model Parameters'!$B$51))+$F27*D27/'Input Parameters'!$G$17)</f>
        <v>0.18867630771337868</v>
      </c>
      <c r="H27">
        <f>'Model Parameters'!$F$2*'Input Parameters'!$G$4*$G27</f>
        <v>6.4265107882870787</v>
      </c>
      <c r="I27">
        <f>'Input Parameters'!$G$15*'Model Parameters'!$B$41/'Model Parameters'!$F$4*EXP(-$E27/'Model Parameters'!$B$50)</f>
        <v>3814.8600817790016</v>
      </c>
      <c r="J27">
        <f>'Input Parameters'!$G$22+('Model Parameters'!$F$20*'Input Parameters'!$G$22 - (1/(1/(D27*($I27+2*$F27*$H27))+1/('Model Parameters'!$F$22*'Input Parameters'!$G$24))) + D27*($I27+2*$F27*$H27))/('Model Parameters'!$F$20+2*'Input Parameters'!$G$13*D27*'Model Parameters'!$B$61*$H27)</f>
        <v>1819.8007273701301</v>
      </c>
      <c r="K27">
        <f>'Input Parameters'!$G$15/(2*'Model Parameters'!$F$4)*'Model Parameters'!$B$39/('Model Parameters'!$B$65)*EXP(-($E27+0.11)/'Model Parameters'!$B$48)+'Input Parameters'!$G$13*'Model Parameters'!$B$61*$J27</f>
        <v>4597.3152234547124</v>
      </c>
      <c r="L27">
        <f>1/((SQRT($K27*(D27)^2/'Model Parameters'!$B$51))/TANH(SQRT($K27*(D27)^2/'Model Parameters'!$B$51))+$K27*D27/'Input Parameters'!$G$17)</f>
        <v>0.13692547547315481</v>
      </c>
      <c r="M27">
        <f>'Model Parameters'!$F$2*'Input Parameters'!$G$4*$L27</f>
        <v>4.663823751821127</v>
      </c>
      <c r="N27">
        <f>'Input Parameters'!$G$22+('Model Parameters'!$F$20*'Input Parameters'!$G$22 - (1/(1/(D27*($I27+2*$F27*$M27))+1/('Model Parameters'!$F$22*'Input Parameters'!$G$24))) + D27*($I27+2*$F27*$M27))/('Model Parameters'!$F$20+2*'Input Parameters'!$G$13*D27*'Model Parameters'!$B$61*$M27)</f>
        <v>1702.7031295024663</v>
      </c>
      <c r="O27" s="4">
        <f>(2*'Model Parameters'!$F$21*'Input Parameters'!$G$23+'Model Parameters'!$F$22*'Input Parameters'!$G$24+'Model Parameters'!$F$20*'Input Parameters'!$G$22+D27*$I27-'Model Parameters'!$F$20*$N27)/(2*'Model Parameters'!$F$21)</f>
        <v>-1565.2006906035322</v>
      </c>
      <c r="P27" s="4">
        <f>D27*(2*$F27*$M27)/(2*'Model Parameters'!$F$21)*EXP(-$N27*('Model Parameters'!$B$32+'Model Parameters'!$B$35))</f>
        <v>5597.6334633486322</v>
      </c>
      <c r="Q27">
        <f>MAX(0,$O27+LN(1+($P27*('Model Parameters'!$B$33+2*'Model Parameters'!$B$35)*EXP(-$O27*('Model Parameters'!$B$33+2*'Model Parameters'!$B$35)))/(1+LN(SQRT(1+$P27*('Model Parameters'!$B$33+2*'Model Parameters'!$B$35)*EXP(-$O27*('Model Parameters'!$B$33+2*'Model Parameters'!$B$35))))))/('Model Parameters'!$B$33+2*'Model Parameters'!$B$35))</f>
        <v>1727.1276523066413</v>
      </c>
      <c r="R27">
        <f>'Input Parameters'!$G$4*'Model Parameters'!$F$2*EXP(-'Model Parameters'!$B$32*$N27-'Model Parameters'!$B$33*$Q27-'Model Parameters'!$B$35*($N27+2*$Q27))*$L27</f>
        <v>2.2783005874610809</v>
      </c>
      <c r="S27">
        <f>'Input Parameters'!$G$22+('Model Parameters'!$F$20*'Input Parameters'!$G$22 - (1/(1/(D27*($I27+2*$F27*$R27))+1/('Model Parameters'!$F$22*'Input Parameters'!$G$24))) +D27*($I27+2*$F27*$R27))/('Model Parameters'!$F$20+2*'Input Parameters'!$G$13*D27*'Model Parameters'!$B$61*$R27)</f>
        <v>1409.9797339599745</v>
      </c>
      <c r="T27">
        <f>'Input Parameters'!$G$15/(2*'Model Parameters'!$F$4)*'Model Parameters'!$B$39/('Model Parameters'!$B$65)*EXP(-($E27+0.11)/'Model Parameters'!$B$48)+'Input Parameters'!$G$13*'Model Parameters'!$B$61*$S27</f>
        <v>4140.3648158023889</v>
      </c>
      <c r="U27">
        <f>1/((SQRT($T27*(D27)^2/'Model Parameters'!$B$51))/TANH(SQRT($T27*(D27)^2/'Model Parameters'!$B$51))+$T27*D27/'Input Parameters'!$G$17)</f>
        <v>0.14513724086765969</v>
      </c>
      <c r="V27" s="4">
        <f>(2*'Model Parameters'!$F$21*'Input Parameters'!$G$23+'Model Parameters'!$F$22*'Input Parameters'!$G$24+'Model Parameters'!$F$20*'Input Parameters'!$G$22+D27*$I27-'Model Parameters'!$F$20*$S27)/(2*'Model Parameters'!$F$21)</f>
        <v>-1057.0048742895046</v>
      </c>
      <c r="W27" s="4">
        <f>D27*(2*$F27*U27*'Model Parameters'!$F$2*'Input Parameters'!$G$4)/(2*'Model Parameters'!$F$21)*EXP(-$S27*('Model Parameters'!$B$32+'Model Parameters'!$B$35))</f>
        <v>6184.6214416450712</v>
      </c>
      <c r="X27">
        <f>MAX(0,$V27+LN(1+($W27*('Model Parameters'!$B$33+2*'Model Parameters'!$B$35)*EXP(-$V27*('Model Parameters'!$B$33+2*'Model Parameters'!$B$35)))/(1+LN(SQRT(1+$W27*('Model Parameters'!$B$33+2*'Model Parameters'!$B$35)*EXP(-$V27*('Model Parameters'!$B$33+2*'Model Parameters'!$B$35))))))/('Model Parameters'!$B$33+2*'Model Parameters'!$B$35))</f>
        <v>2167.9080794866381</v>
      </c>
      <c r="Y27">
        <f>'Input Parameters'!$G$4*'Model Parameters'!$F$2*EXP(-'Model Parameters'!$B$32*$S27-'Model Parameters'!$B$33*$X27-'Model Parameters'!$B$35*($S27+2*$X27))*$U27</f>
        <v>2.2297578645510918</v>
      </c>
      <c r="Z27" s="8">
        <f>$E27-'Model Parameters'!$F$3*'Input Parameters'!$G$3/'Model Parameters'!$F$4*LN($S27/'Input Parameters'!$G$22)</f>
        <v>-1.2184760767974989</v>
      </c>
      <c r="AA27" s="8">
        <f>D27*$Y27*$F27*2*'Model Parameters'!$F$4/10</f>
        <v>273.61084654703325</v>
      </c>
      <c r="AB27" s="8">
        <f t="shared" si="2"/>
        <v>2.2297578645510918</v>
      </c>
      <c r="AC27" s="8">
        <f t="shared" si="3"/>
        <v>2167.9080794866381</v>
      </c>
      <c r="AD27" s="8">
        <f>LOG10(S27/1000/'Model Parameters'!$B$15)</f>
        <v>13.461269960936177</v>
      </c>
      <c r="AE27" s="8">
        <f>AA27*10/(AA27*10+('Model Parameters'!$F$4*D27)*I27)</f>
        <v>0.75013942422827173</v>
      </c>
      <c r="AF27" s="8">
        <f>MIN(1,('Model Parameters'!$B$45-'Model Parameters'!$F$3*'Input Parameters'!$G$3/'Model Parameters'!$F$4*LN($S27/'Input Parameters'!$G$22))/Z27)</f>
        <v>0.27778639502476743</v>
      </c>
      <c r="AG27" s="8">
        <f>MIN('Input Parameters'!$G$24+'Model Parameters'!$F$2*'Input Parameters'!$G$4*EXP(-'Model Parameters'!$B$32*$S27-'Model Parameters'!$B$33*$X27-'Model Parameters'!$B$35*($S27+2*$X27)),AC27*10^(3-AD27)/'Model Parameters'!$B$13)</f>
        <v>5.7646307922998893E-2</v>
      </c>
      <c r="AH27" s="8">
        <f>EXP(-'Model Parameters'!$B$32*$S27-'Model Parameters'!$B$33*$X27-'Model Parameters'!$B$35*($S27+2*$X27))</f>
        <v>0.45104613898819546</v>
      </c>
    </row>
    <row r="28" spans="4:34" x14ac:dyDescent="0.4">
      <c r="D28" s="4">
        <f t="shared" si="0"/>
        <v>2.5749999999999999E-6</v>
      </c>
      <c r="E28">
        <f t="shared" si="1"/>
        <v>-0.99</v>
      </c>
      <c r="F28">
        <f>'Input Parameters'!$G$15/(2*'Model Parameters'!$F$4)*'Model Parameters'!$B$39/('Model Parameters'!$B$65)*EXP(-($E28+0.11)/'Model Parameters'!$B$48)</f>
        <v>2568.2374124370176</v>
      </c>
      <c r="G28">
        <f>1/((SQRT($F28*(D28)^2/'Model Parameters'!$B$51))/TANH(SQRT($F28*(D28)^2/'Model Parameters'!$B$51))+$F28*D28/'Input Parameters'!$G$17)</f>
        <v>0.18142911833653805</v>
      </c>
      <c r="H28">
        <f>'Model Parameters'!$F$2*'Input Parameters'!$G$4*$G28</f>
        <v>6.179663999310387</v>
      </c>
      <c r="I28">
        <f>'Input Parameters'!$G$15*'Model Parameters'!$B$41/'Model Parameters'!$F$4*EXP(-$E28/'Model Parameters'!$B$50)</f>
        <v>3814.8600817790016</v>
      </c>
      <c r="J28">
        <f>'Input Parameters'!$G$22+('Model Parameters'!$F$20*'Input Parameters'!$G$22 - (1/(1/(D28*($I28+2*$F28*$H28))+1/('Model Parameters'!$F$22*'Input Parameters'!$G$24))) + D28*($I28+2*$F28*$H28))/('Model Parameters'!$F$20+2*'Input Parameters'!$G$13*D28*'Model Parameters'!$B$61*$H28)</f>
        <v>1827.3763167384984</v>
      </c>
      <c r="K28">
        <f>'Input Parameters'!$G$15/(2*'Model Parameters'!$F$4)*'Model Parameters'!$B$39/('Model Parameters'!$B$65)*EXP(-($E28+0.11)/'Model Parameters'!$B$48)+'Input Parameters'!$G$13*'Model Parameters'!$B$61*$J28</f>
        <v>4605.7620056004434</v>
      </c>
      <c r="L28">
        <f>1/((SQRT($K28*(D28)^2/'Model Parameters'!$B$51))/TANH(SQRT($K28*(D28)^2/'Model Parameters'!$B$51))+$K28*D28/'Input Parameters'!$G$17)</f>
        <v>0.13152666632146542</v>
      </c>
      <c r="M28">
        <f>'Model Parameters'!$F$2*'Input Parameters'!$G$4*$L28</f>
        <v>4.4799347109674059</v>
      </c>
      <c r="N28">
        <f>'Input Parameters'!$G$22+('Model Parameters'!$F$20*'Input Parameters'!$G$22 - (1/(1/(D28*($I28+2*$F28*$M28))+1/('Model Parameters'!$F$22*'Input Parameters'!$G$24))) + D28*($I28+2*$F28*$M28))/('Model Parameters'!$F$20+2*'Input Parameters'!$G$13*D28*'Model Parameters'!$B$61*$M28)</f>
        <v>1711.7096714498475</v>
      </c>
      <c r="O28" s="4">
        <f>(2*'Model Parameters'!$F$21*'Input Parameters'!$G$23+'Model Parameters'!$F$22*'Input Parameters'!$G$24+'Model Parameters'!$F$20*'Input Parameters'!$G$22+D28*$I28-'Model Parameters'!$F$20*$N28)/(2*'Model Parameters'!$F$21)</f>
        <v>-1535.4695102316493</v>
      </c>
      <c r="P28" s="4">
        <f>D28*(2*$F28*$M28)/(2*'Model Parameters'!$F$21)*EXP(-$N28*('Model Parameters'!$B$32+'Model Parameters'!$B$35))</f>
        <v>5584.783562949613</v>
      </c>
      <c r="Q28">
        <f>MAX(0,$O28+LN(1+($P28*('Model Parameters'!$B$33+2*'Model Parameters'!$B$35)*EXP(-$O28*('Model Parameters'!$B$33+2*'Model Parameters'!$B$35)))/(1+LN(SQRT(1+$P28*('Model Parameters'!$B$33+2*'Model Parameters'!$B$35)*EXP(-$O28*('Model Parameters'!$B$33+2*'Model Parameters'!$B$35))))))/('Model Parameters'!$B$33+2*'Model Parameters'!$B$35))</f>
        <v>1739.1598917720396</v>
      </c>
      <c r="R28">
        <f>'Input Parameters'!$G$4*'Model Parameters'!$F$2*EXP(-'Model Parameters'!$B$32*$N28-'Model Parameters'!$B$33*$Q28-'Model Parameters'!$B$35*($N28+2*$Q28))*$L28</f>
        <v>2.1784559067993889</v>
      </c>
      <c r="S28">
        <f>'Input Parameters'!$G$22+('Model Parameters'!$F$20*'Input Parameters'!$G$22 - (1/(1/(D28*($I28+2*$F28*$R28))+1/('Model Parameters'!$F$22*'Input Parameters'!$G$24))) +D28*($I28+2*$F28*$R28))/('Model Parameters'!$F$20+2*'Input Parameters'!$G$13*D28*'Model Parameters'!$B$61*$R28)</f>
        <v>1421.6552350529007</v>
      </c>
      <c r="T28">
        <f>'Input Parameters'!$G$15/(2*'Model Parameters'!$F$4)*'Model Parameters'!$B$39/('Model Parameters'!$B$65)*EXP(-($E28+0.11)/'Model Parameters'!$B$48)+'Input Parameters'!$G$13*'Model Parameters'!$B$61*$S28</f>
        <v>4153.3829995210017</v>
      </c>
      <c r="U28">
        <f>1/((SQRT($T28*(D28)^2/'Model Parameters'!$B$51))/TANH(SQRT($T28*(D28)^2/'Model Parameters'!$B$51))+$T28*D28/'Input Parameters'!$G$17)</f>
        <v>0.13931468360684102</v>
      </c>
      <c r="V28" s="4">
        <f>(2*'Model Parameters'!$F$21*'Input Parameters'!$G$23+'Model Parameters'!$F$22*'Input Parameters'!$G$24+'Model Parameters'!$F$20*'Input Parameters'!$G$22+D28*$I28-'Model Parameters'!$F$20*$S28)/(2*'Model Parameters'!$F$21)</f>
        <v>-1031.9072623044785</v>
      </c>
      <c r="W28" s="4">
        <f>D28*(2*$F28*U28*'Model Parameters'!$F$2*'Input Parameters'!$G$4)/(2*'Model Parameters'!$F$21)*EXP(-$S28*('Model Parameters'!$B$32+'Model Parameters'!$B$35))</f>
        <v>6163.6680349170374</v>
      </c>
      <c r="X28">
        <f>MAX(0,$V28+LN(1+($W28*('Model Parameters'!$B$33+2*'Model Parameters'!$B$35)*EXP(-$V28*('Model Parameters'!$B$33+2*'Model Parameters'!$B$35)))/(1+LN(SQRT(1+$W28*('Model Parameters'!$B$33+2*'Model Parameters'!$B$35)*EXP(-$V28*('Model Parameters'!$B$33+2*'Model Parameters'!$B$35))))))/('Model Parameters'!$B$33+2*'Model Parameters'!$B$35))</f>
        <v>2175.8143877599314</v>
      </c>
      <c r="Y28">
        <f>'Input Parameters'!$G$4*'Model Parameters'!$F$2*EXP(-'Model Parameters'!$B$32*$S28-'Model Parameters'!$B$33*$X28-'Model Parameters'!$B$35*($S28+2*$X28))*$U28</f>
        <v>2.1321248324777455</v>
      </c>
      <c r="Z28" s="8">
        <f>$E28-'Model Parameters'!$F$3*'Input Parameters'!$G$3/'Model Parameters'!$F$4*LN($S28/'Input Parameters'!$G$22)</f>
        <v>-1.2186879528480112</v>
      </c>
      <c r="AA28" s="8">
        <f>D28*$Y28*$F28*2*'Model Parameters'!$F$4/10</f>
        <v>272.09140722569197</v>
      </c>
      <c r="AB28" s="8">
        <f t="shared" si="2"/>
        <v>2.1321248324777455</v>
      </c>
      <c r="AC28" s="8">
        <f t="shared" si="3"/>
        <v>2175.8143877599314</v>
      </c>
      <c r="AD28" s="8">
        <f>LOG10(S28/1000/'Model Parameters'!$B$15)</f>
        <v>13.464851379084458</v>
      </c>
      <c r="AE28" s="8">
        <f>AA28*10/(AA28*10+('Model Parameters'!$F$4*D28)*I28)</f>
        <v>0.74165381322557433</v>
      </c>
      <c r="AF28" s="8">
        <f>MIN(1,('Model Parameters'!$B$45-'Model Parameters'!$F$3*'Input Parameters'!$G$3/'Model Parameters'!$F$4*LN($S28/'Input Parameters'!$G$22))/Z28)</f>
        <v>0.27791195609714109</v>
      </c>
      <c r="AG28" s="8">
        <f>MIN('Input Parameters'!$G$24+'Model Parameters'!$F$2*'Input Parameters'!$G$4*EXP(-'Model Parameters'!$B$32*$S28-'Model Parameters'!$B$33*$X28-'Model Parameters'!$B$35*($S28+2*$X28)),AC28*10^(3-AD28)/'Model Parameters'!$B$13)</f>
        <v>5.7381389347273937E-2</v>
      </c>
      <c r="AH28" s="8">
        <f>EXP(-'Model Parameters'!$B$32*$S28-'Model Parameters'!$B$33*$X28-'Model Parameters'!$B$35*($S28+2*$X28))</f>
        <v>0.44932218609495123</v>
      </c>
    </row>
    <row r="29" spans="4:34" x14ac:dyDescent="0.4">
      <c r="D29" s="4">
        <f t="shared" si="0"/>
        <v>2.6739999999999997E-6</v>
      </c>
      <c r="E29">
        <f t="shared" si="1"/>
        <v>-0.99</v>
      </c>
      <c r="F29">
        <f>'Input Parameters'!$G$15/(2*'Model Parameters'!$F$4)*'Model Parameters'!$B$39/('Model Parameters'!$B$65)*EXP(-($E29+0.11)/'Model Parameters'!$B$48)</f>
        <v>2568.2374124370176</v>
      </c>
      <c r="G29">
        <f>1/((SQRT($F29*(D29)^2/'Model Parameters'!$B$51))/TANH(SQRT($F29*(D29)^2/'Model Parameters'!$B$51))+$F29*D29/'Input Parameters'!$G$17)</f>
        <v>0.17471646779791489</v>
      </c>
      <c r="H29">
        <f>'Model Parameters'!$F$2*'Input Parameters'!$G$4*$G29</f>
        <v>5.9510241577358114</v>
      </c>
      <c r="I29">
        <f>'Input Parameters'!$G$15*'Model Parameters'!$B$41/'Model Parameters'!$F$4*EXP(-$E29/'Model Parameters'!$B$50)</f>
        <v>3814.8600817790016</v>
      </c>
      <c r="J29">
        <f>'Input Parameters'!$G$22+('Model Parameters'!$F$20*'Input Parameters'!$G$22 - (1/(1/(D29*($I29+2*$F29*$H29))+1/('Model Parameters'!$F$22*'Input Parameters'!$G$24))) + D29*($I29+2*$F29*$H29))/('Model Parameters'!$F$20+2*'Input Parameters'!$G$13*D29*'Model Parameters'!$B$61*$H29)</f>
        <v>1834.9475233966086</v>
      </c>
      <c r="K29">
        <f>'Input Parameters'!$G$15/(2*'Model Parameters'!$F$4)*'Model Parameters'!$B$39/('Model Parameters'!$B$65)*EXP(-($E29+0.11)/'Model Parameters'!$B$48)+'Input Parameters'!$G$13*'Model Parameters'!$B$61*$J29</f>
        <v>4614.2039010242361</v>
      </c>
      <c r="L29">
        <f>1/((SQRT($K29*(D29)^2/'Model Parameters'!$B$51))/TANH(SQRT($K29*(D29)^2/'Model Parameters'!$B$51))+$K29*D29/'Input Parameters'!$G$17)</f>
        <v>0.12652796066010946</v>
      </c>
      <c r="M29">
        <f>'Model Parameters'!$F$2*'Input Parameters'!$G$4*$L29</f>
        <v>4.3096736100931174</v>
      </c>
      <c r="N29">
        <f>'Input Parameters'!$G$22+('Model Parameters'!$F$20*'Input Parameters'!$G$22 - (1/(1/(D29*($I29+2*$F29*$M29))+1/('Model Parameters'!$F$22*'Input Parameters'!$G$24))) + D29*($I29+2*$F29*$M29))/('Model Parameters'!$F$20+2*'Input Parameters'!$G$13*D29*'Model Parameters'!$B$61*$M29)</f>
        <v>1720.7290219491708</v>
      </c>
      <c r="O29" s="4">
        <f>(2*'Model Parameters'!$F$21*'Input Parameters'!$G$23+'Model Parameters'!$F$22*'Input Parameters'!$G$24+'Model Parameters'!$F$20*'Input Parameters'!$G$22+D29*$I29-'Model Parameters'!$F$20*$N29)/(2*'Model Parameters'!$F$21)</f>
        <v>-1505.7605667311927</v>
      </c>
      <c r="P29" s="4">
        <f>D29*(2*$F29*$M29)/(2*'Model Parameters'!$F$21)*EXP(-$N29*('Model Parameters'!$B$32+'Model Parameters'!$B$35))</f>
        <v>5571.9622499937941</v>
      </c>
      <c r="Q29">
        <f>MAX(0,$O29+LN(1+($P29*('Model Parameters'!$B$33+2*'Model Parameters'!$B$35)*EXP(-$O29*('Model Parameters'!$B$33+2*'Model Parameters'!$B$35)))/(1+LN(SQRT(1+$P29*('Model Parameters'!$B$33+2*'Model Parameters'!$B$35)*EXP(-$O29*('Model Parameters'!$B$33+2*'Model Parameters'!$B$35))))))/('Model Parameters'!$B$33+2*'Model Parameters'!$B$35))</f>
        <v>1751.2345117233112</v>
      </c>
      <c r="R29">
        <f>'Input Parameters'!$G$4*'Model Parameters'!$F$2*EXP(-'Model Parameters'!$B$32*$N29-'Model Parameters'!$B$33*$Q29-'Model Parameters'!$B$35*($N29+2*$Q29))*$L29</f>
        <v>2.0860456829981646</v>
      </c>
      <c r="S29">
        <f>'Input Parameters'!$G$22+('Model Parameters'!$F$20*'Input Parameters'!$G$22 - (1/(1/(D29*($I29+2*$F29*$R29))+1/('Model Parameters'!$F$22*'Input Parameters'!$G$24))) +D29*($I29+2*$F29*$R29))/('Model Parameters'!$F$20+2*'Input Parameters'!$G$13*D29*'Model Parameters'!$B$61*$R29)</f>
        <v>1433.3998037872304</v>
      </c>
      <c r="T29">
        <f>'Input Parameters'!$G$15/(2*'Model Parameters'!$F$4)*'Model Parameters'!$B$39/('Model Parameters'!$B$65)*EXP(-($E29+0.11)/'Model Parameters'!$B$48)+'Input Parameters'!$G$13*'Model Parameters'!$B$61*$S29</f>
        <v>4166.4781936597792</v>
      </c>
      <c r="U29">
        <f>1/((SQRT($T29*(D29)^2/'Model Parameters'!$B$51))/TANH(SQRT($T29*(D29)^2/'Model Parameters'!$B$51))+$T29*D29/'Input Parameters'!$G$17)</f>
        <v>0.13392281568304965</v>
      </c>
      <c r="V29" s="4">
        <f>(2*'Model Parameters'!$F$21*'Input Parameters'!$G$23+'Model Parameters'!$F$22*'Input Parameters'!$G$24+'Model Parameters'!$F$20*'Input Parameters'!$G$22+D29*$I29-'Model Parameters'!$F$20*$S29)/(2*'Model Parameters'!$F$21)</f>
        <v>-1006.9295583518768</v>
      </c>
      <c r="W29" s="4">
        <f>D29*(2*$F29*U29*'Model Parameters'!$F$2*'Input Parameters'!$G$4)/(2*'Model Parameters'!$F$21)*EXP(-$S29*('Model Parameters'!$B$32+'Model Parameters'!$B$35))</f>
        <v>6142.6862480338787</v>
      </c>
      <c r="X29">
        <f>MAX(0,$V29+LN(1+($W29*('Model Parameters'!$B$33+2*'Model Parameters'!$B$35)*EXP(-$V29*('Model Parameters'!$B$33+2*'Model Parameters'!$B$35)))/(1+LN(SQRT(1+$W29*('Model Parameters'!$B$33+2*'Model Parameters'!$B$35)*EXP(-$V29*('Model Parameters'!$B$33+2*'Model Parameters'!$B$35))))))/('Model Parameters'!$B$33+2*'Model Parameters'!$B$35))</f>
        <v>2183.6815161559693</v>
      </c>
      <c r="Y29">
        <f>'Input Parameters'!$G$4*'Model Parameters'!$F$2*EXP(-'Model Parameters'!$B$32*$S29-'Model Parameters'!$B$33*$X29-'Model Parameters'!$B$35*($S29+2*$X29))*$U29</f>
        <v>2.0417738216178103</v>
      </c>
      <c r="Z29" s="8">
        <f>$E29-'Model Parameters'!$F$3*'Input Parameters'!$G$3/'Model Parameters'!$F$4*LN($S29/'Input Parameters'!$G$22)</f>
        <v>-1.2188993339630954</v>
      </c>
      <c r="AA29" s="8">
        <f>D29*$Y29*$F29*2*'Model Parameters'!$F$4/10</f>
        <v>270.57894507619477</v>
      </c>
      <c r="AB29" s="8">
        <f t="shared" si="2"/>
        <v>2.0417738216178103</v>
      </c>
      <c r="AC29" s="8">
        <f t="shared" si="3"/>
        <v>2183.6815161559693</v>
      </c>
      <c r="AD29" s="8">
        <f>LOG10(S29/1000/'Model Parameters'!$B$15)</f>
        <v>13.468424431158702</v>
      </c>
      <c r="AE29" s="8">
        <f>AA29*10/(AA29*10+('Model Parameters'!$F$4*D29)*I29)</f>
        <v>0.73327095878055726</v>
      </c>
      <c r="AF29" s="8">
        <f>MIN(1,('Model Parameters'!$B$45-'Model Parameters'!$F$3*'Input Parameters'!$G$3/'Model Parameters'!$F$4*LN($S29/'Input Parameters'!$G$22))/Z29)</f>
        <v>0.27803718036435993</v>
      </c>
      <c r="AG29" s="8">
        <f>MIN('Input Parameters'!$G$24+'Model Parameters'!$F$2*'Input Parameters'!$G$4*EXP(-'Model Parameters'!$B$32*$S29-'Model Parameters'!$B$33*$X29-'Model Parameters'!$B$35*($S29+2*$X29)),AC29*10^(3-AD29)/'Model Parameters'!$B$13)</f>
        <v>5.7117009536658991E-2</v>
      </c>
      <c r="AH29" s="8">
        <f>EXP(-'Model Parameters'!$B$32*$S29-'Model Parameters'!$B$33*$X29-'Model Parameters'!$B$35*($S29+2*$X29))</f>
        <v>0.44760526615831525</v>
      </c>
    </row>
    <row r="30" spans="4:34" x14ac:dyDescent="0.4">
      <c r="D30" s="4">
        <f t="shared" si="0"/>
        <v>2.773E-6</v>
      </c>
      <c r="E30">
        <f t="shared" si="1"/>
        <v>-0.99</v>
      </c>
      <c r="F30">
        <f>'Input Parameters'!$G$15/(2*'Model Parameters'!$F$4)*'Model Parameters'!$B$39/('Model Parameters'!$B$65)*EXP(-($E30+0.11)/'Model Parameters'!$B$48)</f>
        <v>2568.2374124370176</v>
      </c>
      <c r="G30">
        <f>1/((SQRT($F30*(D30)^2/'Model Parameters'!$B$51))/TANH(SQRT($F30*(D30)^2/'Model Parameters'!$B$51))+$F30*D30/'Input Parameters'!$G$17)</f>
        <v>0.16848175000413498</v>
      </c>
      <c r="H30">
        <f>'Model Parameters'!$F$2*'Input Parameters'!$G$4*$G30</f>
        <v>5.7386632012954344</v>
      </c>
      <c r="I30">
        <f>'Input Parameters'!$G$15*'Model Parameters'!$B$41/'Model Parameters'!$F$4*EXP(-$E30/'Model Parameters'!$B$50)</f>
        <v>3814.8600817790016</v>
      </c>
      <c r="J30">
        <f>'Input Parameters'!$G$22+('Model Parameters'!$F$20*'Input Parameters'!$G$22 - (1/(1/(D30*($I30+2*$F30*$H30))+1/('Model Parameters'!$F$22*'Input Parameters'!$G$24))) + D30*($I30+2*$F30*$H30))/('Model Parameters'!$F$20+2*'Input Parameters'!$G$13*D30*'Model Parameters'!$B$61*$H30)</f>
        <v>1842.5157952053967</v>
      </c>
      <c r="K30">
        <f>'Input Parameters'!$G$15/(2*'Model Parameters'!$F$4)*'Model Parameters'!$B$39/('Model Parameters'!$B$65)*EXP(-($E30+0.11)/'Model Parameters'!$B$48)+'Input Parameters'!$G$13*'Model Parameters'!$B$61*$J30</f>
        <v>4622.6425240910348</v>
      </c>
      <c r="L30">
        <f>1/((SQRT($K30*(D30)^2/'Model Parameters'!$B$51))/TANH(SQRT($K30*(D30)^2/'Model Parameters'!$B$51))+$K30*D30/'Input Parameters'!$G$17)</f>
        <v>0.12188651644086813</v>
      </c>
      <c r="M30">
        <f>'Model Parameters'!$F$2*'Input Parameters'!$G$4*$L30</f>
        <v>4.1515812045882372</v>
      </c>
      <c r="N30">
        <f>'Input Parameters'!$G$22+('Model Parameters'!$F$20*'Input Parameters'!$G$22 - (1/(1/(D30*($I30+2*$F30*$M30))+1/('Model Parameters'!$F$22*'Input Parameters'!$G$24))) + D30*($I30+2*$F30*$M30))/('Model Parameters'!$F$20+2*'Input Parameters'!$G$13*D30*'Model Parameters'!$B$61*$M30)</f>
        <v>1729.761191663061</v>
      </c>
      <c r="O30" s="4">
        <f>(2*'Model Parameters'!$F$21*'Input Parameters'!$G$23+'Model Parameters'!$F$22*'Input Parameters'!$G$24+'Model Parameters'!$F$20*'Input Parameters'!$G$22+D30*$I30-'Model Parameters'!$F$20*$N30)/(2*'Model Parameters'!$F$21)</f>
        <v>-1476.0738786134987</v>
      </c>
      <c r="P30" s="4">
        <f>D30*(2*$F30*$M30)/(2*'Model Parameters'!$F$21)*EXP(-$N30*('Model Parameters'!$B$32+'Model Parameters'!$B$35))</f>
        <v>5559.1699778031252</v>
      </c>
      <c r="Q30">
        <f>MAX(0,$O30+LN(1+($P30*('Model Parameters'!$B$33+2*'Model Parameters'!$B$35)*EXP(-$O30*('Model Parameters'!$B$33+2*'Model Parameters'!$B$35)))/(1+LN(SQRT(1+$P30*('Model Parameters'!$B$33+2*'Model Parameters'!$B$35)*EXP(-$O30*('Model Parameters'!$B$33+2*'Model Parameters'!$B$35))))))/('Model Parameters'!$B$33+2*'Model Parameters'!$B$35))</f>
        <v>1763.3515761764327</v>
      </c>
      <c r="R30">
        <f>'Input Parameters'!$G$4*'Model Parameters'!$F$2*EXP(-'Model Parameters'!$B$32*$N30-'Model Parameters'!$B$33*$Q30-'Model Parameters'!$B$35*($N30+2*$Q30))*$L30</f>
        <v>2.0002738483556826</v>
      </c>
      <c r="S30">
        <f>'Input Parameters'!$G$22+('Model Parameters'!$F$20*'Input Parameters'!$G$22 - (1/(1/(D30*($I30+2*$F30*$R30))+1/('Model Parameters'!$F$22*'Input Parameters'!$G$24))) +D30*($I30+2*$F30*$R30))/('Model Parameters'!$F$20+2*'Input Parameters'!$G$13*D30*'Model Parameters'!$B$61*$R30)</f>
        <v>1445.2136964084395</v>
      </c>
      <c r="T30">
        <f>'Input Parameters'!$G$15/(2*'Model Parameters'!$F$4)*'Model Parameters'!$B$39/('Model Parameters'!$B$65)*EXP(-($E30+0.11)/'Model Parameters'!$B$48)+'Input Parameters'!$G$13*'Model Parameters'!$B$61*$S30</f>
        <v>4179.6506839324275</v>
      </c>
      <c r="U30">
        <f>1/((SQRT($T30*(D30)^2/'Model Parameters'!$B$51))/TANH(SQRT($T30*(D30)^2/'Model Parameters'!$B$51))+$T30*D30/'Input Parameters'!$G$17)</f>
        <v>0.12891558351021323</v>
      </c>
      <c r="V30" s="4">
        <f>(2*'Model Parameters'!$F$21*'Input Parameters'!$G$23+'Model Parameters'!$F$22*'Input Parameters'!$G$24+'Model Parameters'!$F$20*'Input Parameters'!$G$22+D30*$I30-'Model Parameters'!$F$20*$S30)/(2*'Model Parameters'!$F$21)</f>
        <v>-982.07220729835683</v>
      </c>
      <c r="W30" s="4">
        <f>D30*(2*$F30*U30*'Model Parameters'!$F$2*'Input Parameters'!$G$4)/(2*'Model Parameters'!$F$21)*EXP(-$S30*('Model Parameters'!$B$32+'Model Parameters'!$B$35))</f>
        <v>6121.6800245108388</v>
      </c>
      <c r="X30">
        <f>MAX(0,$V30+LN(1+($W30*('Model Parameters'!$B$33+2*'Model Parameters'!$B$35)*EXP(-$V30*('Model Parameters'!$B$33+2*'Model Parameters'!$B$35)))/(1+LN(SQRT(1+$W30*('Model Parameters'!$B$33+2*'Model Parameters'!$B$35)*EXP(-$V30*('Model Parameters'!$B$33+2*'Model Parameters'!$B$35))))))/('Model Parameters'!$B$33+2*'Model Parameters'!$B$35))</f>
        <v>2191.5098316142999</v>
      </c>
      <c r="Y30">
        <f>'Input Parameters'!$G$4*'Model Parameters'!$F$2*EXP(-'Model Parameters'!$B$32*$S30-'Model Parameters'!$B$33*$X30-'Model Parameters'!$B$35*($S30+2*$X30))*$U30</f>
        <v>1.9579255490446095</v>
      </c>
      <c r="Z30" s="8">
        <f>$E30-'Model Parameters'!$F$3*'Input Parameters'!$G$3/'Model Parameters'!$F$4*LN($S30/'Input Parameters'!$G$22)</f>
        <v>-1.2191102226319033</v>
      </c>
      <c r="AA30" s="8">
        <f>D30*$Y30*$F30*2*'Model Parameters'!$F$4/10</f>
        <v>269.07354973862249</v>
      </c>
      <c r="AB30" s="8">
        <f t="shared" si="2"/>
        <v>1.9579255490446095</v>
      </c>
      <c r="AC30" s="8">
        <f t="shared" si="3"/>
        <v>2191.5098316142999</v>
      </c>
      <c r="AD30" s="8">
        <f>LOG10(S30/1000/'Model Parameters'!$B$15)</f>
        <v>13.471989159233958</v>
      </c>
      <c r="AE30" s="8">
        <f>AA30*10/(AA30*10+('Model Parameters'!$F$4*D30)*I30)</f>
        <v>0.72498962966793579</v>
      </c>
      <c r="AF30" s="8">
        <f>MIN(1,('Model Parameters'!$B$45-'Model Parameters'!$F$3*'Input Parameters'!$G$3/'Model Parameters'!$F$4*LN($S30/'Input Parameters'!$G$22))/Z30)</f>
        <v>0.27816206962796824</v>
      </c>
      <c r="AG30" s="8">
        <f>MIN('Input Parameters'!$G$24+'Model Parameters'!$F$2*'Input Parameters'!$G$4*EXP(-'Model Parameters'!$B$32*$S30-'Model Parameters'!$B$33*$X30-'Model Parameters'!$B$35*($S30+2*$X30)),AC30*10^(3-AD30)/'Model Parameters'!$B$13)</f>
        <v>5.6853192699798057E-2</v>
      </c>
      <c r="AH30" s="8">
        <f>EXP(-'Model Parameters'!$B$32*$S30-'Model Parameters'!$B$33*$X30-'Model Parameters'!$B$35*($S30+2*$X30))</f>
        <v>0.44589528770489023</v>
      </c>
    </row>
    <row r="31" spans="4:34" x14ac:dyDescent="0.4">
      <c r="D31" s="4">
        <f t="shared" si="0"/>
        <v>2.8719999999999998E-6</v>
      </c>
      <c r="E31">
        <f t="shared" si="1"/>
        <v>-0.99</v>
      </c>
      <c r="F31">
        <f>'Input Parameters'!$G$15/(2*'Model Parameters'!$F$4)*'Model Parameters'!$B$39/('Model Parameters'!$B$65)*EXP(-($E31+0.11)/'Model Parameters'!$B$48)</f>
        <v>2568.2374124370176</v>
      </c>
      <c r="G31">
        <f>1/((SQRT($F31*(D31)^2/'Model Parameters'!$B$51))/TANH(SQRT($F31*(D31)^2/'Model Parameters'!$B$51))+$F31*D31/'Input Parameters'!$G$17)</f>
        <v>0.16267596434501952</v>
      </c>
      <c r="H31">
        <f>'Model Parameters'!$F$2*'Input Parameters'!$G$4*$G31</f>
        <v>5.5409121183694969</v>
      </c>
      <c r="I31">
        <f>'Input Parameters'!$G$15*'Model Parameters'!$B$41/'Model Parameters'!$F$4*EXP(-$E31/'Model Parameters'!$B$50)</f>
        <v>3814.8600817790016</v>
      </c>
      <c r="J31">
        <f>'Input Parameters'!$G$22+('Model Parameters'!$F$20*'Input Parameters'!$G$22 - (1/(1/(D31*($I31+2*$F31*$H31))+1/('Model Parameters'!$F$22*'Input Parameters'!$G$24))) + D31*($I31+2*$F31*$H31))/('Model Parameters'!$F$20+2*'Input Parameters'!$G$13*D31*'Model Parameters'!$B$61*$H31)</f>
        <v>1850.0821022076534</v>
      </c>
      <c r="K31">
        <f>'Input Parameters'!$G$15/(2*'Model Parameters'!$F$4)*'Model Parameters'!$B$39/('Model Parameters'!$B$65)*EXP(-($E31+0.11)/'Model Parameters'!$B$48)+'Input Parameters'!$G$13*'Model Parameters'!$B$61*$J31</f>
        <v>4631.0789563985509</v>
      </c>
      <c r="L31">
        <f>1/((SQRT($K31*(D31)^2/'Model Parameters'!$B$51))/TANH(SQRT($K31*(D31)^2/'Model Parameters'!$B$51))+$K31*D31/'Input Parameters'!$G$17)</f>
        <v>0.11756539214188511</v>
      </c>
      <c r="M31">
        <f>'Model Parameters'!$F$2*'Input Parameters'!$G$4*$L31</f>
        <v>4.0043992278923106</v>
      </c>
      <c r="N31">
        <f>'Input Parameters'!$G$22+('Model Parameters'!$F$20*'Input Parameters'!$G$22 - (1/(1/(D31*($I31+2*$F31*$M31))+1/('Model Parameters'!$F$22*'Input Parameters'!$G$24))) + D31*($I31+2*$F31*$M31))/('Model Parameters'!$F$20+2*'Input Parameters'!$G$13*D31*'Model Parameters'!$B$61*$M31)</f>
        <v>1738.8061686390527</v>
      </c>
      <c r="O31" s="4">
        <f>(2*'Model Parameters'!$F$21*'Input Parameters'!$G$23+'Model Parameters'!$F$22*'Input Parameters'!$G$24+'Model Parameters'!$F$20*'Input Parameters'!$G$22+D31*$I31-'Model Parameters'!$F$20*$N31)/(2*'Model Parameters'!$F$21)</f>
        <v>-1446.4094251279439</v>
      </c>
      <c r="P31" s="4">
        <f>D31*(2*$F31*$M31)/(2*'Model Parameters'!$F$21)*EXP(-$N31*('Model Parameters'!$B$32+'Model Parameters'!$B$35))</f>
        <v>5546.4069004934045</v>
      </c>
      <c r="Q31">
        <f>MAX(0,$O31+LN(1+($P31*('Model Parameters'!$B$33+2*'Model Parameters'!$B$35)*EXP(-$O31*('Model Parameters'!$B$33+2*'Model Parameters'!$B$35)))/(1+LN(SQRT(1+$P31*('Model Parameters'!$B$33+2*'Model Parameters'!$B$35)*EXP(-$O31*('Model Parameters'!$B$33+2*'Model Parameters'!$B$35))))))/('Model Parameters'!$B$33+2*'Model Parameters'!$B$35))</f>
        <v>1775.5110791183092</v>
      </c>
      <c r="R31">
        <f>'Input Parameters'!$G$4*'Model Parameters'!$F$2*EXP(-'Model Parameters'!$B$32*$N31-'Model Parameters'!$B$33*$Q31-'Model Parameters'!$B$35*($N31+2*$Q31))*$L31</f>
        <v>1.9204540295089059</v>
      </c>
      <c r="S31">
        <f>'Input Parameters'!$G$22+('Model Parameters'!$F$20*'Input Parameters'!$G$22 - (1/(1/(D31*($I31+2*$F31*$R31))+1/('Model Parameters'!$F$22*'Input Parameters'!$G$24))) +D31*($I31+2*$F31*$R31))/('Model Parameters'!$F$20+2*'Input Parameters'!$G$13*D31*'Model Parameters'!$B$61*$R31)</f>
        <v>1457.0971517255391</v>
      </c>
      <c r="T31">
        <f>'Input Parameters'!$G$15/(2*'Model Parameters'!$F$4)*'Model Parameters'!$B$39/('Model Parameters'!$B$65)*EXP(-($E31+0.11)/'Model Parameters'!$B$48)+'Input Parameters'!$G$13*'Model Parameters'!$B$61*$S31</f>
        <v>4192.9007366109936</v>
      </c>
      <c r="U31">
        <f>1/((SQRT($T31*(D31)^2/'Model Parameters'!$B$51))/TANH(SQRT($T31*(D31)^2/'Model Parameters'!$B$51))+$T31*D31/'Input Parameters'!$G$17)</f>
        <v>0.12425325723925057</v>
      </c>
      <c r="V31" s="4">
        <f>(2*'Model Parameters'!$F$21*'Input Parameters'!$G$23+'Model Parameters'!$F$22*'Input Parameters'!$G$24+'Model Parameters'!$F$20*'Input Parameters'!$G$22+D31*$I31-'Model Parameters'!$F$20*$S31)/(2*'Model Parameters'!$F$21)</f>
        <v>-957.33562373920722</v>
      </c>
      <c r="W31" s="4">
        <f>D31*(2*$F31*U31*'Model Parameters'!$F$2*'Input Parameters'!$G$4)/(2*'Model Parameters'!$F$21)*EXP(-$S31*('Model Parameters'!$B$32+'Model Parameters'!$B$35))</f>
        <v>6100.6520119549596</v>
      </c>
      <c r="X31">
        <f>MAX(0,$V31+LN(1+($W31*('Model Parameters'!$B$33+2*'Model Parameters'!$B$35)*EXP(-$V31*('Model Parameters'!$B$33+2*'Model Parameters'!$B$35)))/(1+LN(SQRT(1+$W31*('Model Parameters'!$B$33+2*'Model Parameters'!$B$35)*EXP(-$V31*('Model Parameters'!$B$33+2*'Model Parameters'!$B$35))))))/('Model Parameters'!$B$33+2*'Model Parameters'!$B$35))</f>
        <v>2199.2993658063824</v>
      </c>
      <c r="Y31">
        <f>'Input Parameters'!$G$4*'Model Parameters'!$F$2*EXP(-'Model Parameters'!$B$32*$S31-'Model Parameters'!$B$33*$X31-'Model Parameters'!$B$35*($S31+2*$X31))*$U31</f>
        <v>1.8799079521245123</v>
      </c>
      <c r="Z31" s="8">
        <f>$E31-'Model Parameters'!$F$3*'Input Parameters'!$G$3/'Model Parameters'!$F$4*LN($S31/'Input Parameters'!$G$22)</f>
        <v>-1.2193206210088101</v>
      </c>
      <c r="AA31" s="8">
        <f>D31*$Y31*$F31*2*'Model Parameters'!$F$4/10</f>
        <v>267.57527817578256</v>
      </c>
      <c r="AB31" s="8">
        <f t="shared" si="2"/>
        <v>1.8799079521245123</v>
      </c>
      <c r="AC31" s="8">
        <f t="shared" si="3"/>
        <v>2199.2993658063824</v>
      </c>
      <c r="AD31" s="8">
        <f>LOG10(S31/1000/'Model Parameters'!$B$15)</f>
        <v>13.475545599726409</v>
      </c>
      <c r="AE31" s="8">
        <f>AA31*10/(AA31*10+('Model Parameters'!$F$4*D31)*I31)</f>
        <v>0.7168085945121675</v>
      </c>
      <c r="AF31" s="8">
        <f>MIN(1,('Model Parameters'!$B$45-'Model Parameters'!$F$3*'Input Parameters'!$G$3/'Model Parameters'!$F$4*LN($S31/'Input Parameters'!$G$22))/Z31)</f>
        <v>0.27828662548827537</v>
      </c>
      <c r="AG31" s="8">
        <f>MIN('Input Parameters'!$G$24+'Model Parameters'!$F$2*'Input Parameters'!$G$4*EXP(-'Model Parameters'!$B$32*$S31-'Model Parameters'!$B$33*$X31-'Model Parameters'!$B$35*($S31+2*$X31)),AC31*10^(3-AD31)/'Model Parameters'!$B$13)</f>
        <v>5.658995433802106E-2</v>
      </c>
      <c r="AH31" s="8">
        <f>EXP(-'Model Parameters'!$B$32*$S31-'Model Parameters'!$B$33*$X31-'Model Parameters'!$B$35*($S31+2*$X31))</f>
        <v>0.44419220239905977</v>
      </c>
    </row>
    <row r="32" spans="4:34" x14ac:dyDescent="0.4">
      <c r="D32" s="4">
        <f t="shared" si="0"/>
        <v>2.971E-6</v>
      </c>
      <c r="E32">
        <f t="shared" si="1"/>
        <v>-0.99</v>
      </c>
      <c r="F32">
        <f>'Input Parameters'!$G$15/(2*'Model Parameters'!$F$4)*'Model Parameters'!$B$39/('Model Parameters'!$B$65)*EXP(-($E32+0.11)/'Model Parameters'!$B$48)</f>
        <v>2568.2374124370176</v>
      </c>
      <c r="G32">
        <f>1/((SQRT($F32*(D32)^2/'Model Parameters'!$B$51))/TANH(SQRT($F32*(D32)^2/'Model Parameters'!$B$51))+$F32*D32/'Input Parameters'!$G$17)</f>
        <v>0.1572565103076346</v>
      </c>
      <c r="H32">
        <f>'Model Parameters'!$F$2*'Input Parameters'!$G$4*$G32</f>
        <v>5.3563198912903651</v>
      </c>
      <c r="I32">
        <f>'Input Parameters'!$G$15*'Model Parameters'!$B$41/'Model Parameters'!$F$4*EXP(-$E32/'Model Parameters'!$B$50)</f>
        <v>3814.8600817790016</v>
      </c>
      <c r="J32">
        <f>'Input Parameters'!$G$22+('Model Parameters'!$F$20*'Input Parameters'!$G$22 - (1/(1/(D32*($I32+2*$F32*$H32))+1/('Model Parameters'!$F$22*'Input Parameters'!$G$24))) + D32*($I32+2*$F32*$H32))/('Model Parameters'!$F$20+2*'Input Parameters'!$G$13*D32*'Model Parameters'!$B$61*$H32)</f>
        <v>1857.6470941888881</v>
      </c>
      <c r="K32">
        <f>'Input Parameters'!$G$15/(2*'Model Parameters'!$F$4)*'Model Parameters'!$B$39/('Model Parameters'!$B$65)*EXP(-($E32+0.11)/'Model Parameters'!$B$48)+'Input Parameters'!$G$13*'Model Parameters'!$B$61*$J32</f>
        <v>4639.5139224576278</v>
      </c>
      <c r="L32">
        <f>1/((SQRT($K32*(D32)^2/'Model Parameters'!$B$51))/TANH(SQRT($K32*(D32)^2/'Model Parameters'!$B$51))+$K32*D32/'Input Parameters'!$G$17)</f>
        <v>0.11353256688981445</v>
      </c>
      <c r="M32">
        <f>'Model Parameters'!$F$2*'Input Parameters'!$G$4*$L32</f>
        <v>3.8670370158382168</v>
      </c>
      <c r="N32">
        <f>'Input Parameters'!$G$22+('Model Parameters'!$F$20*'Input Parameters'!$G$22 - (1/(1/(D32*($I32+2*$F32*$M32))+1/('Model Parameters'!$F$22*'Input Parameters'!$G$24))) + D32*($I32+2*$F32*$M32))/('Model Parameters'!$F$20+2*'Input Parameters'!$G$13*D32*'Model Parameters'!$B$61*$M32)</f>
        <v>1747.8639299226013</v>
      </c>
      <c r="O32" s="4">
        <f>(2*'Model Parameters'!$F$21*'Input Parameters'!$G$23+'Model Parameters'!$F$22*'Input Parameters'!$G$24+'Model Parameters'!$F$20*'Input Parameters'!$G$22+D32*$I32-'Model Parameters'!$F$20*$N32)/(2*'Model Parameters'!$F$21)</f>
        <v>-1416.7671664232423</v>
      </c>
      <c r="P32" s="4">
        <f>D32*(2*$F32*$M32)/(2*'Model Parameters'!$F$21)*EXP(-$N32*('Model Parameters'!$B$32+'Model Parameters'!$B$35))</f>
        <v>5533.6730222454262</v>
      </c>
      <c r="Q32">
        <f>MAX(0,$O32+LN(1+($P32*('Model Parameters'!$B$33+2*'Model Parameters'!$B$35)*EXP(-$O32*('Model Parameters'!$B$33+2*'Model Parameters'!$B$35)))/(1+LN(SQRT(1+$P32*('Model Parameters'!$B$33+2*'Model Parameters'!$B$35)*EXP(-$O32*('Model Parameters'!$B$33+2*'Model Parameters'!$B$35))))))/('Model Parameters'!$B$33+2*'Model Parameters'!$B$35))</f>
        <v>1787.7129791745795</v>
      </c>
      <c r="R32">
        <f>'Input Parameters'!$G$4*'Model Parameters'!$F$2*EXP(-'Model Parameters'!$B$32*$N32-'Model Parameters'!$B$33*$Q32-'Model Parameters'!$B$35*($N32+2*$Q32))*$L32</f>
        <v>1.8459913040574674</v>
      </c>
      <c r="S32">
        <f>'Input Parameters'!$G$22+('Model Parameters'!$F$20*'Input Parameters'!$G$22 - (1/(1/(D32*($I32+2*$F32*$R32))+1/('Model Parameters'!$F$22*'Input Parameters'!$G$24))) +D32*($I32+2*$F32*$R32))/('Model Parameters'!$F$20+2*'Input Parameters'!$G$13*D32*'Model Parameters'!$B$61*$R32)</f>
        <v>1469.0503986391504</v>
      </c>
      <c r="T32">
        <f>'Input Parameters'!$G$15/(2*'Model Parameters'!$F$4)*'Model Parameters'!$B$39/('Model Parameters'!$B$65)*EXP(-($E32+0.11)/'Model Parameters'!$B$48)+'Input Parameters'!$G$13*'Model Parameters'!$B$61*$S32</f>
        <v>4206.2286069196707</v>
      </c>
      <c r="U32">
        <f>1/((SQRT($T32*(D32)^2/'Model Parameters'!$B$51))/TANH(SQRT($T32*(D32)^2/'Model Parameters'!$B$51))+$T32*D32/'Input Parameters'!$G$17)</f>
        <v>0.11990138716661077</v>
      </c>
      <c r="V32" s="4">
        <f>(2*'Model Parameters'!$F$21*'Input Parameters'!$G$23+'Model Parameters'!$F$22*'Input Parameters'!$G$24+'Model Parameters'!$F$20*'Input Parameters'!$G$22+D32*$I32-'Model Parameters'!$F$20*$S32)/(2*'Model Parameters'!$F$21)</f>
        <v>-932.72020506780132</v>
      </c>
      <c r="W32" s="4">
        <f>D32*(2*$F32*U32*'Model Parameters'!$F$2*'Input Parameters'!$G$4)/(2*'Model Parameters'!$F$21)*EXP(-$S32*('Model Parameters'!$B$32+'Model Parameters'!$B$35))</f>
        <v>6079.604073520044</v>
      </c>
      <c r="X32">
        <f>MAX(0,$V32+LN(1+($W32*('Model Parameters'!$B$33+2*'Model Parameters'!$B$35)*EXP(-$V32*('Model Parameters'!$B$33+2*'Model Parameters'!$B$35)))/(1+LN(SQRT(1+$W32*('Model Parameters'!$B$33+2*'Model Parameters'!$B$35)*EXP(-$V32*('Model Parameters'!$B$33+2*'Model Parameters'!$B$35))))))/('Model Parameters'!$B$33+2*'Model Parameters'!$B$35))</f>
        <v>2207.0499461924101</v>
      </c>
      <c r="Y32">
        <f>'Input Parameters'!$G$4*'Model Parameters'!$F$2*EXP(-'Model Parameters'!$B$32*$S32-'Model Parameters'!$B$33*$X32-'Model Parameters'!$B$35*($S32+2*$X32))*$U32</f>
        <v>1.80713841090519</v>
      </c>
      <c r="Z32" s="8">
        <f>$E32-'Model Parameters'!$F$3*'Input Parameters'!$G$3/'Model Parameters'!$F$4*LN($S32/'Input Parameters'!$G$22)</f>
        <v>-1.2195305310581086</v>
      </c>
      <c r="AA32" s="8">
        <f>D32*$Y32*$F32*2*'Model Parameters'!$F$4/10</f>
        <v>266.08416739807774</v>
      </c>
      <c r="AB32" s="8">
        <f t="shared" si="2"/>
        <v>1.80713841090519</v>
      </c>
      <c r="AC32" s="8">
        <f t="shared" si="3"/>
        <v>2207.0499461924101</v>
      </c>
      <c r="AD32" s="8">
        <f>LOG10(S32/1000/'Model Parameters'!$B$15)</f>
        <v>13.479093785839218</v>
      </c>
      <c r="AE32" s="8">
        <f>AA32*10/(AA32*10+('Model Parameters'!$F$4*D32)*I32)</f>
        <v>0.70872662813908005</v>
      </c>
      <c r="AF32" s="8">
        <f>MIN(1,('Model Parameters'!$B$45-'Model Parameters'!$F$3*'Input Parameters'!$G$3/'Model Parameters'!$F$4*LN($S32/'Input Parameters'!$G$22))/Z32)</f>
        <v>0.2784108494303294</v>
      </c>
      <c r="AG32" s="8">
        <f>MIN('Input Parameters'!$G$24+'Model Parameters'!$F$2*'Input Parameters'!$G$4*EXP(-'Model Parameters'!$B$32*$S32-'Model Parameters'!$B$33*$X32-'Model Parameters'!$B$35*($S32+2*$X32)),AC32*10^(3-AD32)/'Model Parameters'!$B$13)</f>
        <v>5.6327304627679813E-2</v>
      </c>
      <c r="AH32" s="8">
        <f>EXP(-'Model Parameters'!$B$32*$S32-'Model Parameters'!$B$33*$X32-'Model Parameters'!$B$35*($S32+2*$X32))</f>
        <v>0.44249598780407268</v>
      </c>
    </row>
    <row r="33" spans="4:34" x14ac:dyDescent="0.4">
      <c r="D33" s="4">
        <f t="shared" si="0"/>
        <v>3.0699999999999998E-6</v>
      </c>
      <c r="E33">
        <f t="shared" si="1"/>
        <v>-0.99</v>
      </c>
      <c r="F33">
        <f>'Input Parameters'!$G$15/(2*'Model Parameters'!$F$4)*'Model Parameters'!$B$39/('Model Parameters'!$B$65)*EXP(-($E33+0.11)/'Model Parameters'!$B$48)</f>
        <v>2568.2374124370176</v>
      </c>
      <c r="G33">
        <f>1/((SQRT($F33*(D33)^2/'Model Parameters'!$B$51))/TANH(SQRT($F33*(D33)^2/'Model Parameters'!$B$51))+$F33*D33/'Input Parameters'!$G$17)</f>
        <v>0.15218619617648688</v>
      </c>
      <c r="H33">
        <f>'Model Parameters'!$F$2*'Input Parameters'!$G$4*$G33</f>
        <v>5.1836197316427386</v>
      </c>
      <c r="I33">
        <f>'Input Parameters'!$G$15*'Model Parameters'!$B$41/'Model Parameters'!$F$4*EXP(-$E33/'Model Parameters'!$B$50)</f>
        <v>3814.8600817790016</v>
      </c>
      <c r="J33">
        <f>'Input Parameters'!$G$22+('Model Parameters'!$F$20*'Input Parameters'!$G$22 - (1/(1/(D33*($I33+2*$F33*$H33))+1/('Model Parameters'!$F$22*'Input Parameters'!$G$24))) + D33*($I33+2*$F33*$H33))/('Model Parameters'!$F$20+2*'Input Parameters'!$G$13*D33*'Model Parameters'!$B$61*$H33)</f>
        <v>1865.211206319505</v>
      </c>
      <c r="K33">
        <f>'Input Parameters'!$G$15/(2*'Model Parameters'!$F$4)*'Model Parameters'!$B$39/('Model Parameters'!$B$65)*EXP(-($E33+0.11)/'Model Parameters'!$B$48)+'Input Parameters'!$G$13*'Model Parameters'!$B$61*$J33</f>
        <v>4647.9479074832652</v>
      </c>
      <c r="L33">
        <f>1/((SQRT($K33*(D33)^2/'Model Parameters'!$B$51))/TANH(SQRT($K33*(D33)^2/'Model Parameters'!$B$51))+$K33*D33/'Input Parameters'!$G$17)</f>
        <v>0.10976014872300301</v>
      </c>
      <c r="M33">
        <f>'Model Parameters'!$F$2*'Input Parameters'!$G$4*$L33</f>
        <v>3.7385445392747441</v>
      </c>
      <c r="N33">
        <f>'Input Parameters'!$G$22+('Model Parameters'!$F$20*'Input Parameters'!$G$22 - (1/(1/(D33*($I33+2*$F33*$M33))+1/('Model Parameters'!$F$22*'Input Parameters'!$G$24))) + D33*($I33+2*$F33*$M33))/('Model Parameters'!$F$20+2*'Input Parameters'!$G$13*D33*'Model Parameters'!$B$61*$M33)</f>
        <v>1756.9344476200092</v>
      </c>
      <c r="O33" s="4">
        <f>(2*'Model Parameters'!$F$21*'Input Parameters'!$G$23+'Model Parameters'!$F$22*'Input Parameters'!$G$24+'Model Parameters'!$F$20*'Input Parameters'!$G$22+D33*$I33-'Model Parameters'!$F$20*$N33)/(2*'Model Parameters'!$F$21)</f>
        <v>-1387.1470540732682</v>
      </c>
      <c r="P33" s="4">
        <f>D33*(2*$F33*$M33)/(2*'Model Parameters'!$F$21)*EXP(-$N33*('Model Parameters'!$B$32+'Model Parameters'!$B$35))</f>
        <v>5520.9682768550265</v>
      </c>
      <c r="Q33">
        <f>MAX(0,$O33+LN(1+($P33*('Model Parameters'!$B$33+2*'Model Parameters'!$B$35)*EXP(-$O33*('Model Parameters'!$B$33+2*'Model Parameters'!$B$35)))/(1+LN(SQRT(1+$P33*('Model Parameters'!$B$33+2*'Model Parameters'!$B$35)*EXP(-$O33*('Model Parameters'!$B$33+2*'Model Parameters'!$B$35))))))/('Model Parameters'!$B$33+2*'Model Parameters'!$B$35))</f>
        <v>1799.9572181533861</v>
      </c>
      <c r="R33">
        <f>'Input Parameters'!$G$4*'Model Parameters'!$F$2*EXP(-'Model Parameters'!$B$32*$N33-'Model Parameters'!$B$33*$Q33-'Model Parameters'!$B$35*($N33+2*$Q33))*$L33</f>
        <v>1.7763674720769724</v>
      </c>
      <c r="S33">
        <f>'Input Parameters'!$G$22+('Model Parameters'!$F$20*'Input Parameters'!$G$22 - (1/(1/(D33*($I33+2*$F33*$R33))+1/('Model Parameters'!$F$22*'Input Parameters'!$G$24))) +D33*($I33+2*$F33*$R33))/('Model Parameters'!$F$20+2*'Input Parameters'!$G$13*D33*'Model Parameters'!$B$61*$R33)</f>
        <v>1481.073660057119</v>
      </c>
      <c r="T33">
        <f>'Input Parameters'!$G$15/(2*'Model Parameters'!$F$4)*'Model Parameters'!$B$39/('Model Parameters'!$B$65)*EXP(-($E33+0.11)/'Model Parameters'!$B$48)+'Input Parameters'!$G$13*'Model Parameters'!$B$61*$S33</f>
        <v>4219.6345434007053</v>
      </c>
      <c r="U33">
        <f>1/((SQRT($T33*(D33)^2/'Model Parameters'!$B$51))/TANH(SQRT($T33*(D33)^2/'Model Parameters'!$B$51))+$T33*D33/'Input Parameters'!$G$17)</f>
        <v>0.11582995826277438</v>
      </c>
      <c r="V33" s="4">
        <f>(2*'Model Parameters'!$F$21*'Input Parameters'!$G$23+'Model Parameters'!$F$22*'Input Parameters'!$G$24+'Model Parameters'!$F$20*'Input Parameters'!$G$22+D33*$I33-'Model Parameters'!$F$20*$S33)/(2*'Model Parameters'!$F$21)</f>
        <v>-908.22633827348386</v>
      </c>
      <c r="W33" s="4">
        <f>D33*(2*$F33*U33*'Model Parameters'!$F$2*'Input Parameters'!$G$4)/(2*'Model Parameters'!$F$21)*EXP(-$S33*('Model Parameters'!$B$32+'Model Parameters'!$B$35))</f>
        <v>6058.5375988051037</v>
      </c>
      <c r="X33">
        <f>MAX(0,$V33+LN(1+($W33*('Model Parameters'!$B$33+2*'Model Parameters'!$B$35)*EXP(-$V33*('Model Parameters'!$B$33+2*'Model Parameters'!$B$35)))/(1+LN(SQRT(1+$W33*('Model Parameters'!$B$33+2*'Model Parameters'!$B$35)*EXP(-$V33*('Model Parameters'!$B$33+2*'Model Parameters'!$B$35))))))/('Model Parameters'!$B$33+2*'Model Parameters'!$B$35))</f>
        <v>2214.7612763311026</v>
      </c>
      <c r="Y33">
        <f>'Input Parameters'!$G$4*'Model Parameters'!$F$2*EXP(-'Model Parameters'!$B$32*$S33-'Model Parameters'!$B$33*$X33-'Model Parameters'!$B$35*($S33+2*$X33))*$U33</f>
        <v>1.7391093771373374</v>
      </c>
      <c r="Z33" s="8">
        <f>$E33-'Model Parameters'!$F$3*'Input Parameters'!$G$3/'Model Parameters'!$F$4*LN($S33/'Input Parameters'!$G$22)</f>
        <v>-1.2197399546292218</v>
      </c>
      <c r="AA33" s="8">
        <f>D33*$Y33*$F33*2*'Model Parameters'!$F$4/10</f>
        <v>264.6002421562913</v>
      </c>
      <c r="AB33" s="8">
        <f t="shared" si="2"/>
        <v>1.7391093771373374</v>
      </c>
      <c r="AC33" s="8">
        <f t="shared" si="3"/>
        <v>2214.7612763311026</v>
      </c>
      <c r="AD33" s="8">
        <f>LOG10(S33/1000/'Model Parameters'!$B$15)</f>
        <v>13.482633748833848</v>
      </c>
      <c r="AE33" s="8">
        <f>AA33*10/(AA33*10+('Model Parameters'!$F$4*D33)*I33)</f>
        <v>0.70074251546868394</v>
      </c>
      <c r="AF33" s="8">
        <f>MIN(1,('Model Parameters'!$B$45-'Model Parameters'!$F$3*'Input Parameters'!$G$3/'Model Parameters'!$F$4*LN($S33/'Input Parameters'!$G$22))/Z33)</f>
        <v>0.27853474286861124</v>
      </c>
      <c r="AG33" s="8">
        <f>MIN('Input Parameters'!$G$24+'Model Parameters'!$F$2*'Input Parameters'!$G$4*EXP(-'Model Parameters'!$B$32*$S33-'Model Parameters'!$B$33*$X33-'Model Parameters'!$B$35*($S33+2*$X33)),AC33*10^(3-AD33)/'Model Parameters'!$B$13)</f>
        <v>5.6065250504051277E-2</v>
      </c>
      <c r="AH33" s="8">
        <f>EXP(-'Model Parameters'!$B$32*$S33-'Model Parameters'!$B$33*$X33-'Model Parameters'!$B$35*($S33+2*$X33))</f>
        <v>0.44080663690872657</v>
      </c>
    </row>
    <row r="34" spans="4:34" x14ac:dyDescent="0.4">
      <c r="D34" s="4">
        <f t="shared" si="0"/>
        <v>3.1690000000000001E-6</v>
      </c>
      <c r="E34">
        <f t="shared" si="1"/>
        <v>-0.99</v>
      </c>
      <c r="F34">
        <f>'Input Parameters'!$G$15/(2*'Model Parameters'!$F$4)*'Model Parameters'!$B$39/('Model Parameters'!$B$65)*EXP(-($E34+0.11)/'Model Parameters'!$B$48)</f>
        <v>2568.2374124370176</v>
      </c>
      <c r="G34">
        <f>1/((SQRT($F34*(D34)^2/'Model Parameters'!$B$51))/TANH(SQRT($F34*(D34)^2/'Model Parameters'!$B$51))+$F34*D34/'Input Parameters'!$G$17)</f>
        <v>0.14743242093742939</v>
      </c>
      <c r="H34">
        <f>'Model Parameters'!$F$2*'Input Parameters'!$G$4*$G34</f>
        <v>5.0217012150619276</v>
      </c>
      <c r="I34">
        <f>'Input Parameters'!$G$15*'Model Parameters'!$B$41/'Model Parameters'!$F$4*EXP(-$E34/'Model Parameters'!$B$50)</f>
        <v>3814.8600817790016</v>
      </c>
      <c r="J34">
        <f>'Input Parameters'!$G$22+('Model Parameters'!$F$20*'Input Parameters'!$G$22 - (1/(1/(D34*($I34+2*$F34*$H34))+1/('Model Parameters'!$F$22*'Input Parameters'!$G$24))) + D34*($I34+2*$F34*$H34))/('Model Parameters'!$F$20+2*'Input Parameters'!$G$13*D34*'Model Parameters'!$B$61*$H34)</f>
        <v>1872.7747299758935</v>
      </c>
      <c r="K34">
        <f>'Input Parameters'!$G$15/(2*'Model Parameters'!$F$4)*'Model Parameters'!$B$39/('Model Parameters'!$B$65)*EXP(-($E34+0.11)/'Model Parameters'!$B$48)+'Input Parameters'!$G$13*'Model Parameters'!$B$61*$J34</f>
        <v>4656.3812363601392</v>
      </c>
      <c r="L34">
        <f>1/((SQRT($K34*(D34)^2/'Model Parameters'!$B$51))/TANH(SQRT($K34*(D34)^2/'Model Parameters'!$B$51))+$K34*D34/'Input Parameters'!$G$17)</f>
        <v>0.10622373048318222</v>
      </c>
      <c r="M34">
        <f>'Model Parameters'!$F$2*'Input Parameters'!$G$4*$L34</f>
        <v>3.6180904650693688</v>
      </c>
      <c r="N34">
        <f>'Input Parameters'!$G$22+('Model Parameters'!$F$20*'Input Parameters'!$G$22 - (1/(1/(D34*($I34+2*$F34*$M34))+1/('Model Parameters'!$F$22*'Input Parameters'!$G$24))) + D34*($I34+2*$F34*$M34))/('Model Parameters'!$F$20+2*'Input Parameters'!$G$13*D34*'Model Parameters'!$B$61*$M34)</f>
        <v>1766.017691956022</v>
      </c>
      <c r="O34" s="4">
        <f>(2*'Model Parameters'!$F$21*'Input Parameters'!$G$23+'Model Parameters'!$F$22*'Input Parameters'!$G$24+'Model Parameters'!$F$20*'Input Parameters'!$G$22+D34*$I34-'Model Parameters'!$F$20*$N34)/(2*'Model Parameters'!$F$21)</f>
        <v>-1357.5490363853303</v>
      </c>
      <c r="P34" s="4">
        <f>D34*(2*$F34*$M34)/(2*'Model Parameters'!$F$21)*EXP(-$N34*('Model Parameters'!$B$32+'Model Parameters'!$B$35))</f>
        <v>5508.2925688481992</v>
      </c>
      <c r="Q34">
        <f>MAX(0,$O34+LN(1+($P34*('Model Parameters'!$B$33+2*'Model Parameters'!$B$35)*EXP(-$O34*('Model Parameters'!$B$33+2*'Model Parameters'!$B$35)))/(1+LN(SQRT(1+$P34*('Model Parameters'!$B$33+2*'Model Parameters'!$B$35)*EXP(-$O34*('Model Parameters'!$B$33+2*'Model Parameters'!$B$35))))))/('Model Parameters'!$B$33+2*'Model Parameters'!$B$35))</f>
        <v>1812.2437306739837</v>
      </c>
      <c r="R34">
        <f>'Input Parameters'!$G$4*'Model Parameters'!$F$2*EXP(-'Model Parameters'!$B$32*$N34-'Model Parameters'!$B$33*$Q34-'Model Parameters'!$B$35*($N34+2*$Q34))*$L34</f>
        <v>1.711129080410853</v>
      </c>
      <c r="S34">
        <f>'Input Parameters'!$G$22+('Model Parameters'!$F$20*'Input Parameters'!$G$22 - (1/(1/(D34*($I34+2*$F34*$R34))+1/('Model Parameters'!$F$22*'Input Parameters'!$G$24))) +D34*($I34+2*$F34*$R34))/('Model Parameters'!$F$20+2*'Input Parameters'!$G$13*D34*'Model Parameters'!$B$61*$R34)</f>
        <v>1493.1671548529571</v>
      </c>
      <c r="T34">
        <f>'Input Parameters'!$G$15/(2*'Model Parameters'!$F$4)*'Model Parameters'!$B$39/('Model Parameters'!$B$65)*EXP(-($E34+0.11)/'Model Parameters'!$B$48)+'Input Parameters'!$G$13*'Model Parameters'!$B$61*$S34</f>
        <v>4233.1187900980649</v>
      </c>
      <c r="U34">
        <f>1/((SQRT($T34*(D34)^2/'Model Parameters'!$B$51))/TANH(SQRT($T34*(D34)^2/'Model Parameters'!$B$51))+$T34*D34/'Input Parameters'!$G$17)</f>
        <v>0.11201270093388402</v>
      </c>
      <c r="V34" s="4">
        <f>(2*'Model Parameters'!$F$21*'Input Parameters'!$G$23+'Model Parameters'!$F$22*'Input Parameters'!$G$24+'Model Parameters'!$F$20*'Input Parameters'!$G$22+D34*$I34-'Model Parameters'!$F$20*$S34)/(2*'Model Parameters'!$F$21)</f>
        <v>-883.8544033416083</v>
      </c>
      <c r="W34" s="4">
        <f>D34*(2*$F34*U34*'Model Parameters'!$F$2*'Input Parameters'!$G$4)/(2*'Model Parameters'!$F$21)*EXP(-$S34*('Model Parameters'!$B$32+'Model Parameters'!$B$35))</f>
        <v>6037.4536925321991</v>
      </c>
      <c r="X34">
        <f>MAX(0,$V34+LN(1+($W34*('Model Parameters'!$B$33+2*'Model Parameters'!$B$35)*EXP(-$V34*('Model Parameters'!$B$33+2*'Model Parameters'!$B$35)))/(1+LN(SQRT(1+$W34*('Model Parameters'!$B$33+2*'Model Parameters'!$B$35)*EXP(-$V34*('Model Parameters'!$B$33+2*'Model Parameters'!$B$35))))))/('Model Parameters'!$B$33+2*'Model Parameters'!$B$35))</f>
        <v>2222.4329850386375</v>
      </c>
      <c r="Y34">
        <f>'Input Parameters'!$G$4*'Model Parameters'!$F$2*EXP(-'Model Parameters'!$B$32*$S34-'Model Parameters'!$B$33*$X34-'Model Parameters'!$B$35*($S34+2*$X34))*$U34</f>
        <v>1.675376677586538</v>
      </c>
      <c r="Z34" s="8">
        <f>$E34-'Model Parameters'!$F$3*'Input Parameters'!$G$3/'Model Parameters'!$F$4*LN($S34/'Input Parameters'!$G$22)</f>
        <v>-1.2199488934947103</v>
      </c>
      <c r="AA34" s="8">
        <f>D34*$Y34*$F34*2*'Model Parameters'!$F$4/10</f>
        <v>263.12351958471197</v>
      </c>
      <c r="AB34" s="8">
        <f t="shared" si="2"/>
        <v>1.675376677586538</v>
      </c>
      <c r="AC34" s="8">
        <f t="shared" si="3"/>
        <v>2222.4329850386375</v>
      </c>
      <c r="AD34" s="8">
        <f>LOG10(S34/1000/'Model Parameters'!$B$15)</f>
        <v>13.486165518672545</v>
      </c>
      <c r="AE34" s="8">
        <f>AA34*10/(AA34*10+('Model Parameters'!$F$4*D34)*I34)</f>
        <v>0.69285505384491897</v>
      </c>
      <c r="AF34" s="8">
        <f>MIN(1,('Model Parameters'!$B$45-'Model Parameters'!$F$3*'Input Parameters'!$G$3/'Model Parameters'!$F$4*LN($S34/'Input Parameters'!$G$22))/Z34)</f>
        <v>0.27865830716963907</v>
      </c>
      <c r="AG34" s="8">
        <f>MIN('Input Parameters'!$G$24+'Model Parameters'!$F$2*'Input Parameters'!$G$4*EXP(-'Model Parameters'!$B$32*$S34-'Model Parameters'!$B$33*$X34-'Model Parameters'!$B$35*($S34+2*$X34)),AC34*10^(3-AD34)/'Model Parameters'!$B$13)</f>
        <v>5.5803796942821643E-2</v>
      </c>
      <c r="AH34" s="8">
        <f>EXP(-'Model Parameters'!$B$32*$S34-'Model Parameters'!$B$33*$X34-'Model Parameters'!$B$35*($S34+2*$X34))</f>
        <v>0.43912415177351122</v>
      </c>
    </row>
    <row r="35" spans="4:34" x14ac:dyDescent="0.4">
      <c r="D35" s="4">
        <f t="shared" ref="D35:D66" si="4">$B$3+($B$4-$B$3)/100*(ROW(D35)-3)</f>
        <v>3.2679999999999999E-6</v>
      </c>
      <c r="E35">
        <f t="shared" ref="E35:E66" si="5">$B$2</f>
        <v>-0.99</v>
      </c>
      <c r="F35">
        <f>'Input Parameters'!$G$15/(2*'Model Parameters'!$F$4)*'Model Parameters'!$B$39/('Model Parameters'!$B$65)*EXP(-($E35+0.11)/'Model Parameters'!$B$48)</f>
        <v>2568.2374124370176</v>
      </c>
      <c r="G35">
        <f>1/((SQRT($F35*(D35)^2/'Model Parameters'!$B$51))/TANH(SQRT($F35*(D35)^2/'Model Parameters'!$B$51))+$F35*D35/'Input Parameters'!$G$17)</f>
        <v>0.14296649656995156</v>
      </c>
      <c r="H35">
        <f>'Model Parameters'!$F$2*'Input Parameters'!$G$4*$G35</f>
        <v>4.869587197806144</v>
      </c>
      <c r="I35">
        <f>'Input Parameters'!$G$15*'Model Parameters'!$B$41/'Model Parameters'!$F$4*EXP(-$E35/'Model Parameters'!$B$50)</f>
        <v>3814.8600817790016</v>
      </c>
      <c r="J35">
        <f>'Input Parameters'!$G$22+('Model Parameters'!$F$20*'Input Parameters'!$G$22 - (1/(1/(D35*($I35+2*$F35*$H35))+1/('Model Parameters'!$F$22*'Input Parameters'!$G$24))) + D35*($I35+2*$F35*$H35))/('Model Parameters'!$F$20+2*'Input Parameters'!$G$13*D35*'Model Parameters'!$B$61*$H35)</f>
        <v>1880.3378602101557</v>
      </c>
      <c r="K35">
        <f>'Input Parameters'!$G$15/(2*'Model Parameters'!$F$4)*'Model Parameters'!$B$39/('Model Parameters'!$B$65)*EXP(-($E35+0.11)/'Model Parameters'!$B$48)+'Input Parameters'!$G$13*'Model Parameters'!$B$61*$J35</f>
        <v>4664.8141265713411</v>
      </c>
      <c r="L35">
        <f>1/((SQRT($K35*(D35)^2/'Model Parameters'!$B$51))/TANH(SQRT($K35*(D35)^2/'Model Parameters'!$B$51))+$K35*D35/'Input Parameters'!$G$17)</f>
        <v>0.10290186237456737</v>
      </c>
      <c r="M35">
        <f>'Model Parameters'!$F$2*'Input Parameters'!$G$4*$L35</f>
        <v>3.5049441909239674</v>
      </c>
      <c r="N35">
        <f>'Input Parameters'!$G$22+('Model Parameters'!$F$20*'Input Parameters'!$G$22 - (1/(1/(D35*($I35+2*$F35*$M35))+1/('Model Parameters'!$F$22*'Input Parameters'!$G$24))) + D35*($I35+2*$F35*$M35))/('Model Parameters'!$F$20+2*'Input Parameters'!$G$13*D35*'Model Parameters'!$B$61*$M35)</f>
        <v>1775.1136327363647</v>
      </c>
      <c r="O35" s="4">
        <f>(2*'Model Parameters'!$F$21*'Input Parameters'!$G$23+'Model Parameters'!$F$22*'Input Parameters'!$G$24+'Model Parameters'!$F$20*'Input Parameters'!$G$22+D35*$I35-'Model Parameters'!$F$20*$N35)/(2*'Model Parameters'!$F$21)</f>
        <v>-1327.97306093928</v>
      </c>
      <c r="P35" s="4">
        <f>D35*(2*$F35*$M35)/(2*'Model Parameters'!$F$21)*EXP(-$N35*('Model Parameters'!$B$32+'Model Parameters'!$B$35))</f>
        <v>5495.6457937831519</v>
      </c>
      <c r="Q35">
        <f>MAX(0,$O35+LN(1+($P35*('Model Parameters'!$B$33+2*'Model Parameters'!$B$35)*EXP(-$O35*('Model Parameters'!$B$33+2*'Model Parameters'!$B$35)))/(1+LN(SQRT(1+$P35*('Model Parameters'!$B$33+2*'Model Parameters'!$B$35)*EXP(-$O35*('Model Parameters'!$B$33+2*'Model Parameters'!$B$35))))))/('Model Parameters'!$B$33+2*'Model Parameters'!$B$35))</f>
        <v>1824.5724489515915</v>
      </c>
      <c r="R35">
        <f>'Input Parameters'!$G$4*'Model Parameters'!$F$2*EXP(-'Model Parameters'!$B$32*$N35-'Model Parameters'!$B$33*$Q35-'Model Parameters'!$B$35*($N35+2*$Q35))*$L35</f>
        <v>1.6498776195480538</v>
      </c>
      <c r="S35">
        <f>'Input Parameters'!$G$22+('Model Parameters'!$F$20*'Input Parameters'!$G$22 - (1/(1/(D35*($I35+2*$F35*$R35))+1/('Model Parameters'!$F$22*'Input Parameters'!$G$24))) +D35*($I35+2*$F35*$R35))/('Model Parameters'!$F$20+2*'Input Parameters'!$G$13*D35*'Model Parameters'!$B$61*$R35)</f>
        <v>1505.3310987850232</v>
      </c>
      <c r="T35">
        <f>'Input Parameters'!$G$15/(2*'Model Parameters'!$F$4)*'Model Parameters'!$B$39/('Model Parameters'!$B$65)*EXP(-($E35+0.11)/'Model Parameters'!$B$48)+'Input Parameters'!$G$13*'Model Parameters'!$B$61*$S35</f>
        <v>4246.6815875823186</v>
      </c>
      <c r="U35">
        <f>1/((SQRT($T35*(D35)^2/'Model Parameters'!$B$51))/TANH(SQRT($T35*(D35)^2/'Model Parameters'!$B$51))+$T35*D35/'Input Parameters'!$G$17)</f>
        <v>0.10842652573812561</v>
      </c>
      <c r="V35" s="4">
        <f>(2*'Model Parameters'!$F$21*'Input Parameters'!$G$23+'Model Parameters'!$F$22*'Input Parameters'!$G$24+'Model Parameters'!$F$20*'Input Parameters'!$G$22+D35*$I35-'Model Parameters'!$F$20*$S35)/(2*'Model Parameters'!$F$21)</f>
        <v>-859.6047748493246</v>
      </c>
      <c r="W35" s="4">
        <f>D35*(2*$F35*U35*'Model Parameters'!$F$2*'Input Parameters'!$G$4)/(2*'Model Parameters'!$F$21)*EXP(-$S35*('Model Parameters'!$B$32+'Model Parameters'!$B$35))</f>
        <v>6016.3532888587561</v>
      </c>
      <c r="X35">
        <f>MAX(0,$V35+LN(1+($W35*('Model Parameters'!$B$33+2*'Model Parameters'!$B$35)*EXP(-$V35*('Model Parameters'!$B$33+2*'Model Parameters'!$B$35)))/(1+LN(SQRT(1+$W35*('Model Parameters'!$B$33+2*'Model Parameters'!$B$35)*EXP(-$V35*('Model Parameters'!$B$33+2*'Model Parameters'!$B$35))))))/('Model Parameters'!$B$33+2*'Model Parameters'!$B$35))</f>
        <v>2230.0646564528402</v>
      </c>
      <c r="Y35">
        <f>'Input Parameters'!$G$4*'Model Parameters'!$F$2*EXP(-'Model Parameters'!$B$32*$S35-'Model Parameters'!$B$33*$X35-'Model Parameters'!$B$35*($S35+2*$X35))*$U35</f>
        <v>1.6155499319725963</v>
      </c>
      <c r="Z35" s="8">
        <f>$E35-'Model Parameters'!$F$3*'Input Parameters'!$G$3/'Model Parameters'!$F$4*LN($S35/'Input Parameters'!$G$22)</f>
        <v>-1.220157349368777</v>
      </c>
      <c r="AA35" s="8">
        <f>D35*$Y35*$F35*2*'Model Parameters'!$F$4/10</f>
        <v>261.65401199915647</v>
      </c>
      <c r="AB35" s="8">
        <f t="shared" ref="AB35:AB66" si="6">Y35</f>
        <v>1.6155499319725963</v>
      </c>
      <c r="AC35" s="8">
        <f t="shared" ref="AC35:AC66" si="7">X35</f>
        <v>2230.0646564528402</v>
      </c>
      <c r="AD35" s="8">
        <f>LOG10(S35/1000/'Model Parameters'!$B$15)</f>
        <v>13.489689124331104</v>
      </c>
      <c r="AE35" s="8">
        <f>AA35*10/(AA35*10+('Model Parameters'!$F$4*D35)*I35)</f>
        <v>0.68506305437820325</v>
      </c>
      <c r="AF35" s="8">
        <f>MIN(1,('Model Parameters'!$B$45-'Model Parameters'!$F$3*'Input Parameters'!$G$3/'Model Parameters'!$F$4*LN($S35/'Input Parameters'!$G$22))/Z35)</f>
        <v>0.2787815436629959</v>
      </c>
      <c r="AG35" s="8">
        <f>MIN('Input Parameters'!$G$24+'Model Parameters'!$F$2*'Input Parameters'!$G$4*EXP(-'Model Parameters'!$B$32*$S35-'Model Parameters'!$B$33*$X35-'Model Parameters'!$B$35*($S35+2*$X35)),AC35*10^(3-AD35)/'Model Parameters'!$B$13)</f>
        <v>5.5542947746523949E-2</v>
      </c>
      <c r="AH35" s="8">
        <f>EXP(-'Model Parameters'!$B$32*$S35-'Model Parameters'!$B$33*$X35-'Model Parameters'!$B$35*($S35+2*$X35))</f>
        <v>0.43744853968140951</v>
      </c>
    </row>
    <row r="36" spans="4:34" x14ac:dyDescent="0.4">
      <c r="D36" s="4">
        <f t="shared" si="4"/>
        <v>3.3669999999999997E-6</v>
      </c>
      <c r="E36">
        <f t="shared" si="5"/>
        <v>-0.99</v>
      </c>
      <c r="F36">
        <f>'Input Parameters'!$G$15/(2*'Model Parameters'!$F$4)*'Model Parameters'!$B$39/('Model Parameters'!$B$65)*EXP(-($E36+0.11)/'Model Parameters'!$B$48)</f>
        <v>2568.2374124370176</v>
      </c>
      <c r="G36">
        <f>1/((SQRT($F36*(D36)^2/'Model Parameters'!$B$51))/TANH(SQRT($F36*(D36)^2/'Model Parameters'!$B$51))+$F36*D36/'Input Parameters'!$G$17)</f>
        <v>0.13876308441585028</v>
      </c>
      <c r="H36">
        <f>'Model Parameters'!$F$2*'Input Parameters'!$G$4*$G36</f>
        <v>4.7264146188886826</v>
      </c>
      <c r="I36">
        <f>'Input Parameters'!$G$15*'Model Parameters'!$B$41/'Model Parameters'!$F$4*EXP(-$E36/'Model Parameters'!$B$50)</f>
        <v>3814.8600817790016</v>
      </c>
      <c r="J36">
        <f>'Input Parameters'!$G$22+('Model Parameters'!$F$20*'Input Parameters'!$G$22 - (1/(1/(D36*($I36+2*$F36*$H36))+1/('Model Parameters'!$F$22*'Input Parameters'!$G$24))) + D36*($I36+2*$F36*$H36))/('Model Parameters'!$F$20+2*'Input Parameters'!$G$13*D36*'Model Parameters'!$B$61*$H36)</f>
        <v>1887.9007275622946</v>
      </c>
      <c r="K36">
        <f>'Input Parameters'!$G$15/(2*'Model Parameters'!$F$4)*'Model Parameters'!$B$39/('Model Parameters'!$B$65)*EXP(-($E36+0.11)/'Model Parameters'!$B$48)+'Input Parameters'!$G$13*'Model Parameters'!$B$61*$J36</f>
        <v>4673.2467236689763</v>
      </c>
      <c r="L36">
        <f>1/((SQRT($K36*(D36)^2/'Model Parameters'!$B$51))/TANH(SQRT($K36*(D36)^2/'Model Parameters'!$B$51))+$K36*D36/'Input Parameters'!$G$17)</f>
        <v>9.9775617363969948E-2</v>
      </c>
      <c r="M36">
        <f>'Model Parameters'!$F$2*'Input Parameters'!$G$4*$L36</f>
        <v>3.3984610424517521</v>
      </c>
      <c r="N36">
        <f>'Input Parameters'!$G$22+('Model Parameters'!$F$20*'Input Parameters'!$G$22 - (1/(1/(D36*($I36+2*$F36*$M36))+1/('Model Parameters'!$F$22*'Input Parameters'!$G$24))) + D36*($I36+2*$F36*$M36))/('Model Parameters'!$F$20+2*'Input Parameters'!$G$13*D36*'Model Parameters'!$B$61*$M36)</f>
        <v>1784.2222399866423</v>
      </c>
      <c r="O36" s="4">
        <f>(2*'Model Parameters'!$F$21*'Input Parameters'!$G$23+'Model Parameters'!$F$22*'Input Parameters'!$G$24+'Model Parameters'!$F$20*'Input Parameters'!$G$22+D36*$I36-'Model Parameters'!$F$20*$N36)/(2*'Model Parameters'!$F$21)</f>
        <v>-1298.4190756966989</v>
      </c>
      <c r="P36" s="4">
        <f>D36*(2*$F36*$M36)/(2*'Model Parameters'!$F$21)*EXP(-$N36*('Model Parameters'!$B$32+'Model Parameters'!$B$35))</f>
        <v>5483.0278475501427</v>
      </c>
      <c r="Q36">
        <f>MAX(0,$O36+LN(1+($P36*('Model Parameters'!$B$33+2*'Model Parameters'!$B$35)*EXP(-$O36*('Model Parameters'!$B$33+2*'Model Parameters'!$B$35)))/(1+LN(SQRT(1+$P36*('Model Parameters'!$B$33+2*'Model Parameters'!$B$35)*EXP(-$O36*('Model Parameters'!$B$33+2*'Model Parameters'!$B$35))))))/('Model Parameters'!$B$33+2*'Model Parameters'!$B$35))</f>
        <v>1836.9433050119135</v>
      </c>
      <c r="R36">
        <f>'Input Parameters'!$G$4*'Model Parameters'!$F$2*EXP(-'Model Parameters'!$B$32*$N36-'Model Parameters'!$B$33*$Q36-'Model Parameters'!$B$35*($N36+2*$Q36))*$L36</f>
        <v>1.5922614478329029</v>
      </c>
      <c r="S36">
        <f>'Input Parameters'!$G$22+('Model Parameters'!$F$20*'Input Parameters'!$G$22 - (1/(1/(D36*($I36+2*$F36*$R36))+1/('Model Parameters'!$F$22*'Input Parameters'!$G$24))) +D36*($I36+2*$F36*$R36))/('Model Parameters'!$F$20+2*'Input Parameters'!$G$13*D36*'Model Parameters'!$B$61*$R36)</f>
        <v>1517.5657048788773</v>
      </c>
      <c r="T36">
        <f>'Input Parameters'!$G$15/(2*'Model Parameters'!$F$4)*'Model Parameters'!$B$39/('Model Parameters'!$B$65)*EXP(-($E36+0.11)/'Model Parameters'!$B$48)+'Input Parameters'!$G$13*'Model Parameters'!$B$61*$S36</f>
        <v>4260.3231733769662</v>
      </c>
      <c r="U36">
        <f>1/((SQRT($T36*(D36)^2/'Model Parameters'!$B$51))/TANH(SQRT($T36*(D36)^2/'Model Parameters'!$B$51))+$T36*D36/'Input Parameters'!$G$17)</f>
        <v>0.10505105704852798</v>
      </c>
      <c r="V36" s="4">
        <f>(2*'Model Parameters'!$F$21*'Input Parameters'!$G$23+'Model Parameters'!$F$22*'Input Parameters'!$G$24+'Model Parameters'!$F$20*'Input Parameters'!$G$22+D36*$I36-'Model Parameters'!$F$20*$S36)/(2*'Model Parameters'!$F$21)</f>
        <v>-835.47782262938267</v>
      </c>
      <c r="W36" s="4">
        <f>D36*(2*$F36*U36*'Model Parameters'!$F$2*'Input Parameters'!$G$4)/(2*'Model Parameters'!$F$21)*EXP(-$S36*('Model Parameters'!$B$32+'Model Parameters'!$B$35))</f>
        <v>5995.2372205118845</v>
      </c>
      <c r="X36">
        <f>MAX(0,$V36+LN(1+($W36*('Model Parameters'!$B$33+2*'Model Parameters'!$B$35)*EXP(-$V36*('Model Parameters'!$B$33+2*'Model Parameters'!$B$35)))/(1+LN(SQRT(1+$W36*('Model Parameters'!$B$33+2*'Model Parameters'!$B$35)*EXP(-$V36*('Model Parameters'!$B$33+2*'Model Parameters'!$B$35))))))/('Model Parameters'!$B$33+2*'Model Parameters'!$B$35))</f>
        <v>2237.6558484086718</v>
      </c>
      <c r="Y36">
        <f>'Input Parameters'!$G$4*'Model Parameters'!$F$2*EXP(-'Model Parameters'!$B$32*$S36-'Model Parameters'!$B$33*$X36-'Model Parameters'!$B$35*($S36+2*$X36))*$U36</f>
        <v>1.5592846546801096</v>
      </c>
      <c r="Z36" s="8">
        <f>$E36-'Model Parameters'!$F$3*'Input Parameters'!$G$3/'Model Parameters'!$F$4*LN($S36/'Input Parameters'!$G$22)</f>
        <v>-1.2203653239158363</v>
      </c>
      <c r="AA36" s="8">
        <f>D36*$Y36*$F36*2*'Model Parameters'!$F$4/10</f>
        <v>260.19172858058903</v>
      </c>
      <c r="AB36" s="8">
        <f t="shared" si="6"/>
        <v>1.5592846546801096</v>
      </c>
      <c r="AC36" s="8">
        <f t="shared" si="7"/>
        <v>2237.6558484086718</v>
      </c>
      <c r="AD36" s="8">
        <f>LOG10(S36/1000/'Model Parameters'!$B$15)</f>
        <v>13.493204593943727</v>
      </c>
      <c r="AE36" s="8">
        <f>AA36*10/(AA36*10+('Model Parameters'!$F$4*D36)*I36)</f>
        <v>0.67736534266873194</v>
      </c>
      <c r="AF36" s="8">
        <f>MIN(1,('Model Parameters'!$B$45-'Model Parameters'!$F$3*'Input Parameters'!$G$3/'Model Parameters'!$F$4*LN($S36/'Input Parameters'!$G$22))/Z36)</f>
        <v>0.27890445364646399</v>
      </c>
      <c r="AG36" s="8">
        <f>MIN('Input Parameters'!$G$24+'Model Parameters'!$F$2*'Input Parameters'!$G$4*EXP(-'Model Parameters'!$B$32*$S36-'Model Parameters'!$B$33*$X36-'Model Parameters'!$B$35*($S36+2*$X36)),AC36*10^(3-AD36)/'Model Parameters'!$B$13)</f>
        <v>5.5282706026028812E-2</v>
      </c>
      <c r="AH36" s="8">
        <f>EXP(-'Model Parameters'!$B$32*$S36-'Model Parameters'!$B$33*$X36-'Model Parameters'!$B$35*($S36+2*$X36))</f>
        <v>0.43577981080939748</v>
      </c>
    </row>
    <row r="37" spans="4:34" x14ac:dyDescent="0.4">
      <c r="D37" s="4">
        <f t="shared" si="4"/>
        <v>3.4659999999999999E-6</v>
      </c>
      <c r="E37">
        <f t="shared" si="5"/>
        <v>-0.99</v>
      </c>
      <c r="F37">
        <f>'Input Parameters'!$G$15/(2*'Model Parameters'!$F$4)*'Model Parameters'!$B$39/('Model Parameters'!$B$65)*EXP(-($E37+0.11)/'Model Parameters'!$B$48)</f>
        <v>2568.2374124370176</v>
      </c>
      <c r="G37">
        <f>1/((SQRT($F37*(D37)^2/'Model Parameters'!$B$51))/TANH(SQRT($F37*(D37)^2/'Model Parameters'!$B$51))+$F37*D37/'Input Parameters'!$G$17)</f>
        <v>0.13479972452149011</v>
      </c>
      <c r="H37">
        <f>'Model Parameters'!$F$2*'Input Parameters'!$G$4*$G37</f>
        <v>4.5914184689870066</v>
      </c>
      <c r="I37">
        <f>'Input Parameters'!$G$15*'Model Parameters'!$B$41/'Model Parameters'!$F$4*EXP(-$E37/'Model Parameters'!$B$50)</f>
        <v>3814.8600817790016</v>
      </c>
      <c r="J37">
        <f>'Input Parameters'!$G$22+('Model Parameters'!$F$20*'Input Parameters'!$G$22 - (1/(1/(D37*($I37+2*$F37*$H37))+1/('Model Parameters'!$F$22*'Input Parameters'!$G$24))) + D37*($I37+2*$F37*$H37))/('Model Parameters'!$F$20+2*'Input Parameters'!$G$13*D37*'Model Parameters'!$B$61*$H37)</f>
        <v>1895.4634193753684</v>
      </c>
      <c r="K37">
        <f>'Input Parameters'!$G$15/(2*'Model Parameters'!$F$4)*'Model Parameters'!$B$39/('Model Parameters'!$B$65)*EXP(-($E37+0.11)/'Model Parameters'!$B$48)+'Input Parameters'!$G$13*'Model Parameters'!$B$61*$J37</f>
        <v>4681.6791250405531</v>
      </c>
      <c r="L37">
        <f>1/((SQRT($K37*(D37)^2/'Model Parameters'!$B$51))/TANH(SQRT($K37*(D37)^2/'Model Parameters'!$B$51))+$K37*D37/'Input Parameters'!$G$17)</f>
        <v>9.6828230958376948E-2</v>
      </c>
      <c r="M37">
        <f>'Model Parameters'!$F$2*'Input Parameters'!$G$4*$L37</f>
        <v>3.2980700036279043</v>
      </c>
      <c r="N37">
        <f>'Input Parameters'!$G$22+('Model Parameters'!$F$20*'Input Parameters'!$G$22 - (1/(1/(D37*($I37+2*$F37*$M37))+1/('Model Parameters'!$F$22*'Input Parameters'!$G$24))) + D37*($I37+2*$F37*$M37))/('Model Parameters'!$F$20+2*'Input Parameters'!$G$13*D37*'Model Parameters'!$B$61*$M37)</f>
        <v>1793.3434841825633</v>
      </c>
      <c r="O37" s="4">
        <f>(2*'Model Parameters'!$F$21*'Input Parameters'!$G$23+'Model Parameters'!$F$22*'Input Parameters'!$G$24+'Model Parameters'!$F$20*'Input Parameters'!$G$22+D37*$I37-'Model Parameters'!$F$20*$N37)/(2*'Model Parameters'!$F$21)</f>
        <v>-1268.8870294005937</v>
      </c>
      <c r="P37" s="4">
        <f>D37*(2*$F37*$M37)/(2*'Model Parameters'!$F$21)*EXP(-$N37*('Model Parameters'!$B$32+'Model Parameters'!$B$35))</f>
        <v>5470.4386300509223</v>
      </c>
      <c r="Q37">
        <f>MAX(0,$O37+LN(1+($P37*('Model Parameters'!$B$33+2*'Model Parameters'!$B$35)*EXP(-$O37*('Model Parameters'!$B$33+2*'Model Parameters'!$B$35)))/(1+LN(SQRT(1+$P37*('Model Parameters'!$B$33+2*'Model Parameters'!$B$35)*EXP(-$O37*('Model Parameters'!$B$33+2*'Model Parameters'!$B$35))))))/('Model Parameters'!$B$33+2*'Model Parameters'!$B$35))</f>
        <v>1849.356231586456</v>
      </c>
      <c r="R37">
        <f>'Input Parameters'!$G$4*'Model Parameters'!$F$2*EXP(-'Model Parameters'!$B$32*$N37-'Model Parameters'!$B$33*$Q37-'Model Parameters'!$B$35*($N37+2*$Q37))*$L37</f>
        <v>1.5379690986536436</v>
      </c>
      <c r="S37">
        <f>'Input Parameters'!$G$22+('Model Parameters'!$F$20*'Input Parameters'!$G$22 - (1/(1/(D37*($I37+2*$F37*$R37))+1/('Model Parameters'!$F$22*'Input Parameters'!$G$24))) +D37*($I37+2*$F37*$R37))/('Model Parameters'!$F$20+2*'Input Parameters'!$G$13*D37*'Model Parameters'!$B$61*$R37)</f>
        <v>1529.8711835432341</v>
      </c>
      <c r="T37">
        <f>'Input Parameters'!$G$15/(2*'Model Parameters'!$F$4)*'Model Parameters'!$B$39/('Model Parameters'!$B$65)*EXP(-($E37+0.11)/'Model Parameters'!$B$48)+'Input Parameters'!$G$13*'Model Parameters'!$B$61*$S37</f>
        <v>4274.0437820877232</v>
      </c>
      <c r="U37">
        <f>1/((SQRT($T37*(D37)^2/'Model Parameters'!$B$51))/TANH(SQRT($T37*(D37)^2/'Model Parameters'!$B$51))+$T37*D37/'Input Parameters'!$G$17)</f>
        <v>0.10186824617680425</v>
      </c>
      <c r="V37" s="4">
        <f>(2*'Model Parameters'!$F$21*'Input Parameters'!$G$23+'Model Parameters'!$F$22*'Input Parameters'!$G$24+'Model Parameters'!$F$20*'Input Parameters'!$G$22+D37*$I37-'Model Parameters'!$F$20*$S37)/(2*'Model Parameters'!$F$21)</f>
        <v>-811.4739119714385</v>
      </c>
      <c r="W37" s="4">
        <f>D37*(2*$F37*U37*'Model Parameters'!$F$2*'Input Parameters'!$G$4)/(2*'Model Parameters'!$F$21)*EXP(-$S37*('Model Parameters'!$B$32+'Model Parameters'!$B$35))</f>
        <v>5974.1062605185443</v>
      </c>
      <c r="X37">
        <f>MAX(0,$V37+LN(1+($W37*('Model Parameters'!$B$33+2*'Model Parameters'!$B$35)*EXP(-$V37*('Model Parameters'!$B$33+2*'Model Parameters'!$B$35)))/(1+LN(SQRT(1+$W37*('Model Parameters'!$B$33+2*'Model Parameters'!$B$35)*EXP(-$V37*('Model Parameters'!$B$33+2*'Model Parameters'!$B$35))))))/('Model Parameters'!$B$33+2*'Model Parameters'!$B$35))</f>
        <v>2245.2061036678097</v>
      </c>
      <c r="Y37">
        <f>'Input Parameters'!$G$4*'Model Parameters'!$F$2*EXP(-'Model Parameters'!$B$32*$S37-'Model Parameters'!$B$33*$X37-'Model Parameters'!$B$35*($S37+2*$X37))*$U37</f>
        <v>1.506275706159385</v>
      </c>
      <c r="Z37" s="8">
        <f>$E37-'Model Parameters'!$F$3*'Input Parameters'!$G$3/'Model Parameters'!$F$4*LN($S37/'Input Parameters'!$G$22)</f>
        <v>-1.2205728187542324</v>
      </c>
      <c r="AA37" s="8">
        <f>D37*$Y37*$F37*2*'Model Parameters'!$F$4/10</f>
        <v>258.73667638685748</v>
      </c>
      <c r="AB37" s="8">
        <f t="shared" si="6"/>
        <v>1.506275706159385</v>
      </c>
      <c r="AC37" s="8">
        <f t="shared" si="7"/>
        <v>2245.2061036678097</v>
      </c>
      <c r="AD37" s="8">
        <f>LOG10(S37/1000/'Model Parameters'!$B$15)</f>
        <v>13.496711954865875</v>
      </c>
      <c r="AE37" s="8">
        <f>AA37*10/(AA37*10+('Model Parameters'!$F$4*D37)*I37)</f>
        <v>0.6697607591442909</v>
      </c>
      <c r="AF37" s="8">
        <f>MIN(1,('Model Parameters'!$B$45-'Model Parameters'!$F$3*'Input Parameters'!$G$3/'Model Parameters'!$F$4*LN($S37/'Input Parameters'!$G$22))/Z37)</f>
        <v>0.2790270383882833</v>
      </c>
      <c r="AG37" s="8">
        <f>MIN('Input Parameters'!$G$24+'Model Parameters'!$F$2*'Input Parameters'!$G$4*EXP(-'Model Parameters'!$B$32*$S37-'Model Parameters'!$B$33*$X37-'Model Parameters'!$B$35*($S37+2*$X37)),AC37*10^(3-AD37)/'Model Parameters'!$B$13)</f>
        <v>5.502307449446675E-2</v>
      </c>
      <c r="AH37" s="8">
        <f>EXP(-'Model Parameters'!$B$32*$S37-'Model Parameters'!$B$33*$X37-'Model Parameters'!$B$35*($S37+2*$X37))</f>
        <v>0.4341179768219825</v>
      </c>
    </row>
    <row r="38" spans="4:34" x14ac:dyDescent="0.4">
      <c r="D38" s="4">
        <f t="shared" si="4"/>
        <v>3.5649999999999997E-6</v>
      </c>
      <c r="E38">
        <f t="shared" si="5"/>
        <v>-0.99</v>
      </c>
      <c r="F38">
        <f>'Input Parameters'!$G$15/(2*'Model Parameters'!$F$4)*'Model Parameters'!$B$39/('Model Parameters'!$B$65)*EXP(-($E38+0.11)/'Model Parameters'!$B$48)</f>
        <v>2568.2374124370176</v>
      </c>
      <c r="G38">
        <f>1/((SQRT($F38*(D38)^2/'Model Parameters'!$B$51))/TANH(SQRT($F38*(D38)^2/'Model Parameters'!$B$51))+$F38*D38/'Input Parameters'!$G$17)</f>
        <v>0.13105644100802108</v>
      </c>
      <c r="H38">
        <f>'Model Parameters'!$F$2*'Input Parameters'!$G$4*$G38</f>
        <v>4.4639183489429461</v>
      </c>
      <c r="I38">
        <f>'Input Parameters'!$G$15*'Model Parameters'!$B$41/'Model Parameters'!$F$4*EXP(-$E38/'Model Parameters'!$B$50)</f>
        <v>3814.8600817790016</v>
      </c>
      <c r="J38">
        <f>'Input Parameters'!$G$22+('Model Parameters'!$F$20*'Input Parameters'!$G$22 - (1/(1/(D38*($I38+2*$F38*$H38))+1/('Model Parameters'!$F$22*'Input Parameters'!$G$24))) + D38*($I38+2*$F38*$H38))/('Model Parameters'!$F$20+2*'Input Parameters'!$G$13*D38*'Model Parameters'!$B$61*$H38)</f>
        <v>1903.0259940744645</v>
      </c>
      <c r="K38">
        <f>'Input Parameters'!$G$15/(2*'Model Parameters'!$F$4)*'Model Parameters'!$B$39/('Model Parameters'!$B$65)*EXP(-($E38+0.11)/'Model Parameters'!$B$48)+'Input Parameters'!$G$13*'Model Parameters'!$B$61*$J38</f>
        <v>4690.1113958300457</v>
      </c>
      <c r="L38">
        <f>1/((SQRT($K38*(D38)^2/'Model Parameters'!$B$51))/TANH(SQRT($K38*(D38)^2/'Model Parameters'!$B$51))+$K38*D38/'Input Parameters'!$G$17)</f>
        <v>9.4044800953742499E-2</v>
      </c>
      <c r="M38">
        <f>'Model Parameters'!$F$2*'Input Parameters'!$G$4*$L38</f>
        <v>3.2032634899219077</v>
      </c>
      <c r="N38">
        <f>'Input Parameters'!$G$22+('Model Parameters'!$F$20*'Input Parameters'!$G$22 - (1/(1/(D38*($I38+2*$F38*$M38))+1/('Model Parameters'!$F$22*'Input Parameters'!$G$24))) + D38*($I38+2*$F38*$M38))/('Model Parameters'!$F$20+2*'Input Parameters'!$G$13*D38*'Model Parameters'!$B$61*$M38)</f>
        <v>1802.4773362897629</v>
      </c>
      <c r="O38" s="4">
        <f>(2*'Model Parameters'!$F$21*'Input Parameters'!$G$23+'Model Parameters'!$F$22*'Input Parameters'!$G$24+'Model Parameters'!$F$20*'Input Parameters'!$G$22+D38*$I38-'Model Parameters'!$F$20*$N38)/(2*'Model Parameters'!$F$21)</f>
        <v>-1239.3768716445295</v>
      </c>
      <c r="P38" s="4">
        <f>D38*(2*$F38*$M38)/(2*'Model Parameters'!$F$21)*EXP(-$N38*('Model Parameters'!$B$32+'Model Parameters'!$B$35))</f>
        <v>5457.8780461532115</v>
      </c>
      <c r="Q38">
        <f>MAX(0,$O38+LN(1+($P38*('Model Parameters'!$B$33+2*'Model Parameters'!$B$35)*EXP(-$O38*('Model Parameters'!$B$33+2*'Model Parameters'!$B$35)))/(1+LN(SQRT(1+$P38*('Model Parameters'!$B$33+2*'Model Parameters'!$B$35)*EXP(-$O38*('Model Parameters'!$B$33+2*'Model Parameters'!$B$35))))))/('Model Parameters'!$B$33+2*'Model Parameters'!$B$35))</f>
        <v>1861.8111623641855</v>
      </c>
      <c r="R38">
        <f>'Input Parameters'!$G$4*'Model Parameters'!$F$2*EXP(-'Model Parameters'!$B$32*$N38-'Model Parameters'!$B$33*$Q38-'Model Parameters'!$B$35*($N38+2*$Q38))*$L38</f>
        <v>1.4867237022996524</v>
      </c>
      <c r="S38">
        <f>'Input Parameters'!$G$22+('Model Parameters'!$F$20*'Input Parameters'!$G$22 - (1/(1/(D38*($I38+2*$F38*$R38))+1/('Model Parameters'!$F$22*'Input Parameters'!$G$24))) +D38*($I38+2*$F38*$R38))/('Model Parameters'!$F$20+2*'Input Parameters'!$G$13*D38*'Model Parameters'!$B$61*$R38)</f>
        <v>1542.2477425618799</v>
      </c>
      <c r="T38">
        <f>'Input Parameters'!$G$15/(2*'Model Parameters'!$F$4)*'Model Parameters'!$B$39/('Model Parameters'!$B$65)*EXP(-($E38+0.11)/'Model Parameters'!$B$48)+'Input Parameters'!$G$13*'Model Parameters'!$B$61*$S38</f>
        <v>4287.8436453935137</v>
      </c>
      <c r="U38">
        <f>1/((SQRT($T38*(D38)^2/'Model Parameters'!$B$51))/TANH(SQRT($T38*(D38)^2/'Model Parameters'!$B$51))+$T38*D38/'Input Parameters'!$G$17)</f>
        <v>9.8862048688039925E-2</v>
      </c>
      <c r="V38" s="4">
        <f>(2*'Model Parameters'!$F$21*'Input Parameters'!$G$23+'Model Parameters'!$F$22*'Input Parameters'!$G$24+'Model Parameters'!$F$20*'Input Parameters'!$G$22+D38*$I38-'Model Parameters'!$F$20*$S38)/(2*'Model Parameters'!$F$21)</f>
        <v>-787.59340360802207</v>
      </c>
      <c r="W38" s="4">
        <f>D38*(2*$F38*U38*'Model Parameters'!$F$2*'Input Parameters'!$G$4)/(2*'Model Parameters'!$F$21)*EXP(-$S38*('Model Parameters'!$B$32+'Model Parameters'!$B$35))</f>
        <v>5952.96114733788</v>
      </c>
      <c r="X38">
        <f>MAX(0,$V38+LN(1+($W38*('Model Parameters'!$B$33+2*'Model Parameters'!$B$35)*EXP(-$V38*('Model Parameters'!$B$33+2*'Model Parameters'!$B$35)))/(1+LN(SQRT(1+$W38*('Model Parameters'!$B$33+2*'Model Parameters'!$B$35)*EXP(-$V38*('Model Parameters'!$B$33+2*'Model Parameters'!$B$35))))))/('Model Parameters'!$B$33+2*'Model Parameters'!$B$35))</f>
        <v>2252.7149567848551</v>
      </c>
      <c r="Y38">
        <f>'Input Parameters'!$G$4*'Model Parameters'!$F$2*EXP(-'Model Parameters'!$B$32*$S38-'Model Parameters'!$B$33*$X38-'Model Parameters'!$B$35*($S38+2*$X38))*$U38</f>
        <v>1.456251833165763</v>
      </c>
      <c r="Z38" s="8">
        <f>$E38-'Model Parameters'!$F$3*'Input Parameters'!$G$3/'Model Parameters'!$F$4*LN($S38/'Input Parameters'!$G$22)</f>
        <v>-1.2207798354577422</v>
      </c>
      <c r="AA38" s="8">
        <f>D38*$Y38*$F38*2*'Model Parameters'!$F$4/10</f>
        <v>257.28886096007665</v>
      </c>
      <c r="AB38" s="8">
        <f t="shared" si="6"/>
        <v>1.456251833165763</v>
      </c>
      <c r="AC38" s="8">
        <f t="shared" si="7"/>
        <v>2252.7149567848551</v>
      </c>
      <c r="AD38" s="8">
        <f>LOG10(S38/1000/'Model Parameters'!$B$15)</f>
        <v>13.500211233699675</v>
      </c>
      <c r="AE38" s="8">
        <f>AA38*10/(AA38*10+('Model Parameters'!$F$4*D38)*I38)</f>
        <v>0.66224815916030066</v>
      </c>
      <c r="AF38" s="8">
        <f>MIN(1,('Model Parameters'!$B$45-'Model Parameters'!$F$3*'Input Parameters'!$G$3/'Model Parameters'!$F$4*LN($S38/'Input Parameters'!$G$22))/Z38)</f>
        <v>0.27914929912809683</v>
      </c>
      <c r="AG38" s="8">
        <f>MIN('Input Parameters'!$G$24+'Model Parameters'!$F$2*'Input Parameters'!$G$4*EXP(-'Model Parameters'!$B$32*$S38-'Model Parameters'!$B$33*$X38-'Model Parameters'!$B$35*($S38+2*$X38)),AC38*10^(3-AD38)/'Model Parameters'!$B$13)</f>
        <v>5.4764055645927061E-2</v>
      </c>
      <c r="AH38" s="8">
        <f>EXP(-'Model Parameters'!$B$32*$S38-'Model Parameters'!$B$33*$X38-'Model Parameters'!$B$35*($S38+2*$X38))</f>
        <v>0.43246305002306507</v>
      </c>
    </row>
    <row r="39" spans="4:34" x14ac:dyDescent="0.4">
      <c r="D39" s="4">
        <f t="shared" si="4"/>
        <v>3.664E-6</v>
      </c>
      <c r="E39">
        <f t="shared" si="5"/>
        <v>-0.99</v>
      </c>
      <c r="F39">
        <f>'Input Parameters'!$G$15/(2*'Model Parameters'!$F$4)*'Model Parameters'!$B$39/('Model Parameters'!$B$65)*EXP(-($E39+0.11)/'Model Parameters'!$B$48)</f>
        <v>2568.2374124370176</v>
      </c>
      <c r="G39">
        <f>1/((SQRT($F39*(D39)^2/'Model Parameters'!$B$51))/TANH(SQRT($F39*(D39)^2/'Model Parameters'!$B$51))+$F39*D39/'Input Parameters'!$G$17)</f>
        <v>0.12751540983553844</v>
      </c>
      <c r="H39">
        <f>'Model Parameters'!$F$2*'Input Parameters'!$G$4*$G39</f>
        <v>4.3433071534652914</v>
      </c>
      <c r="I39">
        <f>'Input Parameters'!$G$15*'Model Parameters'!$B$41/'Model Parameters'!$F$4*EXP(-$E39/'Model Parameters'!$B$50)</f>
        <v>3814.8600817790016</v>
      </c>
      <c r="J39">
        <f>'Input Parameters'!$G$22+('Model Parameters'!$F$20*'Input Parameters'!$G$22 - (1/(1/(D39*($I39+2*$F39*$H39))+1/('Model Parameters'!$F$22*'Input Parameters'!$G$24))) + D39*($I39+2*$F39*$H39))/('Model Parameters'!$F$20+2*'Input Parameters'!$G$13*D39*'Model Parameters'!$B$61*$H39)</f>
        <v>1910.5884907301781</v>
      </c>
      <c r="K39">
        <f>'Input Parameters'!$G$15/(2*'Model Parameters'!$F$4)*'Model Parameters'!$B$39/('Model Parameters'!$B$65)*EXP(-($E39+0.11)/'Model Parameters'!$B$48)+'Input Parameters'!$G$13*'Model Parameters'!$B$61*$J39</f>
        <v>4698.5435796011661</v>
      </c>
      <c r="L39">
        <f>1/((SQRT($K39*(D39)^2/'Model Parameters'!$B$51))/TANH(SQRT($K39*(D39)^2/'Model Parameters'!$B$51))+$K39*D39/'Input Parameters'!$G$17)</f>
        <v>9.1412035838695407E-2</v>
      </c>
      <c r="M39">
        <f>'Model Parameters'!$F$2*'Input Parameters'!$G$4*$L39</f>
        <v>3.1135887786668057</v>
      </c>
      <c r="N39">
        <f>'Input Parameters'!$G$22+('Model Parameters'!$F$20*'Input Parameters'!$G$22 - (1/(1/(D39*($I39+2*$F39*$M39))+1/('Model Parameters'!$F$22*'Input Parameters'!$G$24))) + D39*($I39+2*$F39*$M39))/('Model Parameters'!$F$20+2*'Input Parameters'!$G$13*D39*'Model Parameters'!$B$61*$M39)</f>
        <v>1811.6237677245317</v>
      </c>
      <c r="O39" s="4">
        <f>(2*'Model Parameters'!$F$21*'Input Parameters'!$G$23+'Model Parameters'!$F$22*'Input Parameters'!$G$24+'Model Parameters'!$F$20*'Input Parameters'!$G$22+D39*$I39-'Model Parameters'!$F$20*$N39)/(2*'Model Parameters'!$F$21)</f>
        <v>-1209.888552804452</v>
      </c>
      <c r="P39" s="4">
        <f>D39*(2*$F39*$M39)/(2*'Model Parameters'!$F$21)*EXP(-$N39*('Model Parameters'!$B$32+'Model Parameters'!$B$35))</f>
        <v>5445.3460054370626</v>
      </c>
      <c r="Q39">
        <f>MAX(0,$O39+LN(1+($P39*('Model Parameters'!$B$33+2*'Model Parameters'!$B$35)*EXP(-$O39*('Model Parameters'!$B$33+2*'Model Parameters'!$B$35)))/(1+LN(SQRT(1+$P39*('Model Parameters'!$B$33+2*'Model Parameters'!$B$35)*EXP(-$O39*('Model Parameters'!$B$33+2*'Model Parameters'!$B$35))))))/('Model Parameters'!$B$33+2*'Model Parameters'!$B$35))</f>
        <v>1874.3080319549972</v>
      </c>
      <c r="R39">
        <f>'Input Parameters'!$G$4*'Model Parameters'!$F$2*EXP(-'Model Parameters'!$B$32*$N39-'Model Parameters'!$B$33*$Q39-'Model Parameters'!$B$35*($N39+2*$Q39))*$L39</f>
        <v>1.4382783119285698</v>
      </c>
      <c r="S39">
        <f>'Input Parameters'!$G$22+('Model Parameters'!$F$20*'Input Parameters'!$G$22 - (1/(1/(D39*($I39+2*$F39*$R39))+1/('Model Parameters'!$F$22*'Input Parameters'!$G$24))) +D39*($I39+2*$F39*$R39))/('Model Parameters'!$F$20+2*'Input Parameters'!$G$13*D39*'Model Parameters'!$B$61*$R39)</f>
        <v>1554.6955870341878</v>
      </c>
      <c r="T39">
        <f>'Input Parameters'!$G$15/(2*'Model Parameters'!$F$4)*'Model Parameters'!$B$39/('Model Parameters'!$B$65)*EXP(-($E39+0.11)/'Model Parameters'!$B$48)+'Input Parameters'!$G$13*'Model Parameters'!$B$61*$S39</f>
        <v>4301.7229919801375</v>
      </c>
      <c r="U39">
        <f>1/((SQRT($T39*(D39)^2/'Model Parameters'!$B$51))/TANH(SQRT($T39*(D39)^2/'Model Parameters'!$B$51))+$T39*D39/'Input Parameters'!$G$17)</f>
        <v>9.6018153869391415E-2</v>
      </c>
      <c r="V39" s="4">
        <f>(2*'Model Parameters'!$F$21*'Input Parameters'!$G$23+'Model Parameters'!$F$22*'Input Parameters'!$G$24+'Model Parameters'!$F$20*'Input Parameters'!$G$22+D39*$I39-'Model Parameters'!$F$20*$S39)/(2*'Model Parameters'!$F$21)</f>
        <v>-763.83665361126384</v>
      </c>
      <c r="W39" s="4">
        <f>D39*(2*$F39*U39*'Model Parameters'!$F$2*'Input Parameters'!$G$4)/(2*'Model Parameters'!$F$21)*EXP(-$S39*('Model Parameters'!$B$32+'Model Parameters'!$B$35))</f>
        <v>5931.8025999556976</v>
      </c>
      <c r="X39">
        <f>MAX(0,$V39+LN(1+($W39*('Model Parameters'!$B$33+2*'Model Parameters'!$B$35)*EXP(-$V39*('Model Parameters'!$B$33+2*'Model Parameters'!$B$35)))/(1+LN(SQRT(1+$W39*('Model Parameters'!$B$33+2*'Model Parameters'!$B$35)*EXP(-$V39*('Model Parameters'!$B$33+2*'Model Parameters'!$B$35))))))/('Model Parameters'!$B$33+2*'Model Parameters'!$B$35))</f>
        <v>2260.1819383122679</v>
      </c>
      <c r="Y39">
        <f>'Input Parameters'!$G$4*'Model Parameters'!$F$2*EXP(-'Model Parameters'!$B$32*$S39-'Model Parameters'!$B$33*$X39-'Model Parameters'!$B$35*($S39+2*$X39))*$U39</f>
        <v>1.4089710927863057</v>
      </c>
      <c r="Z39" s="8">
        <f>$E39-'Model Parameters'!$F$3*'Input Parameters'!$G$3/'Model Parameters'!$F$4*LN($S39/'Input Parameters'!$G$22)</f>
        <v>-1.2209863755561856</v>
      </c>
      <c r="AA39" s="8">
        <f>D39*$Y39*$F39*2*'Model Parameters'!$F$4/10</f>
        <v>255.84828669112639</v>
      </c>
      <c r="AB39" s="8">
        <f t="shared" si="6"/>
        <v>1.4089710927863057</v>
      </c>
      <c r="AC39" s="8">
        <f t="shared" si="7"/>
        <v>2260.1819383122679</v>
      </c>
      <c r="AD39" s="8">
        <f>LOG10(S39/1000/'Model Parameters'!$B$15)</f>
        <v>13.503702456304234</v>
      </c>
      <c r="AE39" s="8">
        <f>AA39*10/(AA39*10+('Model Parameters'!$F$4*D39)*I39)</f>
        <v>0.65482641295495325</v>
      </c>
      <c r="AF39" s="8">
        <f>MIN(1,('Model Parameters'!$B$45-'Model Parameters'!$F$3*'Input Parameters'!$G$3/'Model Parameters'!$F$4*LN($S39/'Input Parameters'!$G$22))/Z39)</f>
        <v>0.27927123707736623</v>
      </c>
      <c r="AG39" s="8">
        <f>MIN('Input Parameters'!$G$24+'Model Parameters'!$F$2*'Input Parameters'!$G$4*EXP(-'Model Parameters'!$B$32*$S39-'Model Parameters'!$B$33*$X39-'Model Parameters'!$B$35*($S39+2*$X39)),AC39*10^(3-AD39)/'Model Parameters'!$B$13)</f>
        <v>5.4505651863468819E-2</v>
      </c>
      <c r="AH39" s="8">
        <f>EXP(-'Model Parameters'!$B$32*$S39-'Model Parameters'!$B$33*$X39-'Model Parameters'!$B$35*($S39+2*$X39))</f>
        <v>0.43081504284546518</v>
      </c>
    </row>
    <row r="40" spans="4:34" x14ac:dyDescent="0.4">
      <c r="D40" s="4">
        <f t="shared" si="4"/>
        <v>3.7629999999999998E-6</v>
      </c>
      <c r="E40">
        <f t="shared" si="5"/>
        <v>-0.99</v>
      </c>
      <c r="F40">
        <f>'Input Parameters'!$G$15/(2*'Model Parameters'!$F$4)*'Model Parameters'!$B$39/('Model Parameters'!$B$65)*EXP(-($E40+0.11)/'Model Parameters'!$B$48)</f>
        <v>2568.2374124370176</v>
      </c>
      <c r="G40">
        <f>1/((SQRT($F40*(D40)^2/'Model Parameters'!$B$51))/TANH(SQRT($F40*(D40)^2/'Model Parameters'!$B$51))+$F40*D40/'Input Parameters'!$G$17)</f>
        <v>0.12416067796418671</v>
      </c>
      <c r="H40">
        <f>'Model Parameters'!$F$2*'Input Parameters'!$G$4*$G40</f>
        <v>4.2290415054656316</v>
      </c>
      <c r="I40">
        <f>'Input Parameters'!$G$15*'Model Parameters'!$B$41/'Model Parameters'!$F$4*EXP(-$E40/'Model Parameters'!$B$50)</f>
        <v>3814.8600817790016</v>
      </c>
      <c r="J40">
        <f>'Input Parameters'!$G$22+('Model Parameters'!$F$20*'Input Parameters'!$G$22 - (1/(1/(D40*($I40+2*$F40*$H40))+1/('Model Parameters'!$F$22*'Input Parameters'!$G$24))) + D40*($I40+2*$F40*$H40))/('Model Parameters'!$F$20+2*'Input Parameters'!$G$13*D40*'Model Parameters'!$B$61*$H40)</f>
        <v>1918.1509354624525</v>
      </c>
      <c r="K40">
        <f>'Input Parameters'!$G$15/(2*'Model Parameters'!$F$4)*'Model Parameters'!$B$39/('Model Parameters'!$B$65)*EXP(-($E40+0.11)/'Model Parameters'!$B$48)+'Input Parameters'!$G$13*'Model Parameters'!$B$61*$J40</f>
        <v>4706.9757054776519</v>
      </c>
      <c r="L40">
        <f>1/((SQRT($K40*(D40)^2/'Model Parameters'!$B$51))/TANH(SQRT($K40*(D40)^2/'Model Parameters'!$B$51))+$K40*D40/'Input Parameters'!$G$17)</f>
        <v>8.8918042905823141E-2</v>
      </c>
      <c r="M40">
        <f>'Model Parameters'!$F$2*'Input Parameters'!$G$4*$L40</f>
        <v>3.028640791909702</v>
      </c>
      <c r="N40">
        <f>'Input Parameters'!$G$22+('Model Parameters'!$F$20*'Input Parameters'!$G$22 - (1/(1/(D40*($I40+2*$F40*$M40))+1/('Model Parameters'!$F$22*'Input Parameters'!$G$24))) + D40*($I40+2*$F40*$M40))/('Model Parameters'!$F$20+2*'Input Parameters'!$G$13*D40*'Model Parameters'!$B$61*$M40)</f>
        <v>1820.7827502896139</v>
      </c>
      <c r="O40" s="4">
        <f>(2*'Model Parameters'!$F$21*'Input Parameters'!$G$23+'Model Parameters'!$F$22*'Input Parameters'!$G$24+'Model Parameters'!$F$20*'Input Parameters'!$G$22+D40*$I40-'Model Parameters'!$F$20*$N40)/(2*'Model Parameters'!$F$21)</f>
        <v>-1180.4220239272288</v>
      </c>
      <c r="P40" s="4">
        <f>D40*(2*$F40*$M40)/(2*'Model Parameters'!$F$21)*EXP(-$N40*('Model Parameters'!$B$32+'Model Parameters'!$B$35))</f>
        <v>5432.8424214977513</v>
      </c>
      <c r="Q40">
        <f>MAX(0,$O40+LN(1+($P40*('Model Parameters'!$B$33+2*'Model Parameters'!$B$35)*EXP(-$O40*('Model Parameters'!$B$33+2*'Model Parameters'!$B$35)))/(1+LN(SQRT(1+$P40*('Model Parameters'!$B$33+2*'Model Parameters'!$B$35)*EXP(-$O40*('Model Parameters'!$B$33+2*'Model Parameters'!$B$35))))))/('Model Parameters'!$B$33+2*'Model Parameters'!$B$35))</f>
        <v>1886.8467757451233</v>
      </c>
      <c r="R40">
        <f>'Input Parameters'!$G$4*'Model Parameters'!$F$2*EXP(-'Model Parameters'!$B$32*$N40-'Model Parameters'!$B$33*$Q40-'Model Parameters'!$B$35*($N40+2*$Q40))*$L40</f>
        <v>1.3924119672710047</v>
      </c>
      <c r="S40">
        <f>'Input Parameters'!$G$22+('Model Parameters'!$F$20*'Input Parameters'!$G$22 - (1/(1/(D40*($I40+2*$F40*$R40))+1/('Model Parameters'!$F$22*'Input Parameters'!$G$24))) +D40*($I40+2*$F40*$R40))/('Model Parameters'!$F$20+2*'Input Parameters'!$G$13*D40*'Model Parameters'!$B$61*$R40)</f>
        <v>1567.2149192996219</v>
      </c>
      <c r="T40">
        <f>'Input Parameters'!$G$15/(2*'Model Parameters'!$F$4)*'Model Parameters'!$B$39/('Model Parameters'!$B$65)*EXP(-($E40+0.11)/'Model Parameters'!$B$48)+'Input Parameters'!$G$13*'Model Parameters'!$B$61*$S40</f>
        <v>4315.6820474560955</v>
      </c>
      <c r="U40">
        <f>1/((SQRT($T40*(D40)^2/'Model Parameters'!$B$51))/TANH(SQRT($T40*(D40)^2/'Model Parameters'!$B$51))+$T40*D40/'Input Parameters'!$G$17)</f>
        <v>9.3323756809427436E-2</v>
      </c>
      <c r="V40" s="4">
        <f>(2*'Model Parameters'!$F$21*'Input Parameters'!$G$23+'Model Parameters'!$F$22*'Input Parameters'!$G$24+'Model Parameters'!$F$20*'Input Parameters'!$G$22+D40*$I40-'Model Parameters'!$F$20*$S40)/(2*'Model Parameters'!$F$21)</f>
        <v>-740.20401326182991</v>
      </c>
      <c r="W40" s="4">
        <f>D40*(2*$F40*U40*'Model Parameters'!$F$2*'Input Parameters'!$G$4)/(2*'Model Parameters'!$F$21)*EXP(-$S40*('Model Parameters'!$B$32+'Model Parameters'!$B$35))</f>
        <v>5910.6313269171724</v>
      </c>
      <c r="X40">
        <f>MAX(0,$V40+LN(1+($W40*('Model Parameters'!$B$33+2*'Model Parameters'!$B$35)*EXP(-$V40*('Model Parameters'!$B$33+2*'Model Parameters'!$B$35)))/(1+LN(SQRT(1+$W40*('Model Parameters'!$B$33+2*'Model Parameters'!$B$35)*EXP(-$V40*('Model Parameters'!$B$33+2*'Model Parameters'!$B$35))))))/('Model Parameters'!$B$33+2*'Model Parameters'!$B$35))</f>
        <v>2267.6065773837959</v>
      </c>
      <c r="Y40">
        <f>'Input Parameters'!$G$4*'Model Parameters'!$F$2*EXP(-'Model Parameters'!$B$32*$S40-'Model Parameters'!$B$33*$X40-'Model Parameters'!$B$35*($S40+2*$X40))*$U40</f>
        <v>1.3642169980158096</v>
      </c>
      <c r="Z40" s="8">
        <f>$E40-'Model Parameters'!$F$3*'Input Parameters'!$G$3/'Model Parameters'!$F$4*LN($S40/'Input Parameters'!$G$22)</f>
        <v>-1.2211924405357704</v>
      </c>
      <c r="AA40" s="8">
        <f>D40*$Y40*$F40*2*'Model Parameters'!$F$4/10</f>
        <v>254.41495703854184</v>
      </c>
      <c r="AB40" s="8">
        <f t="shared" si="6"/>
        <v>1.3642169980158096</v>
      </c>
      <c r="AC40" s="8">
        <f t="shared" si="7"/>
        <v>2267.6065773837959</v>
      </c>
      <c r="AD40" s="8">
        <f>LOG10(S40/1000/'Model Parameters'!$B$15)</f>
        <v>13.507185647801458</v>
      </c>
      <c r="AE40" s="8">
        <f>AA40*10/(AA40*10+('Model Parameters'!$F$4*D40)*I40)</f>
        <v>0.64749440551751836</v>
      </c>
      <c r="AF40" s="8">
        <f>MIN(1,('Model Parameters'!$B$45-'Model Parameters'!$F$3*'Input Parameters'!$G$3/'Model Parameters'!$F$4*LN($S40/'Input Parameters'!$G$22))/Z40)</f>
        <v>0.27939285341962977</v>
      </c>
      <c r="AG40" s="8">
        <f>MIN('Input Parameters'!$G$24+'Model Parameters'!$F$2*'Input Parameters'!$G$4*EXP(-'Model Parameters'!$B$32*$S40-'Model Parameters'!$B$33*$X40-'Model Parameters'!$B$35*($S40+2*$X40)),AC40*10^(3-AD40)/'Model Parameters'!$B$13)</f>
        <v>5.4247865483818186E-2</v>
      </c>
      <c r="AH40" s="8">
        <f>EXP(-'Model Parameters'!$B$32*$S40-'Model Parameters'!$B$33*$X40-'Model Parameters'!$B$35*($S40+2*$X40))</f>
        <v>0.42917396754443154</v>
      </c>
    </row>
    <row r="41" spans="4:34" x14ac:dyDescent="0.4">
      <c r="D41" s="4">
        <f t="shared" si="4"/>
        <v>3.8620000000000005E-6</v>
      </c>
      <c r="E41">
        <f t="shared" si="5"/>
        <v>-0.99</v>
      </c>
      <c r="F41">
        <f>'Input Parameters'!$G$15/(2*'Model Parameters'!$F$4)*'Model Parameters'!$B$39/('Model Parameters'!$B$65)*EXP(-($E41+0.11)/'Model Parameters'!$B$48)</f>
        <v>2568.2374124370176</v>
      </c>
      <c r="G41">
        <f>1/((SQRT($F41*(D41)^2/'Model Parameters'!$B$51))/TANH(SQRT($F41*(D41)^2/'Model Parameters'!$B$51))+$F41*D41/'Input Parameters'!$G$17)</f>
        <v>0.12097792501639079</v>
      </c>
      <c r="H41">
        <f>'Model Parameters'!$F$2*'Input Parameters'!$G$4*$G41</f>
        <v>4.1206336380266793</v>
      </c>
      <c r="I41">
        <f>'Input Parameters'!$G$15*'Model Parameters'!$B$41/'Model Parameters'!$F$4*EXP(-$E41/'Model Parameters'!$B$50)</f>
        <v>3814.8600817790016</v>
      </c>
      <c r="J41">
        <f>'Input Parameters'!$G$22+('Model Parameters'!$F$20*'Input Parameters'!$G$22 - (1/(1/(D41*($I41+2*$F41*$H41))+1/('Model Parameters'!$F$22*'Input Parameters'!$G$24))) + D41*($I41+2*$F41*$H41))/('Model Parameters'!$F$20+2*'Input Parameters'!$G$13*D41*'Model Parameters'!$B$61*$H41)</f>
        <v>1925.7133457277371</v>
      </c>
      <c r="K41">
        <f>'Input Parameters'!$G$15/(2*'Model Parameters'!$F$4)*'Model Parameters'!$B$39/('Model Parameters'!$B$65)*EXP(-($E41+0.11)/'Model Parameters'!$B$48)+'Input Parameters'!$G$13*'Model Parameters'!$B$61*$J41</f>
        <v>4715.4077929234445</v>
      </c>
      <c r="L41">
        <f>1/((SQRT($K41*(D41)^2/'Model Parameters'!$B$51))/TANH(SQRT($K41*(D41)^2/'Model Parameters'!$B$51))+$K41*D41/'Input Parameters'!$G$17)</f>
        <v>8.6552148951407268E-2</v>
      </c>
      <c r="M41">
        <f>'Model Parameters'!$F$2*'Input Parameters'!$G$4*$L41</f>
        <v>2.9480559892587292</v>
      </c>
      <c r="N41">
        <f>'Input Parameters'!$G$22+('Model Parameters'!$F$20*'Input Parameters'!$G$22 - (1/(1/(D41*($I41+2*$F41*$M41))+1/('Model Parameters'!$F$22*'Input Parameters'!$G$24))) + D41*($I41+2*$F41*$M41))/('Model Parameters'!$F$20+2*'Input Parameters'!$G$13*D41*'Model Parameters'!$B$61*$M41)</f>
        <v>1829.9542561095086</v>
      </c>
      <c r="O41" s="4">
        <f>(2*'Model Parameters'!$F$21*'Input Parameters'!$G$23+'Model Parameters'!$F$22*'Input Parameters'!$G$24+'Model Parameters'!$F$20*'Input Parameters'!$G$22+D41*$I41-'Model Parameters'!$F$20*$N41)/(2*'Model Parameters'!$F$21)</f>
        <v>-1150.9772366183224</v>
      </c>
      <c r="P41" s="4">
        <f>D41*(2*$F41*$M41)/(2*'Model Parameters'!$F$21)*EXP(-$N41*('Model Parameters'!$B$32+'Model Parameters'!$B$35))</f>
        <v>5420.3672111680244</v>
      </c>
      <c r="Q41">
        <f>MAX(0,$O41+LN(1+($P41*('Model Parameters'!$B$33+2*'Model Parameters'!$B$35)*EXP(-$O41*('Model Parameters'!$B$33+2*'Model Parameters'!$B$35)))/(1+LN(SQRT(1+$P41*('Model Parameters'!$B$33+2*'Model Parameters'!$B$35)*EXP(-$O41*('Model Parameters'!$B$33+2*'Model Parameters'!$B$35))))))/('Model Parameters'!$B$33+2*'Model Parameters'!$B$35))</f>
        <v>1899.4273297306286</v>
      </c>
      <c r="R41">
        <f>'Input Parameters'!$G$4*'Model Parameters'!$F$2*EXP(-'Model Parameters'!$B$32*$N41-'Model Parameters'!$B$33*$Q41-'Model Parameters'!$B$35*($N41+2*$Q41))*$L41</f>
        <v>1.3489263637520645</v>
      </c>
      <c r="S41">
        <f>'Input Parameters'!$G$22+('Model Parameters'!$F$20*'Input Parameters'!$G$22 - (1/(1/(D41*($I41+2*$F41*$R41))+1/('Model Parameters'!$F$22*'Input Parameters'!$G$24))) +D41*($I41+2*$F41*$R41))/('Model Parameters'!$F$20+2*'Input Parameters'!$G$13*D41*'Model Parameters'!$B$61*$R41)</f>
        <v>1579.8059388622123</v>
      </c>
      <c r="T41">
        <f>'Input Parameters'!$G$15/(2*'Model Parameters'!$F$4)*'Model Parameters'!$B$39/('Model Parameters'!$B$65)*EXP(-($E41+0.11)/'Model Parameters'!$B$48)+'Input Parameters'!$G$13*'Model Parameters'!$B$61*$S41</f>
        <v>4329.7210342683848</v>
      </c>
      <c r="U41">
        <f>1/((SQRT($T41*(D41)^2/'Model Parameters'!$B$51))/TANH(SQRT($T41*(D41)^2/'Model Parameters'!$B$51))+$T41*D41/'Input Parameters'!$G$17)</f>
        <v>9.0767365478221229E-2</v>
      </c>
      <c r="V41" s="4">
        <f>(2*'Model Parameters'!$F$21*'Input Parameters'!$G$23+'Model Parameters'!$F$22*'Input Parameters'!$G$24+'Model Parameters'!$F$20*'Input Parameters'!$G$22+D41*$I41-'Model Parameters'!$F$20*$S41)/(2*'Model Parameters'!$F$21)</f>
        <v>-716.69582891779987</v>
      </c>
      <c r="W41" s="4">
        <f>D41*(2*$F41*U41*'Model Parameters'!$F$2*'Input Parameters'!$G$4)/(2*'Model Parameters'!$F$21)*EXP(-$S41*('Model Parameters'!$B$32+'Model Parameters'!$B$35))</f>
        <v>5889.4480317041352</v>
      </c>
      <c r="X41">
        <f>MAX(0,$V41+LN(1+($W41*('Model Parameters'!$B$33+2*'Model Parameters'!$B$35)*EXP(-$V41*('Model Parameters'!$B$33+2*'Model Parameters'!$B$35)))/(1+LN(SQRT(1+$W41*('Model Parameters'!$B$33+2*'Model Parameters'!$B$35)*EXP(-$V41*('Model Parameters'!$B$33+2*'Model Parameters'!$B$35))))))/('Model Parameters'!$B$33+2*'Model Parameters'!$B$35))</f>
        <v>2274.9884033108701</v>
      </c>
      <c r="Y41">
        <f>'Input Parameters'!$G$4*'Model Parameters'!$F$2*EXP(-'Model Parameters'!$B$32*$S41-'Model Parameters'!$B$33*$X41-'Model Parameters'!$B$35*($S41+2*$X41))*$U41</f>
        <v>1.3217952557124704</v>
      </c>
      <c r="Z41" s="8">
        <f>$E41-'Model Parameters'!$F$3*'Input Parameters'!$G$3/'Model Parameters'!$F$4*LN($S41/'Input Parameters'!$G$22)</f>
        <v>-1.221398031839446</v>
      </c>
      <c r="AA41" s="8">
        <f>D41*$Y41*$F41*2*'Model Parameters'!$F$4/10</f>
        <v>252.98887466029677</v>
      </c>
      <c r="AB41" s="8">
        <f t="shared" si="6"/>
        <v>1.3217952557124704</v>
      </c>
      <c r="AC41" s="8">
        <f t="shared" si="7"/>
        <v>2274.9884033108701</v>
      </c>
      <c r="AD41" s="8">
        <f>LOG10(S41/1000/'Model Parameters'!$B$15)</f>
        <v>13.510660832582051</v>
      </c>
      <c r="AE41" s="8">
        <f>AA41*10/(AA41*10+('Model Parameters'!$F$4*D41)*I41)</f>
        <v>0.64025103640595205</v>
      </c>
      <c r="AF41" s="8">
        <f>MIN(1,('Model Parameters'!$B$45-'Model Parameters'!$F$3*'Input Parameters'!$G$3/'Model Parameters'!$F$4*LN($S41/'Input Parameters'!$G$22))/Z41)</f>
        <v>0.27951414931076551</v>
      </c>
      <c r="AG41" s="8">
        <f>MIN('Input Parameters'!$G$24+'Model Parameters'!$F$2*'Input Parameters'!$G$4*EXP(-'Model Parameters'!$B$32*$S41-'Model Parameters'!$B$33*$X41-'Model Parameters'!$B$35*($S41+2*$X41)),AC41*10^(3-AD41)/'Model Parameters'!$B$13)</f>
        <v>5.3990698835557849E-2</v>
      </c>
      <c r="AH41" s="8">
        <f>EXP(-'Model Parameters'!$B$32*$S41-'Model Parameters'!$B$33*$X41-'Model Parameters'!$B$35*($S41+2*$X41))</f>
        <v>0.4275398360142455</v>
      </c>
    </row>
    <row r="42" spans="4:34" x14ac:dyDescent="0.4">
      <c r="D42" s="4">
        <f t="shared" si="4"/>
        <v>3.9609999999999999E-6</v>
      </c>
      <c r="E42">
        <f t="shared" si="5"/>
        <v>-0.99</v>
      </c>
      <c r="F42">
        <f>'Input Parameters'!$G$15/(2*'Model Parameters'!$F$4)*'Model Parameters'!$B$39/('Model Parameters'!$B$65)*EXP(-($E42+0.11)/'Model Parameters'!$B$48)</f>
        <v>2568.2374124370176</v>
      </c>
      <c r="G42">
        <f>1/((SQRT($F42*(D42)^2/'Model Parameters'!$B$51))/TANH(SQRT($F42*(D42)^2/'Model Parameters'!$B$51))+$F42*D42/'Input Parameters'!$G$17)</f>
        <v>0.11795426022103114</v>
      </c>
      <c r="H42">
        <f>'Model Parameters'!$F$2*'Input Parameters'!$G$4*$G42</f>
        <v>4.0176444781102072</v>
      </c>
      <c r="I42">
        <f>'Input Parameters'!$G$15*'Model Parameters'!$B$41/'Model Parameters'!$F$4*EXP(-$E42/'Model Parameters'!$B$50)</f>
        <v>3814.8600817790016</v>
      </c>
      <c r="J42">
        <f>'Input Parameters'!$G$22+('Model Parameters'!$F$20*'Input Parameters'!$G$22 - (1/(1/(D42*($I42+2*$F42*$H42))+1/('Model Parameters'!$F$22*'Input Parameters'!$G$24))) + D42*($I42+2*$F42*$H42))/('Model Parameters'!$F$20+2*'Input Parameters'!$G$13*D42*'Model Parameters'!$B$61*$H42)</f>
        <v>1933.2757331884177</v>
      </c>
      <c r="K42">
        <f>'Input Parameters'!$G$15/(2*'Model Parameters'!$F$4)*'Model Parameters'!$B$39/('Model Parameters'!$B$65)*EXP(-($E42+0.11)/'Model Parameters'!$B$48)+'Input Parameters'!$G$13*'Model Parameters'!$B$61*$J42</f>
        <v>4723.8398549421036</v>
      </c>
      <c r="L42">
        <f>1/((SQRT($K42*(D42)^2/'Model Parameters'!$B$51))/TANH(SQRT($K42*(D42)^2/'Model Parameters'!$B$51))+$K42*D42/'Input Parameters'!$G$17)</f>
        <v>8.4304747864580851E-2</v>
      </c>
      <c r="M42">
        <f>'Model Parameters'!$F$2*'Input Parameters'!$G$4*$L42</f>
        <v>2.8715071766116291</v>
      </c>
      <c r="N42">
        <f>'Input Parameters'!$G$22+('Model Parameters'!$F$20*'Input Parameters'!$G$22 - (1/(1/(D42*($I42+2*$F42*$M42))+1/('Model Parameters'!$F$22*'Input Parameters'!$G$24))) + D42*($I42+2*$F42*$M42))/('Model Parameters'!$F$20+2*'Input Parameters'!$G$13*D42*'Model Parameters'!$B$61*$M42)</f>
        <v>1839.1382575747484</v>
      </c>
      <c r="O42" s="4">
        <f>(2*'Model Parameters'!$F$21*'Input Parameters'!$G$23+'Model Parameters'!$F$22*'Input Parameters'!$G$24+'Model Parameters'!$F$20*'Input Parameters'!$G$22+D42*$I42-'Model Parameters'!$F$20*$N42)/(2*'Model Parameters'!$F$21)</f>
        <v>-1121.5541429450579</v>
      </c>
      <c r="P42" s="4">
        <f>D42*(2*$F42*$M42)/(2*'Model Parameters'!$F$21)*EXP(-$N42*('Model Parameters'!$B$32+'Model Parameters'!$B$35))</f>
        <v>5407.9202938142225</v>
      </c>
      <c r="Q42">
        <f>MAX(0,$O42+LN(1+($P42*('Model Parameters'!$B$33+2*'Model Parameters'!$B$35)*EXP(-$O42*('Model Parameters'!$B$33+2*'Model Parameters'!$B$35)))/(1+LN(SQRT(1+$P42*('Model Parameters'!$B$33+2*'Model Parameters'!$B$35)*EXP(-$O42*('Model Parameters'!$B$33+2*'Model Parameters'!$B$35))))))/('Model Parameters'!$B$33+2*'Model Parameters'!$B$35))</f>
        <v>1912.0496303661328</v>
      </c>
      <c r="R42">
        <f>'Input Parameters'!$G$4*'Model Parameters'!$F$2*EXP(-'Model Parameters'!$B$32*$N42-'Model Parameters'!$B$33*$Q42-'Model Parameters'!$B$35*($N42+2*$Q42))*$L42</f>
        <v>1.3076430211326835</v>
      </c>
      <c r="S42">
        <f>'Input Parameters'!$G$22+('Model Parameters'!$F$20*'Input Parameters'!$G$22 - (1/(1/(D42*($I42+2*$F42*$R42))+1/('Model Parameters'!$F$22*'Input Parameters'!$G$24))) +D42*($I42+2*$F42*$R42))/('Model Parameters'!$F$20+2*'Input Parameters'!$G$13*D42*'Model Parameters'!$B$61*$R42)</f>
        <v>1592.4688423212085</v>
      </c>
      <c r="T42">
        <f>'Input Parameters'!$G$15/(2*'Model Parameters'!$F$4)*'Model Parameters'!$B$39/('Model Parameters'!$B$65)*EXP(-($E42+0.11)/'Model Parameters'!$B$48)+'Input Parameters'!$G$13*'Model Parameters'!$B$61*$S42</f>
        <v>4343.8401716251647</v>
      </c>
      <c r="U42">
        <f>1/((SQRT($T42*(D42)^2/'Model Parameters'!$B$51))/TANH(SQRT($T42*(D42)^2/'Model Parameters'!$B$51))+$T42*D42/'Input Parameters'!$G$17)</f>
        <v>8.8338636705923096E-2</v>
      </c>
      <c r="V42" s="4">
        <f>(2*'Model Parameters'!$F$21*'Input Parameters'!$G$23+'Model Parameters'!$F$22*'Input Parameters'!$G$24+'Model Parameters'!$F$20*'Input Parameters'!$G$22+D42*$I42-'Model Parameters'!$F$20*$S42)/(2*'Model Parameters'!$F$21)</f>
        <v>-693.31244189427912</v>
      </c>
      <c r="W42" s="4">
        <f>D42*(2*$F42*U42*'Model Parameters'!$F$2*'Input Parameters'!$G$4)/(2*'Model Parameters'!$F$21)*EXP(-$S42*('Model Parameters'!$B$32+'Model Parameters'!$B$35))</f>
        <v>5868.2534159110528</v>
      </c>
      <c r="X42">
        <f>MAX(0,$V42+LN(1+($W42*('Model Parameters'!$B$33+2*'Model Parameters'!$B$35)*EXP(-$V42*('Model Parameters'!$B$33+2*'Model Parameters'!$B$35)))/(1+LN(SQRT(1+$W42*('Model Parameters'!$B$33+2*'Model Parameters'!$B$35)*EXP(-$V42*('Model Parameters'!$B$33+2*'Model Parameters'!$B$35))))))/('Model Parameters'!$B$33+2*'Model Parameters'!$B$35))</f>
        <v>2282.3269465786079</v>
      </c>
      <c r="Y42">
        <f>'Input Parameters'!$G$4*'Model Parameters'!$F$2*EXP(-'Model Parameters'!$B$32*$S42-'Model Parameters'!$B$33*$X42-'Model Parameters'!$B$35*($S42+2*$X42))*$U42</f>
        <v>1.2815309934718413</v>
      </c>
      <c r="Z42" s="8">
        <f>$E42-'Model Parameters'!$F$3*'Input Parameters'!$G$3/'Model Parameters'!$F$4*LN($S42/'Input Parameters'!$G$22)</f>
        <v>-1.2216031508673668</v>
      </c>
      <c r="AA42" s="8">
        <f>D42*$Y42*$F42*2*'Model Parameters'!$F$4/10</f>
        <v>251.5700414936004</v>
      </c>
      <c r="AB42" s="8">
        <f t="shared" si="6"/>
        <v>1.2815309934718413</v>
      </c>
      <c r="AC42" s="8">
        <f t="shared" si="7"/>
        <v>2282.3269465786079</v>
      </c>
      <c r="AD42" s="8">
        <f>LOG10(S42/1000/'Model Parameters'!$B$15)</f>
        <v>13.51412803431333</v>
      </c>
      <c r="AE42" s="8">
        <f>AA42*10/(AA42*10+('Model Parameters'!$F$4*D42)*I42)</f>
        <v>0.63309521953616288</v>
      </c>
      <c r="AF42" s="8">
        <f>MIN(1,('Model Parameters'!$B$45-'Model Parameters'!$F$3*'Input Parameters'!$G$3/'Model Parameters'!$F$4*LN($S42/'Input Parameters'!$G$22))/Z42)</f>
        <v>0.27963512587931733</v>
      </c>
      <c r="AG42" s="8">
        <f>MIN('Input Parameters'!$G$24+'Model Parameters'!$F$2*'Input Parameters'!$G$4*EXP(-'Model Parameters'!$B$32*$S42-'Model Parameters'!$B$33*$X42-'Model Parameters'!$B$35*($S42+2*$X42)),AC42*10^(3-AD42)/'Model Parameters'!$B$13)</f>
        <v>5.373415426112086E-2</v>
      </c>
      <c r="AH42" s="8">
        <f>EXP(-'Model Parameters'!$B$32*$S42-'Model Parameters'!$B$33*$X42-'Model Parameters'!$B$35*($S42+2*$X42))</f>
        <v>0.4259126596790494</v>
      </c>
    </row>
    <row r="43" spans="4:34" x14ac:dyDescent="0.4">
      <c r="D43" s="4">
        <f t="shared" si="4"/>
        <v>4.0600000000000001E-6</v>
      </c>
      <c r="E43">
        <f t="shared" si="5"/>
        <v>-0.99</v>
      </c>
      <c r="F43">
        <f>'Input Parameters'!$G$15/(2*'Model Parameters'!$F$4)*'Model Parameters'!$B$39/('Model Parameters'!$B$65)*EXP(-($E43+0.11)/'Model Parameters'!$B$48)</f>
        <v>2568.2374124370176</v>
      </c>
      <c r="G43">
        <f>1/((SQRT($F43*(D43)^2/'Model Parameters'!$B$51))/TANH(SQRT($F43*(D43)^2/'Model Parameters'!$B$51))+$F43*D43/'Input Parameters'!$G$17)</f>
        <v>0.11507804876095488</v>
      </c>
      <c r="H43">
        <f>'Model Parameters'!$F$2*'Input Parameters'!$G$4*$G43</f>
        <v>3.9196777317731186</v>
      </c>
      <c r="I43">
        <f>'Input Parameters'!$G$15*'Model Parameters'!$B$41/'Model Parameters'!$F$4*EXP(-$E43/'Model Parameters'!$B$50)</f>
        <v>3814.8600817790016</v>
      </c>
      <c r="J43">
        <f>'Input Parameters'!$G$22+('Model Parameters'!$F$20*'Input Parameters'!$G$22 - (1/(1/(D43*($I43+2*$F43*$H43))+1/('Model Parameters'!$F$22*'Input Parameters'!$G$24))) + D43*($I43+2*$F43*$H43))/('Model Parameters'!$F$20+2*'Input Parameters'!$G$13*D43*'Model Parameters'!$B$61*$H43)</f>
        <v>1940.8381056329129</v>
      </c>
      <c r="K43">
        <f>'Input Parameters'!$G$15/(2*'Model Parameters'!$F$4)*'Model Parameters'!$B$39/('Model Parameters'!$B$65)*EXP(-($E43+0.11)/'Model Parameters'!$B$48)+'Input Parameters'!$G$13*'Model Parameters'!$B$61*$J43</f>
        <v>4732.2719002177155</v>
      </c>
      <c r="L43">
        <f>1/((SQRT($K43*(D43)^2/'Model Parameters'!$B$51))/TANH(SQRT($K43*(D43)^2/'Model Parameters'!$B$51))+$K43*D43/'Input Parameters'!$G$17)</f>
        <v>8.2167170516972948E-2</v>
      </c>
      <c r="M43">
        <f>'Model Parameters'!$F$2*'Input Parameters'!$G$4*$L43</f>
        <v>2.7986990744620543</v>
      </c>
      <c r="N43">
        <f>'Input Parameters'!$G$22+('Model Parameters'!$F$20*'Input Parameters'!$G$22 - (1/(1/(D43*($I43+2*$F43*$M43))+1/('Model Parameters'!$F$22*'Input Parameters'!$G$24))) + D43*($I43+2*$F43*$M43))/('Model Parameters'!$F$20+2*'Input Parameters'!$G$13*D43*'Model Parameters'!$B$61*$M43)</f>
        <v>1848.3347272975145</v>
      </c>
      <c r="O43" s="4">
        <f>(2*'Model Parameters'!$F$21*'Input Parameters'!$G$23+'Model Parameters'!$F$22*'Input Parameters'!$G$24+'Model Parameters'!$F$20*'Input Parameters'!$G$22+D43*$I43-'Model Parameters'!$F$20*$N43)/(2*'Model Parameters'!$F$21)</f>
        <v>-1092.1526953595608</v>
      </c>
      <c r="P43" s="4">
        <f>D43*(2*$F43*$M43)/(2*'Model Parameters'!$F$21)*EXP(-$N43*('Model Parameters'!$B$32+'Model Parameters'!$B$35))</f>
        <v>5395.5015907571806</v>
      </c>
      <c r="Q43">
        <f>MAX(0,$O43+LN(1+($P43*('Model Parameters'!$B$33+2*'Model Parameters'!$B$35)*EXP(-$O43*('Model Parameters'!$B$33+2*'Model Parameters'!$B$35)))/(1+LN(SQRT(1+$P43*('Model Parameters'!$B$33+2*'Model Parameters'!$B$35)*EXP(-$O43*('Model Parameters'!$B$33+2*'Model Parameters'!$B$35))))))/('Model Parameters'!$B$33+2*'Model Parameters'!$B$35))</f>
        <v>1924.7136144413921</v>
      </c>
      <c r="R43">
        <f>'Input Parameters'!$G$4*'Model Parameters'!$F$2*EXP(-'Model Parameters'!$B$32*$N43-'Model Parameters'!$B$33*$Q43-'Model Parameters'!$B$35*($N43+2*$Q43))*$L43</f>
        <v>1.2684008664152724</v>
      </c>
      <c r="S43">
        <f>'Input Parameters'!$G$22+('Model Parameters'!$F$20*'Input Parameters'!$G$22 - (1/(1/(D43*($I43+2*$F43*$R43))+1/('Model Parameters'!$F$22*'Input Parameters'!$G$24))) +D43*($I43+2*$F43*$R43))/('Model Parameters'!$F$20+2*'Input Parameters'!$G$13*D43*'Model Parameters'!$B$61*$R43)</f>
        <v>1605.20382330949</v>
      </c>
      <c r="T43">
        <f>'Input Parameters'!$G$15/(2*'Model Parameters'!$F$4)*'Model Parameters'!$B$39/('Model Parameters'!$B$65)*EXP(-($E43+0.11)/'Model Parameters'!$B$48)+'Input Parameters'!$G$13*'Model Parameters'!$B$61*$S43</f>
        <v>4358.0396754270987</v>
      </c>
      <c r="U43">
        <f>1/((SQRT($T43*(D43)^2/'Model Parameters'!$B$51))/TANH(SQRT($T43*(D43)^2/'Model Parameters'!$B$51))+$T43*D43/'Input Parameters'!$G$17)</f>
        <v>8.6028236139682399E-2</v>
      </c>
      <c r="V43" s="4">
        <f>(2*'Model Parameters'!$F$21*'Input Parameters'!$G$23+'Model Parameters'!$F$22*'Input Parameters'!$G$24+'Model Parameters'!$F$20*'Input Parameters'!$G$22+D43*$I43-'Model Parameters'!$F$20*$S43)/(2*'Model Parameters'!$F$21)</f>
        <v>-670.05418835646776</v>
      </c>
      <c r="W43" s="4">
        <f>D43*(2*$F43*U43*'Model Parameters'!$F$2*'Input Parameters'!$G$4)/(2*'Model Parameters'!$F$21)*EXP(-$S43*('Model Parameters'!$B$32+'Model Parameters'!$B$35))</f>
        <v>5847.0481810971023</v>
      </c>
      <c r="X43">
        <f>MAX(0,$V43+LN(1+($W43*('Model Parameters'!$B$33+2*'Model Parameters'!$B$35)*EXP(-$V43*('Model Parameters'!$B$33+2*'Model Parameters'!$B$35)))/(1+LN(SQRT(1+$W43*('Model Parameters'!$B$33+2*'Model Parameters'!$B$35)*EXP(-$V43*('Model Parameters'!$B$33+2*'Model Parameters'!$B$35))))))/('Model Parameters'!$B$33+2*'Model Parameters'!$B$35))</f>
        <v>2289.6217394768332</v>
      </c>
      <c r="Y43">
        <f>'Input Parameters'!$G$4*'Model Parameters'!$F$2*EXP(-'Model Parameters'!$B$32*$S43-'Model Parameters'!$B$33*$X43-'Model Parameters'!$B$35*($S43+2*$X43))*$U43</f>
        <v>1.2432663920703508</v>
      </c>
      <c r="Z43" s="8">
        <f>$E43-'Model Parameters'!$F$3*'Input Parameters'!$G$3/'Model Parameters'!$F$4*LN($S43/'Input Parameters'!$G$22)</f>
        <v>-1.2218077989774838</v>
      </c>
      <c r="AA43" s="8">
        <f>D43*$Y43*$F43*2*'Model Parameters'!$F$4/10</f>
        <v>250.15845880374701</v>
      </c>
      <c r="AB43" s="8">
        <f t="shared" si="6"/>
        <v>1.2432663920703508</v>
      </c>
      <c r="AC43" s="8">
        <f t="shared" si="7"/>
        <v>2289.6217394768332</v>
      </c>
      <c r="AD43" s="8">
        <f>LOG10(S43/1000/'Model Parameters'!$B$15)</f>
        <v>13.517587275949239</v>
      </c>
      <c r="AE43" s="8">
        <f>AA43*10/(AA43*10+('Model Parameters'!$F$4*D43)*I43)</f>
        <v>0.62602588295667216</v>
      </c>
      <c r="AF43" s="8">
        <f>MIN(1,('Model Parameters'!$B$45-'Model Parameters'!$F$3*'Input Parameters'!$G$3/'Model Parameters'!$F$4*LN($S43/'Input Parameters'!$G$22))/Z43)</f>
        <v>0.27975578422689612</v>
      </c>
      <c r="AG43" s="8">
        <f>MIN('Input Parameters'!$G$24+'Model Parameters'!$F$2*'Input Parameters'!$G$4*EXP(-'Model Parameters'!$B$32*$S43-'Model Parameters'!$B$33*$X43-'Model Parameters'!$B$35*($S43+2*$X43)),AC43*10^(3-AD43)/'Model Parameters'!$B$13)</f>
        <v>5.3478234128902236E-2</v>
      </c>
      <c r="AH43" s="8">
        <f>EXP(-'Model Parameters'!$B$32*$S43-'Model Parameters'!$B$33*$X43-'Model Parameters'!$B$35*($S43+2*$X43))</f>
        <v>0.42429244942839794</v>
      </c>
    </row>
    <row r="44" spans="4:34" x14ac:dyDescent="0.4">
      <c r="D44" s="4">
        <f t="shared" si="4"/>
        <v>4.1589999999999995E-6</v>
      </c>
      <c r="E44">
        <f t="shared" si="5"/>
        <v>-0.99</v>
      </c>
      <c r="F44">
        <f>'Input Parameters'!$G$15/(2*'Model Parameters'!$F$4)*'Model Parameters'!$B$39/('Model Parameters'!$B$65)*EXP(-($E44+0.11)/'Model Parameters'!$B$48)</f>
        <v>2568.2374124370176</v>
      </c>
      <c r="G44">
        <f>1/((SQRT($F44*(D44)^2/'Model Parameters'!$B$51))/TANH(SQRT($F44*(D44)^2/'Model Parameters'!$B$51))+$F44*D44/'Input Parameters'!$G$17)</f>
        <v>0.11233876271976419</v>
      </c>
      <c r="H44">
        <f>'Model Parameters'!$F$2*'Input Parameters'!$G$4*$G44</f>
        <v>3.8263748072604193</v>
      </c>
      <c r="I44">
        <f>'Input Parameters'!$G$15*'Model Parameters'!$B$41/'Model Parameters'!$F$4*EXP(-$E44/'Model Parameters'!$B$50)</f>
        <v>3814.8600817790016</v>
      </c>
      <c r="J44">
        <f>'Input Parameters'!$G$22+('Model Parameters'!$F$20*'Input Parameters'!$G$22 - (1/(1/(D44*($I44+2*$F44*$H44))+1/('Model Parameters'!$F$22*'Input Parameters'!$G$24))) + D44*($I44+2*$F44*$H44))/('Model Parameters'!$F$20+2*'Input Parameters'!$G$13*D44*'Model Parameters'!$B$61*$H44)</f>
        <v>1948.4004682601767</v>
      </c>
      <c r="K44">
        <f>'Input Parameters'!$G$15/(2*'Model Parameters'!$F$4)*'Model Parameters'!$B$39/('Model Parameters'!$B$65)*EXP(-($E44+0.11)/'Model Parameters'!$B$48)+'Input Parameters'!$G$13*'Model Parameters'!$B$61*$J44</f>
        <v>4740.7039345471148</v>
      </c>
      <c r="L44">
        <f>1/((SQRT($K44*(D44)^2/'Model Parameters'!$B$51))/TANH(SQRT($K44*(D44)^2/'Model Parameters'!$B$51))+$K44*D44/'Input Parameters'!$G$17)</f>
        <v>8.0131573237042064E-2</v>
      </c>
      <c r="M44">
        <f>'Model Parameters'!$F$2*'Input Parameters'!$G$4*$L44</f>
        <v>2.7293645192196632</v>
      </c>
      <c r="N44">
        <f>'Input Parameters'!$G$22+('Model Parameters'!$F$20*'Input Parameters'!$G$22 - (1/(1/(D44*($I44+2*$F44*$M44))+1/('Model Parameters'!$F$22*'Input Parameters'!$G$24))) + D44*($I44+2*$F44*$M44))/('Model Parameters'!$F$20+2*'Input Parameters'!$G$13*D44*'Model Parameters'!$B$61*$M44)</f>
        <v>1857.5436380778847</v>
      </c>
      <c r="O44" s="4">
        <f>(2*'Model Parameters'!$F$21*'Input Parameters'!$G$23+'Model Parameters'!$F$22*'Input Parameters'!$G$24+'Model Parameters'!$F$20*'Input Parameters'!$G$22+D44*$I44-'Model Parameters'!$F$20*$N44)/(2*'Model Parameters'!$F$21)</f>
        <v>-1062.772846640165</v>
      </c>
      <c r="P44" s="4">
        <f>D44*(2*$F44*$M44)/(2*'Model Parameters'!$F$21)*EXP(-$N44*('Model Parameters'!$B$32+'Model Parameters'!$B$35))</f>
        <v>5383.1110248211689</v>
      </c>
      <c r="Q44">
        <f>MAX(0,$O44+LN(1+($P44*('Model Parameters'!$B$33+2*'Model Parameters'!$B$35)*EXP(-$O44*('Model Parameters'!$B$33+2*'Model Parameters'!$B$35)))/(1+LN(SQRT(1+$P44*('Model Parameters'!$B$33+2*'Model Parameters'!$B$35)*EXP(-$O44*('Model Parameters'!$B$33+2*'Model Parameters'!$B$35))))))/('Model Parameters'!$B$33+2*'Model Parameters'!$B$35))</f>
        <v>1937.4192189869955</v>
      </c>
      <c r="R44">
        <f>'Input Parameters'!$G$4*'Model Parameters'!$F$2*EXP(-'Model Parameters'!$B$32*$N44-'Model Parameters'!$B$33*$Q44-'Model Parameters'!$B$35*($N44+2*$Q44))*$L44</f>
        <v>1.2310541619862616</v>
      </c>
      <c r="S44">
        <f>'Input Parameters'!$G$22+('Model Parameters'!$F$20*'Input Parameters'!$G$22 - (1/(1/(D44*($I44+2*$F44*$R44))+1/('Model Parameters'!$F$22*'Input Parameters'!$G$24))) +D44*($I44+2*$F44*$R44))/('Model Parameters'!$F$20+2*'Input Parameters'!$G$13*D44*'Model Parameters'!$B$61*$R44)</f>
        <v>1618.0110724392709</v>
      </c>
      <c r="T44">
        <f>'Input Parameters'!$G$15/(2*'Model Parameters'!$F$4)*'Model Parameters'!$B$39/('Model Parameters'!$B$65)*EXP(-($E44+0.11)/'Model Parameters'!$B$48)+'Input Parameters'!$G$13*'Model Parameters'!$B$61*$S44</f>
        <v>4372.3197582068042</v>
      </c>
      <c r="U44">
        <f>1/((SQRT($T44*(D44)^2/'Model Parameters'!$B$51))/TANH(SQRT($T44*(D44)^2/'Model Parameters'!$B$51))+$T44*D44/'Input Parameters'!$G$17)</f>
        <v>8.3827718190860434E-2</v>
      </c>
      <c r="V44" s="4">
        <f>(2*'Model Parameters'!$F$21*'Input Parameters'!$G$23+'Model Parameters'!$F$22*'Input Parameters'!$G$24+'Model Parameters'!$F$20*'Input Parameters'!$G$22+D44*$I44-'Model Parameters'!$F$20*$S44)/(2*'Model Parameters'!$F$21)</f>
        <v>-646.921399225404</v>
      </c>
      <c r="W44" s="4">
        <f>D44*(2*$F44*U44*'Model Parameters'!$F$2*'Input Parameters'!$G$4)/(2*'Model Parameters'!$F$21)*EXP(-$S44*('Model Parameters'!$B$32+'Model Parameters'!$B$35))</f>
        <v>5825.833029843061</v>
      </c>
      <c r="X44">
        <f>MAX(0,$V44+LN(1+($W44*('Model Parameters'!$B$33+2*'Model Parameters'!$B$35)*EXP(-$V44*('Model Parameters'!$B$33+2*'Model Parameters'!$B$35)))/(1+LN(SQRT(1+$W44*('Model Parameters'!$B$33+2*'Model Parameters'!$B$35)*EXP(-$V44*('Model Parameters'!$B$33+2*'Model Parameters'!$B$35))))))/('Model Parameters'!$B$33+2*'Model Parameters'!$B$35))</f>
        <v>2296.8723165092838</v>
      </c>
      <c r="Y44">
        <f>'Input Parameters'!$G$4*'Model Parameters'!$F$2*EXP(-'Model Parameters'!$B$32*$S44-'Model Parameters'!$B$33*$X44-'Model Parameters'!$B$35*($S44+2*$X44))*$U44</f>
        <v>1.2068586559607697</v>
      </c>
      <c r="Z44" s="8">
        <f>$E44-'Model Parameters'!$F$3*'Input Parameters'!$G$3/'Model Parameters'!$F$4*LN($S44/'Input Parameters'!$G$22)</f>
        <v>-1.2220119774862488</v>
      </c>
      <c r="AA44" s="8">
        <f>D44*$Y44*$F44*2*'Model Parameters'!$F$4/10</f>
        <v>248.75412721460339</v>
      </c>
      <c r="AB44" s="8">
        <f t="shared" si="6"/>
        <v>1.2068586559607697</v>
      </c>
      <c r="AC44" s="8">
        <f t="shared" si="7"/>
        <v>2296.8723165092838</v>
      </c>
      <c r="AD44" s="8">
        <f>LOG10(S44/1000/'Model Parameters'!$B$15)</f>
        <v>13.521038579742243</v>
      </c>
      <c r="AE44" s="8">
        <f>AA44*10/(AA44*10+('Model Parameters'!$F$4*D44)*I44)</f>
        <v>0.61904196861705285</v>
      </c>
      <c r="AF44" s="8">
        <f>MIN(1,('Model Parameters'!$B$45-'Model Parameters'!$F$3*'Input Parameters'!$G$3/'Model Parameters'!$F$4*LN($S44/'Input Parameters'!$G$22))/Z44)</f>
        <v>0.27987612542864576</v>
      </c>
      <c r="AG44" s="8">
        <f>MIN('Input Parameters'!$G$24+'Model Parameters'!$F$2*'Input Parameters'!$G$4*EXP(-'Model Parameters'!$B$32*$S44-'Model Parameters'!$B$33*$X44-'Model Parameters'!$B$35*($S44+2*$X44)),AC44*10^(3-AD44)/'Model Parameters'!$B$13)</f>
        <v>5.3222940839360307E-2</v>
      </c>
      <c r="AH44" s="8">
        <f>EXP(-'Model Parameters'!$B$32*$S44-'Model Parameters'!$B$33*$X44-'Model Parameters'!$B$35*($S44+2*$X44))</f>
        <v>0.42267921557975391</v>
      </c>
    </row>
    <row r="45" spans="4:34" x14ac:dyDescent="0.4">
      <c r="D45" s="4">
        <f t="shared" si="4"/>
        <v>4.2579999999999997E-6</v>
      </c>
      <c r="E45">
        <f t="shared" si="5"/>
        <v>-0.99</v>
      </c>
      <c r="F45">
        <f>'Input Parameters'!$G$15/(2*'Model Parameters'!$F$4)*'Model Parameters'!$B$39/('Model Parameters'!$B$65)*EXP(-($E45+0.11)/'Model Parameters'!$B$48)</f>
        <v>2568.2374124370176</v>
      </c>
      <c r="G45">
        <f>1/((SQRT($F45*(D45)^2/'Model Parameters'!$B$51))/TANH(SQRT($F45*(D45)^2/'Model Parameters'!$B$51))+$F45*D45/'Input Parameters'!$G$17)</f>
        <v>0.10972685268756822</v>
      </c>
      <c r="H45">
        <f>'Model Parameters'!$F$2*'Input Parameters'!$G$4*$G45</f>
        <v>3.737410441763922</v>
      </c>
      <c r="I45">
        <f>'Input Parameters'!$G$15*'Model Parameters'!$B$41/'Model Parameters'!$F$4*EXP(-$E45/'Model Parameters'!$B$50)</f>
        <v>3814.8600817790016</v>
      </c>
      <c r="J45">
        <f>'Input Parameters'!$G$22+('Model Parameters'!$F$20*'Input Parameters'!$G$22 - (1/(1/(D45*($I45+2*$F45*$H45))+1/('Model Parameters'!$F$22*'Input Parameters'!$G$24))) + D45*($I45+2*$F45*$H45))/('Model Parameters'!$F$20+2*'Input Parameters'!$G$13*D45*'Model Parameters'!$B$61*$H45)</f>
        <v>1955.9628245388049</v>
      </c>
      <c r="K45">
        <f>'Input Parameters'!$G$15/(2*'Model Parameters'!$F$4)*'Model Parameters'!$B$39/('Model Parameters'!$B$65)*EXP(-($E45+0.11)/'Model Parameters'!$B$48)+'Input Parameters'!$G$13*'Model Parameters'!$B$61*$J45</f>
        <v>4749.1359617977851</v>
      </c>
      <c r="L45">
        <f>1/((SQRT($K45*(D45)^2/'Model Parameters'!$B$51))/TANH(SQRT($K45*(D45)^2/'Model Parameters'!$B$51))+$K45*D45/'Input Parameters'!$G$17)</f>
        <v>7.8190841844151829E-2</v>
      </c>
      <c r="M45">
        <f>'Model Parameters'!$F$2*'Input Parameters'!$G$4*$L45</f>
        <v>2.6632611945111728</v>
      </c>
      <c r="N45">
        <f>'Input Parameters'!$G$22+('Model Parameters'!$F$20*'Input Parameters'!$G$22 - (1/(1/(D45*($I45+2*$F45*$M45))+1/('Model Parameters'!$F$22*'Input Parameters'!$G$24))) + D45*($I45+2*$F45*$M45))/('Model Parameters'!$F$20+2*'Input Parameters'!$G$13*D45*'Model Parameters'!$B$61*$M45)</f>
        <v>1866.764962878912</v>
      </c>
      <c r="O45" s="4">
        <f>(2*'Model Parameters'!$F$21*'Input Parameters'!$G$23+'Model Parameters'!$F$22*'Input Parameters'!$G$24+'Model Parameters'!$F$20*'Input Parameters'!$G$22+D45*$I45-'Model Parameters'!$F$20*$N45)/(2*'Model Parameters'!$F$21)</f>
        <v>-1033.414549848143</v>
      </c>
      <c r="P45" s="4">
        <f>D45*(2*$F45*$M45)/(2*'Model Parameters'!$F$21)*EXP(-$N45*('Model Parameters'!$B$32+'Model Parameters'!$B$35))</f>
        <v>5370.7485199945268</v>
      </c>
      <c r="Q45">
        <f>MAX(0,$O45+LN(1+($P45*('Model Parameters'!$B$33+2*'Model Parameters'!$B$35)*EXP(-$O45*('Model Parameters'!$B$33+2*'Model Parameters'!$B$35)))/(1+LN(SQRT(1+$P45*('Model Parameters'!$B$33+2*'Model Parameters'!$B$35)*EXP(-$O45*('Model Parameters'!$B$33+2*'Model Parameters'!$B$35))))))/('Model Parameters'!$B$33+2*'Model Parameters'!$B$35))</f>
        <v>1950.166381205639</v>
      </c>
      <c r="R45">
        <f>'Input Parameters'!$G$4*'Model Parameters'!$F$2*EXP(-'Model Parameters'!$B$32*$N45-'Model Parameters'!$B$33*$Q45-'Model Parameters'!$B$35*($N45+2*$Q45))*$L45</f>
        <v>1.1954707228046102</v>
      </c>
      <c r="S45">
        <f>'Input Parameters'!$G$22+('Model Parameters'!$F$20*'Input Parameters'!$G$22 - (1/(1/(D45*($I45+2*$F45*$R45))+1/('Model Parameters'!$F$22*'Input Parameters'!$G$24))) +D45*($I45+2*$F45*$R45))/('Model Parameters'!$F$20+2*'Input Parameters'!$G$13*D45*'Model Parameters'!$B$61*$R45)</f>
        <v>1630.8907772539546</v>
      </c>
      <c r="T45">
        <f>'Input Parameters'!$G$15/(2*'Model Parameters'!$F$4)*'Model Parameters'!$B$39/('Model Parameters'!$B$65)*EXP(-($E45+0.11)/'Model Parameters'!$B$48)+'Input Parameters'!$G$13*'Model Parameters'!$B$61*$S45</f>
        <v>4386.6806290751774</v>
      </c>
      <c r="U45">
        <f>1/((SQRT($T45*(D45)^2/'Model Parameters'!$B$51))/TANH(SQRT($T45*(D45)^2/'Model Parameters'!$B$51))+$T45*D45/'Input Parameters'!$G$17)</f>
        <v>8.1729422723393522E-2</v>
      </c>
      <c r="V45" s="4">
        <f>(2*'Model Parameters'!$F$21*'Input Parameters'!$G$23+'Model Parameters'!$F$22*'Input Parameters'!$G$24+'Model Parameters'!$F$20*'Input Parameters'!$G$22+D45*$I45-'Model Parameters'!$F$20*$S45)/(2*'Model Parameters'!$F$21)</f>
        <v>-623.91440009437588</v>
      </c>
      <c r="W45" s="4">
        <f>D45*(2*$F45*U45*'Model Parameters'!$F$2*'Input Parameters'!$G$4)/(2*'Model Parameters'!$F$21)*EXP(-$S45*('Model Parameters'!$B$32+'Model Parameters'!$B$35))</f>
        <v>5804.6086663310698</v>
      </c>
      <c r="X45">
        <f>MAX(0,$V45+LN(1+($W45*('Model Parameters'!$B$33+2*'Model Parameters'!$B$35)*EXP(-$V45*('Model Parameters'!$B$33+2*'Model Parameters'!$B$35)))/(1+LN(SQRT(1+$W45*('Model Parameters'!$B$33+2*'Model Parameters'!$B$35)*EXP(-$V45*('Model Parameters'!$B$33+2*'Model Parameters'!$B$35))))))/('Model Parameters'!$B$33+2*'Model Parameters'!$B$35))</f>
        <v>2304.0782146679921</v>
      </c>
      <c r="Y45">
        <f>'Input Parameters'!$G$4*'Model Parameters'!$F$2*EXP(-'Model Parameters'!$B$32*$S45-'Model Parameters'!$B$33*$X45-'Model Parameters'!$B$35*($S45+2*$X45))*$U45</f>
        <v>1.1721782668364116</v>
      </c>
      <c r="Z45" s="8">
        <f>$E45-'Model Parameters'!$F$3*'Input Parameters'!$G$3/'Model Parameters'!$F$4*LN($S45/'Input Parameters'!$G$22)</f>
        <v>-1.2222156876694079</v>
      </c>
      <c r="AA45" s="8">
        <f>D45*$Y45*$F45*2*'Model Parameters'!$F$4/10</f>
        <v>247.35704672824258</v>
      </c>
      <c r="AB45" s="8">
        <f t="shared" si="6"/>
        <v>1.1721782668364116</v>
      </c>
      <c r="AC45" s="8">
        <f t="shared" si="7"/>
        <v>2304.0782146679921</v>
      </c>
      <c r="AD45" s="8">
        <f>LOG10(S45/1000/'Model Parameters'!$B$15)</f>
        <v>13.524481967256742</v>
      </c>
      <c r="AE45" s="8">
        <f>AA45*10/(AA45*10+('Model Parameters'!$F$4*D45)*I45)</f>
        <v>0.61214243213520059</v>
      </c>
      <c r="AF45" s="8">
        <f>MIN(1,('Model Parameters'!$B$45-'Model Parameters'!$F$3*'Input Parameters'!$G$3/'Model Parameters'!$F$4*LN($S45/'Input Parameters'!$G$22))/Z45)</f>
        <v>0.27999615053376115</v>
      </c>
      <c r="AG45" s="8">
        <f>MIN('Input Parameters'!$G$24+'Model Parameters'!$F$2*'Input Parameters'!$G$4*EXP(-'Model Parameters'!$B$32*$S45-'Model Parameters'!$B$33*$X45-'Model Parameters'!$B$35*($S45+2*$X45)),AC45*10^(3-AD45)/'Model Parameters'!$B$13)</f>
        <v>5.2968276827473182E-2</v>
      </c>
      <c r="AH45" s="8">
        <f>EXP(-'Model Parameters'!$B$32*$S45-'Model Parameters'!$B$33*$X45-'Model Parameters'!$B$35*($S45+2*$X45))</f>
        <v>0.42107296785721993</v>
      </c>
    </row>
    <row r="46" spans="4:34" x14ac:dyDescent="0.4">
      <c r="D46" s="4">
        <f t="shared" si="4"/>
        <v>4.357E-6</v>
      </c>
      <c r="E46">
        <f t="shared" si="5"/>
        <v>-0.99</v>
      </c>
      <c r="F46">
        <f>'Input Parameters'!$G$15/(2*'Model Parameters'!$F$4)*'Model Parameters'!$B$39/('Model Parameters'!$B$65)*EXP(-($E46+0.11)/'Model Parameters'!$B$48)</f>
        <v>2568.2374124370176</v>
      </c>
      <c r="G46">
        <f>1/((SQRT($F46*(D46)^2/'Model Parameters'!$B$51))/TANH(SQRT($F46*(D46)^2/'Model Parameters'!$B$51))+$F46*D46/'Input Parameters'!$G$17)</f>
        <v>0.10723363678183337</v>
      </c>
      <c r="H46">
        <f>'Model Parameters'!$F$2*'Input Parameters'!$G$4*$G46</f>
        <v>3.6524889213572669</v>
      </c>
      <c r="I46">
        <f>'Input Parameters'!$G$15*'Model Parameters'!$B$41/'Model Parameters'!$F$4*EXP(-$E46/'Model Parameters'!$B$50)</f>
        <v>3814.8600817790016</v>
      </c>
      <c r="J46">
        <f>'Input Parameters'!$G$22+('Model Parameters'!$F$20*'Input Parameters'!$G$22 - (1/(1/(D46*($I46+2*$F46*$H46))+1/('Model Parameters'!$F$22*'Input Parameters'!$G$24))) + D46*($I46+2*$F46*$H46))/('Model Parameters'!$F$20+2*'Input Parameters'!$G$13*D46*'Model Parameters'!$B$61*$H46)</f>
        <v>1963.5251767814586</v>
      </c>
      <c r="K46">
        <f>'Input Parameters'!$G$15/(2*'Model Parameters'!$F$4)*'Model Parameters'!$B$39/('Model Parameters'!$B$65)*EXP(-($E46+0.11)/'Model Parameters'!$B$48)+'Input Parameters'!$G$13*'Model Parameters'!$B$61*$J46</f>
        <v>4757.5679845483446</v>
      </c>
      <c r="L46">
        <f>1/((SQRT($K46*(D46)^2/'Model Parameters'!$B$51))/TANH(SQRT($K46*(D46)^2/'Model Parameters'!$B$51))+$K46*D46/'Input Parameters'!$G$17)</f>
        <v>7.6338508767229515E-2</v>
      </c>
      <c r="M46">
        <f>'Model Parameters'!$F$2*'Input Parameters'!$G$4*$L46</f>
        <v>2.6001688081558818</v>
      </c>
      <c r="N46">
        <f>'Input Parameters'!$G$22+('Model Parameters'!$F$20*'Input Parameters'!$G$22 - (1/(1/(D46*($I46+2*$F46*$M46))+1/('Model Parameters'!$F$22*'Input Parameters'!$G$24))) + D46*($I46+2*$F46*$M46))/('Model Parameters'!$F$20+2*'Input Parameters'!$G$13*D46*'Model Parameters'!$B$61*$M46)</f>
        <v>1875.9986748085878</v>
      </c>
      <c r="O46" s="4">
        <f>(2*'Model Parameters'!$F$21*'Input Parameters'!$G$23+'Model Parameters'!$F$22*'Input Parameters'!$G$24+'Model Parameters'!$F$20*'Input Parameters'!$G$22+D46*$I46-'Model Parameters'!$F$20*$N46)/(2*'Model Parameters'!$F$21)</f>
        <v>-1004.0777582963966</v>
      </c>
      <c r="P46" s="4">
        <f>D46*(2*$F46*$M46)/(2*'Model Parameters'!$F$21)*EXP(-$N46*('Model Parameters'!$B$32+'Model Parameters'!$B$35))</f>
        <v>5358.4140011804457</v>
      </c>
      <c r="Q46">
        <f>MAX(0,$O46+LN(1+($P46*('Model Parameters'!$B$33+2*'Model Parameters'!$B$35)*EXP(-$O46*('Model Parameters'!$B$33+2*'Model Parameters'!$B$35)))/(1+LN(SQRT(1+$P46*('Model Parameters'!$B$33+2*'Model Parameters'!$B$35)*EXP(-$O46*('Model Parameters'!$B$33+2*'Model Parameters'!$B$35))))))/('Model Parameters'!$B$33+2*'Model Parameters'!$B$35))</f>
        <v>1962.9550384241143</v>
      </c>
      <c r="R46">
        <f>'Input Parameters'!$G$4*'Model Parameters'!$F$2*EXP(-'Model Parameters'!$B$32*$N46-'Model Parameters'!$B$33*$Q46-'Model Parameters'!$B$35*($N46+2*$Q46))*$L46</f>
        <v>1.1615303766588898</v>
      </c>
      <c r="S46">
        <f>'Input Parameters'!$G$22+('Model Parameters'!$F$20*'Input Parameters'!$G$22 - (1/(1/(D46*($I46+2*$F46*$R46))+1/('Model Parameters'!$F$22*'Input Parameters'!$G$24))) +D46*($I46+2*$F46*$R46))/('Model Parameters'!$F$20+2*'Input Parameters'!$G$13*D46*'Model Parameters'!$B$61*$R46)</f>
        <v>1643.8431221848616</v>
      </c>
      <c r="T46">
        <f>'Input Parameters'!$G$15/(2*'Model Parameters'!$F$4)*'Model Parameters'!$B$39/('Model Parameters'!$B$65)*EXP(-($E46+0.11)/'Model Parameters'!$B$48)+'Input Parameters'!$G$13*'Model Parameters'!$B$61*$S46</f>
        <v>4401.1224936731378</v>
      </c>
      <c r="U46">
        <f>1/((SQRT($T46*(D46)^2/'Model Parameters'!$B$51))/TANH(SQRT($T46*(D46)^2/'Model Parameters'!$B$51))+$T46*D46/'Input Parameters'!$G$17)</f>
        <v>7.9726385823093285E-2</v>
      </c>
      <c r="V46" s="4">
        <f>(2*'Model Parameters'!$F$21*'Input Parameters'!$G$23+'Model Parameters'!$F$22*'Input Parameters'!$G$24+'Model Parameters'!$F$20*'Input Parameters'!$G$22+D46*$I46-'Model Parameters'!$F$20*$S46)/(2*'Model Parameters'!$F$21)</f>
        <v>-601.03351115379792</v>
      </c>
      <c r="W46" s="4">
        <f>D46*(2*$F46*U46*'Model Parameters'!$F$2*'Input Parameters'!$G$4)/(2*'Model Parameters'!$F$21)*EXP(-$S46*('Model Parameters'!$B$32+'Model Parameters'!$B$35))</f>
        <v>5783.3757966384919</v>
      </c>
      <c r="X46">
        <f>MAX(0,$V46+LN(1+($W46*('Model Parameters'!$B$33+2*'Model Parameters'!$B$35)*EXP(-$V46*('Model Parameters'!$B$33+2*'Model Parameters'!$B$35)))/(1+LN(SQRT(1+$W46*('Model Parameters'!$B$33+2*'Model Parameters'!$B$35)*EXP(-$V46*('Model Parameters'!$B$33+2*'Model Parameters'!$B$35))))))/('Model Parameters'!$B$33+2*'Model Parameters'!$B$35))</f>
        <v>2311.2389736256973</v>
      </c>
      <c r="Y46">
        <f>'Input Parameters'!$G$4*'Model Parameters'!$F$2*EXP(-'Model Parameters'!$B$32*$S46-'Model Parameters'!$B$33*$X46-'Model Parameters'!$B$35*($S46+2*$X46))*$U46</f>
        <v>1.1391074752614616</v>
      </c>
      <c r="Z46" s="8">
        <f>$E46-'Model Parameters'!$F$3*'Input Parameters'!$G$3/'Model Parameters'!$F$4*LN($S46/'Input Parameters'!$G$22)</f>
        <v>-1.2224189307628579</v>
      </c>
      <c r="AA46" s="8">
        <f>D46*$Y46*$F46*2*'Model Parameters'!$F$4/10</f>
        <v>245.96721673819602</v>
      </c>
      <c r="AB46" s="8">
        <f t="shared" si="6"/>
        <v>1.1391074752614616</v>
      </c>
      <c r="AC46" s="8">
        <f t="shared" si="7"/>
        <v>2311.2389736256973</v>
      </c>
      <c r="AD46" s="8">
        <f>LOG10(S46/1000/'Model Parameters'!$B$15)</f>
        <v>13.527917459383552</v>
      </c>
      <c r="AE46" s="8">
        <f>AA46*10/(AA46*10+('Model Parameters'!$F$4*D46)*I46)</f>
        <v>0.60532624256644729</v>
      </c>
      <c r="AF46" s="8">
        <f>MIN(1,('Model Parameters'!$B$45-'Model Parameters'!$F$3*'Input Parameters'!$G$3/'Model Parameters'!$F$4*LN($S46/'Input Parameters'!$G$22))/Z46)</f>
        <v>0.28011586056604126</v>
      </c>
      <c r="AG46" s="8">
        <f>MIN('Input Parameters'!$G$24+'Model Parameters'!$F$2*'Input Parameters'!$G$4*EXP(-'Model Parameters'!$B$32*$S46-'Model Parameters'!$B$33*$X46-'Model Parameters'!$B$35*($S46+2*$X46)),AC46*10^(3-AD46)/'Model Parameters'!$B$13)</f>
        <v>5.2714244562997919E-2</v>
      </c>
      <c r="AH46" s="8">
        <f>EXP(-'Model Parameters'!$B$32*$S46-'Model Parameters'!$B$33*$X46-'Model Parameters'!$B$35*($S46+2*$X46))</f>
        <v>0.41947371538006178</v>
      </c>
    </row>
    <row r="47" spans="4:34" x14ac:dyDescent="0.4">
      <c r="D47" s="4">
        <f t="shared" si="4"/>
        <v>4.4560000000000002E-6</v>
      </c>
      <c r="E47">
        <f t="shared" si="5"/>
        <v>-0.99</v>
      </c>
      <c r="F47">
        <f>'Input Parameters'!$G$15/(2*'Model Parameters'!$F$4)*'Model Parameters'!$B$39/('Model Parameters'!$B$65)*EXP(-($E47+0.11)/'Model Parameters'!$B$48)</f>
        <v>2568.2374124370176</v>
      </c>
      <c r="G47">
        <f>1/((SQRT($F47*(D47)^2/'Model Parameters'!$B$51))/TANH(SQRT($F47*(D47)^2/'Model Parameters'!$B$51))+$F47*D47/'Input Parameters'!$G$17)</f>
        <v>0.10485120440285833</v>
      </c>
      <c r="H47">
        <f>'Model Parameters'!$F$2*'Input Parameters'!$G$4*$G47</f>
        <v>3.5713408028075531</v>
      </c>
      <c r="I47">
        <f>'Input Parameters'!$G$15*'Model Parameters'!$B$41/'Model Parameters'!$F$4*EXP(-$E47/'Model Parameters'!$B$50)</f>
        <v>3814.8600817790016</v>
      </c>
      <c r="J47">
        <f>'Input Parameters'!$G$22+('Model Parameters'!$F$20*'Input Parameters'!$G$22 - (1/(1/(D47*($I47+2*$F47*$H47))+1/('Model Parameters'!$F$22*'Input Parameters'!$G$24))) + D47*($I47+2*$F47*$H47))/('Model Parameters'!$F$20+2*'Input Parameters'!$G$13*D47*'Model Parameters'!$B$61*$H47)</f>
        <v>1971.0875265288466</v>
      </c>
      <c r="K47">
        <f>'Input Parameters'!$G$15/(2*'Model Parameters'!$F$4)*'Model Parameters'!$B$39/('Model Parameters'!$B$65)*EXP(-($E47+0.11)/'Model Parameters'!$B$48)+'Input Parameters'!$G$13*'Model Parameters'!$B$61*$J47</f>
        <v>4766.0000045166817</v>
      </c>
      <c r="L47">
        <f>1/((SQRT($K47*(D47)^2/'Model Parameters'!$B$51))/TANH(SQRT($K47*(D47)^2/'Model Parameters'!$B$51))+$K47*D47/'Input Parameters'!$G$17)</f>
        <v>7.4568681212784663E-2</v>
      </c>
      <c r="M47">
        <f>'Model Parameters'!$F$2*'Input Parameters'!$G$4*$L47</f>
        <v>2.5398866454938598</v>
      </c>
      <c r="N47">
        <f>'Input Parameters'!$G$22+('Model Parameters'!$F$20*'Input Parameters'!$G$22 - (1/(1/(D47*($I47+2*$F47*$M47))+1/('Model Parameters'!$F$22*'Input Parameters'!$G$24))) + D47*($I47+2*$F47*$M47))/('Model Parameters'!$F$20+2*'Input Parameters'!$G$13*D47*'Model Parameters'!$B$61*$M47)</f>
        <v>1885.2447471069465</v>
      </c>
      <c r="O47" s="4">
        <f>(2*'Model Parameters'!$F$21*'Input Parameters'!$G$23+'Model Parameters'!$F$22*'Input Parameters'!$G$24+'Model Parameters'!$F$20*'Input Parameters'!$G$22+D47*$I47-'Model Parameters'!$F$20*$N47)/(2*'Model Parameters'!$F$21)</f>
        <v>-974.76242552706526</v>
      </c>
      <c r="P47" s="4">
        <f>D47*(2*$F47*$M47)/(2*'Model Parameters'!$F$21)*EXP(-$N47*('Model Parameters'!$B$32+'Model Parameters'!$B$35))</f>
        <v>5346.1073940170054</v>
      </c>
      <c r="Q47">
        <f>MAX(0,$O47+LN(1+($P47*('Model Parameters'!$B$33+2*'Model Parameters'!$B$35)*EXP(-$O47*('Model Parameters'!$B$33+2*'Model Parameters'!$B$35)))/(1+LN(SQRT(1+$P47*('Model Parameters'!$B$33+2*'Model Parameters'!$B$35)*EXP(-$O47*('Model Parameters'!$B$33+2*'Model Parameters'!$B$35))))))/('Model Parameters'!$B$33+2*'Model Parameters'!$B$35))</f>
        <v>1975.7851280612376</v>
      </c>
      <c r="R47">
        <f>'Input Parameters'!$G$4*'Model Parameters'!$F$2*EXP(-'Model Parameters'!$B$32*$N47-'Model Parameters'!$B$33*$Q47-'Model Parameters'!$B$35*($N47+2*$Q47))*$L47</f>
        <v>1.1291236296876217</v>
      </c>
      <c r="S47">
        <f>'Input Parameters'!$G$22+('Model Parameters'!$F$20*'Input Parameters'!$G$22 - (1/(1/(D47*($I47+2*$F47*$R47))+1/('Model Parameters'!$F$22*'Input Parameters'!$G$24))) +D47*($I47+2*$F47*$R47))/('Model Parameters'!$F$20+2*'Input Parameters'!$G$13*D47*'Model Parameters'!$B$61*$R47)</f>
        <v>1656.8682885117078</v>
      </c>
      <c r="T47">
        <f>'Input Parameters'!$G$15/(2*'Model Parameters'!$F$4)*'Model Parameters'!$B$39/('Model Parameters'!$B$65)*EXP(-($E47+0.11)/'Model Parameters'!$B$48)+'Input Parameters'!$G$13*'Model Parameters'!$B$61*$S47</f>
        <v>4415.6455541275718</v>
      </c>
      <c r="U47">
        <f>1/((SQRT($T47*(D47)^2/'Model Parameters'!$B$51))/TANH(SQRT($T47*(D47)^2/'Model Parameters'!$B$51))+$T47*D47/'Input Parameters'!$G$17)</f>
        <v>7.7812262459495227E-2</v>
      </c>
      <c r="V47" s="4">
        <f>(2*'Model Parameters'!$F$21*'Input Parameters'!$G$23+'Model Parameters'!$F$22*'Input Parameters'!$G$24+'Model Parameters'!$F$20*'Input Parameters'!$G$22+D47*$I47-'Model Parameters'!$F$20*$S47)/(2*'Model Parameters'!$F$21)</f>
        <v>-578.27904712259908</v>
      </c>
      <c r="W47" s="4">
        <f>D47*(2*$F47*U47*'Model Parameters'!$F$2*'Input Parameters'!$G$4)/(2*'Model Parameters'!$F$21)*EXP(-$S47*('Model Parameters'!$B$32+'Model Parameters'!$B$35))</f>
        <v>5762.1351288604765</v>
      </c>
      <c r="X47">
        <f>MAX(0,$V47+LN(1+($W47*('Model Parameters'!$B$33+2*'Model Parameters'!$B$35)*EXP(-$V47*('Model Parameters'!$B$33+2*'Model Parameters'!$B$35)))/(1+LN(SQRT(1+$W47*('Model Parameters'!$B$33+2*'Model Parameters'!$B$35)*EXP(-$V47*('Model Parameters'!$B$33+2*'Model Parameters'!$B$35))))))/('Model Parameters'!$B$33+2*'Model Parameters'!$B$35))</f>
        <v>2318.3541358782795</v>
      </c>
      <c r="Y47">
        <f>'Input Parameters'!$G$4*'Model Parameters'!$F$2*EXP(-'Model Parameters'!$B$32*$S47-'Model Parameters'!$B$33*$X47-'Model Parameters'!$B$35*($S47+2*$X47))*$U47</f>
        <v>1.1075389933552711</v>
      </c>
      <c r="Z47" s="8">
        <f>$E47-'Model Parameters'!$F$3*'Input Parameters'!$G$3/'Model Parameters'!$F$4*LN($S47/'Input Parameters'!$G$22)</f>
        <v>-1.2226217079635449</v>
      </c>
      <c r="AA47" s="8">
        <f>D47*$Y47*$F47*2*'Model Parameters'!$F$4/10</f>
        <v>244.58463603898412</v>
      </c>
      <c r="AB47" s="8">
        <f t="shared" si="6"/>
        <v>1.1075389933552711</v>
      </c>
      <c r="AC47" s="8">
        <f t="shared" si="7"/>
        <v>2318.3541358782795</v>
      </c>
      <c r="AD47" s="8">
        <f>LOG10(S47/1000/'Model Parameters'!$B$15)</f>
        <v>13.531345076355084</v>
      </c>
      <c r="AE47" s="8">
        <f>AA47*10/(AA47*10+('Model Parameters'!$F$4*D47)*I47)</f>
        <v>0.59859238217626787</v>
      </c>
      <c r="AF47" s="8">
        <f>MIN(1,('Model Parameters'!$B$45-'Model Parameters'!$F$3*'Input Parameters'!$G$3/'Model Parameters'!$F$4*LN($S47/'Input Parameters'!$G$22))/Z47)</f>
        <v>0.28023525652446601</v>
      </c>
      <c r="AG47" s="8">
        <f>MIN('Input Parameters'!$G$24+'Model Parameters'!$F$2*'Input Parameters'!$G$4*EXP(-'Model Parameters'!$B$32*$S47-'Model Parameters'!$B$33*$X47-'Model Parameters'!$B$35*($S47+2*$X47)),AC47*10^(3-AD47)/'Model Parameters'!$B$13)</f>
        <v>5.2460846549418919E-2</v>
      </c>
      <c r="AH47" s="8">
        <f>EXP(-'Model Parameters'!$B$32*$S47-'Model Parameters'!$B$33*$X47-'Model Parameters'!$B$35*($S47+2*$X47))</f>
        <v>0.41788146665715714</v>
      </c>
    </row>
    <row r="48" spans="4:34" x14ac:dyDescent="0.4">
      <c r="D48" s="4">
        <f t="shared" si="4"/>
        <v>4.5549999999999996E-6</v>
      </c>
      <c r="E48">
        <f t="shared" si="5"/>
        <v>-0.99</v>
      </c>
      <c r="F48">
        <f>'Input Parameters'!$G$15/(2*'Model Parameters'!$F$4)*'Model Parameters'!$B$39/('Model Parameters'!$B$65)*EXP(-($E48+0.11)/'Model Parameters'!$B$48)</f>
        <v>2568.2374124370176</v>
      </c>
      <c r="G48">
        <f>1/((SQRT($F48*(D48)^2/'Model Parameters'!$B$51))/TANH(SQRT($F48*(D48)^2/'Model Parameters'!$B$51))+$F48*D48/'Input Parameters'!$G$17)</f>
        <v>0.10257233250071569</v>
      </c>
      <c r="H48">
        <f>'Model Parameters'!$F$2*'Input Parameters'!$G$4*$G48</f>
        <v>3.4937200615404955</v>
      </c>
      <c r="I48">
        <f>'Input Parameters'!$G$15*'Model Parameters'!$B$41/'Model Parameters'!$F$4*EXP(-$E48/'Model Parameters'!$B$50)</f>
        <v>3814.8600817790016</v>
      </c>
      <c r="J48">
        <f>'Input Parameters'!$G$22+('Model Parameters'!$F$20*'Input Parameters'!$G$22 - (1/(1/(D48*($I48+2*$F48*$H48))+1/('Model Parameters'!$F$22*'Input Parameters'!$G$24))) + D48*($I48+2*$F48*$H48))/('Model Parameters'!$F$20+2*'Input Parameters'!$G$13*D48*'Model Parameters'!$B$61*$H48)</f>
        <v>1978.6498748063259</v>
      </c>
      <c r="K48">
        <f>'Input Parameters'!$G$15/(2*'Model Parameters'!$F$4)*'Model Parameters'!$B$39/('Model Parameters'!$B$65)*EXP(-($E48+0.11)/'Model Parameters'!$B$48)+'Input Parameters'!$G$13*'Model Parameters'!$B$61*$J48</f>
        <v>4774.432022846071</v>
      </c>
      <c r="L48">
        <f>1/((SQRT($K48*(D48)^2/'Model Parameters'!$B$51))/TANH(SQRT($K48*(D48)^2/'Model Parameters'!$B$51))+$K48*D48/'Input Parameters'!$G$17)</f>
        <v>7.2875978700985292E-2</v>
      </c>
      <c r="M48">
        <f>'Model Parameters'!$F$2*'Input Parameters'!$G$4*$L48</f>
        <v>2.482231441799899</v>
      </c>
      <c r="N48">
        <f>'Input Parameters'!$G$22+('Model Parameters'!$F$20*'Input Parameters'!$G$22 - (1/(1/(D48*($I48+2*$F48*$M48))+1/('Model Parameters'!$F$22*'Input Parameters'!$G$24))) + D48*($I48+2*$F48*$M48))/('Model Parameters'!$F$20+2*'Input Parameters'!$G$13*D48*'Model Parameters'!$B$61*$M48)</f>
        <v>1894.5031531369136</v>
      </c>
      <c r="O48" s="4">
        <f>(2*'Model Parameters'!$F$21*'Input Parameters'!$G$23+'Model Parameters'!$F$22*'Input Parameters'!$G$24+'Model Parameters'!$F$20*'Input Parameters'!$G$22+D48*$I48-'Model Parameters'!$F$20*$N48)/(2*'Model Parameters'!$F$21)</f>
        <v>-945.46850529564006</v>
      </c>
      <c r="P48" s="4">
        <f>D48*(2*$F48*$M48)/(2*'Model Parameters'!$F$21)*EXP(-$N48*('Model Parameters'!$B$32+'Model Parameters'!$B$35))</f>
        <v>5333.8286247487686</v>
      </c>
      <c r="Q48">
        <f>MAX(0,$O48+LN(1+($P48*('Model Parameters'!$B$33+2*'Model Parameters'!$B$35)*EXP(-$O48*('Model Parameters'!$B$33+2*'Model Parameters'!$B$35)))/(1+LN(SQRT(1+$P48*('Model Parameters'!$B$33+2*'Model Parameters'!$B$35)*EXP(-$O48*('Model Parameters'!$B$33+2*'Model Parameters'!$B$35))))))/('Model Parameters'!$B$33+2*'Model Parameters'!$B$35))</f>
        <v>1988.6565876075892</v>
      </c>
      <c r="R48">
        <f>'Input Parameters'!$G$4*'Model Parameters'!$F$2*EXP(-'Model Parameters'!$B$32*$N48-'Model Parameters'!$B$33*$Q48-'Model Parameters'!$B$35*($N48+2*$Q48))*$L48</f>
        <v>1.0981505059314753</v>
      </c>
      <c r="S48">
        <f>'Input Parameters'!$G$22+('Model Parameters'!$F$20*'Input Parameters'!$G$22 - (1/(1/(D48*($I48+2*$F48*$R48))+1/('Model Parameters'!$F$22*'Input Parameters'!$G$24))) +D48*($I48+2*$F48*$R48))/('Model Parameters'!$F$20+2*'Input Parameters'!$G$13*D48*'Model Parameters'!$B$61*$R48)</f>
        <v>1669.9664543259305</v>
      </c>
      <c r="T48">
        <f>'Input Parameters'!$G$15/(2*'Model Parameters'!$F$4)*'Model Parameters'!$B$39/('Model Parameters'!$B$65)*EXP(-($E48+0.11)/'Model Parameters'!$B$48)+'Input Parameters'!$G$13*'Model Parameters'!$B$61*$S48</f>
        <v>4430.2500090104304</v>
      </c>
      <c r="U48">
        <f>1/((SQRT($T48*(D48)^2/'Model Parameters'!$B$51))/TANH(SQRT($T48*(D48)^2/'Model Parameters'!$B$51))+$T48*D48/'Input Parameters'!$G$17)</f>
        <v>7.5981259231789611E-2</v>
      </c>
      <c r="V48" s="4">
        <f>(2*'Model Parameters'!$F$21*'Input Parameters'!$G$23+'Model Parameters'!$F$22*'Input Parameters'!$G$24+'Model Parameters'!$F$20*'Input Parameters'!$G$22+D48*$I48-'Model Parameters'!$F$20*$S48)/(2*'Model Parameters'!$F$21)</f>
        <v>-555.65131718455018</v>
      </c>
      <c r="W48" s="4">
        <f>D48*(2*$F48*U48*'Model Parameters'!$F$2*'Input Parameters'!$G$4)/(2*'Model Parameters'!$F$21)*EXP(-$S48*('Model Parameters'!$B$32+'Model Parameters'!$B$35))</f>
        <v>5740.8873731300864</v>
      </c>
      <c r="X48">
        <f>MAX(0,$V48+LN(1+($W48*('Model Parameters'!$B$33+2*'Model Parameters'!$B$35)*EXP(-$V48*('Model Parameters'!$B$33+2*'Model Parameters'!$B$35)))/(1+LN(SQRT(1+$W48*('Model Parameters'!$B$33+2*'Model Parameters'!$B$35)*EXP(-$V48*('Model Parameters'!$B$33+2*'Model Parameters'!$B$35))))))/('Model Parameters'!$B$33+2*'Model Parameters'!$B$35))</f>
        <v>2325.4232468566961</v>
      </c>
      <c r="Y48">
        <f>'Input Parameters'!$G$4*'Model Parameters'!$F$2*EXP(-'Model Parameters'!$B$32*$S48-'Model Parameters'!$B$33*$X48-'Model Parameters'!$B$35*($S48+2*$X48))*$U48</f>
        <v>1.0773748579491356</v>
      </c>
      <c r="Z48" s="8">
        <f>$E48-'Model Parameters'!$F$3*'Input Parameters'!$G$3/'Model Parameters'!$F$4*LN($S48/'Input Parameters'!$G$22)</f>
        <v>-1.2228240204303868</v>
      </c>
      <c r="AA48" s="8">
        <f>D48*$Y48*$F48*2*'Model Parameters'!$F$4/10</f>
        <v>243.20930283349679</v>
      </c>
      <c r="AB48" s="8">
        <f t="shared" si="6"/>
        <v>1.0773748579491356</v>
      </c>
      <c r="AC48" s="8">
        <f t="shared" si="7"/>
        <v>2325.4232468566961</v>
      </c>
      <c r="AD48" s="8">
        <f>LOG10(S48/1000/'Model Parameters'!$B$15)</f>
        <v>13.53476483776096</v>
      </c>
      <c r="AE48" s="8">
        <f>AA48*10/(AA48*10+('Model Parameters'!$F$4*D48)*I48)</f>
        <v>0.59193984621755735</v>
      </c>
      <c r="AF48" s="8">
        <f>MIN(1,('Model Parameters'!$B$45-'Model Parameters'!$F$3*'Input Parameters'!$G$3/'Model Parameters'!$F$4*LN($S48/'Input Parameters'!$G$22))/Z48)</f>
        <v>0.28035433938378634</v>
      </c>
      <c r="AG48" s="8">
        <f>MIN('Input Parameters'!$G$24+'Model Parameters'!$F$2*'Input Parameters'!$G$4*EXP(-'Model Parameters'!$B$32*$S48-'Model Parameters'!$B$33*$X48-'Model Parameters'!$B$35*($S48+2*$X48)),AC48*10^(3-AD48)/'Model Parameters'!$B$13)</f>
        <v>5.2208085322124599E-2</v>
      </c>
      <c r="AH48" s="8">
        <f>EXP(-'Model Parameters'!$B$32*$S48-'Model Parameters'!$B$33*$X48-'Model Parameters'!$B$35*($S48+2*$X48))</f>
        <v>0.41629622958503776</v>
      </c>
    </row>
    <row r="49" spans="4:34" x14ac:dyDescent="0.4">
      <c r="D49" s="4">
        <f t="shared" si="4"/>
        <v>4.6539999999999998E-6</v>
      </c>
      <c r="E49">
        <f t="shared" si="5"/>
        <v>-0.99</v>
      </c>
      <c r="F49">
        <f>'Input Parameters'!$G$15/(2*'Model Parameters'!$F$4)*'Model Parameters'!$B$39/('Model Parameters'!$B$65)*EXP(-($E49+0.11)/'Model Parameters'!$B$48)</f>
        <v>2568.2374124370176</v>
      </c>
      <c r="G49">
        <f>1/((SQRT($F49*(D49)^2/'Model Parameters'!$B$51))/TANH(SQRT($F49*(D49)^2/'Model Parameters'!$B$51))+$F49*D49/'Input Parameters'!$G$17)</f>
        <v>0.10039041250300514</v>
      </c>
      <c r="H49">
        <f>'Model Parameters'!$F$2*'Input Parameters'!$G$4*$G49</f>
        <v>3.4194016027238883</v>
      </c>
      <c r="I49">
        <f>'Input Parameters'!$G$15*'Model Parameters'!$B$41/'Model Parameters'!$F$4*EXP(-$E49/'Model Parameters'!$B$50)</f>
        <v>3814.8600817790016</v>
      </c>
      <c r="J49">
        <f>'Input Parameters'!$G$22+('Model Parameters'!$F$20*'Input Parameters'!$G$22 - (1/(1/(D49*($I49+2*$F49*$H49))+1/('Model Parameters'!$F$22*'Input Parameters'!$G$24))) + D49*($I49+2*$F49*$H49))/('Model Parameters'!$F$20+2*'Input Parameters'!$G$13*D49*'Model Parameters'!$B$61*$H49)</f>
        <v>1986.2122222953296</v>
      </c>
      <c r="K49">
        <f>'Input Parameters'!$G$15/(2*'Model Parameters'!$F$4)*'Model Parameters'!$B$39/('Model Parameters'!$B$65)*EXP(-($E49+0.11)/'Model Parameters'!$B$48)+'Input Parameters'!$G$13*'Model Parameters'!$B$61*$J49</f>
        <v>4782.8640402963101</v>
      </c>
      <c r="L49">
        <f>1/((SQRT($K49*(D49)^2/'Model Parameters'!$B$51))/TANH(SQRT($K49*(D49)^2/'Model Parameters'!$B$51))+$K49*D49/'Input Parameters'!$G$17)</f>
        <v>7.1255478574656236E-2</v>
      </c>
      <c r="M49">
        <f>'Model Parameters'!$F$2*'Input Parameters'!$G$4*$L49</f>
        <v>2.4270355262634631</v>
      </c>
      <c r="N49">
        <f>'Input Parameters'!$G$22+('Model Parameters'!$F$20*'Input Parameters'!$G$22 - (1/(1/(D49*($I49+2*$F49*$M49))+1/('Model Parameters'!$F$22*'Input Parameters'!$G$24))) + D49*($I49+2*$F49*$M49))/('Model Parameters'!$F$20+2*'Input Parameters'!$G$13*D49*'Model Parameters'!$B$61*$M49)</f>
        <v>1903.7738663778175</v>
      </c>
      <c r="O49" s="4">
        <f>(2*'Model Parameters'!$F$21*'Input Parameters'!$G$23+'Model Parameters'!$F$22*'Input Parameters'!$G$24+'Model Parameters'!$F$20*'Input Parameters'!$G$22+D49*$I49-'Model Parameters'!$F$20*$N49)/(2*'Model Parameters'!$F$21)</f>
        <v>-916.19595155969705</v>
      </c>
      <c r="P49" s="4">
        <f>D49*(2*$F49*$M49)/(2*'Model Parameters'!$F$21)*EXP(-$N49*('Model Parameters'!$B$32+'Model Parameters'!$B$35))</f>
        <v>5321.5776201359813</v>
      </c>
      <c r="Q49">
        <f>MAX(0,$O49+LN(1+($P49*('Model Parameters'!$B$33+2*'Model Parameters'!$B$35)*EXP(-$O49*('Model Parameters'!$B$33+2*'Model Parameters'!$B$35)))/(1+LN(SQRT(1+$P49*('Model Parameters'!$B$33+2*'Model Parameters'!$B$35)*EXP(-$O49*('Model Parameters'!$B$33+2*'Model Parameters'!$B$35))))))/('Model Parameters'!$B$33+2*'Model Parameters'!$B$35))</f>
        <v>2001.5693546138511</v>
      </c>
      <c r="R49">
        <f>'Input Parameters'!$G$4*'Model Parameters'!$F$2*EXP(-'Model Parameters'!$B$32*$N49-'Model Parameters'!$B$33*$Q49-'Model Parameters'!$B$35*($N49+2*$Q49))*$L49</f>
        <v>1.0685195350012819</v>
      </c>
      <c r="S49">
        <f>'Input Parameters'!$G$22+('Model Parameters'!$F$20*'Input Parameters'!$G$22 - (1/(1/(D49*($I49+2*$F49*$R49))+1/('Model Parameters'!$F$22*'Input Parameters'!$G$24))) +D49*($I49+2*$F49*$R49))/('Model Parameters'!$F$20+2*'Input Parameters'!$G$13*D49*'Model Parameters'!$B$61*$R49)</f>
        <v>1683.1377944961544</v>
      </c>
      <c r="T49">
        <f>'Input Parameters'!$G$15/(2*'Model Parameters'!$F$4)*'Model Parameters'!$B$39/('Model Parameters'!$B$65)*EXP(-($E49+0.11)/'Model Parameters'!$B$48)+'Input Parameters'!$G$13*'Model Parameters'!$B$61*$S49</f>
        <v>4444.93605330023</v>
      </c>
      <c r="U49">
        <f>1/((SQRT($T49*(D49)^2/'Model Parameters'!$B$51))/TANH(SQRT($T49*(D49)^2/'Model Parameters'!$B$51))+$T49*D49/'Input Parameters'!$G$17)</f>
        <v>7.4228075697782253E-2</v>
      </c>
      <c r="V49" s="4">
        <f>(2*'Model Parameters'!$F$21*'Input Parameters'!$G$23+'Model Parameters'!$F$22*'Input Parameters'!$G$24+'Model Parameters'!$F$20*'Input Parameters'!$G$22+D49*$I49-'Model Parameters'!$F$20*$S49)/(2*'Model Parameters'!$F$21)</f>
        <v>-533.15062492831066</v>
      </c>
      <c r="W49" s="4">
        <f>D49*(2*$F49*U49*'Model Parameters'!$F$2*'Input Parameters'!$G$4)/(2*'Model Parameters'!$F$21)*EXP(-$S49*('Model Parameters'!$B$32+'Model Parameters'!$B$35))</f>
        <v>5719.6332415770912</v>
      </c>
      <c r="X49">
        <f>MAX(0,$V49+LN(1+($W49*('Model Parameters'!$B$33+2*'Model Parameters'!$B$35)*EXP(-$V49*('Model Parameters'!$B$33+2*'Model Parameters'!$B$35)))/(1+LN(SQRT(1+$W49*('Model Parameters'!$B$33+2*'Model Parameters'!$B$35)*EXP(-$V49*('Model Parameters'!$B$33+2*'Model Parameters'!$B$35))))))/('Model Parameters'!$B$33+2*'Model Parameters'!$B$35))</f>
        <v>2332.4458550201862</v>
      </c>
      <c r="Y49">
        <f>'Input Parameters'!$G$4*'Model Parameters'!$F$2*EXP(-'Model Parameters'!$B$32*$S49-'Model Parameters'!$B$33*$X49-'Model Parameters'!$B$35*($S49+2*$X49))*$U49</f>
        <v>1.0485254388355401</v>
      </c>
      <c r="Z49" s="8">
        <f>$E49-'Model Parameters'!$F$3*'Input Parameters'!$G$3/'Model Parameters'!$F$4*LN($S49/'Input Parameters'!$G$22)</f>
        <v>-1.2230258692852105</v>
      </c>
      <c r="AA49" s="8">
        <f>D49*$Y49*$F49*2*'Model Parameters'!$F$4/10</f>
        <v>241.84121473915906</v>
      </c>
      <c r="AB49" s="8">
        <f t="shared" si="6"/>
        <v>1.0485254388355401</v>
      </c>
      <c r="AC49" s="8">
        <f t="shared" si="7"/>
        <v>2332.4458550201862</v>
      </c>
      <c r="AD49" s="8">
        <f>LOG10(S49/1000/'Model Parameters'!$B$15)</f>
        <v>13.53817676256382</v>
      </c>
      <c r="AE49" s="8">
        <f>AA49*10/(AA49*10+('Model Parameters'!$F$4*D49)*I49)</f>
        <v>0.58536764271299446</v>
      </c>
      <c r="AF49" s="8">
        <f>MIN(1,('Model Parameters'!$B$45-'Model Parameters'!$F$3*'Input Parameters'!$G$3/'Model Parameters'!$F$4*LN($S49/'Input Parameters'!$G$22))/Z49)</f>
        <v>0.28047311009511983</v>
      </c>
      <c r="AG49" s="8">
        <f>MIN('Input Parameters'!$G$24+'Model Parameters'!$F$2*'Input Parameters'!$G$4*EXP(-'Model Parameters'!$B$32*$S49-'Model Parameters'!$B$33*$X49-'Model Parameters'!$B$35*($S49+2*$X49)),AC49*10^(3-AD49)/'Model Parameters'!$B$13)</f>
        <v>5.1955963446145115E-2</v>
      </c>
      <c r="AH49" s="8">
        <f>EXP(-'Model Parameters'!$B$32*$S49-'Model Parameters'!$B$33*$X49-'Model Parameters'!$B$35*($S49+2*$X49))</f>
        <v>0.41471801144813136</v>
      </c>
    </row>
    <row r="50" spans="4:34" x14ac:dyDescent="0.4">
      <c r="D50" s="4">
        <f t="shared" si="4"/>
        <v>4.7530000000000001E-6</v>
      </c>
      <c r="E50">
        <f t="shared" si="5"/>
        <v>-0.99</v>
      </c>
      <c r="F50">
        <f>'Input Parameters'!$G$15/(2*'Model Parameters'!$F$4)*'Model Parameters'!$B$39/('Model Parameters'!$B$65)*EXP(-($E50+0.11)/'Model Parameters'!$B$48)</f>
        <v>2568.2374124370176</v>
      </c>
      <c r="G50">
        <f>1/((SQRT($F50*(D50)^2/'Model Parameters'!$B$51))/TANH(SQRT($F50*(D50)^2/'Model Parameters'!$B$51))+$F50*D50/'Input Parameters'!$G$17)</f>
        <v>9.8299386357268148E-2</v>
      </c>
      <c r="H50">
        <f>'Model Parameters'!$F$2*'Input Parameters'!$G$4*$G50</f>
        <v>3.3481790828058973</v>
      </c>
      <c r="I50">
        <f>'Input Parameters'!$G$15*'Model Parameters'!$B$41/'Model Parameters'!$F$4*EXP(-$E50/'Model Parameters'!$B$50)</f>
        <v>3814.8600817790016</v>
      </c>
      <c r="J50">
        <f>'Input Parameters'!$G$22+('Model Parameters'!$F$20*'Input Parameters'!$G$22 - (1/(1/(D50*($I50+2*$F50*$H50))+1/('Model Parameters'!$F$22*'Input Parameters'!$G$24))) + D50*($I50+2*$F50*$H50))/('Model Parameters'!$F$20+2*'Input Parameters'!$G$13*D50*'Model Parameters'!$B$61*$H50)</f>
        <v>1993.7745694478576</v>
      </c>
      <c r="K50">
        <f>'Input Parameters'!$G$15/(2*'Model Parameters'!$F$4)*'Model Parameters'!$B$39/('Model Parameters'!$B$65)*EXP(-($E50+0.11)/'Model Parameters'!$B$48)+'Input Parameters'!$G$13*'Model Parameters'!$B$61*$J50</f>
        <v>4791.296057371379</v>
      </c>
      <c r="L50">
        <f>1/((SQRT($K50*(D50)^2/'Model Parameters'!$B$51))/TANH(SQRT($K50*(D50)^2/'Model Parameters'!$B$51))+$K50*D50/'Input Parameters'!$G$17)</f>
        <v>6.9702668318582517E-2</v>
      </c>
      <c r="M50">
        <f>'Model Parameters'!$F$2*'Input Parameters'!$G$4*$L50</f>
        <v>2.3741451979346935</v>
      </c>
      <c r="N50">
        <f>'Input Parameters'!$G$22+('Model Parameters'!$F$20*'Input Parameters'!$G$22 - (1/(1/(D50*($I50+2*$F50*$M50))+1/('Model Parameters'!$F$22*'Input Parameters'!$G$24))) + D50*($I50+2*$F50*$M50))/('Model Parameters'!$F$20+2*'Input Parameters'!$G$13*D50*'Model Parameters'!$B$61*$M50)</f>
        <v>1913.0568604207742</v>
      </c>
      <c r="O50" s="4">
        <f>(2*'Model Parameters'!$F$21*'Input Parameters'!$G$23+'Model Parameters'!$F$22*'Input Parameters'!$G$24+'Model Parameters'!$F$20*'Input Parameters'!$G$22+D50*$I50-'Model Parameters'!$F$20*$N50)/(2*'Model Parameters'!$F$21)</f>
        <v>-886.94471847088835</v>
      </c>
      <c r="P50" s="4">
        <f>D50*(2*$F50*$M50)/(2*'Model Parameters'!$F$21)*EXP(-$N50*('Model Parameters'!$B$32+'Model Parameters'!$B$35))</f>
        <v>5309.3543073906358</v>
      </c>
      <c r="Q50">
        <f>MAX(0,$O50+LN(1+($P50*('Model Parameters'!$B$33+2*'Model Parameters'!$B$35)*EXP(-$O50*('Model Parameters'!$B$33+2*'Model Parameters'!$B$35)))/(1+LN(SQRT(1+$P50*('Model Parameters'!$B$33+2*'Model Parameters'!$B$35)*EXP(-$O50*('Model Parameters'!$B$33+2*'Model Parameters'!$B$35))))))/('Model Parameters'!$B$33+2*'Model Parameters'!$B$35))</f>
        <v>2014.5233666852023</v>
      </c>
      <c r="R50">
        <f>'Input Parameters'!$G$4*'Model Parameters'!$F$2*EXP(-'Model Parameters'!$B$32*$N50-'Model Parameters'!$B$33*$Q50-'Model Parameters'!$B$35*($N50+2*$Q50))*$L50</f>
        <v>1.0401468662647289</v>
      </c>
      <c r="S50">
        <f>'Input Parameters'!$G$22+('Model Parameters'!$F$20*'Input Parameters'!$G$22 - (1/(1/(D50*($I50+2*$F50*$R50))+1/('Model Parameters'!$F$22*'Input Parameters'!$G$24))) +D50*($I50+2*$F50*$R50))/('Model Parameters'!$F$20+2*'Input Parameters'!$G$13*D50*'Model Parameters'!$B$61*$R50)</f>
        <v>1696.3824806352914</v>
      </c>
      <c r="T50">
        <f>'Input Parameters'!$G$15/(2*'Model Parameters'!$F$4)*'Model Parameters'!$B$39/('Model Parameters'!$B$65)*EXP(-($E50+0.11)/'Model Parameters'!$B$48)+'Input Parameters'!$G$13*'Model Parameters'!$B$61*$S50</f>
        <v>4459.7038783453672</v>
      </c>
      <c r="U50">
        <f>1/((SQRT($T50*(D50)^2/'Model Parameters'!$B$51))/TANH(SQRT($T50*(D50)^2/'Model Parameters'!$B$51))+$T50*D50/'Input Parameters'!$G$17)</f>
        <v>7.2547853034755028E-2</v>
      </c>
      <c r="V50" s="4">
        <f>(2*'Model Parameters'!$F$21*'Input Parameters'!$G$23+'Model Parameters'!$F$22*'Input Parameters'!$G$24+'Model Parameters'!$F$20*'Input Parameters'!$G$22+D50*$I50-'Model Parameters'!$F$20*$S50)/(2*'Model Parameters'!$F$21)</f>
        <v>-510.77726829031297</v>
      </c>
      <c r="W50" s="4">
        <f>D50*(2*$F50*U50*'Model Parameters'!$F$2*'Input Parameters'!$G$4)/(2*'Model Parameters'!$F$21)*EXP(-$S50*('Model Parameters'!$B$32+'Model Parameters'!$B$35))</f>
        <v>5698.3734482500986</v>
      </c>
      <c r="X50">
        <f>MAX(0,$V50+LN(1+($W50*('Model Parameters'!$B$33+2*'Model Parameters'!$B$35)*EXP(-$V50*('Model Parameters'!$B$33+2*'Model Parameters'!$B$35)))/(1+LN(SQRT(1+$W50*('Model Parameters'!$B$33+2*'Model Parameters'!$B$35)*EXP(-$V50*('Model Parameters'!$B$33+2*'Model Parameters'!$B$35))))))/('Model Parameters'!$B$33+2*'Model Parameters'!$B$35))</f>
        <v>2339.4215119378537</v>
      </c>
      <c r="Y50">
        <f>'Input Parameters'!$G$4*'Model Parameters'!$F$2*EXP(-'Model Parameters'!$B$32*$S50-'Model Parameters'!$B$33*$X50-'Model Parameters'!$B$35*($S50+2*$X50))*$U50</f>
        <v>1.0209085709573362</v>
      </c>
      <c r="Z50" s="8">
        <f>$E50-'Model Parameters'!$F$3*'Input Parameters'!$G$3/'Model Parameters'!$F$4*LN($S50/'Input Parameters'!$G$22)</f>
        <v>-1.2232272556136889</v>
      </c>
      <c r="AA50" s="8">
        <f>D50*$Y50*$F50*2*'Model Parameters'!$F$4/10</f>
        <v>240.48036879342922</v>
      </c>
      <c r="AB50" s="8">
        <f t="shared" si="6"/>
        <v>1.0209085709573362</v>
      </c>
      <c r="AC50" s="8">
        <f t="shared" si="7"/>
        <v>2339.4215119378537</v>
      </c>
      <c r="AD50" s="8">
        <f>LOG10(S50/1000/'Model Parameters'!$B$15)</f>
        <v>13.541580869115197</v>
      </c>
      <c r="AE50" s="8">
        <f>AA50*10/(AA50*10+('Model Parameters'!$F$4*D50)*I50)</f>
        <v>0.57887479224272254</v>
      </c>
      <c r="AF50" s="8">
        <f>MIN(1,('Model Parameters'!$B$45-'Model Parameters'!$F$3*'Input Parameters'!$G$3/'Model Parameters'!$F$4*LN($S50/'Input Parameters'!$G$22))/Z50)</f>
        <v>0.2805915695865468</v>
      </c>
      <c r="AG50" s="8">
        <f>MIN('Input Parameters'!$G$24+'Model Parameters'!$F$2*'Input Parameters'!$G$4*EXP(-'Model Parameters'!$B$32*$S50-'Model Parameters'!$B$33*$X50-'Model Parameters'!$B$35*($S50+2*$X50)),AC50*10^(3-AD50)/'Model Parameters'!$B$13)</f>
        <v>5.1704483513648467E-2</v>
      </c>
      <c r="AH50" s="8">
        <f>EXP(-'Model Parameters'!$B$32*$S50-'Model Parameters'!$B$33*$X50-'Model Parameters'!$B$35*($S50+2*$X50))</f>
        <v>0.4131468189203662</v>
      </c>
    </row>
    <row r="51" spans="4:34" x14ac:dyDescent="0.4">
      <c r="D51" s="4">
        <f t="shared" si="4"/>
        <v>4.8519999999999995E-6</v>
      </c>
      <c r="E51">
        <f t="shared" si="5"/>
        <v>-0.99</v>
      </c>
      <c r="F51">
        <f>'Input Parameters'!$G$15/(2*'Model Parameters'!$F$4)*'Model Parameters'!$B$39/('Model Parameters'!$B$65)*EXP(-($E51+0.11)/'Model Parameters'!$B$48)</f>
        <v>2568.2374124370176</v>
      </c>
      <c r="G51">
        <f>1/((SQRT($F51*(D51)^2/'Model Parameters'!$B$51))/TANH(SQRT($F51*(D51)^2/'Model Parameters'!$B$51))+$F51*D51/'Input Parameters'!$G$17)</f>
        <v>9.6293690391711775E-2</v>
      </c>
      <c r="H51">
        <f>'Model Parameters'!$F$2*'Input Parameters'!$G$4*$G51</f>
        <v>3.279862997353066</v>
      </c>
      <c r="I51">
        <f>'Input Parameters'!$G$15*'Model Parameters'!$B$41/'Model Parameters'!$F$4*EXP(-$E51/'Model Parameters'!$B$50)</f>
        <v>3814.8600817790016</v>
      </c>
      <c r="J51">
        <f>'Input Parameters'!$G$22+('Model Parameters'!$F$20*'Input Parameters'!$G$22 - (1/(1/(D51*($I51+2*$F51*$H51))+1/('Model Parameters'!$F$22*'Input Parameters'!$G$24))) + D51*($I51+2*$F51*$H51))/('Model Parameters'!$F$20+2*'Input Parameters'!$G$13*D51*'Model Parameters'!$B$61*$H51)</f>
        <v>2001.3369165629213</v>
      </c>
      <c r="K51">
        <f>'Input Parameters'!$G$15/(2*'Model Parameters'!$F$4)*'Model Parameters'!$B$39/('Model Parameters'!$B$65)*EXP(-($E51+0.11)/'Model Parameters'!$B$48)+'Input Parameters'!$G$13*'Model Parameters'!$B$61*$J51</f>
        <v>4799.7280744046748</v>
      </c>
      <c r="L51">
        <f>1/((SQRT($K51*(D51)^2/'Model Parameters'!$B$51))/TANH(SQRT($K51*(D51)^2/'Model Parameters'!$B$51))+$K51*D51/'Input Parameters'!$G$17)</f>
        <v>6.8213403716313625E-2</v>
      </c>
      <c r="M51">
        <f>'Model Parameters'!$F$2*'Input Parameters'!$G$4*$L51</f>
        <v>2.3234193005017514</v>
      </c>
      <c r="N51">
        <f>'Input Parameters'!$G$22+('Model Parameters'!$F$20*'Input Parameters'!$G$22 - (1/(1/(D51*($I51+2*$F51*$M51))+1/('Model Parameters'!$F$22*'Input Parameters'!$G$24))) + D51*($I51+2*$F51*$M51))/('Model Parameters'!$F$20+2*'Input Parameters'!$G$13*D51*'Model Parameters'!$B$61*$M51)</f>
        <v>1922.3521089653682</v>
      </c>
      <c r="O51" s="4">
        <f>(2*'Model Parameters'!$F$21*'Input Parameters'!$G$23+'Model Parameters'!$F$22*'Input Parameters'!$G$24+'Model Parameters'!$F$20*'Input Parameters'!$G$22+D51*$I51-'Model Parameters'!$F$20*$N51)/(2*'Model Parameters'!$F$21)</f>
        <v>-857.71476036917602</v>
      </c>
      <c r="P51" s="4">
        <f>D51*(2*$F51*$M51)/(2*'Model Parameters'!$F$21)*EXP(-$N51*('Model Parameters'!$B$32+'Model Parameters'!$B$35))</f>
        <v>5297.1586141315711</v>
      </c>
      <c r="Q51">
        <f>MAX(0,$O51+LN(1+($P51*('Model Parameters'!$B$33+2*'Model Parameters'!$B$35)*EXP(-$O51*('Model Parameters'!$B$33+2*'Model Parameters'!$B$35)))/(1+LN(SQRT(1+$P51*('Model Parameters'!$B$33+2*'Model Parameters'!$B$35)*EXP(-$O51*('Model Parameters'!$B$33+2*'Model Parameters'!$B$35))))))/('Model Parameters'!$B$33+2*'Model Parameters'!$B$35))</f>
        <v>2027.5185614799398</v>
      </c>
      <c r="R51">
        <f>'Input Parameters'!$G$4*'Model Parameters'!$F$2*EXP(-'Model Parameters'!$B$32*$N51-'Model Parameters'!$B$33*$Q51-'Model Parameters'!$B$35*($N51+2*$Q51))*$L51</f>
        <v>1.0129554914803167</v>
      </c>
      <c r="S51">
        <f>'Input Parameters'!$G$22+('Model Parameters'!$F$20*'Input Parameters'!$G$22 - (1/(1/(D51*($I51+2*$F51*$R51))+1/('Model Parameters'!$F$22*'Input Parameters'!$G$24))) +D51*($I51+2*$F51*$R51))/('Model Parameters'!$F$20+2*'Input Parameters'!$G$13*D51*'Model Parameters'!$B$61*$R51)</f>
        <v>1709.7006810689079</v>
      </c>
      <c r="T51">
        <f>'Input Parameters'!$G$15/(2*'Model Parameters'!$F$4)*'Model Parameters'!$B$39/('Model Parameters'!$B$65)*EXP(-($E51+0.11)/'Model Parameters'!$B$48)+'Input Parameters'!$G$13*'Model Parameters'!$B$61*$S51</f>
        <v>4474.5536718288495</v>
      </c>
      <c r="U51">
        <f>1/((SQRT($T51*(D51)^2/'Model Parameters'!$B$51))/TANH(SQRT($T51*(D51)^2/'Model Parameters'!$B$51))+$T51*D51/'Input Parameters'!$G$17)</f>
        <v>7.0936128985201422E-2</v>
      </c>
      <c r="V51" s="4">
        <f>(2*'Model Parameters'!$F$21*'Input Parameters'!$G$23+'Model Parameters'!$F$22*'Input Parameters'!$G$24+'Model Parameters'!$F$20*'Input Parameters'!$G$22+D51*$I51-'Model Parameters'!$F$20*$S51)/(2*'Model Parameters'!$F$21)</f>
        <v>-488.53153949984187</v>
      </c>
      <c r="W51" s="4">
        <f>D51*(2*$F51*U51*'Model Parameters'!$F$2*'Input Parameters'!$G$4)/(2*'Model Parameters'!$F$21)*EXP(-$S51*('Model Parameters'!$B$32+'Model Parameters'!$B$35))</f>
        <v>5677.1087090167221</v>
      </c>
      <c r="X51">
        <f>MAX(0,$V51+LN(1+($W51*('Model Parameters'!$B$33+2*'Model Parameters'!$B$35)*EXP(-$V51*('Model Parameters'!$B$33+2*'Model Parameters'!$B$35)))/(1+LN(SQRT(1+$W51*('Model Parameters'!$B$33+2*'Model Parameters'!$B$35)*EXP(-$V51*('Model Parameters'!$B$33+2*'Model Parameters'!$B$35))))))/('Model Parameters'!$B$33+2*'Model Parameters'!$B$35))</f>
        <v>2346.3497723629844</v>
      </c>
      <c r="Y51">
        <f>'Input Parameters'!$G$4*'Model Parameters'!$F$2*EXP(-'Model Parameters'!$B$32*$S51-'Model Parameters'!$B$33*$X51-'Model Parameters'!$B$35*($S51+2*$X51))*$U51</f>
        <v>0.99444879283612153</v>
      </c>
      <c r="Z51" s="8">
        <f>$E51-'Model Parameters'!$F$3*'Input Parameters'!$G$3/'Model Parameters'!$F$4*LN($S51/'Input Parameters'!$G$22)</f>
        <v>-1.2234281804662777</v>
      </c>
      <c r="AA51" s="8">
        <f>D51*$Y51*$F51*2*'Model Parameters'!$F$4/10</f>
        <v>239.12676145894957</v>
      </c>
      <c r="AB51" s="8">
        <f t="shared" si="6"/>
        <v>0.99444879283612153</v>
      </c>
      <c r="AC51" s="8">
        <f t="shared" si="7"/>
        <v>2346.3497723629844</v>
      </c>
      <c r="AD51" s="8">
        <f>LOG10(S51/1000/'Model Parameters'!$B$15)</f>
        <v>13.544977175171317</v>
      </c>
      <c r="AE51" s="8">
        <f>AA51*10/(AA51*10+('Model Parameters'!$F$4*D51)*I51)</f>
        <v>0.57246032773740629</v>
      </c>
      <c r="AF51" s="8">
        <f>MIN(1,('Model Parameters'!$B$45-'Model Parameters'!$F$3*'Input Parameters'!$G$3/'Model Parameters'!$F$4*LN($S51/'Input Parameters'!$G$22))/Z51)</f>
        <v>0.28070971876370304</v>
      </c>
      <c r="AG51" s="8">
        <f>MIN('Input Parameters'!$G$24+'Model Parameters'!$F$2*'Input Parameters'!$G$4*EXP(-'Model Parameters'!$B$32*$S51-'Model Parameters'!$B$33*$X51-'Model Parameters'!$B$35*($S51+2*$X51)),AC51*10^(3-AD51)/'Model Parameters'!$B$13)</f>
        <v>5.145364814132504E-2</v>
      </c>
      <c r="AH51" s="8">
        <f>EXP(-'Model Parameters'!$B$32*$S51-'Model Parameters'!$B$33*$X51-'Model Parameters'!$B$35*($S51+2*$X51))</f>
        <v>0.41158265806763</v>
      </c>
    </row>
    <row r="52" spans="4:34" x14ac:dyDescent="0.4">
      <c r="D52" s="4">
        <f t="shared" si="4"/>
        <v>4.9509999999999997E-6</v>
      </c>
      <c r="E52">
        <f t="shared" si="5"/>
        <v>-0.99</v>
      </c>
      <c r="F52">
        <f>'Input Parameters'!$G$15/(2*'Model Parameters'!$F$4)*'Model Parameters'!$B$39/('Model Parameters'!$B$65)*EXP(-($E52+0.11)/'Model Parameters'!$B$48)</f>
        <v>2568.2374124370176</v>
      </c>
      <c r="G52">
        <f>1/((SQRT($F52*(D52)^2/'Model Parameters'!$B$51))/TANH(SQRT($F52*(D52)^2/'Model Parameters'!$B$51))+$F52*D52/'Input Parameters'!$G$17)</f>
        <v>9.4368205903546887E-2</v>
      </c>
      <c r="H52">
        <f>'Model Parameters'!$F$2*'Input Parameters'!$G$4*$G52</f>
        <v>3.214278998037853</v>
      </c>
      <c r="I52">
        <f>'Input Parameters'!$G$15*'Model Parameters'!$B$41/'Model Parameters'!$F$4*EXP(-$E52/'Model Parameters'!$B$50)</f>
        <v>3814.8600817790016</v>
      </c>
      <c r="J52">
        <f>'Input Parameters'!$G$22+('Model Parameters'!$F$20*'Input Parameters'!$G$22 - (1/(1/(D52*($I52+2*$F52*$H52))+1/('Model Parameters'!$F$22*'Input Parameters'!$G$24))) + D52*($I52+2*$F52*$H52))/('Model Parameters'!$F$20+2*'Input Parameters'!$G$13*D52*'Model Parameters'!$B$61*$H52)</f>
        <v>2008.899263837558</v>
      </c>
      <c r="K52">
        <f>'Input Parameters'!$G$15/(2*'Model Parameters'!$F$4)*'Model Parameters'!$B$39/('Model Parameters'!$B$65)*EXP(-($E52+0.11)/'Model Parameters'!$B$48)+'Input Parameters'!$G$13*'Model Parameters'!$B$61*$J52</f>
        <v>4808.160091615895</v>
      </c>
      <c r="L52">
        <f>1/((SQRT($K52*(D52)^2/'Model Parameters'!$B$51))/TANH(SQRT($K52*(D52)^2/'Model Parameters'!$B$51))+$K52*D52/'Input Parameters'!$G$17)</f>
        <v>6.6783872027310037E-2</v>
      </c>
      <c r="M52">
        <f>'Model Parameters'!$F$2*'Input Parameters'!$G$4*$L52</f>
        <v>2.2747279680662249</v>
      </c>
      <c r="N52">
        <f>'Input Parameters'!$G$22+('Model Parameters'!$F$20*'Input Parameters'!$G$22 - (1/(1/(D52*($I52+2*$F52*$M52))+1/('Model Parameters'!$F$22*'Input Parameters'!$G$24))) + D52*($I52+2*$F52*$M52))/('Model Parameters'!$F$20+2*'Input Parameters'!$G$13*D52*'Model Parameters'!$B$61*$M52)</f>
        <v>1931.6595858172288</v>
      </c>
      <c r="O52" s="4">
        <f>(2*'Model Parameters'!$F$21*'Input Parameters'!$G$23+'Model Parameters'!$F$22*'Input Parameters'!$G$24+'Model Parameters'!$F$20*'Input Parameters'!$G$22+D52*$I52-'Model Parameters'!$F$20*$N52)/(2*'Model Parameters'!$F$21)</f>
        <v>-828.50603177862763</v>
      </c>
      <c r="P52" s="4">
        <f>D52*(2*$F52*$M52)/(2*'Model Parameters'!$F$21)*EXP(-$N52*('Model Parameters'!$B$32+'Model Parameters'!$B$35))</f>
        <v>5284.9904683529039</v>
      </c>
      <c r="Q52">
        <f>MAX(0,$O52+LN(1+($P52*('Model Parameters'!$B$33+2*'Model Parameters'!$B$35)*EXP(-$O52*('Model Parameters'!$B$33+2*'Model Parameters'!$B$35)))/(1+LN(SQRT(1+$P52*('Model Parameters'!$B$33+2*'Model Parameters'!$B$35)*EXP(-$O52*('Model Parameters'!$B$33+2*'Model Parameters'!$B$35))))))/('Model Parameters'!$B$33+2*'Model Parameters'!$B$35))</f>
        <v>2040.5548767109642</v>
      </c>
      <c r="R52">
        <f>'Input Parameters'!$G$4*'Model Parameters'!$F$2*EXP(-'Model Parameters'!$B$32*$N52-'Model Parameters'!$B$33*$Q52-'Model Parameters'!$B$35*($N52+2*$Q52))*$L52</f>
        <v>0.98687456069829127</v>
      </c>
      <c r="S52">
        <f>'Input Parameters'!$G$22+('Model Parameters'!$F$20*'Input Parameters'!$G$22 - (1/(1/(D52*($I52+2*$F52*$R52))+1/('Model Parameters'!$F$22*'Input Parameters'!$G$24))) +D52*($I52+2*$F52*$R52))/('Model Parameters'!$F$20+2*'Input Parameters'!$G$13*D52*'Model Parameters'!$B$61*$R52)</f>
        <v>1723.0925608045909</v>
      </c>
      <c r="T52">
        <f>'Input Parameters'!$G$15/(2*'Model Parameters'!$F$4)*'Model Parameters'!$B$39/('Model Parameters'!$B$65)*EXP(-($E52+0.11)/'Model Parameters'!$B$48)+'Input Parameters'!$G$13*'Model Parameters'!$B$61*$S52</f>
        <v>4489.4856177341362</v>
      </c>
      <c r="U52">
        <f>1/((SQRT($T52*(D52)^2/'Model Parameters'!$B$51))/TANH(SQRT($T52*(D52)^2/'Model Parameters'!$B$51))+$T52*D52/'Input Parameters'!$G$17)</f>
        <v>6.9388798207834362E-2</v>
      </c>
      <c r="V52" s="4">
        <f>(2*'Model Parameters'!$F$21*'Input Parameters'!$G$23+'Model Parameters'!$F$22*'Input Parameters'!$G$24+'Model Parameters'!$F$20*'Input Parameters'!$G$22+D52*$I52-'Model Parameters'!$F$20*$S52)/(2*'Model Parameters'!$F$21)</f>
        <v>-466.41372502585267</v>
      </c>
      <c r="W52" s="4">
        <f>D52*(2*$F52*U52*'Model Parameters'!$F$2*'Input Parameters'!$G$4)/(2*'Model Parameters'!$F$21)*EXP(-$S52*('Model Parameters'!$B$32+'Model Parameters'!$B$35))</f>
        <v>5655.8397414506326</v>
      </c>
      <c r="X52">
        <f>MAX(0,$V52+LN(1+($W52*('Model Parameters'!$B$33+2*'Model Parameters'!$B$35)*EXP(-$V52*('Model Parameters'!$B$33+2*'Model Parameters'!$B$35)))/(1+LN(SQRT(1+$W52*('Model Parameters'!$B$33+2*'Model Parameters'!$B$35)*EXP(-$V52*('Model Parameters'!$B$33+2*'Model Parameters'!$B$35))))))/('Model Parameters'!$B$33+2*'Model Parameters'!$B$35))</f>
        <v>2353.2301943026901</v>
      </c>
      <c r="Y52">
        <f>'Input Parameters'!$G$4*'Model Parameters'!$F$2*EXP(-'Model Parameters'!$B$32*$S52-'Model Parameters'!$B$33*$X52-'Model Parameters'!$B$35*($S52+2*$X52))*$U52</f>
        <v>0.96907667637012074</v>
      </c>
      <c r="Z52" s="8">
        <f>$E52-'Model Parameters'!$F$3*'Input Parameters'!$G$3/'Model Parameters'!$F$4*LN($S52/'Input Parameters'!$G$22)</f>
        <v>-1.2236286448591418</v>
      </c>
      <c r="AA52" s="8">
        <f>D52*$Y52*$F52*2*'Model Parameters'!$F$4/10</f>
        <v>237.78038862854132</v>
      </c>
      <c r="AB52" s="8">
        <f t="shared" si="6"/>
        <v>0.96907667637012074</v>
      </c>
      <c r="AC52" s="8">
        <f t="shared" si="7"/>
        <v>2353.2301943026901</v>
      </c>
      <c r="AD52" s="8">
        <f>LOG10(S52/1000/'Model Parameters'!$B$15)</f>
        <v>13.548365697908793</v>
      </c>
      <c r="AE52" s="8">
        <f>AA52*10/(AA52*10+('Model Parameters'!$F$4*D52)*I52)</f>
        <v>0.566123294276631</v>
      </c>
      <c r="AF52" s="8">
        <f>MIN(1,('Model Parameters'!$B$45-'Model Parameters'!$F$3*'Input Parameters'!$G$3/'Model Parameters'!$F$4*LN($S52/'Input Parameters'!$G$22))/Z52)</f>
        <v>0.28082755851036706</v>
      </c>
      <c r="AG52" s="8">
        <f>MIN('Input Parameters'!$G$24+'Model Parameters'!$F$2*'Input Parameters'!$G$4*EXP(-'Model Parameters'!$B$32*$S52-'Model Parameters'!$B$33*$X52-'Model Parameters'!$B$35*($S52+2*$X52)),AC52*10^(3-AD52)/'Model Parameters'!$B$13)</f>
        <v>5.1203459967725698E-2</v>
      </c>
      <c r="AH52" s="8">
        <f>EXP(-'Model Parameters'!$B$32*$S52-'Model Parameters'!$B$33*$X52-'Model Parameters'!$B$35*($S52+2*$X52))</f>
        <v>0.41002553435078493</v>
      </c>
    </row>
    <row r="53" spans="4:34" x14ac:dyDescent="0.4">
      <c r="D53" s="4">
        <f t="shared" si="4"/>
        <v>5.0499999999999999E-6</v>
      </c>
      <c r="E53">
        <f t="shared" si="5"/>
        <v>-0.99</v>
      </c>
      <c r="F53">
        <f>'Input Parameters'!$G$15/(2*'Model Parameters'!$F$4)*'Model Parameters'!$B$39/('Model Parameters'!$B$65)*EXP(-($E53+0.11)/'Model Parameters'!$B$48)</f>
        <v>2568.2374124370176</v>
      </c>
      <c r="G53">
        <f>1/((SQRT($F53*(D53)^2/'Model Parameters'!$B$51))/TANH(SQRT($F53*(D53)^2/'Model Parameters'!$B$51))+$F53*D53/'Input Parameters'!$G$17)</f>
        <v>9.2518215554155819E-2</v>
      </c>
      <c r="H53">
        <f>'Model Parameters'!$F$2*'Input Parameters'!$G$4*$G53</f>
        <v>3.1512664074128054</v>
      </c>
      <c r="I53">
        <f>'Input Parameters'!$G$15*'Model Parameters'!$B$41/'Model Parameters'!$F$4*EXP(-$E53/'Model Parameters'!$B$50)</f>
        <v>3814.8600817790016</v>
      </c>
      <c r="J53">
        <f>'Input Parameters'!$G$22+('Model Parameters'!$F$20*'Input Parameters'!$G$22 - (1/(1/(D53*($I53+2*$F53*$H53))+1/('Model Parameters'!$F$22*'Input Parameters'!$G$24))) + D53*($I53+2*$F53*$H53))/('Model Parameters'!$F$20+2*'Input Parameters'!$G$13*D53*'Model Parameters'!$B$61*$H53)</f>
        <v>2016.4616114008761</v>
      </c>
      <c r="K53">
        <f>'Input Parameters'!$G$15/(2*'Model Parameters'!$F$4)*'Model Parameters'!$B$39/('Model Parameters'!$B$65)*EXP(-($E53+0.11)/'Model Parameters'!$B$48)+'Input Parameters'!$G$13*'Model Parameters'!$B$61*$J53</f>
        <v>4816.5921091489945</v>
      </c>
      <c r="L53">
        <f>1/((SQRT($K53*(D53)^2/'Model Parameters'!$B$51))/TANH(SQRT($K53*(D53)^2/'Model Parameters'!$B$51))+$K53*D53/'Input Parameters'!$G$17)</f>
        <v>6.5410559495449869E-2</v>
      </c>
      <c r="M53">
        <f>'Model Parameters'!$F$2*'Input Parameters'!$G$4*$L53</f>
        <v>2.227951518449157</v>
      </c>
      <c r="N53">
        <f>'Input Parameters'!$G$22+('Model Parameters'!$F$20*'Input Parameters'!$G$22 - (1/(1/(D53*($I53+2*$F53*$M53))+1/('Model Parameters'!$F$22*'Input Parameters'!$G$24))) + D53*($I53+2*$F53*$M53))/('Model Parameters'!$F$20+2*'Input Parameters'!$G$13*D53*'Model Parameters'!$B$61*$M53)</f>
        <v>1940.9792648862124</v>
      </c>
      <c r="O53" s="4">
        <f>(2*'Model Parameters'!$F$21*'Input Parameters'!$G$23+'Model Parameters'!$F$22*'Input Parameters'!$G$24+'Model Parameters'!$F$20*'Input Parameters'!$G$22+D53*$I53-'Model Parameters'!$F$20*$N53)/(2*'Model Parameters'!$F$21)</f>
        <v>-799.31848740425755</v>
      </c>
      <c r="P53" s="4">
        <f>D53*(2*$F53*$M53)/(2*'Model Parameters'!$F$21)*EXP(-$N53*('Model Parameters'!$B$32+'Model Parameters'!$B$35))</f>
        <v>5272.8497984016813</v>
      </c>
      <c r="Q53">
        <f>MAX(0,$O53+LN(1+($P53*('Model Parameters'!$B$33+2*'Model Parameters'!$B$35)*EXP(-$O53*('Model Parameters'!$B$33+2*'Model Parameters'!$B$35)))/(1+LN(SQRT(1+$P53*('Model Parameters'!$B$33+2*'Model Parameters'!$B$35)*EXP(-$O53*('Model Parameters'!$B$33+2*'Model Parameters'!$B$35))))))/('Model Parameters'!$B$33+2*'Model Parameters'!$B$35))</f>
        <v>2053.6322501491804</v>
      </c>
      <c r="R53">
        <f>'Input Parameters'!$G$4*'Model Parameters'!$F$2*EXP(-'Model Parameters'!$B$32*$N53-'Model Parameters'!$B$33*$Q53-'Model Parameters'!$B$35*($N53+2*$Q53))*$L53</f>
        <v>0.96183877862920719</v>
      </c>
      <c r="S53">
        <f>'Input Parameters'!$G$22+('Model Parameters'!$F$20*'Input Parameters'!$G$22 - (1/(1/(D53*($I53+2*$F53*$R53))+1/('Model Parameters'!$F$22*'Input Parameters'!$G$24))) +D53*($I53+2*$F53*$R53))/('Model Parameters'!$F$20+2*'Input Parameters'!$G$13*D53*'Model Parameters'!$B$61*$R53)</f>
        <v>1736.5582815021403</v>
      </c>
      <c r="T53">
        <f>'Input Parameters'!$G$15/(2*'Model Parameters'!$F$4)*'Model Parameters'!$B$39/('Model Parameters'!$B$65)*EXP(-($E53+0.11)/'Model Parameters'!$B$48)+'Input Parameters'!$G$13*'Model Parameters'!$B$61*$S53</f>
        <v>4504.4998963119042</v>
      </c>
      <c r="U53">
        <f>1/((SQRT($T53*(D53)^2/'Model Parameters'!$B$51))/TANH(SQRT($T53*(D53)^2/'Model Parameters'!$B$51))+$T53*D53/'Input Parameters'!$G$17)</f>
        <v>6.7902077292172153E-2</v>
      </c>
      <c r="V53" s="4">
        <f>(2*'Model Parameters'!$F$21*'Input Parameters'!$G$23+'Model Parameters'!$F$22*'Input Parameters'!$G$24+'Model Parameters'!$F$20*'Input Parameters'!$G$22+D53*$I53-'Model Parameters'!$F$20*$S53)/(2*'Model Parameters'!$F$21)</f>
        <v>-444.4241055252225</v>
      </c>
      <c r="W53" s="4">
        <f>D53*(2*$F53*U53*'Model Parameters'!$F$2*'Input Parameters'!$G$4)/(2*'Model Parameters'!$F$21)*EXP(-$S53*('Model Parameters'!$B$32+'Model Parameters'!$B$35))</f>
        <v>5634.5672647107003</v>
      </c>
      <c r="X53">
        <f>MAX(0,$V53+LN(1+($W53*('Model Parameters'!$B$33+2*'Model Parameters'!$B$35)*EXP(-$V53*('Model Parameters'!$B$33+2*'Model Parameters'!$B$35)))/(1+LN(SQRT(1+$W53*('Model Parameters'!$B$33+2*'Model Parameters'!$B$35)*EXP(-$V53*('Model Parameters'!$B$33+2*'Model Parameters'!$B$35))))))/('Model Parameters'!$B$33+2*'Model Parameters'!$B$35))</f>
        <v>2360.0623390844648</v>
      </c>
      <c r="Y53">
        <f>'Input Parameters'!$G$4*'Model Parameters'!$F$2*EXP(-'Model Parameters'!$B$32*$S53-'Model Parameters'!$B$33*$X53-'Model Parameters'!$B$35*($S53+2*$X53))*$U53</f>
        <v>0.9447282354635641</v>
      </c>
      <c r="Z53" s="8">
        <f>$E53-'Model Parameters'!$F$3*'Input Parameters'!$G$3/'Model Parameters'!$F$4*LN($S53/'Input Parameters'!$G$22)</f>
        <v>-1.223828649775073</v>
      </c>
      <c r="AA53" s="8">
        <f>D53*$Y53*$F53*2*'Model Parameters'!$F$4/10</f>
        <v>236.44124563015052</v>
      </c>
      <c r="AB53" s="8">
        <f t="shared" si="6"/>
        <v>0.9447282354635641</v>
      </c>
      <c r="AC53" s="8">
        <f t="shared" si="7"/>
        <v>2360.0623390844648</v>
      </c>
      <c r="AD53" s="8">
        <f>LOG10(S53/1000/'Model Parameters'!$B$15)</f>
        <v>13.551746453940108</v>
      </c>
      <c r="AE53" s="8">
        <f>AA53*10/(AA53*10+('Model Parameters'!$F$4*D53)*I53)</f>
        <v>0.55986274889254861</v>
      </c>
      <c r="AF53" s="8">
        <f>MIN(1,('Model Parameters'!$B$45-'Model Parameters'!$F$3*'Input Parameters'!$G$3/'Model Parameters'!$F$4*LN($S53/'Input Parameters'!$G$22))/Z53)</f>
        <v>0.28094508968903864</v>
      </c>
      <c r="AG53" s="8">
        <f>MIN('Input Parameters'!$G$24+'Model Parameters'!$F$2*'Input Parameters'!$G$4*EXP(-'Model Parameters'!$B$32*$S53-'Model Parameters'!$B$33*$X53-'Model Parameters'!$B$35*($S53+2*$X53)),AC53*10^(3-AD53)/'Model Parameters'!$B$13)</f>
        <v>5.0953921650609441E-2</v>
      </c>
      <c r="AH53" s="8">
        <f>EXP(-'Model Parameters'!$B$32*$S53-'Model Parameters'!$B$33*$X53-'Model Parameters'!$B$35*($S53+2*$X53))</f>
        <v>0.40847545262905377</v>
      </c>
    </row>
    <row r="54" spans="4:34" x14ac:dyDescent="0.4">
      <c r="D54" s="4">
        <f t="shared" si="4"/>
        <v>5.1490000000000002E-6</v>
      </c>
      <c r="E54">
        <f t="shared" si="5"/>
        <v>-0.99</v>
      </c>
      <c r="F54">
        <f>'Input Parameters'!$G$15/(2*'Model Parameters'!$F$4)*'Model Parameters'!$B$39/('Model Parameters'!$B$65)*EXP(-($E54+0.11)/'Model Parameters'!$B$48)</f>
        <v>2568.2374124370176</v>
      </c>
      <c r="G54">
        <f>1/((SQRT($F54*(D54)^2/'Model Parameters'!$B$51))/TANH(SQRT($F54*(D54)^2/'Model Parameters'!$B$51))+$F54*D54/'Input Parameters'!$G$17)</f>
        <v>9.0739364791172158E-2</v>
      </c>
      <c r="H54">
        <f>'Model Parameters'!$F$2*'Input Parameters'!$G$4*$G54</f>
        <v>3.090676904906569</v>
      </c>
      <c r="I54">
        <f>'Input Parameters'!$G$15*'Model Parameters'!$B$41/'Model Parameters'!$F$4*EXP(-$E54/'Model Parameters'!$B$50)</f>
        <v>3814.8600817790016</v>
      </c>
      <c r="J54">
        <f>'Input Parameters'!$G$22+('Model Parameters'!$F$20*'Input Parameters'!$G$22 - (1/(1/(D54*($I54+2*$F54*$H54))+1/('Model Parameters'!$F$22*'Input Parameters'!$G$24))) + D54*($I54+2*$F54*$H54))/('Model Parameters'!$F$20+2*'Input Parameters'!$G$13*D54*'Model Parameters'!$B$61*$H54)</f>
        <v>2024.0239593367614</v>
      </c>
      <c r="K54">
        <f>'Input Parameters'!$G$15/(2*'Model Parameters'!$F$4)*'Model Parameters'!$B$39/('Model Parameters'!$B$65)*EXP(-($E54+0.11)/'Model Parameters'!$B$48)+'Input Parameters'!$G$13*'Model Parameters'!$B$61*$J54</f>
        <v>4825.0241270975066</v>
      </c>
      <c r="L54">
        <f>1/((SQRT($K54*(D54)^2/'Model Parameters'!$B$51))/TANH(SQRT($K54*(D54)^2/'Model Parameters'!$B$51))+$K54*D54/'Input Parameters'!$G$17)</f>
        <v>6.4090222605905606E-2</v>
      </c>
      <c r="M54">
        <f>'Model Parameters'!$F$2*'Input Parameters'!$G$4*$L54</f>
        <v>2.1829794741704469</v>
      </c>
      <c r="N54">
        <f>'Input Parameters'!$G$22+('Model Parameters'!$F$20*'Input Parameters'!$G$22 - (1/(1/(D54*($I54+2*$F54*$M54))+1/('Model Parameters'!$F$22*'Input Parameters'!$G$24))) + D54*($I54+2*$F54*$M54))/('Model Parameters'!$F$20+2*'Input Parameters'!$G$13*D54*'Model Parameters'!$B$61*$M54)</f>
        <v>1950.3111201850031</v>
      </c>
      <c r="O54" s="4">
        <f>(2*'Model Parameters'!$F$21*'Input Parameters'!$G$23+'Model Parameters'!$F$22*'Input Parameters'!$G$24+'Model Parameters'!$F$20*'Input Parameters'!$G$22+D54*$I54-'Model Parameters'!$F$20*$N54)/(2*'Model Parameters'!$F$21)</f>
        <v>-770.15208212959953</v>
      </c>
      <c r="P54" s="4">
        <f>D54*(2*$F54*$M54)/(2*'Model Parameters'!$F$21)*EXP(-$N54*('Model Parameters'!$B$32+'Model Parameters'!$B$35))</f>
        <v>5260.7365329619388</v>
      </c>
      <c r="Q54">
        <f>MAX(0,$O54+LN(1+($P54*('Model Parameters'!$B$33+2*'Model Parameters'!$B$35)*EXP(-$O54*('Model Parameters'!$B$33+2*'Model Parameters'!$B$35)))/(1+LN(SQRT(1+$P54*('Model Parameters'!$B$33+2*'Model Parameters'!$B$35)*EXP(-$O54*('Model Parameters'!$B$33+2*'Model Parameters'!$B$35))))))/('Model Parameters'!$B$33+2*'Model Parameters'!$B$35))</f>
        <v>2066.7506196281151</v>
      </c>
      <c r="R54">
        <f>'Input Parameters'!$G$4*'Model Parameters'!$F$2*EXP(-'Model Parameters'!$B$32*$N54-'Model Parameters'!$B$33*$Q54-'Model Parameters'!$B$35*($N54+2*$Q54))*$L54</f>
        <v>0.93778787064969804</v>
      </c>
      <c r="S54">
        <f>'Input Parameters'!$G$22+('Model Parameters'!$F$20*'Input Parameters'!$G$22 - (1/(1/(D54*($I54+2*$F54*$R54))+1/('Model Parameters'!$F$22*'Input Parameters'!$G$24))) +D54*($I54+2*$F54*$R54))/('Model Parameters'!$F$20+2*'Input Parameters'!$G$13*D54*'Model Parameters'!$B$61*$R54)</f>
        <v>1750.0980014444619</v>
      </c>
      <c r="T54">
        <f>'Input Parameters'!$G$15/(2*'Model Parameters'!$F$4)*'Model Parameters'!$B$39/('Model Parameters'!$B$65)*EXP(-($E54+0.11)/'Model Parameters'!$B$48)+'Input Parameters'!$G$13*'Model Parameters'!$B$61*$S54</f>
        <v>4519.5966840475921</v>
      </c>
      <c r="U54">
        <f>1/((SQRT($T54*(D54)^2/'Model Parameters'!$B$51))/TANH(SQRT($T54*(D54)^2/'Model Parameters'!$B$51))+$T54*D54/'Input Parameters'!$G$17)</f>
        <v>6.6472473809069857E-2</v>
      </c>
      <c r="V54" s="4">
        <f>(2*'Model Parameters'!$F$21*'Input Parameters'!$G$23+'Model Parameters'!$F$22*'Input Parameters'!$G$24+'Model Parameters'!$F$20*'Input Parameters'!$G$22+D54*$I54-'Model Parameters'!$F$20*$S54)/(2*'Model Parameters'!$F$21)</f>
        <v>-422.56295579221717</v>
      </c>
      <c r="W54" s="4">
        <f>D54*(2*$F54*U54*'Model Parameters'!$F$2*'Input Parameters'!$G$4)/(2*'Model Parameters'!$F$21)*EXP(-$S54*('Model Parameters'!$B$32+'Model Parameters'!$B$35))</f>
        <v>5613.2919994154554</v>
      </c>
      <c r="X54">
        <f>MAX(0,$V54+LN(1+($W54*('Model Parameters'!$B$33+2*'Model Parameters'!$B$35)*EXP(-$V54*('Model Parameters'!$B$33+2*'Model Parameters'!$B$35)))/(1+LN(SQRT(1+$W54*('Model Parameters'!$B$33+2*'Model Parameters'!$B$35)*EXP(-$V54*('Model Parameters'!$B$33+2*'Model Parameters'!$B$35))))))/('Model Parameters'!$B$33+2*'Model Parameters'!$B$35))</f>
        <v>2366.8457714206152</v>
      </c>
      <c r="Y54">
        <f>'Input Parameters'!$G$4*'Model Parameters'!$F$2*EXP(-'Model Parameters'!$B$32*$S54-'Model Parameters'!$B$33*$X54-'Model Parameters'!$B$35*($S54+2*$X54))*$U54</f>
        <v>0.92134440287793873</v>
      </c>
      <c r="Z54" s="8">
        <f>$E54-'Model Parameters'!$F$3*'Input Parameters'!$G$3/'Model Parameters'!$F$4*LN($S54/'Input Parameters'!$G$22)</f>
        <v>-1.2240281961643937</v>
      </c>
      <c r="AA54" s="8">
        <f>D54*$Y54*$F54*2*'Model Parameters'!$F$4/10</f>
        <v>235.10932723180667</v>
      </c>
      <c r="AB54" s="8">
        <f t="shared" si="6"/>
        <v>0.92134440287793873</v>
      </c>
      <c r="AC54" s="8">
        <f t="shared" si="7"/>
        <v>2366.8457714206152</v>
      </c>
      <c r="AD54" s="8">
        <f>LOG10(S54/1000/'Model Parameters'!$B$15)</f>
        <v>13.555119459328916</v>
      </c>
      <c r="AE54" s="8">
        <f>AA54*10/(AA54*10+('Model Parameters'!$F$4*D54)*I54)</f>
        <v>0.55367776037864092</v>
      </c>
      <c r="AF54" s="8">
        <f>MIN(1,('Model Parameters'!$B$45-'Model Parameters'!$F$3*'Input Parameters'!$G$3/'Model Parameters'!$F$4*LN($S54/'Input Parameters'!$G$22))/Z54)</f>
        <v>0.28106231314150942</v>
      </c>
      <c r="AG54" s="8">
        <f>MIN('Input Parameters'!$G$24+'Model Parameters'!$F$2*'Input Parameters'!$G$4*EXP(-'Model Parameters'!$B$32*$S54-'Model Parameters'!$B$33*$X54-'Model Parameters'!$B$35*($S54+2*$X54)),AC54*10^(3-AD54)/'Model Parameters'!$B$13)</f>
        <v>5.0705035864317502E-2</v>
      </c>
      <c r="AH54" s="8">
        <f>EXP(-'Model Parameters'!$B$32*$S54-'Model Parameters'!$B$33*$X54-'Model Parameters'!$B$35*($S54+2*$X54))</f>
        <v>0.40693241716366618</v>
      </c>
    </row>
    <row r="55" spans="4:34" x14ac:dyDescent="0.4">
      <c r="D55" s="4">
        <f t="shared" si="4"/>
        <v>5.2479999999999996E-6</v>
      </c>
      <c r="E55">
        <f t="shared" si="5"/>
        <v>-0.99</v>
      </c>
      <c r="F55">
        <f>'Input Parameters'!$G$15/(2*'Model Parameters'!$F$4)*'Model Parameters'!$B$39/('Model Parameters'!$B$65)*EXP(-($E55+0.11)/'Model Parameters'!$B$48)</f>
        <v>2568.2374124370176</v>
      </c>
      <c r="G55">
        <f>1/((SQRT($F55*(D55)^2/'Model Parameters'!$B$51))/TANH(SQRT($F55*(D55)^2/'Model Parameters'!$B$51))+$F55*D55/'Input Parameters'!$G$17)</f>
        <v>8.9027627634747891E-2</v>
      </c>
      <c r="H55">
        <f>'Model Parameters'!$F$2*'Input Parameters'!$G$4*$G55</f>
        <v>3.0323733614686539</v>
      </c>
      <c r="I55">
        <f>'Input Parameters'!$G$15*'Model Parameters'!$B$41/'Model Parameters'!$F$4*EXP(-$E55/'Model Parameters'!$B$50)</f>
        <v>3814.8600817790016</v>
      </c>
      <c r="J55">
        <f>'Input Parameters'!$G$22+('Model Parameters'!$F$20*'Input Parameters'!$G$22 - (1/(1/(D55*($I55+2*$F55*$H55))+1/('Model Parameters'!$F$22*'Input Parameters'!$G$24))) + D55*($I55+2*$F55*$H55))/('Model Parameters'!$F$20+2*'Input Parameters'!$G$13*D55*'Model Parameters'!$B$61*$H55)</f>
        <v>2031.5863076990076</v>
      </c>
      <c r="K55">
        <f>'Input Parameters'!$G$15/(2*'Model Parameters'!$F$4)*'Model Parameters'!$B$39/('Model Parameters'!$B$65)*EXP(-($E55+0.11)/'Model Parameters'!$B$48)+'Input Parameters'!$G$13*'Model Parameters'!$B$61*$J55</f>
        <v>4833.4561455214116</v>
      </c>
      <c r="L55">
        <f>1/((SQRT($K55*(D55)^2/'Model Parameters'!$B$51))/TANH(SQRT($K55*(D55)^2/'Model Parameters'!$B$51))+$K55*D55/'Input Parameters'!$G$17)</f>
        <v>6.2819862595393156E-2</v>
      </c>
      <c r="M55">
        <f>'Model Parameters'!$F$2*'Input Parameters'!$G$4*$L55</f>
        <v>2.1397096942414864</v>
      </c>
      <c r="N55">
        <f>'Input Parameters'!$G$22+('Model Parameters'!$F$20*'Input Parameters'!$G$22 - (1/(1/(D55*($I55+2*$F55*$M55))+1/('Model Parameters'!$F$22*'Input Parameters'!$G$24))) + D55*($I55+2*$F55*$M55))/('Model Parameters'!$F$20+2*'Input Parameters'!$G$13*D55*'Model Parameters'!$B$61*$M55)</f>
        <v>1959.655125827984</v>
      </c>
      <c r="O55" s="4">
        <f>(2*'Model Parameters'!$F$21*'Input Parameters'!$G$23+'Model Parameters'!$F$22*'Input Parameters'!$G$24+'Model Parameters'!$F$20*'Input Parameters'!$G$22+D55*$I55-'Model Parameters'!$F$20*$N55)/(2*'Model Parameters'!$F$21)</f>
        <v>-741.0067710147465</v>
      </c>
      <c r="P55" s="4">
        <f>D55*(2*$F55*$M55)/(2*'Model Parameters'!$F$21)*EXP(-$N55*('Model Parameters'!$B$32+'Model Parameters'!$B$35))</f>
        <v>5248.650601043144</v>
      </c>
      <c r="Q55">
        <f>MAX(0,$O55+LN(1+($P55*('Model Parameters'!$B$33+2*'Model Parameters'!$B$35)*EXP(-$O55*('Model Parameters'!$B$33+2*'Model Parameters'!$B$35)))/(1+LN(SQRT(1+$P55*('Model Parameters'!$B$33+2*'Model Parameters'!$B$35)*EXP(-$O55*('Model Parameters'!$B$33+2*'Model Parameters'!$B$35))))))/('Model Parameters'!$B$33+2*'Model Parameters'!$B$35))</f>
        <v>2079.9099230492716</v>
      </c>
      <c r="R55">
        <f>'Input Parameters'!$G$4*'Model Parameters'!$F$2*EXP(-'Model Parameters'!$B$32*$N55-'Model Parameters'!$B$33*$Q55-'Model Parameters'!$B$35*($N55+2*$Q55))*$L55</f>
        <v>0.91466610924959746</v>
      </c>
      <c r="S55">
        <f>'Input Parameters'!$G$22+('Model Parameters'!$F$20*'Input Parameters'!$G$22 - (1/(1/(D55*($I55+2*$F55*$R55))+1/('Model Parameters'!$F$22*'Input Parameters'!$G$24))) +D55*($I55+2*$F55*$R55))/('Model Parameters'!$F$20+2*'Input Parameters'!$G$13*D55*'Model Parameters'!$B$61*$R55)</f>
        <v>1763.7118755090805</v>
      </c>
      <c r="T55">
        <f>'Input Parameters'!$G$15/(2*'Model Parameters'!$F$4)*'Model Parameters'!$B$39/('Model Parameters'!$B$65)*EXP(-($E55+0.11)/'Model Parameters'!$B$48)+'Input Parameters'!$G$13*'Model Parameters'!$B$61*$S55</f>
        <v>4534.7761536296421</v>
      </c>
      <c r="U55">
        <f>1/((SQRT($T55*(D55)^2/'Model Parameters'!$B$51))/TANH(SQRT($T55*(D55)^2/'Model Parameters'!$B$51))+$T55*D55/'Input Parameters'!$G$17)</f>
        <v>6.5096758864268411E-2</v>
      </c>
      <c r="V55" s="4">
        <f>(2*'Model Parameters'!$F$21*'Input Parameters'!$G$23+'Model Parameters'!$F$22*'Input Parameters'!$G$24+'Model Parameters'!$F$20*'Input Parameters'!$G$22+D55*$I55-'Model Parameters'!$F$20*$S55)/(2*'Model Parameters'!$F$21)</f>
        <v>-400.830544709035</v>
      </c>
      <c r="W55" s="4">
        <f>D55*(2*$F55*U55*'Model Parameters'!$F$2*'Input Parameters'!$G$4)/(2*'Model Parameters'!$F$21)*EXP(-$S55*('Model Parameters'!$B$32+'Model Parameters'!$B$35))</f>
        <v>5592.0146675146962</v>
      </c>
      <c r="X55">
        <f>MAX(0,$V55+LN(1+($W55*('Model Parameters'!$B$33+2*'Model Parameters'!$B$35)*EXP(-$V55*('Model Parameters'!$B$33+2*'Model Parameters'!$B$35)))/(1+LN(SQRT(1+$W55*('Model Parameters'!$B$33+2*'Model Parameters'!$B$35)*EXP(-$V55*('Model Parameters'!$B$33+2*'Model Parameters'!$B$35))))))/('Model Parameters'!$B$33+2*'Model Parameters'!$B$35))</f>
        <v>2373.5800594711377</v>
      </c>
      <c r="Y55">
        <f>'Input Parameters'!$G$4*'Model Parameters'!$F$2*EXP(-'Model Parameters'!$B$32*$S55-'Model Parameters'!$B$33*$X55-'Model Parameters'!$B$35*($S55+2*$X55))*$U55</f>
        <v>0.89887056629652884</v>
      </c>
      <c r="Z55" s="8">
        <f>$E55-'Model Parameters'!$F$3*'Input Parameters'!$G$3/'Model Parameters'!$F$4*LN($S55/'Input Parameters'!$G$22)</f>
        <v>-1.2242272849458482</v>
      </c>
      <c r="AA55" s="8">
        <f>D55*$Y55*$F55*2*'Model Parameters'!$F$4/10</f>
        <v>233.78462764663124</v>
      </c>
      <c r="AB55" s="8">
        <f t="shared" si="6"/>
        <v>0.89887056629652884</v>
      </c>
      <c r="AC55" s="8">
        <f t="shared" si="7"/>
        <v>2373.5800594711377</v>
      </c>
      <c r="AD55" s="8">
        <f>LOG10(S55/1000/'Model Parameters'!$B$15)</f>
        <v>13.558484729605082</v>
      </c>
      <c r="AE55" s="8">
        <f>AA55*10/(AA55*10+('Model Parameters'!$F$4*D55)*I55)</f>
        <v>0.54756740910345947</v>
      </c>
      <c r="AF55" s="8">
        <f>MIN(1,('Model Parameters'!$B$45-'Model Parameters'!$F$3*'Input Parameters'!$G$3/'Model Parameters'!$F$4*LN($S55/'Input Parameters'!$G$22))/Z55)</f>
        <v>0.28117922968942377</v>
      </c>
      <c r="AG55" s="8">
        <f>MIN('Input Parameters'!$G$24+'Model Parameters'!$F$2*'Input Parameters'!$G$4*EXP(-'Model Parameters'!$B$32*$S55-'Model Parameters'!$B$33*$X55-'Model Parameters'!$B$35*($S55+2*$X55)),AC55*10^(3-AD55)/'Model Parameters'!$B$13)</f>
        <v>5.0456805297199779E-2</v>
      </c>
      <c r="AH55" s="8">
        <f>EXP(-'Model Parameters'!$B$32*$S55-'Model Parameters'!$B$33*$X55-'Model Parameters'!$B$35*($S55+2*$X55))</f>
        <v>0.40539643162169914</v>
      </c>
    </row>
    <row r="56" spans="4:34" x14ac:dyDescent="0.4">
      <c r="D56" s="4">
        <f t="shared" si="4"/>
        <v>5.3469999999999998E-6</v>
      </c>
      <c r="E56">
        <f t="shared" si="5"/>
        <v>-0.99</v>
      </c>
      <c r="F56">
        <f>'Input Parameters'!$G$15/(2*'Model Parameters'!$F$4)*'Model Parameters'!$B$39/('Model Parameters'!$B$65)*EXP(-($E56+0.11)/'Model Parameters'!$B$48)</f>
        <v>2568.2374124370176</v>
      </c>
      <c r="G56">
        <f>1/((SQRT($F56*(D56)^2/'Model Parameters'!$B$51))/TANH(SQRT($F56*(D56)^2/'Model Parameters'!$B$51))+$F56*D56/'Input Parameters'!$G$17)</f>
        <v>8.7379276263106556E-2</v>
      </c>
      <c r="H56">
        <f>'Model Parameters'!$F$2*'Input Parameters'!$G$4*$G56</f>
        <v>2.9762288036218201</v>
      </c>
      <c r="I56">
        <f>'Input Parameters'!$G$15*'Model Parameters'!$B$41/'Model Parameters'!$F$4*EXP(-$E56/'Model Parameters'!$B$50)</f>
        <v>3814.8600817790016</v>
      </c>
      <c r="J56">
        <f>'Input Parameters'!$G$22+('Model Parameters'!$F$20*'Input Parameters'!$G$22 - (1/(1/(D56*($I56+2*$F56*$H56))+1/('Model Parameters'!$F$22*'Input Parameters'!$G$24))) + D56*($I56+2*$F56*$H56))/('Model Parameters'!$F$20+2*'Input Parameters'!$G$13*D56*'Model Parameters'!$B$61*$H56)</f>
        <v>2039.1486565214138</v>
      </c>
      <c r="K56">
        <f>'Input Parameters'!$G$15/(2*'Model Parameters'!$F$4)*'Model Parameters'!$B$39/('Model Parameters'!$B$65)*EXP(-($E56+0.11)/'Model Parameters'!$B$48)+'Input Parameters'!$G$13*'Model Parameters'!$B$61*$J56</f>
        <v>4841.8881644583944</v>
      </c>
      <c r="L56">
        <f>1/((SQRT($K56*(D56)^2/'Model Parameters'!$B$51))/TANH(SQRT($K56*(D56)^2/'Model Parameters'!$B$51))+$K56*D56/'Input Parameters'!$G$17)</f>
        <v>6.1596702794121577E-2</v>
      </c>
      <c r="M56">
        <f>'Model Parameters'!$F$2*'Input Parameters'!$G$4*$L56</f>
        <v>2.0980476024084611</v>
      </c>
      <c r="N56">
        <f>'Input Parameters'!$G$22+('Model Parameters'!$F$20*'Input Parameters'!$G$22 - (1/(1/(D56*($I56+2*$F56*$M56))+1/('Model Parameters'!$F$22*'Input Parameters'!$G$24))) + D56*($I56+2*$F56*$M56))/('Model Parameters'!$F$20+2*'Input Parameters'!$G$13*D56*'Model Parameters'!$B$61*$M56)</f>
        <v>1969.0112560303064</v>
      </c>
      <c r="O56" s="4">
        <f>(2*'Model Parameters'!$F$21*'Input Parameters'!$G$23+'Model Parameters'!$F$22*'Input Parameters'!$G$24+'Model Parameters'!$F$20*'Input Parameters'!$G$22+D56*$I56-'Model Parameters'!$F$20*$N56)/(2*'Model Parameters'!$F$21)</f>
        <v>-711.88250929473475</v>
      </c>
      <c r="P56" s="4">
        <f>D56*(2*$F56*$M56)/(2*'Model Parameters'!$F$21)*EXP(-$N56*('Model Parameters'!$B$32+'Model Parameters'!$B$35))</f>
        <v>5236.5919319716149</v>
      </c>
      <c r="Q56">
        <f>MAX(0,$O56+LN(1+($P56*('Model Parameters'!$B$33+2*'Model Parameters'!$B$35)*EXP(-$O56*('Model Parameters'!$B$33+2*'Model Parameters'!$B$35)))/(1+LN(SQRT(1+$P56*('Model Parameters'!$B$33+2*'Model Parameters'!$B$35)*EXP(-$O56*('Model Parameters'!$B$33+2*'Model Parameters'!$B$35))))))/('Model Parameters'!$B$33+2*'Model Parameters'!$B$35))</f>
        <v>2093.1100983878987</v>
      </c>
      <c r="R56">
        <f>'Input Parameters'!$G$4*'Model Parameters'!$F$2*EXP(-'Model Parameters'!$B$32*$N56-'Model Parameters'!$B$33*$Q56-'Model Parameters'!$B$35*($N56+2*$Q56))*$L56</f>
        <v>0.89242189308670294</v>
      </c>
      <c r="S56">
        <f>'Input Parameters'!$G$22+('Model Parameters'!$F$20*'Input Parameters'!$G$22 - (1/(1/(D56*($I56+2*$F56*$R56))+1/('Model Parameters'!$F$22*'Input Parameters'!$G$24))) +D56*($I56+2*$F56*$R56))/('Model Parameters'!$F$20+2*'Input Parameters'!$G$13*D56*'Model Parameters'!$B$61*$R56)</f>
        <v>1777.40005514021</v>
      </c>
      <c r="T56">
        <f>'Input Parameters'!$G$15/(2*'Model Parameters'!$F$4)*'Model Parameters'!$B$39/('Model Parameters'!$B$65)*EXP(-($E56+0.11)/'Model Parameters'!$B$48)+'Input Parameters'!$G$13*'Model Parameters'!$B$61*$S56</f>
        <v>4550.0384739183519</v>
      </c>
      <c r="U56">
        <f>1/((SQRT($T56*(D56)^2/'Model Parameters'!$B$51))/TANH(SQRT($T56*(D56)^2/'Model Parameters'!$B$51))+$T56*D56/'Input Parameters'!$G$17)</f>
        <v>6.3771942700963632E-2</v>
      </c>
      <c r="V56" s="4">
        <f>(2*'Model Parameters'!$F$21*'Input Parameters'!$G$23+'Model Parameters'!$F$22*'Input Parameters'!$G$24+'Model Parameters'!$F$20*'Input Parameters'!$G$22+D56*$I56-'Model Parameters'!$F$20*$S56)/(2*'Model Parameters'!$F$21)</f>
        <v>-379.2271351973182</v>
      </c>
      <c r="W56" s="4">
        <f>D56*(2*$F56*U56*'Model Parameters'!$F$2*'Input Parameters'!$G$4)/(2*'Model Parameters'!$F$21)*EXP(-$S56*('Model Parameters'!$B$32+'Model Parameters'!$B$35))</f>
        <v>5570.7359921594707</v>
      </c>
      <c r="X56">
        <f>MAX(0,$V56+LN(1+($W56*('Model Parameters'!$B$33+2*'Model Parameters'!$B$35)*EXP(-$V56*('Model Parameters'!$B$33+2*'Model Parameters'!$B$35)))/(1+LN(SQRT(1+$W56*('Model Parameters'!$B$33+2*'Model Parameters'!$B$35)*EXP(-$V56*('Model Parameters'!$B$33+2*'Model Parameters'!$B$35))))))/('Model Parameters'!$B$33+2*'Model Parameters'!$B$35))</f>
        <v>2380.2647749054136</v>
      </c>
      <c r="Y56">
        <f>'Input Parameters'!$G$4*'Model Parameters'!$F$2*EXP(-'Model Parameters'!$B$32*$S56-'Model Parameters'!$B$33*$X56-'Model Parameters'!$B$35*($S56+2*$X56))*$U56</f>
        <v>0.8772561559279527</v>
      </c>
      <c r="Z56" s="8">
        <f>$E56-'Model Parameters'!$F$3*'Input Parameters'!$G$3/'Model Parameters'!$F$4*LN($S56/'Input Parameters'!$G$22)</f>
        <v>-1.2244259170074776</v>
      </c>
      <c r="AA56" s="8">
        <f>D56*$Y56*$F56*2*'Model Parameters'!$F$4/10</f>
        <v>232.46714053791229</v>
      </c>
      <c r="AB56" s="8">
        <f t="shared" si="6"/>
        <v>0.8772561559279527</v>
      </c>
      <c r="AC56" s="8">
        <f t="shared" si="7"/>
        <v>2380.2647749054136</v>
      </c>
      <c r="AD56" s="8">
        <f>LOG10(S56/1000/'Model Parameters'!$B$15)</f>
        <v>13.561842279779485</v>
      </c>
      <c r="AE56" s="8">
        <f>AA56*10/(AA56*10+('Model Parameters'!$F$4*D56)*I56)</f>
        <v>0.54153078682918732</v>
      </c>
      <c r="AF56" s="8">
        <f>MIN(1,('Model Parameters'!$B$45-'Model Parameters'!$F$3*'Input Parameters'!$G$3/'Model Parameters'!$F$4*LN($S56/'Input Parameters'!$G$22))/Z56)</f>
        <v>0.28129584013482967</v>
      </c>
      <c r="AG56" s="8">
        <f>MIN('Input Parameters'!$G$24+'Model Parameters'!$F$2*'Input Parameters'!$G$4*EXP(-'Model Parameters'!$B$32*$S56-'Model Parameters'!$B$33*$X56-'Model Parameters'!$B$35*($S56+2*$X56)),AC56*10^(3-AD56)/'Model Parameters'!$B$13)</f>
        <v>5.0209232649096311E-2</v>
      </c>
      <c r="AH56" s="8">
        <f>EXP(-'Model Parameters'!$B$32*$S56-'Model Parameters'!$B$33*$X56-'Model Parameters'!$B$35*($S56+2*$X56))</f>
        <v>0.40386749908006647</v>
      </c>
    </row>
    <row r="57" spans="4:34" x14ac:dyDescent="0.4">
      <c r="D57" s="4">
        <f t="shared" si="4"/>
        <v>5.446E-6</v>
      </c>
      <c r="E57">
        <f t="shared" si="5"/>
        <v>-0.99</v>
      </c>
      <c r="F57">
        <f>'Input Parameters'!$G$15/(2*'Model Parameters'!$F$4)*'Model Parameters'!$B$39/('Model Parameters'!$B$65)*EXP(-($E57+0.11)/'Model Parameters'!$B$48)</f>
        <v>2568.2374124370176</v>
      </c>
      <c r="G57">
        <f>1/((SQRT($F57*(D57)^2/'Model Parameters'!$B$51))/TANH(SQRT($F57*(D57)^2/'Model Parameters'!$B$51))+$F57*D57/'Input Parameters'!$G$17)</f>
        <v>8.5790853914406204E-2</v>
      </c>
      <c r="H57">
        <f>'Model Parameters'!$F$2*'Input Parameters'!$G$4*$G57</f>
        <v>2.9221254904714149</v>
      </c>
      <c r="I57">
        <f>'Input Parameters'!$G$15*'Model Parameters'!$B$41/'Model Parameters'!$F$4*EXP(-$E57/'Model Parameters'!$B$50)</f>
        <v>3814.8600817790016</v>
      </c>
      <c r="J57">
        <f>'Input Parameters'!$G$22+('Model Parameters'!$F$20*'Input Parameters'!$G$22 - (1/(1/(D57*($I57+2*$F57*$H57))+1/('Model Parameters'!$F$22*'Input Parameters'!$G$24))) + D57*($I57+2*$F57*$H57))/('Model Parameters'!$F$20+2*'Input Parameters'!$G$13*D57*'Model Parameters'!$B$61*$H57)</f>
        <v>2046.7110058244991</v>
      </c>
      <c r="K57">
        <f>'Input Parameters'!$G$15/(2*'Model Parameters'!$F$4)*'Model Parameters'!$B$39/('Model Parameters'!$B$65)*EXP(-($E57+0.11)/'Model Parameters'!$B$48)+'Input Parameters'!$G$13*'Model Parameters'!$B$61*$J57</f>
        <v>4850.3201839313342</v>
      </c>
      <c r="L57">
        <f>1/((SQRT($K57*(D57)^2/'Model Parameters'!$B$51))/TANH(SQRT($K57*(D57)^2/'Model Parameters'!$B$51))+$K57*D57/'Input Parameters'!$G$17)</f>
        <v>6.0418168439100875E-2</v>
      </c>
      <c r="M57">
        <f>'Model Parameters'!$F$2*'Input Parameters'!$G$4*$L57</f>
        <v>2.0579054995726715</v>
      </c>
      <c r="N57">
        <f>'Input Parameters'!$G$22+('Model Parameters'!$F$20*'Input Parameters'!$G$22 - (1/(1/(D57*($I57+2*$F57*$M57))+1/('Model Parameters'!$F$22*'Input Parameters'!$G$24))) + D57*($I57+2*$F57*$M57))/('Model Parameters'!$F$20+2*'Input Parameters'!$G$13*D57*'Model Parameters'!$B$61*$M57)</f>
        <v>1978.3794851070841</v>
      </c>
      <c r="O57" s="4">
        <f>(2*'Model Parameters'!$F$21*'Input Parameters'!$G$23+'Model Parameters'!$F$22*'Input Parameters'!$G$24+'Model Parameters'!$F$20*'Input Parameters'!$G$22+D57*$I57-'Model Parameters'!$F$20*$N57)/(2*'Model Parameters'!$F$21)</f>
        <v>-682.77925237814418</v>
      </c>
      <c r="P57" s="4">
        <f>D57*(2*$F57*$M57)/(2*'Model Parameters'!$F$21)*EXP(-$N57*('Model Parameters'!$B$32+'Model Parameters'!$B$35))</f>
        <v>5224.5604553840149</v>
      </c>
      <c r="Q57">
        <f>MAX(0,$O57+LN(1+($P57*('Model Parameters'!$B$33+2*'Model Parameters'!$B$35)*EXP(-$O57*('Model Parameters'!$B$33+2*'Model Parameters'!$B$35)))/(1+LN(SQRT(1+$P57*('Model Parameters'!$B$33+2*'Model Parameters'!$B$35)*EXP(-$O57*('Model Parameters'!$B$33+2*'Model Parameters'!$B$35))))))/('Model Parameters'!$B$33+2*'Model Parameters'!$B$35))</f>
        <v>2106.3510836989217</v>
      </c>
      <c r="R57">
        <f>'Input Parameters'!$G$4*'Model Parameters'!$F$2*EXP(-'Model Parameters'!$B$32*$N57-'Model Parameters'!$B$33*$Q57-'Model Parameters'!$B$35*($N57+2*$Q57))*$L57</f>
        <v>0.87100737195480415</v>
      </c>
      <c r="S57">
        <f>'Input Parameters'!$G$22+('Model Parameters'!$F$20*'Input Parameters'!$G$22 - (1/(1/(D57*($I57+2*$F57*$R57))+1/('Model Parameters'!$F$22*'Input Parameters'!$G$24))) +D57*($I57+2*$F57*$R57))/('Model Parameters'!$F$20+2*'Input Parameters'!$G$13*D57*'Model Parameters'!$B$61*$R57)</f>
        <v>1791.1626883213614</v>
      </c>
      <c r="T57">
        <f>'Input Parameters'!$G$15/(2*'Model Parameters'!$F$4)*'Model Parameters'!$B$39/('Model Parameters'!$B$65)*EXP(-($E57+0.11)/'Model Parameters'!$B$48)+'Input Parameters'!$G$13*'Model Parameters'!$B$61*$S57</f>
        <v>4565.3838099153354</v>
      </c>
      <c r="U57">
        <f>1/((SQRT($T57*(D57)^2/'Model Parameters'!$B$51))/TANH(SQRT($T57*(D57)^2/'Model Parameters'!$B$51))+$T57*D57/'Input Parameters'!$G$17)</f>
        <v>6.2495252963415911E-2</v>
      </c>
      <c r="V57" s="4">
        <f>(2*'Model Parameters'!$F$21*'Input Parameters'!$G$23+'Model Parameters'!$F$22*'Input Parameters'!$G$24+'Model Parameters'!$F$20*'Input Parameters'!$G$22+D57*$I57-'Model Parameters'!$F$20*$S57)/(2*'Model Parameters'!$F$21)</f>
        <v>-357.7529841705977</v>
      </c>
      <c r="W57" s="4">
        <f>D57*(2*$F57*U57*'Model Parameters'!$F$2*'Input Parameters'!$G$4)/(2*'Model Parameters'!$F$21)*EXP(-$S57*('Model Parameters'!$B$32+'Model Parameters'!$B$35))</f>
        <v>5549.4566975710377</v>
      </c>
      <c r="X57">
        <f>MAX(0,$V57+LN(1+($W57*('Model Parameters'!$B$33+2*'Model Parameters'!$B$35)*EXP(-$V57*('Model Parameters'!$B$33+2*'Model Parameters'!$B$35)))/(1+LN(SQRT(1+$W57*('Model Parameters'!$B$33+2*'Model Parameters'!$B$35)*EXP(-$V57*('Model Parameters'!$B$33+2*'Model Parameters'!$B$35))))))/('Model Parameters'!$B$33+2*'Model Parameters'!$B$35))</f>
        <v>2386.8994929628761</v>
      </c>
      <c r="Y57">
        <f>'Input Parameters'!$G$4*'Model Parameters'!$F$2*EXP(-'Model Parameters'!$B$32*$S57-'Model Parameters'!$B$33*$X57-'Model Parameters'!$B$35*($S57+2*$X57))*$U57</f>
        <v>0.85645427709043565</v>
      </c>
      <c r="Z57" s="8">
        <f>$E57-'Model Parameters'!$F$3*'Input Parameters'!$G$3/'Model Parameters'!$F$4*LN($S57/'Input Parameters'!$G$22)</f>
        <v>-1.2246240932074806</v>
      </c>
      <c r="AA57" s="8">
        <f>D57*$Y57*$F57*2*'Model Parameters'!$F$4/10</f>
        <v>231.15685902425827</v>
      </c>
      <c r="AB57" s="8">
        <f t="shared" si="6"/>
        <v>0.85645427709043565</v>
      </c>
      <c r="AC57" s="8">
        <f t="shared" si="7"/>
        <v>2386.8994929628761</v>
      </c>
      <c r="AD57" s="8">
        <f>LOG10(S57/1000/'Model Parameters'!$B$15)</f>
        <v>13.565192124358575</v>
      </c>
      <c r="AE57" s="8">
        <f>AA57*10/(AA57*10+('Model Parameters'!$F$4*D57)*I57)</f>
        <v>0.53556699653487105</v>
      </c>
      <c r="AF57" s="8">
        <f>MIN(1,('Model Parameters'!$B$45-'Model Parameters'!$F$3*'Input Parameters'!$G$3/'Model Parameters'!$F$4*LN($S57/'Input Parameters'!$G$22))/Z57)</f>
        <v>0.28141214526071961</v>
      </c>
      <c r="AG57" s="8">
        <f>MIN('Input Parameters'!$G$24+'Model Parameters'!$F$2*'Input Parameters'!$G$4*EXP(-'Model Parameters'!$B$32*$S57-'Model Parameters'!$B$33*$X57-'Model Parameters'!$B$35*($S57+2*$X57)),AC57*10^(3-AD57)/'Model Parameters'!$B$13)</f>
        <v>4.9962320628881125E-2</v>
      </c>
      <c r="AH57" s="8">
        <f>EXP(-'Model Parameters'!$B$32*$S57-'Model Parameters'!$B$33*$X57-'Model Parameters'!$B$35*($S57+2*$X57))</f>
        <v>0.40234562202963775</v>
      </c>
    </row>
    <row r="58" spans="4:34" x14ac:dyDescent="0.4">
      <c r="D58" s="4">
        <f t="shared" si="4"/>
        <v>5.5450000000000003E-6</v>
      </c>
      <c r="E58">
        <f t="shared" si="5"/>
        <v>-0.99</v>
      </c>
      <c r="F58">
        <f>'Input Parameters'!$G$15/(2*'Model Parameters'!$F$4)*'Model Parameters'!$B$39/('Model Parameters'!$B$65)*EXP(-($E58+0.11)/'Model Parameters'!$B$48)</f>
        <v>2568.2374124370176</v>
      </c>
      <c r="G58">
        <f>1/((SQRT($F58*(D58)^2/'Model Parameters'!$B$51))/TANH(SQRT($F58*(D58)^2/'Model Parameters'!$B$51))+$F58*D58/'Input Parameters'!$G$17)</f>
        <v>8.4259150690769447E-2</v>
      </c>
      <c r="H58">
        <f>'Model Parameters'!$F$2*'Input Parameters'!$G$4*$G58</f>
        <v>2.8699540895655358</v>
      </c>
      <c r="I58">
        <f>'Input Parameters'!$G$15*'Model Parameters'!$B$41/'Model Parameters'!$F$4*EXP(-$E58/'Model Parameters'!$B$50)</f>
        <v>3814.8600817790016</v>
      </c>
      <c r="J58">
        <f>'Input Parameters'!$G$22+('Model Parameters'!$F$20*'Input Parameters'!$G$22 - (1/(1/(D58*($I58+2*$F58*$H58))+1/('Model Parameters'!$F$22*'Input Parameters'!$G$24))) + D58*($I58+2*$F58*$H58))/('Model Parameters'!$F$20+2*'Input Parameters'!$G$13*D58*'Model Parameters'!$B$61*$H58)</f>
        <v>2054.273355619981</v>
      </c>
      <c r="K58">
        <f>'Input Parameters'!$G$15/(2*'Model Parameters'!$F$4)*'Model Parameters'!$B$39/('Model Parameters'!$B$65)*EXP(-($E58+0.11)/'Model Parameters'!$B$48)+'Input Parameters'!$G$13*'Model Parameters'!$B$61*$J58</f>
        <v>4858.752203953296</v>
      </c>
      <c r="L58">
        <f>1/((SQRT($K58*(D58)^2/'Model Parameters'!$B$51))/TANH(SQRT($K58*(D58)^2/'Model Parameters'!$B$51))+$K58*D58/'Input Parameters'!$G$17)</f>
        <v>5.9281868649935503E-2</v>
      </c>
      <c r="M58">
        <f>'Model Parameters'!$F$2*'Input Parameters'!$G$4*$L58</f>
        <v>2.0192019498673592</v>
      </c>
      <c r="N58">
        <f>'Input Parameters'!$G$22+('Model Parameters'!$F$20*'Input Parameters'!$G$22 - (1/(1/(D58*($I58+2*$F58*$M58))+1/('Model Parameters'!$F$22*'Input Parameters'!$G$24))) + D58*($I58+2*$F58*$M58))/('Model Parameters'!$F$20+2*'Input Parameters'!$G$13*D58*'Model Parameters'!$B$61*$M58)</f>
        <v>1987.7597874726682</v>
      </c>
      <c r="O58" s="4">
        <f>(2*'Model Parameters'!$F$21*'Input Parameters'!$G$23+'Model Parameters'!$F$22*'Input Parameters'!$G$24+'Model Parameters'!$F$20*'Input Parameters'!$G$22+D58*$I58-'Model Parameters'!$F$20*$N58)/(2*'Model Parameters'!$F$21)</f>
        <v>-653.6969558458419</v>
      </c>
      <c r="P58" s="4">
        <f>D58*(2*$F58*$M58)/(2*'Model Parameters'!$F$21)*EXP(-$N58*('Model Parameters'!$B$32+'Model Parameters'!$B$35))</f>
        <v>5212.5561012222242</v>
      </c>
      <c r="Q58">
        <f>MAX(0,$O58+LN(1+($P58*('Model Parameters'!$B$33+2*'Model Parameters'!$B$35)*EXP(-$O58*('Model Parameters'!$B$33+2*'Model Parameters'!$B$35)))/(1+LN(SQRT(1+$P58*('Model Parameters'!$B$33+2*'Model Parameters'!$B$35)*EXP(-$O58*('Model Parameters'!$B$33+2*'Model Parameters'!$B$35))))))/('Model Parameters'!$B$33+2*'Model Parameters'!$B$35))</f>
        <v>2119.6328171229006</v>
      </c>
      <c r="R58">
        <f>'Input Parameters'!$G$4*'Model Parameters'!$F$2*EXP(-'Model Parameters'!$B$32*$N58-'Model Parameters'!$B$33*$Q58-'Model Parameters'!$B$35*($N58+2*$Q58))*$L58</f>
        <v>0.8503781119267535</v>
      </c>
      <c r="S58">
        <f>'Input Parameters'!$G$22+('Model Parameters'!$F$20*'Input Parameters'!$G$22 - (1/(1/(D58*($I58+2*$F58*$R58))+1/('Model Parameters'!$F$22*'Input Parameters'!$G$24))) +D58*($I58+2*$F58*$R58))/('Model Parameters'!$F$20+2*'Input Parameters'!$G$13*D58*'Model Parameters'!$B$61*$R58)</f>
        <v>1804.9999195484443</v>
      </c>
      <c r="T58">
        <f>'Input Parameters'!$G$15/(2*'Model Parameters'!$F$4)*'Model Parameters'!$B$39/('Model Parameters'!$B$65)*EXP(-($E58+0.11)/'Model Parameters'!$B$48)+'Input Parameters'!$G$13*'Model Parameters'!$B$61*$S58</f>
        <v>4580.8123227335327</v>
      </c>
      <c r="U58">
        <f>1/((SQRT($T58*(D58)^2/'Model Parameters'!$B$51))/TANH(SQRT($T58*(D58)^2/'Model Parameters'!$B$51))+$T58*D58/'Input Parameters'!$G$17)</f>
        <v>6.1264115289034998E-2</v>
      </c>
      <c r="V58" s="4">
        <f>(2*'Model Parameters'!$F$21*'Input Parameters'!$G$23+'Model Parameters'!$F$22*'Input Parameters'!$G$24+'Model Parameters'!$F$20*'Input Parameters'!$G$22+D58*$I58-'Model Parameters'!$F$20*$S58)/(2*'Model Parameters'!$F$21)</f>
        <v>-336.40834248759501</v>
      </c>
      <c r="W58" s="4">
        <f>D58*(2*$F58*U58*'Model Parameters'!$F$2*'Input Parameters'!$G$4)/(2*'Model Parameters'!$F$21)*EXP(-$S58*('Model Parameters'!$B$32+'Model Parameters'!$B$35))</f>
        <v>5528.1775089093626</v>
      </c>
      <c r="X58">
        <f>MAX(0,$V58+LN(1+($W58*('Model Parameters'!$B$33+2*'Model Parameters'!$B$35)*EXP(-$V58*('Model Parameters'!$B$33+2*'Model Parameters'!$B$35)))/(1+LN(SQRT(1+$W58*('Model Parameters'!$B$33+2*'Model Parameters'!$B$35)*EXP(-$V58*('Model Parameters'!$B$33+2*'Model Parameters'!$B$35))))))/('Model Parameters'!$B$33+2*'Model Parameters'!$B$35))</f>
        <v>2393.48379251286</v>
      </c>
      <c r="Y58">
        <f>'Input Parameters'!$G$4*'Model Parameters'!$F$2*EXP(-'Model Parameters'!$B$32*$S58-'Model Parameters'!$B$33*$X58-'Model Parameters'!$B$35*($S58+2*$X58))*$U58</f>
        <v>0.83642138215524253</v>
      </c>
      <c r="Z58" s="8">
        <f>$E58-'Model Parameters'!$F$3*'Input Parameters'!$G$3/'Model Parameters'!$F$4*LN($S58/'Input Parameters'!$G$22)</f>
        <v>-1.2248218143750589</v>
      </c>
      <c r="AA58" s="8">
        <f>D58*$Y58*$F58*2*'Model Parameters'!$F$4/10</f>
        <v>229.85377568483082</v>
      </c>
      <c r="AB58" s="8">
        <f t="shared" si="6"/>
        <v>0.83642138215524253</v>
      </c>
      <c r="AC58" s="8">
        <f t="shared" si="7"/>
        <v>2393.48379251286</v>
      </c>
      <c r="AD58" s="8">
        <f>LOG10(S58/1000/'Model Parameters'!$B$15)</f>
        <v>13.568534277358655</v>
      </c>
      <c r="AE58" s="8">
        <f>AA58*10/(AA58*10+('Model Parameters'!$F$4*D58)*I58)</f>
        <v>0.52967515224416661</v>
      </c>
      <c r="AF58" s="8">
        <f>MIN(1,('Model Parameters'!$B$45-'Model Parameters'!$F$3*'Input Parameters'!$G$3/'Model Parameters'!$F$4*LN($S58/'Input Parameters'!$G$22))/Z58)</f>
        <v>0.28152814583156122</v>
      </c>
      <c r="AG58" s="8">
        <f>MIN('Input Parameters'!$G$24+'Model Parameters'!$F$2*'Input Parameters'!$G$4*EXP(-'Model Parameters'!$B$32*$S58-'Model Parameters'!$B$33*$X58-'Model Parameters'!$B$35*($S58+2*$X58)),AC58*10^(3-AD58)/'Model Parameters'!$B$13)</f>
        <v>4.9716071952074829E-2</v>
      </c>
      <c r="AH58" s="8">
        <f>EXP(-'Model Parameters'!$B$32*$S58-'Model Parameters'!$B$33*$X58-'Model Parameters'!$B$35*($S58+2*$X58))</f>
        <v>0.40083080237946023</v>
      </c>
    </row>
    <row r="59" spans="4:34" x14ac:dyDescent="0.4">
      <c r="D59" s="4">
        <f t="shared" si="4"/>
        <v>5.6439999999999997E-6</v>
      </c>
      <c r="E59">
        <f t="shared" si="5"/>
        <v>-0.99</v>
      </c>
      <c r="F59">
        <f>'Input Parameters'!$G$15/(2*'Model Parameters'!$F$4)*'Model Parameters'!$B$39/('Model Parameters'!$B$65)*EXP(-($E59+0.11)/'Model Parameters'!$B$48)</f>
        <v>2568.2374124370176</v>
      </c>
      <c r="G59">
        <f>1/((SQRT($F59*(D59)^2/'Model Parameters'!$B$51))/TANH(SQRT($F59*(D59)^2/'Model Parameters'!$B$51))+$F59*D59/'Input Parameters'!$G$17)</f>
        <v>8.278118190835182E-2</v>
      </c>
      <c r="H59">
        <f>'Model Parameters'!$F$2*'Input Parameters'!$G$4*$G59</f>
        <v>2.8196129394758951</v>
      </c>
      <c r="I59">
        <f>'Input Parameters'!$G$15*'Model Parameters'!$B$41/'Model Parameters'!$F$4*EXP(-$E59/'Model Parameters'!$B$50)</f>
        <v>3814.8600817790016</v>
      </c>
      <c r="J59">
        <f>'Input Parameters'!$G$22+('Model Parameters'!$F$20*'Input Parameters'!$G$22 - (1/(1/(D59*($I59+2*$F59*$H59))+1/('Model Parameters'!$F$22*'Input Parameters'!$G$24))) + D59*($I59+2*$F59*$H59))/('Model Parameters'!$F$20+2*'Input Parameters'!$G$13*D59*'Model Parameters'!$B$61*$H59)</f>
        <v>2061.8357059137529</v>
      </c>
      <c r="K59">
        <f>'Input Parameters'!$G$15/(2*'Model Parameters'!$F$4)*'Model Parameters'!$B$39/('Model Parameters'!$B$65)*EXP(-($E59+0.11)/'Model Parameters'!$B$48)+'Input Parameters'!$G$13*'Model Parameters'!$B$61*$J59</f>
        <v>4867.1842245308526</v>
      </c>
      <c r="L59">
        <f>1/((SQRT($K59*(D59)^2/'Model Parameters'!$B$51))/TANH(SQRT($K59*(D59)^2/'Model Parameters'!$B$51))+$K59*D59/'Input Parameters'!$G$17)</f>
        <v>5.8185580301577465E-2</v>
      </c>
      <c r="M59">
        <f>'Model Parameters'!$F$2*'Input Parameters'!$G$4*$L59</f>
        <v>1.9818612313469448</v>
      </c>
      <c r="N59">
        <f>'Input Parameters'!$G$22+('Model Parameters'!$F$20*'Input Parameters'!$G$22 - (1/(1/(D59*($I59+2*$F59*$M59))+1/('Model Parameters'!$F$22*'Input Parameters'!$G$24))) + D59*($I59+2*$F59*$M59))/('Model Parameters'!$F$20+2*'Input Parameters'!$G$13*D59*'Model Parameters'!$B$61*$M59)</f>
        <v>1997.1521376399839</v>
      </c>
      <c r="O59" s="4">
        <f>(2*'Model Parameters'!$F$21*'Input Parameters'!$G$23+'Model Parameters'!$F$22*'Input Parameters'!$G$24+'Model Parameters'!$F$20*'Input Parameters'!$G$22+D59*$I59-'Model Parameters'!$F$20*$N59)/(2*'Model Parameters'!$F$21)</f>
        <v>-624.63557544982768</v>
      </c>
      <c r="P59" s="4">
        <f>D59*(2*$F59*$M59)/(2*'Model Parameters'!$F$21)*EXP(-$N59*('Model Parameters'!$B$32+'Model Parameters'!$B$35))</f>
        <v>5200.5787997291491</v>
      </c>
      <c r="Q59">
        <f>MAX(0,$O59+LN(1+($P59*('Model Parameters'!$B$33+2*'Model Parameters'!$B$35)*EXP(-$O59*('Model Parameters'!$B$33+2*'Model Parameters'!$B$35)))/(1+LN(SQRT(1+$P59*('Model Parameters'!$B$33+2*'Model Parameters'!$B$35)*EXP(-$O59*('Model Parameters'!$B$33+2*'Model Parameters'!$B$35))))))/('Model Parameters'!$B$33+2*'Model Parameters'!$B$35))</f>
        <v>2132.9552368918789</v>
      </c>
      <c r="R59">
        <f>'Input Parameters'!$G$4*'Model Parameters'!$F$2*EXP(-'Model Parameters'!$B$32*$N59-'Model Parameters'!$B$33*$Q59-'Model Parameters'!$B$35*($N59+2*$Q59))*$L59</f>
        <v>0.83049279573963652</v>
      </c>
      <c r="S59">
        <f>'Input Parameters'!$G$22+('Model Parameters'!$F$20*'Input Parameters'!$G$22 - (1/(1/(D59*($I59+2*$F59*$R59))+1/('Model Parameters'!$F$22*'Input Parameters'!$G$24))) +D59*($I59+2*$F59*$R59))/('Model Parameters'!$F$20+2*'Input Parameters'!$G$13*D59*'Model Parameters'!$B$61*$R59)</f>
        <v>1818.9118898033687</v>
      </c>
      <c r="T59">
        <f>'Input Parameters'!$G$15/(2*'Model Parameters'!$F$4)*'Model Parameters'!$B$39/('Model Parameters'!$B$65)*EXP(-($E59+0.11)/'Model Parameters'!$B$48)+'Input Parameters'!$G$13*'Model Parameters'!$B$61*$S59</f>
        <v>4596.3241695677734</v>
      </c>
      <c r="U59">
        <f>1/((SQRT($T59*(D59)^2/'Model Parameters'!$B$51))/TANH(SQRT($T59*(D59)^2/'Model Parameters'!$B$51))+$T59*D59/'Input Parameters'!$G$17)</f>
        <v>6.0076135943039934E-2</v>
      </c>
      <c r="V59" s="4">
        <f>(2*'Model Parameters'!$F$21*'Input Parameters'!$G$23+'Model Parameters'!$F$22*'Input Parameters'!$G$24+'Model Parameters'!$F$20*'Input Parameters'!$G$22+D59*$I59-'Model Parameters'!$F$20*$S59)/(2*'Model Parameters'!$F$21)</f>
        <v>-315.19345490639256</v>
      </c>
      <c r="W59" s="4">
        <f>D59*(2*$F59*U59*'Model Parameters'!$F$2*'Input Parameters'!$G$4)/(2*'Model Parameters'!$F$21)*EXP(-$S59*('Model Parameters'!$B$32+'Model Parameters'!$B$35))</f>
        <v>5506.8991521413382</v>
      </c>
      <c r="X59">
        <f>MAX(0,$V59+LN(1+($W59*('Model Parameters'!$B$33+2*'Model Parameters'!$B$35)*EXP(-$V59*('Model Parameters'!$B$33+2*'Model Parameters'!$B$35)))/(1+LN(SQRT(1+$W59*('Model Parameters'!$B$33+2*'Model Parameters'!$B$35)*EXP(-$V59*('Model Parameters'!$B$33+2*'Model Parameters'!$B$35))))))/('Model Parameters'!$B$33+2*'Model Parameters'!$B$35))</f>
        <v>2400.0172561136278</v>
      </c>
      <c r="Y59">
        <f>'Input Parameters'!$G$4*'Model Parameters'!$F$2*EXP(-'Model Parameters'!$B$32*$S59-'Model Parameters'!$B$33*$X59-'Model Parameters'!$B$35*($S59+2*$X59))*$U59</f>
        <v>0.81711697701656383</v>
      </c>
      <c r="Z59" s="8">
        <f>$E59-'Model Parameters'!$F$3*'Input Parameters'!$G$3/'Model Parameters'!$F$4*LN($S59/'Input Parameters'!$G$22)</f>
        <v>-1.2250190813112485</v>
      </c>
      <c r="AA59" s="8">
        <f>D59*$Y59*$F59*2*'Model Parameters'!$F$4/10</f>
        <v>228.55788256466226</v>
      </c>
      <c r="AB59" s="8">
        <f t="shared" si="6"/>
        <v>0.81711697701656383</v>
      </c>
      <c r="AC59" s="8">
        <f t="shared" si="7"/>
        <v>2400.0172561136278</v>
      </c>
      <c r="AD59" s="8">
        <f>LOG10(S59/1000/'Model Parameters'!$B$15)</f>
        <v>13.571868752319915</v>
      </c>
      <c r="AE59" s="8">
        <f>AA59*10/(AA59*10+('Model Parameters'!$F$4*D59)*I59)</f>
        <v>0.5238543788574499</v>
      </c>
      <c r="AF59" s="8">
        <f>MIN(1,('Model Parameters'!$B$45-'Model Parameters'!$F$3*'Input Parameters'!$G$3/'Model Parameters'!$F$4*LN($S59/'Input Parameters'!$G$22))/Z59)</f>
        <v>0.28164384259381764</v>
      </c>
      <c r="AG59" s="8">
        <f>MIN('Input Parameters'!$G$24+'Model Parameters'!$F$2*'Input Parameters'!$G$4*EXP(-'Model Parameters'!$B$32*$S59-'Model Parameters'!$B$33*$X59-'Model Parameters'!$B$35*($S59+2*$X59)),AC59*10^(3-AD59)/'Model Parameters'!$B$13)</f>
        <v>4.947048933852119E-2</v>
      </c>
      <c r="AH59" s="8">
        <f>EXP(-'Model Parameters'!$B$32*$S59-'Model Parameters'!$B$33*$X59-'Model Parameters'!$B$35*($S59+2*$X59))</f>
        <v>0.39932304146108039</v>
      </c>
    </row>
    <row r="60" spans="4:34" x14ac:dyDescent="0.4">
      <c r="D60" s="4">
        <f t="shared" si="4"/>
        <v>5.7429999999999999E-6</v>
      </c>
      <c r="E60">
        <f t="shared" si="5"/>
        <v>-0.99</v>
      </c>
      <c r="F60">
        <f>'Input Parameters'!$G$15/(2*'Model Parameters'!$F$4)*'Model Parameters'!$B$39/('Model Parameters'!$B$65)*EXP(-($E60+0.11)/'Model Parameters'!$B$48)</f>
        <v>2568.2374124370176</v>
      </c>
      <c r="G60">
        <f>1/((SQRT($F60*(D60)^2/'Model Parameters'!$B$51))/TANH(SQRT($F60*(D60)^2/'Model Parameters'!$B$51))+$F60*D60/'Input Parameters'!$G$17)</f>
        <v>8.1354168686364012E-2</v>
      </c>
      <c r="H60">
        <f>'Model Parameters'!$F$2*'Input Parameters'!$G$4*$G60</f>
        <v>2.7710073886397808</v>
      </c>
      <c r="I60">
        <f>'Input Parameters'!$G$15*'Model Parameters'!$B$41/'Model Parameters'!$F$4*EXP(-$E60/'Model Parameters'!$B$50)</f>
        <v>3814.8600817790016</v>
      </c>
      <c r="J60">
        <f>'Input Parameters'!$G$22+('Model Parameters'!$F$20*'Input Parameters'!$G$22 - (1/(1/(D60*($I60+2*$F60*$H60))+1/('Model Parameters'!$F$22*'Input Parameters'!$G$24))) + D60*($I60+2*$F60*$H60))/('Model Parameters'!$F$20+2*'Input Parameters'!$G$13*D60*'Model Parameters'!$B$61*$H60)</f>
        <v>2069.3980567078675</v>
      </c>
      <c r="K60">
        <f>'Input Parameters'!$G$15/(2*'Model Parameters'!$F$4)*'Model Parameters'!$B$39/('Model Parameters'!$B$65)*EXP(-($E60+0.11)/'Model Parameters'!$B$48)+'Input Parameters'!$G$13*'Model Parameters'!$B$61*$J60</f>
        <v>4875.6162456662896</v>
      </c>
      <c r="L60">
        <f>1/((SQRT($K60*(D60)^2/'Model Parameters'!$B$51))/TANH(SQRT($K60*(D60)^2/'Model Parameters'!$B$51))+$K60*D60/'Input Parameters'!$G$17)</f>
        <v>5.7127233565132329E-2</v>
      </c>
      <c r="M60">
        <f>'Model Parameters'!$F$2*'Input Parameters'!$G$4*$L60</f>
        <v>1.9458128434918818</v>
      </c>
      <c r="N60">
        <f>'Input Parameters'!$G$22+('Model Parameters'!$F$20*'Input Parameters'!$G$22 - (1/(1/(D60*($I60+2*$F60*$M60))+1/('Model Parameters'!$F$22*'Input Parameters'!$G$24))) + D60*($I60+2*$F60*$M60))/('Model Parameters'!$F$20+2*'Input Parameters'!$G$13*D60*'Model Parameters'!$B$61*$M60)</f>
        <v>2006.556510219913</v>
      </c>
      <c r="O60" s="4">
        <f>(2*'Model Parameters'!$F$21*'Input Parameters'!$G$23+'Model Parameters'!$F$22*'Input Parameters'!$G$24+'Model Parameters'!$F$20*'Input Parameters'!$G$22+D60*$I60-'Model Parameters'!$F$20*$N60)/(2*'Model Parameters'!$F$21)</f>
        <v>-595.59506711216204</v>
      </c>
      <c r="P60" s="4">
        <f>D60*(2*$F60*$M60)/(2*'Model Parameters'!$F$21)*EXP(-$N60*('Model Parameters'!$B$32+'Model Parameters'!$B$35))</f>
        <v>5188.6284814452101</v>
      </c>
      <c r="Q60">
        <f>MAX(0,$O60+LN(1+($P60*('Model Parameters'!$B$33+2*'Model Parameters'!$B$35)*EXP(-$O60*('Model Parameters'!$B$33+2*'Model Parameters'!$B$35)))/(1+LN(SQRT(1+$P60*('Model Parameters'!$B$33+2*'Model Parameters'!$B$35)*EXP(-$O60*('Model Parameters'!$B$33+2*'Model Parameters'!$B$35))))))/('Model Parameters'!$B$33+2*'Model Parameters'!$B$35))</f>
        <v>2146.3182813350622</v>
      </c>
      <c r="R60">
        <f>'Input Parameters'!$G$4*'Model Parameters'!$F$2*EXP(-'Model Parameters'!$B$32*$N60-'Model Parameters'!$B$33*$Q60-'Model Parameters'!$B$35*($N60+2*$Q60))*$L60</f>
        <v>0.81131295416938587</v>
      </c>
      <c r="S60">
        <f>'Input Parameters'!$G$22+('Model Parameters'!$F$20*'Input Parameters'!$G$22 - (1/(1/(D60*($I60+2*$F60*$R60))+1/('Model Parameters'!$F$22*'Input Parameters'!$G$24))) +D60*($I60+2*$F60*$R60))/('Model Parameters'!$F$20+2*'Input Parameters'!$G$13*D60*'Model Parameters'!$B$61*$R60)</f>
        <v>1832.8987365281262</v>
      </c>
      <c r="T60">
        <f>'Input Parameters'!$G$15/(2*'Model Parameters'!$F$4)*'Model Parameters'!$B$39/('Model Parameters'!$B$65)*EXP(-($E60+0.11)/'Model Parameters'!$B$48)+'Input Parameters'!$G$13*'Model Parameters'!$B$61*$S60</f>
        <v>4611.9195036658784</v>
      </c>
      <c r="U60">
        <f>1/((SQRT($T60*(D60)^2/'Model Parameters'!$B$51))/TANH(SQRT($T60*(D60)^2/'Model Parameters'!$B$51))+$T60*D60/'Input Parameters'!$G$17)</f>
        <v>5.8929086249220462E-2</v>
      </c>
      <c r="V60" s="4">
        <f>(2*'Model Parameters'!$F$21*'Input Parameters'!$G$23+'Model Parameters'!$F$22*'Input Parameters'!$G$24+'Model Parameters'!$F$20*'Input Parameters'!$G$22+D60*$I60-'Model Parameters'!$F$20*$S60)/(2*'Model Parameters'!$F$21)</f>
        <v>-294.10856003943439</v>
      </c>
      <c r="W60" s="4">
        <f>D60*(2*$F60*U60*'Model Parameters'!$F$2*'Input Parameters'!$G$4)/(2*'Model Parameters'!$F$21)*EXP(-$S60*('Model Parameters'!$B$32+'Model Parameters'!$B$35))</f>
        <v>5485.6223539089424</v>
      </c>
      <c r="X60">
        <f>MAX(0,$V60+LN(1+($W60*('Model Parameters'!$B$33+2*'Model Parameters'!$B$35)*EXP(-$V60*('Model Parameters'!$B$33+2*'Model Parameters'!$B$35)))/(1+LN(SQRT(1+$W60*('Model Parameters'!$B$33+2*'Model Parameters'!$B$35)*EXP(-$V60*('Model Parameters'!$B$33+2*'Model Parameters'!$B$35))))))/('Model Parameters'!$B$33+2*'Model Parameters'!$B$35))</f>
        <v>2406.4994700706702</v>
      </c>
      <c r="Y60">
        <f>'Input Parameters'!$G$4*'Model Parameters'!$F$2*EXP(-'Model Parameters'!$B$32*$S60-'Model Parameters'!$B$33*$X60-'Model Parameters'!$B$35*($S60+2*$X60))*$U60</f>
        <v>0.79850335792157923</v>
      </c>
      <c r="Z60" s="8">
        <f>$E60-'Model Parameters'!$F$3*'Input Parameters'!$G$3/'Model Parameters'!$F$4*LN($S60/'Input Parameters'!$G$22)</f>
        <v>-1.2252158947897323</v>
      </c>
      <c r="AA60" s="8">
        <f>D60*$Y60*$F60*2*'Model Parameters'!$F$4/10</f>
        <v>227.26917118005281</v>
      </c>
      <c r="AB60" s="8">
        <f t="shared" si="6"/>
        <v>0.79850335792157923</v>
      </c>
      <c r="AC60" s="8">
        <f t="shared" si="7"/>
        <v>2406.4994700706702</v>
      </c>
      <c r="AD60" s="8">
        <f>LOG10(S60/1000/'Model Parameters'!$B$15)</f>
        <v>13.575195562320214</v>
      </c>
      <c r="AE60" s="8">
        <f>AA60*10/(AA60*10+('Model Parameters'!$F$4*D60)*I60)</f>
        <v>0.51810381198814348</v>
      </c>
      <c r="AF60" s="8">
        <f>MIN(1,('Model Parameters'!$B$45-'Model Parameters'!$F$3*'Input Parameters'!$G$3/'Model Parameters'!$F$4*LN($S60/'Input Parameters'!$G$22))/Z60)</f>
        <v>0.28175923627645816</v>
      </c>
      <c r="AG60" s="8">
        <f>MIN('Input Parameters'!$G$24+'Model Parameters'!$F$2*'Input Parameters'!$G$4*EXP(-'Model Parameters'!$B$32*$S60-'Model Parameters'!$B$33*$X60-'Model Parameters'!$B$35*($S60+2*$X60)),AC60*10^(3-AD60)/'Model Parameters'!$B$13)</f>
        <v>4.9225575510132992E-2</v>
      </c>
      <c r="AH60" s="8">
        <f>EXP(-'Model Parameters'!$B$32*$S60-'Model Parameters'!$B$33*$X60-'Model Parameters'!$B$35*($S60+2*$X60))</f>
        <v>0.3978223400329528</v>
      </c>
    </row>
    <row r="61" spans="4:34" x14ac:dyDescent="0.4">
      <c r="D61" s="4">
        <f t="shared" si="4"/>
        <v>5.8420000000000001E-6</v>
      </c>
      <c r="E61">
        <f t="shared" si="5"/>
        <v>-0.99</v>
      </c>
      <c r="F61">
        <f>'Input Parameters'!$G$15/(2*'Model Parameters'!$F$4)*'Model Parameters'!$B$39/('Model Parameters'!$B$65)*EXP(-($E61+0.11)/'Model Parameters'!$B$48)</f>
        <v>2568.2374124370176</v>
      </c>
      <c r="G61">
        <f>1/((SQRT($F61*(D61)^2/'Model Parameters'!$B$51))/TANH(SQRT($F61*(D61)^2/'Model Parameters'!$B$51))+$F61*D61/'Input Parameters'!$G$17)</f>
        <v>7.9975520509551368E-2</v>
      </c>
      <c r="H61">
        <f>'Model Parameters'!$F$2*'Input Parameters'!$G$4*$G61</f>
        <v>2.7240492014200162</v>
      </c>
      <c r="I61">
        <f>'Input Parameters'!$G$15*'Model Parameters'!$B$41/'Model Parameters'!$F$4*EXP(-$E61/'Model Parameters'!$B$50)</f>
        <v>3814.8600817790016</v>
      </c>
      <c r="J61">
        <f>'Input Parameters'!$G$22+('Model Parameters'!$F$20*'Input Parameters'!$G$22 - (1/(1/(D61*($I61+2*$F61*$H61))+1/('Model Parameters'!$F$22*'Input Parameters'!$G$24))) + D61*($I61+2*$F61*$H61))/('Model Parameters'!$F$20+2*'Input Parameters'!$G$13*D61*'Model Parameters'!$B$61*$H61)</f>
        <v>2076.9604080018516</v>
      </c>
      <c r="K61">
        <f>'Input Parameters'!$G$15/(2*'Model Parameters'!$F$4)*'Model Parameters'!$B$39/('Model Parameters'!$B$65)*EXP(-($E61+0.11)/'Model Parameters'!$B$48)+'Input Parameters'!$G$13*'Model Parameters'!$B$61*$J61</f>
        <v>4884.0482673590823</v>
      </c>
      <c r="L61">
        <f>1/((SQRT($K61*(D61)^2/'Model Parameters'!$B$51))/TANH(SQRT($K61*(D61)^2/'Model Parameters'!$B$51))+$K61*D61/'Input Parameters'!$G$17)</f>
        <v>5.6104898918844563E-2</v>
      </c>
      <c r="M61">
        <f>'Model Parameters'!$F$2*'Input Parameters'!$G$4*$L61</f>
        <v>1.91099106478934</v>
      </c>
      <c r="N61">
        <f>'Input Parameters'!$G$22+('Model Parameters'!$F$20*'Input Parameters'!$G$22 - (1/(1/(D61*($I61+2*$F61*$M61))+1/('Model Parameters'!$F$22*'Input Parameters'!$G$24))) + D61*($I61+2*$F61*$M61))/('Model Parameters'!$F$20+2*'Input Parameters'!$G$13*D61*'Model Parameters'!$B$61*$M61)</f>
        <v>2015.9728799206896</v>
      </c>
      <c r="O61" s="4">
        <f>(2*'Model Parameters'!$F$21*'Input Parameters'!$G$23+'Model Parameters'!$F$22*'Input Parameters'!$G$24+'Model Parameters'!$F$20*'Input Parameters'!$G$22+D61*$I61-'Model Parameters'!$F$20*$N61)/(2*'Model Parameters'!$F$21)</f>
        <v>-566.57538692392166</v>
      </c>
      <c r="P61" s="4">
        <f>D61*(2*$F61*$M61)/(2*'Model Parameters'!$F$21)*EXP(-$N61*('Model Parameters'!$B$32+'Model Parameters'!$B$35))</f>
        <v>5176.7050772052298</v>
      </c>
      <c r="Q61">
        <f>MAX(0,$O61+LN(1+($P61*('Model Parameters'!$B$33+2*'Model Parameters'!$B$35)*EXP(-$O61*('Model Parameters'!$B$33+2*'Model Parameters'!$B$35)))/(1+LN(SQRT(1+$P61*('Model Parameters'!$B$33+2*'Model Parameters'!$B$35)*EXP(-$O61*('Model Parameters'!$B$33+2*'Model Parameters'!$B$35))))))/('Model Parameters'!$B$33+2*'Model Parameters'!$B$35))</f>
        <v>2159.7218888842681</v>
      </c>
      <c r="R61">
        <f>'Input Parameters'!$G$4*'Model Parameters'!$F$2*EXP(-'Model Parameters'!$B$32*$N61-'Model Parameters'!$B$33*$Q61-'Model Parameters'!$B$35*($N61+2*$Q61))*$L61</f>
        <v>0.79280272471872704</v>
      </c>
      <c r="S61">
        <f>'Input Parameters'!$G$22+('Model Parameters'!$F$20*'Input Parameters'!$G$22 - (1/(1/(D61*($I61+2*$F61*$R61))+1/('Model Parameters'!$F$22*'Input Parameters'!$G$24))) +D61*($I61+2*$F61*$R61))/('Model Parameters'!$F$20+2*'Input Parameters'!$G$13*D61*'Model Parameters'!$B$61*$R61)</f>
        <v>1846.9605935993482</v>
      </c>
      <c r="T61">
        <f>'Input Parameters'!$G$15/(2*'Model Parameters'!$F$4)*'Model Parameters'!$B$39/('Model Parameters'!$B$65)*EXP(-($E61+0.11)/'Model Parameters'!$B$48)+'Input Parameters'!$G$13*'Model Parameters'!$B$61*$S61</f>
        <v>4627.5984743002909</v>
      </c>
      <c r="U61">
        <f>1/((SQRT($T61*(D61)^2/'Model Parameters'!$B$51))/TANH(SQRT($T61*(D61)^2/'Model Parameters'!$B$51))+$T61*D61/'Input Parameters'!$G$17)</f>
        <v>5.7820888603741294E-2</v>
      </c>
      <c r="V61" s="4">
        <f>(2*'Model Parameters'!$F$21*'Input Parameters'!$G$23+'Model Parameters'!$F$22*'Input Parameters'!$G$24+'Model Parameters'!$F$20*'Input Parameters'!$G$22+D61*$I61-'Model Parameters'!$F$20*$S61)/(2*'Model Parameters'!$F$21)</f>
        <v>-273.15389030935989</v>
      </c>
      <c r="W61" s="4">
        <f>D61*(2*$F61*U61*'Model Parameters'!$F$2*'Input Parameters'!$G$4)/(2*'Model Parameters'!$F$21)*EXP(-$S61*('Model Parameters'!$B$32+'Model Parameters'!$B$35))</f>
        <v>5464.3478413974899</v>
      </c>
      <c r="X61">
        <f>MAX(0,$V61+LN(1+($W61*('Model Parameters'!$B$33+2*'Model Parameters'!$B$35)*EXP(-$V61*('Model Parameters'!$B$33+2*'Model Parameters'!$B$35)))/(1+LN(SQRT(1+$W61*('Model Parameters'!$B$33+2*'Model Parameters'!$B$35)*EXP(-$V61*('Model Parameters'!$B$33+2*'Model Parameters'!$B$35))))))/('Model Parameters'!$B$33+2*'Model Parameters'!$B$35))</f>
        <v>2412.9300244942851</v>
      </c>
      <c r="Y61">
        <f>'Input Parameters'!$G$4*'Model Parameters'!$F$2*EXP(-'Model Parameters'!$B$32*$S61-'Model Parameters'!$B$33*$X61-'Model Parameters'!$B$35*($S61+2*$X61))*$U61</f>
        <v>0.78054537505926314</v>
      </c>
      <c r="Z61" s="8">
        <f>$E61-'Model Parameters'!$F$3*'Input Parameters'!$G$3/'Model Parameters'!$F$4*LN($S61/'Input Parameters'!$G$22)</f>
        <v>-1.2254122555576423</v>
      </c>
      <c r="AA61" s="8">
        <f>D61*$Y61*$F61*2*'Model Parameters'!$F$4/10</f>
        <v>225.98763252404797</v>
      </c>
      <c r="AB61" s="8">
        <f t="shared" si="6"/>
        <v>0.78054537505926314</v>
      </c>
      <c r="AC61" s="8">
        <f t="shared" si="7"/>
        <v>2412.9300244942851</v>
      </c>
      <c r="AD61" s="8">
        <f>LOG10(S61/1000/'Model Parameters'!$B$15)</f>
        <v>13.578514719988592</v>
      </c>
      <c r="AE61" s="8">
        <f>AA61*10/(AA61*10+('Model Parameters'!$F$4*D61)*I61)</f>
        <v>0.51242259780311572</v>
      </c>
      <c r="AF61" s="8">
        <f>MIN(1,('Model Parameters'!$B$45-'Model Parameters'!$F$3*'Input Parameters'!$G$3/'Model Parameters'!$F$4*LN($S61/'Input Parameters'!$G$22))/Z61)</f>
        <v>0.28187432759145797</v>
      </c>
      <c r="AG61" s="8">
        <f>MIN('Input Parameters'!$G$24+'Model Parameters'!$F$2*'Input Parameters'!$G$4*EXP(-'Model Parameters'!$B$32*$S61-'Model Parameters'!$B$33*$X61-'Model Parameters'!$B$35*($S61+2*$X61)),AC61*10^(3-AD61)/'Model Parameters'!$B$13)</f>
        <v>4.8981333188705359E-2</v>
      </c>
      <c r="AH61" s="8">
        <f>EXP(-'Model Parameters'!$B$32*$S61-'Model Parameters'!$B$33*$X61-'Model Parameters'!$B$35*($S61+2*$X61))</f>
        <v>0.39632869828493084</v>
      </c>
    </row>
    <row r="62" spans="4:34" x14ac:dyDescent="0.4">
      <c r="D62" s="4">
        <f t="shared" si="4"/>
        <v>5.9409999999999995E-6</v>
      </c>
      <c r="E62">
        <f t="shared" si="5"/>
        <v>-0.99</v>
      </c>
      <c r="F62">
        <f>'Input Parameters'!$G$15/(2*'Model Parameters'!$F$4)*'Model Parameters'!$B$39/('Model Parameters'!$B$65)*EXP(-($E62+0.11)/'Model Parameters'!$B$48)</f>
        <v>2568.2374124370176</v>
      </c>
      <c r="G62">
        <f>1/((SQRT($F62*(D62)^2/'Model Parameters'!$B$51))/TANH(SQRT($F62*(D62)^2/'Model Parameters'!$B$51))+$F62*D62/'Input Parameters'!$G$17)</f>
        <v>7.8642819533995934E-2</v>
      </c>
      <c r="H62">
        <f>'Model Parameters'!$F$2*'Input Parameters'!$G$4*$G62</f>
        <v>2.6786560235442951</v>
      </c>
      <c r="I62">
        <f>'Input Parameters'!$G$15*'Model Parameters'!$B$41/'Model Parameters'!$F$4*EXP(-$E62/'Model Parameters'!$B$50)</f>
        <v>3814.8600817790016</v>
      </c>
      <c r="J62">
        <f>'Input Parameters'!$G$22+('Model Parameters'!$F$20*'Input Parameters'!$G$22 - (1/(1/(D62*($I62+2*$F62*$H62))+1/('Model Parameters'!$F$22*'Input Parameters'!$G$24))) + D62*($I62+2*$F62*$H62))/('Model Parameters'!$F$20+2*'Input Parameters'!$G$13*D62*'Model Parameters'!$B$61*$H62)</f>
        <v>2084.5227597935832</v>
      </c>
      <c r="K62">
        <f>'Input Parameters'!$G$15/(2*'Model Parameters'!$F$4)*'Model Parameters'!$B$39/('Model Parameters'!$B$65)*EXP(-($E62+0.11)/'Model Parameters'!$B$48)+'Input Parameters'!$G$13*'Model Parameters'!$B$61*$J62</f>
        <v>4892.4802896068632</v>
      </c>
      <c r="L62">
        <f>1/((SQRT($K62*(D62)^2/'Model Parameters'!$B$51))/TANH(SQRT($K62*(D62)^2/'Model Parameters'!$B$51))+$K62*D62/'Input Parameters'!$G$17)</f>
        <v>5.5116775457769426E-2</v>
      </c>
      <c r="M62">
        <f>'Model Parameters'!$F$2*'Input Parameters'!$G$4*$L62</f>
        <v>1.8773345545485014</v>
      </c>
      <c r="N62">
        <f>'Input Parameters'!$G$22+('Model Parameters'!$F$20*'Input Parameters'!$G$22 - (1/(1/(D62*($I62+2*$F62*$M62))+1/('Model Parameters'!$F$22*'Input Parameters'!$G$24))) + D62*($I62+2*$F62*$M62))/('Model Parameters'!$F$20+2*'Input Parameters'!$G$13*D62*'Model Parameters'!$B$61*$M62)</f>
        <v>2025.4012215473313</v>
      </c>
      <c r="O62" s="4">
        <f>(2*'Model Parameters'!$F$21*'Input Parameters'!$G$23+'Model Parameters'!$F$22*'Input Parameters'!$G$24+'Model Parameters'!$F$20*'Input Parameters'!$G$22+D62*$I62-'Model Parameters'!$F$20*$N62)/(2*'Model Parameters'!$F$21)</f>
        <v>-537.57649114420735</v>
      </c>
      <c r="P62" s="4">
        <f>D62*(2*$F62*$M62)/(2*'Model Parameters'!$F$21)*EXP(-$N62*('Model Parameters'!$B$32+'Model Parameters'!$B$35))</f>
        <v>5164.8085181356537</v>
      </c>
      <c r="Q62">
        <f>MAX(0,$O62+LN(1+($P62*('Model Parameters'!$B$33+2*'Model Parameters'!$B$35)*EXP(-$O62*('Model Parameters'!$B$33+2*'Model Parameters'!$B$35)))/(1+LN(SQRT(1+$P62*('Model Parameters'!$B$33+2*'Model Parameters'!$B$35)*EXP(-$O62*('Model Parameters'!$B$33+2*'Model Parameters'!$B$35))))))/('Model Parameters'!$B$33+2*'Model Parameters'!$B$35))</f>
        <v>2173.1659980791028</v>
      </c>
      <c r="R62">
        <f>'Input Parameters'!$G$4*'Model Parameters'!$F$2*EXP(-'Model Parameters'!$B$32*$N62-'Model Parameters'!$B$33*$Q62-'Model Parameters'!$B$35*($N62+2*$Q62))*$L62</f>
        <v>0.77492863443242543</v>
      </c>
      <c r="S62">
        <f>'Input Parameters'!$G$22+('Model Parameters'!$F$20*'Input Parameters'!$G$22 - (1/(1/(D62*($I62+2*$F62*$R62))+1/('Model Parameters'!$F$22*'Input Parameters'!$G$24))) +D62*($I62+2*$F62*$R62))/('Model Parameters'!$F$20+2*'Input Parameters'!$G$13*D62*'Model Parameters'!$B$61*$R62)</f>
        <v>1861.0975913033476</v>
      </c>
      <c r="T62">
        <f>'Input Parameters'!$G$15/(2*'Model Parameters'!$F$4)*'Model Parameters'!$B$39/('Model Parameters'!$B$65)*EXP(-($E62+0.11)/'Model Parameters'!$B$48)+'Input Parameters'!$G$13*'Model Parameters'!$B$61*$S62</f>
        <v>4643.3612267402495</v>
      </c>
      <c r="U62">
        <f>1/((SQRT($T62*(D62)^2/'Model Parameters'!$B$51))/TANH(SQRT($T62*(D62)^2/'Model Parameters'!$B$51))+$T62*D62/'Input Parameters'!$G$17)</f>
        <v>5.674960388733221E-2</v>
      </c>
      <c r="V62" s="4">
        <f>(2*'Model Parameters'!$F$21*'Input Parameters'!$G$23+'Model Parameters'!$F$22*'Input Parameters'!$G$24+'Model Parameters'!$F$20*'Input Parameters'!$G$22+D62*$I62-'Model Parameters'!$F$20*$S62)/(2*'Model Parameters'!$F$21)</f>
        <v>-252.32967190567203</v>
      </c>
      <c r="W62" s="4">
        <f>D62*(2*$F62*U62*'Model Parameters'!$F$2*'Input Parameters'!$G$4)/(2*'Model Parameters'!$F$21)*EXP(-$S62*('Model Parameters'!$B$32+'Model Parameters'!$B$35))</f>
        <v>5443.0763422040663</v>
      </c>
      <c r="X62">
        <f>MAX(0,$V62+LN(1+($W62*('Model Parameters'!$B$33+2*'Model Parameters'!$B$35)*EXP(-$V62*('Model Parameters'!$B$33+2*'Model Parameters'!$B$35)))/(1+LN(SQRT(1+$W62*('Model Parameters'!$B$33+2*'Model Parameters'!$B$35)*EXP(-$V62*('Model Parameters'!$B$33+2*'Model Parameters'!$B$35))))))/('Model Parameters'!$B$33+2*'Model Parameters'!$B$35))</f>
        <v>2419.3085133564564</v>
      </c>
      <c r="Y62">
        <f>'Input Parameters'!$G$4*'Model Parameters'!$F$2*EXP(-'Model Parameters'!$B$32*$S62-'Model Parameters'!$B$33*$X62-'Model Parameters'!$B$35*($S62+2*$X62))*$U62</f>
        <v>0.76321021978659087</v>
      </c>
      <c r="Z62" s="8">
        <f>$E62-'Model Parameters'!$F$3*'Input Parameters'!$G$3/'Model Parameters'!$F$4*LN($S62/'Input Parameters'!$G$22)</f>
        <v>-1.225608164336343</v>
      </c>
      <c r="AA62" s="8">
        <f>D62*$Y62*$F62*2*'Model Parameters'!$F$4/10</f>
        <v>224.71325707199361</v>
      </c>
      <c r="AB62" s="8">
        <f t="shared" si="6"/>
        <v>0.76321021978659087</v>
      </c>
      <c r="AC62" s="8">
        <f t="shared" si="7"/>
        <v>2419.3085133564564</v>
      </c>
      <c r="AD62" s="8">
        <f>LOG10(S62/1000/'Model Parameters'!$B$15)</f>
        <v>13.581826237518532</v>
      </c>
      <c r="AE62" s="8">
        <f>AA62*10/(AA62*10+('Model Parameters'!$F$4*D62)*I62)</f>
        <v>0.50680989286701539</v>
      </c>
      <c r="AF62" s="8">
        <f>MIN(1,('Model Parameters'!$B$45-'Model Parameters'!$F$3*'Input Parameters'!$G$3/'Model Parameters'!$F$4*LN($S62/'Input Parameters'!$G$22))/Z62)</f>
        <v>0.28198911723428921</v>
      </c>
      <c r="AG62" s="8">
        <f>MIN('Input Parameters'!$G$24+'Model Parameters'!$F$2*'Input Parameters'!$G$4*EXP(-'Model Parameters'!$B$32*$S62-'Model Parameters'!$B$33*$X62-'Model Parameters'!$B$35*($S62+2*$X62)),AC62*10^(3-AD62)/'Model Parameters'!$B$13)</f>
        <v>4.873776509379571E-2</v>
      </c>
      <c r="AH62" s="8">
        <f>EXP(-'Model Parameters'!$B$32*$S62-'Model Parameters'!$B$33*$X62-'Model Parameters'!$B$35*($S62+2*$X62))</f>
        <v>0.39484211584283352</v>
      </c>
    </row>
    <row r="63" spans="4:34" x14ac:dyDescent="0.4">
      <c r="D63" s="4">
        <f t="shared" si="4"/>
        <v>6.0399999999999998E-6</v>
      </c>
      <c r="E63">
        <f t="shared" si="5"/>
        <v>-0.99</v>
      </c>
      <c r="F63">
        <f>'Input Parameters'!$G$15/(2*'Model Parameters'!$F$4)*'Model Parameters'!$B$39/('Model Parameters'!$B$65)*EXP(-($E63+0.11)/'Model Parameters'!$B$48)</f>
        <v>2568.2374124370176</v>
      </c>
      <c r="G63">
        <f>1/((SQRT($F63*(D63)^2/'Model Parameters'!$B$51))/TANH(SQRT($F63*(D63)^2/'Model Parameters'!$B$51))+$F63*D63/'Input Parameters'!$G$17)</f>
        <v>7.7353806436264036E-2</v>
      </c>
      <c r="H63">
        <f>'Model Parameters'!$F$2*'Input Parameters'!$G$4*$G63</f>
        <v>2.6347509001124672</v>
      </c>
      <c r="I63">
        <f>'Input Parameters'!$G$15*'Model Parameters'!$B$41/'Model Parameters'!$F$4*EXP(-$E63/'Model Parameters'!$B$50)</f>
        <v>3814.8600817790016</v>
      </c>
      <c r="J63">
        <f>'Input Parameters'!$G$22+('Model Parameters'!$F$20*'Input Parameters'!$G$22 - (1/(1/(D63*($I63+2*$F63*$H63))+1/('Model Parameters'!$F$22*'Input Parameters'!$G$24))) + D63*($I63+2*$F63*$H63))/('Model Parameters'!$F$20+2*'Input Parameters'!$G$13*D63*'Model Parameters'!$B$61*$H63)</f>
        <v>2092.0851120798734</v>
      </c>
      <c r="K63">
        <f>'Input Parameters'!$G$15/(2*'Model Parameters'!$F$4)*'Model Parameters'!$B$39/('Model Parameters'!$B$65)*EXP(-($E63+0.11)/'Model Parameters'!$B$48)+'Input Parameters'!$G$13*'Model Parameters'!$B$61*$J63</f>
        <v>4900.912312406077</v>
      </c>
      <c r="L63">
        <f>1/((SQRT($K63*(D63)^2/'Model Parameters'!$B$51))/TANH(SQRT($K63*(D63)^2/'Model Parameters'!$B$51))+$K63*D63/'Input Parameters'!$G$17)</f>
        <v>5.4161180353124783E-2</v>
      </c>
      <c r="M63">
        <f>'Model Parameters'!$F$2*'Input Parameters'!$G$4*$L63</f>
        <v>1.8447859938751483</v>
      </c>
      <c r="N63">
        <f>'Input Parameters'!$G$22+('Model Parameters'!$F$20*'Input Parameters'!$G$22 - (1/(1/(D63*($I63+2*$F63*$M63))+1/('Model Parameters'!$F$22*'Input Parameters'!$G$24))) + D63*($I63+2*$F63*$M63))/('Model Parameters'!$F$20+2*'Input Parameters'!$G$13*D63*'Model Parameters'!$B$61*$M63)</f>
        <v>2034.8415100010729</v>
      </c>
      <c r="O63" s="4">
        <f>(2*'Model Parameters'!$F$21*'Input Parameters'!$G$23+'Model Parameters'!$F$22*'Input Parameters'!$G$24+'Model Parameters'!$F$20*'Input Parameters'!$G$22+D63*$I63-'Model Parameters'!$F$20*$N63)/(2*'Model Parameters'!$F$21)</f>
        <v>-508.59833619916077</v>
      </c>
      <c r="P63" s="4">
        <f>D63*(2*$F63*$M63)/(2*'Model Parameters'!$F$21)*EXP(-$N63*('Model Parameters'!$B$32+'Model Parameters'!$B$35))</f>
        <v>5152.9387356519746</v>
      </c>
      <c r="Q63">
        <f>MAX(0,$O63+LN(1+($P63*('Model Parameters'!$B$33+2*'Model Parameters'!$B$35)*EXP(-$O63*('Model Parameters'!$B$33+2*'Model Parameters'!$B$35)))/(1+LN(SQRT(1+$P63*('Model Parameters'!$B$33+2*'Model Parameters'!$B$35)*EXP(-$O63*('Model Parameters'!$B$33+2*'Model Parameters'!$B$35))))))/('Model Parameters'!$B$33+2*'Model Parameters'!$B$35))</f>
        <v>2186.6505475718727</v>
      </c>
      <c r="R63">
        <f>'Input Parameters'!$G$4*'Model Parameters'!$F$2*EXP(-'Model Parameters'!$B$32*$N63-'Model Parameters'!$B$33*$Q63-'Model Parameters'!$B$35*($N63+2*$Q63))*$L63</f>
        <v>0.75765940407156174</v>
      </c>
      <c r="S63">
        <f>'Input Parameters'!$G$22+('Model Parameters'!$F$20*'Input Parameters'!$G$22 - (1/(1/(D63*($I63+2*$F63*$R63))+1/('Model Parameters'!$F$22*'Input Parameters'!$G$24))) +D63*($I63+2*$F63*$R63))/('Model Parameters'!$F$20+2*'Input Parameters'!$G$13*D63*'Model Parameters'!$B$61*$R63)</f>
        <v>1875.3098563116323</v>
      </c>
      <c r="T63">
        <f>'Input Parameters'!$G$15/(2*'Model Parameters'!$F$4)*'Model Parameters'!$B$39/('Model Parameters'!$B$65)*EXP(-($E63+0.11)/'Model Parameters'!$B$48)+'Input Parameters'!$G$13*'Model Parameters'!$B$61*$S63</f>
        <v>4659.207902224487</v>
      </c>
      <c r="U63">
        <f>1/((SQRT($T63*(D63)^2/'Model Parameters'!$B$51))/TANH(SQRT($T63*(D63)^2/'Model Parameters'!$B$51))+$T63*D63/'Input Parameters'!$G$17)</f>
        <v>5.5713420115420388E-2</v>
      </c>
      <c r="V63" s="4">
        <f>(2*'Model Parameters'!$F$21*'Input Parameters'!$G$23+'Model Parameters'!$F$22*'Input Parameters'!$G$24+'Model Parameters'!$F$20*'Input Parameters'!$G$22+D63*$I63-'Model Parameters'!$F$20*$S63)/(2*'Model Parameters'!$F$21)</f>
        <v>-231.63612474222427</v>
      </c>
      <c r="W63" s="4">
        <f>D63*(2*$F63*U63*'Model Parameters'!$F$2*'Input Parameters'!$G$4)/(2*'Model Parameters'!$F$21)*EXP(-$S63*('Model Parameters'!$B$32+'Model Parameters'!$B$35))</f>
        <v>5421.8085842061719</v>
      </c>
      <c r="X63">
        <f>MAX(0,$V63+LN(1+($W63*('Model Parameters'!$B$33+2*'Model Parameters'!$B$35)*EXP(-$V63*('Model Parameters'!$B$33+2*'Model Parameters'!$B$35)))/(1+LN(SQRT(1+$W63*('Model Parameters'!$B$33+2*'Model Parameters'!$B$35)*EXP(-$V63*('Model Parameters'!$B$33+2*'Model Parameters'!$B$35))))))/('Model Parameters'!$B$33+2*'Model Parameters'!$B$35))</f>
        <v>2425.6345345470336</v>
      </c>
      <c r="Y63">
        <f>'Input Parameters'!$G$4*'Model Parameters'!$F$2*EXP(-'Model Parameters'!$B$32*$S63-'Model Parameters'!$B$33*$X63-'Model Parameters'!$B$35*($S63+2*$X63))*$U63</f>
        <v>0.74646723278009752</v>
      </c>
      <c r="Z63" s="8">
        <f>$E63-'Model Parameters'!$F$3*'Input Parameters'!$G$3/'Model Parameters'!$F$4*LN($S63/'Input Parameters'!$G$22)</f>
        <v>-1.2258036218222017</v>
      </c>
      <c r="AA63" s="8">
        <f>D63*$Y63*$F63*2*'Model Parameters'!$F$4/10</f>
        <v>223.44603478716459</v>
      </c>
      <c r="AB63" s="8">
        <f t="shared" si="6"/>
        <v>0.74646723278009752</v>
      </c>
      <c r="AC63" s="8">
        <f t="shared" si="7"/>
        <v>2425.6345345470336</v>
      </c>
      <c r="AD63" s="8">
        <f>LOG10(S63/1000/'Model Parameters'!$B$15)</f>
        <v>13.585130126680989</v>
      </c>
      <c r="AE63" s="8">
        <f>AA63*10/(AA63*10+('Model Parameters'!$F$4*D63)*I63)</f>
        <v>0.50126486399040227</v>
      </c>
      <c r="AF63" s="8">
        <f>MIN(1,('Model Parameters'!$B$45-'Model Parameters'!$F$3*'Input Parameters'!$G$3/'Model Parameters'!$F$4*LN($S63/'Input Parameters'!$G$22))/Z63)</f>
        <v>0.28210360588440103</v>
      </c>
      <c r="AG63" s="8">
        <f>MIN('Input Parameters'!$G$24+'Model Parameters'!$F$2*'Input Parameters'!$G$4*EXP(-'Model Parameters'!$B$32*$S63-'Model Parameters'!$B$33*$X63-'Model Parameters'!$B$35*($S63+2*$X63)),AC63*10^(3-AD63)/'Model Parameters'!$B$13)</f>
        <v>4.8494873940669245E-2</v>
      </c>
      <c r="AH63" s="8">
        <f>EXP(-'Model Parameters'!$B$32*$S63-'Model Parameters'!$B$33*$X63-'Model Parameters'!$B$35*($S63+2*$X63))</f>
        <v>0.39336259177308691</v>
      </c>
    </row>
    <row r="64" spans="4:34" x14ac:dyDescent="0.4">
      <c r="D64" s="4">
        <f t="shared" si="4"/>
        <v>6.139E-6</v>
      </c>
      <c r="E64">
        <f t="shared" si="5"/>
        <v>-0.99</v>
      </c>
      <c r="F64">
        <f>'Input Parameters'!$G$15/(2*'Model Parameters'!$F$4)*'Model Parameters'!$B$39/('Model Parameters'!$B$65)*EXP(-($E64+0.11)/'Model Parameters'!$B$48)</f>
        <v>2568.2374124370176</v>
      </c>
      <c r="G64">
        <f>1/((SQRT($F64*(D64)^2/'Model Parameters'!$B$51))/TANH(SQRT($F64*(D64)^2/'Model Parameters'!$B$51))+$F64*D64/'Input Parameters'!$G$17)</f>
        <v>7.6106367631707375E-2</v>
      </c>
      <c r="H64">
        <f>'Model Parameters'!$F$2*'Input Parameters'!$G$4*$G64</f>
        <v>2.5922618402386139</v>
      </c>
      <c r="I64">
        <f>'Input Parameters'!$G$15*'Model Parameters'!$B$41/'Model Parameters'!$F$4*EXP(-$E64/'Model Parameters'!$B$50)</f>
        <v>3814.8600817790016</v>
      </c>
      <c r="J64">
        <f>'Input Parameters'!$G$22+('Model Parameters'!$F$20*'Input Parameters'!$G$22 - (1/(1/(D64*($I64+2*$F64*$H64))+1/('Model Parameters'!$F$22*'Input Parameters'!$G$24))) + D64*($I64+2*$F64*$H64))/('Model Parameters'!$F$20+2*'Input Parameters'!$G$13*D64*'Model Parameters'!$B$61*$H64)</f>
        <v>2099.6474648568465</v>
      </c>
      <c r="K64">
        <f>'Input Parameters'!$G$15/(2*'Model Parameters'!$F$4)*'Model Parameters'!$B$39/('Model Parameters'!$B$65)*EXP(-($E64+0.11)/'Model Parameters'!$B$48)+'Input Parameters'!$G$13*'Model Parameters'!$B$61*$J64</f>
        <v>4909.3443357524011</v>
      </c>
      <c r="L64">
        <f>1/((SQRT($K64*(D64)^2/'Model Parameters'!$B$51))/TANH(SQRT($K64*(D64)^2/'Model Parameters'!$B$51))+$K64*D64/'Input Parameters'!$G$17)</f>
        <v>5.3236539331541204E-2</v>
      </c>
      <c r="M64">
        <f>'Model Parameters'!$F$2*'Input Parameters'!$G$4*$L64</f>
        <v>1.8132917613850439</v>
      </c>
      <c r="N64">
        <f>'Input Parameters'!$G$22+('Model Parameters'!$F$20*'Input Parameters'!$G$22 - (1/(1/(D64*($I64+2*$F64*$M64))+1/('Model Parameters'!$F$22*'Input Parameters'!$G$24))) + D64*($I64+2*$F64*$M64))/('Model Parameters'!$F$20+2*'Input Parameters'!$G$13*D64*'Model Parameters'!$B$61*$M64)</f>
        <v>2044.2937202788185</v>
      </c>
      <c r="O64" s="4">
        <f>(2*'Model Parameters'!$F$21*'Input Parameters'!$G$23+'Model Parameters'!$F$22*'Input Parameters'!$G$24+'Model Parameters'!$F$20*'Input Parameters'!$G$22+D64*$I64-'Model Parameters'!$F$20*$N64)/(2*'Model Parameters'!$F$21)</f>
        <v>-479.64087868101547</v>
      </c>
      <c r="P64" s="4">
        <f>D64*(2*$F64*$M64)/(2*'Model Parameters'!$F$21)*EXP(-$N64*('Model Parameters'!$B$32+'Model Parameters'!$B$35))</f>
        <v>5141.0956614562983</v>
      </c>
      <c r="Q64">
        <f>MAX(0,$O64+LN(1+($P64*('Model Parameters'!$B$33+2*'Model Parameters'!$B$35)*EXP(-$O64*('Model Parameters'!$B$33+2*'Model Parameters'!$B$35)))/(1+LN(SQRT(1+$P64*('Model Parameters'!$B$33+2*'Model Parameters'!$B$35)*EXP(-$O64*('Model Parameters'!$B$33+2*'Model Parameters'!$B$35))))))/('Model Parameters'!$B$33+2*'Model Parameters'!$B$35))</f>
        <v>2200.1754761321499</v>
      </c>
      <c r="R64">
        <f>'Input Parameters'!$G$4*'Model Parameters'!$F$2*EXP(-'Model Parameters'!$B$32*$N64-'Model Parameters'!$B$33*$Q64-'Model Parameters'!$B$35*($N64+2*$Q64))*$L64</f>
        <v>0.74096577123572949</v>
      </c>
      <c r="S64">
        <f>'Input Parameters'!$G$22+('Model Parameters'!$F$20*'Input Parameters'!$G$22 - (1/(1/(D64*($I64+2*$F64*$R64))+1/('Model Parameters'!$F$22*'Input Parameters'!$G$24))) +D64*($I64+2*$F64*$R64))/('Model Parameters'!$F$20+2*'Input Parameters'!$G$13*D64*'Model Parameters'!$B$61*$R64)</f>
        <v>1889.597511656902</v>
      </c>
      <c r="T64">
        <f>'Input Parameters'!$G$15/(2*'Model Parameters'!$F$4)*'Model Parameters'!$B$39/('Model Parameters'!$B$65)*EXP(-($E64+0.11)/'Model Parameters'!$B$48)+'Input Parameters'!$G$13*'Model Parameters'!$B$61*$S64</f>
        <v>4675.138637934464</v>
      </c>
      <c r="U64">
        <f>1/((SQRT($T64*(D64)^2/'Model Parameters'!$B$51))/TANH(SQRT($T64*(D64)^2/'Model Parameters'!$B$51))+$T64*D64/'Input Parameters'!$G$17)</f>
        <v>5.4710642186460941E-2</v>
      </c>
      <c r="V64" s="4">
        <f>(2*'Model Parameters'!$F$21*'Input Parameters'!$G$23+'Model Parameters'!$F$22*'Input Parameters'!$G$24+'Model Parameters'!$F$20*'Input Parameters'!$G$22+D64*$I64-'Model Parameters'!$F$20*$S64)/(2*'Model Parameters'!$F$21)</f>
        <v>-211.07346241555297</v>
      </c>
      <c r="W64" s="4">
        <f>D64*(2*$F64*U64*'Model Parameters'!$F$2*'Input Parameters'!$G$4)/(2*'Model Parameters'!$F$21)*EXP(-$S64*('Model Parameters'!$B$32+'Model Parameters'!$B$35))</f>
        <v>5400.5452954307284</v>
      </c>
      <c r="X64">
        <f>MAX(0,$V64+LN(1+($W64*('Model Parameters'!$B$33+2*'Model Parameters'!$B$35)*EXP(-$V64*('Model Parameters'!$B$33+2*'Model Parameters'!$B$35)))/(1+LN(SQRT(1+$W64*('Model Parameters'!$B$33+2*'Model Parameters'!$B$35)*EXP(-$V64*('Model Parameters'!$B$33+2*'Model Parameters'!$B$35))))))/('Model Parameters'!$B$33+2*'Model Parameters'!$B$35))</f>
        <v>2431.9076899292236</v>
      </c>
      <c r="Y64">
        <f>'Input Parameters'!$G$4*'Model Parameters'!$F$2*EXP(-'Model Parameters'!$B$32*$S64-'Model Parameters'!$B$33*$X64-'Model Parameters'!$B$35*($S64+2*$X64))*$U64</f>
        <v>0.73028773075062714</v>
      </c>
      <c r="Z64" s="8">
        <f>$E64-'Model Parameters'!$F$3*'Input Parameters'!$G$3/'Model Parameters'!$F$4*LN($S64/'Input Parameters'!$G$22)</f>
        <v>-1.2259986286873441</v>
      </c>
      <c r="AA64" s="8">
        <f>D64*$Y64*$F64*2*'Model Parameters'!$F$4/10</f>
        <v>222.18595512646533</v>
      </c>
      <c r="AB64" s="8">
        <f t="shared" si="6"/>
        <v>0.73028773075062714</v>
      </c>
      <c r="AC64" s="8">
        <f t="shared" si="7"/>
        <v>2431.9076899292236</v>
      </c>
      <c r="AD64" s="8">
        <f>LOG10(S64/1000/'Model Parameters'!$B$15)</f>
        <v>13.588426398837145</v>
      </c>
      <c r="AE64" s="8">
        <f>AA64*10/(AA64*10+('Model Parameters'!$F$4*D64)*I64)</f>
        <v>0.49578668808154985</v>
      </c>
      <c r="AF64" s="8">
        <f>MIN(1,('Model Parameters'!$B$45-'Model Parameters'!$F$3*'Input Parameters'!$G$3/'Model Parameters'!$F$4*LN($S64/'Input Parameters'!$G$22))/Z64)</f>
        <v>0.28221779420569088</v>
      </c>
      <c r="AG64" s="8">
        <f>MIN('Input Parameters'!$G$24+'Model Parameters'!$F$2*'Input Parameters'!$G$4*EXP(-'Model Parameters'!$B$32*$S64-'Model Parameters'!$B$33*$X64-'Model Parameters'!$B$35*($S64+2*$X64)),AC64*10^(3-AD64)/'Model Parameters'!$B$13)</f>
        <v>4.8252662438311014E-2</v>
      </c>
      <c r="AH64" s="8">
        <f>EXP(-'Model Parameters'!$B$32*$S64-'Model Parameters'!$B$33*$X64-'Model Parameters'!$B$35*($S64+2*$X64))</f>
        <v>0.39189012458743255</v>
      </c>
    </row>
    <row r="65" spans="4:34" x14ac:dyDescent="0.4">
      <c r="D65" s="4">
        <f t="shared" si="4"/>
        <v>6.2380000000000002E-6</v>
      </c>
      <c r="E65">
        <f t="shared" si="5"/>
        <v>-0.99</v>
      </c>
      <c r="F65">
        <f>'Input Parameters'!$G$15/(2*'Model Parameters'!$F$4)*'Model Parameters'!$B$39/('Model Parameters'!$B$65)*EXP(-($E65+0.11)/'Model Parameters'!$B$48)</f>
        <v>2568.2374124370176</v>
      </c>
      <c r="G65">
        <f>1/((SQRT($F65*(D65)^2/'Model Parameters'!$B$51))/TANH(SQRT($F65*(D65)^2/'Model Parameters'!$B$51))+$F65*D65/'Input Parameters'!$G$17)</f>
        <v>7.4898523709832909E-2</v>
      </c>
      <c r="H65">
        <f>'Model Parameters'!$F$2*'Input Parameters'!$G$4*$G65</f>
        <v>2.5511214231477468</v>
      </c>
      <c r="I65">
        <f>'Input Parameters'!$G$15*'Model Parameters'!$B$41/'Model Parameters'!$F$4*EXP(-$E65/'Model Parameters'!$B$50)</f>
        <v>3814.8600817790016</v>
      </c>
      <c r="J65">
        <f>'Input Parameters'!$G$22+('Model Parameters'!$F$20*'Input Parameters'!$G$22 - (1/(1/(D65*($I65+2*$F65*$H65))+1/('Model Parameters'!$F$22*'Input Parameters'!$G$24))) + D65*($I65+2*$F65*$H65))/('Model Parameters'!$F$20+2*'Input Parameters'!$G$13*D65*'Model Parameters'!$B$61*$H65)</f>
        <v>2107.2098181202041</v>
      </c>
      <c r="K65">
        <f>'Input Parameters'!$G$15/(2*'Model Parameters'!$F$4)*'Model Parameters'!$B$39/('Model Parameters'!$B$65)*EXP(-($E65+0.11)/'Model Parameters'!$B$48)+'Input Parameters'!$G$13*'Model Parameters'!$B$61*$J65</f>
        <v>4917.776359641045</v>
      </c>
      <c r="L65">
        <f>1/((SQRT($K65*(D65)^2/'Model Parameters'!$B$51))/TANH(SQRT($K65*(D65)^2/'Model Parameters'!$B$51))+$K65*D65/'Input Parameters'!$G$17)</f>
        <v>5.2341378060905906E-2</v>
      </c>
      <c r="M65">
        <f>'Model Parameters'!$F$2*'Input Parameters'!$G$4*$L65</f>
        <v>1.7828016397968387</v>
      </c>
      <c r="N65">
        <f>'Input Parameters'!$G$22+('Model Parameters'!$F$20*'Input Parameters'!$G$22 - (1/(1/(D65*($I65+2*$F65*$M65))+1/('Model Parameters'!$F$22*'Input Parameters'!$G$24))) + D65*($I65+2*$F65*$M65))/('Model Parameters'!$F$20+2*'Input Parameters'!$G$13*D65*'Model Parameters'!$B$61*$M65)</f>
        <v>2053.7578274725952</v>
      </c>
      <c r="O65" s="4">
        <f>(2*'Model Parameters'!$F$21*'Input Parameters'!$G$23+'Model Parameters'!$F$22*'Input Parameters'!$G$24+'Model Parameters'!$F$20*'Input Parameters'!$G$22+D65*$I65-'Model Parameters'!$F$20*$N65)/(2*'Model Parameters'!$F$21)</f>
        <v>-450.70407534714809</v>
      </c>
      <c r="P65" s="4">
        <f>D65*(2*$F65*$M65)/(2*'Model Parameters'!$F$21)*EXP(-$N65*('Model Parameters'!$B$32+'Model Parameters'!$B$35))</f>
        <v>5129.279227535013</v>
      </c>
      <c r="Q65">
        <f>MAX(0,$O65+LN(1+($P65*('Model Parameters'!$B$33+2*'Model Parameters'!$B$35)*EXP(-$O65*('Model Parameters'!$B$33+2*'Model Parameters'!$B$35)))/(1+LN(SQRT(1+$P65*('Model Parameters'!$B$33+2*'Model Parameters'!$B$35)*EXP(-$O65*('Model Parameters'!$B$33+2*'Model Parameters'!$B$35))))))/('Model Parameters'!$B$33+2*'Model Parameters'!$B$35))</f>
        <v>2213.7407226510413</v>
      </c>
      <c r="R65">
        <f>'Input Parameters'!$G$4*'Model Parameters'!$F$2*EXP(-'Model Parameters'!$B$32*$N65-'Model Parameters'!$B$33*$Q65-'Model Parameters'!$B$35*($N65+2*$Q65))*$L65</f>
        <v>0.72482033032815074</v>
      </c>
      <c r="S65">
        <f>'Input Parameters'!$G$22+('Model Parameters'!$F$20*'Input Parameters'!$G$22 - (1/(1/(D65*($I65+2*$F65*$R65))+1/('Model Parameters'!$F$22*'Input Parameters'!$G$24))) +D65*($I65+2*$F65*$R65))/('Model Parameters'!$F$20+2*'Input Parameters'!$G$13*D65*'Model Parameters'!$B$61*$R65)</f>
        <v>1903.9606767095238</v>
      </c>
      <c r="T65">
        <f>'Input Parameters'!$G$15/(2*'Model Parameters'!$F$4)*'Model Parameters'!$B$39/('Model Parameters'!$B$65)*EXP(-($E65+0.11)/'Model Parameters'!$B$48)+'Input Parameters'!$G$13*'Model Parameters'!$B$61*$S65</f>
        <v>4691.1535669681361</v>
      </c>
      <c r="U65">
        <f>1/((SQRT($T65*(D65)^2/'Model Parameters'!$B$51))/TANH(SQRT($T65*(D65)^2/'Model Parameters'!$B$51))+$T65*D65/'Input Parameters'!$G$17)</f>
        <v>5.3739682606463009E-2</v>
      </c>
      <c r="V65" s="4">
        <f>(2*'Model Parameters'!$F$21*'Input Parameters'!$G$23+'Model Parameters'!$F$22*'Input Parameters'!$G$24+'Model Parameters'!$F$20*'Input Parameters'!$G$22+D65*$I65-'Model Parameters'!$F$20*$S65)/(2*'Model Parameters'!$F$21)</f>
        <v>-190.64189216403477</v>
      </c>
      <c r="W65" s="4">
        <f>D65*(2*$F65*U65*'Model Parameters'!$F$2*'Input Parameters'!$G$4)/(2*'Model Parameters'!$F$21)*EXP(-$S65*('Model Parameters'!$B$32+'Model Parameters'!$B$35))</f>
        <v>5379.2872039234489</v>
      </c>
      <c r="X65">
        <f>MAX(0,$V65+LN(1+($W65*('Model Parameters'!$B$33+2*'Model Parameters'!$B$35)*EXP(-$V65*('Model Parameters'!$B$33+2*'Model Parameters'!$B$35)))/(1+LN(SQRT(1+$W65*('Model Parameters'!$B$33+2*'Model Parameters'!$B$35)*EXP(-$V65*('Model Parameters'!$B$33+2*'Model Parameters'!$B$35))))))/('Model Parameters'!$B$33+2*'Model Parameters'!$B$35))</f>
        <v>2438.1275853944035</v>
      </c>
      <c r="Y65">
        <f>'Input Parameters'!$G$4*'Model Parameters'!$F$2*EXP(-'Model Parameters'!$B$32*$S65-'Model Parameters'!$B$33*$X65-'Model Parameters'!$B$35*($S65+2*$X65))*$U65</f>
        <v>0.71464484965901076</v>
      </c>
      <c r="Z65" s="8">
        <f>$E65-'Model Parameters'!$F$3*'Input Parameters'!$G$3/'Model Parameters'!$F$4*LN($S65/'Input Parameters'!$G$22)</f>
        <v>-1.2261931855803947</v>
      </c>
      <c r="AA65" s="8">
        <f>D65*$Y65*$F65*2*'Model Parameters'!$F$4/10</f>
        <v>220.9330070461975</v>
      </c>
      <c r="AB65" s="8">
        <f t="shared" si="6"/>
        <v>0.71464484965901076</v>
      </c>
      <c r="AC65" s="8">
        <f t="shared" si="7"/>
        <v>2438.1275853944035</v>
      </c>
      <c r="AD65" s="8">
        <f>LOG10(S65/1000/'Model Parameters'!$B$15)</f>
        <v>13.59171506495094</v>
      </c>
      <c r="AE65" s="8">
        <f>AA65*10/(AA65*10+('Model Parameters'!$F$4*D65)*I65)</f>
        <v>0.49037455200178642</v>
      </c>
      <c r="AF65" s="8">
        <f>MIN(1,('Model Parameters'!$B$45-'Model Parameters'!$F$3*'Input Parameters'!$G$3/'Model Parameters'!$F$4*LN($S65/'Input Parameters'!$G$22))/Z65)</f>
        <v>0.28233168284696586</v>
      </c>
      <c r="AG65" s="8">
        <f>MIN('Input Parameters'!$G$24+'Model Parameters'!$F$2*'Input Parameters'!$G$4*EXP(-'Model Parameters'!$B$32*$S65-'Model Parameters'!$B$33*$X65-'Model Parameters'!$B$35*($S65+2*$X65)),AC65*10^(3-AD65)/'Model Parameters'!$B$13)</f>
        <v>4.8011133287501145E-2</v>
      </c>
      <c r="AH65" s="8">
        <f>EXP(-'Model Parameters'!$B$32*$S65-'Model Parameters'!$B$33*$X65-'Model Parameters'!$B$35*($S65+2*$X65))</f>
        <v>0.39042471224770126</v>
      </c>
    </row>
    <row r="66" spans="4:34" x14ac:dyDescent="0.4">
      <c r="D66" s="4">
        <f t="shared" si="4"/>
        <v>6.3369999999999996E-6</v>
      </c>
      <c r="E66">
        <f t="shared" si="5"/>
        <v>-0.99</v>
      </c>
      <c r="F66">
        <f>'Input Parameters'!$G$15/(2*'Model Parameters'!$F$4)*'Model Parameters'!$B$39/('Model Parameters'!$B$65)*EXP(-($E66+0.11)/'Model Parameters'!$B$48)</f>
        <v>2568.2374124370176</v>
      </c>
      <c r="G66">
        <f>1/((SQRT($F66*(D66)^2/'Model Parameters'!$B$51))/TANH(SQRT($F66*(D66)^2/'Model Parameters'!$B$51))+$F66*D66/'Input Parameters'!$G$17)</f>
        <v>7.3728418953658961E-2</v>
      </c>
      <c r="H66">
        <f>'Model Parameters'!$F$2*'Input Parameters'!$G$4*$G66</f>
        <v>2.5112664411942034</v>
      </c>
      <c r="I66">
        <f>'Input Parameters'!$G$15*'Model Parameters'!$B$41/'Model Parameters'!$F$4*EXP(-$E66/'Model Parameters'!$B$50)</f>
        <v>3814.8600817790016</v>
      </c>
      <c r="J66">
        <f>'Input Parameters'!$G$22+('Model Parameters'!$F$20*'Input Parameters'!$G$22 - (1/(1/(D66*($I66+2*$F66*$H66))+1/('Model Parameters'!$F$22*'Input Parameters'!$G$24))) + D66*($I66+2*$F66*$H66))/('Model Parameters'!$F$20+2*'Input Parameters'!$G$13*D66*'Model Parameters'!$B$61*$H66)</f>
        <v>2114.772171865387</v>
      </c>
      <c r="K66">
        <f>'Input Parameters'!$G$15/(2*'Model Parameters'!$F$4)*'Model Parameters'!$B$39/('Model Parameters'!$B$65)*EXP(-($E66+0.11)/'Model Parameters'!$B$48)+'Input Parameters'!$G$13*'Model Parameters'!$B$61*$J66</f>
        <v>4926.2083840669238</v>
      </c>
      <c r="L66">
        <f>1/((SQRT($K66*(D66)^2/'Model Parameters'!$B$51))/TANH(SQRT($K66*(D66)^2/'Model Parameters'!$B$51))+$K66*D66/'Input Parameters'!$G$17)</f>
        <v>5.1474314343657242E-2</v>
      </c>
      <c r="M66">
        <f>'Model Parameters'!$F$2*'Input Parameters'!$G$4*$L66</f>
        <v>1.7532685500275835</v>
      </c>
      <c r="N66">
        <f>'Input Parameters'!$G$22+('Model Parameters'!$F$20*'Input Parameters'!$G$22 - (1/(1/(D66*($I66+2*$F66*$M66))+1/('Model Parameters'!$F$22*'Input Parameters'!$G$24))) + D66*($I66+2*$F66*$M66))/('Model Parameters'!$F$20+2*'Input Parameters'!$G$13*D66*'Model Parameters'!$B$61*$M66)</f>
        <v>2063.2338067690184</v>
      </c>
      <c r="O66" s="4">
        <f>(2*'Model Parameters'!$F$21*'Input Parameters'!$G$23+'Model Parameters'!$F$22*'Input Parameters'!$G$24+'Model Parameters'!$F$20*'Input Parameters'!$G$22+D66*$I66-'Model Parameters'!$F$20*$N66)/(2*'Model Parameters'!$F$21)</f>
        <v>-421.78788311915071</v>
      </c>
      <c r="P66" s="4">
        <f>D66*(2*$F66*$M66)/(2*'Model Parameters'!$F$21)*EXP(-$N66*('Model Parameters'!$B$32+'Model Parameters'!$B$35))</f>
        <v>5117.4893661565593</v>
      </c>
      <c r="Q66">
        <f>MAX(0,$O66+LN(1+($P66*('Model Parameters'!$B$33+2*'Model Parameters'!$B$35)*EXP(-$O66*('Model Parameters'!$B$33+2*'Model Parameters'!$B$35)))/(1+LN(SQRT(1+$P66*('Model Parameters'!$B$33+2*'Model Parameters'!$B$35)*EXP(-$O66*('Model Parameters'!$B$33+2*'Model Parameters'!$B$35))))))/('Model Parameters'!$B$33+2*'Model Parameters'!$B$35))</f>
        <v>2227.34622614512</v>
      </c>
      <c r="R66">
        <f>'Input Parameters'!$G$4*'Model Parameters'!$F$2*EXP(-'Model Parameters'!$B$32*$N66-'Model Parameters'!$B$33*$Q66-'Model Parameters'!$B$35*($N66+2*$Q66))*$L66</f>
        <v>0.70919738752180228</v>
      </c>
      <c r="S66">
        <f>'Input Parameters'!$G$22+('Model Parameters'!$F$20*'Input Parameters'!$G$22 - (1/(1/(D66*($I66+2*$F66*$R66))+1/('Model Parameters'!$F$22*'Input Parameters'!$G$24))) +D66*($I66+2*$F66*$R66))/('Model Parameters'!$F$20+2*'Input Parameters'!$G$13*D66*'Model Parameters'!$B$61*$R66)</f>
        <v>1918.399467154492</v>
      </c>
      <c r="T66">
        <f>'Input Parameters'!$G$15/(2*'Model Parameters'!$F$4)*'Model Parameters'!$B$39/('Model Parameters'!$B$65)*EXP(-($E66+0.11)/'Model Parameters'!$B$48)+'Input Parameters'!$G$13*'Model Parameters'!$B$61*$S66</f>
        <v>4707.2528183142767</v>
      </c>
      <c r="U66">
        <f>1/((SQRT($T66*(D66)^2/'Model Parameters'!$B$51))/TANH(SQRT($T66*(D66)^2/'Model Parameters'!$B$51))+$T66*D66/'Input Parameters'!$G$17)</f>
        <v>5.2799053082957258E-2</v>
      </c>
      <c r="V66" s="4">
        <f>(2*'Model Parameters'!$F$21*'Input Parameters'!$G$23+'Model Parameters'!$F$22*'Input Parameters'!$G$24+'Model Parameters'!$F$20*'Input Parameters'!$G$22+D66*$I66-'Model Parameters'!$F$20*$S66)/(2*'Model Parameters'!$F$21)</f>
        <v>-170.34161482788565</v>
      </c>
      <c r="W66" s="4">
        <f>D66*(2*$F66*U66*'Model Parameters'!$F$2*'Input Parameters'!$G$4)/(2*'Model Parameters'!$F$21)*EXP(-$S66*('Model Parameters'!$B$32+'Model Parameters'!$B$35))</f>
        <v>5358.0350376186252</v>
      </c>
      <c r="X66">
        <f>MAX(0,$V66+LN(1+($W66*('Model Parameters'!$B$33+2*'Model Parameters'!$B$35)*EXP(-$V66*('Model Parameters'!$B$33+2*'Model Parameters'!$B$35)))/(1+LN(SQRT(1+$W66*('Model Parameters'!$B$33+2*'Model Parameters'!$B$35)*EXP(-$V66*('Model Parameters'!$B$33+2*'Model Parameters'!$B$35))))))/('Model Parameters'!$B$33+2*'Model Parameters'!$B$35))</f>
        <v>2444.2938309162314</v>
      </c>
      <c r="Y66">
        <f>'Input Parameters'!$G$4*'Model Parameters'!$F$2*EXP(-'Model Parameters'!$B$32*$S66-'Model Parameters'!$B$33*$X66-'Model Parameters'!$B$35*($S66+2*$X66))*$U66</f>
        <v>0.69951340262816586</v>
      </c>
      <c r="Z66" s="8">
        <f>$E66-'Model Parameters'!$F$3*'Input Parameters'!$G$3/'Model Parameters'!$F$4*LN($S66/'Input Parameters'!$G$22)</f>
        <v>-1.2263872931272042</v>
      </c>
      <c r="AA66" s="8">
        <f>D66*$Y66*$F66*2*'Model Parameters'!$F$4/10</f>
        <v>219.68717900789443</v>
      </c>
      <c r="AB66" s="8">
        <f t="shared" si="6"/>
        <v>0.69951340262816586</v>
      </c>
      <c r="AC66" s="8">
        <f t="shared" si="7"/>
        <v>2444.2938309162314</v>
      </c>
      <c r="AD66" s="8">
        <f>LOG10(S66/1000/'Model Parameters'!$B$15)</f>
        <v>13.594996135601356</v>
      </c>
      <c r="AE66" s="8">
        <f>AA66*10/(AA66*10+('Model Parameters'!$F$4*D66)*I66)</f>
        <v>0.48502765242426032</v>
      </c>
      <c r="AF66" s="8">
        <f>MIN(1,('Model Parameters'!$B$45-'Model Parameters'!$F$3*'Input Parameters'!$G$3/'Model Parameters'!$F$4*LN($S66/'Input Parameters'!$G$22))/Z66)</f>
        <v>0.28244527244239481</v>
      </c>
      <c r="AG66" s="8">
        <f>MIN('Input Parameters'!$G$24+'Model Parameters'!$F$2*'Input Parameters'!$G$4*EXP(-'Model Parameters'!$B$32*$S66-'Model Parameters'!$B$33*$X66-'Model Parameters'!$B$35*($S66+2*$X66)),AC66*10^(3-AD66)/'Model Parameters'!$B$13)</f>
        <v>4.77702891789537E-2</v>
      </c>
      <c r="AH66" s="8">
        <f>EXP(-'Model Parameters'!$B$32*$S66-'Model Parameters'!$B$33*$X66-'Model Parameters'!$B$35*($S66+2*$X66))</f>
        <v>0.38896635217064984</v>
      </c>
    </row>
    <row r="67" spans="4:34" x14ac:dyDescent="0.4">
      <c r="D67" s="4">
        <f t="shared" ref="D67:D103" si="8">$B$3+($B$4-$B$3)/100*(ROW(D67)-3)</f>
        <v>6.4359999999999999E-6</v>
      </c>
      <c r="E67">
        <f t="shared" ref="E67:E103" si="9">$B$2</f>
        <v>-0.99</v>
      </c>
      <c r="F67">
        <f>'Input Parameters'!$G$15/(2*'Model Parameters'!$F$4)*'Model Parameters'!$B$39/('Model Parameters'!$B$65)*EXP(-($E67+0.11)/'Model Parameters'!$B$48)</f>
        <v>2568.2374124370176</v>
      </c>
      <c r="G67">
        <f>1/((SQRT($F67*(D67)^2/'Model Parameters'!$B$51))/TANH(SQRT($F67*(D67)^2/'Model Parameters'!$B$51))+$F67*D67/'Input Parameters'!$G$17)</f>
        <v>7.2594311826346444E-2</v>
      </c>
      <c r="H67">
        <f>'Model Parameters'!$F$2*'Input Parameters'!$G$4*$G67</f>
        <v>2.4726375758264378</v>
      </c>
      <c r="I67">
        <f>'Input Parameters'!$G$15*'Model Parameters'!$B$41/'Model Parameters'!$F$4*EXP(-$E67/'Model Parameters'!$B$50)</f>
        <v>3814.8600817790016</v>
      </c>
      <c r="J67">
        <f>'Input Parameters'!$G$22+('Model Parameters'!$F$20*'Input Parameters'!$G$22 - (1/(1/(D67*($I67+2*$F67*$H67))+1/('Model Parameters'!$F$22*'Input Parameters'!$G$24))) + D67*($I67+2*$F67*$H67))/('Model Parameters'!$F$20+2*'Input Parameters'!$G$13*D67*'Model Parameters'!$B$61*$H67)</f>
        <v>2122.3345260876886</v>
      </c>
      <c r="K67">
        <f>'Input Parameters'!$G$15/(2*'Model Parameters'!$F$4)*'Model Parameters'!$B$39/('Model Parameters'!$B$65)*EXP(-($E67+0.11)/'Model Parameters'!$B$48)+'Input Parameters'!$G$13*'Model Parameters'!$B$61*$J67</f>
        <v>4934.6404090247906</v>
      </c>
      <c r="L67">
        <f>1/((SQRT($K67*(D67)^2/'Model Parameters'!$B$51))/TANH(SQRT($K67*(D67)^2/'Model Parameters'!$B$51))+$K67*D67/'Input Parameters'!$G$17)</f>
        <v>5.0634051030586581E-2</v>
      </c>
      <c r="M67">
        <f>'Model Parameters'!$F$2*'Input Parameters'!$G$4*$L67</f>
        <v>1.724648309829468</v>
      </c>
      <c r="N67">
        <f>'Input Parameters'!$G$22+('Model Parameters'!$F$20*'Input Parameters'!$G$22 - (1/(1/(D67*($I67+2*$F67*$M67))+1/('Model Parameters'!$F$22*'Input Parameters'!$G$24))) + D67*($I67+2*$F67*$M67))/('Model Parameters'!$F$20+2*'Input Parameters'!$G$13*D67*'Model Parameters'!$B$61*$M67)</f>
        <v>2072.7216334487625</v>
      </c>
      <c r="O67" s="4">
        <f>(2*'Model Parameters'!$F$21*'Input Parameters'!$G$23+'Model Parameters'!$F$22*'Input Parameters'!$G$24+'Model Parameters'!$F$20*'Input Parameters'!$G$22+D67*$I67-'Model Parameters'!$F$20*$N67)/(2*'Model Parameters'!$F$21)</f>
        <v>-392.89225908190713</v>
      </c>
      <c r="P67" s="4">
        <f>D67*(2*$F67*$M67)/(2*'Model Parameters'!$F$21)*EXP(-$N67*('Model Parameters'!$B$32+'Model Parameters'!$B$35))</f>
        <v>5105.7260098692159</v>
      </c>
      <c r="Q67">
        <f>MAX(0,$O67+LN(1+($P67*('Model Parameters'!$B$33+2*'Model Parameters'!$B$35)*EXP(-$O67*('Model Parameters'!$B$33+2*'Model Parameters'!$B$35)))/(1+LN(SQRT(1+$P67*('Model Parameters'!$B$33+2*'Model Parameters'!$B$35)*EXP(-$O67*('Model Parameters'!$B$33+2*'Model Parameters'!$B$35))))))/('Model Parameters'!$B$33+2*'Model Parameters'!$B$35))</f>
        <v>2240.9919257600109</v>
      </c>
      <c r="R67">
        <f>'Input Parameters'!$G$4*'Model Parameters'!$F$2*EXP(-'Model Parameters'!$B$32*$N67-'Model Parameters'!$B$33*$Q67-'Model Parameters'!$B$35*($N67+2*$Q67))*$L67</f>
        <v>0.69407282911130397</v>
      </c>
      <c r="S67">
        <f>'Input Parameters'!$G$22+('Model Parameters'!$F$20*'Input Parameters'!$G$22 - (1/(1/(D67*($I67+2*$F67*$R67))+1/('Model Parameters'!$F$22*'Input Parameters'!$G$24))) +D67*($I67+2*$F67*$R67))/('Model Parameters'!$F$20+2*'Input Parameters'!$G$13*D67*'Model Parameters'!$B$61*$R67)</f>
        <v>1932.9139949688738</v>
      </c>
      <c r="T67">
        <f>'Input Parameters'!$G$15/(2*'Model Parameters'!$F$4)*'Model Parameters'!$B$39/('Model Parameters'!$B$65)*EXP(-($E67+0.11)/'Model Parameters'!$B$48)+'Input Parameters'!$G$13*'Model Parameters'!$B$61*$S67</f>
        <v>4723.4365168273125</v>
      </c>
      <c r="U67">
        <f>1/((SQRT($T67*(D67)^2/'Model Parameters'!$B$51))/TANH(SQRT($T67*(D67)^2/'Model Parameters'!$B$51))+$T67*D67/'Input Parameters'!$G$17)</f>
        <v>5.1887356894787504E-2</v>
      </c>
      <c r="V67" s="4">
        <f>(2*'Model Parameters'!$F$21*'Input Parameters'!$G$23+'Model Parameters'!$F$22*'Input Parameters'!$G$24+'Model Parameters'!$F$20*'Input Parameters'!$G$22+D67*$I67-'Model Parameters'!$F$20*$S67)/(2*'Model Parameters'!$F$21)</f>
        <v>-150.17282481000638</v>
      </c>
      <c r="W67" s="4">
        <f>D67*(2*$F67*U67*'Model Parameters'!$F$2*'Input Parameters'!$G$4)/(2*'Model Parameters'!$F$21)*EXP(-$S67*('Model Parameters'!$B$32+'Model Parameters'!$B$35))</f>
        <v>5336.7895242094119</v>
      </c>
      <c r="X67">
        <f>MAX(0,$V67+LN(1+($W67*('Model Parameters'!$B$33+2*'Model Parameters'!$B$35)*EXP(-$V67*('Model Parameters'!$B$33+2*'Model Parameters'!$B$35)))/(1+LN(SQRT(1+$W67*('Model Parameters'!$B$33+2*'Model Parameters'!$B$35)*EXP(-$V67*('Model Parameters'!$B$33+2*'Model Parameters'!$B$35))))))/('Model Parameters'!$B$33+2*'Model Parameters'!$B$35))</f>
        <v>2450.4060406040794</v>
      </c>
      <c r="Y67">
        <f>'Input Parameters'!$G$4*'Model Parameters'!$F$2*EXP(-'Model Parameters'!$B$32*$S67-'Model Parameters'!$B$33*$X67-'Model Parameters'!$B$35*($S67+2*$X67))*$U67</f>
        <v>0.68486975096915614</v>
      </c>
      <c r="Z67" s="8">
        <f>$E67-'Model Parameters'!$F$3*'Input Parameters'!$G$3/'Model Parameters'!$F$4*LN($S67/'Input Parameters'!$G$22)</f>
        <v>-1.226580951931562</v>
      </c>
      <c r="AA67" s="8">
        <f>D67*$Y67*$F67*2*'Model Parameters'!$F$4/10</f>
        <v>218.44845898421613</v>
      </c>
      <c r="AB67" s="8">
        <f t="shared" ref="AB67:AB103" si="10">Y67</f>
        <v>0.68486975096915614</v>
      </c>
      <c r="AC67" s="8">
        <f t="shared" ref="AC67:AC103" si="11">X67</f>
        <v>2450.4060406040794</v>
      </c>
      <c r="AD67" s="8">
        <f>LOG10(S67/1000/'Model Parameters'!$B$15)</f>
        <v>13.598269620994461</v>
      </c>
      <c r="AE67" s="8">
        <f>AA67*10/(AA67*10+('Model Parameters'!$F$4*D67)*I67)</f>
        <v>0.47974519569600671</v>
      </c>
      <c r="AF67" s="8">
        <f>MIN(1,('Model Parameters'!$B$45-'Model Parameters'!$F$3*'Input Parameters'!$G$3/'Model Parameters'!$F$4*LN($S67/'Input Parameters'!$G$22))/Z67)</f>
        <v>0.28255856361195131</v>
      </c>
      <c r="AG67" s="8">
        <f>MIN('Input Parameters'!$G$24+'Model Parameters'!$F$2*'Input Parameters'!$G$4*EXP(-'Model Parameters'!$B$32*$S67-'Model Parameters'!$B$33*$X67-'Model Parameters'!$B$35*($S67+2*$X67)),AC67*10^(3-AD67)/'Model Parameters'!$B$13)</f>
        <v>4.7530132791519124E-2</v>
      </c>
      <c r="AH67" s="8">
        <f>EXP(-'Model Parameters'!$B$32*$S67-'Model Parameters'!$B$33*$X67-'Model Parameters'!$B$35*($S67+2*$X67))</f>
        <v>0.38751504123285552</v>
      </c>
    </row>
    <row r="68" spans="4:34" x14ac:dyDescent="0.4">
      <c r="D68" s="4">
        <f t="shared" si="8"/>
        <v>6.5350000000000001E-6</v>
      </c>
      <c r="E68">
        <f t="shared" si="9"/>
        <v>-0.99</v>
      </c>
      <c r="F68">
        <f>'Input Parameters'!$G$15/(2*'Model Parameters'!$F$4)*'Model Parameters'!$B$39/('Model Parameters'!$B$65)*EXP(-($E68+0.11)/'Model Parameters'!$B$48)</f>
        <v>2568.2374124370176</v>
      </c>
      <c r="G68">
        <f>1/((SQRT($F68*(D68)^2/'Model Parameters'!$B$51))/TANH(SQRT($F68*(D68)^2/'Model Parameters'!$B$51))+$F68*D68/'Input Parameters'!$G$17)</f>
        <v>7.1494566322537714E-2</v>
      </c>
      <c r="H68">
        <f>'Model Parameters'!$F$2*'Input Parameters'!$G$4*$G68</f>
        <v>2.4351791030046495</v>
      </c>
      <c r="I68">
        <f>'Input Parameters'!$G$15*'Model Parameters'!$B$41/'Model Parameters'!$F$4*EXP(-$E68/'Model Parameters'!$B$50)</f>
        <v>3814.8600817790016</v>
      </c>
      <c r="J68">
        <f>'Input Parameters'!$G$22+('Model Parameters'!$F$20*'Input Parameters'!$G$22 - (1/(1/(D68*($I68+2*$F68*$H68))+1/('Model Parameters'!$F$22*'Input Parameters'!$G$24))) + D68*($I68+2*$F68*$H68))/('Model Parameters'!$F$20+2*'Input Parameters'!$G$13*D68*'Model Parameters'!$B$61*$H68)</f>
        <v>2129.8968807823308</v>
      </c>
      <c r="K68">
        <f>'Input Parameters'!$G$15/(2*'Model Parameters'!$F$4)*'Model Parameters'!$B$39/('Model Parameters'!$B$65)*EXP(-($E68+0.11)/'Model Parameters'!$B$48)+'Input Parameters'!$G$13*'Model Parameters'!$B$61*$J68</f>
        <v>4943.0724345093167</v>
      </c>
      <c r="L68">
        <f>1/((SQRT($K68*(D68)^2/'Model Parameters'!$B$51))/TANH(SQRT($K68*(D68)^2/'Model Parameters'!$B$51))+$K68*D68/'Input Parameters'!$G$17)</f>
        <v>4.9819369578742279E-2</v>
      </c>
      <c r="M68">
        <f>'Model Parameters'!$F$2*'Input Parameters'!$G$4*$L68</f>
        <v>1.6968994143653475</v>
      </c>
      <c r="N68">
        <f>'Input Parameters'!$G$22+('Model Parameters'!$F$20*'Input Parameters'!$G$22 - (1/(1/(D68*($I68+2*$F68*$M68))+1/('Model Parameters'!$F$22*'Input Parameters'!$G$24))) + D68*($I68+2*$F68*$M68))/('Model Parameters'!$F$20+2*'Input Parameters'!$G$13*D68*'Model Parameters'!$B$61*$M68)</f>
        <v>2082.2212828860343</v>
      </c>
      <c r="O68" s="4">
        <f>(2*'Model Parameters'!$F$21*'Input Parameters'!$G$23+'Model Parameters'!$F$22*'Input Parameters'!$G$24+'Model Parameters'!$F$20*'Input Parameters'!$G$22+D68*$I68-'Model Parameters'!$F$20*$N68)/(2*'Model Parameters'!$F$21)</f>
        <v>-364.01716048268594</v>
      </c>
      <c r="P68" s="4">
        <f>D68*(2*$F68*$M68)/(2*'Model Parameters'!$F$21)*EXP(-$N68*('Model Parameters'!$B$32+'Model Parameters'!$B$35))</f>
        <v>5093.9890914989828</v>
      </c>
      <c r="Q68">
        <f>MAX(0,$O68+LN(1+($P68*('Model Parameters'!$B$33+2*'Model Parameters'!$B$35)*EXP(-$O68*('Model Parameters'!$B$33+2*'Model Parameters'!$B$35)))/(1+LN(SQRT(1+$P68*('Model Parameters'!$B$33+2*'Model Parameters'!$B$35)*EXP(-$O68*('Model Parameters'!$B$33+2*'Model Parameters'!$B$35))))))/('Model Parameters'!$B$33+2*'Model Parameters'!$B$35))</f>
        <v>2254.6777607736376</v>
      </c>
      <c r="R68">
        <f>'Input Parameters'!$G$4*'Model Parameters'!$F$2*EXP(-'Model Parameters'!$B$32*$N68-'Model Parameters'!$B$33*$Q68-'Model Parameters'!$B$35*($N68+2*$Q68))*$L68</f>
        <v>0.67942400183108487</v>
      </c>
      <c r="S68">
        <f>'Input Parameters'!$G$22+('Model Parameters'!$F$20*'Input Parameters'!$G$22 - (1/(1/(D68*($I68+2*$F68*$R68))+1/('Model Parameters'!$F$22*'Input Parameters'!$G$24))) +D68*($I68+2*$F68*$R68))/('Model Parameters'!$F$20+2*'Input Parameters'!$G$13*D68*'Model Parameters'!$B$61*$R68)</f>
        <v>1947.5043683997435</v>
      </c>
      <c r="T68">
        <f>'Input Parameters'!$G$15/(2*'Model Parameters'!$F$4)*'Model Parameters'!$B$39/('Model Parameters'!$B$65)*EXP(-($E68+0.11)/'Model Parameters'!$B$48)+'Input Parameters'!$G$13*'Model Parameters'!$B$61*$S68</f>
        <v>4739.7047832027311</v>
      </c>
      <c r="U68">
        <f>1/((SQRT($T68*(D68)^2/'Model Parameters'!$B$51))/TANH(SQRT($T68*(D68)^2/'Model Parameters'!$B$51))+$T68*D68/'Input Parameters'!$G$17)</f>
        <v>5.1003281955454671E-2</v>
      </c>
      <c r="V68" s="4">
        <f>(2*'Model Parameters'!$F$21*'Input Parameters'!$G$23+'Model Parameters'!$F$22*'Input Parameters'!$G$24+'Model Parameters'!$F$20*'Input Parameters'!$G$22+D68*$I68-'Model Parameters'!$F$20*$S68)/(2*'Model Parameters'!$F$21)</f>
        <v>-130.1357100376718</v>
      </c>
      <c r="W68" s="4">
        <f>D68*(2*$F68*U68*'Model Parameters'!$F$2*'Input Parameters'!$G$4)/(2*'Model Parameters'!$F$21)*EXP(-$S68*('Model Parameters'!$B$32+'Model Parameters'!$B$35))</f>
        <v>5315.5513910186328</v>
      </c>
      <c r="X68">
        <f>MAX(0,$V68+LN(1+($W68*('Model Parameters'!$B$33+2*'Model Parameters'!$B$35)*EXP(-$V68*('Model Parameters'!$B$33+2*'Model Parameters'!$B$35)))/(1+LN(SQRT(1+$W68*('Model Parameters'!$B$33+2*'Model Parameters'!$B$35)*EXP(-$V68*('Model Parameters'!$B$33+2*'Model Parameters'!$B$35))))))/('Model Parameters'!$B$33+2*'Model Parameters'!$B$35))</f>
        <v>2456.4638327557759</v>
      </c>
      <c r="Y68">
        <f>'Input Parameters'!$G$4*'Model Parameters'!$F$2*EXP(-'Model Parameters'!$B$32*$S68-'Model Parameters'!$B$33*$X68-'Model Parameters'!$B$35*($S68+2*$X68))*$U68</f>
        <v>0.67069168693054171</v>
      </c>
      <c r="Z68" s="8">
        <f>$E68-'Model Parameters'!$F$3*'Input Parameters'!$G$3/'Model Parameters'!$F$4*LN($S68/'Input Parameters'!$G$22)</f>
        <v>-1.2267741625758948</v>
      </c>
      <c r="AA68" s="8">
        <f>D68*$Y68*$F68*2*'Model Parameters'!$F$4/10</f>
        <v>217.21683446490297</v>
      </c>
      <c r="AB68" s="8">
        <f t="shared" si="10"/>
        <v>0.67069168693054171</v>
      </c>
      <c r="AC68" s="8">
        <f t="shared" si="11"/>
        <v>2456.4638327557759</v>
      </c>
      <c r="AD68" s="8">
        <f>LOG10(S68/1000/'Model Parameters'!$B$15)</f>
        <v>13.601535530975232</v>
      </c>
      <c r="AE68" s="8">
        <f>AA68*10/(AA68*10+('Model Parameters'!$F$4*D68)*I68)</f>
        <v>0.47452639770320332</v>
      </c>
      <c r="AF68" s="8">
        <f>MIN(1,('Model Parameters'!$B$45-'Model Parameters'!$F$3*'Input Parameters'!$G$3/'Model Parameters'!$F$4*LN($S68/'Input Parameters'!$G$22))/Z68)</f>
        <v>0.28267155696184754</v>
      </c>
      <c r="AG68" s="8">
        <f>MIN('Input Parameters'!$G$24+'Model Parameters'!$F$2*'Input Parameters'!$G$4*EXP(-'Model Parameters'!$B$32*$S68-'Model Parameters'!$B$33*$X68-'Model Parameters'!$B$35*($S68+2*$X68)),AC68*10^(3-AD68)/'Model Parameters'!$B$13)</f>
        <v>4.7290666790444968E-2</v>
      </c>
      <c r="AH68" s="8">
        <f>EXP(-'Model Parameters'!$B$32*$S68-'Model Parameters'!$B$33*$X68-'Model Parameters'!$B$35*($S68+2*$X68))</f>
        <v>0.38607077577566568</v>
      </c>
    </row>
    <row r="69" spans="4:34" x14ac:dyDescent="0.4">
      <c r="D69" s="4">
        <f t="shared" si="8"/>
        <v>6.6339999999999995E-6</v>
      </c>
      <c r="E69">
        <f t="shared" si="9"/>
        <v>-0.99</v>
      </c>
      <c r="F69">
        <f>'Input Parameters'!$G$15/(2*'Model Parameters'!$F$4)*'Model Parameters'!$B$39/('Model Parameters'!$B$65)*EXP(-($E69+0.11)/'Model Parameters'!$B$48)</f>
        <v>2568.2374124370176</v>
      </c>
      <c r="G69">
        <f>1/((SQRT($F69*(D69)^2/'Model Parameters'!$B$51))/TANH(SQRT($F69*(D69)^2/'Model Parameters'!$B$51))+$F69*D69/'Input Parameters'!$G$17)</f>
        <v>7.0427644094077049E-2</v>
      </c>
      <c r="H69">
        <f>'Model Parameters'!$F$2*'Input Parameters'!$G$4*$G69</f>
        <v>2.3988386249946507</v>
      </c>
      <c r="I69">
        <f>'Input Parameters'!$G$15*'Model Parameters'!$B$41/'Model Parameters'!$F$4*EXP(-$E69/'Model Parameters'!$B$50)</f>
        <v>3814.8600817790016</v>
      </c>
      <c r="J69">
        <f>'Input Parameters'!$G$22+('Model Parameters'!$F$20*'Input Parameters'!$G$22 - (1/(1/(D69*($I69+2*$F69*$H69))+1/('Model Parameters'!$F$22*'Input Parameters'!$G$24))) + D69*($I69+2*$F69*$H69))/('Model Parameters'!$F$20+2*'Input Parameters'!$G$13*D69*'Model Parameters'!$B$61*$H69)</f>
        <v>2137.4592359445078</v>
      </c>
      <c r="K69">
        <f>'Input Parameters'!$G$15/(2*'Model Parameters'!$F$4)*'Model Parameters'!$B$39/('Model Parameters'!$B$65)*EXP(-($E69+0.11)/'Model Parameters'!$B$48)+'Input Parameters'!$G$13*'Model Parameters'!$B$61*$J69</f>
        <v>4951.5044605151434</v>
      </c>
      <c r="L69">
        <f>1/((SQRT($K69*(D69)^2/'Model Parameters'!$B$51))/TANH(SQRT($K69*(D69)^2/'Model Parameters'!$B$51))+$K69*D69/'Input Parameters'!$G$17)</f>
        <v>4.9029124186150887E-2</v>
      </c>
      <c r="M69">
        <f>'Model Parameters'!$F$2*'Input Parameters'!$G$4*$L69</f>
        <v>1.6699828364312614</v>
      </c>
      <c r="N69">
        <f>'Input Parameters'!$G$22+('Model Parameters'!$F$20*'Input Parameters'!$G$22 - (1/(1/(D69*($I69+2*$F69*$M69))+1/('Model Parameters'!$F$22*'Input Parameters'!$G$24))) + D69*($I69+2*$F69*$M69))/('Model Parameters'!$F$20+2*'Input Parameters'!$G$13*D69*'Model Parameters'!$B$61*$M69)</f>
        <v>2091.7327305480508</v>
      </c>
      <c r="O69" s="4">
        <f>(2*'Model Parameters'!$F$21*'Input Parameters'!$G$23+'Model Parameters'!$F$22*'Input Parameters'!$G$24+'Model Parameters'!$F$20*'Input Parameters'!$G$22+D69*$I69-'Model Parameters'!$F$20*$N69)/(2*'Model Parameters'!$F$21)</f>
        <v>-335.16254473022911</v>
      </c>
      <c r="P69" s="4">
        <f>D69*(2*$F69*$M69)/(2*'Model Parameters'!$F$21)*EXP(-$N69*('Model Parameters'!$B$32+'Model Parameters'!$B$35))</f>
        <v>5082.2785441474543</v>
      </c>
      <c r="Q69">
        <f>MAX(0,$O69+LN(1+($P69*('Model Parameters'!$B$33+2*'Model Parameters'!$B$35)*EXP(-$O69*('Model Parameters'!$B$33+2*'Model Parameters'!$B$35)))/(1+LN(SQRT(1+$P69*('Model Parameters'!$B$33+2*'Model Parameters'!$B$35)*EXP(-$O69*('Model Parameters'!$B$33+2*'Model Parameters'!$B$35))))))/('Model Parameters'!$B$33+2*'Model Parameters'!$B$35))</f>
        <v>2268.4036705991271</v>
      </c>
      <c r="R69">
        <f>'Input Parameters'!$G$4*'Model Parameters'!$F$2*EXP(-'Model Parameters'!$B$32*$N69-'Model Parameters'!$B$33*$Q69-'Model Parameters'!$B$35*($N69+2*$Q69))*$L69</f>
        <v>0.66522960388979435</v>
      </c>
      <c r="S69">
        <f>'Input Parameters'!$G$22+('Model Parameters'!$F$20*'Input Parameters'!$G$22 - (1/(1/(D69*($I69+2*$F69*$R69))+1/('Model Parameters'!$F$22*'Input Parameters'!$G$24))) +D69*($I69+2*$F69*$R69))/('Model Parameters'!$F$20+2*'Input Parameters'!$G$13*D69*'Model Parameters'!$B$61*$R69)</f>
        <v>1962.1706919426069</v>
      </c>
      <c r="T69">
        <f>'Input Parameters'!$G$15/(2*'Model Parameters'!$F$4)*'Model Parameters'!$B$39/('Model Parameters'!$B$65)*EXP(-($E69+0.11)/'Model Parameters'!$B$48)+'Input Parameters'!$G$13*'Model Parameters'!$B$61*$S69</f>
        <v>4756.0577339530246</v>
      </c>
      <c r="U69">
        <f>1/((SQRT($T69*(D69)^2/'Model Parameters'!$B$51))/TANH(SQRT($T69*(D69)^2/'Model Parameters'!$B$51))+$T69*D69/'Input Parameters'!$G$17)</f>
        <v>5.0145594497563679E-2</v>
      </c>
      <c r="V69" s="4">
        <f>(2*'Model Parameters'!$F$21*'Input Parameters'!$G$23+'Model Parameters'!$F$22*'Input Parameters'!$G$24+'Model Parameters'!$F$20*'Input Parameters'!$G$22+D69*$I69-'Model Parameters'!$F$20*$S69)/(2*'Model Parameters'!$F$21)</f>
        <v>-110.23045192507678</v>
      </c>
      <c r="W69" s="4">
        <f>D69*(2*$F69*U69*'Model Parameters'!$F$2*'Input Parameters'!$G$4)/(2*'Model Parameters'!$F$21)*EXP(-$S69*('Model Parameters'!$B$32+'Model Parameters'!$B$35))</f>
        <v>5294.3213648701721</v>
      </c>
      <c r="X69">
        <f>MAX(0,$V69+LN(1+($W69*('Model Parameters'!$B$33+2*'Model Parameters'!$B$35)*EXP(-$V69*('Model Parameters'!$B$33+2*'Model Parameters'!$B$35)))/(1+LN(SQRT(1+$W69*('Model Parameters'!$B$33+2*'Model Parameters'!$B$35)*EXP(-$V69*('Model Parameters'!$B$33+2*'Model Parameters'!$B$35))))))/('Model Parameters'!$B$33+2*'Model Parameters'!$B$35))</f>
        <v>2462.4668299096579</v>
      </c>
      <c r="Y69">
        <f>'Input Parameters'!$G$4*'Model Parameters'!$F$2*EXP(-'Model Parameters'!$B$32*$S69-'Model Parameters'!$B$33*$X69-'Model Parameters'!$B$35*($S69+2*$X69))*$U69</f>
        <v>0.65695832694637457</v>
      </c>
      <c r="Z69" s="8">
        <f>$E69-'Model Parameters'!$F$3*'Input Parameters'!$G$3/'Model Parameters'!$F$4*LN($S69/'Input Parameters'!$G$22)</f>
        <v>-1.2269669256219524</v>
      </c>
      <c r="AA69" s="8">
        <f>D69*$Y69*$F69*2*'Model Parameters'!$F$4/10</f>
        <v>215.99229246278583</v>
      </c>
      <c r="AB69" s="8">
        <f t="shared" si="10"/>
        <v>0.65695832694637457</v>
      </c>
      <c r="AC69" s="8">
        <f t="shared" si="11"/>
        <v>2462.4668299096579</v>
      </c>
      <c r="AD69" s="8">
        <f>LOG10(S69/1000/'Model Parameters'!$B$15)</f>
        <v>13.604793875039126</v>
      </c>
      <c r="AE69" s="8">
        <f>AA69*10/(AA69*10+('Model Parameters'!$F$4*D69)*I69)</f>
        <v>0.46937048373950752</v>
      </c>
      <c r="AF69" s="8">
        <f>MIN(1,('Model Parameters'!$B$45-'Model Parameters'!$F$3*'Input Parameters'!$G$3/'Model Parameters'!$F$4*LN($S69/'Input Parameters'!$G$22))/Z69)</f>
        <v>0.28278425308495914</v>
      </c>
      <c r="AG69" s="8">
        <f>MIN('Input Parameters'!$G$24+'Model Parameters'!$F$2*'Input Parameters'!$G$4*EXP(-'Model Parameters'!$B$32*$S69-'Model Parameters'!$B$33*$X69-'Model Parameters'!$B$35*($S69+2*$X69)),AC69*10^(3-AD69)/'Model Parameters'!$B$13)</f>
        <v>4.7051893825700596E-2</v>
      </c>
      <c r="AH69" s="8">
        <f>EXP(-'Model Parameters'!$B$32*$S69-'Model Parameters'!$B$33*$X69-'Model Parameters'!$B$35*($S69+2*$X69))</f>
        <v>0.38463355161020046</v>
      </c>
    </row>
    <row r="70" spans="4:34" x14ac:dyDescent="0.4">
      <c r="D70" s="4">
        <f t="shared" si="8"/>
        <v>6.7329999999999997E-6</v>
      </c>
      <c r="E70">
        <f t="shared" si="9"/>
        <v>-0.99</v>
      </c>
      <c r="F70">
        <f>'Input Parameters'!$G$15/(2*'Model Parameters'!$F$4)*'Model Parameters'!$B$39/('Model Parameters'!$B$65)*EXP(-($E70+0.11)/'Model Parameters'!$B$48)</f>
        <v>2568.2374124370176</v>
      </c>
      <c r="G70">
        <f>1/((SQRT($F70*(D70)^2/'Model Parameters'!$B$51))/TANH(SQRT($F70*(D70)^2/'Model Parameters'!$B$51))+$F70*D70/'Input Parameters'!$G$17)</f>
        <v>6.9392097270412303E-2</v>
      </c>
      <c r="H70">
        <f>'Model Parameters'!$F$2*'Input Parameters'!$G$4*$G70</f>
        <v>2.3635668258233022</v>
      </c>
      <c r="I70">
        <f>'Input Parameters'!$G$15*'Model Parameters'!$B$41/'Model Parameters'!$F$4*EXP(-$E70/'Model Parameters'!$B$50)</f>
        <v>3814.8600817790016</v>
      </c>
      <c r="J70">
        <f>'Input Parameters'!$G$22+('Model Parameters'!$F$20*'Input Parameters'!$G$22 - (1/(1/(D70*($I70+2*$F70*$H70))+1/('Model Parameters'!$F$22*'Input Parameters'!$G$24))) + D70*($I70+2*$F70*$H70))/('Model Parameters'!$F$20+2*'Input Parameters'!$G$13*D70*'Model Parameters'!$B$61*$H70)</f>
        <v>2145.0215915694225</v>
      </c>
      <c r="K70">
        <f>'Input Parameters'!$G$15/(2*'Model Parameters'!$F$4)*'Model Parameters'!$B$39/('Model Parameters'!$B$65)*EXP(-($E70+0.11)/'Model Parameters'!$B$48)+'Input Parameters'!$G$13*'Model Parameters'!$B$61*$J70</f>
        <v>4959.9364870369236</v>
      </c>
      <c r="L70">
        <f>1/((SQRT($K70*(D70)^2/'Model Parameters'!$B$51))/TANH(SQRT($K70*(D70)^2/'Model Parameters'!$B$51))+$K70*D70/'Input Parameters'!$G$17)</f>
        <v>4.8262236443986542E-2</v>
      </c>
      <c r="M70">
        <f>'Model Parameters'!$F$2*'Input Parameters'!$G$4*$L70</f>
        <v>1.6438618443037756</v>
      </c>
      <c r="N70">
        <f>'Input Parameters'!$G$22+('Model Parameters'!$F$20*'Input Parameters'!$G$22 - (1/(1/(D70*($I70+2*$F70*$M70))+1/('Model Parameters'!$F$22*'Input Parameters'!$G$24))) + D70*($I70+2*$F70*$M70))/('Model Parameters'!$F$20+2*'Input Parameters'!$G$13*D70*'Model Parameters'!$B$61*$M70)</f>
        <v>2101.2559519945275</v>
      </c>
      <c r="O70" s="4">
        <f>(2*'Model Parameters'!$F$21*'Input Parameters'!$G$23+'Model Parameters'!$F$22*'Input Parameters'!$G$24+'Model Parameters'!$F$20*'Input Parameters'!$G$22+D70*$I70-'Model Parameters'!$F$20*$N70)/(2*'Model Parameters'!$F$21)</f>
        <v>-306.3283693938647</v>
      </c>
      <c r="P70" s="4">
        <f>D70*(2*$F70*$M70)/(2*'Model Parameters'!$F$21)*EXP(-$N70*('Model Parameters'!$B$32+'Model Parameters'!$B$35))</f>
        <v>5070.5943011897598</v>
      </c>
      <c r="Q70">
        <f>MAX(0,$O70+LN(1+($P70*('Model Parameters'!$B$33+2*'Model Parameters'!$B$35)*EXP(-$O70*('Model Parameters'!$B$33+2*'Model Parameters'!$B$35)))/(1+LN(SQRT(1+$P70*('Model Parameters'!$B$33+2*'Model Parameters'!$B$35)*EXP(-$O70*('Model Parameters'!$B$33+2*'Model Parameters'!$B$35))))))/('Model Parameters'!$B$33+2*'Model Parameters'!$B$35))</f>
        <v>2282.1695947873386</v>
      </c>
      <c r="R70">
        <f>'Input Parameters'!$G$4*'Model Parameters'!$F$2*EXP(-'Model Parameters'!$B$32*$N70-'Model Parameters'!$B$33*$Q70-'Model Parameters'!$B$35*($N70+2*$Q70))*$L70</f>
        <v>0.65146958561798518</v>
      </c>
      <c r="S70">
        <f>'Input Parameters'!$G$22+('Model Parameters'!$F$20*'Input Parameters'!$G$22 - (1/(1/(D70*($I70+2*$F70*$R70))+1/('Model Parameters'!$F$22*'Input Parameters'!$G$24))) +D70*($I70+2*$F70*$R70))/('Model Parameters'!$F$20+2*'Input Parameters'!$G$13*D70*'Model Parameters'!$B$61*$R70)</f>
        <v>1976.9130663203221</v>
      </c>
      <c r="T70">
        <f>'Input Parameters'!$G$15/(2*'Model Parameters'!$F$4)*'Model Parameters'!$B$39/('Model Parameters'!$B$65)*EXP(-($E70+0.11)/'Model Parameters'!$B$48)+'Input Parameters'!$G$13*'Model Parameters'!$B$61*$S70</f>
        <v>4772.4954813841769</v>
      </c>
      <c r="U70">
        <f>1/((SQRT($T70*(D70)^2/'Model Parameters'!$B$51))/TANH(SQRT($T70*(D70)^2/'Model Parameters'!$B$51))+$T70*D70/'Input Parameters'!$G$17)</f>
        <v>4.931313331444586E-2</v>
      </c>
      <c r="V70" s="4">
        <f>(2*'Model Parameters'!$F$21*'Input Parameters'!$G$23+'Model Parameters'!$F$22*'Input Parameters'!$G$24+'Model Parameters'!$F$20*'Input Parameters'!$G$22+D70*$I70-'Model Parameters'!$F$20*$S70)/(2*'Model Parameters'!$F$21)</f>
        <v>-90.457225336737537</v>
      </c>
      <c r="W70" s="4">
        <f>D70*(2*$F70*U70*'Model Parameters'!$F$2*'Input Parameters'!$G$4)/(2*'Model Parameters'!$F$21)*EXP(-$S70*('Model Parameters'!$B$32+'Model Parameters'!$B$35))</f>
        <v>5273.1001719609903</v>
      </c>
      <c r="X70">
        <f>MAX(0,$V70+LN(1+($W70*('Model Parameters'!$B$33+2*'Model Parameters'!$B$35)*EXP(-$V70*('Model Parameters'!$B$33+2*'Model Parameters'!$B$35)))/(1+LN(SQRT(1+$W70*('Model Parameters'!$B$33+2*'Model Parameters'!$B$35)*EXP(-$V70*('Model Parameters'!$B$33+2*'Model Parameters'!$B$35))))))/('Model Parameters'!$B$33+2*'Model Parameters'!$B$35))</f>
        <v>2468.4146588959375</v>
      </c>
      <c r="Y70">
        <f>'Input Parameters'!$G$4*'Model Parameters'!$F$2*EXP(-'Model Parameters'!$B$32*$S70-'Model Parameters'!$B$33*$X70-'Model Parameters'!$B$35*($S70+2*$X70))*$U70</f>
        <v>0.64365001430224766</v>
      </c>
      <c r="Z70" s="8">
        <f>$E70-'Model Parameters'!$F$3*'Input Parameters'!$G$3/'Model Parameters'!$F$4*LN($S70/'Input Parameters'!$G$22)</f>
        <v>-1.2271592416114794</v>
      </c>
      <c r="AA70" s="8">
        <f>D70*$Y70*$F70*2*'Model Parameters'!$F$4/10</f>
        <v>214.77481951984788</v>
      </c>
      <c r="AB70" s="8">
        <f t="shared" si="10"/>
        <v>0.64365001430224766</v>
      </c>
      <c r="AC70" s="8">
        <f t="shared" si="11"/>
        <v>2468.4146588959375</v>
      </c>
      <c r="AD70" s="8">
        <f>LOG10(S70/1000/'Model Parameters'!$B$15)</f>
        <v>13.608044662343453</v>
      </c>
      <c r="AE70" s="8">
        <f>AA70*10/(AA70*10+('Model Parameters'!$F$4*D70)*I70)</f>
        <v>0.46427668837736641</v>
      </c>
      <c r="AF70" s="8">
        <f>MIN(1,('Model Parameters'!$B$45-'Model Parameters'!$F$3*'Input Parameters'!$G$3/'Model Parameters'!$F$4*LN($S70/'Input Parameters'!$G$22))/Z70)</f>
        <v>0.28289665256124152</v>
      </c>
      <c r="AG70" s="8">
        <f>MIN('Input Parameters'!$G$24+'Model Parameters'!$F$2*'Input Parameters'!$G$4*EXP(-'Model Parameters'!$B$32*$S70-'Model Parameters'!$B$33*$X70-'Model Parameters'!$B$35*($S70+2*$X70)),AC70*10^(3-AD70)/'Model Parameters'!$B$13)</f>
        <v>4.6813816530358134E-2</v>
      </c>
      <c r="AH70" s="8">
        <f>EXP(-'Model Parameters'!$B$32*$S70-'Model Parameters'!$B$33*$X70-'Model Parameters'!$B$35*($S70+2*$X70))</f>
        <v>0.38320336402240412</v>
      </c>
    </row>
    <row r="71" spans="4:34" x14ac:dyDescent="0.4">
      <c r="D71" s="4">
        <f t="shared" si="8"/>
        <v>6.832E-6</v>
      </c>
      <c r="E71">
        <f t="shared" si="9"/>
        <v>-0.99</v>
      </c>
      <c r="F71">
        <f>'Input Parameters'!$G$15/(2*'Model Parameters'!$F$4)*'Model Parameters'!$B$39/('Model Parameters'!$B$65)*EXP(-($E71+0.11)/'Model Parameters'!$B$48)</f>
        <v>2568.2374124370176</v>
      </c>
      <c r="G71">
        <f>1/((SQRT($F71*(D71)^2/'Model Parameters'!$B$51))/TANH(SQRT($F71*(D71)^2/'Model Parameters'!$B$51))+$F71*D71/'Input Parameters'!$G$17)</f>
        <v>6.838656190321421E-2</v>
      </c>
      <c r="H71">
        <f>'Model Parameters'!$F$2*'Input Parameters'!$G$4*$G71</f>
        <v>2.3293172479954412</v>
      </c>
      <c r="I71">
        <f>'Input Parameters'!$G$15*'Model Parameters'!$B$41/'Model Parameters'!$F$4*EXP(-$E71/'Model Parameters'!$B$50)</f>
        <v>3814.8600817790016</v>
      </c>
      <c r="J71">
        <f>'Input Parameters'!$G$22+('Model Parameters'!$F$20*'Input Parameters'!$G$22 - (1/(1/(D71*($I71+2*$F71*$H71))+1/('Model Parameters'!$F$22*'Input Parameters'!$G$24))) + D71*($I71+2*$F71*$H71))/('Model Parameters'!$F$20+2*'Input Parameters'!$G$13*D71*'Model Parameters'!$B$61*$H71)</f>
        <v>2152.5839476523042</v>
      </c>
      <c r="K71">
        <f>'Input Parameters'!$G$15/(2*'Model Parameters'!$F$4)*'Model Parameters'!$B$39/('Model Parameters'!$B$65)*EXP(-($E71+0.11)/'Model Parameters'!$B$48)+'Input Parameters'!$G$13*'Model Parameters'!$B$61*$J71</f>
        <v>4968.3685140693369</v>
      </c>
      <c r="L71">
        <f>1/((SQRT($K71*(D71)^2/'Model Parameters'!$B$51))/TANH(SQRT($K71*(D71)^2/'Model Parameters'!$B$51))+$K71*D71/'Input Parameters'!$G$17)</f>
        <v>4.7517690453701411E-2</v>
      </c>
      <c r="M71">
        <f>'Model Parameters'!$F$2*'Input Parameters'!$G$4*$L71</f>
        <v>1.6185018354243776</v>
      </c>
      <c r="N71">
        <f>'Input Parameters'!$G$22+('Model Parameters'!$F$20*'Input Parameters'!$G$22 - (1/(1/(D71*($I71+2*$F71*$M71))+1/('Model Parameters'!$F$22*'Input Parameters'!$G$24))) + D71*($I71+2*$F71*$M71))/('Model Parameters'!$F$20+2*'Input Parameters'!$G$13*D71*'Model Parameters'!$B$61*$M71)</f>
        <v>2110.7909228771591</v>
      </c>
      <c r="O71" s="4">
        <f>(2*'Model Parameters'!$F$21*'Input Parameters'!$G$23+'Model Parameters'!$F$22*'Input Parameters'!$G$24+'Model Parameters'!$F$20*'Input Parameters'!$G$22+D71*$I71-'Model Parameters'!$F$20*$N71)/(2*'Model Parameters'!$F$21)</f>
        <v>-277.51459220260551</v>
      </c>
      <c r="P71" s="4">
        <f>D71*(2*$F71*$M71)/(2*'Model Parameters'!$F$21)*EXP(-$N71*('Model Parameters'!$B$32+'Model Parameters'!$B$35))</f>
        <v>5058.936296272509</v>
      </c>
      <c r="Q71">
        <f>MAX(0,$O71+LN(1+($P71*('Model Parameters'!$B$33+2*'Model Parameters'!$B$35)*EXP(-$O71*('Model Parameters'!$B$33+2*'Model Parameters'!$B$35)))/(1+LN(SQRT(1+$P71*('Model Parameters'!$B$33+2*'Model Parameters'!$B$35)*EXP(-$O71*('Model Parameters'!$B$33+2*'Model Parameters'!$B$35))))))/('Model Parameters'!$B$33+2*'Model Parameters'!$B$35))</f>
        <v>2295.9754730290724</v>
      </c>
      <c r="R71">
        <f>'Input Parameters'!$G$4*'Model Parameters'!$F$2*EXP(-'Model Parameters'!$B$32*$N71-'Model Parameters'!$B$33*$Q71-'Model Parameters'!$B$35*($N71+2*$Q71))*$L71</f>
        <v>0.6381250587539401</v>
      </c>
      <c r="S71">
        <f>'Input Parameters'!$G$22+('Model Parameters'!$F$20*'Input Parameters'!$G$22 - (1/(1/(D71*($I71+2*$F71*$R71))+1/('Model Parameters'!$F$22*'Input Parameters'!$G$24))) +D71*($I71+2*$F71*$R71))/('Model Parameters'!$F$20+2*'Input Parameters'!$G$13*D71*'Model Parameters'!$B$61*$R71)</f>
        <v>1991.7315884625127</v>
      </c>
      <c r="T71">
        <f>'Input Parameters'!$G$15/(2*'Model Parameters'!$F$4)*'Model Parameters'!$B$39/('Model Parameters'!$B$65)*EXP(-($E71+0.11)/'Model Parameters'!$B$48)+'Input Parameters'!$G$13*'Model Parameters'!$B$61*$S71</f>
        <v>4789.0181335727193</v>
      </c>
      <c r="U71">
        <f>1/((SQRT($T71*(D71)^2/'Model Parameters'!$B$51))/TANH(SQRT($T71*(D71)^2/'Model Parameters'!$B$51))+$T71*D71/'Input Parameters'!$G$17)</f>
        <v>4.8504804502440033E-2</v>
      </c>
      <c r="V71" s="4">
        <f>(2*'Model Parameters'!$F$21*'Input Parameters'!$G$23+'Model Parameters'!$F$22*'Input Parameters'!$G$24+'Model Parameters'!$F$20*'Input Parameters'!$G$22+D71*$I71-'Model Parameters'!$F$20*$S71)/(2*'Model Parameters'!$F$21)</f>
        <v>-70.816198551753345</v>
      </c>
      <c r="W71" s="4">
        <f>D71*(2*$F71*U71*'Model Parameters'!$F$2*'Input Parameters'!$G$4)/(2*'Model Parameters'!$F$21)*EXP(-$S71*('Model Parameters'!$B$32+'Model Parameters'!$B$35))</f>
        <v>5251.8885377337883</v>
      </c>
      <c r="X71">
        <f>MAX(0,$V71+LN(1+($W71*('Model Parameters'!$B$33+2*'Model Parameters'!$B$35)*EXP(-$V71*('Model Parameters'!$B$33+2*'Model Parameters'!$B$35)))/(1+LN(SQRT(1+$W71*('Model Parameters'!$B$33+2*'Model Parameters'!$B$35)*EXP(-$V71*('Model Parameters'!$B$33+2*'Model Parameters'!$B$35))))))/('Model Parameters'!$B$33+2*'Model Parameters'!$B$35))</f>
        <v>2474.3069508873728</v>
      </c>
      <c r="Y71">
        <f>'Input Parameters'!$G$4*'Model Parameters'!$F$2*EXP(-'Model Parameters'!$B$32*$S71-'Model Parameters'!$B$33*$X71-'Model Parameters'!$B$35*($S71+2*$X71))*$U71</f>
        <v>0.63074823026407068</v>
      </c>
      <c r="Z71" s="8">
        <f>$E71-'Model Parameters'!$F$3*'Input Parameters'!$G$3/'Model Parameters'!$F$4*LN($S71/'Input Parameters'!$G$22)</f>
        <v>-1.2273511110668738</v>
      </c>
      <c r="AA71" s="8">
        <f>D71*$Y71*$F71*2*'Model Parameters'!$F$4/10</f>
        <v>213.56440171333639</v>
      </c>
      <c r="AB71" s="8">
        <f t="shared" si="10"/>
        <v>0.63074823026407068</v>
      </c>
      <c r="AC71" s="8">
        <f t="shared" si="11"/>
        <v>2474.3069508873728</v>
      </c>
      <c r="AD71" s="8">
        <f>LOG10(S71/1000/'Model Parameters'!$B$15)</f>
        <v>13.611287901718496</v>
      </c>
      <c r="AE71" s="8">
        <f>AA71*10/(AA71*10+('Model Parameters'!$F$4*D71)*I71)</f>
        <v>0.45924425534219931</v>
      </c>
      <c r="AF71" s="8">
        <f>MIN(1,('Model Parameters'!$B$45-'Model Parameters'!$F$3*'Input Parameters'!$G$3/'Model Parameters'!$F$4*LN($S71/'Input Parameters'!$G$22))/Z71)</f>
        <v>0.28300875595813746</v>
      </c>
      <c r="AG71" s="8">
        <f>MIN('Input Parameters'!$G$24+'Model Parameters'!$F$2*'Input Parameters'!$G$4*EXP(-'Model Parameters'!$B$32*$S71-'Model Parameters'!$B$33*$X71-'Model Parameters'!$B$35*($S71+2*$X71)),AC71*10^(3-AD71)/'Model Parameters'!$B$13)</f>
        <v>4.6576437519032496E-2</v>
      </c>
      <c r="AH71" s="8">
        <f>EXP(-'Model Parameters'!$B$32*$S71-'Model Parameters'!$B$33*$X71-'Model Parameters'!$B$35*($S71+2*$X71))</f>
        <v>0.38178020777814337</v>
      </c>
    </row>
    <row r="72" spans="4:34" x14ac:dyDescent="0.4">
      <c r="D72" s="4">
        <f t="shared" si="8"/>
        <v>6.9310000000000002E-6</v>
      </c>
      <c r="E72">
        <f t="shared" si="9"/>
        <v>-0.99</v>
      </c>
      <c r="F72">
        <f>'Input Parameters'!$G$15/(2*'Model Parameters'!$F$4)*'Model Parameters'!$B$39/('Model Parameters'!$B$65)*EXP(-($E72+0.11)/'Model Parameters'!$B$48)</f>
        <v>2568.2374124370176</v>
      </c>
      <c r="G72">
        <f>1/((SQRT($F72*(D72)^2/'Model Parameters'!$B$51))/TANH(SQRT($F72*(D72)^2/'Model Parameters'!$B$51))+$F72*D72/'Input Parameters'!$G$17)</f>
        <v>6.7409751972801746E-2</v>
      </c>
      <c r="H72">
        <f>'Model Parameters'!$F$2*'Input Parameters'!$G$4*$G72</f>
        <v>2.2960460883465155</v>
      </c>
      <c r="I72">
        <f>'Input Parameters'!$G$15*'Model Parameters'!$B$41/'Model Parameters'!$F$4*EXP(-$E72/'Model Parameters'!$B$50)</f>
        <v>3814.8600817790016</v>
      </c>
      <c r="J72">
        <f>'Input Parameters'!$G$22+('Model Parameters'!$F$20*'Input Parameters'!$G$22 - (1/(1/(D72*($I72+2*$F72*$H72))+1/('Model Parameters'!$F$22*'Input Parameters'!$G$24))) + D72*($I72+2*$F72*$H72))/('Model Parameters'!$F$20+2*'Input Parameters'!$G$13*D72*'Model Parameters'!$B$61*$H72)</f>
        <v>2160.1463041884213</v>
      </c>
      <c r="K72">
        <f>'Input Parameters'!$G$15/(2*'Model Parameters'!$F$4)*'Model Parameters'!$B$39/('Model Parameters'!$B$65)*EXP(-($E72+0.11)/'Model Parameters'!$B$48)+'Input Parameters'!$G$13*'Model Parameters'!$B$61*$J72</f>
        <v>4976.8005416071073</v>
      </c>
      <c r="L72">
        <f>1/((SQRT($K72*(D72)^2/'Model Parameters'!$B$51))/TANH(SQRT($K72*(D72)^2/'Model Parameters'!$B$51))+$K72*D72/'Input Parameters'!$G$17)</f>
        <v>4.6794528362627444E-2</v>
      </c>
      <c r="M72">
        <f>'Model Parameters'!$F$2*'Input Parameters'!$G$4*$L72</f>
        <v>1.593870184337443</v>
      </c>
      <c r="N72">
        <f>'Input Parameters'!$G$22+('Model Parameters'!$F$20*'Input Parameters'!$G$22 - (1/(1/(D72*($I72+2*$F72*$M72))+1/('Model Parameters'!$F$22*'Input Parameters'!$G$24))) + D72*($I72+2*$F72*$M72))/('Model Parameters'!$F$20+2*'Input Parameters'!$G$13*D72*'Model Parameters'!$B$61*$M72)</f>
        <v>2120.3376189391188</v>
      </c>
      <c r="O72" s="4">
        <f>(2*'Model Parameters'!$F$21*'Input Parameters'!$G$23+'Model Parameters'!$F$22*'Input Parameters'!$G$24+'Model Parameters'!$F$20*'Input Parameters'!$G$22+D72*$I72-'Model Parameters'!$F$20*$N72)/(2*'Model Parameters'!$F$21)</f>
        <v>-248.72117104427983</v>
      </c>
      <c r="P72" s="4">
        <f>D72*(2*$F72*$M72)/(2*'Model Parameters'!$F$21)*EXP(-$N72*('Model Parameters'!$B$32+'Model Parameters'!$B$35))</f>
        <v>5047.3044633117743</v>
      </c>
      <c r="Q72">
        <f>MAX(0,$O72+LN(1+($P72*('Model Parameters'!$B$33+2*'Model Parameters'!$B$35)*EXP(-$O72*('Model Parameters'!$B$33+2*'Model Parameters'!$B$35)))/(1+LN(SQRT(1+$P72*('Model Parameters'!$B$33+2*'Model Parameters'!$B$35)*EXP(-$O72*('Model Parameters'!$B$33+2*'Model Parameters'!$B$35))))))/('Model Parameters'!$B$33+2*'Model Parameters'!$B$35))</f>
        <v>2309.8212451568897</v>
      </c>
      <c r="R72">
        <f>'Input Parameters'!$G$4*'Model Parameters'!$F$2*EXP(-'Model Parameters'!$B$32*$N72-'Model Parameters'!$B$33*$Q72-'Model Parameters'!$B$35*($N72+2*$Q72))*$L72</f>
        <v>0.62517821350395297</v>
      </c>
      <c r="S72">
        <f>'Input Parameters'!$G$22+('Model Parameters'!$F$20*'Input Parameters'!$G$22 - (1/(1/(D72*($I72+2*$F72*$R72))+1/('Model Parameters'!$F$22*'Input Parameters'!$G$24))) +D72*($I72+2*$F72*$R72))/('Model Parameters'!$F$20+2*'Input Parameters'!$G$13*D72*'Model Parameters'!$B$61*$R72)</f>
        <v>2006.6263514854857</v>
      </c>
      <c r="T72">
        <f>'Input Parameters'!$G$15/(2*'Model Parameters'!$F$4)*'Model Parameters'!$B$39/('Model Parameters'!$B$65)*EXP(-($E72+0.11)/'Model Parameters'!$B$48)+'Input Parameters'!$G$13*'Model Parameters'!$B$61*$S72</f>
        <v>4805.6257943433338</v>
      </c>
      <c r="U72">
        <f>1/((SQRT($T72*(D72)^2/'Model Parameters'!$B$51))/TANH(SQRT($T72*(D72)^2/'Model Parameters'!$B$51))+$T72*D72/'Input Parameters'!$G$17)</f>
        <v>4.7719576653774104E-2</v>
      </c>
      <c r="V72" s="4">
        <f>(2*'Model Parameters'!$F$21*'Input Parameters'!$G$23+'Model Parameters'!$F$22*'Input Parameters'!$G$24+'Model Parameters'!$F$20*'Input Parameters'!$G$22+D72*$I72-'Model Parameters'!$F$20*$S72)/(2*'Model Parameters'!$F$21)</f>
        <v>-51.307533228940031</v>
      </c>
      <c r="W72" s="4">
        <f>D72*(2*$F72*U72*'Model Parameters'!$F$2*'Input Parameters'!$G$4)/(2*'Model Parameters'!$F$21)*EXP(-$S72*('Model Parameters'!$B$32+'Model Parameters'!$B$35))</f>
        <v>5230.6871867504233</v>
      </c>
      <c r="X72">
        <f>MAX(0,$V72+LN(1+($W72*('Model Parameters'!$B$33+2*'Model Parameters'!$B$35)*EXP(-$V72*('Model Parameters'!$B$33+2*'Model Parameters'!$B$35)))/(1+LN(SQRT(1+$W72*('Model Parameters'!$B$33+2*'Model Parameters'!$B$35)*EXP(-$V72*('Model Parameters'!$B$33+2*'Model Parameters'!$B$35))))))/('Model Parameters'!$B$33+2*'Model Parameters'!$B$35))</f>
        <v>2480.1433414492572</v>
      </c>
      <c r="Y72">
        <f>'Input Parameters'!$G$4*'Model Parameters'!$F$2*EXP(-'Model Parameters'!$B$32*$S72-'Model Parameters'!$B$33*$X72-'Model Parameters'!$B$35*($S72+2*$X72))*$U72</f>
        <v>0.61823551282341482</v>
      </c>
      <c r="Z72" s="8">
        <f>$E72-'Model Parameters'!$F$3*'Input Parameters'!$G$3/'Model Parameters'!$F$4*LN($S72/'Input Parameters'!$G$22)</f>
        <v>-1.2275425344918331</v>
      </c>
      <c r="AA72" s="8">
        <f>D72*$Y72*$F72*2*'Model Parameters'!$F$4/10</f>
        <v>212.36102466191954</v>
      </c>
      <c r="AB72" s="8">
        <f t="shared" si="10"/>
        <v>0.61823551282341482</v>
      </c>
      <c r="AC72" s="8">
        <f t="shared" si="11"/>
        <v>2480.1433414492572</v>
      </c>
      <c r="AD72" s="8">
        <f>LOG10(S72/1000/'Model Parameters'!$B$15)</f>
        <v>13.614523601678439</v>
      </c>
      <c r="AE72" s="8">
        <f>AA72*10/(AA72*10+('Model Parameters'!$F$4*D72)*I72)</f>
        <v>0.45427243738935313</v>
      </c>
      <c r="AF72" s="8">
        <f>MIN(1,('Model Parameters'!$B$45-'Model Parameters'!$F$3*'Input Parameters'!$G$3/'Model Parameters'!$F$4*LN($S72/'Input Parameters'!$G$22))/Z72)</f>
        <v>0.28312056383097606</v>
      </c>
      <c r="AG72" s="8">
        <f>MIN('Input Parameters'!$G$24+'Model Parameters'!$F$2*'Input Parameters'!$G$4*EXP(-'Model Parameters'!$B$32*$S72-'Model Parameters'!$B$33*$X72-'Model Parameters'!$B$35*($S72+2*$X72)),AC72*10^(3-AD72)/'Model Parameters'!$B$13)</f>
        <v>4.6339759386379867E-2</v>
      </c>
      <c r="AH72" s="8">
        <f>EXP(-'Model Parameters'!$B$32*$S72-'Model Parameters'!$B$33*$X72-'Model Parameters'!$B$35*($S72+2*$X72))</f>
        <v>0.3803640771283473</v>
      </c>
    </row>
    <row r="73" spans="4:34" x14ac:dyDescent="0.4">
      <c r="D73" s="4">
        <f t="shared" si="8"/>
        <v>7.0299999999999996E-6</v>
      </c>
      <c r="E73">
        <f t="shared" si="9"/>
        <v>-0.99</v>
      </c>
      <c r="F73">
        <f>'Input Parameters'!$G$15/(2*'Model Parameters'!$F$4)*'Model Parameters'!$B$39/('Model Parameters'!$B$65)*EXP(-($E73+0.11)/'Model Parameters'!$B$48)</f>
        <v>2568.2374124370176</v>
      </c>
      <c r="G73">
        <f>1/((SQRT($F73*(D73)^2/'Model Parameters'!$B$51))/TANH(SQRT($F73*(D73)^2/'Model Parameters'!$B$51))+$F73*D73/'Input Parameters'!$G$17)</f>
        <v>6.646045390099356E-2</v>
      </c>
      <c r="H73">
        <f>'Model Parameters'!$F$2*'Input Parameters'!$G$4*$G73</f>
        <v>2.263712011144607</v>
      </c>
      <c r="I73">
        <f>'Input Parameters'!$G$15*'Model Parameters'!$B$41/'Model Parameters'!$F$4*EXP(-$E73/'Model Parameters'!$B$50)</f>
        <v>3814.8600817790016</v>
      </c>
      <c r="J73">
        <f>'Input Parameters'!$G$22+('Model Parameters'!$F$20*'Input Parameters'!$G$22 - (1/(1/(D73*($I73+2*$F73*$H73))+1/('Model Parameters'!$F$22*'Input Parameters'!$G$24))) + D73*($I73+2*$F73*$H73))/('Model Parameters'!$F$20+2*'Input Parameters'!$G$13*D73*'Model Parameters'!$B$61*$H73)</f>
        <v>2167.7086611730911</v>
      </c>
      <c r="K73">
        <f>'Input Parameters'!$G$15/(2*'Model Parameters'!$F$4)*'Model Parameters'!$B$39/('Model Parameters'!$B$65)*EXP(-($E73+0.11)/'Model Parameters'!$B$48)+'Input Parameters'!$G$13*'Model Parameters'!$B$61*$J73</f>
        <v>4985.2325696450143</v>
      </c>
      <c r="L73">
        <f>1/((SQRT($K73*(D73)^2/'Model Parameters'!$B$51))/TANH(SQRT($K73*(D73)^2/'Model Parameters'!$B$51))+$K73*D73/'Input Parameters'!$G$17)</f>
        <v>4.6091846276798042E-2</v>
      </c>
      <c r="M73">
        <f>'Model Parameters'!$F$2*'Input Parameters'!$G$4*$L73</f>
        <v>1.5699361034766983</v>
      </c>
      <c r="N73">
        <f>'Input Parameters'!$G$22+('Model Parameters'!$F$20*'Input Parameters'!$G$22 - (1/(1/(D73*($I73+2*$F73*$M73))+1/('Model Parameters'!$F$22*'Input Parameters'!$G$24))) + D73*($I73+2*$F73*$M73))/('Model Parameters'!$F$20+2*'Input Parameters'!$G$13*D73*'Model Parameters'!$B$61*$M73)</f>
        <v>2129.8960160145471</v>
      </c>
      <c r="O73" s="4">
        <f>(2*'Model Parameters'!$F$21*'Input Parameters'!$G$23+'Model Parameters'!$F$22*'Input Parameters'!$G$24+'Model Parameters'!$F$20*'Input Parameters'!$G$22+D73*$I73-'Model Parameters'!$F$20*$N73)/(2*'Model Parameters'!$F$21)</f>
        <v>-219.94806396464412</v>
      </c>
      <c r="P73" s="4">
        <f>D73*(2*$F73*$M73)/(2*'Model Parameters'!$F$21)*EXP(-$N73*('Model Parameters'!$B$32+'Model Parameters'!$B$35))</f>
        <v>5035.6987364910874</v>
      </c>
      <c r="Q73">
        <f>MAX(0,$O73+LN(1+($P73*('Model Parameters'!$B$33+2*'Model Parameters'!$B$35)*EXP(-$O73*('Model Parameters'!$B$33+2*'Model Parameters'!$B$35)))/(1+LN(SQRT(1+$P73*('Model Parameters'!$B$33+2*'Model Parameters'!$B$35)*EXP(-$O73*('Model Parameters'!$B$33+2*'Model Parameters'!$B$35))))))/('Model Parameters'!$B$33+2*'Model Parameters'!$B$35))</f>
        <v>2323.7068511466027</v>
      </c>
      <c r="R73">
        <f>'Input Parameters'!$G$4*'Model Parameters'!$F$2*EXP(-'Model Parameters'!$B$32*$N73-'Model Parameters'!$B$33*$Q73-'Model Parameters'!$B$35*($N73+2*$Q73))*$L73</f>
        <v>0.6126122426106736</v>
      </c>
      <c r="S73">
        <f>'Input Parameters'!$G$22+('Model Parameters'!$F$20*'Input Parameters'!$G$22 - (1/(1/(D73*($I73+2*$F73*$R73))+1/('Model Parameters'!$F$22*'Input Parameters'!$G$24))) +D73*($I73+2*$F73*$R73))/('Model Parameters'!$F$20+2*'Input Parameters'!$G$13*D73*'Model Parameters'!$B$61*$R73)</f>
        <v>2021.5974446726448</v>
      </c>
      <c r="T73">
        <f>'Input Parameters'!$G$15/(2*'Model Parameters'!$F$4)*'Model Parameters'!$B$39/('Model Parameters'!$B$65)*EXP(-($E73+0.11)/'Model Parameters'!$B$48)+'Input Parameters'!$G$13*'Model Parameters'!$B$61*$S73</f>
        <v>4822.3185632470158</v>
      </c>
      <c r="U73">
        <f>1/((SQRT($T73*(D73)^2/'Model Parameters'!$B$51))/TANH(SQRT($T73*(D73)^2/'Model Parameters'!$B$51))+$T73*D73/'Input Parameters'!$G$17)</f>
        <v>4.6956476455628032E-2</v>
      </c>
      <c r="V73" s="4">
        <f>(2*'Model Parameters'!$F$21*'Input Parameters'!$G$23+'Model Parameters'!$F$22*'Input Parameters'!$G$24+'Model Parameters'!$F$20*'Input Parameters'!$G$22+D73*$I73-'Model Parameters'!$F$20*$S73)/(2*'Model Parameters'!$F$21)</f>
        <v>-31.931384372828301</v>
      </c>
      <c r="W73" s="4">
        <f>D73*(2*$F73*U73*'Model Parameters'!$F$2*'Input Parameters'!$G$4)/(2*'Model Parameters'!$F$21)*EXP(-$S73*('Model Parameters'!$B$32+'Model Parameters'!$B$35))</f>
        <v>5209.4968425660409</v>
      </c>
      <c r="X73">
        <f>MAX(0,$V73+LN(1+($W73*('Model Parameters'!$B$33+2*'Model Parameters'!$B$35)*EXP(-$V73*('Model Parameters'!$B$33+2*'Model Parameters'!$B$35)))/(1+LN(SQRT(1+$W73*('Model Parameters'!$B$33+2*'Model Parameters'!$B$35)*EXP(-$V73*('Model Parameters'!$B$33+2*'Model Parameters'!$B$35))))))/('Model Parameters'!$B$33+2*'Model Parameters'!$B$35))</f>
        <v>2485.9234705887052</v>
      </c>
      <c r="Y73">
        <f>'Input Parameters'!$G$4*'Model Parameters'!$F$2*EXP(-'Model Parameters'!$B$32*$S73-'Model Parameters'!$B$33*$X73-'Model Parameters'!$B$35*($S73+2*$X73))*$U73</f>
        <v>0.6060953823085985</v>
      </c>
      <c r="Z73" s="8">
        <f>$E73-'Model Parameters'!$F$3*'Input Parameters'!$G$3/'Model Parameters'!$F$4*LN($S73/'Input Parameters'!$G$22)</f>
        <v>-1.2277335123719872</v>
      </c>
      <c r="AA73" s="8">
        <f>D73*$Y73*$F73*2*'Model Parameters'!$F$4/10</f>
        <v>211.16467353188827</v>
      </c>
      <c r="AB73" s="8">
        <f t="shared" si="10"/>
        <v>0.6060953823085985</v>
      </c>
      <c r="AC73" s="8">
        <f t="shared" si="11"/>
        <v>2485.9234705887052</v>
      </c>
      <c r="AD73" s="8">
        <f>LOG10(S73/1000/'Model Parameters'!$B$15)</f>
        <v>13.61775177043206</v>
      </c>
      <c r="AE73" s="8">
        <f>AA73*10/(AA73*10+('Model Parameters'!$F$4*D73)*I73)</f>
        <v>0.44936049618373702</v>
      </c>
      <c r="AF73" s="8">
        <f>MIN(1,('Model Parameters'!$B$45-'Model Parameters'!$F$3*'Input Parameters'!$G$3/'Model Parameters'!$F$4*LN($S73/'Input Parameters'!$G$22))/Z73)</f>
        <v>0.28323207672336354</v>
      </c>
      <c r="AG73" s="8">
        <f>MIN('Input Parameters'!$G$24+'Model Parameters'!$F$2*'Input Parameters'!$G$4*EXP(-'Model Parameters'!$B$32*$S73-'Model Parameters'!$B$33*$X73-'Model Parameters'!$B$35*($S73+2*$X73)),AC73*10^(3-AD73)/'Model Parameters'!$B$13)</f>
        <v>4.6103784705649443E-2</v>
      </c>
      <c r="AH73" s="8">
        <f>EXP(-'Model Parameters'!$B$32*$S73-'Model Parameters'!$B$33*$X73-'Model Parameters'!$B$35*($S73+2*$X73))</f>
        <v>0.37895496581419058</v>
      </c>
    </row>
    <row r="74" spans="4:34" x14ac:dyDescent="0.4">
      <c r="D74" s="4">
        <f t="shared" si="8"/>
        <v>7.1289999999999998E-6</v>
      </c>
      <c r="E74">
        <f t="shared" si="9"/>
        <v>-0.99</v>
      </c>
      <c r="F74">
        <f>'Input Parameters'!$G$15/(2*'Model Parameters'!$F$4)*'Model Parameters'!$B$39/('Model Parameters'!$B$65)*EXP(-($E74+0.11)/'Model Parameters'!$B$48)</f>
        <v>2568.2374124370176</v>
      </c>
      <c r="G74">
        <f>1/((SQRT($F74*(D74)^2/'Model Parameters'!$B$51))/TANH(SQRT($F74*(D74)^2/'Model Parameters'!$B$51))+$F74*D74/'Input Parameters'!$G$17)</f>
        <v>6.5537521521156064E-2</v>
      </c>
      <c r="H74">
        <f>'Model Parameters'!$F$2*'Input Parameters'!$G$4*$G74</f>
        <v>2.2322759767650528</v>
      </c>
      <c r="I74">
        <f>'Input Parameters'!$G$15*'Model Parameters'!$B$41/'Model Parameters'!$F$4*EXP(-$E74/'Model Parameters'!$B$50)</f>
        <v>3814.8600817790016</v>
      </c>
      <c r="J74">
        <f>'Input Parameters'!$G$22+('Model Parameters'!$F$20*'Input Parameters'!$G$22 - (1/(1/(D74*($I74+2*$F74*$H74))+1/('Model Parameters'!$F$22*'Input Parameters'!$G$24))) + D74*($I74+2*$F74*$H74))/('Model Parameters'!$F$20+2*'Input Parameters'!$G$13*D74*'Model Parameters'!$B$61*$H74)</f>
        <v>2175.2710186016839</v>
      </c>
      <c r="K74">
        <f>'Input Parameters'!$G$15/(2*'Model Parameters'!$F$4)*'Model Parameters'!$B$39/('Model Parameters'!$B$65)*EXP(-($E74+0.11)/'Model Parameters'!$B$48)+'Input Parameters'!$G$13*'Model Parameters'!$B$61*$J74</f>
        <v>4993.6645981778947</v>
      </c>
      <c r="L74">
        <f>1/((SQRT($K74*(D74)^2/'Model Parameters'!$B$51))/TANH(SQRT($K74*(D74)^2/'Model Parameters'!$B$51))+$K74*D74/'Input Parameters'!$G$17)</f>
        <v>4.5408790514320223E-2</v>
      </c>
      <c r="M74">
        <f>'Model Parameters'!$F$2*'Input Parameters'!$G$4*$L74</f>
        <v>1.5466705155511928</v>
      </c>
      <c r="N74">
        <f>'Input Parameters'!$G$22+('Model Parameters'!$F$20*'Input Parameters'!$G$22 - (1/(1/(D74*($I74+2*$F74*$M74))+1/('Model Parameters'!$F$22*'Input Parameters'!$G$24))) + D74*($I74+2*$F74*$M74))/('Model Parameters'!$F$20+2*'Input Parameters'!$G$13*D74*'Model Parameters'!$B$61*$M74)</f>
        <v>2139.4660900280551</v>
      </c>
      <c r="O74" s="4">
        <f>(2*'Model Parameters'!$F$21*'Input Parameters'!$G$23+'Model Parameters'!$F$22*'Input Parameters'!$G$24+'Model Parameters'!$F$20*'Input Parameters'!$G$22+D74*$I74-'Model Parameters'!$F$20*$N74)/(2*'Model Parameters'!$F$21)</f>
        <v>-191.19522916651951</v>
      </c>
      <c r="P74" s="4">
        <f>D74*(2*$F74*$M74)/(2*'Model Parameters'!$F$21)*EXP(-$N74*('Model Parameters'!$B$32+'Model Parameters'!$B$35))</f>
        <v>5024.1190502594736</v>
      </c>
      <c r="Q74">
        <f>MAX(0,$O74+LN(1+($P74*('Model Parameters'!$B$33+2*'Model Parameters'!$B$35)*EXP(-$O74*('Model Parameters'!$B$33+2*'Model Parameters'!$B$35)))/(1+LN(SQRT(1+$P74*('Model Parameters'!$B$33+2*'Model Parameters'!$B$35)*EXP(-$O74*('Model Parameters'!$B$33+2*'Model Parameters'!$B$35))))))/('Model Parameters'!$B$33+2*'Model Parameters'!$B$35))</f>
        <v>2337.6322311183822</v>
      </c>
      <c r="R74">
        <f>'Input Parameters'!$G$4*'Model Parameters'!$F$2*EXP(-'Model Parameters'!$B$32*$N74-'Model Parameters'!$B$33*$Q74-'Model Parameters'!$B$35*($N74+2*$Q74))*$L74</f>
        <v>0.60041127174827036</v>
      </c>
      <c r="S74">
        <f>'Input Parameters'!$G$22+('Model Parameters'!$F$20*'Input Parameters'!$G$22 - (1/(1/(D74*($I74+2*$F74*$R74))+1/('Model Parameters'!$F$22*'Input Parameters'!$G$24))) +D74*($I74+2*$F74*$R74))/('Model Parameters'!$F$20+2*'Input Parameters'!$G$13*D74*'Model Parameters'!$B$61*$R74)</f>
        <v>2036.6449534554138</v>
      </c>
      <c r="T74">
        <f>'Input Parameters'!$G$15/(2*'Model Parameters'!$F$4)*'Model Parameters'!$B$39/('Model Parameters'!$B$65)*EXP(-($E74+0.11)/'Model Parameters'!$B$48)+'Input Parameters'!$G$13*'Model Parameters'!$B$61*$S74</f>
        <v>4839.0965355398039</v>
      </c>
      <c r="U74">
        <f>1/((SQRT($T74*(D74)^2/'Model Parameters'!$B$51))/TANH(SQRT($T74*(D74)^2/'Model Parameters'!$B$51))+$T74*D74/'Input Parameters'!$G$17)</f>
        <v>4.6214584655893926E-2</v>
      </c>
      <c r="V74" s="4">
        <f>(2*'Model Parameters'!$F$21*'Input Parameters'!$G$23+'Model Parameters'!$F$22*'Input Parameters'!$G$24+'Model Parameters'!$F$20*'Input Parameters'!$G$22+D74*$I74-'Model Parameters'!$F$20*$S74)/(2*'Model Parameters'!$F$21)</f>
        <v>-12.687900300540937</v>
      </c>
      <c r="W74" s="4">
        <f>D74*(2*$F74*U74*'Model Parameters'!$F$2*'Input Parameters'!$G$4)/(2*'Model Parameters'!$F$21)*EXP(-$S74*('Model Parameters'!$B$32+'Model Parameters'!$B$35))</f>
        <v>5188.3182276040188</v>
      </c>
      <c r="X74">
        <f>MAX(0,$V74+LN(1+($W74*('Model Parameters'!$B$33+2*'Model Parameters'!$B$35)*EXP(-$V74*('Model Parameters'!$B$33+2*'Model Parameters'!$B$35)))/(1+LN(SQRT(1+$W74*('Model Parameters'!$B$33+2*'Model Parameters'!$B$35)*EXP(-$V74*('Model Parameters'!$B$33+2*'Model Parameters'!$B$35))))))/('Model Parameters'!$B$33+2*'Model Parameters'!$B$35))</f>
        <v>2491.6469828032536</v>
      </c>
      <c r="Y74">
        <f>'Input Parameters'!$G$4*'Model Parameters'!$F$2*EXP(-'Model Parameters'!$B$32*$S74-'Model Parameters'!$B$33*$X74-'Model Parameters'!$B$35*($S74+2*$X74))*$U74</f>
        <v>0.59431227319408908</v>
      </c>
      <c r="Z74" s="8">
        <f>$E74-'Model Parameters'!$F$3*'Input Parameters'!$G$3/'Model Parameters'!$F$4*LN($S74/'Input Parameters'!$G$22)</f>
        <v>-1.2279240451755187</v>
      </c>
      <c r="AA74" s="8">
        <f>D74*$Y74*$F74*2*'Model Parameters'!$F$4/10</f>
        <v>209.9753330433964</v>
      </c>
      <c r="AB74" s="8">
        <f t="shared" si="10"/>
        <v>0.59431227319408908</v>
      </c>
      <c r="AC74" s="8">
        <f t="shared" si="11"/>
        <v>2491.6469828032536</v>
      </c>
      <c r="AD74" s="8">
        <f>LOG10(S74/1000/'Model Parameters'!$B$15)</f>
        <v>13.620972415893213</v>
      </c>
      <c r="AE74" s="8">
        <f>AA74*10/(AA74*10+('Model Parameters'!$F$4*D74)*I74)</f>
        <v>0.44450770218204289</v>
      </c>
      <c r="AF74" s="8">
        <f>MIN(1,('Model Parameters'!$B$45-'Model Parameters'!$F$3*'Input Parameters'!$G$3/'Model Parameters'!$F$4*LN($S74/'Input Parameters'!$G$22))/Z74)</f>
        <v>0.28334329516756596</v>
      </c>
      <c r="AG74" s="8">
        <f>MIN('Input Parameters'!$G$24+'Model Parameters'!$F$2*'Input Parameters'!$G$4*EXP(-'Model Parameters'!$B$32*$S74-'Model Parameters'!$B$33*$X74-'Model Parameters'!$B$35*($S74+2*$X74)),AC74*10^(3-AD74)/'Model Parameters'!$B$13)</f>
        <v>4.5868516027293034E-2</v>
      </c>
      <c r="AH74" s="8">
        <f>EXP(-'Model Parameters'!$B$32*$S74-'Model Parameters'!$B$33*$X74-'Model Parameters'!$B$35*($S74+2*$X74))</f>
        <v>0.37755286707231195</v>
      </c>
    </row>
    <row r="75" spans="4:34" x14ac:dyDescent="0.4">
      <c r="D75" s="4">
        <f t="shared" si="8"/>
        <v>7.2280000000000001E-6</v>
      </c>
      <c r="E75">
        <f t="shared" si="9"/>
        <v>-0.99</v>
      </c>
      <c r="F75">
        <f>'Input Parameters'!$G$15/(2*'Model Parameters'!$F$4)*'Model Parameters'!$B$39/('Model Parameters'!$B$65)*EXP(-($E75+0.11)/'Model Parameters'!$B$48)</f>
        <v>2568.2374124370176</v>
      </c>
      <c r="G75">
        <f>1/((SQRT($F75*(D75)^2/'Model Parameters'!$B$51))/TANH(SQRT($F75*(D75)^2/'Model Parameters'!$B$51))+$F75*D75/'Input Parameters'!$G$17)</f>
        <v>6.4639871461614637E-2</v>
      </c>
      <c r="H75">
        <f>'Model Parameters'!$F$2*'Input Parameters'!$G$4*$G75</f>
        <v>2.2017010844446405</v>
      </c>
      <c r="I75">
        <f>'Input Parameters'!$G$15*'Model Parameters'!$B$41/'Model Parameters'!$F$4*EXP(-$E75/'Model Parameters'!$B$50)</f>
        <v>3814.8600817790016</v>
      </c>
      <c r="J75">
        <f>'Input Parameters'!$G$22+('Model Parameters'!$F$20*'Input Parameters'!$G$22 - (1/(1/(D75*($I75+2*$F75*$H75))+1/('Model Parameters'!$F$22*'Input Parameters'!$G$24))) + D75*($I75+2*$F75*$H75))/('Model Parameters'!$F$20+2*'Input Parameters'!$G$13*D75*'Model Parameters'!$B$61*$H75)</f>
        <v>2182.8333764696249</v>
      </c>
      <c r="K75">
        <f>'Input Parameters'!$G$15/(2*'Model Parameters'!$F$4)*'Model Parameters'!$B$39/('Model Parameters'!$B$65)*EXP(-($E75+0.11)/'Model Parameters'!$B$48)+'Input Parameters'!$G$13*'Model Parameters'!$B$61*$J75</f>
        <v>5002.0966272006499</v>
      </c>
      <c r="L75">
        <f>1/((SQRT($K75*(D75)^2/'Model Parameters'!$B$51))/TANH(SQRT($K75*(D75)^2/'Model Parameters'!$B$51))+$K75*D75/'Input Parameters'!$G$17)</f>
        <v>4.4744554166646383E-2</v>
      </c>
      <c r="M75">
        <f>'Model Parameters'!$F$2*'Input Parameters'!$G$4*$L75</f>
        <v>1.5240459364186447</v>
      </c>
      <c r="N75">
        <f>'Input Parameters'!$G$22+('Model Parameters'!$F$20*'Input Parameters'!$G$22 - (1/(1/(D75*($I75+2*$F75*$M75))+1/('Model Parameters'!$F$22*'Input Parameters'!$G$24))) + D75*($I75+2*$F75*$M75))/('Model Parameters'!$F$20+2*'Input Parameters'!$G$13*D75*'Model Parameters'!$B$61*$M75)</f>
        <v>2149.0478169942262</v>
      </c>
      <c r="O75" s="4">
        <f>(2*'Model Parameters'!$F$21*'Input Parameters'!$G$23+'Model Parameters'!$F$22*'Input Parameters'!$G$24+'Model Parameters'!$F$20*'Input Parameters'!$G$22+D75*$I75-'Model Parameters'!$F$20*$N75)/(2*'Model Parameters'!$F$21)</f>
        <v>-162.46262500892905</v>
      </c>
      <c r="P75" s="4">
        <f>D75*(2*$F75*$M75)/(2*'Model Parameters'!$F$21)*EXP(-$N75*('Model Parameters'!$B$32+'Model Parameters'!$B$35))</f>
        <v>5012.5653393294815</v>
      </c>
      <c r="Q75">
        <f>MAX(0,$O75+LN(1+($P75*('Model Parameters'!$B$33+2*'Model Parameters'!$B$35)*EXP(-$O75*('Model Parameters'!$B$33+2*'Model Parameters'!$B$35)))/(1+LN(SQRT(1+$P75*('Model Parameters'!$B$33+2*'Model Parameters'!$B$35)*EXP(-$O75*('Model Parameters'!$B$33+2*'Model Parameters'!$B$35))))))/('Model Parameters'!$B$33+2*'Model Parameters'!$B$35))</f>
        <v>2351.5973253375187</v>
      </c>
      <c r="R75">
        <f>'Input Parameters'!$G$4*'Model Parameters'!$F$2*EXP(-'Model Parameters'!$B$32*$N75-'Model Parameters'!$B$33*$Q75-'Model Parameters'!$B$35*($N75+2*$Q75))*$L75</f>
        <v>0.58856029563780732</v>
      </c>
      <c r="S75">
        <f>'Input Parameters'!$G$22+('Model Parameters'!$F$20*'Input Parameters'!$G$22 - (1/(1/(D75*($I75+2*$F75*$R75))+1/('Model Parameters'!$F$22*'Input Parameters'!$G$24))) +D75*($I75+2*$F75*$R75))/('Model Parameters'!$F$20+2*'Input Parameters'!$G$13*D75*'Model Parameters'!$B$61*$R75)</f>
        <v>2051.7689593946616</v>
      </c>
      <c r="T75">
        <f>'Input Parameters'!$G$15/(2*'Model Parameters'!$F$4)*'Model Parameters'!$B$39/('Model Parameters'!$B$65)*EXP(-($E75+0.11)/'Model Parameters'!$B$48)+'Input Parameters'!$G$13*'Model Parameters'!$B$61*$S75</f>
        <v>4855.9598021620659</v>
      </c>
      <c r="U75">
        <f>1/((SQRT($T75*(D75)^2/'Model Parameters'!$B$51))/TANH(SQRT($T75*(D75)^2/'Model Parameters'!$B$51))+$T75*D75/'Input Parameters'!$G$17)</f>
        <v>4.5493032360475943E-2</v>
      </c>
      <c r="V75" s="4">
        <f>(2*'Model Parameters'!$F$21*'Input Parameters'!$G$23+'Model Parameters'!$F$22*'Input Parameters'!$G$24+'Model Parameters'!$F$20*'Input Parameters'!$G$22+D75*$I75-'Model Parameters'!$F$20*$S75)/(2*'Model Parameters'!$F$21)</f>
        <v>6.4227773904517687</v>
      </c>
      <c r="W75" s="4">
        <f>D75*(2*$F75*U75*'Model Parameters'!$F$2*'Input Parameters'!$G$4)/(2*'Model Parameters'!$F$21)*EXP(-$S75*('Model Parameters'!$B$32+'Model Parameters'!$B$35))</f>
        <v>5167.1520630317746</v>
      </c>
      <c r="X75">
        <f>MAX(0,$V75+LN(1+($W75*('Model Parameters'!$B$33+2*'Model Parameters'!$B$35)*EXP(-$V75*('Model Parameters'!$B$33+2*'Model Parameters'!$B$35)))/(1+LN(SQRT(1+$W75*('Model Parameters'!$B$33+2*'Model Parameters'!$B$35)*EXP(-$V75*('Model Parameters'!$B$33+2*'Model Parameters'!$B$35))))))/('Model Parameters'!$B$33+2*'Model Parameters'!$B$35))</f>
        <v>2497.3135271287765</v>
      </c>
      <c r="Y75">
        <f>'Input Parameters'!$G$4*'Model Parameters'!$F$2*EXP(-'Model Parameters'!$B$32*$S75-'Model Parameters'!$B$33*$X75-'Model Parameters'!$B$35*($S75+2*$X75))*$U75</f>
        <v>0.5828714715139427</v>
      </c>
      <c r="Z75" s="8">
        <f>$E75-'Model Parameters'!$F$3*'Input Parameters'!$G$3/'Model Parameters'!$F$4*LN($S75/'Input Parameters'!$G$22)</f>
        <v>-1.22811413335377</v>
      </c>
      <c r="AA75" s="8">
        <f>D75*$Y75*$F75*2*'Model Parameters'!$F$4/10</f>
        <v>208.79298747673903</v>
      </c>
      <c r="AB75" s="8">
        <f t="shared" si="10"/>
        <v>0.5828714715139427</v>
      </c>
      <c r="AC75" s="8">
        <f t="shared" si="11"/>
        <v>2497.3135271287765</v>
      </c>
      <c r="AD75" s="8">
        <f>LOG10(S75/1000/'Model Parameters'!$B$15)</f>
        <v>13.624185545691113</v>
      </c>
      <c r="AE75" s="8">
        <f>AA75*10/(AA75*10+('Model Parameters'!$F$4*D75)*I75)</f>
        <v>0.43971333451746436</v>
      </c>
      <c r="AF75" s="8">
        <f>MIN(1,('Model Parameters'!$B$45-'Model Parameters'!$F$3*'Input Parameters'!$G$3/'Model Parameters'!$F$4*LN($S75/'Input Parameters'!$G$22))/Z75)</f>
        <v>0.28345421968488349</v>
      </c>
      <c r="AG75" s="8">
        <f>MIN('Input Parameters'!$G$24+'Model Parameters'!$F$2*'Input Parameters'!$G$4*EXP(-'Model Parameters'!$B$32*$S75-'Model Parameters'!$B$33*$X75-'Model Parameters'!$B$35*($S75+2*$X75)),AC75*10^(3-AD75)/'Model Parameters'!$B$13)</f>
        <v>4.5633955877627218E-2</v>
      </c>
      <c r="AH75" s="8">
        <f>EXP(-'Model Parameters'!$B$32*$S75-'Model Parameters'!$B$33*$X75-'Model Parameters'!$B$35*($S75+2*$X75))</f>
        <v>0.37615777364006792</v>
      </c>
    </row>
    <row r="76" spans="4:34" x14ac:dyDescent="0.4">
      <c r="D76" s="4">
        <f t="shared" si="8"/>
        <v>7.3269999999999995E-6</v>
      </c>
      <c r="E76">
        <f t="shared" si="9"/>
        <v>-0.99</v>
      </c>
      <c r="F76">
        <f>'Input Parameters'!$G$15/(2*'Model Parameters'!$F$4)*'Model Parameters'!$B$39/('Model Parameters'!$B$65)*EXP(-($E76+0.11)/'Model Parameters'!$B$48)</f>
        <v>2568.2374124370176</v>
      </c>
      <c r="G76">
        <f>1/((SQRT($F76*(D76)^2/'Model Parameters'!$B$51))/TANH(SQRT($F76*(D76)^2/'Model Parameters'!$B$51))+$F76*D76/'Input Parameters'!$G$17)</f>
        <v>6.3766478903331023E-2</v>
      </c>
      <c r="H76">
        <f>'Model Parameters'!$F$2*'Input Parameters'!$G$4*$G76</f>
        <v>2.1719524277837001</v>
      </c>
      <c r="I76">
        <f>'Input Parameters'!$G$15*'Model Parameters'!$B$41/'Model Parameters'!$F$4*EXP(-$E76/'Model Parameters'!$B$50)</f>
        <v>3814.8600817790016</v>
      </c>
      <c r="J76">
        <f>'Input Parameters'!$G$22+('Model Parameters'!$F$20*'Input Parameters'!$G$22 - (1/(1/(D76*($I76+2*$F76*$H76))+1/('Model Parameters'!$F$22*'Input Parameters'!$G$24))) + D76*($I76+2*$F76*$H76))/('Model Parameters'!$F$20+2*'Input Parameters'!$G$13*D76*'Model Parameters'!$B$61*$H76)</f>
        <v>2190.3957347724008</v>
      </c>
      <c r="K76">
        <f>'Input Parameters'!$G$15/(2*'Model Parameters'!$F$4)*'Model Parameters'!$B$39/('Model Parameters'!$B$65)*EXP(-($E76+0.11)/'Model Parameters'!$B$48)+'Input Parameters'!$G$13*'Model Parameters'!$B$61*$J76</f>
        <v>5010.5286567082439</v>
      </c>
      <c r="L76">
        <f>1/((SQRT($K76*(D76)^2/'Model Parameters'!$B$51))/TANH(SQRT($K76*(D76)^2/'Model Parameters'!$B$51))+$K76*D76/'Input Parameters'!$G$17)</f>
        <v>4.4098373938624154E-2</v>
      </c>
      <c r="M76">
        <f>'Model Parameters'!$F$2*'Input Parameters'!$G$4*$L76</f>
        <v>1.5020363674542623</v>
      </c>
      <c r="N76">
        <f>'Input Parameters'!$G$22+('Model Parameters'!$F$20*'Input Parameters'!$G$22 - (1/(1/(D76*($I76+2*$F76*$M76))+1/('Model Parameters'!$F$22*'Input Parameters'!$G$24))) + D76*($I76+2*$F76*$M76))/('Model Parameters'!$F$20+2*'Input Parameters'!$G$13*D76*'Model Parameters'!$B$61*$M76)</f>
        <v>2158.6411730171212</v>
      </c>
      <c r="O76" s="4">
        <f>(2*'Model Parameters'!$F$21*'Input Parameters'!$G$23+'Model Parameters'!$F$22*'Input Parameters'!$G$24+'Model Parameters'!$F$20*'Input Parameters'!$G$22+D76*$I76-'Model Parameters'!$F$20*$N76)/(2*'Model Parameters'!$F$21)</f>
        <v>-133.75021000623667</v>
      </c>
      <c r="P76" s="4">
        <f>D76*(2*$F76*$M76)/(2*'Model Parameters'!$F$21)*EXP(-$N76*('Model Parameters'!$B$32+'Model Parameters'!$B$35))</f>
        <v>5001.0375386752639</v>
      </c>
      <c r="Q76">
        <f>MAX(0,$O76+LN(1+($P76*('Model Parameters'!$B$33+2*'Model Parameters'!$B$35)*EXP(-$O76*('Model Parameters'!$B$33+2*'Model Parameters'!$B$35)))/(1+LN(SQRT(1+$P76*('Model Parameters'!$B$33+2*'Model Parameters'!$B$35)*EXP(-$O76*('Model Parameters'!$B$33+2*'Model Parameters'!$B$35))))))/('Model Parameters'!$B$33+2*'Model Parameters'!$B$35))</f>
        <v>2365.6020742148262</v>
      </c>
      <c r="R76">
        <f>'Input Parameters'!$G$4*'Model Parameters'!$F$2*EXP(-'Model Parameters'!$B$32*$N76-'Model Parameters'!$B$33*$Q76-'Model Parameters'!$B$35*($N76+2*$Q76))*$L76</f>
        <v>0.57704511934180758</v>
      </c>
      <c r="S76">
        <f>'Input Parameters'!$G$22+('Model Parameters'!$F$20*'Input Parameters'!$G$22 - (1/(1/(D76*($I76+2*$F76*$R76))+1/('Model Parameters'!$F$22*'Input Parameters'!$G$24))) +D76*($I76+2*$F76*$R76))/('Model Parameters'!$F$20+2*'Input Parameters'!$G$13*D76*'Model Parameters'!$B$61*$R76)</f>
        <v>2066.9695401626382</v>
      </c>
      <c r="T76">
        <f>'Input Parameters'!$G$15/(2*'Model Parameters'!$F$4)*'Model Parameters'!$B$39/('Model Parameters'!$B$65)*EXP(-($E76+0.11)/'Model Parameters'!$B$48)+'Input Parameters'!$G$13*'Model Parameters'!$B$61*$S76</f>
        <v>4872.9084497183594</v>
      </c>
      <c r="U76">
        <f>1/((SQRT($T76*(D76)^2/'Model Parameters'!$B$51))/TANH(SQRT($T76*(D76)^2/'Model Parameters'!$B$51))+$T76*D76/'Input Parameters'!$G$17)</f>
        <v>4.4790997630771982E-2</v>
      </c>
      <c r="V76" s="4">
        <f>(2*'Model Parameters'!$F$21*'Input Parameters'!$G$23+'Model Parameters'!$F$22*'Input Parameters'!$G$24+'Model Parameters'!$F$20*'Input Parameters'!$G$22+D76*$I76-'Model Parameters'!$F$20*$S76)/(2*'Model Parameters'!$F$21)</f>
        <v>25.400513853692296</v>
      </c>
      <c r="W76" s="4">
        <f>D76*(2*$F76*U76*'Model Parameters'!$F$2*'Input Parameters'!$G$4)/(2*'Model Parameters'!$F$21)*EXP(-$S76*('Model Parameters'!$B$32+'Model Parameters'!$B$35))</f>
        <v>5145.9990686374131</v>
      </c>
      <c r="X76">
        <f>MAX(0,$V76+LN(1+($W76*('Model Parameters'!$B$33+2*'Model Parameters'!$B$35)*EXP(-$V76*('Model Parameters'!$B$33+2*'Model Parameters'!$B$35)))/(1+LN(SQRT(1+$W76*('Model Parameters'!$B$33+2*'Model Parameters'!$B$35)*EXP(-$V76*('Model Parameters'!$B$33+2*'Model Parameters'!$B$35))))))/('Model Parameters'!$B$33+2*'Model Parameters'!$B$35))</f>
        <v>2502.9227571866968</v>
      </c>
      <c r="Y76">
        <f>'Input Parameters'!$G$4*'Model Parameters'!$F$2*EXP(-'Model Parameters'!$B$32*$S76-'Model Parameters'!$B$33*$X76-'Model Parameters'!$B$35*($S76+2*$X76))*$U76</f>
        <v>0.57175905734923194</v>
      </c>
      <c r="Z76" s="8">
        <f>$E76-'Model Parameters'!$F$3*'Input Parameters'!$G$3/'Model Parameters'!$F$4*LN($S76/'Input Parameters'!$G$22)</f>
        <v>-1.2283037773418402</v>
      </c>
      <c r="AA76" s="8">
        <f>D76*$Y76*$F76*2*'Model Parameters'!$F$4/10</f>
        <v>207.61762067866579</v>
      </c>
      <c r="AB76" s="8">
        <f t="shared" si="10"/>
        <v>0.57175905734923194</v>
      </c>
      <c r="AC76" s="8">
        <f t="shared" si="11"/>
        <v>2502.9227571866968</v>
      </c>
      <c r="AD76" s="8">
        <f>LOG10(S76/1000/'Model Parameters'!$B$15)</f>
        <v>13.627391167180399</v>
      </c>
      <c r="AE76" s="8">
        <f>AA76*10/(AA76*10+('Model Parameters'!$F$4*D76)*I76)</f>
        <v>0.43497668088682978</v>
      </c>
      <c r="AF76" s="8">
        <f>MIN(1,('Model Parameters'!$B$45-'Model Parameters'!$F$3*'Input Parameters'!$G$3/'Model Parameters'!$F$4*LN($S76/'Input Parameters'!$G$22))/Z76)</f>
        <v>0.28356485078601712</v>
      </c>
      <c r="AG76" s="8">
        <f>MIN('Input Parameters'!$G$24+'Model Parameters'!$F$2*'Input Parameters'!$G$4*EXP(-'Model Parameters'!$B$32*$S76-'Model Parameters'!$B$33*$X76-'Model Parameters'!$B$35*($S76+2*$X76)),AC76*10^(3-AD76)/'Model Parameters'!$B$13)</f>
        <v>4.5400106757547867E-2</v>
      </c>
      <c r="AH76" s="8">
        <f>EXP(-'Model Parameters'!$B$32*$S76-'Model Parameters'!$B$33*$X76-'Model Parameters'!$B$35*($S76+2*$X76))</f>
        <v>0.37476967776081943</v>
      </c>
    </row>
    <row r="77" spans="4:34" x14ac:dyDescent="0.4">
      <c r="D77" s="4">
        <f t="shared" si="8"/>
        <v>7.4259999999999997E-6</v>
      </c>
      <c r="E77">
        <f t="shared" si="9"/>
        <v>-0.99</v>
      </c>
      <c r="F77">
        <f>'Input Parameters'!$G$15/(2*'Model Parameters'!$F$4)*'Model Parameters'!$B$39/('Model Parameters'!$B$65)*EXP(-($E77+0.11)/'Model Parameters'!$B$48)</f>
        <v>2568.2374124370176</v>
      </c>
      <c r="G77">
        <f>1/((SQRT($F77*(D77)^2/'Model Parameters'!$B$51))/TANH(SQRT($F77*(D77)^2/'Model Parameters'!$B$51))+$F77*D77/'Input Parameters'!$G$17)</f>
        <v>6.2916373676920573E-2</v>
      </c>
      <c r="H77">
        <f>'Model Parameters'!$F$2*'Input Parameters'!$G$4*$G77</f>
        <v>2.1429969618064599</v>
      </c>
      <c r="I77">
        <f>'Input Parameters'!$G$15*'Model Parameters'!$B$41/'Model Parameters'!$F$4*EXP(-$E77/'Model Parameters'!$B$50)</f>
        <v>3814.8600817790016</v>
      </c>
      <c r="J77">
        <f>'Input Parameters'!$G$22+('Model Parameters'!$F$20*'Input Parameters'!$G$22 - (1/(1/(D77*($I77+2*$F77*$H77))+1/('Model Parameters'!$F$22*'Input Parameters'!$G$24))) + D77*($I77+2*$F77*$H77))/('Model Parameters'!$F$20+2*'Input Parameters'!$G$13*D77*'Model Parameters'!$B$61*$H77)</f>
        <v>2197.9580935055528</v>
      </c>
      <c r="K77">
        <f>'Input Parameters'!$G$15/(2*'Model Parameters'!$F$4)*'Model Parameters'!$B$39/('Model Parameters'!$B$65)*EXP(-($E77+0.11)/'Model Parameters'!$B$48)+'Input Parameters'!$G$13*'Model Parameters'!$B$61*$J77</f>
        <v>5018.9606866957092</v>
      </c>
      <c r="L77">
        <f>1/((SQRT($K77*(D77)^2/'Model Parameters'!$B$51))/TANH(SQRT($K77*(D77)^2/'Model Parameters'!$B$51))+$K77*D77/'Input Parameters'!$G$17)</f>
        <v>4.346952724130819E-2</v>
      </c>
      <c r="M77">
        <f>'Model Parameters'!$F$2*'Input Parameters'!$G$4*$L77</f>
        <v>1.4806171965288966</v>
      </c>
      <c r="N77">
        <f>'Input Parameters'!$G$22+('Model Parameters'!$F$20*'Input Parameters'!$G$22 - (1/(1/(D77*($I77+2*$F77*$M77))+1/('Model Parameters'!$F$22*'Input Parameters'!$G$24))) + D77*($I77+2*$F77*$M77))/('Model Parameters'!$F$20+2*'Input Parameters'!$G$13*D77*'Model Parameters'!$B$61*$M77)</f>
        <v>2168.2461342897914</v>
      </c>
      <c r="O77" s="4">
        <f>(2*'Model Parameters'!$F$21*'Input Parameters'!$G$23+'Model Parameters'!$F$22*'Input Parameters'!$G$24+'Model Parameters'!$F$20*'Input Parameters'!$G$22+D77*$I77-'Model Parameters'!$F$20*$N77)/(2*'Model Parameters'!$F$21)</f>
        <v>-105.05794282730038</v>
      </c>
      <c r="P77" s="4">
        <f>D77*(2*$F77*$M77)/(2*'Model Parameters'!$F$21)*EXP(-$N77*('Model Parameters'!$B$32+'Model Parameters'!$B$35))</f>
        <v>4989.5355835306473</v>
      </c>
      <c r="Q77">
        <f>MAX(0,$O77+LN(1+($P77*('Model Parameters'!$B$33+2*'Model Parameters'!$B$35)*EXP(-$O77*('Model Parameters'!$B$33+2*'Model Parameters'!$B$35)))/(1+LN(SQRT(1+$P77*('Model Parameters'!$B$33+2*'Model Parameters'!$B$35)*EXP(-$O77*('Model Parameters'!$B$33+2*'Model Parameters'!$B$35))))))/('Model Parameters'!$B$33+2*'Model Parameters'!$B$35))</f>
        <v>2379.6464183066691</v>
      </c>
      <c r="R77">
        <f>'Input Parameters'!$G$4*'Model Parameters'!$F$2*EXP(-'Model Parameters'!$B$32*$N77-'Model Parameters'!$B$33*$Q77-'Model Parameters'!$B$35*($N77+2*$Q77))*$L77</f>
        <v>0.56585230425467281</v>
      </c>
      <c r="S77">
        <f>'Input Parameters'!$G$22+('Model Parameters'!$F$20*'Input Parameters'!$G$22 - (1/(1/(D77*($I77+2*$F77*$R77))+1/('Model Parameters'!$F$22*'Input Parameters'!$G$24))) +D77*($I77+2*$F77*$R77))/('Model Parameters'!$F$20+2*'Input Parameters'!$G$13*D77*'Model Parameters'!$B$61*$R77)</f>
        <v>2082.2467695254231</v>
      </c>
      <c r="T77">
        <f>'Input Parameters'!$G$15/(2*'Model Parameters'!$F$4)*'Model Parameters'!$B$39/('Model Parameters'!$B$65)*EXP(-($E77+0.11)/'Model Parameters'!$B$48)+'Input Parameters'!$G$13*'Model Parameters'!$B$61*$S77</f>
        <v>4889.9425604578646</v>
      </c>
      <c r="U77">
        <f>1/((SQRT($T77*(D77)^2/'Model Parameters'!$B$51))/TANH(SQRT($T77*(D77)^2/'Model Parameters'!$B$51))+$T77*D77/'Input Parameters'!$G$17)</f>
        <v>4.4107702353324382E-2</v>
      </c>
      <c r="V77" s="4">
        <f>(2*'Model Parameters'!$F$21*'Input Parameters'!$G$23+'Model Parameters'!$F$22*'Input Parameters'!$G$24+'Model Parameters'!$F$20*'Input Parameters'!$G$22+D77*$I77-'Model Parameters'!$F$20*$S77)/(2*'Model Parameters'!$F$21)</f>
        <v>44.245181024212172</v>
      </c>
      <c r="W77" s="4">
        <f>D77*(2*$F77*U77*'Model Parameters'!$F$2*'Input Parameters'!$G$4)/(2*'Model Parameters'!$F$21)*EXP(-$S77*('Model Parameters'!$B$32+'Model Parameters'!$B$35))</f>
        <v>5124.8599627073136</v>
      </c>
      <c r="X77">
        <f>MAX(0,$V77+LN(1+($W77*('Model Parameters'!$B$33+2*'Model Parameters'!$B$35)*EXP(-$V77*('Model Parameters'!$B$33+2*'Model Parameters'!$B$35)))/(1+LN(SQRT(1+$W77*('Model Parameters'!$B$33+2*'Model Parameters'!$B$35)*EXP(-$V77*('Model Parameters'!$B$33+2*'Model Parameters'!$B$35))))))/('Model Parameters'!$B$33+2*'Model Parameters'!$B$35))</f>
        <v>2508.4743312305136</v>
      </c>
      <c r="Y77">
        <f>'Input Parameters'!$G$4*'Model Parameters'!$F$2*EXP(-'Model Parameters'!$B$32*$S77-'Model Parameters'!$B$33*$X77-'Model Parameters'!$B$35*($S77+2*$X77))*$U77</f>
        <v>0.56096185191594139</v>
      </c>
      <c r="Z77" s="8">
        <f>$E77-'Model Parameters'!$F$3*'Input Parameters'!$G$3/'Model Parameters'!$F$4*LN($S77/'Input Parameters'!$G$22)</f>
        <v>-1.2284929775591684</v>
      </c>
      <c r="AA77" s="8">
        <f>D77*$Y77*$F77*2*'Model Parameters'!$F$4/10</f>
        <v>206.44921606872327</v>
      </c>
      <c r="AB77" s="8">
        <f t="shared" si="10"/>
        <v>0.56096185191594139</v>
      </c>
      <c r="AC77" s="8">
        <f t="shared" si="11"/>
        <v>2508.4743312305136</v>
      </c>
      <c r="AD77" s="8">
        <f>LOG10(S77/1000/'Model Parameters'!$B$15)</f>
        <v>13.630589287450997</v>
      </c>
      <c r="AE77" s="8">
        <f>AA77*10/(AA77*10+('Model Parameters'!$F$4*D77)*I77)</f>
        <v>0.43029703744006392</v>
      </c>
      <c r="AF77" s="8">
        <f>MIN(1,('Model Parameters'!$B$45-'Model Parameters'!$F$3*'Input Parameters'!$G$3/'Model Parameters'!$F$4*LN($S77/'Input Parameters'!$G$22))/Z77)</f>
        <v>0.28367518897142713</v>
      </c>
      <c r="AG77" s="8">
        <f>MIN('Input Parameters'!$G$24+'Model Parameters'!$F$2*'Input Parameters'!$G$4*EXP(-'Model Parameters'!$B$32*$S77-'Model Parameters'!$B$33*$X77-'Model Parameters'!$B$35*($S77+2*$X77)),AC77*10^(3-AD77)/'Model Parameters'!$B$13)</f>
        <v>4.5166971141299493E-2</v>
      </c>
      <c r="AH77" s="8">
        <f>EXP(-'Model Parameters'!$B$32*$S77-'Model Parameters'!$B$33*$X77-'Model Parameters'!$B$35*($S77+2*$X77))</f>
        <v>0.37338857118924679</v>
      </c>
    </row>
    <row r="78" spans="4:34" x14ac:dyDescent="0.4">
      <c r="D78" s="4">
        <f t="shared" si="8"/>
        <v>7.525E-6</v>
      </c>
      <c r="E78">
        <f t="shared" si="9"/>
        <v>-0.99</v>
      </c>
      <c r="F78">
        <f>'Input Parameters'!$G$15/(2*'Model Parameters'!$F$4)*'Model Parameters'!$B$39/('Model Parameters'!$B$65)*EXP(-($E78+0.11)/'Model Parameters'!$B$48)</f>
        <v>2568.2374124370176</v>
      </c>
      <c r="G78">
        <f>1/((SQRT($F78*(D78)^2/'Model Parameters'!$B$51))/TANH(SQRT($F78*(D78)^2/'Model Parameters'!$B$51))+$F78*D78/'Input Parameters'!$G$17)</f>
        <v>6.2088636667758677E-2</v>
      </c>
      <c r="H78">
        <f>'Model Parameters'!$F$2*'Input Parameters'!$G$4*$G78</f>
        <v>2.1148033805152453</v>
      </c>
      <c r="I78">
        <f>'Input Parameters'!$G$15*'Model Parameters'!$B$41/'Model Parameters'!$F$4*EXP(-$E78/'Model Parameters'!$B$50)</f>
        <v>3814.8600817790016</v>
      </c>
      <c r="J78">
        <f>'Input Parameters'!$G$22+('Model Parameters'!$F$20*'Input Parameters'!$G$22 - (1/(1/(D78*($I78+2*$F78*$H78))+1/('Model Parameters'!$F$22*'Input Parameters'!$G$24))) + D78*($I78+2*$F78*$H78))/('Model Parameters'!$F$20+2*'Input Parameters'!$G$13*D78*'Model Parameters'!$B$61*$H78)</f>
        <v>2205.520452664683</v>
      </c>
      <c r="K78">
        <f>'Input Parameters'!$G$15/(2*'Model Parameters'!$F$4)*'Model Parameters'!$B$39/('Model Parameters'!$B$65)*EXP(-($E78+0.11)/'Model Parameters'!$B$48)+'Input Parameters'!$G$13*'Model Parameters'!$B$61*$J78</f>
        <v>5027.392717158139</v>
      </c>
      <c r="L78">
        <f>1/((SQRT($K78*(D78)^2/'Model Parameters'!$B$51))/TANH(SQRT($K78*(D78)^2/'Model Parameters'!$B$51))+$K78*D78/'Input Parameters'!$G$17)</f>
        <v>4.2857329514256783E-2</v>
      </c>
      <c r="M78">
        <f>'Model Parameters'!$F$2*'Input Parameters'!$G$4*$L78</f>
        <v>1.4597651068036865</v>
      </c>
      <c r="N78">
        <f>'Input Parameters'!$G$22+('Model Parameters'!$F$20*'Input Parameters'!$G$22 - (1/(1/(D78*($I78+2*$F78*$M78))+1/('Model Parameters'!$F$22*'Input Parameters'!$G$24))) + D78*($I78+2*$F78*$M78))/('Model Parameters'!$F$20+2*'Input Parameters'!$G$13*D78*'Model Parameters'!$B$61*$M78)</f>
        <v>2177.8626770937899</v>
      </c>
      <c r="O78" s="4">
        <f>(2*'Model Parameters'!$F$21*'Input Parameters'!$G$23+'Model Parameters'!$F$22*'Input Parameters'!$G$24+'Model Parameters'!$F$20*'Input Parameters'!$G$22+D78*$I78-'Model Parameters'!$F$20*$N78)/(2*'Model Parameters'!$F$21)</f>
        <v>-76.38578229462955</v>
      </c>
      <c r="P78" s="4">
        <f>D78*(2*$F78*$M78)/(2*'Model Parameters'!$F$21)*EXP(-$N78*('Model Parameters'!$B$32+'Model Parameters'!$B$35))</f>
        <v>4978.0594093872514</v>
      </c>
      <c r="Q78">
        <f>MAX(0,$O78+LN(1+($P78*('Model Parameters'!$B$33+2*'Model Parameters'!$B$35)*EXP(-$O78*('Model Parameters'!$B$33+2*'Model Parameters'!$B$35)))/(1+LN(SQRT(1+$P78*('Model Parameters'!$B$33+2*'Model Parameters'!$B$35)*EXP(-$O78*('Model Parameters'!$B$33+2*'Model Parameters'!$B$35))))))/('Model Parameters'!$B$33+2*'Model Parameters'!$B$35))</f>
        <v>2393.7302983146496</v>
      </c>
      <c r="R78">
        <f>'Input Parameters'!$G$4*'Model Parameters'!$F$2*EXP(-'Model Parameters'!$B$32*$N78-'Model Parameters'!$B$33*$Q78-'Model Parameters'!$B$35*($N78+2*$Q78))*$L78</f>
        <v>0.55496911835650276</v>
      </c>
      <c r="S78">
        <f>'Input Parameters'!$G$22+('Model Parameters'!$F$20*'Input Parameters'!$G$22 - (1/(1/(D78*($I78+2*$F78*$R78))+1/('Model Parameters'!$F$22*'Input Parameters'!$G$24))) +D78*($I78+2*$F78*$R78))/('Model Parameters'!$F$20+2*'Input Parameters'!$G$13*D78*'Model Parameters'!$B$61*$R78)</f>
        <v>2097.6007173258822</v>
      </c>
      <c r="T78">
        <f>'Input Parameters'!$G$15/(2*'Model Parameters'!$F$4)*'Model Parameters'!$B$39/('Model Parameters'!$B$65)*EXP(-($E78+0.11)/'Model Parameters'!$B$48)+'Input Parameters'!$G$13*'Model Parameters'!$B$61*$S78</f>
        <v>4907.0622122553759</v>
      </c>
      <c r="U78">
        <f>1/((SQRT($T78*(D78)^2/'Model Parameters'!$B$51))/TANH(SQRT($T78*(D78)^2/'Model Parameters'!$B$51))+$T78*D78/'Input Parameters'!$G$17)</f>
        <v>4.3442409356575049E-2</v>
      </c>
      <c r="V78" s="4">
        <f>(2*'Model Parameters'!$F$21*'Input Parameters'!$G$23+'Model Parameters'!$F$22*'Input Parameters'!$G$24+'Model Parameters'!$F$20*'Input Parameters'!$G$22+D78*$I78-'Model Parameters'!$F$20*$S78)/(2*'Model Parameters'!$F$21)</f>
        <v>62.956657648113499</v>
      </c>
      <c r="W78" s="4">
        <f>D78*(2*$F78*U78*'Model Parameters'!$F$2*'Input Parameters'!$G$4)/(2*'Model Parameters'!$F$21)*EXP(-$S78*('Model Parameters'!$B$32+'Model Parameters'!$B$35))</f>
        <v>5103.7354619046846</v>
      </c>
      <c r="X78">
        <f>MAX(0,$V78+LN(1+($W78*('Model Parameters'!$B$33+2*'Model Parameters'!$B$35)*EXP(-$V78*('Model Parameters'!$B$33+2*'Model Parameters'!$B$35)))/(1+LN(SQRT(1+$W78*('Model Parameters'!$B$33+2*'Model Parameters'!$B$35)*EXP(-$V78*('Model Parameters'!$B$33+2*'Model Parameters'!$B$35))))))/('Model Parameters'!$B$33+2*'Model Parameters'!$B$35))</f>
        <v>2513.9679121916347</v>
      </c>
      <c r="Y78">
        <f>'Input Parameters'!$G$4*'Model Parameters'!$F$2*EXP(-'Model Parameters'!$B$32*$S78-'Model Parameters'!$B$33*$X78-'Model Parameters'!$B$35*($S78+2*$X78))*$U78</f>
        <v>0.55046736882966141</v>
      </c>
      <c r="Z78" s="8">
        <f>$E78-'Model Parameters'!$F$3*'Input Parameters'!$G$3/'Model Parameters'!$F$4*LN($S78/'Input Parameters'!$G$22)</f>
        <v>-1.2286817344101049</v>
      </c>
      <c r="AA78" s="8">
        <f>D78*$Y78*$F78*2*'Model Parameters'!$F$4/10</f>
        <v>205.28775664562846</v>
      </c>
      <c r="AB78" s="8">
        <f t="shared" si="10"/>
        <v>0.55046736882966141</v>
      </c>
      <c r="AC78" s="8">
        <f t="shared" si="11"/>
        <v>2513.9679121916347</v>
      </c>
      <c r="AD78" s="8">
        <f>LOG10(S78/1000/'Model Parameters'!$B$15)</f>
        <v>13.633779913337792</v>
      </c>
      <c r="AE78" s="8">
        <f>AA78*10/(AA78*10+('Model Parameters'!$F$4*D78)*I78)</f>
        <v>0.42567370867190379</v>
      </c>
      <c r="AF78" s="8">
        <f>MIN(1,('Model Parameters'!$B$45-'Model Parameters'!$F$3*'Input Parameters'!$G$3/'Model Parameters'!$F$4*LN($S78/'Input Parameters'!$G$22))/Z78)</f>
        <v>0.28378523473168449</v>
      </c>
      <c r="AG78" s="8">
        <f>MIN('Input Parameters'!$G$24+'Model Parameters'!$F$2*'Input Parameters'!$G$4*EXP(-'Model Parameters'!$B$32*$S78-'Model Parameters'!$B$33*$X78-'Model Parameters'!$B$35*($S78+2*$X78)),AC78*10^(3-AD78)/'Model Parameters'!$B$13)</f>
        <v>4.4934551475291983E-2</v>
      </c>
      <c r="AH78" s="8">
        <f>EXP(-'Model Parameters'!$B$32*$S78-'Model Parameters'!$B$33*$X78-'Model Parameters'!$B$35*($S78+2*$X78))</f>
        <v>0.37201444519669258</v>
      </c>
    </row>
    <row r="79" spans="4:34" x14ac:dyDescent="0.4">
      <c r="D79" s="4">
        <f t="shared" si="8"/>
        <v>7.6240000000000002E-6</v>
      </c>
      <c r="E79">
        <f t="shared" si="9"/>
        <v>-0.99</v>
      </c>
      <c r="F79">
        <f>'Input Parameters'!$G$15/(2*'Model Parameters'!$F$4)*'Model Parameters'!$B$39/('Model Parameters'!$B$65)*EXP(-($E79+0.11)/'Model Parameters'!$B$48)</f>
        <v>2568.2374124370176</v>
      </c>
      <c r="G79">
        <f>1/((SQRT($F79*(D79)^2/'Model Parameters'!$B$51))/TANH(SQRT($F79*(D79)^2/'Model Parameters'!$B$51))+$F79*D79/'Input Parameters'!$G$17)</f>
        <v>6.1282396501171676E-2</v>
      </c>
      <c r="H79">
        <f>'Model Parameters'!$F$2*'Input Parameters'!$G$4*$G79</f>
        <v>2.0873420039846384</v>
      </c>
      <c r="I79">
        <f>'Input Parameters'!$G$15*'Model Parameters'!$B$41/'Model Parameters'!$F$4*EXP(-$E79/'Model Parameters'!$B$50)</f>
        <v>3814.8600817790016</v>
      </c>
      <c r="J79">
        <f>'Input Parameters'!$G$22+('Model Parameters'!$F$20*'Input Parameters'!$G$22 - (1/(1/(D79*($I79+2*$F79*$H79))+1/('Model Parameters'!$F$22*'Input Parameters'!$G$24))) + D79*($I79+2*$F79*$H79))/('Model Parameters'!$F$20+2*'Input Parameters'!$G$13*D79*'Model Parameters'!$B$61*$H79)</f>
        <v>2213.0828122454518</v>
      </c>
      <c r="K79">
        <f>'Input Parameters'!$G$15/(2*'Model Parameters'!$F$4)*'Model Parameters'!$B$39/('Model Parameters'!$B$65)*EXP(-($E79+0.11)/'Model Parameters'!$B$48)+'Input Parameters'!$G$13*'Model Parameters'!$B$61*$J79</f>
        <v>5035.8247480906957</v>
      </c>
      <c r="L79">
        <f>1/((SQRT($K79*(D79)^2/'Model Parameters'!$B$51))/TANH(SQRT($K79*(D79)^2/'Model Parameters'!$B$51))+$K79*D79/'Input Parameters'!$G$17)</f>
        <v>4.2261131756453206E-2</v>
      </c>
      <c r="M79">
        <f>'Model Parameters'!$F$2*'Input Parameters'!$G$4*$L79</f>
        <v>1.4394579926306781</v>
      </c>
      <c r="N79">
        <f>'Input Parameters'!$G$22+('Model Parameters'!$F$20*'Input Parameters'!$G$22 - (1/(1/(D79*($I79+2*$F79*$M79))+1/('Model Parameters'!$F$22*'Input Parameters'!$G$24))) + D79*($I79+2*$F79*$M79))/('Model Parameters'!$F$20+2*'Input Parameters'!$G$13*D79*'Model Parameters'!$B$61*$M79)</f>
        <v>2187.4907777986896</v>
      </c>
      <c r="O79" s="4">
        <f>(2*'Model Parameters'!$F$21*'Input Parameters'!$G$23+'Model Parameters'!$F$22*'Input Parameters'!$G$24+'Model Parameters'!$F$20*'Input Parameters'!$G$22+D79*$I79-'Model Parameters'!$F$20*$N79)/(2*'Model Parameters'!$F$21)</f>
        <v>-47.733687383540897</v>
      </c>
      <c r="P79" s="4">
        <f>D79*(2*$F79*$M79)/(2*'Model Parameters'!$F$21)*EXP(-$N79*('Model Parameters'!$B$32+'Model Parameters'!$B$35))</f>
        <v>4966.6089519925963</v>
      </c>
      <c r="Q79">
        <f>MAX(0,$O79+LN(1+($P79*('Model Parameters'!$B$33+2*'Model Parameters'!$B$35)*EXP(-$O79*('Model Parameters'!$B$33+2*'Model Parameters'!$B$35)))/(1+LN(SQRT(1+$P79*('Model Parameters'!$B$33+2*'Model Parameters'!$B$35)*EXP(-$O79*('Model Parameters'!$B$33+2*'Model Parameters'!$B$35))))))/('Model Parameters'!$B$33+2*'Model Parameters'!$B$35))</f>
        <v>2407.8536550849171</v>
      </c>
      <c r="R79">
        <f>'Input Parameters'!$G$4*'Model Parameters'!$F$2*EXP(-'Model Parameters'!$B$32*$N79-'Model Parameters'!$B$33*$Q79-'Model Parameters'!$B$35*($N79+2*$Q79))*$L79</f>
        <v>0.54438349034277722</v>
      </c>
      <c r="S79">
        <f>'Input Parameters'!$G$22+('Model Parameters'!$F$20*'Input Parameters'!$G$22 - (1/(1/(D79*($I79+2*$F79*$R79))+1/('Model Parameters'!$F$22*'Input Parameters'!$G$24))) +D79*($I79+2*$F79*$R79))/('Model Parameters'!$F$20+2*'Input Parameters'!$G$13*D79*'Model Parameters'!$B$61*$R79)</f>
        <v>2113.0314494671429</v>
      </c>
      <c r="T79">
        <f>'Input Parameters'!$G$15/(2*'Model Parameters'!$F$4)*'Model Parameters'!$B$39/('Model Parameters'!$B$65)*EXP(-($E79+0.11)/'Model Parameters'!$B$48)+'Input Parameters'!$G$13*'Model Parameters'!$B$61*$S79</f>
        <v>4924.2674785928821</v>
      </c>
      <c r="U79">
        <f>1/((SQRT($T79*(D79)^2/'Model Parameters'!$B$51))/TANH(SQRT($T79*(D79)^2/'Model Parameters'!$B$51))+$T79*D79/'Input Parameters'!$G$17)</f>
        <v>4.2794419752263592E-2</v>
      </c>
      <c r="V79" s="4">
        <f>(2*'Model Parameters'!$F$21*'Input Parameters'!$G$23+'Model Parameters'!$F$22*'Input Parameters'!$G$24+'Model Parameters'!$F$20*'Input Parameters'!$G$22+D79*$I79-'Model Parameters'!$F$20*$S79)/(2*'Model Parameters'!$F$21)</f>
        <v>81.534829311263522</v>
      </c>
      <c r="W79" s="4">
        <f>D79*(2*$F79*U79*'Model Parameters'!$F$2*'Input Parameters'!$G$4)/(2*'Model Parameters'!$F$21)*EXP(-$S79*('Model Parameters'!$B$32+'Model Parameters'!$B$35))</f>
        <v>5082.6262811490878</v>
      </c>
      <c r="X79">
        <f>MAX(0,$V79+LN(1+($W79*('Model Parameters'!$B$33+2*'Model Parameters'!$B$35)*EXP(-$V79*('Model Parameters'!$B$33+2*'Model Parameters'!$B$35)))/(1+LN(SQRT(1+$W79*('Model Parameters'!$B$33+2*'Model Parameters'!$B$35)*EXP(-$V79*('Model Parameters'!$B$33+2*'Model Parameters'!$B$35))))))/('Model Parameters'!$B$33+2*'Model Parameters'!$B$35))</f>
        <v>2519.4031677245225</v>
      </c>
      <c r="Y79">
        <f>'Input Parameters'!$G$4*'Model Parameters'!$F$2*EXP(-'Model Parameters'!$B$32*$S79-'Model Parameters'!$B$33*$X79-'Model Parameters'!$B$35*($S79+2*$X79))*$U79</f>
        <v>0.54026376916740271</v>
      </c>
      <c r="Z79" s="8">
        <f>$E79-'Model Parameters'!$F$3*'Input Parameters'!$G$3/'Model Parameters'!$F$4*LN($S79/'Input Parameters'!$G$22)</f>
        <v>-1.2288700482844721</v>
      </c>
      <c r="AA79" s="8">
        <f>D79*$Y79*$F79*2*'Model Parameters'!$F$4/10</f>
        <v>204.13322499366626</v>
      </c>
      <c r="AB79" s="8">
        <f t="shared" si="10"/>
        <v>0.54026376916740271</v>
      </c>
      <c r="AC79" s="8">
        <f t="shared" si="11"/>
        <v>2519.4031677245225</v>
      </c>
      <c r="AD79" s="8">
        <f>LOG10(S79/1000/'Model Parameters'!$B$15)</f>
        <v>13.63696305143009</v>
      </c>
      <c r="AE79" s="8">
        <f>AA79*10/(AA79*10+('Model Parameters'!$F$4*D79)*I79)</f>
        <v>0.42110600731578873</v>
      </c>
      <c r="AF79" s="8">
        <f>MIN(1,('Model Parameters'!$B$45-'Model Parameters'!$F$3*'Input Parameters'!$G$3/'Model Parameters'!$F$4*LN($S79/'Input Parameters'!$G$22))/Z79)</f>
        <v>0.28389498854781414</v>
      </c>
      <c r="AG79" s="8">
        <f>MIN('Input Parameters'!$G$24+'Model Parameters'!$F$2*'Input Parameters'!$G$4*EXP(-'Model Parameters'!$B$32*$S79-'Model Parameters'!$B$33*$X79-'Model Parameters'!$B$35*($S79+2*$X79)),AC79*10^(3-AD79)/'Model Parameters'!$B$13)</f>
        <v>4.470285017696965E-2</v>
      </c>
      <c r="AH79" s="8">
        <f>EXP(-'Model Parameters'!$B$32*$S79-'Model Parameters'!$B$33*$X79-'Model Parameters'!$B$35*($S79+2*$X79))</f>
        <v>0.37064729057652696</v>
      </c>
    </row>
    <row r="80" spans="4:34" x14ac:dyDescent="0.4">
      <c r="D80" s="4">
        <f t="shared" si="8"/>
        <v>7.7230000000000004E-6</v>
      </c>
      <c r="E80">
        <f t="shared" si="9"/>
        <v>-0.99</v>
      </c>
      <c r="F80">
        <f>'Input Parameters'!$G$15/(2*'Model Parameters'!$F$4)*'Model Parameters'!$B$39/('Model Parameters'!$B$65)*EXP(-($E80+0.11)/'Model Parameters'!$B$48)</f>
        <v>2568.2374124370176</v>
      </c>
      <c r="G80">
        <f>1/((SQRT($F80*(D80)^2/'Model Parameters'!$B$51))/TANH(SQRT($F80*(D80)^2/'Model Parameters'!$B$51))+$F80*D80/'Input Parameters'!$G$17)</f>
        <v>6.0496826482580104E-2</v>
      </c>
      <c r="H80">
        <f>'Model Parameters'!$F$2*'Input Parameters'!$G$4*$G80</f>
        <v>2.060584674139585</v>
      </c>
      <c r="I80">
        <f>'Input Parameters'!$G$15*'Model Parameters'!$B$41/'Model Parameters'!$F$4*EXP(-$E80/'Model Parameters'!$B$50)</f>
        <v>3814.8600817790016</v>
      </c>
      <c r="J80">
        <f>'Input Parameters'!$G$22+('Model Parameters'!$F$20*'Input Parameters'!$G$22 - (1/(1/(D80*($I80+2*$F80*$H80))+1/('Model Parameters'!$F$22*'Input Parameters'!$G$24))) + D80*($I80+2*$F80*$H80))/('Model Parameters'!$F$20+2*'Input Parameters'!$G$13*D80*'Model Parameters'!$B$61*$H80)</f>
        <v>2220.6451722435777</v>
      </c>
      <c r="K80">
        <f>'Input Parameters'!$G$15/(2*'Model Parameters'!$F$4)*'Model Parameters'!$B$39/('Model Parameters'!$B$65)*EXP(-($E80+0.11)/'Model Parameters'!$B$48)+'Input Parameters'!$G$13*'Model Parameters'!$B$61*$J80</f>
        <v>5044.2567794886072</v>
      </c>
      <c r="L80">
        <f>1/((SQRT($K80*(D80)^2/'Model Parameters'!$B$51))/TANH(SQRT($K80*(D80)^2/'Model Parameters'!$B$51))+$K80*D80/'Input Parameters'!$G$17)</f>
        <v>4.1680318247131969E-2</v>
      </c>
      <c r="M80">
        <f>'Model Parameters'!$F$2*'Input Parameters'!$G$4*$L80</f>
        <v>1.4196748819218017</v>
      </c>
      <c r="N80">
        <f>'Input Parameters'!$G$22+('Model Parameters'!$F$20*'Input Parameters'!$G$22 - (1/(1/(D80*($I80+2*$F80*$M80))+1/('Model Parameters'!$F$22*'Input Parameters'!$G$24))) + D80*($I80+2*$F80*$M80))/('Model Parameters'!$F$20+2*'Input Parameters'!$G$13*D80*'Model Parameters'!$B$61*$M80)</f>
        <v>2197.1304128616043</v>
      </c>
      <c r="O80" s="4">
        <f>(2*'Model Parameters'!$F$21*'Input Parameters'!$G$23+'Model Parameters'!$F$22*'Input Parameters'!$G$24+'Model Parameters'!$F$20*'Input Parameters'!$G$22+D80*$I80-'Model Parameters'!$F$20*$N80)/(2*'Model Parameters'!$F$21)</f>
        <v>-19.101617221332965</v>
      </c>
      <c r="P80" s="4">
        <f>D80*(2*$F80*$M80)/(2*'Model Parameters'!$F$21)*EXP(-$N80*('Model Parameters'!$B$32+'Model Parameters'!$B$35))</f>
        <v>4955.1841473482527</v>
      </c>
      <c r="Q80">
        <f>MAX(0,$O80+LN(1+($P80*('Model Parameters'!$B$33+2*'Model Parameters'!$B$35)*EXP(-$O80*('Model Parameters'!$B$33+2*'Model Parameters'!$B$35)))/(1+LN(SQRT(1+$P80*('Model Parameters'!$B$33+2*'Model Parameters'!$B$35)*EXP(-$O80*('Model Parameters'!$B$33+2*'Model Parameters'!$B$35))))))/('Model Parameters'!$B$33+2*'Model Parameters'!$B$35))</f>
        <v>2422.0164296071289</v>
      </c>
      <c r="R80">
        <f>'Input Parameters'!$G$4*'Model Parameters'!$F$2*EXP(-'Model Parameters'!$B$32*$N80-'Model Parameters'!$B$33*$Q80-'Model Parameters'!$B$35*($N80+2*$Q80))*$L80</f>
        <v>0.53408396728211061</v>
      </c>
      <c r="S80">
        <f>'Input Parameters'!$G$22+('Model Parameters'!$F$20*'Input Parameters'!$G$22 - (1/(1/(D80*($I80+2*$F80*$R80))+1/('Model Parameters'!$F$22*'Input Parameters'!$G$24))) +D80*($I80+2*$F80*$R80))/('Model Parameters'!$F$20+2*'Input Parameters'!$G$13*D80*'Model Parameters'!$B$61*$R80)</f>
        <v>2128.5390278965897</v>
      </c>
      <c r="T80">
        <f>'Input Parameters'!$G$15/(2*'Model Parameters'!$F$4)*'Model Parameters'!$B$39/('Model Parameters'!$B$65)*EXP(-($E80+0.11)/'Model Parameters'!$B$48)+'Input Parameters'!$G$13*'Model Parameters'!$B$61*$S80</f>
        <v>4941.5584285417153</v>
      </c>
      <c r="U80">
        <f>1/((SQRT($T80*(D80)^2/'Model Parameters'!$B$51))/TANH(SQRT($T80*(D80)^2/'Model Parameters'!$B$51))+$T80*D80/'Input Parameters'!$G$17)</f>
        <v>4.216307048131139E-2</v>
      </c>
      <c r="V80" s="4">
        <f>(2*'Model Parameters'!$F$21*'Input Parameters'!$G$23+'Model Parameters'!$F$22*'Input Parameters'!$G$24+'Model Parameters'!$F$20*'Input Parameters'!$G$22+D80*$I80-'Model Parameters'!$F$20*$S80)/(2*'Model Parameters'!$F$21)</f>
        <v>99.97958846707705</v>
      </c>
      <c r="W80" s="4">
        <f>D80*(2*$F80*U80*'Model Parameters'!$F$2*'Input Parameters'!$G$4)/(2*'Model Parameters'!$F$21)*EXP(-$S80*('Model Parameters'!$B$32+'Model Parameters'!$B$35))</f>
        <v>5061.5331334970297</v>
      </c>
      <c r="X80">
        <f>MAX(0,$V80+LN(1+($W80*('Model Parameters'!$B$33+2*'Model Parameters'!$B$35)*EXP(-$V80*('Model Parameters'!$B$33+2*'Model Parameters'!$B$35)))/(1+LN(SQRT(1+$W80*('Model Parameters'!$B$33+2*'Model Parameters'!$B$35)*EXP(-$V80*('Model Parameters'!$B$33+2*'Model Parameters'!$B$35))))))/('Model Parameters'!$B$33+2*'Model Parameters'!$B$35))</f>
        <v>2524.7797702511389</v>
      </c>
      <c r="Y80">
        <f>'Input Parameters'!$G$4*'Model Parameters'!$F$2*EXP(-'Model Parameters'!$B$32*$S80-'Model Parameters'!$B$33*$X80-'Model Parameters'!$B$35*($S80+2*$X80))*$U80</f>
        <v>0.53033981998580992</v>
      </c>
      <c r="Z80" s="8">
        <f>$E80-'Model Parameters'!$F$3*'Input Parameters'!$G$3/'Model Parameters'!$F$4*LN($S80/'Input Parameters'!$G$22)</f>
        <v>-1.2290579195581122</v>
      </c>
      <c r="AA80" s="8">
        <f>D80*$Y80*$F80*2*'Model Parameters'!$F$4/10</f>
        <v>202.98560328911014</v>
      </c>
      <c r="AB80" s="8">
        <f t="shared" si="10"/>
        <v>0.53033981998580992</v>
      </c>
      <c r="AC80" s="8">
        <f t="shared" si="11"/>
        <v>2524.7797702511389</v>
      </c>
      <c r="AD80" s="8">
        <f>LOG10(S80/1000/'Model Parameters'!$B$15)</f>
        <v>13.640138708080894</v>
      </c>
      <c r="AE80" s="8">
        <f>AA80*10/(AA80*10+('Model Parameters'!$F$4*D80)*I80)</f>
        <v>0.41659325423985138</v>
      </c>
      <c r="AF80" s="8">
        <f>MIN(1,('Model Parameters'!$B$45-'Model Parameters'!$F$3*'Input Parameters'!$G$3/'Model Parameters'!$F$4*LN($S80/'Input Parameters'!$G$22))/Z80)</f>
        <v>0.28400445089163118</v>
      </c>
      <c r="AG80" s="8">
        <f>MIN('Input Parameters'!$G$24+'Model Parameters'!$F$2*'Input Parameters'!$G$4*EXP(-'Model Parameters'!$B$32*$S80-'Model Parameters'!$B$33*$X80-'Model Parameters'!$B$35*($S80+2*$X80)),AC80*10^(3-AD80)/'Model Parameters'!$B$13)</f>
        <v>4.4471869633729302E-2</v>
      </c>
      <c r="AH80" s="8">
        <f>EXP(-'Model Parameters'!$B$32*$S80-'Model Parameters'!$B$33*$X80-'Model Parameters'!$B$35*($S80+2*$X80))</f>
        <v>0.3692870976495361</v>
      </c>
    </row>
    <row r="81" spans="4:34" x14ac:dyDescent="0.4">
      <c r="D81" s="4">
        <f t="shared" si="8"/>
        <v>7.8220000000000007E-6</v>
      </c>
      <c r="E81">
        <f t="shared" si="9"/>
        <v>-0.99</v>
      </c>
      <c r="F81">
        <f>'Input Parameters'!$G$15/(2*'Model Parameters'!$F$4)*'Model Parameters'!$B$39/('Model Parameters'!$B$65)*EXP(-($E81+0.11)/'Model Parameters'!$B$48)</f>
        <v>2568.2374124370176</v>
      </c>
      <c r="G81">
        <f>1/((SQRT($F81*(D81)^2/'Model Parameters'!$B$51))/TANH(SQRT($F81*(D81)^2/'Model Parameters'!$B$51))+$F81*D81/'Input Parameters'!$G$17)</f>
        <v>5.9731141770006213E-2</v>
      </c>
      <c r="H81">
        <f>'Model Parameters'!$F$2*'Input Parameters'!$G$4*$G81</f>
        <v>2.0345046584480673</v>
      </c>
      <c r="I81">
        <f>'Input Parameters'!$G$15*'Model Parameters'!$B$41/'Model Parameters'!$F$4*EXP(-$E81/'Model Parameters'!$B$50)</f>
        <v>3814.8600817790016</v>
      </c>
      <c r="J81">
        <f>'Input Parameters'!$G$22+('Model Parameters'!$F$20*'Input Parameters'!$G$22 - (1/(1/(D81*($I81+2*$F81*$H81))+1/('Model Parameters'!$F$22*'Input Parameters'!$G$24))) + D81*($I81+2*$F81*$H81))/('Model Parameters'!$F$20+2*'Input Parameters'!$G$13*D81*'Model Parameters'!$B$61*$H81)</f>
        <v>2228.2075326548347</v>
      </c>
      <c r="K81">
        <f>'Input Parameters'!$G$15/(2*'Model Parameters'!$F$4)*'Model Parameters'!$B$39/('Model Parameters'!$B$65)*EXP(-($E81+0.11)/'Model Parameters'!$B$48)+'Input Parameters'!$G$13*'Model Parameters'!$B$61*$J81</f>
        <v>5052.6888113471578</v>
      </c>
      <c r="L81">
        <f>1/((SQRT($K81*(D81)^2/'Model Parameters'!$B$51))/TANH(SQRT($K81*(D81)^2/'Model Parameters'!$B$51))+$K81*D81/'Input Parameters'!$G$17)</f>
        <v>4.1114304439684911E-2</v>
      </c>
      <c r="M81">
        <f>'Model Parameters'!$F$2*'Input Parameters'!$G$4*$L81</f>
        <v>1.4003958644131289</v>
      </c>
      <c r="N81">
        <f>'Input Parameters'!$G$22+('Model Parameters'!$F$20*'Input Parameters'!$G$22 - (1/(1/(D81*($I81+2*$F81*$M81))+1/('Model Parameters'!$F$22*'Input Parameters'!$G$24))) + D81*($I81+2*$F81*$M81))/('Model Parameters'!$F$20+2*'Input Parameters'!$G$13*D81*'Model Parameters'!$B$61*$M81)</f>
        <v>2206.7815588267122</v>
      </c>
      <c r="O81" s="4">
        <f>(2*'Model Parameters'!$F$21*'Input Parameters'!$G$23+'Model Parameters'!$F$22*'Input Parameters'!$G$24+'Model Parameters'!$F$20*'Input Parameters'!$G$22+D81*$I81-'Model Parameters'!$F$20*$N81)/(2*'Model Parameters'!$F$21)</f>
        <v>9.5104689135453757</v>
      </c>
      <c r="P81" s="4">
        <f>D81*(2*$F81*$M81)/(2*'Model Parameters'!$F$21)*EXP(-$N81*('Model Parameters'!$B$32+'Model Parameters'!$B$35))</f>
        <v>4943.7849317080036</v>
      </c>
      <c r="Q81">
        <f>MAX(0,$O81+LN(1+($P81*('Model Parameters'!$B$33+2*'Model Parameters'!$B$35)*EXP(-$O81*('Model Parameters'!$B$33+2*'Model Parameters'!$B$35)))/(1+LN(SQRT(1+$P81*('Model Parameters'!$B$33+2*'Model Parameters'!$B$35)*EXP(-$O81*('Model Parameters'!$B$33+2*'Model Parameters'!$B$35))))))/('Model Parameters'!$B$33+2*'Model Parameters'!$B$35))</f>
        <v>2436.2185630130502</v>
      </c>
      <c r="R81">
        <f>'Input Parameters'!$G$4*'Model Parameters'!$F$2*EXP(-'Model Parameters'!$B$32*$N81-'Model Parameters'!$B$33*$Q81-'Model Parameters'!$B$35*($N81+2*$Q81))*$L81</f>
        <v>0.52405967548950516</v>
      </c>
      <c r="S81">
        <f>'Input Parameters'!$G$22+('Model Parameters'!$F$20*'Input Parameters'!$G$22 - (1/(1/(D81*($I81+2*$F81*$R81))+1/('Model Parameters'!$F$22*'Input Parameters'!$G$24))) +D81*($I81+2*$F81*$R81))/('Model Parameters'!$F$20+2*'Input Parameters'!$G$13*D81*'Model Parameters'!$B$61*$R81)</f>
        <v>2144.1235105903697</v>
      </c>
      <c r="T81">
        <f>'Input Parameters'!$G$15/(2*'Model Parameters'!$F$4)*'Model Parameters'!$B$39/('Model Parameters'!$B$65)*EXP(-($E81+0.11)/'Model Parameters'!$B$48)+'Input Parameters'!$G$13*'Model Parameters'!$B$61*$S81</f>
        <v>4958.9351267452803</v>
      </c>
      <c r="U81">
        <f>1/((SQRT($T81*(D81)^2/'Model Parameters'!$B$51))/TANH(SQRT($T81*(D81)^2/'Model Parameters'!$B$51))+$T81*D81/'Input Parameters'!$G$17)</f>
        <v>4.1547732046074606E-2</v>
      </c>
      <c r="V81" s="4">
        <f>(2*'Model Parameters'!$F$21*'Input Parameters'!$G$23+'Model Parameters'!$F$22*'Input Parameters'!$G$24+'Model Parameters'!$F$20*'Input Parameters'!$G$22+D81*$I81-'Model Parameters'!$F$20*$S81)/(2*'Model Parameters'!$F$21)</f>
        <v>118.2908344634164</v>
      </c>
      <c r="W81" s="4">
        <f>D81*(2*$F81*U81*'Model Parameters'!$F$2*'Input Parameters'!$G$4)/(2*'Model Parameters'!$F$21)*EXP(-$S81*('Model Parameters'!$B$32+'Model Parameters'!$B$35))</f>
        <v>5040.456730023584</v>
      </c>
      <c r="X81">
        <f>MAX(0,$V81+LN(1+($W81*('Model Parameters'!$B$33+2*'Model Parameters'!$B$35)*EXP(-$V81*('Model Parameters'!$B$33+2*'Model Parameters'!$B$35)))/(1+LN(SQRT(1+$W81*('Model Parameters'!$B$33+2*'Model Parameters'!$B$35)*EXP(-$V81*('Model Parameters'!$B$33+2*'Model Parameters'!$B$35))))))/('Model Parameters'!$B$33+2*'Model Parameters'!$B$35))</f>
        <v>2530.0973970047066</v>
      </c>
      <c r="Y81">
        <f>'Input Parameters'!$G$4*'Model Parameters'!$F$2*EXP(-'Model Parameters'!$B$32*$S81-'Model Parameters'!$B$33*$X81-'Model Parameters'!$B$35*($S81+2*$X81))*$U81</f>
        <v>0.52068485598953873</v>
      </c>
      <c r="Z81" s="8">
        <f>$E81-'Model Parameters'!$F$3*'Input Parameters'!$G$3/'Model Parameters'!$F$4*LN($S81/'Input Parameters'!$G$22)</f>
        <v>-1.2292453485934256</v>
      </c>
      <c r="AA81" s="8">
        <f>D81*$Y81*$F81*2*'Model Parameters'!$F$4/10</f>
        <v>201.8448733066634</v>
      </c>
      <c r="AB81" s="8">
        <f t="shared" si="10"/>
        <v>0.52068485598953873</v>
      </c>
      <c r="AC81" s="8">
        <f t="shared" si="11"/>
        <v>2530.0973970047066</v>
      </c>
      <c r="AD81" s="8">
        <f>LOG10(S81/1000/'Model Parameters'!$B$15)</f>
        <v>13.643306889415985</v>
      </c>
      <c r="AE81" s="8">
        <f>AA81*10/(AA81*10+('Model Parameters'!$F$4*D81)*I81)</f>
        <v>0.41213477834494128</v>
      </c>
      <c r="AF81" s="8">
        <f>MIN(1,('Model Parameters'!$B$45-'Model Parameters'!$F$3*'Input Parameters'!$G$3/'Model Parameters'!$F$4*LN($S81/'Input Parameters'!$G$22))/Z81)</f>
        <v>0.28411362222606951</v>
      </c>
      <c r="AG81" s="8">
        <f>MIN('Input Parameters'!$G$24+'Model Parameters'!$F$2*'Input Parameters'!$G$4*EXP(-'Model Parameters'!$B$32*$S81-'Model Parameters'!$B$33*$X81-'Model Parameters'!$B$35*($S81+2*$X81)),AC81*10^(3-AD81)/'Model Parameters'!$B$13)</f>
        <v>4.4241612201884148E-2</v>
      </c>
      <c r="AH81" s="8">
        <f>EXP(-'Model Parameters'!$B$32*$S81-'Model Parameters'!$B$33*$X81-'Model Parameters'!$B$35*($S81+2*$X81))</f>
        <v>0.36793385626932906</v>
      </c>
    </row>
    <row r="82" spans="4:34" x14ac:dyDescent="0.4">
      <c r="D82" s="4">
        <f t="shared" si="8"/>
        <v>7.9210000000000009E-6</v>
      </c>
      <c r="E82">
        <f t="shared" si="9"/>
        <v>-0.99</v>
      </c>
      <c r="F82">
        <f>'Input Parameters'!$G$15/(2*'Model Parameters'!$F$4)*'Model Parameters'!$B$39/('Model Parameters'!$B$65)*EXP(-($E82+0.11)/'Model Parameters'!$B$48)</f>
        <v>2568.2374124370176</v>
      </c>
      <c r="G82">
        <f>1/((SQRT($F82*(D82)^2/'Model Parameters'!$B$51))/TANH(SQRT($F82*(D82)^2/'Model Parameters'!$B$51))+$F82*D82/'Input Parameters'!$G$17)</f>
        <v>5.8984596758616843E-2</v>
      </c>
      <c r="H82">
        <f>'Model Parameters'!$F$2*'Input Parameters'!$G$4*$G82</f>
        <v>2.009076560835918</v>
      </c>
      <c r="I82">
        <f>'Input Parameters'!$G$15*'Model Parameters'!$B$41/'Model Parameters'!$F$4*EXP(-$E82/'Model Parameters'!$B$50)</f>
        <v>3814.8600817790016</v>
      </c>
      <c r="J82">
        <f>'Input Parameters'!$G$22+('Model Parameters'!$F$20*'Input Parameters'!$G$22 - (1/(1/(D82*($I82+2*$F82*$H82))+1/('Model Parameters'!$F$22*'Input Parameters'!$G$24))) + D82*($I82+2*$F82*$H82))/('Model Parameters'!$F$20+2*'Input Parameters'!$G$13*D82*'Model Parameters'!$B$61*$H82)</f>
        <v>2235.7698934750551</v>
      </c>
      <c r="K82">
        <f>'Input Parameters'!$G$15/(2*'Model Parameters'!$F$4)*'Model Parameters'!$B$39/('Model Parameters'!$B$65)*EXP(-($E82+0.11)/'Model Parameters'!$B$48)+'Input Parameters'!$G$13*'Model Parameters'!$B$61*$J82</f>
        <v>5061.1208436617035</v>
      </c>
      <c r="L82">
        <f>1/((SQRT($K82*(D82)^2/'Model Parameters'!$B$51))/TANH(SQRT($K82*(D82)^2/'Model Parameters'!$B$51))+$K82*D82/'Input Parameters'!$G$17)</f>
        <v>4.0562535013504396E-2</v>
      </c>
      <c r="M82">
        <f>'Model Parameters'!$F$2*'Input Parameters'!$G$4*$L82</f>
        <v>1.3816020253086305</v>
      </c>
      <c r="N82">
        <f>'Input Parameters'!$G$22+('Model Parameters'!$F$20*'Input Parameters'!$G$22 - (1/(1/(D82*($I82+2*$F82*$M82))+1/('Model Parameters'!$F$22*'Input Parameters'!$G$24))) + D82*($I82+2*$F82*$M82))/('Model Parameters'!$F$20+2*'Input Parameters'!$G$13*D82*'Model Parameters'!$B$61*$M82)</f>
        <v>2216.4441923247823</v>
      </c>
      <c r="O82" s="4">
        <f>(2*'Model Parameters'!$F$21*'Input Parameters'!$G$23+'Model Parameters'!$F$22*'Input Parameters'!$G$24+'Model Parameters'!$F$20*'Input Parameters'!$G$22+D82*$I82-'Model Parameters'!$F$20*$N82)/(2*'Model Parameters'!$F$21)</f>
        <v>38.102611592314261</v>
      </c>
      <c r="P82" s="4">
        <f>D82*(2*$F82*$M82)/(2*'Model Parameters'!$F$21)*EXP(-$N82*('Model Parameters'!$B$32+'Model Parameters'!$B$35))</f>
        <v>4932.4112415760164</v>
      </c>
      <c r="Q82">
        <f>MAX(0,$O82+LN(1+($P82*('Model Parameters'!$B$33+2*'Model Parameters'!$B$35)*EXP(-$O82*('Model Parameters'!$B$33+2*'Model Parameters'!$B$35)))/(1+LN(SQRT(1+$P82*('Model Parameters'!$B$33+2*'Model Parameters'!$B$35)*EXP(-$O82*('Model Parameters'!$B$33+2*'Model Parameters'!$B$35))))))/('Model Parameters'!$B$33+2*'Model Parameters'!$B$35))</f>
        <v>2450.4599965747934</v>
      </c>
      <c r="R82">
        <f>'Input Parameters'!$G$4*'Model Parameters'!$F$2*EXP(-'Model Parameters'!$B$32*$N82-'Model Parameters'!$B$33*$Q82-'Model Parameters'!$B$35*($N82+2*$Q82))*$L82</f>
        <v>0.51430028433377251</v>
      </c>
      <c r="S82">
        <f>'Input Parameters'!$G$22+('Model Parameters'!$F$20*'Input Parameters'!$G$22 - (1/(1/(D82*($I82+2*$F82*$R82))+1/('Model Parameters'!$F$22*'Input Parameters'!$G$24))) +D82*($I82+2*$F82*$R82))/('Model Parameters'!$F$20+2*'Input Parameters'!$G$13*D82*'Model Parameters'!$B$61*$R82)</f>
        <v>2159.7849515384287</v>
      </c>
      <c r="T82">
        <f>'Input Parameters'!$G$15/(2*'Model Parameters'!$F$4)*'Model Parameters'!$B$39/('Model Parameters'!$B$65)*EXP(-($E82+0.11)/'Model Parameters'!$B$48)+'Input Parameters'!$G$13*'Model Parameters'!$B$61*$S82</f>
        <v>4976.3976334023655</v>
      </c>
      <c r="U82">
        <f>1/((SQRT($T82*(D82)^2/'Model Parameters'!$B$51))/TANH(SQRT($T82*(D82)^2/'Model Parameters'!$B$51))+$T82*D82/'Input Parameters'!$G$17)</f>
        <v>4.0947806412661318E-2</v>
      </c>
      <c r="V82" s="4">
        <f>(2*'Model Parameters'!$F$21*'Input Parameters'!$G$23+'Model Parameters'!$F$22*'Input Parameters'!$G$24+'Model Parameters'!$F$20*'Input Parameters'!$G$22+D82*$I82-'Model Parameters'!$F$20*$S82)/(2*'Model Parameters'!$F$21)</f>
        <v>136.46847356857089</v>
      </c>
      <c r="W82" s="4">
        <f>D82*(2*$F82*U82*'Model Parameters'!$F$2*'Input Parameters'!$G$4)/(2*'Model Parameters'!$F$21)*EXP(-$S82*('Model Parameters'!$B$32+'Model Parameters'!$B$35))</f>
        <v>5019.3977797051512</v>
      </c>
      <c r="X82">
        <f>MAX(0,$V82+LN(1+($W82*('Model Parameters'!$B$33+2*'Model Parameters'!$B$35)*EXP(-$V82*('Model Parameters'!$B$33+2*'Model Parameters'!$B$35)))/(1+LN(SQRT(1+$W82*('Model Parameters'!$B$33+2*'Model Parameters'!$B$35)*EXP(-$V82*('Model Parameters'!$B$33+2*'Model Parameters'!$B$35))))))/('Model Parameters'!$B$33+2*'Model Parameters'!$B$35))</f>
        <v>2535.355730072778</v>
      </c>
      <c r="Y82">
        <f>'Input Parameters'!$G$4*'Model Parameters'!$F$2*EXP(-'Model Parameters'!$B$32*$S82-'Model Parameters'!$B$33*$X82-'Model Parameters'!$B$35*($S82+2*$X82))*$U82</f>
        <v>0.51128874407418656</v>
      </c>
      <c r="Z82" s="8">
        <f>$E82-'Model Parameters'!$F$3*'Input Parameters'!$G$3/'Model Parameters'!$F$4*LN($S82/'Input Parameters'!$G$22)</f>
        <v>-1.229432335739896</v>
      </c>
      <c r="AA82" s="8">
        <f>D82*$Y82*$F82*2*'Model Parameters'!$F$4/10</f>
        <v>200.71101642591788</v>
      </c>
      <c r="AB82" s="8">
        <f t="shared" si="10"/>
        <v>0.51128874407418656</v>
      </c>
      <c r="AC82" s="8">
        <f t="shared" si="11"/>
        <v>2535.355730072778</v>
      </c>
      <c r="AD82" s="8">
        <f>LOG10(S82/1000/'Model Parameters'!$B$15)</f>
        <v>13.646467601342817</v>
      </c>
      <c r="AE82" s="8">
        <f>AA82*10/(AA82*10+('Model Parameters'!$F$4*D82)*I82)</f>
        <v>0.40772991646461082</v>
      </c>
      <c r="AF82" s="8">
        <f>MIN(1,('Model Parameters'!$B$45-'Model Parameters'!$F$3*'Input Parameters'!$G$3/'Model Parameters'!$F$4*LN($S82/'Input Parameters'!$G$22))/Z82)</f>
        <v>0.28422250300550367</v>
      </c>
      <c r="AG82" s="8">
        <f>MIN('Input Parameters'!$G$24+'Model Parameters'!$F$2*'Input Parameters'!$G$4*EXP(-'Model Parameters'!$B$32*$S82-'Model Parameters'!$B$33*$X82-'Model Parameters'!$B$35*($S82+2*$X82)),AC82*10^(3-AD82)/'Model Parameters'!$B$13)</f>
        <v>4.4012080205678102E-2</v>
      </c>
      <c r="AH82" s="8">
        <f>EXP(-'Model Parameters'!$B$32*$S82-'Model Parameters'!$B$33*$X82-'Model Parameters'!$B$35*($S82+2*$X82))</f>
        <v>0.36658755582776148</v>
      </c>
    </row>
    <row r="83" spans="4:34" x14ac:dyDescent="0.4">
      <c r="D83" s="4">
        <f t="shared" si="8"/>
        <v>8.0200000000000011E-6</v>
      </c>
      <c r="E83">
        <f t="shared" si="9"/>
        <v>-0.99</v>
      </c>
      <c r="F83">
        <f>'Input Parameters'!$G$15/(2*'Model Parameters'!$F$4)*'Model Parameters'!$B$39/('Model Parameters'!$B$65)*EXP(-($E83+0.11)/'Model Parameters'!$B$48)</f>
        <v>2568.2374124370176</v>
      </c>
      <c r="G83">
        <f>1/((SQRT($F83*(D83)^2/'Model Parameters'!$B$51))/TANH(SQRT($F83*(D83)^2/'Model Parameters'!$B$51))+$F83*D83/'Input Parameters'!$G$17)</f>
        <v>5.8256482658979362E-2</v>
      </c>
      <c r="H83">
        <f>'Model Parameters'!$F$2*'Input Parameters'!$G$4*$G83</f>
        <v>1.9842762391997086</v>
      </c>
      <c r="I83">
        <f>'Input Parameters'!$G$15*'Model Parameters'!$B$41/'Model Parameters'!$F$4*EXP(-$E83/'Model Parameters'!$B$50)</f>
        <v>3814.8600817790016</v>
      </c>
      <c r="J83">
        <f>'Input Parameters'!$G$22+('Model Parameters'!$F$20*'Input Parameters'!$G$22 - (1/(1/(D83*($I83+2*$F83*$H83))+1/('Model Parameters'!$F$22*'Input Parameters'!$G$24))) + D83*($I83+2*$F83*$H83))/('Model Parameters'!$F$20+2*'Input Parameters'!$G$13*D83*'Model Parameters'!$B$61*$H83)</f>
        <v>2243.3322547001253</v>
      </c>
      <c r="K83">
        <f>'Input Parameters'!$G$15/(2*'Model Parameters'!$F$4)*'Model Parameters'!$B$39/('Model Parameters'!$B$65)*EXP(-($E83+0.11)/'Model Parameters'!$B$48)+'Input Parameters'!$G$13*'Model Parameters'!$B$61*$J83</f>
        <v>5069.5528764276569</v>
      </c>
      <c r="L83">
        <f>1/((SQRT($K83*(D83)^2/'Model Parameters'!$B$51))/TANH(SQRT($K83*(D83)^2/'Model Parameters'!$B$51))+$K83*D83/'Input Parameters'!$G$17)</f>
        <v>4.0024482070116781E-2</v>
      </c>
      <c r="M83">
        <f>'Model Parameters'!$F$2*'Input Parameters'!$G$4*$L83</f>
        <v>1.3632753838386114</v>
      </c>
      <c r="N83">
        <f>'Input Parameters'!$G$22+('Model Parameters'!$F$20*'Input Parameters'!$G$22 - (1/(1/(D83*($I83+2*$F83*$M83))+1/('Model Parameters'!$F$22*'Input Parameters'!$G$24))) + D83*($I83+2*$F83*$M83))/('Model Parameters'!$F$20+2*'Input Parameters'!$G$13*D83*'Model Parameters'!$B$61*$M83)</f>
        <v>2226.118290072709</v>
      </c>
      <c r="O83" s="4">
        <f>(2*'Model Parameters'!$F$21*'Input Parameters'!$G$23+'Model Parameters'!$F$22*'Input Parameters'!$G$24+'Model Parameters'!$F$20*'Input Parameters'!$G$22+D83*$I83-'Model Parameters'!$F$20*$N83)/(2*'Model Parameters'!$F$21)</f>
        <v>66.674851236672211</v>
      </c>
      <c r="P83" s="4">
        <f>D83*(2*$F83*$M83)/(2*'Model Parameters'!$F$21)*EXP(-$N83*('Model Parameters'!$B$32+'Model Parameters'!$B$35))</f>
        <v>4921.0630137050439</v>
      </c>
      <c r="Q83">
        <f>MAX(0,$O83+LN(1+($P83*('Model Parameters'!$B$33+2*'Model Parameters'!$B$35)*EXP(-$O83*('Model Parameters'!$B$33+2*'Model Parameters'!$B$35)))/(1+LN(SQRT(1+$P83*('Model Parameters'!$B$33+2*'Model Parameters'!$B$35)*EXP(-$O83*('Model Parameters'!$B$33+2*'Model Parameters'!$B$35))))))/('Model Parameters'!$B$33+2*'Model Parameters'!$B$35))</f>
        <v>2464.7406717027002</v>
      </c>
      <c r="R83">
        <f>'Input Parameters'!$G$4*'Model Parameters'!$F$2*EXP(-'Model Parameters'!$B$32*$N83-'Model Parameters'!$B$33*$Q83-'Model Parameters'!$B$35*($N83+2*$Q83))*$L83</f>
        <v>0.50479597272558929</v>
      </c>
      <c r="S83">
        <f>'Input Parameters'!$G$22+('Model Parameters'!$F$20*'Input Parameters'!$G$22 - (1/(1/(D83*($I83+2*$F83*$R83))+1/('Model Parameters'!$F$22*'Input Parameters'!$G$24))) +D83*($I83+2*$F83*$R83))/('Model Parameters'!$F$20+2*'Input Parameters'!$G$13*D83*'Model Parameters'!$B$61*$R83)</f>
        <v>2175.5234007300619</v>
      </c>
      <c r="T83">
        <f>'Input Parameters'!$G$15/(2*'Model Parameters'!$F$4)*'Model Parameters'!$B$39/('Model Parameters'!$B$65)*EXP(-($E83+0.11)/'Model Parameters'!$B$48)+'Input Parameters'!$G$13*'Model Parameters'!$B$61*$S83</f>
        <v>4993.9460042510364</v>
      </c>
      <c r="U83">
        <f>1/((SQRT($T83*(D83)^2/'Model Parameters'!$B$51))/TANH(SQRT($T83*(D83)^2/'Model Parameters'!$B$51))+$T83*D83/'Input Parameters'!$G$17)</f>
        <v>4.0362725068617593E-2</v>
      </c>
      <c r="V83" s="4">
        <f>(2*'Model Parameters'!$F$21*'Input Parameters'!$G$23+'Model Parameters'!$F$22*'Input Parameters'!$G$24+'Model Parameters'!$F$20*'Input Parameters'!$G$22+D83*$I83-'Model Parameters'!$F$20*$S83)/(2*'Model Parameters'!$F$21)</f>
        <v>154.512418996343</v>
      </c>
      <c r="W83" s="4">
        <f>D83*(2*$F83*U83*'Model Parameters'!$F$2*'Input Parameters'!$G$4)/(2*'Model Parameters'!$F$21)*EXP(-$S83*('Model Parameters'!$B$32+'Model Parameters'!$B$35))</f>
        <v>4998.3569893033282</v>
      </c>
      <c r="X83">
        <f>MAX(0,$V83+LN(1+($W83*('Model Parameters'!$B$33+2*'Model Parameters'!$B$35)*EXP(-$V83*('Model Parameters'!$B$33+2*'Model Parameters'!$B$35)))/(1+LN(SQRT(1+$W83*('Model Parameters'!$B$33+2*'Model Parameters'!$B$35)*EXP(-$V83*('Model Parameters'!$B$33+2*'Model Parameters'!$B$35))))))/('Model Parameters'!$B$33+2*'Model Parameters'!$B$35))</f>
        <v>2540.5544564396096</v>
      </c>
      <c r="Y83">
        <f>'Input Parameters'!$G$4*'Model Parameters'!$F$2*EXP(-'Model Parameters'!$B$32*$S83-'Model Parameters'!$B$33*$X83-'Model Parameters'!$B$35*($S83+2*$X83))*$U83</f>
        <v>0.50214185049538163</v>
      </c>
      <c r="Z83" s="8">
        <f>$E83-'Model Parameters'!$F$3*'Input Parameters'!$G$3/'Model Parameters'!$F$4*LN($S83/'Input Parameters'!$G$22)</f>
        <v>-1.2296188813346058</v>
      </c>
      <c r="AA83" s="8">
        <f>D83*$Y83*$F83*2*'Model Parameters'!$F$4/10</f>
        <v>199.58401363782633</v>
      </c>
      <c r="AB83" s="8">
        <f t="shared" si="10"/>
        <v>0.50214185049538163</v>
      </c>
      <c r="AC83" s="8">
        <f t="shared" si="11"/>
        <v>2540.5544564396096</v>
      </c>
      <c r="AD83" s="8">
        <f>LOG10(S83/1000/'Model Parameters'!$B$15)</f>
        <v>13.649620849559216</v>
      </c>
      <c r="AE83" s="8">
        <f>AA83*10/(AA83*10+('Model Parameters'!$F$4*D83)*I83)</f>
        <v>0.4033780132669969</v>
      </c>
      <c r="AF83" s="8">
        <f>MIN(1,('Model Parameters'!$B$45-'Model Parameters'!$F$3*'Input Parameters'!$G$3/'Model Parameters'!$F$4*LN($S83/'Input Parameters'!$G$22))/Z83)</f>
        <v>0.28433109367606324</v>
      </c>
      <c r="AG83" s="8">
        <f>MIN('Input Parameters'!$G$24+'Model Parameters'!$F$2*'Input Parameters'!$G$4*EXP(-'Model Parameters'!$B$32*$S83-'Model Parameters'!$B$33*$X83-'Model Parameters'!$B$35*($S83+2*$X83)),AC83*10^(3-AD83)/'Model Parameters'!$B$13)</f>
        <v>4.3783275936343485E-2</v>
      </c>
      <c r="AH83" s="8">
        <f>EXP(-'Model Parameters'!$B$32*$S83-'Model Parameters'!$B$33*$X83-'Model Parameters'!$B$35*($S83+2*$X83))</f>
        <v>0.36524818526037334</v>
      </c>
    </row>
    <row r="84" spans="4:34" x14ac:dyDescent="0.4">
      <c r="D84" s="4">
        <f t="shared" si="8"/>
        <v>8.1190000000000014E-6</v>
      </c>
      <c r="E84">
        <f t="shared" si="9"/>
        <v>-0.99</v>
      </c>
      <c r="F84">
        <f>'Input Parameters'!$G$15/(2*'Model Parameters'!$F$4)*'Model Parameters'!$B$39/('Model Parameters'!$B$65)*EXP(-($E84+0.11)/'Model Parameters'!$B$48)</f>
        <v>2568.2374124370176</v>
      </c>
      <c r="G84">
        <f>1/((SQRT($F84*(D84)^2/'Model Parameters'!$B$51))/TANH(SQRT($F84*(D84)^2/'Model Parameters'!$B$51))+$F84*D84/'Input Parameters'!$G$17)</f>
        <v>5.7546125252496798E-2</v>
      </c>
      <c r="H84">
        <f>'Model Parameters'!$F$2*'Input Parameters'!$G$4*$G84</f>
        <v>1.960080728954539</v>
      </c>
      <c r="I84">
        <f>'Input Parameters'!$G$15*'Model Parameters'!$B$41/'Model Parameters'!$F$4*EXP(-$E84/'Model Parameters'!$B$50)</f>
        <v>3814.8600817790016</v>
      </c>
      <c r="J84">
        <f>'Input Parameters'!$G$22+('Model Parameters'!$F$20*'Input Parameters'!$G$22 - (1/(1/(D84*($I84+2*$F84*$H84))+1/('Model Parameters'!$F$22*'Input Parameters'!$G$24))) + D84*($I84+2*$F84*$H84))/('Model Parameters'!$F$20+2*'Input Parameters'!$G$13*D84*'Model Parameters'!$B$61*$H84)</f>
        <v>2250.8946163259884</v>
      </c>
      <c r="K84">
        <f>'Input Parameters'!$G$15/(2*'Model Parameters'!$F$4)*'Model Parameters'!$B$39/('Model Parameters'!$B$65)*EXP(-($E84+0.11)/'Model Parameters'!$B$48)+'Input Parameters'!$G$13*'Model Parameters'!$B$61*$J84</f>
        <v>5077.9849096404942</v>
      </c>
      <c r="L84">
        <f>1/((SQRT($K84*(D84)^2/'Model Parameters'!$B$51))/TANH(SQRT($K84*(D84)^2/'Model Parameters'!$B$51))+$K84*D84/'Input Parameters'!$G$17)</f>
        <v>3.9499643461289875E-2</v>
      </c>
      <c r="M84">
        <f>'Model Parameters'!$F$2*'Input Parameters'!$G$4*$L84</f>
        <v>1.3453988363133147</v>
      </c>
      <c r="N84">
        <f>'Input Parameters'!$G$22+('Model Parameters'!$F$20*'Input Parameters'!$G$22 - (1/(1/(D84*($I84+2*$F84*$M84))+1/('Model Parameters'!$F$22*'Input Parameters'!$G$24))) + D84*($I84+2*$F84*$M84))/('Model Parameters'!$F$20+2*'Input Parameters'!$G$13*D84*'Model Parameters'!$B$61*$M84)</f>
        <v>2235.8038288730427</v>
      </c>
      <c r="O84" s="4">
        <f>(2*'Model Parameters'!$F$21*'Input Parameters'!$G$23+'Model Parameters'!$F$22*'Input Parameters'!$G$24+'Model Parameters'!$F$20*'Input Parameters'!$G$22+D84*$I84-'Model Parameters'!$F$20*$N84)/(2*'Model Parameters'!$F$21)</f>
        <v>95.227228119611283</v>
      </c>
      <c r="P84" s="4">
        <f>D84*(2*$F84*$M84)/(2*'Model Parameters'!$F$21)*EXP(-$N84*('Model Parameters'!$B$32+'Model Parameters'!$B$35))</f>
        <v>4909.7401850946335</v>
      </c>
      <c r="Q84">
        <f>MAX(0,$O84+LN(1+($P84*('Model Parameters'!$B$33+2*'Model Parameters'!$B$35)*EXP(-$O84*('Model Parameters'!$B$33+2*'Model Parameters'!$B$35)))/(1+LN(SQRT(1+$P84*('Model Parameters'!$B$33+2*'Model Parameters'!$B$35)*EXP(-$O84*('Model Parameters'!$B$33+2*'Model Parameters'!$B$35))))))/('Model Parameters'!$B$33+2*'Model Parameters'!$B$35))</f>
        <v>2479.0605299428771</v>
      </c>
      <c r="R84">
        <f>'Input Parameters'!$G$4*'Model Parameters'!$F$2*EXP(-'Model Parameters'!$B$32*$N84-'Model Parameters'!$B$33*$Q84-'Model Parameters'!$B$35*($N84+2*$Q84))*$L84</f>
        <v>0.49553739805737335</v>
      </c>
      <c r="S84">
        <f>'Input Parameters'!$G$22+('Model Parameters'!$F$20*'Input Parameters'!$G$22 - (1/(1/(D84*($I84+2*$F84*$R84))+1/('Model Parameters'!$F$22*'Input Parameters'!$G$24))) +D84*($I84+2*$F84*$R84))/('Model Parameters'!$F$20+2*'Input Parameters'!$G$13*D84*'Model Parameters'!$B$61*$R84)</f>
        <v>2191.3389041399969</v>
      </c>
      <c r="T84">
        <f>'Input Parameters'!$G$15/(2*'Model Parameters'!$F$4)*'Model Parameters'!$B$39/('Model Parameters'!$B$65)*EXP(-($E84+0.11)/'Model Parameters'!$B$48)+'Input Parameters'!$G$13*'Model Parameters'!$B$61*$S84</f>
        <v>5011.5802905531145</v>
      </c>
      <c r="U84">
        <f>1/((SQRT($T84*(D84)^2/'Model Parameters'!$B$51))/TANH(SQRT($T84*(D84)^2/'Model Parameters'!$B$51))+$T84*D84/'Input Parameters'!$G$17)</f>
        <v>3.9791947222721176E-2</v>
      </c>
      <c r="V84" s="4">
        <f>(2*'Model Parameters'!$F$21*'Input Parameters'!$G$23+'Model Parameters'!$F$22*'Input Parameters'!$G$24+'Model Parameters'!$F$20*'Input Parameters'!$G$22+D84*$I84-'Model Parameters'!$F$20*$S84)/(2*'Model Parameters'!$F$21)</f>
        <v>172.4225909302067</v>
      </c>
      <c r="W84" s="4">
        <f>D84*(2*$F84*U84*'Model Parameters'!$F$2*'Input Parameters'!$G$4)/(2*'Model Parameters'!$F$21)*EXP(-$S84*('Model Parameters'!$B$32+'Model Parameters'!$B$35))</f>
        <v>4977.335063249976</v>
      </c>
      <c r="X84">
        <f>MAX(0,$V84+LN(1+($W84*('Model Parameters'!$B$33+2*'Model Parameters'!$B$35)*EXP(-$V84*('Model Parameters'!$B$33+2*'Model Parameters'!$B$35)))/(1+LN(SQRT(1+$W84*('Model Parameters'!$B$33+2*'Model Parameters'!$B$35)*EXP(-$V84*('Model Parameters'!$B$33+2*'Model Parameters'!$B$35))))))/('Model Parameters'!$B$33+2*'Model Parameters'!$B$35))</f>
        <v>2545.6932680278487</v>
      </c>
      <c r="Y84">
        <f>'Input Parameters'!$G$4*'Model Parameters'!$F$2*EXP(-'Model Parameters'!$B$32*$S84-'Model Parameters'!$B$33*$X84-'Model Parameters'!$B$35*($S84+2*$X84))*$U84</f>
        <v>0.49323501043986956</v>
      </c>
      <c r="Z84" s="8">
        <f>$E84-'Model Parameters'!$F$3*'Input Parameters'!$G$3/'Model Parameters'!$F$4*LN($S84/'Input Parameters'!$G$22)</f>
        <v>-1.2298049857027411</v>
      </c>
      <c r="AA84" s="8">
        <f>D84*$Y84*$F84*2*'Model Parameters'!$F$4/10</f>
        <v>198.46384555118883</v>
      </c>
      <c r="AB84" s="8">
        <f t="shared" si="10"/>
        <v>0.49323501043986956</v>
      </c>
      <c r="AC84" s="8">
        <f t="shared" si="11"/>
        <v>2545.6932680278487</v>
      </c>
      <c r="AD84" s="8">
        <f>LOG10(S84/1000/'Model Parameters'!$B$15)</f>
        <v>13.65276663956192</v>
      </c>
      <c r="AE84" s="8">
        <f>AA84*10/(AA84*10+('Model Parameters'!$F$4*D84)*I84)</f>
        <v>0.39907842115853859</v>
      </c>
      <c r="AF84" s="8">
        <f>MIN(1,('Model Parameters'!$B$45-'Model Parameters'!$F$3*'Input Parameters'!$G$3/'Model Parameters'!$F$4*LN($S84/'Input Parameters'!$G$22))/Z84)</f>
        <v>0.28443939467594037</v>
      </c>
      <c r="AG84" s="8">
        <f>MIN('Input Parameters'!$G$24+'Model Parameters'!$F$2*'Input Parameters'!$G$4*EXP(-'Model Parameters'!$B$32*$S84-'Model Parameters'!$B$33*$X84-'Model Parameters'!$B$35*($S84+2*$X84)),AC84*10^(3-AD84)/'Model Parameters'!$B$13)</f>
        <v>4.3555201651204939E-2</v>
      </c>
      <c r="AH84" s="8">
        <f>EXP(-'Model Parameters'!$B$32*$S84-'Model Parameters'!$B$33*$X84-'Model Parameters'!$B$35*($S84+2*$X84))</f>
        <v>0.363915733051839</v>
      </c>
    </row>
    <row r="85" spans="4:34" x14ac:dyDescent="0.4">
      <c r="D85" s="4">
        <f t="shared" si="8"/>
        <v>8.2179999999999999E-6</v>
      </c>
      <c r="E85">
        <f t="shared" si="9"/>
        <v>-0.99</v>
      </c>
      <c r="F85">
        <f>'Input Parameters'!$G$15/(2*'Model Parameters'!$F$4)*'Model Parameters'!$B$39/('Model Parameters'!$B$65)*EXP(-($E85+0.11)/'Model Parameters'!$B$48)</f>
        <v>2568.2374124370176</v>
      </c>
      <c r="G85">
        <f>1/((SQRT($F85*(D85)^2/'Model Parameters'!$B$51))/TANH(SQRT($F85*(D85)^2/'Model Parameters'!$B$51))+$F85*D85/'Input Parameters'!$G$17)</f>
        <v>5.6852882809080851E-2</v>
      </c>
      <c r="H85">
        <f>'Model Parameters'!$F$2*'Input Parameters'!$G$4*$G85</f>
        <v>1.9364681721078207</v>
      </c>
      <c r="I85">
        <f>'Input Parameters'!$G$15*'Model Parameters'!$B$41/'Model Parameters'!$F$4*EXP(-$E85/'Model Parameters'!$B$50)</f>
        <v>3814.8600817790016</v>
      </c>
      <c r="J85">
        <f>'Input Parameters'!$G$22+('Model Parameters'!$F$20*'Input Parameters'!$G$22 - (1/(1/(D85*($I85+2*$F85*$H85))+1/('Model Parameters'!$F$22*'Input Parameters'!$G$24))) + D85*($I85+2*$F85*$H85))/('Model Parameters'!$F$20+2*'Input Parameters'!$G$13*D85*'Model Parameters'!$B$61*$H85)</f>
        <v>2258.4569783486404</v>
      </c>
      <c r="K85">
        <f>'Input Parameters'!$G$15/(2*'Model Parameters'!$F$4)*'Model Parameters'!$B$39/('Model Parameters'!$B$65)*EXP(-($E85+0.11)/'Model Parameters'!$B$48)+'Input Parameters'!$G$13*'Model Parameters'!$B$61*$J85</f>
        <v>5086.4169432957515</v>
      </c>
      <c r="L85">
        <f>1/((SQRT($K85*(D85)^2/'Model Parameters'!$B$51))/TANH(SQRT($K85*(D85)^2/'Model Parameters'!$B$51))+$K85*D85/'Input Parameters'!$G$17)</f>
        <v>3.898754123798568E-2</v>
      </c>
      <c r="M85">
        <f>'Model Parameters'!$F$2*'Input Parameters'!$G$4*$L85</f>
        <v>1.327956103292645</v>
      </c>
      <c r="N85">
        <f>'Input Parameters'!$G$22+('Model Parameters'!$F$20*'Input Parameters'!$G$22 - (1/(1/(D85*($I85+2*$F85*$M85))+1/('Model Parameters'!$F$22*'Input Parameters'!$G$24))) + D85*($I85+2*$F85*$M85))/('Model Parameters'!$F$20+2*'Input Parameters'!$G$13*D85*'Model Parameters'!$B$61*$M85)</f>
        <v>2245.5007856135289</v>
      </c>
      <c r="O85" s="4">
        <f>(2*'Model Parameters'!$F$21*'Input Parameters'!$G$23+'Model Parameters'!$F$22*'Input Parameters'!$G$24+'Model Parameters'!$F$20*'Input Parameters'!$G$22+D85*$I85-'Model Parameters'!$F$20*$N85)/(2*'Model Parameters'!$F$21)</f>
        <v>123.75978236621646</v>
      </c>
      <c r="P85" s="4">
        <f>D85*(2*$F85*$M85)/(2*'Model Parameters'!$F$21)*EXP(-$N85*('Model Parameters'!$B$32+'Model Parameters'!$B$35))</f>
        <v>4898.4426929893625</v>
      </c>
      <c r="Q85">
        <f>MAX(0,$O85+LN(1+($P85*('Model Parameters'!$B$33+2*'Model Parameters'!$B$35)*EXP(-$O85*('Model Parameters'!$B$33+2*'Model Parameters'!$B$35)))/(1+LN(SQRT(1+$P85*('Model Parameters'!$B$33+2*'Model Parameters'!$B$35)*EXP(-$O85*('Model Parameters'!$B$33+2*'Model Parameters'!$B$35))))))/('Model Parameters'!$B$33+2*'Model Parameters'!$B$35))</f>
        <v>2493.4195129743675</v>
      </c>
      <c r="R85">
        <f>'Input Parameters'!$G$4*'Model Parameters'!$F$2*EXP(-'Model Parameters'!$B$32*$N85-'Model Parameters'!$B$33*$Q85-'Model Parameters'!$B$35*($N85+2*$Q85))*$L85</f>
        <v>0.4865156673882266</v>
      </c>
      <c r="S85">
        <f>'Input Parameters'!$G$22+('Model Parameters'!$F$20*'Input Parameters'!$G$22 - (1/(1/(D85*($I85+2*$F85*$R85))+1/('Model Parameters'!$F$22*'Input Parameters'!$G$24))) +D85*($I85+2*$F85*$R85))/('Model Parameters'!$F$20+2*'Input Parameters'!$G$13*D85*'Model Parameters'!$B$61*$R85)</f>
        <v>2207.2315037149947</v>
      </c>
      <c r="T85">
        <f>'Input Parameters'!$G$15/(2*'Model Parameters'!$F$4)*'Model Parameters'!$B$39/('Model Parameters'!$B$65)*EXP(-($E85+0.11)/'Model Parameters'!$B$48)+'Input Parameters'!$G$13*'Model Parameters'!$B$61*$S85</f>
        <v>5029.3005390792368</v>
      </c>
      <c r="U85">
        <f>1/((SQRT($T85*(D85)^2/'Model Parameters'!$B$51))/TANH(SQRT($T85*(D85)^2/'Model Parameters'!$B$51))+$T85*D85/'Input Parameters'!$G$17)</f>
        <v>3.9234958134899259E-2</v>
      </c>
      <c r="V85" s="4">
        <f>(2*'Model Parameters'!$F$21*'Input Parameters'!$G$23+'Model Parameters'!$F$22*'Input Parameters'!$G$24+'Model Parameters'!$F$20*'Input Parameters'!$G$22+D85*$I85-'Model Parameters'!$F$20*$S85)/(2*'Model Parameters'!$F$21)</f>
        <v>190.19891654657275</v>
      </c>
      <c r="W85" s="4">
        <f>D85*(2*$F85*U85*'Model Parameters'!$F$2*'Input Parameters'!$G$4)/(2*'Model Parameters'!$F$21)*EXP(-$S85*('Model Parameters'!$B$32+'Model Parameters'!$B$35))</f>
        <v>4956.3327035334623</v>
      </c>
      <c r="X85">
        <f>MAX(0,$V85+LN(1+($W85*('Model Parameters'!$B$33+2*'Model Parameters'!$B$35)*EXP(-$V85*('Model Parameters'!$B$33+2*'Model Parameters'!$B$35)))/(1+LN(SQRT(1+$W85*('Model Parameters'!$B$33+2*'Model Parameters'!$B$35)*EXP(-$V85*('Model Parameters'!$B$33+2*'Model Parameters'!$B$35))))))/('Model Parameters'!$B$33+2*'Model Parameters'!$B$35))</f>
        <v>2550.771861739528</v>
      </c>
      <c r="Y85">
        <f>'Input Parameters'!$G$4*'Model Parameters'!$F$2*EXP(-'Model Parameters'!$B$32*$S85-'Model Parameters'!$B$33*$X85-'Model Parameters'!$B$35*($S85+2*$X85))*$U85</f>
        <v>0.48455949979603624</v>
      </c>
      <c r="Z85" s="8">
        <f>$E85-'Model Parameters'!$F$3*'Input Parameters'!$G$3/'Model Parameters'!$F$4*LN($S85/'Input Parameters'!$G$22)</f>
        <v>-1.2299906491580848</v>
      </c>
      <c r="AA85" s="8">
        <f>D85*$Y85*$F85*2*'Model Parameters'!$F$4/10</f>
        <v>197.35049239914741</v>
      </c>
      <c r="AB85" s="8">
        <f t="shared" si="10"/>
        <v>0.48455949979603624</v>
      </c>
      <c r="AC85" s="8">
        <f t="shared" si="11"/>
        <v>2550.771861739528</v>
      </c>
      <c r="AD85" s="8">
        <f>LOG10(S85/1000/'Model Parameters'!$B$15)</f>
        <v>13.655904976654913</v>
      </c>
      <c r="AE85" s="8">
        <f>AA85*10/(AA85*10+('Model Parameters'!$F$4*D85)*I85)</f>
        <v>0.39483050018946586</v>
      </c>
      <c r="AF85" s="8">
        <f>MIN(1,('Model Parameters'!$B$45-'Model Parameters'!$F$3*'Input Parameters'!$G$3/'Model Parameters'!$F$4*LN($S85/'Input Parameters'!$G$22))/Z85)</f>
        <v>0.28454740643569082</v>
      </c>
      <c r="AG85" s="8">
        <f>MIN('Input Parameters'!$G$24+'Model Parameters'!$F$2*'Input Parameters'!$G$4*EXP(-'Model Parameters'!$B$32*$S85-'Model Parameters'!$B$33*$X85-'Model Parameters'!$B$35*($S85+2*$X85)),AC85*10^(3-AD85)/'Model Parameters'!$B$13)</f>
        <v>4.3327859572826456E-2</v>
      </c>
      <c r="AH85" s="8">
        <f>EXP(-'Model Parameters'!$B$32*$S85-'Model Parameters'!$B$33*$X85-'Model Parameters'!$B$35*($S85+2*$X85))</f>
        <v>0.36259018724142689</v>
      </c>
    </row>
    <row r="86" spans="4:34" x14ac:dyDescent="0.4">
      <c r="D86" s="4">
        <f t="shared" si="8"/>
        <v>8.3170000000000002E-6</v>
      </c>
      <c r="E86">
        <f t="shared" si="9"/>
        <v>-0.99</v>
      </c>
      <c r="F86">
        <f>'Input Parameters'!$G$15/(2*'Model Parameters'!$F$4)*'Model Parameters'!$B$39/('Model Parameters'!$B$65)*EXP(-($E86+0.11)/'Model Parameters'!$B$48)</f>
        <v>2568.2374124370176</v>
      </c>
      <c r="G86">
        <f>1/((SQRT($F86*(D86)^2/'Model Parameters'!$B$51))/TANH(SQRT($F86*(D86)^2/'Model Parameters'!$B$51))+$F86*D86/'Input Parameters'!$G$17)</f>
        <v>5.6176144153544508E-2</v>
      </c>
      <c r="H86">
        <f>'Model Parameters'!$F$2*'Input Parameters'!$G$4*$G86</f>
        <v>1.9134177513986028</v>
      </c>
      <c r="I86">
        <f>'Input Parameters'!$G$15*'Model Parameters'!$B$41/'Model Parameters'!$F$4*EXP(-$E86/'Model Parameters'!$B$50)</f>
        <v>3814.8600817790016</v>
      </c>
      <c r="J86">
        <f>'Input Parameters'!$G$22+('Model Parameters'!$F$20*'Input Parameters'!$G$22 - (1/(1/(D86*($I86+2*$F86*$H86))+1/('Model Parameters'!$F$22*'Input Parameters'!$G$24))) + D86*($I86+2*$F86*$H86))/('Model Parameters'!$F$20+2*'Input Parameters'!$G$13*D86*'Model Parameters'!$B$61*$H86)</f>
        <v>2266.0193407641295</v>
      </c>
      <c r="K86">
        <f>'Input Parameters'!$G$15/(2*'Model Parameters'!$F$4)*'Model Parameters'!$B$39/('Model Parameters'!$B$65)*EXP(-($E86+0.11)/'Model Parameters'!$B$48)+'Input Parameters'!$G$13*'Model Parameters'!$B$61*$J86</f>
        <v>5094.8489773890215</v>
      </c>
      <c r="L86">
        <f>1/((SQRT($K86*(D86)^2/'Model Parameters'!$B$51))/TANH(SQRT($K86*(D86)^2/'Model Parameters'!$B$51))+$K86*D86/'Input Parameters'!$G$17)</f>
        <v>3.8487720210088901E-2</v>
      </c>
      <c r="M86">
        <f>'Model Parameters'!$F$2*'Input Parameters'!$G$4*$L86</f>
        <v>1.310931680529025</v>
      </c>
      <c r="N86">
        <f>'Input Parameters'!$G$22+('Model Parameters'!$F$20*'Input Parameters'!$G$22 - (1/(1/(D86*($I86+2*$F86*$M86))+1/('Model Parameters'!$F$22*'Input Parameters'!$G$24))) + D86*($I86+2*$F86*$M86))/('Model Parameters'!$F$20+2*'Input Parameters'!$G$13*D86*'Model Parameters'!$B$61*$M86)</f>
        <v>2255.2091372666505</v>
      </c>
      <c r="O86" s="4">
        <f>(2*'Model Parameters'!$F$21*'Input Parameters'!$G$23+'Model Parameters'!$F$22*'Input Parameters'!$G$24+'Model Parameters'!$F$20*'Input Parameters'!$G$22+D86*$I86-'Model Parameters'!$F$20*$N86)/(2*'Model Parameters'!$F$21)</f>
        <v>152.27255395445917</v>
      </c>
      <c r="P86" s="4">
        <f>D86*(2*$F86*$M86)/(2*'Model Parameters'!$F$21)*EXP(-$N86*('Model Parameters'!$B$32+'Model Parameters'!$B$35))</f>
        <v>4887.1704748770844</v>
      </c>
      <c r="Q86">
        <f>MAX(0,$O86+LN(1+($P86*('Model Parameters'!$B$33+2*'Model Parameters'!$B$35)*EXP(-$O86*('Model Parameters'!$B$33+2*'Model Parameters'!$B$35)))/(1+LN(SQRT(1+$P86*('Model Parameters'!$B$33+2*'Model Parameters'!$B$35)*EXP(-$O86*('Model Parameters'!$B$33+2*'Model Parameters'!$B$35))))))/('Model Parameters'!$B$33+2*'Model Parameters'!$B$35))</f>
        <v>2507.8175626059788</v>
      </c>
      <c r="R86">
        <f>'Input Parameters'!$G$4*'Model Parameters'!$F$2*EXP(-'Model Parameters'!$B$32*$N86-'Model Parameters'!$B$33*$Q86-'Model Parameters'!$B$35*($N86+2*$Q86))*$L86</f>
        <v>0.47772231068687027</v>
      </c>
      <c r="S86">
        <f>'Input Parameters'!$G$22+('Model Parameters'!$F$20*'Input Parameters'!$G$22 - (1/(1/(D86*($I86+2*$F86*$R86))+1/('Model Parameters'!$F$22*'Input Parameters'!$G$24))) +D86*($I86+2*$F86*$R86))/('Model Parameters'!$F$20+2*'Input Parameters'!$G$13*D86*'Model Parameters'!$B$61*$R86)</f>
        <v>2223.2012373609855</v>
      </c>
      <c r="T86">
        <f>'Input Parameters'!$G$15/(2*'Model Parameters'!$F$4)*'Model Parameters'!$B$39/('Model Parameters'!$B$65)*EXP(-($E86+0.11)/'Model Parameters'!$B$48)+'Input Parameters'!$G$13*'Model Parameters'!$B$61*$S86</f>
        <v>5047.106792094517</v>
      </c>
      <c r="U86">
        <f>1/((SQRT($T86*(D86)^2/'Model Parameters'!$B$51))/TANH(SQRT($T86*(D86)^2/'Model Parameters'!$B$51))+$T86*D86/'Input Parameters'!$G$17)</f>
        <v>3.8691267565427984E-2</v>
      </c>
      <c r="V86" s="4">
        <f>(2*'Model Parameters'!$F$21*'Input Parameters'!$G$23+'Model Parameters'!$F$22*'Input Parameters'!$G$24+'Model Parameters'!$F$20*'Input Parameters'!$G$22+D86*$I86-'Model Parameters'!$F$20*$S86)/(2*'Model Parameters'!$F$21)</f>
        <v>207.84133003712063</v>
      </c>
      <c r="W86" s="4">
        <f>D86*(2*$F86*U86*'Model Parameters'!$F$2*'Input Parameters'!$G$4)/(2*'Model Parameters'!$F$21)*EXP(-$S86*('Model Parameters'!$B$32+'Model Parameters'!$B$35))</f>
        <v>4935.3506095861549</v>
      </c>
      <c r="X86">
        <f>MAX(0,$V86+LN(1+($W86*('Model Parameters'!$B$33+2*'Model Parameters'!$B$35)*EXP(-$V86*('Model Parameters'!$B$33+2*'Model Parameters'!$B$35)))/(1+LN(SQRT(1+$W86*('Model Parameters'!$B$33+2*'Model Parameters'!$B$35)*EXP(-$V86*('Model Parameters'!$B$33+2*'Model Parameters'!$B$35))))))/('Model Parameters'!$B$33+2*'Model Parameters'!$B$35))</f>
        <v>2555.789939496367</v>
      </c>
      <c r="Y86">
        <f>'Input Parameters'!$G$4*'Model Parameters'!$F$2*EXP(-'Model Parameters'!$B$32*$S86-'Model Parameters'!$B$33*$X86-'Model Parameters'!$B$35*($S86+2*$X86))*$U86</f>
        <v>0.47610700894059571</v>
      </c>
      <c r="Z86" s="8">
        <f>$E86-'Model Parameters'!$F$3*'Input Parameters'!$G$3/'Model Parameters'!$F$4*LN($S86/'Input Parameters'!$G$22)</f>
        <v>-1.2301758720034994</v>
      </c>
      <c r="AA86" s="8">
        <f>D86*$Y86*$F86*2*'Model Parameters'!$F$4/10</f>
        <v>196.24393404568838</v>
      </c>
      <c r="AB86" s="8">
        <f t="shared" si="10"/>
        <v>0.47610700894059571</v>
      </c>
      <c r="AC86" s="8">
        <f t="shared" si="11"/>
        <v>2555.789939496367</v>
      </c>
      <c r="AD86" s="8">
        <f>LOG10(S86/1000/'Model Parameters'!$B$15)</f>
        <v>13.6590358659576</v>
      </c>
      <c r="AE86" s="8">
        <f>AA86*10/(AA86*10+('Model Parameters'!$F$4*D86)*I86)</f>
        <v>0.39063361796100343</v>
      </c>
      <c r="AF86" s="8">
        <f>MIN(1,('Model Parameters'!$B$45-'Model Parameters'!$F$3*'Input Parameters'!$G$3/'Model Parameters'!$F$4*LN($S86/'Input Parameters'!$G$22))/Z86)</f>
        <v>0.28465512937852788</v>
      </c>
      <c r="AG86" s="8">
        <f>MIN('Input Parameters'!$G$24+'Model Parameters'!$F$2*'Input Parameters'!$G$4*EXP(-'Model Parameters'!$B$32*$S86-'Model Parameters'!$B$33*$X86-'Model Parameters'!$B$35*($S86+2*$X86)),AC86*10^(3-AD86)/'Model Parameters'!$B$13)</f>
        <v>4.310125188820358E-2</v>
      </c>
      <c r="AH86" s="8">
        <f>EXP(-'Model Parameters'!$B$32*$S86-'Model Parameters'!$B$33*$X86-'Model Parameters'!$B$35*($S86+2*$X86))</f>
        <v>0.36127153542846718</v>
      </c>
    </row>
    <row r="87" spans="4:34" x14ac:dyDescent="0.4">
      <c r="D87" s="4">
        <f t="shared" si="8"/>
        <v>8.4160000000000004E-6</v>
      </c>
      <c r="E87">
        <f t="shared" si="9"/>
        <v>-0.99</v>
      </c>
      <c r="F87">
        <f>'Input Parameters'!$G$15/(2*'Model Parameters'!$F$4)*'Model Parameters'!$B$39/('Model Parameters'!$B$65)*EXP(-($E87+0.11)/'Model Parameters'!$B$48)</f>
        <v>2568.2374124370176</v>
      </c>
      <c r="G87">
        <f>1/((SQRT($F87*(D87)^2/'Model Parameters'!$B$51))/TANH(SQRT($F87*(D87)^2/'Model Parameters'!$B$51))+$F87*D87/'Input Parameters'!$G$17)</f>
        <v>5.5515326868468627E-2</v>
      </c>
      <c r="H87">
        <f>'Model Parameters'!$F$2*'Input Parameters'!$G$4*$G87</f>
        <v>1.8909096290853444</v>
      </c>
      <c r="I87">
        <f>'Input Parameters'!$G$15*'Model Parameters'!$B$41/'Model Parameters'!$F$4*EXP(-$E87/'Model Parameters'!$B$50)</f>
        <v>3814.8600817790016</v>
      </c>
      <c r="J87">
        <f>'Input Parameters'!$G$22+('Model Parameters'!$F$20*'Input Parameters'!$G$22 - (1/(1/(D87*($I87+2*$F87*$H87))+1/('Model Parameters'!$F$22*'Input Parameters'!$G$24))) + D87*($I87+2*$F87*$H87))/('Model Parameters'!$F$20+2*'Input Parameters'!$G$13*D87*'Model Parameters'!$B$61*$H87)</f>
        <v>2273.5817035685586</v>
      </c>
      <c r="K87">
        <f>'Input Parameters'!$G$15/(2*'Model Parameters'!$F$4)*'Model Parameters'!$B$39/('Model Parameters'!$B$65)*EXP(-($E87+0.11)/'Model Parameters'!$B$48)+'Input Parameters'!$G$13*'Model Parameters'!$B$61*$J87</f>
        <v>5103.2810119159603</v>
      </c>
      <c r="L87">
        <f>1/((SQRT($K87*(D87)^2/'Model Parameters'!$B$51))/TANH(SQRT($K87*(D87)^2/'Model Parameters'!$B$51))+$K87*D87/'Input Parameters'!$G$17)</f>
        <v>3.7999746607789847E-2</v>
      </c>
      <c r="M87">
        <f>'Model Parameters'!$F$2*'Input Parameters'!$G$4*$L87</f>
        <v>1.2943107933727103</v>
      </c>
      <c r="N87">
        <f>'Input Parameters'!$G$22+('Model Parameters'!$F$20*'Input Parameters'!$G$22 - (1/(1/(D87*($I87+2*$F87*$M87))+1/('Model Parameters'!$F$22*'Input Parameters'!$G$24))) + D87*($I87+2*$F87*$M87))/('Model Parameters'!$F$20+2*'Input Parameters'!$G$13*D87*'Model Parameters'!$B$61*$M87)</f>
        <v>2264.9288608891679</v>
      </c>
      <c r="O87" s="4">
        <f>(2*'Model Parameters'!$F$21*'Input Parameters'!$G$23+'Model Parameters'!$F$22*'Input Parameters'!$G$24+'Model Parameters'!$F$20*'Input Parameters'!$G$22+D87*$I87-'Model Parameters'!$F$20*$N87)/(2*'Model Parameters'!$F$21)</f>
        <v>180.76558271599831</v>
      </c>
      <c r="P87" s="4">
        <f>D87*(2*$F87*$M87)/(2*'Model Parameters'!$F$21)*EXP(-$N87*('Model Parameters'!$B$32+'Model Parameters'!$B$35))</f>
        <v>4875.9234684871935</v>
      </c>
      <c r="Q87">
        <f>MAX(0,$O87+LN(1+($P87*('Model Parameters'!$B$33+2*'Model Parameters'!$B$35)*EXP(-$O87*('Model Parameters'!$B$33+2*'Model Parameters'!$B$35)))/(1+LN(SQRT(1+$P87*('Model Parameters'!$B$33+2*'Model Parameters'!$B$35)*EXP(-$O87*('Model Parameters'!$B$33+2*'Model Parameters'!$B$35))))))/('Model Parameters'!$B$33+2*'Model Parameters'!$B$35))</f>
        <v>2522.2546207727637</v>
      </c>
      <c r="R87">
        <f>'Input Parameters'!$G$4*'Model Parameters'!$F$2*EXP(-'Model Parameters'!$B$32*$N87-'Model Parameters'!$B$33*$Q87-'Model Parameters'!$B$35*($N87+2*$Q87))*$L87</f>
        <v>0.46914925596311413</v>
      </c>
      <c r="S87">
        <f>'Input Parameters'!$G$22+('Model Parameters'!$F$20*'Input Parameters'!$G$22 - (1/(1/(D87*($I87+2*$F87*$R87))+1/('Model Parameters'!$F$22*'Input Parameters'!$G$24))) +D87*($I87+2*$F87*$R87))/('Model Parameters'!$F$20+2*'Input Parameters'!$G$13*D87*'Model Parameters'!$B$61*$R87)</f>
        <v>2239.24813893073</v>
      </c>
      <c r="T87">
        <f>'Input Parameters'!$G$15/(2*'Model Parameters'!$F$4)*'Model Parameters'!$B$39/('Model Parameters'!$B$65)*EXP(-($E87+0.11)/'Model Parameters'!$B$48)+'Input Parameters'!$G$13*'Model Parameters'!$B$61*$S87</f>
        <v>5064.9990873447814</v>
      </c>
      <c r="U87">
        <f>1/((SQRT($T87*(D87)^2/'Model Parameters'!$B$51))/TANH(SQRT($T87*(D87)^2/'Model Parameters'!$B$51))+$T87*D87/'Input Parameters'!$G$17)</f>
        <v>3.8160408333592036E-2</v>
      </c>
      <c r="V87" s="4">
        <f>(2*'Model Parameters'!$F$21*'Input Parameters'!$G$23+'Model Parameters'!$F$22*'Input Parameters'!$G$24+'Model Parameters'!$F$20*'Input Parameters'!$G$22+D87*$I87-'Model Parameters'!$F$20*$S87)/(2*'Model Parameters'!$F$21)</f>
        <v>225.34977263021935</v>
      </c>
      <c r="W87" s="4">
        <f>D87*(2*$F87*U87*'Model Parameters'!$F$2*'Input Parameters'!$G$4)/(2*'Model Parameters'!$F$21)*EXP(-$S87*('Model Parameters'!$B$32+'Model Parameters'!$B$35))</f>
        <v>4914.389478173186</v>
      </c>
      <c r="X87">
        <f>MAX(0,$V87+LN(1+($W87*('Model Parameters'!$B$33+2*'Model Parameters'!$B$35)*EXP(-$V87*('Model Parameters'!$B$33+2*'Model Parameters'!$B$35)))/(1+LN(SQRT(1+$W87*('Model Parameters'!$B$33+2*'Model Parameters'!$B$35)*EXP(-$V87*('Model Parameters'!$B$33+2*'Model Parameters'!$B$35))))))/('Model Parameters'!$B$33+2*'Model Parameters'!$B$35))</f>
        <v>2560.7472082793911</v>
      </c>
      <c r="Y87">
        <f>'Input Parameters'!$G$4*'Model Parameters'!$F$2*EXP(-'Model Parameters'!$B$32*$S87-'Model Parameters'!$B$33*$X87-'Model Parameters'!$B$35*($S87+2*$X87))*$U87</f>
        <v>0.46786961837542285</v>
      </c>
      <c r="Z87" s="8">
        <f>$E87-'Model Parameters'!$F$3*'Input Parameters'!$G$3/'Model Parameters'!$F$4*LN($S87/'Input Parameters'!$G$22)</f>
        <v>-1.2303606545314014</v>
      </c>
      <c r="AA87" s="8">
        <f>D87*$Y87*$F87*2*'Model Parameters'!$F$4/10</f>
        <v>195.14414999214969</v>
      </c>
      <c r="AB87" s="8">
        <f t="shared" si="10"/>
        <v>0.46786961837542285</v>
      </c>
      <c r="AC87" s="8">
        <f t="shared" si="11"/>
        <v>2560.7472082793911</v>
      </c>
      <c r="AD87" s="8">
        <f>LOG10(S87/1000/'Model Parameters'!$B$15)</f>
        <v>13.662159312412795</v>
      </c>
      <c r="AE87" s="8">
        <f>AA87*10/(AA87*10+('Model Parameters'!$F$4*D87)*I87)</f>
        <v>0.38648714953423363</v>
      </c>
      <c r="AF87" s="8">
        <f>MIN(1,('Model Parameters'!$B$45-'Model Parameters'!$F$3*'Input Parameters'!$G$3/'Model Parameters'!$F$4*LN($S87/'Input Parameters'!$G$22))/Z87)</f>
        <v>0.28476256392060978</v>
      </c>
      <c r="AG87" s="8">
        <f>MIN('Input Parameters'!$G$24+'Model Parameters'!$F$2*'Input Parameters'!$G$4*EXP(-'Model Parameters'!$B$32*$S87-'Model Parameters'!$B$33*$X87-'Model Parameters'!$B$35*($S87+2*$X87)),AC87*10^(3-AD87)/'Model Parameters'!$B$13)</f>
        <v>4.2875380747996003E-2</v>
      </c>
      <c r="AH87" s="8">
        <f>EXP(-'Model Parameters'!$B$32*$S87-'Model Parameters'!$B$33*$X87-'Model Parameters'!$B$35*($S87+2*$X87))</f>
        <v>0.35995976477782354</v>
      </c>
    </row>
    <row r="88" spans="4:34" x14ac:dyDescent="0.4">
      <c r="D88" s="4">
        <f t="shared" si="8"/>
        <v>8.5150000000000006E-6</v>
      </c>
      <c r="E88">
        <f t="shared" si="9"/>
        <v>-0.99</v>
      </c>
      <c r="F88">
        <f>'Input Parameters'!$G$15/(2*'Model Parameters'!$F$4)*'Model Parameters'!$B$39/('Model Parameters'!$B$65)*EXP(-($E88+0.11)/'Model Parameters'!$B$48)</f>
        <v>2568.2374124370176</v>
      </c>
      <c r="G88">
        <f>1/((SQRT($F88*(D88)^2/'Model Parameters'!$B$51))/TANH(SQRT($F88*(D88)^2/'Model Parameters'!$B$51))+$F88*D88/'Input Parameters'!$G$17)</f>
        <v>5.4869875622434942E-2</v>
      </c>
      <c r="H88">
        <f>'Model Parameters'!$F$2*'Input Parameters'!$G$4*$G88</f>
        <v>1.8689248900037947</v>
      </c>
      <c r="I88">
        <f>'Input Parameters'!$G$15*'Model Parameters'!$B$41/'Model Parameters'!$F$4*EXP(-$E88/'Model Parameters'!$B$50)</f>
        <v>3814.8600817790016</v>
      </c>
      <c r="J88">
        <f>'Input Parameters'!$G$22+('Model Parameters'!$F$20*'Input Parameters'!$G$22 - (1/(1/(D88*($I88+2*$F88*$H88))+1/('Model Parameters'!$F$22*'Input Parameters'!$G$24))) + D88*($I88+2*$F88*$H88))/('Model Parameters'!$F$20+2*'Input Parameters'!$G$13*D88*'Model Parameters'!$B$61*$H88)</f>
        <v>2281.1440667580796</v>
      </c>
      <c r="K88">
        <f>'Input Parameters'!$G$15/(2*'Model Parameters'!$F$4)*'Model Parameters'!$B$39/('Model Parameters'!$B$65)*EXP(-($E88+0.11)/'Model Parameters'!$B$48)+'Input Parameters'!$G$13*'Model Parameters'!$B$61*$J88</f>
        <v>5111.7130468722762</v>
      </c>
      <c r="L88">
        <f>1/((SQRT($K88*(D88)^2/'Model Parameters'!$B$51))/TANH(SQRT($K88*(D88)^2/'Model Parameters'!$B$51))+$K88*D88/'Input Parameters'!$G$17)</f>
        <v>3.7523206836348438E-2</v>
      </c>
      <c r="M88">
        <f>'Model Parameters'!$F$2*'Input Parameters'!$G$4*$L88</f>
        <v>1.2780793543577582</v>
      </c>
      <c r="N88">
        <f>'Input Parameters'!$G$22+('Model Parameters'!$F$20*'Input Parameters'!$G$22 - (1/(1/(D88*($I88+2*$F88*$M88))+1/('Model Parameters'!$F$22*'Input Parameters'!$G$24))) + D88*($I88+2*$F88*$M88))/('Model Parameters'!$F$20+2*'Input Parameters'!$G$13*D88*'Model Parameters'!$B$61*$M88)</f>
        <v>2274.6599336216714</v>
      </c>
      <c r="O88" s="4">
        <f>(2*'Model Parameters'!$F$21*'Input Parameters'!$G$23+'Model Parameters'!$F$22*'Input Parameters'!$G$24+'Model Parameters'!$F$20*'Input Parameters'!$G$22+D88*$I88-'Model Parameters'!$F$20*$N88)/(2*'Model Parameters'!$F$21)</f>
        <v>209.2389083369562</v>
      </c>
      <c r="P88" s="4">
        <f>D88*(2*$F88*$M88)/(2*'Model Parameters'!$F$21)*EXP(-$N88*('Model Parameters'!$B$32+'Model Parameters'!$B$35))</f>
        <v>4864.7016117889143</v>
      </c>
      <c r="Q88">
        <f>MAX(0,$O88+LN(1+($P88*('Model Parameters'!$B$33+2*'Model Parameters'!$B$35)*EXP(-$O88*('Model Parameters'!$B$33+2*'Model Parameters'!$B$35)))/(1+LN(SQRT(1+$P88*('Model Parameters'!$B$33+2*'Model Parameters'!$B$35)*EXP(-$O88*('Model Parameters'!$B$33+2*'Model Parameters'!$B$35))))))/('Model Parameters'!$B$33+2*'Model Parameters'!$B$35))</f>
        <v>2536.7306295321487</v>
      </c>
      <c r="R88">
        <f>'Input Parameters'!$G$4*'Model Parameters'!$F$2*EXP(-'Model Parameters'!$B$32*$N88-'Model Parameters'!$B$33*$Q88-'Model Parameters'!$B$35*($N88+2*$Q88))*$L88</f>
        <v>0.46078880613415513</v>
      </c>
      <c r="S88">
        <f>'Input Parameters'!$G$22+('Model Parameters'!$F$20*'Input Parameters'!$G$22 - (1/(1/(D88*($I88+2*$F88*$R88))+1/('Model Parameters'!$F$22*'Input Parameters'!$G$24))) +D88*($I88+2*$F88*$R88))/('Model Parameters'!$F$20+2*'Input Parameters'!$G$13*D88*'Model Parameters'!$B$61*$R88)</f>
        <v>2255.3722382120095</v>
      </c>
      <c r="T88">
        <f>'Input Parameters'!$G$15/(2*'Model Parameters'!$F$4)*'Model Parameters'!$B$39/('Model Parameters'!$B$65)*EXP(-($E88+0.11)/'Model Parameters'!$B$48)+'Input Parameters'!$G$13*'Model Parameters'!$B$61*$S88</f>
        <v>5082.9774580434078</v>
      </c>
      <c r="U88">
        <f>1/((SQRT($T88*(D88)^2/'Model Parameters'!$B$51))/TANH(SQRT($T88*(D88)^2/'Model Parameters'!$B$51))+$T88*D88/'Input Parameters'!$G$17)</f>
        <v>3.7641934976895365E-2</v>
      </c>
      <c r="V88" s="4">
        <f>(2*'Model Parameters'!$F$21*'Input Parameters'!$G$23+'Model Parameters'!$F$22*'Input Parameters'!$G$24+'Model Parameters'!$F$20*'Input Parameters'!$G$22+D88*$I88-'Model Parameters'!$F$20*$S88)/(2*'Model Parameters'!$F$21)</f>
        <v>242.72419261142983</v>
      </c>
      <c r="W88" s="4">
        <f>D88*(2*$F88*U88*'Model Parameters'!$F$2*'Input Parameters'!$G$4)/(2*'Model Parameters'!$F$21)*EXP(-$S88*('Model Parameters'!$B$32+'Model Parameters'!$B$35))</f>
        <v>4893.4500032824835</v>
      </c>
      <c r="X88">
        <f>MAX(0,$V88+LN(1+($W88*('Model Parameters'!$B$33+2*'Model Parameters'!$B$35)*EXP(-$V88*('Model Parameters'!$B$33+2*'Model Parameters'!$B$35)))/(1+LN(SQRT(1+$W88*('Model Parameters'!$B$33+2*'Model Parameters'!$B$35)*EXP(-$V88*('Model Parameters'!$B$33+2*'Model Parameters'!$B$35))))))/('Model Parameters'!$B$33+2*'Model Parameters'!$B$35))</f>
        <v>2565.6433801678504</v>
      </c>
      <c r="Y88">
        <f>'Input Parameters'!$G$4*'Model Parameters'!$F$2*EXP(-'Model Parameters'!$B$32*$S88-'Model Parameters'!$B$33*$X88-'Model Parameters'!$B$35*($S88+2*$X88))*$U88</f>
        <v>0.45983977606394594</v>
      </c>
      <c r="Z88" s="8">
        <f>$E88-'Model Parameters'!$F$3*'Input Parameters'!$G$3/'Model Parameters'!$F$4*LN($S88/'Input Parameters'!$G$22)</f>
        <v>-1.2305449970242228</v>
      </c>
      <c r="AA88" s="8">
        <f>D88*$Y88*$F88*2*'Model Parameters'!$F$4/10</f>
        <v>194.05111938372971</v>
      </c>
      <c r="AB88" s="8">
        <f t="shared" si="10"/>
        <v>0.45983977606394594</v>
      </c>
      <c r="AC88" s="8">
        <f t="shared" si="11"/>
        <v>2565.6433801678504</v>
      </c>
      <c r="AD88" s="8">
        <f>LOG10(S88/1000/'Model Parameters'!$B$15)</f>
        <v>13.665275320794549</v>
      </c>
      <c r="AE88" s="8">
        <f>AA88*10/(AA88*10+('Model Parameters'!$F$4*D88)*I88)</f>
        <v>0.38239047734056031</v>
      </c>
      <c r="AF88" s="8">
        <f>MIN(1,('Model Parameters'!$B$45-'Model Parameters'!$F$3*'Input Parameters'!$G$3/'Model Parameters'!$F$4*LN($S88/'Input Parameters'!$G$22))/Z88)</f>
        <v>0.28486971047132092</v>
      </c>
      <c r="AG88" s="8">
        <f>MIN('Input Parameters'!$G$24+'Model Parameters'!$F$2*'Input Parameters'!$G$4*EXP(-'Model Parameters'!$B$32*$S88-'Model Parameters'!$B$33*$X88-'Model Parameters'!$B$35*($S88+2*$X88)),AC88*10^(3-AD88)/'Model Parameters'!$B$13)</f>
        <v>4.2650248265802174E-2</v>
      </c>
      <c r="AH88" s="8">
        <f>EXP(-'Model Parameters'!$B$32*$S88-'Model Parameters'!$B$33*$X88-'Model Parameters'!$B$35*($S88+2*$X88))</f>
        <v>0.35865486202537045</v>
      </c>
    </row>
    <row r="89" spans="4:34" x14ac:dyDescent="0.4">
      <c r="D89" s="4">
        <f t="shared" si="8"/>
        <v>8.6140000000000009E-6</v>
      </c>
      <c r="E89">
        <f t="shared" si="9"/>
        <v>-0.99</v>
      </c>
      <c r="F89">
        <f>'Input Parameters'!$G$15/(2*'Model Parameters'!$F$4)*'Model Parameters'!$B$39/('Model Parameters'!$B$65)*EXP(-($E89+0.11)/'Model Parameters'!$B$48)</f>
        <v>2568.2374124370176</v>
      </c>
      <c r="G89">
        <f>1/((SQRT($F89*(D89)^2/'Model Parameters'!$B$51))/TANH(SQRT($F89*(D89)^2/'Model Parameters'!$B$51))+$F89*D89/'Input Parameters'!$G$17)</f>
        <v>5.4239260613540098E-2</v>
      </c>
      <c r="H89">
        <f>'Model Parameters'!$F$2*'Input Parameters'!$G$4*$G89</f>
        <v>1.8474454885514675</v>
      </c>
      <c r="I89">
        <f>'Input Parameters'!$G$15*'Model Parameters'!$B$41/'Model Parameters'!$F$4*EXP(-$E89/'Model Parameters'!$B$50)</f>
        <v>3814.8600817790016</v>
      </c>
      <c r="J89">
        <f>'Input Parameters'!$G$22+('Model Parameters'!$F$20*'Input Parameters'!$G$22 - (1/(1/(D89*($I89+2*$F89*$H89))+1/('Model Parameters'!$F$22*'Input Parameters'!$G$24))) + D89*($I89+2*$F89*$H89))/('Model Parameters'!$F$20+2*'Input Parameters'!$G$13*D89*'Model Parameters'!$B$61*$H89)</f>
        <v>2288.7064303288957</v>
      </c>
      <c r="K89">
        <f>'Input Parameters'!$G$15/(2*'Model Parameters'!$F$4)*'Model Parameters'!$B$39/('Model Parameters'!$B$65)*EXP(-($E89+0.11)/'Model Parameters'!$B$48)+'Input Parameters'!$G$13*'Model Parameters'!$B$61*$J89</f>
        <v>5120.1450822537363</v>
      </c>
      <c r="L89">
        <f>1/((SQRT($K89*(D89)^2/'Model Parameters'!$B$51))/TANH(SQRT($K89*(D89)^2/'Model Parameters'!$B$51))+$K89*D89/'Input Parameters'!$G$17)</f>
        <v>3.7057706316726551E-2</v>
      </c>
      <c r="M89">
        <f>'Model Parameters'!$F$2*'Input Parameters'!$G$4*$L89</f>
        <v>1.2622239237127626</v>
      </c>
      <c r="N89">
        <f>'Input Parameters'!$G$22+('Model Parameters'!$F$20*'Input Parameters'!$G$22 - (1/(1/(D89*($I89+2*$F89*$M89))+1/('Model Parameters'!$F$22*'Input Parameters'!$G$24))) + D89*($I89+2*$F89*$M89))/('Model Parameters'!$F$20+2*'Input Parameters'!$G$13*D89*'Model Parameters'!$B$61*$M89)</f>
        <v>2284.4023326881284</v>
      </c>
      <c r="O89" s="4">
        <f>(2*'Model Parameters'!$F$21*'Input Parameters'!$G$23+'Model Parameters'!$F$22*'Input Parameters'!$G$24+'Model Parameters'!$F$20*'Input Parameters'!$G$22+D89*$I89-'Model Parameters'!$F$20*$N89)/(2*'Model Parameters'!$F$21)</f>
        <v>237.69257035870464</v>
      </c>
      <c r="P89" s="4">
        <f>D89*(2*$F89*$M89)/(2*'Model Parameters'!$F$21)*EXP(-$N89*('Model Parameters'!$B$32+'Model Parameters'!$B$35))</f>
        <v>4853.5048429895869</v>
      </c>
      <c r="Q89">
        <f>MAX(0,$O89+LN(1+($P89*('Model Parameters'!$B$33+2*'Model Parameters'!$B$35)*EXP(-$O89*('Model Parameters'!$B$33+2*'Model Parameters'!$B$35)))/(1+LN(SQRT(1+$P89*('Model Parameters'!$B$33+2*'Model Parameters'!$B$35)*EXP(-$O89*('Model Parameters'!$B$33+2*'Model Parameters'!$B$35))))))/('Model Parameters'!$B$33+2*'Model Parameters'!$B$35))</f>
        <v>2551.2455310597206</v>
      </c>
      <c r="R89">
        <f>'Input Parameters'!$G$4*'Model Parameters'!$F$2*EXP(-'Model Parameters'!$B$32*$N89-'Model Parameters'!$B$33*$Q89-'Model Parameters'!$B$35*($N89+2*$Q89))*$L89</f>
        <v>0.45263361748613262</v>
      </c>
      <c r="S89">
        <f>'Input Parameters'!$G$22+('Model Parameters'!$F$20*'Input Parameters'!$G$22 - (1/(1/(D89*($I89+2*$F89*$R89))+1/('Model Parameters'!$F$22*'Input Parameters'!$G$24))) +D89*($I89+2*$F89*$R89))/('Model Parameters'!$F$20+2*'Input Parameters'!$G$13*D89*'Model Parameters'!$B$61*$R89)</f>
        <v>2271.5735609163548</v>
      </c>
      <c r="T89">
        <f>'Input Parameters'!$G$15/(2*'Model Parameters'!$F$4)*'Model Parameters'!$B$39/('Model Parameters'!$B$65)*EXP(-($E89+0.11)/'Model Parameters'!$B$48)+'Input Parameters'!$G$13*'Model Parameters'!$B$61*$S89</f>
        <v>5101.0419328587532</v>
      </c>
      <c r="U89">
        <f>1/((SQRT($T89*(D89)^2/'Model Parameters'!$B$51))/TANH(SQRT($T89*(D89)^2/'Model Parameters'!$B$51))+$T89*D89/'Input Parameters'!$G$17)</f>
        <v>3.7135422502734286E-2</v>
      </c>
      <c r="V89" s="4">
        <f>(2*'Model Parameters'!$F$21*'Input Parameters'!$G$23+'Model Parameters'!$F$22*'Input Parameters'!$G$24+'Model Parameters'!$F$20*'Input Parameters'!$G$22+D89*$I89-'Model Parameters'!$F$20*$S89)/(2*'Model Parameters'!$F$21)</f>
        <v>259.96454534307691</v>
      </c>
      <c r="W89" s="4">
        <f>D89*(2*$F89*U89*'Model Parameters'!$F$2*'Input Parameters'!$G$4)/(2*'Model Parameters'!$F$21)*EXP(-$S89*('Model Parameters'!$B$32+'Model Parameters'!$B$35))</f>
        <v>4872.5328760161547</v>
      </c>
      <c r="X89">
        <f>MAX(0,$V89+LN(1+($W89*('Model Parameters'!$B$33+2*'Model Parameters'!$B$35)*EXP(-$V89*('Model Parameters'!$B$33+2*'Model Parameters'!$B$35)))/(1+LN(SQRT(1+$W89*('Model Parameters'!$B$33+2*'Model Parameters'!$B$35)*EXP(-$V89*('Model Parameters'!$B$33+2*'Model Parameters'!$B$35))))))/('Model Parameters'!$B$33+2*'Model Parameters'!$B$35))</f>
        <v>2570.478172377454</v>
      </c>
      <c r="Y89">
        <f>'Input Parameters'!$G$4*'Model Parameters'!$F$2*EXP(-'Model Parameters'!$B$32*$S89-'Model Parameters'!$B$33*$X89-'Model Parameters'!$B$35*($S89+2*$X89))*$U89</f>
        <v>0.45201027633036595</v>
      </c>
      <c r="Z89" s="8">
        <f>$E89-'Model Parameters'!$F$3*'Input Parameters'!$G$3/'Model Parameters'!$F$4*LN($S89/'Input Parameters'!$G$22)</f>
        <v>-1.2307288997548644</v>
      </c>
      <c r="AA89" s="8">
        <f>D89*$Y89*$F89*2*'Model Parameters'!$F$4/10</f>
        <v>192.96482101599682</v>
      </c>
      <c r="AB89" s="8">
        <f t="shared" si="10"/>
        <v>0.45201027633036595</v>
      </c>
      <c r="AC89" s="8">
        <f t="shared" si="11"/>
        <v>2570.478172377454</v>
      </c>
      <c r="AD89" s="8">
        <f>LOG10(S89/1000/'Model Parameters'!$B$15)</f>
        <v>13.668383895715809</v>
      </c>
      <c r="AE89" s="8">
        <f>AA89*10/(AA89*10+('Model Parameters'!$F$4*D89)*I89)</f>
        <v>0.37834299109372749</v>
      </c>
      <c r="AF89" s="8">
        <f>MIN(1,('Model Parameters'!$B$45-'Model Parameters'!$F$3*'Input Parameters'!$G$3/'Model Parameters'!$F$4*LN($S89/'Input Parameters'!$G$22))/Z89)</f>
        <v>0.28497656943354649</v>
      </c>
      <c r="AG89" s="8">
        <f>MIN('Input Parameters'!$G$24+'Model Parameters'!$F$2*'Input Parameters'!$G$4*EXP(-'Model Parameters'!$B$32*$S89-'Model Parameters'!$B$33*$X89-'Model Parameters'!$B$35*($S89+2*$X89)),AC89*10^(3-AD89)/'Model Parameters'!$B$13)</f>
        <v>4.2425856517473576E-2</v>
      </c>
      <c r="AH89" s="8">
        <f>EXP(-'Model Parameters'!$B$32*$S89-'Model Parameters'!$B$33*$X89-'Model Parameters'!$B$35*($S89+2*$X89))</f>
        <v>0.35735681348346937</v>
      </c>
    </row>
    <row r="90" spans="4:34" x14ac:dyDescent="0.4">
      <c r="D90" s="4">
        <f t="shared" si="8"/>
        <v>8.7130000000000011E-6</v>
      </c>
      <c r="E90">
        <f t="shared" si="9"/>
        <v>-0.99</v>
      </c>
      <c r="F90">
        <f>'Input Parameters'!$G$15/(2*'Model Parameters'!$F$4)*'Model Parameters'!$B$39/('Model Parameters'!$B$65)*EXP(-($E90+0.11)/'Model Parameters'!$B$48)</f>
        <v>2568.2374124370176</v>
      </c>
      <c r="G90">
        <f>1/((SQRT($F90*(D90)^2/'Model Parameters'!$B$51))/TANH(SQRT($F90*(D90)^2/'Model Parameters'!$B$51))+$F90*D90/'Input Parameters'!$G$17)</f>
        <v>5.3622976119021594E-2</v>
      </c>
      <c r="H90">
        <f>'Model Parameters'!$F$2*'Input Parameters'!$G$4*$G90</f>
        <v>1.8264541992863959</v>
      </c>
      <c r="I90">
        <f>'Input Parameters'!$G$15*'Model Parameters'!$B$41/'Model Parameters'!$F$4*EXP(-$E90/'Model Parameters'!$B$50)</f>
        <v>3814.8600817790016</v>
      </c>
      <c r="J90">
        <f>'Input Parameters'!$G$22+('Model Parameters'!$F$20*'Input Parameters'!$G$22 - (1/(1/(D90*($I90+2*$F90*$H90))+1/('Model Parameters'!$F$22*'Input Parameters'!$G$24))) + D90*($I90+2*$F90*$H90))/('Model Parameters'!$F$20+2*'Input Parameters'!$G$13*D90*'Model Parameters'!$B$61*$H90)</f>
        <v>2296.26879427726</v>
      </c>
      <c r="K90">
        <f>'Input Parameters'!$G$15/(2*'Model Parameters'!$F$4)*'Model Parameters'!$B$39/('Model Parameters'!$B$65)*EXP(-($E90+0.11)/'Model Parameters'!$B$48)+'Input Parameters'!$G$13*'Model Parameters'!$B$61*$J90</f>
        <v>5128.5771180561624</v>
      </c>
      <c r="L90">
        <f>1/((SQRT($K90*(D90)^2/'Model Parameters'!$B$51))/TANH(SQRT($K90*(D90)^2/'Model Parameters'!$B$51))+$K90*D90/'Input Parameters'!$G$17)</f>
        <v>3.6602868405259441E-2</v>
      </c>
      <c r="M90">
        <f>'Model Parameters'!$F$2*'Input Parameters'!$G$4*$L90</f>
        <v>1.2467316725637432</v>
      </c>
      <c r="N90">
        <f>'Input Parameters'!$G$22+('Model Parameters'!$F$20*'Input Parameters'!$G$22 - (1/(1/(D90*($I90+2*$F90*$M90))+1/('Model Parameters'!$F$22*'Input Parameters'!$G$24))) + D90*($I90+2*$F90*$M90))/('Model Parameters'!$F$20+2*'Input Parameters'!$G$13*D90*'Model Parameters'!$B$61*$M90)</f>
        <v>2294.1560353954383</v>
      </c>
      <c r="O90" s="4">
        <f>(2*'Model Parameters'!$F$21*'Input Parameters'!$G$23+'Model Parameters'!$F$22*'Input Parameters'!$G$24+'Model Parameters'!$F$20*'Input Parameters'!$G$22+D90*$I90-'Model Parameters'!$F$20*$N90)/(2*'Model Parameters'!$F$21)</f>
        <v>266.12660817863599</v>
      </c>
      <c r="P90" s="4">
        <f>D90*(2*$F90*$M90)/(2*'Model Parameters'!$F$21)*EXP(-$N90*('Model Parameters'!$B$32+'Model Parameters'!$B$35))</f>
        <v>4842.3331005329956</v>
      </c>
      <c r="Q90">
        <f>MAX(0,$O90+LN(1+($P90*('Model Parameters'!$B$33+2*'Model Parameters'!$B$35)*EXP(-$O90*('Model Parameters'!$B$33+2*'Model Parameters'!$B$35)))/(1+LN(SQRT(1+$P90*('Model Parameters'!$B$33+2*'Model Parameters'!$B$35)*EXP(-$O90*('Model Parameters'!$B$33+2*'Model Parameters'!$B$35))))))/('Model Parameters'!$B$33+2*'Model Parameters'!$B$35))</f>
        <v>2565.7992676446793</v>
      </c>
      <c r="R90">
        <f>'Input Parameters'!$G$4*'Model Parameters'!$F$2*EXP(-'Model Parameters'!$B$32*$N90-'Model Parameters'!$B$33*$Q90-'Model Parameters'!$B$35*($N90+2*$Q90))*$L90</f>
        <v>0.44467667960406282</v>
      </c>
      <c r="S90">
        <f>'Input Parameters'!$G$22+('Model Parameters'!$F$20*'Input Parameters'!$G$22 - (1/(1/(D90*($I90+2*$F90*$R90))+1/('Model Parameters'!$F$22*'Input Parameters'!$G$24))) +D90*($I90+2*$F90*$R90))/('Model Parameters'!$F$20+2*'Input Parameters'!$G$13*D90*'Model Parameters'!$B$61*$R90)</f>
        <v>2287.8521286683044</v>
      </c>
      <c r="T90">
        <f>'Input Parameters'!$G$15/(2*'Model Parameters'!$F$4)*'Model Parameters'!$B$39/('Model Parameters'!$B$65)*EXP(-($E90+0.11)/'Model Parameters'!$B$48)+'Input Parameters'!$G$13*'Model Parameters'!$B$61*$S90</f>
        <v>5119.192535902177</v>
      </c>
      <c r="U90">
        <f>1/((SQRT($T90*(D90)^2/'Model Parameters'!$B$51))/TANH(SQRT($T90*(D90)^2/'Model Parameters'!$B$51))+$T90*D90/'Input Parameters'!$G$17)</f>
        <v>3.6640465225178498E-2</v>
      </c>
      <c r="V90" s="4">
        <f>(2*'Model Parameters'!$F$21*'Input Parameters'!$G$23+'Model Parameters'!$F$22*'Input Parameters'!$G$24+'Model Parameters'!$F$20*'Input Parameters'!$G$22+D90*$I90-'Model Parameters'!$F$20*$S90)/(2*'Model Parameters'!$F$21)</f>
        <v>277.07079328289205</v>
      </c>
      <c r="W90" s="4">
        <f>D90*(2*$F90*U90*'Model Parameters'!$F$2*'Input Parameters'!$G$4)/(2*'Model Parameters'!$F$21)*EXP(-$S90*('Model Parameters'!$B$32+'Model Parameters'!$B$35))</f>
        <v>4851.6387844831952</v>
      </c>
      <c r="X90">
        <f>MAX(0,$V90+LN(1+($W90*('Model Parameters'!$B$33+2*'Model Parameters'!$B$35)*EXP(-$V90*('Model Parameters'!$B$33+2*'Model Parameters'!$B$35)))/(1+LN(SQRT(1+$W90*('Model Parameters'!$B$33+2*'Model Parameters'!$B$35)*EXP(-$V90*('Model Parameters'!$B$33+2*'Model Parameters'!$B$35))))))/('Model Parameters'!$B$33+2*'Model Parameters'!$B$35))</f>
        <v>2575.2513072979054</v>
      </c>
      <c r="Y90">
        <f>'Input Parameters'!$G$4*'Model Parameters'!$F$2*EXP(-'Model Parameters'!$B$32*$S90-'Model Parameters'!$B$33*$X90-'Model Parameters'!$B$35*($S90+2*$X90))*$U90</f>
        <v>0.44437424019739608</v>
      </c>
      <c r="Z90" s="8">
        <f>$E90-'Model Parameters'!$F$3*'Input Parameters'!$G$3/'Model Parameters'!$F$4*LN($S90/'Input Parameters'!$G$22)</f>
        <v>-1.230912362987139</v>
      </c>
      <c r="AA90" s="8">
        <f>D90*$Y90*$F90*2*'Model Parameters'!$F$4/10</f>
        <v>191.88523334139663</v>
      </c>
      <c r="AB90" s="8">
        <f t="shared" si="10"/>
        <v>0.44437424019739608</v>
      </c>
      <c r="AC90" s="8">
        <f t="shared" si="11"/>
        <v>2575.2513072979054</v>
      </c>
      <c r="AD90" s="8">
        <f>LOG10(S90/1000/'Model Parameters'!$B$15)</f>
        <v>13.671485041635895</v>
      </c>
      <c r="AE90" s="8">
        <f>AA90*10/(AA90*10+('Model Parameters'!$F$4*D90)*I90)</f>
        <v>0.37434408770333727</v>
      </c>
      <c r="AF90" s="8">
        <f>MIN(1,('Model Parameters'!$B$45-'Model Parameters'!$F$3*'Input Parameters'!$G$3/'Model Parameters'!$F$4*LN($S90/'Input Parameters'!$G$22))/Z90)</f>
        <v>0.28508314120394079</v>
      </c>
      <c r="AG90" s="8">
        <f>MIN('Input Parameters'!$G$24+'Model Parameters'!$F$2*'Input Parameters'!$G$4*EXP(-'Model Parameters'!$B$32*$S90-'Model Parameters'!$B$33*$X90-'Model Parameters'!$B$35*($S90+2*$X90)),AC90*10^(3-AD90)/'Model Parameters'!$B$13)</f>
        <v>4.220220754046973E-2</v>
      </c>
      <c r="AH90" s="8">
        <f>EXP(-'Model Parameters'!$B$32*$S90-'Model Parameters'!$B$33*$X90-'Model Parameters'!$B$35*($S90+2*$X90))</f>
        <v>0.35606560504644719</v>
      </c>
    </row>
    <row r="91" spans="4:34" x14ac:dyDescent="0.4">
      <c r="D91" s="4">
        <f t="shared" si="8"/>
        <v>8.8120000000000014E-6</v>
      </c>
      <c r="E91">
        <f t="shared" si="9"/>
        <v>-0.99</v>
      </c>
      <c r="F91">
        <f>'Input Parameters'!$G$15/(2*'Model Parameters'!$F$4)*'Model Parameters'!$B$39/('Model Parameters'!$B$65)*EXP(-($E91+0.11)/'Model Parameters'!$B$48)</f>
        <v>2568.2374124370176</v>
      </c>
      <c r="G91">
        <f>1/((SQRT($F91*(D91)^2/'Model Parameters'!$B$51))/TANH(SQRT($F91*(D91)^2/'Model Parameters'!$B$51))+$F91*D91/'Input Parameters'!$G$17)</f>
        <v>5.3020539142650439E-2</v>
      </c>
      <c r="H91">
        <f>'Model Parameters'!$F$2*'Input Parameters'!$G$4*$G91</f>
        <v>1.805934570855922</v>
      </c>
      <c r="I91">
        <f>'Input Parameters'!$G$15*'Model Parameters'!$B$41/'Model Parameters'!$F$4*EXP(-$E91/'Model Parameters'!$B$50)</f>
        <v>3814.8600817790016</v>
      </c>
      <c r="J91">
        <f>'Input Parameters'!$G$22+('Model Parameters'!$F$20*'Input Parameters'!$G$22 - (1/(1/(D91*($I91+2*$F91*$H91))+1/('Model Parameters'!$F$22*'Input Parameters'!$G$24))) + D91*($I91+2*$F91*$H91))/('Model Parameters'!$F$20+2*'Input Parameters'!$G$13*D91*'Model Parameters'!$B$61*$H91)</f>
        <v>2303.8311585994747</v>
      </c>
      <c r="K91">
        <f>'Input Parameters'!$G$15/(2*'Model Parameters'!$F$4)*'Model Parameters'!$B$39/('Model Parameters'!$B$65)*EXP(-($E91+0.11)/'Model Parameters'!$B$48)+'Input Parameters'!$G$13*'Model Parameters'!$B$61*$J91</f>
        <v>5137.0091542754326</v>
      </c>
      <c r="L91">
        <f>1/((SQRT($K91*(D91)^2/'Model Parameters'!$B$51))/TANH(SQRT($K91*(D91)^2/'Model Parameters'!$B$51))+$K91*D91/'Input Parameters'!$G$17)</f>
        <v>3.6158333386150023E-2</v>
      </c>
      <c r="M91">
        <f>'Model Parameters'!$F$2*'Input Parameters'!$G$4*$L91</f>
        <v>1.2315903486174535</v>
      </c>
      <c r="N91">
        <f>'Input Parameters'!$G$22+('Model Parameters'!$F$20*'Input Parameters'!$G$22 - (1/(1/(D91*($I91+2*$F91*$M91))+1/('Model Parameters'!$F$22*'Input Parameters'!$G$24))) + D91*($I91+2*$F91*$M91))/('Model Parameters'!$F$20+2*'Input Parameters'!$G$13*D91*'Model Parameters'!$B$61*$M91)</f>
        <v>2303.9210191329903</v>
      </c>
      <c r="O91" s="4">
        <f>(2*'Model Parameters'!$F$21*'Input Parameters'!$G$23+'Model Parameters'!$F$22*'Input Parameters'!$G$24+'Model Parameters'!$F$20*'Input Parameters'!$G$22+D91*$I91-'Model Parameters'!$F$20*$N91)/(2*'Model Parameters'!$F$21)</f>
        <v>294.54106105093416</v>
      </c>
      <c r="P91" s="4">
        <f>D91*(2*$F91*$M91)/(2*'Model Parameters'!$F$21)*EXP(-$N91*('Model Parameters'!$B$32+'Model Parameters'!$B$35))</f>
        <v>4831.1863230976987</v>
      </c>
      <c r="Q91">
        <f>MAX(0,$O91+LN(1+($P91*('Model Parameters'!$B$33+2*'Model Parameters'!$B$35)*EXP(-$O91*('Model Parameters'!$B$33+2*'Model Parameters'!$B$35)))/(1+LN(SQRT(1+$P91*('Model Parameters'!$B$33+2*'Model Parameters'!$B$35)*EXP(-$O91*('Model Parameters'!$B$33+2*'Model Parameters'!$B$35))))))/('Model Parameters'!$B$33+2*'Model Parameters'!$B$35))</f>
        <v>2580.3917816849471</v>
      </c>
      <c r="R91">
        <f>'Input Parameters'!$G$4*'Model Parameters'!$F$2*EXP(-'Model Parameters'!$B$32*$N91-'Model Parameters'!$B$33*$Q91-'Model Parameters'!$B$35*($N91+2*$Q91))*$L91</f>
        <v>0.4369112966546666</v>
      </c>
      <c r="S91">
        <f>'Input Parameters'!$G$22+('Model Parameters'!$F$20*'Input Parameters'!$G$22 - (1/(1/(D91*($I91+2*$F91*$R91))+1/('Model Parameters'!$F$22*'Input Parameters'!$G$24))) +D91*($I91+2*$F91*$R91))/('Model Parameters'!$F$20+2*'Input Parameters'!$G$13*D91*'Model Parameters'!$B$61*$R91)</f>
        <v>2304.2079589952</v>
      </c>
      <c r="T91">
        <f>'Input Parameters'!$G$15/(2*'Model Parameters'!$F$4)*'Model Parameters'!$B$39/('Model Parameters'!$B$65)*EXP(-($E91+0.11)/'Model Parameters'!$B$48)+'Input Parameters'!$G$13*'Model Parameters'!$B$61*$S91</f>
        <v>5137.429286716666</v>
      </c>
      <c r="U91">
        <f>1/((SQRT($T91*(D91)^2/'Model Parameters'!$B$51))/TANH(SQRT($T91*(D91)^2/'Model Parameters'!$B$51))+$T91*D91/'Input Parameters'!$G$17)</f>
        <v>3.6156675680167137E-2</v>
      </c>
      <c r="V91" s="4">
        <f>(2*'Model Parameters'!$F$21*'Input Parameters'!$G$23+'Model Parameters'!$F$22*'Input Parameters'!$G$24+'Model Parameters'!$F$20*'Input Parameters'!$G$22+D91*$I91-'Model Parameters'!$F$20*$S91)/(2*'Model Parameters'!$F$21)</f>
        <v>294.04290600173329</v>
      </c>
      <c r="W91" s="4">
        <f>D91*(2*$F91*U91*'Model Parameters'!$F$2*'Input Parameters'!$G$4)/(2*'Model Parameters'!$F$21)*EXP(-$S91*('Model Parameters'!$B$32+'Model Parameters'!$B$35))</f>
        <v>4830.7684136935795</v>
      </c>
      <c r="X91">
        <f>MAX(0,$V91+LN(1+($W91*('Model Parameters'!$B$33+2*'Model Parameters'!$B$35)*EXP(-$V91*('Model Parameters'!$B$33+2*'Model Parameters'!$B$35)))/(1+LN(SQRT(1+$W91*('Model Parameters'!$B$33+2*'Model Parameters'!$B$35)*EXP(-$V91*('Model Parameters'!$B$33+2*'Model Parameters'!$B$35))))))/('Model Parameters'!$B$33+2*'Model Parameters'!$B$35))</f>
        <v>2579.9625125297589</v>
      </c>
      <c r="Y91">
        <f>'Input Parameters'!$G$4*'Model Parameters'!$F$2*EXP(-'Model Parameters'!$B$32*$S91-'Model Parameters'!$B$33*$X91-'Model Parameters'!$B$35*($S91+2*$X91))*$U91</f>
        <v>0.4369250970493827</v>
      </c>
      <c r="Z91" s="8">
        <f>$E91-'Model Parameters'!$F$3*'Input Parameters'!$G$3/'Model Parameters'!$F$4*LN($S91/'Input Parameters'!$G$22)</f>
        <v>-1.2310953869762045</v>
      </c>
      <c r="AA91" s="8">
        <f>D91*$Y91*$F91*2*'Model Parameters'!$F$4/10</f>
        <v>190.81233447575374</v>
      </c>
      <c r="AB91" s="8">
        <f t="shared" si="10"/>
        <v>0.4369250970493827</v>
      </c>
      <c r="AC91" s="8">
        <f t="shared" si="11"/>
        <v>2579.9625125297589</v>
      </c>
      <c r="AD91" s="8">
        <f>LOG10(S91/1000/'Model Parameters'!$B$15)</f>
        <v>13.674578762867839</v>
      </c>
      <c r="AE91" s="8">
        <f>AA91*10/(AA91*10+('Model Parameters'!$F$4*D91)*I91)</f>
        <v>0.37039317118982223</v>
      </c>
      <c r="AF91" s="8">
        <f>MIN(1,('Model Parameters'!$B$45-'Model Parameters'!$F$3*'Input Parameters'!$G$3/'Model Parameters'!$F$4*LN($S91/'Input Parameters'!$G$22))/Z91)</f>
        <v>0.2851894261731896</v>
      </c>
      <c r="AG91" s="8">
        <f>MIN('Input Parameters'!$G$24+'Model Parameters'!$F$2*'Input Parameters'!$G$4*EXP(-'Model Parameters'!$B$32*$S91-'Model Parameters'!$B$33*$X91-'Model Parameters'!$B$35*($S91+2*$X91)),AC91*10^(3-AD91)/'Model Parameters'!$B$13)</f>
        <v>4.1979303333250194E-2</v>
      </c>
      <c r="AH91" s="8">
        <f>EXP(-'Model Parameters'!$B$32*$S91-'Model Parameters'!$B$33*$X91-'Model Parameters'!$B$35*($S91+2*$X91))</f>
        <v>0.354781222196069</v>
      </c>
    </row>
    <row r="92" spans="4:34" x14ac:dyDescent="0.4">
      <c r="D92" s="4">
        <f t="shared" si="8"/>
        <v>8.9109999999999999E-6</v>
      </c>
      <c r="E92">
        <f t="shared" si="9"/>
        <v>-0.99</v>
      </c>
      <c r="F92">
        <f>'Input Parameters'!$G$15/(2*'Model Parameters'!$F$4)*'Model Parameters'!$B$39/('Model Parameters'!$B$65)*EXP(-($E92+0.11)/'Model Parameters'!$B$48)</f>
        <v>2568.2374124370176</v>
      </c>
      <c r="G92">
        <f>1/((SQRT($F92*(D92)^2/'Model Parameters'!$B$51))/TANH(SQRT($F92*(D92)^2/'Model Parameters'!$B$51))+$F92*D92/'Input Parameters'!$G$17)</f>
        <v>5.2431488152287736E-2</v>
      </c>
      <c r="H92">
        <f>'Model Parameters'!$F$2*'Input Parameters'!$G$4*$G92</f>
        <v>1.7858708829965657</v>
      </c>
      <c r="I92">
        <f>'Input Parameters'!$G$15*'Model Parameters'!$B$41/'Model Parameters'!$F$4*EXP(-$E92/'Model Parameters'!$B$50)</f>
        <v>3814.8600817790016</v>
      </c>
      <c r="J92">
        <f>'Input Parameters'!$G$22+('Model Parameters'!$F$20*'Input Parameters'!$G$22 - (1/(1/(D92*($I92+2*$F92*$H92))+1/('Model Parameters'!$F$22*'Input Parameters'!$G$24))) + D92*($I92+2*$F92*$H92))/('Model Parameters'!$F$20+2*'Input Parameters'!$G$13*D92*'Model Parameters'!$B$61*$H92)</f>
        <v>2311.3935232918893</v>
      </c>
      <c r="K92">
        <f>'Input Parameters'!$G$15/(2*'Model Parameters'!$F$4)*'Model Parameters'!$B$39/('Model Parameters'!$B$65)*EXP(-($E92+0.11)/'Model Parameters'!$B$48)+'Input Parameters'!$G$13*'Model Parameters'!$B$61*$J92</f>
        <v>5145.4411909074743</v>
      </c>
      <c r="L92">
        <f>1/((SQRT($K92*(D92)^2/'Model Parameters'!$B$51))/TANH(SQRT($K92*(D92)^2/'Model Parameters'!$B$51))+$K92*D92/'Input Parameters'!$G$17)</f>
        <v>3.5723757531122842E-2</v>
      </c>
      <c r="M92">
        <f>'Model Parameters'!$F$2*'Input Parameters'!$G$4*$L92</f>
        <v>1.2167882441322213</v>
      </c>
      <c r="N92">
        <f>'Input Parameters'!$G$22+('Model Parameters'!$F$20*'Input Parameters'!$G$22 - (1/(1/(D92*($I92+2*$F92*$M92))+1/('Model Parameters'!$F$22*'Input Parameters'!$G$24))) + D92*($I92+2*$F92*$M92))/('Model Parameters'!$F$20+2*'Input Parameters'!$G$13*D92*'Model Parameters'!$B$61*$M92)</f>
        <v>2313.6972613722214</v>
      </c>
      <c r="O92" s="4">
        <f>(2*'Model Parameters'!$F$21*'Input Parameters'!$G$23+'Model Parameters'!$F$22*'Input Parameters'!$G$24+'Model Parameters'!$F$20*'Input Parameters'!$G$22+D92*$I92-'Model Parameters'!$F$20*$N92)/(2*'Model Parameters'!$F$21)</f>
        <v>322.93596808733872</v>
      </c>
      <c r="P92" s="4">
        <f>D92*(2*$F92*$M92)/(2*'Model Parameters'!$F$21)*EXP(-$N92*('Model Parameters'!$B$32+'Model Parameters'!$B$35))</f>
        <v>4820.0644495953738</v>
      </c>
      <c r="Q92">
        <f>MAX(0,$O92+LN(1+($P92*('Model Parameters'!$B$33+2*'Model Parameters'!$B$35)*EXP(-$O92*('Model Parameters'!$B$33+2*'Model Parameters'!$B$35)))/(1+LN(SQRT(1+$P92*('Model Parameters'!$B$33+2*'Model Parameters'!$B$35)*EXP(-$O92*('Model Parameters'!$B$33+2*'Model Parameters'!$B$35))))))/('Model Parameters'!$B$33+2*'Model Parameters'!$B$35))</f>
        <v>2595.0230156819489</v>
      </c>
      <c r="R92">
        <f>'Input Parameters'!$G$4*'Model Parameters'!$F$2*EXP(-'Model Parameters'!$B$32*$N92-'Model Parameters'!$B$33*$Q92-'Model Parameters'!$B$35*($N92+2*$Q92))*$L92</f>
        <v>0.42933106991687958</v>
      </c>
      <c r="S92">
        <f>'Input Parameters'!$G$22+('Model Parameters'!$F$20*'Input Parameters'!$G$22 - (1/(1/(D92*($I92+2*$F92*$R92))+1/('Model Parameters'!$F$22*'Input Parameters'!$G$24))) +D92*($I92+2*$F92*$R92))/('Model Parameters'!$F$20+2*'Input Parameters'!$G$13*D92*'Model Parameters'!$B$61*$R92)</f>
        <v>2320.6410653175144</v>
      </c>
      <c r="T92">
        <f>'Input Parameters'!$G$15/(2*'Model Parameters'!$F$4)*'Model Parameters'!$B$39/('Model Parameters'!$B$65)*EXP(-($E92+0.11)/'Model Parameters'!$B$48)+'Input Parameters'!$G$13*'Model Parameters'!$B$61*$S92</f>
        <v>5155.7522002660462</v>
      </c>
      <c r="U92">
        <f>1/((SQRT($T92*(D92)^2/'Model Parameters'!$B$51))/TANH(SQRT($T92*(D92)^2/'Model Parameters'!$B$51))+$T92*D92/'Input Parameters'!$G$17)</f>
        <v>3.5683683613021655E-2</v>
      </c>
      <c r="V92" s="4">
        <f>(2*'Model Parameters'!$F$21*'Input Parameters'!$G$23+'Model Parameters'!$F$22*'Input Parameters'!$G$24+'Model Parameters'!$F$20*'Input Parameters'!$G$22+D92*$I92-'Model Parameters'!$F$20*$S92)/(2*'Model Parameters'!$F$21)</f>
        <v>310.88086020037588</v>
      </c>
      <c r="W92" s="4">
        <f>D92*(2*$F92*U92*'Model Parameters'!$F$2*'Input Parameters'!$G$4)/(2*'Model Parameters'!$F$21)*EXP(-$S92*('Model Parameters'!$B$32+'Model Parameters'!$B$35))</f>
        <v>4809.9224454537571</v>
      </c>
      <c r="X92">
        <f>MAX(0,$V92+LN(1+($W92*('Model Parameters'!$B$33+2*'Model Parameters'!$B$35)*EXP(-$V92*('Model Parameters'!$B$33+2*'Model Parameters'!$B$35)))/(1+LN(SQRT(1+$W92*('Model Parameters'!$B$33+2*'Model Parameters'!$B$35)*EXP(-$V92*('Model Parameters'!$B$33+2*'Model Parameters'!$B$35))))))/('Model Parameters'!$B$33+2*'Model Parameters'!$B$35))</f>
        <v>2584.6115209205695</v>
      </c>
      <c r="Y92">
        <f>'Input Parameters'!$G$4*'Model Parameters'!$F$2*EXP(-'Model Parameters'!$B$32*$S92-'Model Parameters'!$B$33*$X92-'Model Parameters'!$B$35*($S92+2*$X92))*$U92</f>
        <v>0.42965656751773657</v>
      </c>
      <c r="Z92" s="8">
        <f>$E92-'Model Parameters'!$F$3*'Input Parameters'!$G$3/'Model Parameters'!$F$4*LN($S92/'Input Parameters'!$G$22)</f>
        <v>-1.2312779719689881</v>
      </c>
      <c r="AA92" s="8">
        <f>D92*$Y92*$F92*2*'Model Parameters'!$F$4/10</f>
        <v>189.74610220476791</v>
      </c>
      <c r="AB92" s="8">
        <f t="shared" si="10"/>
        <v>0.42965656751773657</v>
      </c>
      <c r="AC92" s="8">
        <f t="shared" si="11"/>
        <v>2584.6115209205695</v>
      </c>
      <c r="AD92" s="8">
        <f>LOG10(S92/1000/'Model Parameters'!$B$15)</f>
        <v>13.677665063585534</v>
      </c>
      <c r="AE92" s="8">
        <f>AA92*10/(AA92*10+('Model Parameters'!$F$4*D92)*I92)</f>
        <v>0.36648965260082406</v>
      </c>
      <c r="AF92" s="8">
        <f>MIN(1,('Model Parameters'!$B$45-'Model Parameters'!$F$3*'Input Parameters'!$G$3/'Model Parameters'!$F$4*LN($S92/'Input Parameters'!$G$22))/Z92)</f>
        <v>0.28529542472626623</v>
      </c>
      <c r="AG92" s="8">
        <f>MIN('Input Parameters'!$G$24+'Model Parameters'!$F$2*'Input Parameters'!$G$4*EXP(-'Model Parameters'!$B$32*$S92-'Model Parameters'!$B$33*$X92-'Model Parameters'!$B$35*($S92+2*$X92)),AC92*10^(3-AD92)/'Model Parameters'!$B$13)</f>
        <v>4.1757145854705947E-2</v>
      </c>
      <c r="AH92" s="8">
        <f>EXP(-'Model Parameters'!$B$32*$S92-'Model Parameters'!$B$33*$X92-'Model Parameters'!$B$35*($S92+2*$X92))</f>
        <v>0.35350365000700956</v>
      </c>
    </row>
    <row r="93" spans="4:34" x14ac:dyDescent="0.4">
      <c r="D93" s="4">
        <f t="shared" si="8"/>
        <v>9.0100000000000001E-6</v>
      </c>
      <c r="E93">
        <f t="shared" si="9"/>
        <v>-0.99</v>
      </c>
      <c r="F93">
        <f>'Input Parameters'!$G$15/(2*'Model Parameters'!$F$4)*'Model Parameters'!$B$39/('Model Parameters'!$B$65)*EXP(-($E93+0.11)/'Model Parameters'!$B$48)</f>
        <v>2568.2374124370176</v>
      </c>
      <c r="G93">
        <f>1/((SQRT($F93*(D93)^2/'Model Parameters'!$B$51))/TANH(SQRT($F93*(D93)^2/'Model Parameters'!$B$51))+$F93*D93/'Input Parameters'!$G$17)</f>
        <v>5.1855381900669947E-2</v>
      </c>
      <c r="H93">
        <f>'Model Parameters'!$F$2*'Input Parameters'!$G$4*$G93</f>
        <v>1.7662481063687463</v>
      </c>
      <c r="I93">
        <f>'Input Parameters'!$G$15*'Model Parameters'!$B$41/'Model Parameters'!$F$4*EXP(-$E93/'Model Parameters'!$B$50)</f>
        <v>3814.8600817790016</v>
      </c>
      <c r="J93">
        <f>'Input Parameters'!$G$22+('Model Parameters'!$F$20*'Input Parameters'!$G$22 - (1/(1/(D93*($I93+2*$F93*$H93))+1/('Model Parameters'!$F$22*'Input Parameters'!$G$24))) + D93*($I93+2*$F93*$H93))/('Model Parameters'!$F$20+2*'Input Parameters'!$G$13*D93*'Model Parameters'!$B$61*$H93)</f>
        <v>2318.9558883509026</v>
      </c>
      <c r="K93">
        <f>'Input Parameters'!$G$15/(2*'Model Parameters'!$F$4)*'Model Parameters'!$B$39/('Model Parameters'!$B$65)*EXP(-($E93+0.11)/'Model Parameters'!$B$48)+'Input Parameters'!$G$13*'Model Parameters'!$B$61*$J93</f>
        <v>5153.8732279482738</v>
      </c>
      <c r="L93">
        <f>1/((SQRT($K93*(D93)^2/'Model Parameters'!$B$51))/TANH(SQRT($K93*(D93)^2/'Model Parameters'!$B$51))+$K93*D93/'Input Parameters'!$G$17)</f>
        <v>3.5298812221072118E-2</v>
      </c>
      <c r="M93">
        <f>'Model Parameters'!$F$2*'Input Parameters'!$G$4*$L93</f>
        <v>1.2023141660003684</v>
      </c>
      <c r="N93">
        <f>'Input Parameters'!$G$22+('Model Parameters'!$F$20*'Input Parameters'!$G$22 - (1/(1/(D93*($I93+2*$F93*$M93))+1/('Model Parameters'!$F$22*'Input Parameters'!$G$24))) + D93*($I93+2*$F93*$M93))/('Model Parameters'!$F$20+2*'Input Parameters'!$G$13*D93*'Model Parameters'!$B$61*$M93)</f>
        <v>2323.4847396661826</v>
      </c>
      <c r="O93" s="4">
        <f>(2*'Model Parameters'!$F$21*'Input Parameters'!$G$23+'Model Parameters'!$F$22*'Input Parameters'!$G$24+'Model Parameters'!$F$20*'Input Parameters'!$G$22+D93*$I93-'Model Parameters'!$F$20*$N93)/(2*'Model Parameters'!$F$21)</f>
        <v>351.31136825790213</v>
      </c>
      <c r="P93" s="4">
        <f>D93*(2*$F93*$M93)/(2*'Model Parameters'!$F$21)*EXP(-$N93*('Model Parameters'!$B$32+'Model Parameters'!$B$35))</f>
        <v>4808.9674191691765</v>
      </c>
      <c r="Q93">
        <f>MAX(0,$O93+LN(1+($P93*('Model Parameters'!$B$33+2*'Model Parameters'!$B$35)*EXP(-$O93*('Model Parameters'!$B$33+2*'Model Parameters'!$B$35)))/(1+LN(SQRT(1+$P93*('Model Parameters'!$B$33+2*'Model Parameters'!$B$35)*EXP(-$O93*('Model Parameters'!$B$33+2*'Model Parameters'!$B$35))))))/('Model Parameters'!$B$33+2*'Model Parameters'!$B$35))</f>
        <v>2609.6929122350557</v>
      </c>
      <c r="R93">
        <f>'Input Parameters'!$G$4*'Model Parameters'!$F$2*EXP(-'Model Parameters'!$B$32*$N93-'Model Parameters'!$B$33*$Q93-'Model Parameters'!$B$35*($N93+2*$Q93))*$L93</f>
        <v>0.42192988146407562</v>
      </c>
      <c r="S93">
        <f>'Input Parameters'!$G$22+('Model Parameters'!$F$20*'Input Parameters'!$G$22 - (1/(1/(D93*($I93+2*$F93*$R93))+1/('Model Parameters'!$F$22*'Input Parameters'!$G$24))) +D93*($I93+2*$F93*$R93))/('Model Parameters'!$F$20+2*'Input Parameters'!$G$13*D93*'Model Parameters'!$B$61*$R93)</f>
        <v>2337.151456939725</v>
      </c>
      <c r="T93">
        <f>'Input Parameters'!$G$15/(2*'Model Parameters'!$F$4)*'Model Parameters'!$B$39/('Model Parameters'!$B$65)*EXP(-($E93+0.11)/'Model Parameters'!$B$48)+'Input Parameters'!$G$13*'Model Parameters'!$B$61*$S93</f>
        <v>5174.1612869248111</v>
      </c>
      <c r="U93">
        <f>1/((SQRT($T93*(D93)^2/'Model Parameters'!$B$51))/TANH(SQRT($T93*(D93)^2/'Model Parameters'!$B$51))+$T93*D93/'Input Parameters'!$G$17)</f>
        <v>3.5221135032713256E-2</v>
      </c>
      <c r="V93" s="4">
        <f>(2*'Model Parameters'!$F$21*'Input Parameters'!$G$23+'Model Parameters'!$F$22*'Input Parameters'!$G$24+'Model Parameters'!$F$20*'Input Parameters'!$G$22+D93*$I93-'Model Parameters'!$F$20*$S93)/(2*'Model Parameters'!$F$21)</f>
        <v>327.58463972535844</v>
      </c>
      <c r="W93" s="4">
        <f>D93*(2*$F93*U93*'Model Parameters'!$F$2*'Input Parameters'!$G$4)/(2*'Model Parameters'!$F$21)*EXP(-$S93*('Model Parameters'!$B$32+'Model Parameters'!$B$35))</f>
        <v>4789.101558263571</v>
      </c>
      <c r="X93">
        <f>MAX(0,$V93+LN(1+($W93*('Model Parameters'!$B$33+2*'Model Parameters'!$B$35)*EXP(-$V93*('Model Parameters'!$B$33+2*'Model Parameters'!$B$35)))/(1+LN(SQRT(1+$W93*('Model Parameters'!$B$33+2*'Model Parameters'!$B$35)*EXP(-$V93*('Model Parameters'!$B$33+2*'Model Parameters'!$B$35))))))/('Model Parameters'!$B$33+2*'Model Parameters'!$B$35))</f>
        <v>2589.1980706003665</v>
      </c>
      <c r="Y93">
        <f>'Input Parameters'!$G$4*'Model Parameters'!$F$2*EXP(-'Model Parameters'!$B$32*$S93-'Model Parameters'!$B$33*$X93-'Model Parameters'!$B$35*($S93+2*$X93))*$U93</f>
        <v>0.42256264749464806</v>
      </c>
      <c r="Z93" s="8">
        <f>$E93-'Model Parameters'!$F$3*'Input Parameters'!$G$3/'Model Parameters'!$F$4*LN($S93/'Input Parameters'!$G$22)</f>
        <v>-1.2314601182046008</v>
      </c>
      <c r="AA93" s="8">
        <f>D93*$Y93*$F93*2*'Model Parameters'!$F$4/10</f>
        <v>188.68651399050032</v>
      </c>
      <c r="AB93" s="8">
        <f t="shared" si="10"/>
        <v>0.42256264749464806</v>
      </c>
      <c r="AC93" s="8">
        <f t="shared" si="11"/>
        <v>2589.1980706003665</v>
      </c>
      <c r="AD93" s="8">
        <f>LOG10(S93/1000/'Model Parameters'!$B$15)</f>
        <v>13.680743947830766</v>
      </c>
      <c r="AE93" s="8">
        <f>AA93*10/(AA93*10+('Model Parameters'!$F$4*D93)*I93)</f>
        <v>0.36263294992893436</v>
      </c>
      <c r="AF93" s="8">
        <f>MIN(1,('Model Parameters'!$B$45-'Model Parameters'!$F$3*'Input Parameters'!$G$3/'Model Parameters'!$F$4*LN($S93/'Input Parameters'!$G$22))/Z93)</f>
        <v>0.28540113724268218</v>
      </c>
      <c r="AG93" s="8">
        <f>MIN('Input Parameters'!$G$24+'Model Parameters'!$F$2*'Input Parameters'!$G$4*EXP(-'Model Parameters'!$B$32*$S93-'Model Parameters'!$B$33*$X93-'Model Parameters'!$B$35*($S93+2*$X93)),AC93*10^(3-AD93)/'Model Parameters'!$B$13)</f>
        <v>4.1535737023624085E-2</v>
      </c>
      <c r="AH93" s="8">
        <f>EXP(-'Model Parameters'!$B$32*$S93-'Model Parameters'!$B$33*$X93-'Model Parameters'!$B$35*($S93+2*$X93))</f>
        <v>0.35223287315231672</v>
      </c>
    </row>
    <row r="94" spans="4:34" x14ac:dyDescent="0.4">
      <c r="D94" s="4">
        <f t="shared" si="8"/>
        <v>9.1090000000000004E-6</v>
      </c>
      <c r="E94">
        <f t="shared" si="9"/>
        <v>-0.99</v>
      </c>
      <c r="F94">
        <f>'Input Parameters'!$G$15/(2*'Model Parameters'!$F$4)*'Model Parameters'!$B$39/('Model Parameters'!$B$65)*EXP(-($E94+0.11)/'Model Parameters'!$B$48)</f>
        <v>2568.2374124370176</v>
      </c>
      <c r="G94">
        <f>1/((SQRT($F94*(D94)^2/'Model Parameters'!$B$51))/TANH(SQRT($F94*(D94)^2/'Model Parameters'!$B$51))+$F94*D94/'Input Parameters'!$G$17)</f>
        <v>5.129179832309104E-2</v>
      </c>
      <c r="H94">
        <f>'Model Parameters'!$F$2*'Input Parameters'!$G$4*$G94</f>
        <v>1.7470518650106932</v>
      </c>
      <c r="I94">
        <f>'Input Parameters'!$G$15*'Model Parameters'!$B$41/'Model Parameters'!$F$4*EXP(-$E94/'Model Parameters'!$B$50)</f>
        <v>3814.8600817790016</v>
      </c>
      <c r="J94">
        <f>'Input Parameters'!$G$22+('Model Parameters'!$F$20*'Input Parameters'!$G$22 - (1/(1/(D94*($I94+2*$F94*$H94))+1/('Model Parameters'!$F$22*'Input Parameters'!$G$24))) + D94*($I94+2*$F94*$H94))/('Model Parameters'!$F$20+2*'Input Parameters'!$G$13*D94*'Model Parameters'!$B$61*$H94)</f>
        <v>2326.518253772957</v>
      </c>
      <c r="K94">
        <f>'Input Parameters'!$G$15/(2*'Model Parameters'!$F$4)*'Model Parameters'!$B$39/('Model Parameters'!$B$65)*EXP(-($E94+0.11)/'Model Parameters'!$B$48)+'Input Parameters'!$G$13*'Model Parameters'!$B$61*$J94</f>
        <v>5162.3052653938648</v>
      </c>
      <c r="L94">
        <f>1/((SQRT($K94*(D94)^2/'Model Parameters'!$B$51))/TANH(SQRT($K94*(D94)^2/'Model Parameters'!$B$51))+$K94*D94/'Input Parameters'!$G$17)</f>
        <v>3.4883183124987505E-2</v>
      </c>
      <c r="M94">
        <f>'Model Parameters'!$F$2*'Input Parameters'!$G$4*$L94</f>
        <v>1.1881574077815706</v>
      </c>
      <c r="N94">
        <f>'Input Parameters'!$G$22+('Model Parameters'!$F$20*'Input Parameters'!$G$22 - (1/(1/(D94*($I94+2*$F94*$M94))+1/('Model Parameters'!$F$22*'Input Parameters'!$G$24))) + D94*($I94+2*$F94*$M94))/('Model Parameters'!$F$20+2*'Input Parameters'!$G$13*D94*'Model Parameters'!$B$61*$M94)</f>
        <v>2333.2834316491017</v>
      </c>
      <c r="O94" s="4">
        <f>(2*'Model Parameters'!$F$21*'Input Parameters'!$G$23+'Model Parameters'!$F$22*'Input Parameters'!$G$24+'Model Parameters'!$F$20*'Input Parameters'!$G$22+D94*$I94-'Model Parameters'!$F$20*$N94)/(2*'Model Parameters'!$F$21)</f>
        <v>379.66730039174303</v>
      </c>
      <c r="P94" s="4">
        <f>D94*(2*$F94*$M94)/(2*'Model Parameters'!$F$21)*EXP(-$N94*('Model Parameters'!$B$32+'Model Parameters'!$B$35))</f>
        <v>4797.8951711921336</v>
      </c>
      <c r="Q94">
        <f>MAX(0,$O94+LN(1+($P94*('Model Parameters'!$B$33+2*'Model Parameters'!$B$35)*EXP(-$O94*('Model Parameters'!$B$33+2*'Model Parameters'!$B$35)))/(1+LN(SQRT(1+$P94*('Model Parameters'!$B$33+2*'Model Parameters'!$B$35)*EXP(-$O94*('Model Parameters'!$B$33+2*'Model Parameters'!$B$35))))))/('Model Parameters'!$B$33+2*'Model Parameters'!$B$35))</f>
        <v>2624.4014140357181</v>
      </c>
      <c r="R94">
        <f>'Input Parameters'!$G$4*'Model Parameters'!$F$2*EXP(-'Model Parameters'!$B$32*$N94-'Model Parameters'!$B$33*$Q94-'Model Parameters'!$B$35*($N94+2*$Q94))*$L94</f>
        <v>0.41470187891038029</v>
      </c>
      <c r="S94">
        <f>'Input Parameters'!$G$22+('Model Parameters'!$F$20*'Input Parameters'!$G$22 - (1/(1/(D94*($I94+2*$F94*$R94))+1/('Model Parameters'!$F$22*'Input Parameters'!$G$24))) +D94*($I94+2*$F94*$R94))/('Model Parameters'!$F$20+2*'Input Parameters'!$G$13*D94*'Model Parameters'!$B$61*$R94)</f>
        <v>2353.7391390417206</v>
      </c>
      <c r="T94">
        <f>'Input Parameters'!$G$15/(2*'Model Parameters'!$F$4)*'Model Parameters'!$B$39/('Model Parameters'!$B$65)*EXP(-($E94+0.11)/'Model Parameters'!$B$48)+'Input Parameters'!$G$13*'Model Parameters'!$B$61*$S94</f>
        <v>5192.6565524685357</v>
      </c>
      <c r="U94">
        <f>1/((SQRT($T94*(D94)^2/'Model Parameters'!$B$51))/TANH(SQRT($T94*(D94)^2/'Model Parameters'!$B$51))+$T94*D94/'Input Parameters'!$G$17)</f>
        <v>3.4768691327806481E-2</v>
      </c>
      <c r="V94" s="4">
        <f>(2*'Model Parameters'!$F$21*'Input Parameters'!$G$23+'Model Parameters'!$F$22*'Input Parameters'!$G$24+'Model Parameters'!$F$20*'Input Parameters'!$G$22+D94*$I94-'Model Parameters'!$F$20*$S94)/(2*'Model Parameters'!$F$21)</f>
        <v>344.1542355838983</v>
      </c>
      <c r="W94" s="4">
        <f>D94*(2*$F94*U94*'Model Parameters'!$F$2*'Input Parameters'!$G$4)/(2*'Model Parameters'!$F$21)*EXP(-$S94*('Model Parameters'!$B$32+'Model Parameters'!$B$35))</f>
        <v>4768.3064272146112</v>
      </c>
      <c r="X94">
        <f>MAX(0,$V94+LN(1+($W94*('Model Parameters'!$B$33+2*'Model Parameters'!$B$35)*EXP(-$V94*('Model Parameters'!$B$33+2*'Model Parameters'!$B$35)))/(1+LN(SQRT(1+$W94*('Model Parameters'!$B$33+2*'Model Parameters'!$B$35)*EXP(-$V94*('Model Parameters'!$B$33+2*'Model Parameters'!$B$35))))))/('Model Parameters'!$B$33+2*'Model Parameters'!$B$35))</f>
        <v>2593.7219050164149</v>
      </c>
      <c r="Y94">
        <f>'Input Parameters'!$G$4*'Model Parameters'!$F$2*EXP(-'Model Parameters'!$B$32*$S94-'Model Parameters'!$B$33*$X94-'Model Parameters'!$B$35*($S94+2*$X94))*$U94</f>
        <v>0.41563759318925059</v>
      </c>
      <c r="Z94" s="8">
        <f>$E94-'Model Parameters'!$F$3*'Input Parameters'!$G$3/'Model Parameters'!$F$4*LN($S94/'Input Parameters'!$G$22)</f>
        <v>-1.2316418259147426</v>
      </c>
      <c r="AA94" s="8">
        <f>D94*$Y94*$F94*2*'Model Parameters'!$F$4/10</f>
        <v>187.63354697784956</v>
      </c>
      <c r="AB94" s="8">
        <f t="shared" si="10"/>
        <v>0.41563759318925059</v>
      </c>
      <c r="AC94" s="8">
        <f t="shared" si="11"/>
        <v>2593.7219050164149</v>
      </c>
      <c r="AD94" s="8">
        <f>LOG10(S94/1000/'Model Parameters'!$B$15)</f>
        <v>13.683815419520043</v>
      </c>
      <c r="AE94" s="8">
        <f>AA94*10/(AA94*10+('Model Parameters'!$F$4*D94)*I94)</f>
        <v>0.35882248803075634</v>
      </c>
      <c r="AF94" s="8">
        <f>MIN(1,('Model Parameters'!$B$45-'Model Parameters'!$F$3*'Input Parameters'!$G$3/'Model Parameters'!$F$4*LN($S94/'Input Parameters'!$G$22))/Z94)</f>
        <v>0.28550656409673125</v>
      </c>
      <c r="AG94" s="8">
        <f>MIN('Input Parameters'!$G$24+'Model Parameters'!$F$2*'Input Parameters'!$G$4*EXP(-'Model Parameters'!$B$32*$S94-'Model Parameters'!$B$33*$X94-'Model Parameters'!$B$35*($S94+2*$X94)),AC94*10^(3-AD94)/'Model Parameters'!$B$13)</f>
        <v>4.1315078718192726E-2</v>
      </c>
      <c r="AH94" s="8">
        <f>EXP(-'Model Parameters'!$B$32*$S94-'Model Parameters'!$B$33*$X94-'Model Parameters'!$B$35*($S94+2*$X94))</f>
        <v>0.35096887590886838</v>
      </c>
    </row>
    <row r="95" spans="4:34" x14ac:dyDescent="0.4">
      <c r="D95" s="4">
        <f t="shared" si="8"/>
        <v>9.2080000000000006E-6</v>
      </c>
      <c r="E95">
        <f t="shared" si="9"/>
        <v>-0.99</v>
      </c>
      <c r="F95">
        <f>'Input Parameters'!$G$15/(2*'Model Parameters'!$F$4)*'Model Parameters'!$B$39/('Model Parameters'!$B$65)*EXP(-($E95+0.11)/'Model Parameters'!$B$48)</f>
        <v>2568.2374124370176</v>
      </c>
      <c r="G95">
        <f>1/((SQRT($F95*(D95)^2/'Model Parameters'!$B$51))/TANH(SQRT($F95*(D95)^2/'Model Parameters'!$B$51))+$F95*D95/'Input Parameters'!$G$17)</f>
        <v>5.0740333506194231E-2</v>
      </c>
      <c r="H95">
        <f>'Model Parameters'!$F$2*'Input Parameters'!$G$4*$G95</f>
        <v>1.7282684012144236</v>
      </c>
      <c r="I95">
        <f>'Input Parameters'!$G$15*'Model Parameters'!$B$41/'Model Parameters'!$F$4*EXP(-$E95/'Model Parameters'!$B$50)</f>
        <v>3814.8600817790016</v>
      </c>
      <c r="J95">
        <f>'Input Parameters'!$G$22+('Model Parameters'!$F$20*'Input Parameters'!$G$22 - (1/(1/(D95*($I95+2*$F95*$H95))+1/('Model Parameters'!$F$22*'Input Parameters'!$G$24))) + D95*($I95+2*$F95*$H95))/('Model Parameters'!$F$20+2*'Input Parameters'!$G$13*D95*'Model Parameters'!$B$61*$H95)</f>
        <v>2334.0806195545442</v>
      </c>
      <c r="K95">
        <f>'Input Parameters'!$G$15/(2*'Model Parameters'!$F$4)*'Model Parameters'!$B$39/('Model Parameters'!$B$65)*EXP(-($E95+0.11)/'Model Parameters'!$B$48)+'Input Parameters'!$G$13*'Model Parameters'!$B$61*$J95</f>
        <v>5170.7373032403339</v>
      </c>
      <c r="L95">
        <f>1/((SQRT($K95*(D95)^2/'Model Parameters'!$B$51))/TANH(SQRT($K95*(D95)^2/'Model Parameters'!$B$51))+$K95*D95/'Input Parameters'!$G$17)</f>
        <v>3.4476569431846661E-2</v>
      </c>
      <c r="M95">
        <f>'Model Parameters'!$F$2*'Input Parameters'!$G$4*$L95</f>
        <v>1.1743077235403225</v>
      </c>
      <c r="N95">
        <f>'Input Parameters'!$G$22+('Model Parameters'!$F$20*'Input Parameters'!$G$22 - (1/(1/(D95*($I95+2*$F95*$M95))+1/('Model Parameters'!$F$22*'Input Parameters'!$G$24))) + D95*($I95+2*$F95*$M95))/('Model Parameters'!$F$20+2*'Input Parameters'!$G$13*D95*'Model Parameters'!$B$61*$M95)</f>
        <v>2343.0933150359538</v>
      </c>
      <c r="O95" s="4">
        <f>(2*'Model Parameters'!$F$21*'Input Parameters'!$G$23+'Model Parameters'!$F$22*'Input Parameters'!$G$24+'Model Parameters'!$F$20*'Input Parameters'!$G$22+D95*$I95-'Model Parameters'!$F$20*$N95)/(2*'Model Parameters'!$F$21)</f>
        <v>408.00380317779639</v>
      </c>
      <c r="P95" s="4">
        <f>D95*(2*$F95*$M95)/(2*'Model Parameters'!$F$21)*EXP(-$N95*('Model Parameters'!$B$32+'Model Parameters'!$B$35))</f>
        <v>4786.8476452655295</v>
      </c>
      <c r="Q95">
        <f>MAX(0,$O95+LN(1+($P95*('Model Parameters'!$B$33+2*'Model Parameters'!$B$35)*EXP(-$O95*('Model Parameters'!$B$33+2*'Model Parameters'!$B$35)))/(1+LN(SQRT(1+$P95*('Model Parameters'!$B$33+2*'Model Parameters'!$B$35)*EXP(-$O95*('Model Parameters'!$B$33+2*'Model Parameters'!$B$35))))))/('Model Parameters'!$B$33+2*'Model Parameters'!$B$35))</f>
        <v>2639.148463861256</v>
      </c>
      <c r="R95">
        <f>'Input Parameters'!$G$4*'Model Parameters'!$F$2*EXP(-'Model Parameters'!$B$32*$N95-'Model Parameters'!$B$33*$Q95-'Model Parameters'!$B$35*($N95+2*$Q95))*$L95</f>
        <v>0.40764146114099087</v>
      </c>
      <c r="S95">
        <f>'Input Parameters'!$G$22+('Model Parameters'!$F$20*'Input Parameters'!$G$22 - (1/(1/(D95*($I95+2*$F95*$R95))+1/('Model Parameters'!$F$22*'Input Parameters'!$G$24))) +D95*($I95+2*$F95*$R95))/('Model Parameters'!$F$20+2*'Input Parameters'!$G$13*D95*'Model Parameters'!$B$61*$R95)</f>
        <v>2370.4041126707507</v>
      </c>
      <c r="T95">
        <f>'Input Parameters'!$G$15/(2*'Model Parameters'!$F$4)*'Model Parameters'!$B$39/('Model Parameters'!$B$65)*EXP(-($E95+0.11)/'Model Parameters'!$B$48)+'Input Parameters'!$G$13*'Model Parameters'!$B$61*$S95</f>
        <v>5211.2379980649048</v>
      </c>
      <c r="U95">
        <f>1/((SQRT($T95*(D95)^2/'Model Parameters'!$B$51))/TANH(SQRT($T95*(D95)^2/'Model Parameters'!$B$51))+$T95*D95/'Input Parameters'!$G$17)</f>
        <v>3.4326028439437092E-2</v>
      </c>
      <c r="V95" s="4">
        <f>(2*'Model Parameters'!$F$21*'Input Parameters'!$G$23+'Model Parameters'!$F$22*'Input Parameters'!$G$24+'Model Parameters'!$F$20*'Input Parameters'!$G$22+D95*$I95-'Model Parameters'!$F$20*$S95)/(2*'Model Parameters'!$F$21)</f>
        <v>360.58964595786853</v>
      </c>
      <c r="W95" s="4">
        <f>D95*(2*$F95*U95*'Model Parameters'!$F$2*'Input Parameters'!$G$4)/(2*'Model Parameters'!$F$21)*EXP(-$S95*('Model Parameters'!$B$32+'Model Parameters'!$B$35))</f>
        <v>4747.5377238900546</v>
      </c>
      <c r="X95">
        <f>MAX(0,$V95+LN(1+($W95*('Model Parameters'!$B$33+2*'Model Parameters'!$B$35)*EXP(-$V95*('Model Parameters'!$B$33+2*'Model Parameters'!$B$35)))/(1+LN(SQRT(1+$W95*('Model Parameters'!$B$33+2*'Model Parameters'!$B$35)*EXP(-$V95*('Model Parameters'!$B$33+2*'Model Parameters'!$B$35))))))/('Model Parameters'!$B$33+2*'Model Parameters'!$B$35))</f>
        <v>2598.1827729672996</v>
      </c>
      <c r="Y95">
        <f>'Input Parameters'!$G$4*'Model Parameters'!$F$2*EXP(-'Model Parameters'!$B$32*$S95-'Model Parameters'!$B$33*$X95-'Model Parameters'!$B$35*($S95+2*$X95))*$U95</f>
        <v>0.408875907147767</v>
      </c>
      <c r="Z95" s="8">
        <f>$E95-'Model Parameters'!$F$3*'Input Parameters'!$G$3/'Model Parameters'!$F$4*LN($S95/'Input Parameters'!$G$22)</f>
        <v>-1.2318230953240989</v>
      </c>
      <c r="AA95" s="8">
        <f>D95*$Y95*$F95*2*'Model Parameters'!$F$4/10</f>
        <v>186.58717800101402</v>
      </c>
      <c r="AB95" s="8">
        <f t="shared" si="10"/>
        <v>0.408875907147767</v>
      </c>
      <c r="AC95" s="8">
        <f t="shared" si="11"/>
        <v>2598.1827729672996</v>
      </c>
      <c r="AD95" s="8">
        <f>LOG10(S95/1000/'Model Parameters'!$B$15)</f>
        <v>13.686879482451301</v>
      </c>
      <c r="AE95" s="8">
        <f>AA95*10/(AA95*10+('Model Parameters'!$F$4*D95)*I95)</f>
        <v>0.35505769854724345</v>
      </c>
      <c r="AF95" s="8">
        <f>MIN(1,('Model Parameters'!$B$45-'Model Parameters'!$F$3*'Input Parameters'!$G$3/'Model Parameters'!$F$4*LN($S95/'Input Parameters'!$G$22))/Z95)</f>
        <v>0.28561170565772875</v>
      </c>
      <c r="AG95" s="8">
        <f>MIN('Input Parameters'!$G$24+'Model Parameters'!$F$2*'Input Parameters'!$G$4*EXP(-'Model Parameters'!$B$32*$S95-'Model Parameters'!$B$33*$X95-'Model Parameters'!$B$35*($S95+2*$X95)),AC95*10^(3-AD95)/'Model Parameters'!$B$13)</f>
        <v>4.109517277553771E-2</v>
      </c>
      <c r="AH95" s="8">
        <f>EXP(-'Model Parameters'!$B$32*$S95-'Model Parameters'!$B$33*$X95-'Model Parameters'!$B$35*($S95+2*$X95))</f>
        <v>0.34971164216281919</v>
      </c>
    </row>
    <row r="96" spans="4:34" x14ac:dyDescent="0.4">
      <c r="D96" s="4">
        <f t="shared" si="8"/>
        <v>9.3070000000000008E-6</v>
      </c>
      <c r="E96">
        <f t="shared" si="9"/>
        <v>-0.99</v>
      </c>
      <c r="F96">
        <f>'Input Parameters'!$G$15/(2*'Model Parameters'!$F$4)*'Model Parameters'!$B$39/('Model Parameters'!$B$65)*EXP(-($E96+0.11)/'Model Parameters'!$B$48)</f>
        <v>2568.2374124370176</v>
      </c>
      <c r="G96">
        <f>1/((SQRT($F96*(D96)^2/'Model Parameters'!$B$51))/TANH(SQRT($F96*(D96)^2/'Model Parameters'!$B$51))+$F96*D96/'Input Parameters'!$G$17)</f>
        <v>5.0200600722578329E-2</v>
      </c>
      <c r="H96">
        <f>'Model Parameters'!$F$2*'Input Parameters'!$G$4*$G96</f>
        <v>1.709884542643431</v>
      </c>
      <c r="I96">
        <f>'Input Parameters'!$G$15*'Model Parameters'!$B$41/'Model Parameters'!$F$4*EXP(-$E96/'Model Parameters'!$B$50)</f>
        <v>3814.8600817790016</v>
      </c>
      <c r="J96">
        <f>'Input Parameters'!$G$22+('Model Parameters'!$F$20*'Input Parameters'!$G$22 - (1/(1/(D96*($I96+2*$F96*$H96))+1/('Model Parameters'!$F$22*'Input Parameters'!$G$24))) + D96*($I96+2*$F96*$H96))/('Model Parameters'!$F$20+2*'Input Parameters'!$G$13*D96*'Model Parameters'!$B$61*$H96)</f>
        <v>2341.6429856921982</v>
      </c>
      <c r="K96">
        <f>'Input Parameters'!$G$15/(2*'Model Parameters'!$F$4)*'Model Parameters'!$B$39/('Model Parameters'!$B$65)*EXP(-($E96+0.11)/'Model Parameters'!$B$48)+'Input Parameters'!$G$13*'Model Parameters'!$B$61*$J96</f>
        <v>5179.1693414838192</v>
      </c>
      <c r="L96">
        <f>1/((SQRT($K96*(D96)^2/'Model Parameters'!$B$51))/TANH(SQRT($K96*(D96)^2/'Model Parameters'!$B$51))+$K96*D96/'Input Parameters'!$G$17)</f>
        <v>3.4078683131530896E-2</v>
      </c>
      <c r="M96">
        <f>'Model Parameters'!$F$2*'Input Parameters'!$G$4*$L96</f>
        <v>1.1607553033531768</v>
      </c>
      <c r="N96">
        <f>'Input Parameters'!$G$22+('Model Parameters'!$F$20*'Input Parameters'!$G$22 - (1/(1/(D96*($I96+2*$F96*$M96))+1/('Model Parameters'!$F$22*'Input Parameters'!$G$24))) + D96*($I96+2*$F96*$M96))/('Model Parameters'!$F$20+2*'Input Parameters'!$G$13*D96*'Model Parameters'!$B$61*$M96)</f>
        <v>2352.9143676220369</v>
      </c>
      <c r="O96" s="4">
        <f>(2*'Model Parameters'!$F$21*'Input Parameters'!$G$23+'Model Parameters'!$F$22*'Input Parameters'!$G$24+'Model Parameters'!$F$20*'Input Parameters'!$G$22+D96*$I96-'Model Parameters'!$F$20*$N96)/(2*'Model Parameters'!$F$21)</f>
        <v>436.32091516554965</v>
      </c>
      <c r="P96" s="4">
        <f>D96*(2*$F96*$M96)/(2*'Model Parameters'!$F$21)*EXP(-$N96*('Model Parameters'!$B$32+'Model Parameters'!$B$35))</f>
        <v>4775.8247812173176</v>
      </c>
      <c r="Q96">
        <f>MAX(0,$O96+LN(1+($P96*('Model Parameters'!$B$33+2*'Model Parameters'!$B$35)*EXP(-$O96*('Model Parameters'!$B$33+2*'Model Parameters'!$B$35)))/(1+LN(SQRT(1+$P96*('Model Parameters'!$B$33+2*'Model Parameters'!$B$35)*EXP(-$O96*('Model Parameters'!$B$33+2*'Model Parameters'!$B$35))))))/('Model Parameters'!$B$33+2*'Model Parameters'!$B$35))</f>
        <v>2653.9340045683562</v>
      </c>
      <c r="R96">
        <f>'Input Parameters'!$G$4*'Model Parameters'!$F$2*EXP(-'Model Parameters'!$B$32*$N96-'Model Parameters'!$B$33*$Q96-'Model Parameters'!$B$35*($N96+2*$Q96))*$L96</f>
        <v>0.40074326495322632</v>
      </c>
      <c r="S96">
        <f>'Input Parameters'!$G$22+('Model Parameters'!$F$20*'Input Parameters'!$G$22 - (1/(1/(D96*($I96+2*$F96*$R96))+1/('Model Parameters'!$F$22*'Input Parameters'!$G$24))) +D96*($I96+2*$F96*$R96))/('Model Parameters'!$F$20+2*'Input Parameters'!$G$13*D96*'Model Parameters'!$B$61*$R96)</f>
        <v>2387.1463747339189</v>
      </c>
      <c r="T96">
        <f>'Input Parameters'!$G$15/(2*'Model Parameters'!$F$4)*'Model Parameters'!$B$39/('Model Parameters'!$B$65)*EXP(-($E96+0.11)/'Model Parameters'!$B$48)+'Input Parameters'!$G$13*'Model Parameters'!$B$61*$S96</f>
        <v>5229.9056202653373</v>
      </c>
      <c r="U96">
        <f>1/((SQRT($T96*(D96)^2/'Model Parameters'!$B$51))/TANH(SQRT($T96*(D96)^2/'Model Parameters'!$B$51))+$T96*D96/'Input Parameters'!$G$17)</f>
        <v>3.3892836087077535E-2</v>
      </c>
      <c r="V96" s="4">
        <f>(2*'Model Parameters'!$F$21*'Input Parameters'!$G$23+'Model Parameters'!$F$22*'Input Parameters'!$G$24+'Model Parameters'!$F$20*'Input Parameters'!$G$22+D96*$I96-'Model Parameters'!$F$20*$S96)/(2*'Model Parameters'!$F$21)</f>
        <v>376.89087621683478</v>
      </c>
      <c r="W96" s="4">
        <f>D96*(2*$F96*U96*'Model Parameters'!$F$2*'Input Parameters'!$G$4)/(2*'Model Parameters'!$F$21)*EXP(-$S96*('Model Parameters'!$B$32+'Model Parameters'!$B$35))</f>
        <v>4726.7961162659822</v>
      </c>
      <c r="X96">
        <f>MAX(0,$V96+LN(1+($W96*('Model Parameters'!$B$33+2*'Model Parameters'!$B$35)*EXP(-$V96*('Model Parameters'!$B$33+2*'Model Parameters'!$B$35)))/(1+LN(SQRT(1+$W96*('Model Parameters'!$B$33+2*'Model Parameters'!$B$35)*EXP(-$V96*('Model Parameters'!$B$33+2*'Model Parameters'!$B$35))))))/('Model Parameters'!$B$33+2*'Model Parameters'!$B$35))</f>
        <v>2602.5804286363023</v>
      </c>
      <c r="Y96">
        <f>'Input Parameters'!$G$4*'Model Parameters'!$F$2*EXP(-'Model Parameters'!$B$32*$S96-'Model Parameters'!$B$33*$X96-'Model Parameters'!$B$35*($S96+2*$X96))*$U96</f>
        <v>0.40227232516585981</v>
      </c>
      <c r="Z96" s="8">
        <f>$E96-'Model Parameters'!$F$3*'Input Parameters'!$G$3/'Model Parameters'!$F$4*LN($S96/'Input Parameters'!$G$22)</f>
        <v>-1.2320039266507281</v>
      </c>
      <c r="AA96" s="8">
        <f>D96*$Y96*$F96*2*'Model Parameters'!$F$4/10</f>
        <v>185.54738358993978</v>
      </c>
      <c r="AB96" s="8">
        <f t="shared" si="10"/>
        <v>0.40227232516585981</v>
      </c>
      <c r="AC96" s="8">
        <f t="shared" si="11"/>
        <v>2602.5804286363023</v>
      </c>
      <c r="AD96" s="8">
        <f>LOG10(S96/1000/'Model Parameters'!$B$15)</f>
        <v>13.68993614031047</v>
      </c>
      <c r="AE96" s="8">
        <f>AA96*10/(AA96*10+('Model Parameters'!$F$4*D96)*I96)</f>
        <v>0.35133801982527818</v>
      </c>
      <c r="AF96" s="8">
        <f>MIN(1,('Model Parameters'!$B$45-'Model Parameters'!$F$3*'Input Parameters'!$G$3/'Model Parameters'!$F$4*LN($S96/'Input Parameters'!$G$22))/Z96)</f>
        <v>0.28571656229024422</v>
      </c>
      <c r="AG96" s="8">
        <f>MIN('Input Parameters'!$G$24+'Model Parameters'!$F$2*'Input Parameters'!$G$4*EXP(-'Model Parameters'!$B$32*$S96-'Model Parameters'!$B$33*$X96-'Model Parameters'!$B$35*($S96+2*$X96)),AC96*10^(3-AD96)/'Model Parameters'!$B$13)</f>
        <v>4.0876020991292665E-2</v>
      </c>
      <c r="AH96" s="8">
        <f>EXP(-'Model Parameters'!$B$32*$S96-'Model Parameters'!$B$33*$X96-'Model Parameters'!$B$35*($S96+2*$X96))</f>
        <v>0.3484611554150373</v>
      </c>
    </row>
    <row r="97" spans="2:54" x14ac:dyDescent="0.4">
      <c r="D97" s="4">
        <f t="shared" si="8"/>
        <v>9.4060000000000011E-6</v>
      </c>
      <c r="E97">
        <f t="shared" si="9"/>
        <v>-0.99</v>
      </c>
      <c r="F97">
        <f>'Input Parameters'!$G$15/(2*'Model Parameters'!$F$4)*'Model Parameters'!$B$39/('Model Parameters'!$B$65)*EXP(-($E97+0.11)/'Model Parameters'!$B$48)</f>
        <v>2568.2374124370176</v>
      </c>
      <c r="G97">
        <f>1/((SQRT($F97*(D97)^2/'Model Parameters'!$B$51))/TANH(SQRT($F97*(D97)^2/'Model Parameters'!$B$51))+$F97*D97/'Input Parameters'!$G$17)</f>
        <v>4.9672229526370029E-2</v>
      </c>
      <c r="H97">
        <f>'Model Parameters'!$F$2*'Input Parameters'!$G$4*$G97</f>
        <v>1.6918876715269415</v>
      </c>
      <c r="I97">
        <f>'Input Parameters'!$G$15*'Model Parameters'!$B$41/'Model Parameters'!$F$4*EXP(-$E97/'Model Parameters'!$B$50)</f>
        <v>3814.8600817790016</v>
      </c>
      <c r="J97">
        <f>'Input Parameters'!$G$22+('Model Parameters'!$F$20*'Input Parameters'!$G$22 - (1/(1/(D97*($I97+2*$F97*$H97))+1/('Model Parameters'!$F$22*'Input Parameters'!$G$24))) + D97*($I97+2*$F97*$H97))/('Model Parameters'!$F$20+2*'Input Parameters'!$G$13*D97*'Model Parameters'!$B$61*$H97)</f>
        <v>2349.2053521824978</v>
      </c>
      <c r="K97">
        <f>'Input Parameters'!$G$15/(2*'Model Parameters'!$F$4)*'Model Parameters'!$B$39/('Model Parameters'!$B$65)*EXP(-($E97+0.11)/'Model Parameters'!$B$48)+'Input Parameters'!$G$13*'Model Parameters'!$B$61*$J97</f>
        <v>5187.6013801205027</v>
      </c>
      <c r="L97">
        <f>1/((SQRT($K97*(D97)^2/'Model Parameters'!$B$51))/TANH(SQRT($K97*(D97)^2/'Model Parameters'!$B$51))+$K97*D97/'Input Parameters'!$G$17)</f>
        <v>3.3689248341151883E-2</v>
      </c>
      <c r="M97">
        <f>'Model Parameters'!$F$2*'Input Parameters'!$G$4*$L97</f>
        <v>1.147490750362735</v>
      </c>
      <c r="N97">
        <f>'Input Parameters'!$G$22+('Model Parameters'!$F$20*'Input Parameters'!$G$22 - (1/(1/(D97*($I97+2*$F97*$M97))+1/('Model Parameters'!$F$22*'Input Parameters'!$G$24))) + D97*($I97+2*$F97*$M97))/('Model Parameters'!$F$20+2*'Input Parameters'!$G$13*D97*'Model Parameters'!$B$61*$M97)</f>
        <v>2362.7465672825419</v>
      </c>
      <c r="O97" s="4">
        <f>(2*'Model Parameters'!$F$21*'Input Parameters'!$G$23+'Model Parameters'!$F$22*'Input Parameters'!$G$24+'Model Parameters'!$F$20*'Input Parameters'!$G$22+D97*$I97-'Model Parameters'!$F$20*$N97)/(2*'Model Parameters'!$F$21)</f>
        <v>464.61867476578772</v>
      </c>
      <c r="P97" s="4">
        <f>D97*(2*$F97*$M97)/(2*'Model Parameters'!$F$21)*EXP(-$N97*('Model Parameters'!$B$32+'Model Parameters'!$B$35))</f>
        <v>4764.8265191005494</v>
      </c>
      <c r="Q97">
        <f>MAX(0,$O97+LN(1+($P97*('Model Parameters'!$B$33+2*'Model Parameters'!$B$35)*EXP(-$O97*('Model Parameters'!$B$33+2*'Model Parameters'!$B$35)))/(1+LN(SQRT(1+$P97*('Model Parameters'!$B$33+2*'Model Parameters'!$B$35)*EXP(-$O97*('Model Parameters'!$B$33+2*'Model Parameters'!$B$35))))))/('Model Parameters'!$B$33+2*'Model Parameters'!$B$35))</f>
        <v>2668.7579790862328</v>
      </c>
      <c r="R97">
        <f>'Input Parameters'!$G$4*'Model Parameters'!$F$2*EXP(-'Model Parameters'!$B$32*$N97-'Model Parameters'!$B$33*$Q97-'Model Parameters'!$B$35*($N97+2*$Q97))*$L97</f>
        <v>0.39400215254121423</v>
      </c>
      <c r="S97">
        <f>'Input Parameters'!$G$22+('Model Parameters'!$F$20*'Input Parameters'!$G$22 - (1/(1/(D97*($I97+2*$F97*$R97))+1/('Model Parameters'!$F$22*'Input Parameters'!$G$24))) +D97*($I97+2*$F97*$R97))/('Model Parameters'!$F$20+2*'Input Parameters'!$G$13*D97*'Model Parameters'!$B$61*$R97)</f>
        <v>2403.965917991216</v>
      </c>
      <c r="T97">
        <f>'Input Parameters'!$G$15/(2*'Model Parameters'!$F$4)*'Model Parameters'!$B$39/('Model Parameters'!$B$65)*EXP(-($E97+0.11)/'Model Parameters'!$B$48)+'Input Parameters'!$G$13*'Model Parameters'!$B$61*$S97</f>
        <v>5248.6594109972229</v>
      </c>
      <c r="U97">
        <f>1/((SQRT($T97*(D97)^2/'Model Parameters'!$B$51))/TANH(SQRT($T97*(D97)^2/'Model Parameters'!$B$51))+$T97*D97/'Input Parameters'!$G$17)</f>
        <v>3.3468817043200878E-2</v>
      </c>
      <c r="V97" s="4">
        <f>(2*'Model Parameters'!$F$21*'Input Parameters'!$G$23+'Model Parameters'!$F$22*'Input Parameters'!$G$24+'Model Parameters'!$F$20*'Input Parameters'!$G$22+D97*$I97-'Model Parameters'!$F$20*$S97)/(2*'Model Parameters'!$F$21)</f>
        <v>393.05793893014442</v>
      </c>
      <c r="W97" s="4">
        <f>D97*(2*$F97*U97*'Model Parameters'!$F$2*'Input Parameters'!$G$4)/(2*'Model Parameters'!$F$21)*EXP(-$S97*('Model Parameters'!$B$32+'Model Parameters'!$B$35))</f>
        <v>4706.0822686142192</v>
      </c>
      <c r="X97">
        <f>MAX(0,$V97+LN(1+($W97*('Model Parameters'!$B$33+2*'Model Parameters'!$B$35)*EXP(-$V97*('Model Parameters'!$B$33+2*'Model Parameters'!$B$35)))/(1+LN(SQRT(1+$W97*('Model Parameters'!$B$33+2*'Model Parameters'!$B$35)*EXP(-$V97*('Model Parameters'!$B$33+2*'Model Parameters'!$B$35))))))/('Model Parameters'!$B$33+2*'Model Parameters'!$B$35))</f>
        <v>2606.9146316240913</v>
      </c>
      <c r="Y97">
        <f>'Input Parameters'!$G$4*'Model Parameters'!$F$2*EXP(-'Model Parameters'!$B$32*$S97-'Model Parameters'!$B$33*$X97-'Model Parameters'!$B$35*($S97+2*$X97))*$U97</f>
        <v>0.39582180402744499</v>
      </c>
      <c r="Z97" s="8">
        <f>$E97-'Model Parameters'!$F$3*'Input Parameters'!$G$3/'Model Parameters'!$F$4*LN($S97/'Input Parameters'!$G$22)</f>
        <v>-1.2321843201064409</v>
      </c>
      <c r="AA97" s="8">
        <f>D97*$Y97*$F97*2*'Model Parameters'!$F$4/10</f>
        <v>184.51413997675118</v>
      </c>
      <c r="AB97" s="8">
        <f t="shared" si="10"/>
        <v>0.39582180402744499</v>
      </c>
      <c r="AC97" s="8">
        <f t="shared" si="11"/>
        <v>2606.9146316240913</v>
      </c>
      <c r="AD97" s="8">
        <f>LOG10(S97/1000/'Model Parameters'!$B$15)</f>
        <v>13.692985396677852</v>
      </c>
      <c r="AE97" s="8">
        <f>AA97*10/(AA97*10+('Model Parameters'!$F$4*D97)*I97)</f>
        <v>0.34766289684045137</v>
      </c>
      <c r="AF97" s="8">
        <f>MIN(1,('Model Parameters'!$B$45-'Model Parameters'!$F$3*'Input Parameters'!$G$3/'Model Parameters'!$F$4*LN($S97/'Input Parameters'!$G$22))/Z97)</f>
        <v>0.28582113435432921</v>
      </c>
      <c r="AG97" s="8">
        <f>MIN('Input Parameters'!$G$24+'Model Parameters'!$F$2*'Input Parameters'!$G$4*EXP(-'Model Parameters'!$B$32*$S97-'Model Parameters'!$B$33*$X97-'Model Parameters'!$B$35*($S97+2*$X97)),AC97*10^(3-AD97)/'Model Parameters'!$B$13)</f>
        <v>4.0657625119205648E-2</v>
      </c>
      <c r="AH97" s="8">
        <f>EXP(-'Model Parameters'!$B$32*$S97-'Model Parameters'!$B$33*$X97-'Model Parameters'!$B$35*($S97+2*$X97))</f>
        <v>0.34721739878652763</v>
      </c>
    </row>
    <row r="98" spans="2:54" x14ac:dyDescent="0.4">
      <c r="D98" s="4">
        <f t="shared" si="8"/>
        <v>9.5050000000000013E-6</v>
      </c>
      <c r="E98">
        <f t="shared" si="9"/>
        <v>-0.99</v>
      </c>
      <c r="F98">
        <f>'Input Parameters'!$G$15/(2*'Model Parameters'!$F$4)*'Model Parameters'!$B$39/('Model Parameters'!$B$65)*EXP(-($E98+0.11)/'Model Parameters'!$B$48)</f>
        <v>2568.2374124370176</v>
      </c>
      <c r="G98">
        <f>1/((SQRT($F98*(D98)^2/'Model Parameters'!$B$51))/TANH(SQRT($F98*(D98)^2/'Model Parameters'!$B$51))+$F98*D98/'Input Parameters'!$G$17)</f>
        <v>4.9154864905316842E-2</v>
      </c>
      <c r="H98">
        <f>'Model Parameters'!$F$2*'Input Parameters'!$G$4*$G98</f>
        <v>1.6742656957793178</v>
      </c>
      <c r="I98">
        <f>'Input Parameters'!$G$15*'Model Parameters'!$B$41/'Model Parameters'!$F$4*EXP(-$E98/'Model Parameters'!$B$50)</f>
        <v>3814.8600817790016</v>
      </c>
      <c r="J98">
        <f>'Input Parameters'!$G$22+('Model Parameters'!$F$20*'Input Parameters'!$G$22 - (1/(1/(D98*($I98+2*$F98*$H98))+1/('Model Parameters'!$F$22*'Input Parameters'!$G$24))) + D98*($I98+2*$F98*$H98))/('Model Parameters'!$F$20+2*'Input Parameters'!$G$13*D98*'Model Parameters'!$B$61*$H98)</f>
        <v>2356.767719022067</v>
      </c>
      <c r="K98">
        <f>'Input Parameters'!$G$15/(2*'Model Parameters'!$F$4)*'Model Parameters'!$B$39/('Model Parameters'!$B$65)*EXP(-($E98+0.11)/'Model Parameters'!$B$48)+'Input Parameters'!$G$13*'Model Parameters'!$B$61*$J98</f>
        <v>5196.0334191466227</v>
      </c>
      <c r="L98">
        <f>1/((SQRT($K98*(D98)^2/'Model Parameters'!$B$51))/TANH(SQRT($K98*(D98)^2/'Model Parameters'!$B$51))+$K98*D98/'Input Parameters'!$G$17)</f>
        <v>3.3308000673478701E-2</v>
      </c>
      <c r="M98">
        <f>'Model Parameters'!$F$2*'Input Parameters'!$G$4*$L98</f>
        <v>1.1345050592656154</v>
      </c>
      <c r="N98">
        <f>'Input Parameters'!$G$22+('Model Parameters'!$F$20*'Input Parameters'!$G$22 - (1/(1/(D98*($I98+2*$F98*$M98))+1/('Model Parameters'!$F$22*'Input Parameters'!$G$24))) + D98*($I98+2*$F98*$M98))/('Model Parameters'!$F$20+2*'Input Parameters'!$G$13*D98*'Model Parameters'!$B$61*$M98)</f>
        <v>2372.5898919721349</v>
      </c>
      <c r="O98" s="4">
        <f>(2*'Model Parameters'!$F$21*'Input Parameters'!$G$23+'Model Parameters'!$F$22*'Input Parameters'!$G$24+'Model Parameters'!$F$20*'Input Parameters'!$G$22+D98*$I98-'Model Parameters'!$F$20*$N98)/(2*'Model Parameters'!$F$21)</f>
        <v>492.89712025131917</v>
      </c>
      <c r="P98" s="4">
        <f>D98*(2*$F98*$M98)/(2*'Model Parameters'!$F$21)*EXP(-$N98*('Model Parameters'!$B$32+'Model Parameters'!$B$35))</f>
        <v>4753.8527991918181</v>
      </c>
      <c r="Q98">
        <f>MAX(0,$O98+LN(1+($P98*('Model Parameters'!$B$33+2*'Model Parameters'!$B$35)*EXP(-$O98*('Model Parameters'!$B$33+2*'Model Parameters'!$B$35)))/(1+LN(SQRT(1+$P98*('Model Parameters'!$B$33+2*'Model Parameters'!$B$35)*EXP(-$O98*('Model Parameters'!$B$33+2*'Model Parameters'!$B$35))))))/('Model Parameters'!$B$33+2*'Model Parameters'!$B$35))</f>
        <v>2683.6203304095079</v>
      </c>
      <c r="R98">
        <f>'Input Parameters'!$G$4*'Model Parameters'!$F$2*EXP(-'Model Parameters'!$B$32*$N98-'Model Parameters'!$B$33*$Q98-'Model Parameters'!$B$35*($N98+2*$Q98))*$L98</f>
        <v>0.38741319976269362</v>
      </c>
      <c r="S98">
        <f>'Input Parameters'!$G$22+('Model Parameters'!$F$20*'Input Parameters'!$G$22 - (1/(1/(D98*($I98+2*$F98*$R98))+1/('Model Parameters'!$F$22*'Input Parameters'!$G$24))) +D98*($I98+2*$F98*$R98))/('Model Parameters'!$F$20+2*'Input Parameters'!$G$13*D98*'Model Parameters'!$B$61*$R98)</f>
        <v>2420.8627310491011</v>
      </c>
      <c r="T98">
        <f>'Input Parameters'!$G$15/(2*'Model Parameters'!$F$4)*'Model Parameters'!$B$39/('Model Parameters'!$B$65)*EXP(-($E98+0.11)/'Model Parameters'!$B$48)+'Input Parameters'!$G$13*'Model Parameters'!$B$61*$S98</f>
        <v>5267.4993575567651</v>
      </c>
      <c r="U98">
        <f>1/((SQRT($T98*(D98)^2/'Model Parameters'!$B$51))/TANH(SQRT($T98*(D98)^2/'Model Parameters'!$B$51))+$T98*D98/'Input Parameters'!$G$17)</f>
        <v>3.3053686453278025E-2</v>
      </c>
      <c r="V98" s="4">
        <f>(2*'Model Parameters'!$F$21*'Input Parameters'!$G$23+'Model Parameters'!$F$22*'Input Parameters'!$G$24+'Model Parameters'!$F$20*'Input Parameters'!$G$22+D98*$I98-'Model Parameters'!$F$20*$S98)/(2*'Model Parameters'!$F$21)</f>
        <v>409.09085387807528</v>
      </c>
      <c r="W98" s="4">
        <f>D98*(2*$F98*U98*'Model Parameters'!$F$2*'Input Parameters'!$G$4)/(2*'Model Parameters'!$F$21)*EXP(-$S98*('Model Parameters'!$B$32+'Model Parameters'!$B$35))</f>
        <v>4685.3968414066885</v>
      </c>
      <c r="X98">
        <f>MAX(0,$V98+LN(1+($W98*('Model Parameters'!$B$33+2*'Model Parameters'!$B$35)*EXP(-$V98*('Model Parameters'!$B$33+2*'Model Parameters'!$B$35)))/(1+LN(SQRT(1+$W98*('Model Parameters'!$B$33+2*'Model Parameters'!$B$35)*EXP(-$V98*('Model Parameters'!$B$33+2*'Model Parameters'!$B$35))))))/('Model Parameters'!$B$33+2*'Model Parameters'!$B$35))</f>
        <v>2611.1851469807048</v>
      </c>
      <c r="Y98">
        <f>'Input Parameters'!$G$4*'Model Parameters'!$F$2*EXP(-'Model Parameters'!$B$32*$S98-'Model Parameters'!$B$33*$X98-'Model Parameters'!$B$35*($S98+2*$X98))*$U98</f>
        <v>0.3895195100097093</v>
      </c>
      <c r="Z98" s="8">
        <f>$E98-'Model Parameters'!$F$3*'Input Parameters'!$G$3/'Model Parameters'!$F$4*LN($S98/'Input Parameters'!$G$22)</f>
        <v>-1.2323642758971691</v>
      </c>
      <c r="AA98" s="8">
        <f>D98*$Y98*$F98*2*'Model Parameters'!$F$4/10</f>
        <v>183.48742310216238</v>
      </c>
      <c r="AB98" s="8">
        <f t="shared" si="10"/>
        <v>0.3895195100097093</v>
      </c>
      <c r="AC98" s="8">
        <f t="shared" si="11"/>
        <v>2611.1851469807048</v>
      </c>
      <c r="AD98" s="8">
        <f>LOG10(S98/1000/'Model Parameters'!$B$15)</f>
        <v>13.696027255034394</v>
      </c>
      <c r="AE98" s="8">
        <f>AA98*10/(AA98*10+('Model Parameters'!$F$4*D98)*I98)</f>
        <v>0.34403178112100596</v>
      </c>
      <c r="AF98" s="8">
        <f>MIN(1,('Model Parameters'!$B$45-'Model Parameters'!$F$3*'Input Parameters'!$G$3/'Model Parameters'!$F$4*LN($S98/'Input Parameters'!$G$22))/Z98)</f>
        <v>0.28592542220573997</v>
      </c>
      <c r="AG98" s="8">
        <f>MIN('Input Parameters'!$G$24+'Model Parameters'!$F$2*'Input Parameters'!$G$4*EXP(-'Model Parameters'!$B$32*$S98-'Model Parameters'!$B$33*$X98-'Model Parameters'!$B$35*($S98+2*$X98)),AC98*10^(3-AD98)/'Model Parameters'!$B$13)</f>
        <v>4.0439986870774582E-2</v>
      </c>
      <c r="AH98" s="8">
        <f>EXP(-'Model Parameters'!$B$32*$S98-'Model Parameters'!$B$33*$X98-'Model Parameters'!$B$35*($S98+2*$X98))</f>
        <v>0.34598035502384206</v>
      </c>
    </row>
    <row r="99" spans="2:54" x14ac:dyDescent="0.4">
      <c r="D99" s="4">
        <f t="shared" si="8"/>
        <v>9.6039999999999999E-6</v>
      </c>
      <c r="E99">
        <f t="shared" si="9"/>
        <v>-0.99</v>
      </c>
      <c r="F99">
        <f>'Input Parameters'!$G$15/(2*'Model Parameters'!$F$4)*'Model Parameters'!$B$39/('Model Parameters'!$B$65)*EXP(-($E99+0.11)/'Model Parameters'!$B$48)</f>
        <v>2568.2374124370176</v>
      </c>
      <c r="G99">
        <f>1/((SQRT($F99*(D99)^2/'Model Parameters'!$B$51))/TANH(SQRT($F99*(D99)^2/'Model Parameters'!$B$51))+$F99*D99/'Input Parameters'!$G$17)</f>
        <v>4.8648166485322435E-2</v>
      </c>
      <c r="H99">
        <f>'Model Parameters'!$F$2*'Input Parameters'!$G$4*$G99</f>
        <v>1.6570070219057078</v>
      </c>
      <c r="I99">
        <f>'Input Parameters'!$G$15*'Model Parameters'!$B$41/'Model Parameters'!$F$4*EXP(-$E99/'Model Parameters'!$B$50)</f>
        <v>3814.8600817790016</v>
      </c>
      <c r="J99">
        <f>'Input Parameters'!$G$22+('Model Parameters'!$F$20*'Input Parameters'!$G$22 - (1/(1/(D99*($I99+2*$F99*$H99))+1/('Model Parameters'!$F$22*'Input Parameters'!$G$24))) + D99*($I99+2*$F99*$H99))/('Model Parameters'!$F$20+2*'Input Parameters'!$G$13*D99*'Model Parameters'!$B$61*$H99)</f>
        <v>2364.3300862075716</v>
      </c>
      <c r="K99">
        <f>'Input Parameters'!$G$15/(2*'Model Parameters'!$F$4)*'Model Parameters'!$B$39/('Model Parameters'!$B$65)*EXP(-($E99+0.11)/'Model Parameters'!$B$48)+'Input Parameters'!$G$13*'Model Parameters'!$B$61*$J99</f>
        <v>5204.4654585584594</v>
      </c>
      <c r="L99">
        <f>1/((SQRT($K99*(D99)^2/'Model Parameters'!$B$51))/TANH(SQRT($K99*(D99)^2/'Model Parameters'!$B$51))+$K99*D99/'Input Parameters'!$G$17)</f>
        <v>3.2934686644427245E-2</v>
      </c>
      <c r="M99">
        <f>'Model Parameters'!$F$2*'Input Parameters'!$G$4*$L99</f>
        <v>1.1217895961309297</v>
      </c>
      <c r="N99">
        <f>'Input Parameters'!$G$22+('Model Parameters'!$F$20*'Input Parameters'!$G$22 - (1/(1/(D99*($I99+2*$F99*$M99))+1/('Model Parameters'!$F$22*'Input Parameters'!$G$24))) + D99*($I99+2*$F99*$M99))/('Model Parameters'!$F$20+2*'Input Parameters'!$G$13*D99*'Model Parameters'!$B$61*$M99)</f>
        <v>2382.4443197245355</v>
      </c>
      <c r="O99" s="4">
        <f>(2*'Model Parameters'!$F$21*'Input Parameters'!$G$23+'Model Parameters'!$F$22*'Input Parameters'!$G$24+'Model Parameters'!$F$20*'Input Parameters'!$G$22+D99*$I99-'Model Parameters'!$F$20*$N99)/(2*'Model Parameters'!$F$21)</f>
        <v>521.1562897577079</v>
      </c>
      <c r="P99" s="4">
        <f>D99*(2*$F99*$M99)/(2*'Model Parameters'!$F$21)*EXP(-$N99*('Model Parameters'!$B$32+'Model Parameters'!$B$35))</f>
        <v>4742.9035619897068</v>
      </c>
      <c r="Q99">
        <f>MAX(0,$O99+LN(1+($P99*('Model Parameters'!$B$33+2*'Model Parameters'!$B$35)*EXP(-$O99*('Model Parameters'!$B$33+2*'Model Parameters'!$B$35)))/(1+LN(SQRT(1+$P99*('Model Parameters'!$B$33+2*'Model Parameters'!$B$35)*EXP(-$O99*('Model Parameters'!$B$33+2*'Model Parameters'!$B$35))))))/('Model Parameters'!$B$33+2*'Model Parameters'!$B$35))</f>
        <v>2698.5210015907633</v>
      </c>
      <c r="R99">
        <f>'Input Parameters'!$G$4*'Model Parameters'!$F$2*EXP(-'Model Parameters'!$B$32*$N99-'Model Parameters'!$B$33*$Q99-'Model Parameters'!$B$35*($N99+2*$Q99))*$L99</f>
        <v>0.38097168513150687</v>
      </c>
      <c r="S99">
        <f>'Input Parameters'!$G$22+('Model Parameters'!$F$20*'Input Parameters'!$G$22 - (1/(1/(D99*($I99+2*$F99*$R99))+1/('Model Parameters'!$F$22*'Input Parameters'!$G$24))) +D99*($I99+2*$F99*$R99))/('Model Parameters'!$F$20+2*'Input Parameters'!$G$13*D99*'Model Parameters'!$B$61*$R99)</f>
        <v>2437.8367983546277</v>
      </c>
      <c r="T99">
        <f>'Input Parameters'!$G$15/(2*'Model Parameters'!$F$4)*'Model Parameters'!$B$39/('Model Parameters'!$B$65)*EXP(-($E99+0.11)/'Model Parameters'!$B$48)+'Input Parameters'!$G$13*'Model Parameters'!$B$61*$S99</f>
        <v>5286.4254426024272</v>
      </c>
      <c r="U99">
        <f>1/((SQRT($T99*(D99)^2/'Model Parameters'!$B$51))/TANH(SQRT($T99*(D99)^2/'Model Parameters'!$B$51))+$T99*D99/'Input Parameters'!$G$17)</f>
        <v>3.2647171197837214E-2</v>
      </c>
      <c r="V99" s="4">
        <f>(2*'Model Parameters'!$F$21*'Input Parameters'!$G$23+'Model Parameters'!$F$22*'Input Parameters'!$G$24+'Model Parameters'!$F$20*'Input Parameters'!$G$22+D99*$I99-'Model Parameters'!$F$20*$S99)/(2*'Model Parameters'!$F$21)</f>
        <v>424.98964806202935</v>
      </c>
      <c r="W99" s="4">
        <f>D99*(2*$F99*U99*'Model Parameters'!$F$2*'Input Parameters'!$G$4)/(2*'Model Parameters'!$F$21)*EXP(-$S99*('Model Parameters'!$B$32+'Model Parameters'!$B$35))</f>
        <v>4664.7404912213306</v>
      </c>
      <c r="X99">
        <f>MAX(0,$V99+LN(1+($W99*('Model Parameters'!$B$33+2*'Model Parameters'!$B$35)*EXP(-$V99*('Model Parameters'!$B$33+2*'Model Parameters'!$B$35)))/(1+LN(SQRT(1+$W99*('Model Parameters'!$B$33+2*'Model Parameters'!$B$35)*EXP(-$V99*('Model Parameters'!$B$33+2*'Model Parameters'!$B$35))))))/('Model Parameters'!$B$33+2*'Model Parameters'!$B$35))</f>
        <v>2615.3917452368378</v>
      </c>
      <c r="Y99">
        <f>'Input Parameters'!$G$4*'Model Parameters'!$F$2*EXP(-'Model Parameters'!$B$32*$S99-'Model Parameters'!$B$33*$X99-'Model Parameters'!$B$35*($S99+2*$X99))*$U99</f>
        <v>0.38336080809904127</v>
      </c>
      <c r="Z99" s="8">
        <f>$E99-'Model Parameters'!$F$3*'Input Parameters'!$G$3/'Model Parameters'!$F$4*LN($S99/'Input Parameters'!$G$22)</f>
        <v>-1.232543794223329</v>
      </c>
      <c r="AA99" s="8">
        <f>D99*$Y99*$F99*2*'Model Parameters'!$F$4/10</f>
        <v>182.46720862186916</v>
      </c>
      <c r="AB99" s="8">
        <f t="shared" si="10"/>
        <v>0.38336080809904127</v>
      </c>
      <c r="AC99" s="8">
        <f t="shared" si="11"/>
        <v>2615.3917452368378</v>
      </c>
      <c r="AD99" s="8">
        <f>LOG10(S99/1000/'Model Parameters'!$B$15)</f>
        <v>13.699061718767807</v>
      </c>
      <c r="AE99" s="8">
        <f>AA99*10/(AA99*10+('Model Parameters'!$F$4*D99)*I99)</f>
        <v>0.34044413067291157</v>
      </c>
      <c r="AF99" s="8">
        <f>MIN(1,('Model Parameters'!$B$45-'Model Parameters'!$F$3*'Input Parameters'!$G$3/'Model Parameters'!$F$4*LN($S99/'Input Parameters'!$G$22))/Z99)</f>
        <v>0.28602942619615379</v>
      </c>
      <c r="AG99" s="8">
        <f>MIN('Input Parameters'!$G$24+'Model Parameters'!$F$2*'Input Parameters'!$G$4*EXP(-'Model Parameters'!$B$32*$S99-'Model Parameters'!$B$33*$X99-'Model Parameters'!$B$35*($S99+2*$X99)),AC99*10^(3-AD99)/'Model Parameters'!$B$13)</f>
        <v>4.0223107914914562E-2</v>
      </c>
      <c r="AH99" s="8">
        <f>EXP(-'Model Parameters'!$B$32*$S99-'Model Parameters'!$B$33*$X99-'Model Parameters'!$B$35*($S99+2*$X99))</f>
        <v>0.34475000650447452</v>
      </c>
    </row>
    <row r="100" spans="2:54" x14ac:dyDescent="0.4">
      <c r="D100" s="4">
        <f t="shared" si="8"/>
        <v>9.7030000000000001E-6</v>
      </c>
      <c r="E100">
        <f t="shared" si="9"/>
        <v>-0.99</v>
      </c>
      <c r="F100">
        <f>'Input Parameters'!$G$15/(2*'Model Parameters'!$F$4)*'Model Parameters'!$B$39/('Model Parameters'!$B$65)*EXP(-($E100+0.11)/'Model Parameters'!$B$48)</f>
        <v>2568.2374124370176</v>
      </c>
      <c r="G100">
        <f>1/((SQRT($F100*(D100)^2/'Model Parameters'!$B$51))/TANH(SQRT($F100*(D100)^2/'Model Parameters'!$B$51))+$F100*D100/'Input Parameters'!$G$17)</f>
        <v>4.8151807783678932E-2</v>
      </c>
      <c r="H100">
        <f>'Model Parameters'!$F$2*'Input Parameters'!$G$4*$G100</f>
        <v>1.6401005295663629</v>
      </c>
      <c r="I100">
        <f>'Input Parameters'!$G$15*'Model Parameters'!$B$41/'Model Parameters'!$F$4*EXP(-$E100/'Model Parameters'!$B$50)</f>
        <v>3814.8600817790016</v>
      </c>
      <c r="J100">
        <f>'Input Parameters'!$G$22+('Model Parameters'!$F$20*'Input Parameters'!$G$22 - (1/(1/(D100*($I100+2*$F100*$H100))+1/('Model Parameters'!$F$22*'Input Parameters'!$G$24))) + D100*($I100+2*$F100*$H100))/('Model Parameters'!$F$20+2*'Input Parameters'!$G$13*D100*'Model Parameters'!$B$61*$H100)</f>
        <v>2371.8924537357198</v>
      </c>
      <c r="K100">
        <f>'Input Parameters'!$G$15/(2*'Model Parameters'!$F$4)*'Model Parameters'!$B$39/('Model Parameters'!$B$65)*EXP(-($E100+0.11)/'Model Parameters'!$B$48)+'Input Parameters'!$G$13*'Model Parameters'!$B$61*$J100</f>
        <v>5212.8974983523458</v>
      </c>
      <c r="L100">
        <f>1/((SQRT($K100*(D100)^2/'Model Parameters'!$B$51))/TANH(SQRT($K100*(D100)^2/'Model Parameters'!$B$51))+$K100*D100/'Input Parameters'!$G$17)</f>
        <v>3.2569063116822172E-2</v>
      </c>
      <c r="M100">
        <f>'Model Parameters'!$F$2*'Input Parameters'!$G$4*$L100</f>
        <v>1.1093360794542357</v>
      </c>
      <c r="N100">
        <f>'Input Parameters'!$G$22+('Model Parameters'!$F$20*'Input Parameters'!$G$22 - (1/(1/(D100*($I100+2*$F100*$M100))+1/('Model Parameters'!$F$22*'Input Parameters'!$G$24))) + D100*($I100+2*$F100*$M100))/('Model Parameters'!$F$20+2*'Input Parameters'!$G$13*D100*'Model Parameters'!$B$61*$M100)</f>
        <v>2392.3098286521026</v>
      </c>
      <c r="O100" s="4">
        <f>(2*'Model Parameters'!$F$21*'Input Parameters'!$G$23+'Model Parameters'!$F$22*'Input Parameters'!$G$24+'Model Parameters'!$F$20*'Input Parameters'!$G$22+D100*$I100-'Model Parameters'!$F$20*$N100)/(2*'Model Parameters'!$F$21)</f>
        <v>549.39622128399185</v>
      </c>
      <c r="P100" s="4">
        <f>D100*(2*$F100*$M100)/(2*'Model Parameters'!$F$21)*EXP(-$N100*('Model Parameters'!$B$32+'Model Parameters'!$B$35))</f>
        <v>4731.9787482132679</v>
      </c>
      <c r="Q100">
        <f>MAX(0,$O100+LN(1+($P100*('Model Parameters'!$B$33+2*'Model Parameters'!$B$35)*EXP(-$O100*('Model Parameters'!$B$33+2*'Model Parameters'!$B$35)))/(1+LN(SQRT(1+$P100*('Model Parameters'!$B$33+2*'Model Parameters'!$B$35)*EXP(-$O100*('Model Parameters'!$B$33+2*'Model Parameters'!$B$35))))))/('Model Parameters'!$B$33+2*'Model Parameters'!$B$35))</f>
        <v>2713.4599357328166</v>
      </c>
      <c r="R100">
        <f>'Input Parameters'!$G$4*'Model Parameters'!$F$2*EXP(-'Model Parameters'!$B$32*$N100-'Model Parameters'!$B$33*$Q100-'Model Parameters'!$B$35*($N100+2*$Q100))*$L100</f>
        <v>0.37467307948394063</v>
      </c>
      <c r="S100">
        <f>'Input Parameters'!$G$22+('Model Parameters'!$F$20*'Input Parameters'!$G$22 - (1/(1/(D100*($I100+2*$F100*$R100))+1/('Model Parameters'!$F$22*'Input Parameters'!$G$24))) +D100*($I100+2*$F100*$R100))/('Model Parameters'!$F$20+2*'Input Parameters'!$G$13*D100*'Model Parameters'!$B$61*$R100)</f>
        <v>2454.8881001901186</v>
      </c>
      <c r="T100">
        <f>'Input Parameters'!$G$15/(2*'Model Parameters'!$F$4)*'Model Parameters'!$B$39/('Model Parameters'!$B$65)*EXP(-($E100+0.11)/'Model Parameters'!$B$48)+'Input Parameters'!$G$13*'Model Parameters'!$B$61*$S100</f>
        <v>5305.4376441490003</v>
      </c>
      <c r="U100">
        <f>1/((SQRT($T100*(D100)^2/'Model Parameters'!$B$51))/TANH(SQRT($T100*(D100)^2/'Model Parameters'!$B$51))+$T100*D100/'Input Parameters'!$G$17)</f>
        <v>3.2249009293581495E-2</v>
      </c>
      <c r="V100" s="4">
        <f>(2*'Model Parameters'!$F$21*'Input Parameters'!$G$23+'Model Parameters'!$F$22*'Input Parameters'!$G$24+'Model Parameters'!$F$20*'Input Parameters'!$G$22+D100*$I100-'Model Parameters'!$F$20*$S100)/(2*'Model Parameters'!$F$21)</f>
        <v>440.75435571378119</v>
      </c>
      <c r="W100" s="4">
        <f>D100*(2*$F100*U100*'Model Parameters'!$F$2*'Input Parameters'!$G$4)/(2*'Model Parameters'!$F$21)*EXP(-$S100*('Model Parameters'!$B$32+'Model Parameters'!$B$35))</f>
        <v>4644.1138706495631</v>
      </c>
      <c r="X100">
        <f>MAX(0,$V100+LN(1+($W100*('Model Parameters'!$B$33+2*'Model Parameters'!$B$35)*EXP(-$V100*('Model Parameters'!$B$33+2*'Model Parameters'!$B$35)))/(1+LN(SQRT(1+$W100*('Model Parameters'!$B$33+2*'Model Parameters'!$B$35)*EXP(-$V100*('Model Parameters'!$B$33+2*'Model Parameters'!$B$35))))))/('Model Parameters'!$B$33+2*'Model Parameters'!$B$35))</f>
        <v>2619.5342024344236</v>
      </c>
      <c r="Y100">
        <f>'Input Parameters'!$G$4*'Model Parameters'!$F$2*EXP(-'Model Parameters'!$B$32*$S100-'Model Parameters'!$B$33*$X100-'Model Parameters'!$B$35*($S100+2*$X100))*$U100</f>
        <v>0.37734125186709466</v>
      </c>
      <c r="Z100" s="8">
        <f>$E100-'Model Parameters'!$F$3*'Input Parameters'!$G$3/'Model Parameters'!$F$4*LN($S100/'Input Parameters'!$G$22)</f>
        <v>-1.232722875280174</v>
      </c>
      <c r="AA100" s="8">
        <f>D100*$Y100*$F100*2*'Model Parameters'!$F$4/10</f>
        <v>181.45347191291739</v>
      </c>
      <c r="AB100" s="8">
        <f t="shared" si="10"/>
        <v>0.37734125186709466</v>
      </c>
      <c r="AC100" s="8">
        <f t="shared" si="11"/>
        <v>2619.5342024344236</v>
      </c>
      <c r="AD100" s="8">
        <f>LOG10(S100/1000/'Model Parameters'!$B$15)</f>
        <v>13.702088791178523</v>
      </c>
      <c r="AE100" s="8">
        <f>AA100*10/(AA100*10+('Model Parameters'!$F$4*D100)*I100)</f>
        <v>0.33689940990603473</v>
      </c>
      <c r="AF100" s="8">
        <f>MIN(1,('Model Parameters'!$B$45-'Model Parameters'!$F$3*'Input Parameters'!$G$3/'Model Parameters'!$F$4*LN($S100/'Input Parameters'!$G$22))/Z100)</f>
        <v>0.28613314667338102</v>
      </c>
      <c r="AG100" s="8">
        <f>MIN('Input Parameters'!$G$24+'Model Parameters'!$F$2*'Input Parameters'!$G$4*EXP(-'Model Parameters'!$B$32*$S100-'Model Parameters'!$B$33*$X100-'Model Parameters'!$B$35*($S100+2*$X100)),AC100*10^(3-AD100)/'Model Parameters'!$B$13)</f>
        <v>4.0006989877658078E-2</v>
      </c>
      <c r="AH100" s="8">
        <f>EXP(-'Model Parameters'!$B$32*$S100-'Model Parameters'!$B$33*$X100-'Model Parameters'!$B$35*($S100+2*$X100))</f>
        <v>0.34352633524223941</v>
      </c>
    </row>
    <row r="101" spans="2:54" x14ac:dyDescent="0.4">
      <c r="D101" s="4">
        <f t="shared" si="8"/>
        <v>9.8020000000000003E-6</v>
      </c>
      <c r="E101">
        <f t="shared" si="9"/>
        <v>-0.99</v>
      </c>
      <c r="F101">
        <f>'Input Parameters'!$G$15/(2*'Model Parameters'!$F$4)*'Model Parameters'!$B$39/('Model Parameters'!$B$65)*EXP(-($E101+0.11)/'Model Parameters'!$B$48)</f>
        <v>2568.2374124370176</v>
      </c>
      <c r="G101">
        <f>1/((SQRT($F101*(D101)^2/'Model Parameters'!$B$51))/TANH(SQRT($F101*(D101)^2/'Model Parameters'!$B$51))+$F101*D101/'Input Parameters'!$G$17)</f>
        <v>4.766547550755322E-2</v>
      </c>
      <c r="H101">
        <f>'Model Parameters'!$F$2*'Input Parameters'!$G$4*$G101</f>
        <v>1.6235355476823525</v>
      </c>
      <c r="I101">
        <f>'Input Parameters'!$G$15*'Model Parameters'!$B$41/'Model Parameters'!$F$4*EXP(-$E101/'Model Parameters'!$B$50)</f>
        <v>3814.8600817790016</v>
      </c>
      <c r="J101">
        <f>'Input Parameters'!$G$22+('Model Parameters'!$F$20*'Input Parameters'!$G$22 - (1/(1/(D101*($I101+2*$F101*$H101))+1/('Model Parameters'!$F$22*'Input Parameters'!$G$24))) + D101*($I101+2*$F101*$H101))/('Model Parameters'!$F$20+2*'Input Parameters'!$G$13*D101*'Model Parameters'!$B$61*$H101)</f>
        <v>2379.4548216032622</v>
      </c>
      <c r="K101">
        <f>'Input Parameters'!$G$15/(2*'Model Parameters'!$F$4)*'Model Parameters'!$B$39/('Model Parameters'!$B$65)*EXP(-($E101+0.11)/'Model Parameters'!$B$48)+'Input Parameters'!$G$13*'Model Parameters'!$B$61*$J101</f>
        <v>5221.3295385246547</v>
      </c>
      <c r="L101">
        <f>1/((SQRT($K101*(D101)^2/'Model Parameters'!$B$51))/TANH(SQRT($K101*(D101)^2/'Model Parameters'!$B$51))+$K101*D101/'Input Parameters'!$G$17)</f>
        <v>3.2210896777867003E-2</v>
      </c>
      <c r="M101">
        <f>'Model Parameters'!$F$2*'Input Parameters'!$G$4*$L101</f>
        <v>1.0971365623596288</v>
      </c>
      <c r="N101">
        <f>'Input Parameters'!$G$22+('Model Parameters'!$F$20*'Input Parameters'!$G$22 - (1/(1/(D101*($I101+2*$F101*$M101))+1/('Model Parameters'!$F$22*'Input Parameters'!$G$24))) + D101*($I101+2*$F101*$M101))/('Model Parameters'!$F$20+2*'Input Parameters'!$G$13*D101*'Model Parameters'!$B$61*$M101)</f>
        <v>2402.186396945423</v>
      </c>
      <c r="O101" s="4">
        <f>(2*'Model Parameters'!$F$21*'Input Parameters'!$G$23+'Model Parameters'!$F$22*'Input Parameters'!$G$24+'Model Parameters'!$F$20*'Input Parameters'!$G$22+D101*$I101-'Model Parameters'!$F$20*$N101)/(2*'Model Parameters'!$F$21)</f>
        <v>577.61695269339953</v>
      </c>
      <c r="P101" s="4">
        <f>D101*(2*$F101*$M101)/(2*'Model Parameters'!$F$21)*EXP(-$N101*('Model Parameters'!$B$32+'Model Parameters'!$B$35))</f>
        <v>4721.0782988005058</v>
      </c>
      <c r="Q101">
        <f>MAX(0,$O101+LN(1+($P101*('Model Parameters'!$B$33+2*'Model Parameters'!$B$35)*EXP(-$O101*('Model Parameters'!$B$33+2*'Model Parameters'!$B$35)))/(1+LN(SQRT(1+$P101*('Model Parameters'!$B$33+2*'Model Parameters'!$B$35)*EXP(-$O101*('Model Parameters'!$B$33+2*'Model Parameters'!$B$35))))))/('Model Parameters'!$B$33+2*'Model Parameters'!$B$35))</f>
        <v>2728.437075980688</v>
      </c>
      <c r="R101">
        <f>'Input Parameters'!$G$4*'Model Parameters'!$F$2*EXP(-'Model Parameters'!$B$32*$N101-'Model Parameters'!$B$33*$Q101-'Model Parameters'!$B$35*($N101+2*$Q101))*$L101</f>
        <v>0.36851303627128035</v>
      </c>
      <c r="S101">
        <f>'Input Parameters'!$G$22+('Model Parameters'!$F$20*'Input Parameters'!$G$22 - (1/(1/(D101*($I101+2*$F101*$R101))+1/('Model Parameters'!$F$22*'Input Parameters'!$G$24))) +D101*($I101+2*$F101*$R101))/('Model Parameters'!$F$20+2*'Input Parameters'!$G$13*D101*'Model Parameters'!$B$61*$R101)</f>
        <v>2472.0166126683807</v>
      </c>
      <c r="T101">
        <f>'Input Parameters'!$G$15/(2*'Model Parameters'!$F$4)*'Model Parameters'!$B$39/('Model Parameters'!$B$65)*EXP(-($E101+0.11)/'Model Parameters'!$B$48)+'Input Parameters'!$G$13*'Model Parameters'!$B$61*$S101</f>
        <v>5324.5359355622622</v>
      </c>
      <c r="U101">
        <f>1/((SQRT($T101*(D101)^2/'Model Parameters'!$B$51))/TANH(SQRT($T101*(D101)^2/'Model Parameters'!$B$51))+$T101*D101/'Input Parameters'!$G$17)</f>
        <v>3.185894933080316E-2</v>
      </c>
      <c r="V101" s="4">
        <f>(2*'Model Parameters'!$F$21*'Input Parameters'!$G$23+'Model Parameters'!$F$22*'Input Parameters'!$G$24+'Model Parameters'!$F$20*'Input Parameters'!$G$22+D101*$I101-'Model Parameters'!$F$20*$S101)/(2*'Model Parameters'!$F$21)</f>
        <v>456.38501830378277</v>
      </c>
      <c r="W101" s="4">
        <f>D101*(2*$F101*U101*'Model Parameters'!$F$2*'Input Parameters'!$G$4)/(2*'Model Parameters'!$F$21)*EXP(-$S101*('Model Parameters'!$B$32+'Model Parameters'!$B$35))</f>
        <v>4623.5176282053626</v>
      </c>
      <c r="X101">
        <f>MAX(0,$V101+LN(1+($W101*('Model Parameters'!$B$33+2*'Model Parameters'!$B$35)*EXP(-$V101*('Model Parameters'!$B$33+2*'Model Parameters'!$B$35)))/(1+LN(SQRT(1+$W101*('Model Parameters'!$B$33+2*'Model Parameters'!$B$35)*EXP(-$V101*('Model Parameters'!$B$33+2*'Model Parameters'!$B$35))))))/('Model Parameters'!$B$33+2*'Model Parameters'!$B$35))</f>
        <v>2623.6123001565293</v>
      </c>
      <c r="Y101">
        <f>'Input Parameters'!$G$4*'Model Parameters'!$F$2*EXP(-'Model Parameters'!$B$32*$S101-'Model Parameters'!$B$33*$X101-'Model Parameters'!$B$35*($S101+2*$X101))*$U101</f>
        <v>0.3714565739603134</v>
      </c>
      <c r="Z101" s="8">
        <f>$E101-'Model Parameters'!$F$3*'Input Parameters'!$G$3/'Model Parameters'!$F$4*LN($S101/'Input Parameters'!$G$22)</f>
        <v>-1.2329015192581401</v>
      </c>
      <c r="AA101" s="8">
        <f>D101*$Y101*$F101*2*'Model Parameters'!$F$4/10</f>
        <v>180.44618808004768</v>
      </c>
      <c r="AB101" s="8">
        <f t="shared" si="10"/>
        <v>0.3714565739603134</v>
      </c>
      <c r="AC101" s="8">
        <f t="shared" si="11"/>
        <v>2623.6123001565293</v>
      </c>
      <c r="AD101" s="8">
        <f>LOG10(S101/1000/'Model Parameters'!$B$15)</f>
        <v>13.705108475485558</v>
      </c>
      <c r="AE101" s="8">
        <f>AA101*10/(AA101*10+('Model Parameters'!$F$4*D101)*I101)</f>
        <v>0.33339708956137287</v>
      </c>
      <c r="AF101" s="8">
        <f>MIN(1,('Model Parameters'!$B$45-'Model Parameters'!$F$3*'Input Parameters'!$G$3/'Model Parameters'!$F$4*LN($S101/'Input Parameters'!$G$22))/Z101)</f>
        <v>0.28623658398157176</v>
      </c>
      <c r="AG101" s="8">
        <f>MIN('Input Parameters'!$G$24+'Model Parameters'!$F$2*'Input Parameters'!$G$4*EXP(-'Model Parameters'!$B$32*$S101-'Model Parameters'!$B$33*$X101-'Model Parameters'!$B$35*($S101+2*$X101)),AC101*10^(3-AD101)/'Model Parameters'!$B$13)</f>
        <v>3.9791634341881377E-2</v>
      </c>
      <c r="AH101" s="8">
        <f>EXP(-'Model Parameters'!$B$32*$S101-'Model Parameters'!$B$33*$X101-'Model Parameters'!$B$35*($S101+2*$X101))</f>
        <v>0.34230932289263111</v>
      </c>
    </row>
    <row r="102" spans="2:54" x14ac:dyDescent="0.4">
      <c r="D102" s="4">
        <f t="shared" si="8"/>
        <v>9.9010000000000006E-6</v>
      </c>
      <c r="E102">
        <f t="shared" si="9"/>
        <v>-0.99</v>
      </c>
      <c r="F102">
        <f>'Input Parameters'!$G$15/(2*'Model Parameters'!$F$4)*'Model Parameters'!$B$39/('Model Parameters'!$B$65)*EXP(-($E102+0.11)/'Model Parameters'!$B$48)</f>
        <v>2568.2374124370176</v>
      </c>
      <c r="G102">
        <f>1/((SQRT($F102*(D102)^2/'Model Parameters'!$B$51))/TANH(SQRT($F102*(D102)^2/'Model Parameters'!$B$51))+$F102*D102/'Input Parameters'!$G$17)</f>
        <v>4.718886889455981E-2</v>
      </c>
      <c r="H102">
        <f>'Model Parameters'!$F$2*'Input Parameters'!$G$4*$G102</f>
        <v>1.6073018319747923</v>
      </c>
      <c r="I102">
        <f>'Input Parameters'!$G$15*'Model Parameters'!$B$41/'Model Parameters'!$F$4*EXP(-$E102/'Model Parameters'!$B$50)</f>
        <v>3814.8600817790016</v>
      </c>
      <c r="J102">
        <f>'Input Parameters'!$G$22+('Model Parameters'!$F$20*'Input Parameters'!$G$22 - (1/(1/(D102*($I102+2*$F102*$H102))+1/('Model Parameters'!$F$22*'Input Parameters'!$G$24))) + D102*($I102+2*$F102*$H102))/('Model Parameters'!$F$20+2*'Input Parameters'!$G$13*D102*'Model Parameters'!$B$61*$H102)</f>
        <v>2387.0171898069889</v>
      </c>
      <c r="K102">
        <f>'Input Parameters'!$G$15/(2*'Model Parameters'!$F$4)*'Model Parameters'!$B$39/('Model Parameters'!$B$65)*EXP(-($E102+0.11)/'Model Parameters'!$B$48)+'Input Parameters'!$G$13*'Model Parameters'!$B$61*$J102</f>
        <v>5229.76157907181</v>
      </c>
      <c r="L102">
        <f>1/((SQRT($K102*(D102)^2/'Model Parameters'!$B$51))/TANH(SQRT($K102*(D102)^2/'Model Parameters'!$B$51))+$K102*D102/'Input Parameters'!$G$17)</f>
        <v>3.1859963647962779E-2</v>
      </c>
      <c r="M102">
        <f>'Model Parameters'!$F$2*'Input Parameters'!$G$4*$L102</f>
        <v>1.0851834158695943</v>
      </c>
      <c r="N102">
        <f>'Input Parameters'!$G$22+('Model Parameters'!$F$20*'Input Parameters'!$G$22 - (1/(1/(D102*($I102+2*$F102*$M102))+1/('Model Parameters'!$F$22*'Input Parameters'!$G$24))) + D102*($I102+2*$F102*$M102))/('Model Parameters'!$F$20+2*'Input Parameters'!$G$13*D102*'Model Parameters'!$B$61*$M102)</f>
        <v>2412.074002872896</v>
      </c>
      <c r="O102" s="4">
        <f>(2*'Model Parameters'!$F$21*'Input Parameters'!$G$23+'Model Parameters'!$F$22*'Input Parameters'!$G$24+'Model Parameters'!$F$20*'Input Parameters'!$G$22+D102*$I102-'Model Parameters'!$F$20*$N102)/(2*'Model Parameters'!$F$21)</f>
        <v>605.81852171406797</v>
      </c>
      <c r="P102" s="4">
        <f>D102*(2*$F102*$M102)/(2*'Model Parameters'!$F$21)*EXP(-$N102*('Model Parameters'!$B$32+'Model Parameters'!$B$35))</f>
        <v>4710.2021549068759</v>
      </c>
      <c r="Q102">
        <f>MAX(0,$O102+LN(1+($P102*('Model Parameters'!$B$33+2*'Model Parameters'!$B$35)*EXP(-$O102*('Model Parameters'!$B$33+2*'Model Parameters'!$B$35)))/(1+LN(SQRT(1+$P102*('Model Parameters'!$B$33+2*'Model Parameters'!$B$35)*EXP(-$O102*('Model Parameters'!$B$33+2*'Model Parameters'!$B$35))))))/('Model Parameters'!$B$33+2*'Model Parameters'!$B$35))</f>
        <v>2743.4523655133048</v>
      </c>
      <c r="R102">
        <f>'Input Parameters'!$G$4*'Model Parameters'!$F$2*EXP(-'Model Parameters'!$B$32*$N102-'Model Parameters'!$B$33*$Q102-'Model Parameters'!$B$35*($N102+2*$Q102))*$L102</f>
        <v>0.3624873824347381</v>
      </c>
      <c r="S102">
        <f>'Input Parameters'!$G$22+('Model Parameters'!$F$20*'Input Parameters'!$G$22 - (1/(1/(D102*($I102+2*$F102*$R102))+1/('Model Parameters'!$F$22*'Input Parameters'!$G$24))) +D102*($I102+2*$F102*$R102))/('Model Parameters'!$F$20+2*'Input Parameters'!$G$13*D102*'Model Parameters'!$B$61*$R102)</f>
        <v>2489.2223077284839</v>
      </c>
      <c r="T102">
        <f>'Input Parameters'!$G$15/(2*'Model Parameters'!$F$4)*'Model Parameters'!$B$39/('Model Parameters'!$B$65)*EXP(-($E102+0.11)/'Model Parameters'!$B$48)+'Input Parameters'!$G$13*'Model Parameters'!$B$61*$S102</f>
        <v>5343.7202855542773</v>
      </c>
      <c r="U102">
        <f>1/((SQRT($T102*(D102)^2/'Model Parameters'!$B$51))/TANH(SQRT($T102*(D102)^2/'Model Parameters'!$B$51))+$T102*D102/'Input Parameters'!$G$17)</f>
        <v>3.1476749944554183E-2</v>
      </c>
      <c r="V102" s="4">
        <f>(2*'Model Parameters'!$F$21*'Input Parameters'!$G$23+'Model Parameters'!$F$22*'Input Parameters'!$G$24+'Model Parameters'!$F$20*'Input Parameters'!$G$22+D102*$I102-'Model Parameters'!$F$20*$S102)/(2*'Model Parameters'!$F$21)</f>
        <v>471.88168454849307</v>
      </c>
      <c r="W102" s="4">
        <f>D102*(2*$F102*U102*'Model Parameters'!$F$2*'Input Parameters'!$G$4)/(2*'Model Parameters'!$F$21)*EXP(-$S102*('Model Parameters'!$B$32+'Model Parameters'!$B$35))</f>
        <v>4602.9524082358967</v>
      </c>
      <c r="X102">
        <f>MAX(0,$V102+LN(1+($W102*('Model Parameters'!$B$33+2*'Model Parameters'!$B$35)*EXP(-$V102*('Model Parameters'!$B$33+2*'Model Parameters'!$B$35)))/(1+LN(SQRT(1+$W102*('Model Parameters'!$B$33+2*'Model Parameters'!$B$35)*EXP(-$V102*('Model Parameters'!$B$33+2*'Model Parameters'!$B$35))))))/('Model Parameters'!$B$33+2*'Model Parameters'!$B$35))</f>
        <v>2627.6258255565172</v>
      </c>
      <c r="Y102">
        <f>'Input Parameters'!$G$4*'Model Parameters'!$F$2*EXP(-'Model Parameters'!$B$32*$S102-'Model Parameters'!$B$33*$X102-'Model Parameters'!$B$35*($S102+2*$X102))*$U102</f>
        <v>0.3657026771599734</v>
      </c>
      <c r="Z102" s="8">
        <f>$E102-'Model Parameters'!$F$3*'Input Parameters'!$G$3/'Model Parameters'!$F$4*LN($S102/'Input Parameters'!$G$22)</f>
        <v>-1.2330797263431832</v>
      </c>
      <c r="AA102" s="8">
        <f>D102*$Y102*$F102*2*'Model Parameters'!$F$4/10</f>
        <v>179.44533196201425</v>
      </c>
      <c r="AB102" s="8">
        <f t="shared" si="10"/>
        <v>0.3657026771599734</v>
      </c>
      <c r="AC102" s="8">
        <f t="shared" si="11"/>
        <v>2627.6258255565172</v>
      </c>
      <c r="AD102" s="8">
        <f>LOG10(S102/1000/'Model Parameters'!$B$15)</f>
        <v>13.708120774832192</v>
      </c>
      <c r="AE102" s="8">
        <f>AA102*10/(AA102*10+('Model Parameters'!$F$4*D102)*I102)</f>
        <v>0.32993664663932204</v>
      </c>
      <c r="AF102" s="8">
        <f>MIN(1,('Model Parameters'!$B$45-'Model Parameters'!$F$3*'Input Parameters'!$G$3/'Model Parameters'!$F$4*LN($S102/'Input Parameters'!$G$22))/Z102)</f>
        <v>0.28633973846141736</v>
      </c>
      <c r="AG102" s="8">
        <f>MIN('Input Parameters'!$G$24+'Model Parameters'!$F$2*'Input Parameters'!$G$4*EXP(-'Model Parameters'!$B$32*$S102-'Model Parameters'!$B$33*$X102-'Model Parameters'!$B$35*($S102+2*$X102)),AC102*10^(3-AD102)/'Model Parameters'!$B$13)</f>
        <v>3.9577042847062406E-2</v>
      </c>
      <c r="AH102" s="8">
        <f>EXP(-'Model Parameters'!$B$32*$S102-'Model Parameters'!$B$33*$X102-'Model Parameters'!$B$35*($S102+2*$X102))</f>
        <v>0.34109895075816621</v>
      </c>
    </row>
    <row r="103" spans="2:54" x14ac:dyDescent="0.4">
      <c r="D103" s="4">
        <f t="shared" si="8"/>
        <v>1.0000000000000001E-5</v>
      </c>
      <c r="E103">
        <f t="shared" si="9"/>
        <v>-0.99</v>
      </c>
      <c r="F103">
        <f>'Input Parameters'!$G$15/(2*'Model Parameters'!$F$4)*'Model Parameters'!$B$39/('Model Parameters'!$B$65)*EXP(-($E103+0.11)/'Model Parameters'!$B$48)</f>
        <v>2568.2374124370176</v>
      </c>
      <c r="G103">
        <f>1/((SQRT($F103*(D103)^2/'Model Parameters'!$B$51))/TANH(SQRT($F103*(D103)^2/'Model Parameters'!$B$51))+$F103*D103/'Input Parameters'!$G$17)</f>
        <v>4.6721699092503663E-2</v>
      </c>
      <c r="H103">
        <f>'Model Parameters'!$F$2*'Input Parameters'!$G$4*$G103</f>
        <v>1.5913895438382417</v>
      </c>
      <c r="I103">
        <f>'Input Parameters'!$G$15*'Model Parameters'!$B$41/'Model Parameters'!$F$4*EXP(-$E103/'Model Parameters'!$B$50)</f>
        <v>3814.8600817790016</v>
      </c>
      <c r="J103">
        <f>'Input Parameters'!$G$22+('Model Parameters'!$F$20*'Input Parameters'!$G$22 - (1/(1/(D103*($I103+2*$F103*$H103))+1/('Model Parameters'!$F$22*'Input Parameters'!$G$24))) + D103*($I103+2*$F103*$H103))/('Model Parameters'!$F$20+2*'Input Parameters'!$G$13*D103*'Model Parameters'!$B$61*$H103)</f>
        <v>2394.5795583437316</v>
      </c>
      <c r="K103">
        <f>'Input Parameters'!$G$15/(2*'Model Parameters'!$F$4)*'Model Parameters'!$B$39/('Model Parameters'!$B$65)*EXP(-($E103+0.11)/'Model Parameters'!$B$48)+'Input Parameters'!$G$13*'Model Parameters'!$B$61*$J103</f>
        <v>5238.1936199902784</v>
      </c>
      <c r="L103">
        <f>1/((SQRT($K103*(D103)^2/'Model Parameters'!$B$51))/TANH(SQRT($K103*(D103)^2/'Model Parameters'!$B$51))+$K103*D103/'Input Parameters'!$G$17)</f>
        <v>3.1516048618703163E-2</v>
      </c>
      <c r="M103">
        <f>'Model Parameters'!$F$2*'Input Parameters'!$G$4*$L103</f>
        <v>1.0734693131686421</v>
      </c>
      <c r="N103">
        <f>'Input Parameters'!$G$22+('Model Parameters'!$F$20*'Input Parameters'!$G$22 - (1/(1/(D103*($I103+2*$F103*$M103))+1/('Model Parameters'!$F$22*'Input Parameters'!$G$24))) + D103*($I103+2*$F103*$M103))/('Model Parameters'!$F$20+2*'Input Parameters'!$G$13*D103*'Model Parameters'!$B$61*$M103)</f>
        <v>2421.9726247803328</v>
      </c>
      <c r="O103" s="4">
        <f>(2*'Model Parameters'!$F$21*'Input Parameters'!$G$23+'Model Parameters'!$F$22*'Input Parameters'!$G$24+'Model Parameters'!$F$20*'Input Parameters'!$G$22+D103*$I103-'Model Parameters'!$F$20*$N103)/(2*'Model Parameters'!$F$21)</f>
        <v>634.00096593974104</v>
      </c>
      <c r="P103" s="4">
        <f>D103*(2*$F103*$M103)/(2*'Model Parameters'!$F$21)*EXP(-$N103*('Model Parameters'!$B$32+'Model Parameters'!$B$35))</f>
        <v>4699.3502579038004</v>
      </c>
      <c r="Q103">
        <f>MAX(0,$O103+LN(1+($P103*('Model Parameters'!$B$33+2*'Model Parameters'!$B$35)*EXP(-$O103*('Model Parameters'!$B$33+2*'Model Parameters'!$B$35)))/(1+LN(SQRT(1+$P103*('Model Parameters'!$B$33+2*'Model Parameters'!$B$35)*EXP(-$O103*('Model Parameters'!$B$33+2*'Model Parameters'!$B$35))))))/('Model Parameters'!$B$33+2*'Model Parameters'!$B$35))</f>
        <v>2758.5057475348985</v>
      </c>
      <c r="R103">
        <f>'Input Parameters'!$G$4*'Model Parameters'!$F$2*EXP(-'Model Parameters'!$B$32*$N103-'Model Parameters'!$B$33*$Q103-'Model Parameters'!$B$35*($N103+2*$Q103))*$L103</f>
        <v>0.35659210982240275</v>
      </c>
      <c r="S103">
        <f>'Input Parameters'!$G$22+('Model Parameters'!$F$20*'Input Parameters'!$G$22 - (1/(1/(D103*($I103+2*$F103*$R103))+1/('Model Parameters'!$F$22*'Input Parameters'!$G$24))) +D103*($I103+2*$F103*$R103))/('Model Parameters'!$F$20+2*'Input Parameters'!$G$13*D103*'Model Parameters'!$B$61*$R103)</f>
        <v>2506.5051531320796</v>
      </c>
      <c r="T103">
        <f>'Input Parameters'!$G$15/(2*'Model Parameters'!$F$4)*'Model Parameters'!$B$39/('Model Parameters'!$B$65)*EXP(-($E103+0.11)/'Model Parameters'!$B$48)+'Input Parameters'!$G$13*'Model Parameters'!$B$61*$S103</f>
        <v>5362.9906581792866</v>
      </c>
      <c r="U103">
        <f>1/((SQRT($T103*(D103)^2/'Model Parameters'!$B$51))/TANH(SQRT($T103*(D103)^2/'Model Parameters'!$B$51))+$T103*D103/'Input Parameters'!$G$17)</f>
        <v>3.1102179317233705E-2</v>
      </c>
      <c r="V103" s="4">
        <f>(2*'Model Parameters'!$F$21*'Input Parameters'!$G$23+'Model Parameters'!$F$22*'Input Parameters'!$G$24+'Model Parameters'!$F$20*'Input Parameters'!$G$22+D103*$I103-'Model Parameters'!$F$20*$S103)/(2*'Model Parameters'!$F$21)</f>
        <v>487.24441041676931</v>
      </c>
      <c r="W103" s="4">
        <f>D103*(2*$F103*U103*'Model Parameters'!$F$2*'Input Parameters'!$G$4)/(2*'Model Parameters'!$F$21)*EXP(-$S103*('Model Parameters'!$B$32+'Model Parameters'!$B$35))</f>
        <v>4582.4188508337929</v>
      </c>
      <c r="X103">
        <f>MAX(0,$V103+LN(1+($W103*('Model Parameters'!$B$33+2*'Model Parameters'!$B$35)*EXP(-$V103*('Model Parameters'!$B$33+2*'Model Parameters'!$B$35)))/(1+LN(SQRT(1+$W103*('Model Parameters'!$B$33+2*'Model Parameters'!$B$35)*EXP(-$V103*('Model Parameters'!$B$33+2*'Model Parameters'!$B$35))))))/('Model Parameters'!$B$33+2*'Model Parameters'!$B$35))</f>
        <v>2631.5745713865135</v>
      </c>
      <c r="Y103">
        <f>'Input Parameters'!$G$4*'Model Parameters'!$F$2*EXP(-'Model Parameters'!$B$32*$S103-'Model Parameters'!$B$33*$X103-'Model Parameters'!$B$35*($S103+2*$X103))*$U103</f>
        <v>0.36007562597320442</v>
      </c>
      <c r="Z103" s="8">
        <f>$E103-'Model Parameters'!$F$3*'Input Parameters'!$G$3/'Model Parameters'!$F$4*LN($S103/'Input Parameters'!$G$22)</f>
        <v>-1.2332574967171095</v>
      </c>
      <c r="AA103" s="8">
        <f>D103*$Y103*$F103*2*'Model Parameters'!$F$4/10</f>
        <v>178.45087813787703</v>
      </c>
      <c r="AB103" s="8">
        <f t="shared" si="10"/>
        <v>0.36007562597320442</v>
      </c>
      <c r="AC103" s="8">
        <f t="shared" si="11"/>
        <v>2631.5745713865135</v>
      </c>
      <c r="AD103" s="8">
        <f>LOG10(S103/1000/'Model Parameters'!$B$15)</f>
        <v>13.71112569229156</v>
      </c>
      <c r="AE103" s="8">
        <f>AA103*10/(AA103*10+('Model Parameters'!$F$4*D103)*I103)</f>
        <v>0.32651756432894896</v>
      </c>
      <c r="AF103" s="8">
        <f>MIN(1,('Model Parameters'!$B$45-'Model Parameters'!$F$3*'Input Parameters'!$G$3/'Model Parameters'!$F$4*LN($S103/'Input Parameters'!$G$22))/Z103)</f>
        <v>0.2864426104503473</v>
      </c>
      <c r="AG103" s="8">
        <f>MIN('Input Parameters'!$G$24+'Model Parameters'!$F$2*'Input Parameters'!$G$4*EXP(-'Model Parameters'!$B$32*$S103-'Model Parameters'!$B$33*$X103-'Model Parameters'!$B$35*($S103+2*$X103)),AC103*10^(3-AD103)/'Model Parameters'!$B$13)</f>
        <v>3.9363216889064266E-2</v>
      </c>
      <c r="AH103" s="8">
        <f>EXP(-'Model Parameters'!$B$32*$S103-'Model Parameters'!$B$33*$X103-'Model Parameters'!$B$35*($S103+2*$X103))</f>
        <v>0.33989519979370553</v>
      </c>
    </row>
    <row r="104" spans="2:54" x14ac:dyDescent="0.4">
      <c r="O104" s="4"/>
      <c r="P104" s="4"/>
      <c r="V104" s="4"/>
      <c r="W104" s="4"/>
    </row>
    <row r="105" spans="2:54" x14ac:dyDescent="0.4">
      <c r="B105" s="4"/>
      <c r="O105" s="4"/>
      <c r="P105" s="4"/>
      <c r="V105" s="4"/>
      <c r="W105" s="4"/>
    </row>
    <row r="106" spans="2:54" x14ac:dyDescent="0.4">
      <c r="B106" s="4"/>
      <c r="O106" s="4"/>
      <c r="P106" s="4"/>
      <c r="V106" s="4"/>
      <c r="W106" s="4"/>
    </row>
    <row r="107" spans="2:54" x14ac:dyDescent="0.4">
      <c r="O107" s="4"/>
      <c r="P107" s="4"/>
      <c r="V107" s="4"/>
      <c r="W107" s="4"/>
      <c r="AT107" s="4"/>
      <c r="AU107" s="4"/>
      <c r="BA107" s="4"/>
      <c r="BB107" s="4"/>
    </row>
    <row r="108" spans="2:54" x14ac:dyDescent="0.4">
      <c r="O108" s="4"/>
      <c r="P108" s="4"/>
      <c r="V108" s="4"/>
      <c r="W108" s="4"/>
      <c r="AG108" s="9"/>
      <c r="AT108" s="4"/>
      <c r="AU108" s="4"/>
      <c r="BA108" s="4"/>
      <c r="BB108" s="4"/>
    </row>
    <row r="109" spans="2:54" x14ac:dyDescent="0.4">
      <c r="O109" s="4"/>
      <c r="P109" s="4"/>
      <c r="V109" s="4"/>
      <c r="W109" s="4"/>
      <c r="AG109" s="9"/>
      <c r="AT109" s="4"/>
      <c r="AU109" s="4"/>
      <c r="BA109" s="4"/>
      <c r="BB109" s="4"/>
    </row>
    <row r="110" spans="2:54" x14ac:dyDescent="0.4">
      <c r="O110" s="4"/>
      <c r="P110" s="4"/>
      <c r="V110" s="4"/>
      <c r="W110" s="4"/>
      <c r="AG110" s="9"/>
      <c r="AT110" s="4"/>
      <c r="AU110" s="4"/>
      <c r="BA110" s="4"/>
      <c r="BB110" s="4"/>
    </row>
    <row r="111" spans="2:54" x14ac:dyDescent="0.4">
      <c r="O111" s="4"/>
      <c r="P111" s="4"/>
      <c r="V111" s="4"/>
      <c r="W111" s="4"/>
      <c r="AG111" s="9"/>
      <c r="AT111" s="4"/>
      <c r="AU111" s="4"/>
      <c r="BA111" s="4"/>
      <c r="BB111" s="4"/>
    </row>
    <row r="112" spans="2:54" x14ac:dyDescent="0.4">
      <c r="O112" s="4"/>
      <c r="P112" s="4"/>
      <c r="V112" s="4"/>
      <c r="W112" s="4"/>
      <c r="AG112" s="9"/>
      <c r="AT112" s="4"/>
      <c r="AU112" s="4"/>
      <c r="BA112" s="4"/>
      <c r="BB112" s="4"/>
    </row>
    <row r="113" spans="15:54" x14ac:dyDescent="0.4">
      <c r="O113" s="4"/>
      <c r="P113" s="4"/>
      <c r="V113" s="4"/>
      <c r="W113" s="4"/>
      <c r="AG113" s="9"/>
      <c r="AT113" s="4"/>
      <c r="AU113" s="4"/>
      <c r="BA113" s="4"/>
      <c r="BB113" s="4"/>
    </row>
    <row r="114" spans="15:54" x14ac:dyDescent="0.4">
      <c r="O114" s="4"/>
      <c r="P114" s="4"/>
      <c r="V114" s="4"/>
      <c r="W114" s="4"/>
      <c r="AG114" s="9"/>
      <c r="AT114" s="4"/>
      <c r="AU114" s="4"/>
      <c r="BA114" s="4"/>
      <c r="BB114" s="4"/>
    </row>
    <row r="115" spans="15:54" x14ac:dyDescent="0.4">
      <c r="O115" s="4"/>
      <c r="P115" s="4"/>
      <c r="V115" s="4"/>
      <c r="W115" s="4"/>
      <c r="AG115" s="9"/>
      <c r="AT115" s="4"/>
      <c r="AU115" s="4"/>
      <c r="BA115" s="4"/>
      <c r="BB115" s="4"/>
    </row>
    <row r="116" spans="15:54" x14ac:dyDescent="0.4">
      <c r="O116" s="4"/>
      <c r="P116" s="4"/>
      <c r="V116" s="4"/>
      <c r="W116" s="4"/>
      <c r="AG116" s="9"/>
      <c r="AT116" s="4"/>
      <c r="AU116" s="4"/>
      <c r="BA116" s="4"/>
      <c r="BB116" s="4"/>
    </row>
    <row r="117" spans="15:54" x14ac:dyDescent="0.4">
      <c r="O117" s="4"/>
      <c r="P117" s="4"/>
      <c r="V117" s="4"/>
      <c r="W117" s="4"/>
      <c r="AG117" s="9"/>
      <c r="AT117" s="4"/>
      <c r="AU117" s="4"/>
      <c r="BA117" s="4"/>
      <c r="BB117" s="4"/>
    </row>
    <row r="118" spans="15:54" x14ac:dyDescent="0.4">
      <c r="O118" s="4"/>
      <c r="P118" s="4"/>
      <c r="V118" s="4"/>
      <c r="W118" s="4"/>
      <c r="AG118" s="9"/>
      <c r="AT118" s="4"/>
      <c r="AU118" s="4"/>
      <c r="BA118" s="4"/>
      <c r="BB118" s="4"/>
    </row>
    <row r="119" spans="15:54" x14ac:dyDescent="0.4">
      <c r="O119" s="4"/>
      <c r="P119" s="4"/>
      <c r="V119" s="4"/>
      <c r="W119" s="4"/>
      <c r="AG119" s="9"/>
      <c r="AT119" s="4"/>
      <c r="AU119" s="4"/>
      <c r="BA119" s="4"/>
      <c r="BB119" s="4"/>
    </row>
    <row r="120" spans="15:54" x14ac:dyDescent="0.4">
      <c r="O120" s="4"/>
      <c r="P120" s="4"/>
      <c r="V120" s="4"/>
      <c r="W120" s="4"/>
      <c r="AG120" s="9"/>
      <c r="AT120" s="4"/>
      <c r="AU120" s="4"/>
      <c r="BA120" s="4"/>
      <c r="BB120" s="4"/>
    </row>
    <row r="121" spans="15:54" x14ac:dyDescent="0.4">
      <c r="O121" s="4"/>
      <c r="P121" s="4"/>
      <c r="V121" s="4"/>
      <c r="W121" s="4"/>
      <c r="AG121" s="9"/>
      <c r="AT121" s="4"/>
      <c r="AU121" s="4"/>
      <c r="BA121" s="4"/>
      <c r="BB121" s="4"/>
    </row>
    <row r="122" spans="15:54" x14ac:dyDescent="0.4">
      <c r="O122" s="4"/>
      <c r="P122" s="4"/>
      <c r="V122" s="4"/>
      <c r="W122" s="4"/>
      <c r="AG122" s="9"/>
      <c r="AT122" s="4"/>
      <c r="AU122" s="4"/>
      <c r="BA122" s="4"/>
      <c r="BB122" s="4"/>
    </row>
    <row r="123" spans="15:54" x14ac:dyDescent="0.4">
      <c r="O123" s="4"/>
      <c r="P123" s="4"/>
      <c r="V123" s="4"/>
      <c r="W123" s="4"/>
      <c r="AG123" s="9"/>
      <c r="AT123" s="4"/>
      <c r="AU123" s="4"/>
      <c r="BA123" s="4"/>
      <c r="BB123" s="4"/>
    </row>
    <row r="124" spans="15:54" x14ac:dyDescent="0.4">
      <c r="O124" s="4"/>
      <c r="P124" s="4"/>
      <c r="V124" s="4"/>
      <c r="W124" s="4"/>
      <c r="AG124" s="9"/>
      <c r="AT124" s="4"/>
      <c r="AU124" s="4"/>
      <c r="BA124" s="4"/>
      <c r="BB124" s="4"/>
    </row>
    <row r="125" spans="15:54" x14ac:dyDescent="0.4">
      <c r="O125" s="4"/>
      <c r="P125" s="4"/>
      <c r="V125" s="4"/>
      <c r="W125" s="4"/>
      <c r="AG125" s="9"/>
      <c r="AT125" s="4"/>
      <c r="AU125" s="4"/>
      <c r="BA125" s="4"/>
      <c r="BB125" s="4"/>
    </row>
    <row r="126" spans="15:54" x14ac:dyDescent="0.4">
      <c r="O126" s="4"/>
      <c r="P126" s="4"/>
      <c r="V126" s="4"/>
      <c r="W126" s="4"/>
      <c r="AG126" s="9"/>
      <c r="AT126" s="4"/>
      <c r="AU126" s="4"/>
      <c r="BA126" s="4"/>
      <c r="BB126" s="4"/>
    </row>
    <row r="127" spans="15:54" x14ac:dyDescent="0.4">
      <c r="O127" s="4"/>
      <c r="P127" s="4"/>
      <c r="V127" s="4"/>
      <c r="W127" s="4"/>
      <c r="AT127" s="4"/>
      <c r="AU127" s="4"/>
      <c r="BA127" s="4"/>
      <c r="BB127" s="4"/>
    </row>
    <row r="128" spans="15:54" x14ac:dyDescent="0.4">
      <c r="O128" s="4"/>
      <c r="P128" s="4"/>
      <c r="V128" s="4"/>
      <c r="W128" s="4"/>
      <c r="AG128" s="9"/>
      <c r="AT128" s="4"/>
      <c r="AU128" s="4"/>
      <c r="BA128" s="4"/>
      <c r="BB128" s="4"/>
    </row>
    <row r="129" spans="15:54" x14ac:dyDescent="0.4">
      <c r="O129" s="4"/>
      <c r="P129" s="4"/>
      <c r="V129" s="4"/>
      <c r="W129" s="4"/>
      <c r="AG129" s="9"/>
      <c r="AT129" s="4"/>
      <c r="AU129" s="4"/>
      <c r="BA129" s="4"/>
      <c r="BB129" s="4"/>
    </row>
    <row r="130" spans="15:54" x14ac:dyDescent="0.4">
      <c r="O130" s="4"/>
      <c r="P130" s="4"/>
      <c r="V130" s="4"/>
      <c r="W130" s="4"/>
      <c r="AG130" s="9"/>
      <c r="AT130" s="4"/>
      <c r="AU130" s="4"/>
      <c r="BA130" s="4"/>
      <c r="BB130" s="4"/>
    </row>
    <row r="131" spans="15:54" x14ac:dyDescent="0.4">
      <c r="O131" s="4"/>
      <c r="P131" s="4"/>
      <c r="V131" s="4"/>
      <c r="W131" s="4"/>
      <c r="AG131" s="9"/>
      <c r="AT131" s="4"/>
      <c r="AU131" s="4"/>
      <c r="BA131" s="4"/>
      <c r="BB131" s="4"/>
    </row>
    <row r="132" spans="15:54" x14ac:dyDescent="0.4">
      <c r="O132" s="4"/>
      <c r="P132" s="4"/>
      <c r="V132" s="4"/>
      <c r="W132" s="4"/>
      <c r="AG132" s="9"/>
      <c r="AT132" s="4"/>
      <c r="AU132" s="4"/>
      <c r="BA132" s="4"/>
      <c r="BB132" s="4"/>
    </row>
    <row r="133" spans="15:54" x14ac:dyDescent="0.4">
      <c r="O133" s="4"/>
      <c r="P133" s="4"/>
      <c r="V133" s="4"/>
      <c r="W133" s="4"/>
      <c r="AG133" s="9"/>
      <c r="AT133" s="4"/>
      <c r="AU133" s="4"/>
      <c r="BA133" s="4"/>
      <c r="BB133" s="4"/>
    </row>
    <row r="134" spans="15:54" x14ac:dyDescent="0.4">
      <c r="O134" s="4"/>
      <c r="P134" s="4"/>
      <c r="V134" s="4"/>
      <c r="W134" s="4"/>
      <c r="AG134" s="9"/>
      <c r="AT134" s="4"/>
      <c r="AU134" s="4"/>
      <c r="BA134" s="4"/>
      <c r="BB134" s="4"/>
    </row>
    <row r="135" spans="15:54" x14ac:dyDescent="0.4">
      <c r="O135" s="4"/>
      <c r="P135" s="4"/>
      <c r="V135" s="4"/>
      <c r="W135" s="4"/>
      <c r="AG135" s="9"/>
      <c r="AT135" s="4"/>
      <c r="AU135" s="4"/>
      <c r="BA135" s="4"/>
      <c r="BB135" s="4"/>
    </row>
    <row r="136" spans="15:54" x14ac:dyDescent="0.4">
      <c r="O136" s="4"/>
      <c r="P136" s="4"/>
      <c r="V136" s="4"/>
      <c r="W136" s="4"/>
      <c r="AG136" s="9"/>
      <c r="AT136" s="4"/>
      <c r="AU136" s="4"/>
      <c r="BA136" s="4"/>
      <c r="BB136" s="4"/>
    </row>
    <row r="137" spans="15:54" x14ac:dyDescent="0.4">
      <c r="O137" s="4"/>
      <c r="P137" s="4"/>
      <c r="V137" s="4"/>
      <c r="W137" s="4"/>
      <c r="AG137" s="9"/>
      <c r="AT137" s="4"/>
      <c r="AU137" s="4"/>
      <c r="BA137" s="4"/>
      <c r="BB137" s="4"/>
    </row>
    <row r="138" spans="15:54" x14ac:dyDescent="0.4">
      <c r="O138" s="4"/>
      <c r="P138" s="4"/>
      <c r="V138" s="4"/>
      <c r="W138" s="4"/>
      <c r="AG138" s="9"/>
      <c r="AT138" s="4"/>
      <c r="AU138" s="4"/>
      <c r="BA138" s="4"/>
      <c r="BB138" s="4"/>
    </row>
    <row r="139" spans="15:54" x14ac:dyDescent="0.4">
      <c r="O139" s="4"/>
      <c r="P139" s="4"/>
      <c r="V139" s="4"/>
      <c r="W139" s="4"/>
      <c r="AG139" s="9"/>
      <c r="AT139" s="4"/>
      <c r="AU139" s="4"/>
      <c r="BA139" s="4"/>
      <c r="BB139" s="4"/>
    </row>
    <row r="140" spans="15:54" x14ac:dyDescent="0.4">
      <c r="O140" s="4"/>
      <c r="P140" s="4"/>
      <c r="V140" s="4"/>
      <c r="W140" s="4"/>
      <c r="AG140" s="9"/>
      <c r="AT140" s="4"/>
      <c r="AU140" s="4"/>
      <c r="BA140" s="4"/>
      <c r="BB140" s="4"/>
    </row>
    <row r="141" spans="15:54" x14ac:dyDescent="0.4">
      <c r="O141" s="4"/>
      <c r="P141" s="4"/>
      <c r="V141" s="4"/>
      <c r="W141" s="4"/>
      <c r="AG141" s="9"/>
      <c r="AT141" s="4"/>
      <c r="AU141" s="4"/>
      <c r="BA141" s="4"/>
      <c r="BB141" s="4"/>
    </row>
    <row r="142" spans="15:54" x14ac:dyDescent="0.4">
      <c r="O142" s="4"/>
      <c r="P142" s="4"/>
      <c r="V142" s="4"/>
      <c r="W142" s="4"/>
      <c r="AG142" s="9"/>
      <c r="AT142" s="4"/>
      <c r="AU142" s="4"/>
      <c r="BA142" s="4"/>
      <c r="BB142" s="4"/>
    </row>
    <row r="143" spans="15:54" x14ac:dyDescent="0.4">
      <c r="O143" s="4"/>
      <c r="P143" s="4"/>
      <c r="V143" s="4"/>
      <c r="W143" s="4"/>
      <c r="AG143" s="9"/>
      <c r="AT143" s="4"/>
      <c r="AU143" s="4"/>
      <c r="BA143" s="4"/>
      <c r="BB143" s="4"/>
    </row>
    <row r="144" spans="15:54" x14ac:dyDescent="0.4">
      <c r="O144" s="4"/>
      <c r="P144" s="4"/>
      <c r="V144" s="4"/>
      <c r="W144" s="4"/>
      <c r="AG144" s="9"/>
      <c r="AT144" s="4"/>
      <c r="AU144" s="4"/>
      <c r="BA144" s="4"/>
      <c r="BB144" s="4"/>
    </row>
    <row r="145" spans="15:54" x14ac:dyDescent="0.4">
      <c r="O145" s="4"/>
      <c r="P145" s="4"/>
      <c r="V145" s="4"/>
      <c r="W145" s="4"/>
      <c r="AG145" s="9"/>
      <c r="AT145" s="4"/>
      <c r="AU145" s="4"/>
      <c r="BA145" s="4"/>
      <c r="BB145" s="4"/>
    </row>
    <row r="146" spans="15:54" x14ac:dyDescent="0.4">
      <c r="O146" s="4"/>
      <c r="P146" s="4"/>
      <c r="V146" s="4"/>
      <c r="W146" s="4"/>
      <c r="AG146" s="9"/>
      <c r="AT146" s="4"/>
      <c r="AU146" s="4"/>
      <c r="BA146" s="4"/>
      <c r="BB146" s="4"/>
    </row>
    <row r="147" spans="15:54" x14ac:dyDescent="0.4">
      <c r="O147" s="4"/>
      <c r="P147" s="4"/>
      <c r="V147" s="4"/>
      <c r="W147" s="4"/>
      <c r="AG147" s="9"/>
      <c r="AT147" s="4"/>
      <c r="AU147" s="4"/>
      <c r="BA147" s="4"/>
      <c r="BB147" s="4"/>
    </row>
    <row r="148" spans="15:54" x14ac:dyDescent="0.4">
      <c r="O148" s="4"/>
      <c r="P148" s="4"/>
      <c r="V148" s="4"/>
      <c r="W148" s="4"/>
      <c r="AG148" s="9"/>
      <c r="AT148" s="4"/>
      <c r="AU148" s="4"/>
      <c r="BA148" s="4"/>
      <c r="BB148" s="4"/>
    </row>
    <row r="149" spans="15:54" x14ac:dyDescent="0.4">
      <c r="O149" s="4"/>
      <c r="P149" s="4"/>
      <c r="V149" s="4"/>
      <c r="W149" s="4"/>
      <c r="AG149" s="9"/>
      <c r="AT149" s="4"/>
      <c r="AU149" s="4"/>
      <c r="BA149" s="4"/>
      <c r="BB149" s="4"/>
    </row>
    <row r="150" spans="15:54" x14ac:dyDescent="0.4">
      <c r="O150" s="4"/>
      <c r="P150" s="4"/>
      <c r="V150" s="4"/>
      <c r="W150" s="4"/>
      <c r="AG150" s="9"/>
      <c r="AT150" s="4"/>
      <c r="AU150" s="4"/>
      <c r="BA150" s="4"/>
      <c r="BB150" s="4"/>
    </row>
    <row r="151" spans="15:54" x14ac:dyDescent="0.4">
      <c r="O151" s="4"/>
      <c r="P151" s="4"/>
      <c r="V151" s="4"/>
      <c r="W151" s="4"/>
      <c r="AG151" s="9"/>
      <c r="AT151" s="4"/>
      <c r="AU151" s="4"/>
      <c r="BA151" s="4"/>
      <c r="BB151" s="4"/>
    </row>
    <row r="152" spans="15:54" x14ac:dyDescent="0.4">
      <c r="O152" s="4"/>
      <c r="P152" s="4"/>
      <c r="V152" s="4"/>
      <c r="W152" s="4"/>
      <c r="AG152" s="9"/>
      <c r="AT152" s="4"/>
      <c r="AU152" s="4"/>
      <c r="BA152" s="4"/>
      <c r="BB152" s="4"/>
    </row>
    <row r="153" spans="15:54" x14ac:dyDescent="0.4">
      <c r="O153" s="4"/>
      <c r="P153" s="4"/>
      <c r="V153" s="4"/>
      <c r="W153" s="4"/>
      <c r="AG153" s="9"/>
      <c r="AT153" s="4"/>
      <c r="AU153" s="4"/>
      <c r="BA153" s="4"/>
      <c r="BB153" s="4"/>
    </row>
    <row r="154" spans="15:54" x14ac:dyDescent="0.4">
      <c r="O154" s="4"/>
      <c r="P154" s="4"/>
      <c r="V154" s="4"/>
      <c r="W154" s="4"/>
      <c r="AG154" s="9"/>
      <c r="AT154" s="4"/>
      <c r="AU154" s="4"/>
      <c r="BA154" s="4"/>
      <c r="BB154" s="4"/>
    </row>
    <row r="155" spans="15:54" x14ac:dyDescent="0.4">
      <c r="O155" s="4"/>
      <c r="P155" s="4"/>
      <c r="V155" s="4"/>
      <c r="W155" s="4"/>
      <c r="AG155" s="9"/>
      <c r="AT155" s="4"/>
      <c r="AU155" s="4"/>
      <c r="BA155" s="4"/>
      <c r="BB155" s="4"/>
    </row>
    <row r="156" spans="15:54" x14ac:dyDescent="0.4">
      <c r="O156" s="4"/>
      <c r="P156" s="4"/>
      <c r="V156" s="4"/>
      <c r="W156" s="4"/>
      <c r="AG156" s="9"/>
      <c r="AT156" s="4"/>
      <c r="AU156" s="4"/>
      <c r="BA156" s="4"/>
      <c r="BB156" s="4"/>
    </row>
    <row r="157" spans="15:54" x14ac:dyDescent="0.4">
      <c r="O157" s="4"/>
      <c r="P157" s="4"/>
      <c r="V157" s="4"/>
      <c r="W157" s="4"/>
      <c r="AG157" s="9"/>
      <c r="AT157" s="4"/>
      <c r="AU157" s="4"/>
      <c r="BA157" s="4"/>
      <c r="BB157" s="4"/>
    </row>
    <row r="158" spans="15:54" x14ac:dyDescent="0.4">
      <c r="O158" s="4"/>
      <c r="P158" s="4"/>
      <c r="V158" s="4"/>
      <c r="W158" s="4"/>
      <c r="AG158" s="9"/>
      <c r="AT158" s="4"/>
      <c r="AU158" s="4"/>
      <c r="BA158" s="4"/>
      <c r="BB158" s="4"/>
    </row>
    <row r="159" spans="15:54" x14ac:dyDescent="0.4">
      <c r="O159" s="4"/>
      <c r="P159" s="4"/>
      <c r="V159" s="4"/>
      <c r="W159" s="4"/>
      <c r="AG159" s="9"/>
      <c r="AT159" s="4"/>
      <c r="AU159" s="4"/>
      <c r="BA159" s="4"/>
      <c r="BB159" s="4"/>
    </row>
    <row r="160" spans="15:54" x14ac:dyDescent="0.4">
      <c r="O160" s="4"/>
      <c r="P160" s="4"/>
      <c r="V160" s="4"/>
      <c r="W160" s="4"/>
      <c r="AG160" s="9"/>
      <c r="AT160" s="4"/>
      <c r="AU160" s="4"/>
      <c r="BA160" s="4"/>
      <c r="BB160" s="4"/>
    </row>
    <row r="161" spans="15:54" x14ac:dyDescent="0.4">
      <c r="O161" s="4"/>
      <c r="P161" s="4"/>
      <c r="V161" s="4"/>
      <c r="W161" s="4"/>
      <c r="AG161" s="9"/>
      <c r="AT161" s="4"/>
      <c r="AU161" s="4"/>
      <c r="BA161" s="4"/>
      <c r="BB161" s="4"/>
    </row>
    <row r="162" spans="15:54" x14ac:dyDescent="0.4">
      <c r="O162" s="4"/>
      <c r="P162" s="4"/>
      <c r="V162" s="4"/>
      <c r="W162" s="4"/>
      <c r="AG162" s="9"/>
      <c r="AT162" s="4"/>
      <c r="AU162" s="4"/>
      <c r="BA162" s="4"/>
      <c r="BB162" s="4"/>
    </row>
    <row r="163" spans="15:54" x14ac:dyDescent="0.4">
      <c r="O163" s="4"/>
      <c r="P163" s="4"/>
      <c r="V163" s="4"/>
      <c r="W163" s="4"/>
      <c r="AG163" s="9"/>
      <c r="AT163" s="4"/>
      <c r="AU163" s="4"/>
      <c r="BA163" s="4"/>
      <c r="BB163" s="4"/>
    </row>
    <row r="164" spans="15:54" x14ac:dyDescent="0.4">
      <c r="O164" s="4"/>
      <c r="P164" s="4"/>
      <c r="V164" s="4"/>
      <c r="W164" s="4"/>
      <c r="AG164" s="9"/>
      <c r="AT164" s="4"/>
      <c r="AU164" s="4"/>
      <c r="BA164" s="4"/>
      <c r="BB164" s="4"/>
    </row>
    <row r="165" spans="15:54" x14ac:dyDescent="0.4">
      <c r="O165" s="4"/>
      <c r="P165" s="4"/>
      <c r="V165" s="4"/>
      <c r="W165" s="4"/>
      <c r="AG165" s="9"/>
      <c r="AT165" s="4"/>
      <c r="AU165" s="4"/>
      <c r="BA165" s="4"/>
      <c r="BB165" s="4"/>
    </row>
    <row r="166" spans="15:54" x14ac:dyDescent="0.4">
      <c r="O166" s="4"/>
      <c r="P166" s="4"/>
      <c r="V166" s="4"/>
      <c r="W166" s="4"/>
      <c r="AG166" s="9"/>
      <c r="AT166" s="4"/>
      <c r="AU166" s="4"/>
      <c r="BA166" s="4"/>
      <c r="BB166" s="4"/>
    </row>
    <row r="167" spans="15:54" x14ac:dyDescent="0.4">
      <c r="O167" s="4"/>
      <c r="P167" s="4"/>
      <c r="V167" s="4"/>
      <c r="W167" s="4"/>
      <c r="AG167" s="9"/>
      <c r="AT167" s="4"/>
      <c r="AU167" s="4"/>
      <c r="BA167" s="4"/>
      <c r="BB167" s="4"/>
    </row>
    <row r="168" spans="15:54" x14ac:dyDescent="0.4">
      <c r="O168" s="4"/>
      <c r="P168" s="4"/>
      <c r="V168" s="4"/>
      <c r="W168" s="4"/>
      <c r="AG168" s="9"/>
      <c r="AT168" s="4"/>
      <c r="AU168" s="4"/>
      <c r="BA168" s="4"/>
      <c r="BB168" s="4"/>
    </row>
    <row r="169" spans="15:54" x14ac:dyDescent="0.4">
      <c r="O169" s="4"/>
      <c r="P169" s="4"/>
      <c r="V169" s="4"/>
      <c r="W169" s="4"/>
      <c r="AG169" s="9"/>
      <c r="AT169" s="4"/>
      <c r="AU169" s="4"/>
      <c r="BA169" s="4"/>
      <c r="BB169" s="4"/>
    </row>
    <row r="170" spans="15:54" x14ac:dyDescent="0.4">
      <c r="O170" s="4"/>
      <c r="P170" s="4"/>
      <c r="V170" s="4"/>
      <c r="W170" s="4"/>
      <c r="AG170" s="9"/>
      <c r="AT170" s="4"/>
      <c r="AU170" s="4"/>
      <c r="BA170" s="4"/>
      <c r="BB170" s="4"/>
    </row>
    <row r="171" spans="15:54" x14ac:dyDescent="0.4">
      <c r="O171" s="4"/>
      <c r="P171" s="4"/>
      <c r="V171" s="4"/>
      <c r="W171" s="4"/>
      <c r="AG171" s="9"/>
      <c r="AT171" s="4"/>
      <c r="AU171" s="4"/>
      <c r="BA171" s="4"/>
      <c r="BB171" s="4"/>
    </row>
    <row r="172" spans="15:54" x14ac:dyDescent="0.4">
      <c r="O172" s="4"/>
      <c r="P172" s="4"/>
      <c r="V172" s="4"/>
      <c r="W172" s="4"/>
      <c r="AG172" s="9"/>
      <c r="AT172" s="4"/>
      <c r="AU172" s="4"/>
      <c r="BA172" s="4"/>
      <c r="BB172" s="4"/>
    </row>
    <row r="173" spans="15:54" x14ac:dyDescent="0.4">
      <c r="O173" s="4"/>
      <c r="P173" s="4"/>
      <c r="V173" s="4"/>
      <c r="W173" s="4"/>
      <c r="AG173" s="9"/>
      <c r="AT173" s="4"/>
      <c r="AU173" s="4"/>
      <c r="BA173" s="4"/>
      <c r="BB173" s="4"/>
    </row>
    <row r="174" spans="15:54" x14ac:dyDescent="0.4">
      <c r="O174" s="4"/>
      <c r="P174" s="4"/>
      <c r="V174" s="4"/>
      <c r="W174" s="4"/>
      <c r="AG174" s="9"/>
      <c r="AT174" s="4"/>
      <c r="AU174" s="4"/>
      <c r="BA174" s="4"/>
      <c r="BB174" s="4"/>
    </row>
    <row r="175" spans="15:54" x14ac:dyDescent="0.4">
      <c r="O175" s="4"/>
      <c r="P175" s="4"/>
      <c r="V175" s="4"/>
      <c r="W175" s="4"/>
      <c r="AG175" s="9"/>
      <c r="AT175" s="4"/>
      <c r="AU175" s="4"/>
      <c r="BA175" s="4"/>
      <c r="BB175" s="4"/>
    </row>
    <row r="176" spans="15:54" x14ac:dyDescent="0.4">
      <c r="O176" s="4"/>
      <c r="P176" s="4"/>
      <c r="V176" s="4"/>
      <c r="W176" s="4"/>
      <c r="AG176" s="9"/>
      <c r="AT176" s="4"/>
      <c r="AU176" s="4"/>
      <c r="BA176" s="4"/>
      <c r="BB176" s="4"/>
    </row>
    <row r="177" spans="15:54" x14ac:dyDescent="0.4">
      <c r="O177" s="4"/>
      <c r="P177" s="4"/>
      <c r="V177" s="4"/>
      <c r="W177" s="4"/>
      <c r="AG177" s="9"/>
      <c r="AT177" s="4"/>
      <c r="AU177" s="4"/>
      <c r="BA177" s="4"/>
      <c r="BB177" s="4"/>
    </row>
    <row r="178" spans="15:54" x14ac:dyDescent="0.4">
      <c r="O178" s="4"/>
      <c r="P178" s="4"/>
      <c r="V178" s="4"/>
      <c r="W178" s="4"/>
      <c r="AG178" s="9"/>
      <c r="AT178" s="4"/>
      <c r="AU178" s="4"/>
      <c r="BA178" s="4"/>
      <c r="BB178" s="4"/>
    </row>
    <row r="179" spans="15:54" x14ac:dyDescent="0.4">
      <c r="O179" s="4"/>
      <c r="P179" s="4"/>
      <c r="V179" s="4"/>
      <c r="W179" s="4"/>
      <c r="AG179" s="9"/>
      <c r="AT179" s="4"/>
      <c r="AU179" s="4"/>
      <c r="BA179" s="4"/>
      <c r="BB179" s="4"/>
    </row>
    <row r="180" spans="15:54" x14ac:dyDescent="0.4">
      <c r="O180" s="4"/>
      <c r="P180" s="4"/>
      <c r="V180" s="4"/>
      <c r="W180" s="4"/>
      <c r="AG180" s="9"/>
      <c r="AT180" s="4"/>
      <c r="AU180" s="4"/>
      <c r="BA180" s="4"/>
      <c r="BB180" s="4"/>
    </row>
    <row r="181" spans="15:54" x14ac:dyDescent="0.4">
      <c r="O181" s="4"/>
      <c r="P181" s="4"/>
      <c r="V181" s="4"/>
      <c r="W181" s="4"/>
      <c r="AG181" s="9"/>
      <c r="AT181" s="4"/>
      <c r="AU181" s="4"/>
      <c r="BA181" s="4"/>
      <c r="BB181" s="4"/>
    </row>
    <row r="182" spans="15:54" x14ac:dyDescent="0.4">
      <c r="O182" s="4"/>
      <c r="P182" s="4"/>
      <c r="V182" s="4"/>
      <c r="W182" s="4"/>
      <c r="AG182" s="9"/>
      <c r="AT182" s="4"/>
      <c r="AU182" s="4"/>
      <c r="BA182" s="4"/>
      <c r="BB182" s="4"/>
    </row>
    <row r="183" spans="15:54" x14ac:dyDescent="0.4">
      <c r="O183" s="4"/>
      <c r="P183" s="4"/>
      <c r="V183" s="4"/>
      <c r="W183" s="4"/>
      <c r="AG183" s="9"/>
      <c r="AT183" s="4"/>
      <c r="AU183" s="4"/>
      <c r="BA183" s="4"/>
      <c r="BB183" s="4"/>
    </row>
    <row r="184" spans="15:54" x14ac:dyDescent="0.4">
      <c r="O184" s="4"/>
      <c r="P184" s="4"/>
      <c r="V184" s="4"/>
      <c r="W184" s="4"/>
      <c r="AG184" s="9"/>
      <c r="AT184" s="4"/>
      <c r="AU184" s="4"/>
      <c r="BA184" s="4"/>
      <c r="BB184" s="4"/>
    </row>
    <row r="185" spans="15:54" x14ac:dyDescent="0.4">
      <c r="O185" s="4"/>
      <c r="P185" s="4"/>
      <c r="V185" s="4"/>
      <c r="W185" s="4"/>
      <c r="AG185" s="9"/>
      <c r="AT185" s="4"/>
      <c r="AU185" s="4"/>
      <c r="BA185" s="4"/>
      <c r="BB185" s="4"/>
    </row>
    <row r="186" spans="15:54" x14ac:dyDescent="0.4">
      <c r="O186" s="4"/>
      <c r="P186" s="4"/>
      <c r="V186" s="4"/>
      <c r="W186" s="4"/>
      <c r="AG186" s="9"/>
      <c r="AT186" s="4"/>
      <c r="AU186" s="4"/>
      <c r="BA186" s="4"/>
      <c r="BB186" s="4"/>
    </row>
    <row r="187" spans="15:54" x14ac:dyDescent="0.4">
      <c r="O187" s="4"/>
      <c r="P187" s="4"/>
      <c r="V187" s="4"/>
      <c r="W187" s="4"/>
      <c r="AG187" s="9"/>
      <c r="AT187" s="4"/>
      <c r="AU187" s="4"/>
      <c r="BA187" s="4"/>
      <c r="BB187" s="4"/>
    </row>
    <row r="188" spans="15:54" x14ac:dyDescent="0.4">
      <c r="O188" s="4"/>
      <c r="P188" s="4"/>
      <c r="V188" s="4"/>
      <c r="W188" s="4"/>
      <c r="AT188" s="4"/>
      <c r="AU188" s="4"/>
      <c r="BA188" s="4"/>
      <c r="BB188" s="4"/>
    </row>
    <row r="189" spans="15:54" x14ac:dyDescent="0.4">
      <c r="O189" s="4"/>
      <c r="P189" s="4"/>
      <c r="V189" s="4"/>
      <c r="W189" s="4"/>
      <c r="AG189" s="9"/>
      <c r="AT189" s="4"/>
      <c r="AU189" s="4"/>
      <c r="BA189" s="4"/>
      <c r="BB189" s="4"/>
    </row>
    <row r="190" spans="15:54" x14ac:dyDescent="0.4">
      <c r="O190" s="4"/>
      <c r="P190" s="4"/>
      <c r="V190" s="4"/>
      <c r="W190" s="4"/>
      <c r="AG190" s="9"/>
      <c r="AT190" s="4"/>
      <c r="AU190" s="4"/>
      <c r="BA190" s="4"/>
      <c r="BB190" s="4"/>
    </row>
    <row r="191" spans="15:54" x14ac:dyDescent="0.4">
      <c r="O191" s="4"/>
      <c r="P191" s="4"/>
      <c r="V191" s="4"/>
      <c r="W191" s="4"/>
      <c r="AG191" s="9"/>
      <c r="AT191" s="4"/>
      <c r="AU191" s="4"/>
      <c r="BA191" s="4"/>
      <c r="BB191" s="4"/>
    </row>
    <row r="192" spans="15:54" x14ac:dyDescent="0.4">
      <c r="O192" s="4"/>
      <c r="P192" s="4"/>
      <c r="V192" s="4"/>
      <c r="W192" s="4"/>
      <c r="AG192" s="9"/>
      <c r="AT192" s="4"/>
      <c r="AU192" s="4"/>
      <c r="BA192" s="4"/>
      <c r="BB192" s="4"/>
    </row>
    <row r="193" spans="15:54" x14ac:dyDescent="0.4">
      <c r="O193" s="4"/>
      <c r="P193" s="4"/>
      <c r="V193" s="4"/>
      <c r="W193" s="4"/>
      <c r="AG193" s="9"/>
      <c r="AT193" s="4"/>
      <c r="AU193" s="4"/>
      <c r="BA193" s="4"/>
      <c r="BB193" s="4"/>
    </row>
    <row r="194" spans="15:54" x14ac:dyDescent="0.4">
      <c r="O194" s="4"/>
      <c r="P194" s="4"/>
      <c r="V194" s="4"/>
      <c r="W194" s="4"/>
      <c r="AG194" s="9"/>
      <c r="AT194" s="4"/>
      <c r="AU194" s="4"/>
      <c r="BA194" s="4"/>
      <c r="BB194" s="4"/>
    </row>
    <row r="195" spans="15:54" x14ac:dyDescent="0.4">
      <c r="O195" s="4"/>
      <c r="P195" s="4"/>
      <c r="V195" s="4"/>
      <c r="W195" s="4"/>
      <c r="AG195" s="9"/>
      <c r="AT195" s="4"/>
      <c r="AU195" s="4"/>
      <c r="BA195" s="4"/>
      <c r="BB195" s="4"/>
    </row>
    <row r="196" spans="15:54" x14ac:dyDescent="0.4">
      <c r="O196" s="4"/>
      <c r="P196" s="4"/>
      <c r="V196" s="4"/>
      <c r="W196" s="4"/>
      <c r="AG196" s="9"/>
      <c r="AT196" s="4"/>
      <c r="AU196" s="4"/>
      <c r="BA196" s="4"/>
      <c r="BB196" s="4"/>
    </row>
    <row r="197" spans="15:54" x14ac:dyDescent="0.4">
      <c r="O197" s="4"/>
      <c r="P197" s="4"/>
      <c r="V197" s="4"/>
      <c r="W197" s="4"/>
      <c r="AG197" s="9"/>
      <c r="AT197" s="4"/>
      <c r="AU197" s="4"/>
      <c r="BA197" s="4"/>
      <c r="BB197" s="4"/>
    </row>
    <row r="198" spans="15:54" x14ac:dyDescent="0.4">
      <c r="O198" s="4"/>
      <c r="P198" s="4"/>
      <c r="V198" s="4"/>
      <c r="W198" s="4"/>
      <c r="AG198" s="9"/>
      <c r="AT198" s="4"/>
      <c r="AU198" s="4"/>
      <c r="BA198" s="4"/>
      <c r="BB198" s="4"/>
    </row>
    <row r="199" spans="15:54" x14ac:dyDescent="0.4">
      <c r="O199" s="4"/>
      <c r="P199" s="4"/>
      <c r="V199" s="4"/>
      <c r="W199" s="4"/>
      <c r="AG199" s="9"/>
      <c r="AT199" s="4"/>
      <c r="AU199" s="4"/>
      <c r="BA199" s="4"/>
      <c r="BB199" s="4"/>
    </row>
    <row r="200" spans="15:54" x14ac:dyDescent="0.4">
      <c r="O200" s="4"/>
      <c r="P200" s="4"/>
      <c r="V200" s="4"/>
      <c r="W200" s="4"/>
      <c r="AG200" s="9"/>
      <c r="AT200" s="4"/>
      <c r="AU200" s="4"/>
      <c r="BA200" s="4"/>
      <c r="BB200" s="4"/>
    </row>
    <row r="201" spans="15:54" x14ac:dyDescent="0.4">
      <c r="O201" s="4"/>
      <c r="P201" s="4"/>
      <c r="V201" s="4"/>
      <c r="W201" s="4"/>
      <c r="AG201" s="9"/>
      <c r="AT201" s="4"/>
      <c r="AU201" s="4"/>
      <c r="BA201" s="4"/>
      <c r="BB201" s="4"/>
    </row>
    <row r="202" spans="15:54" x14ac:dyDescent="0.4">
      <c r="O202" s="4"/>
      <c r="P202" s="4"/>
      <c r="V202" s="4"/>
      <c r="W202" s="4"/>
      <c r="AG202" s="9"/>
      <c r="AT202" s="4"/>
      <c r="AU202" s="4"/>
      <c r="BA202" s="4"/>
      <c r="BB202" s="4"/>
    </row>
    <row r="203" spans="15:54" x14ac:dyDescent="0.4">
      <c r="O203" s="4"/>
      <c r="P203" s="4"/>
      <c r="V203" s="4"/>
      <c r="W203" s="4"/>
      <c r="AG203" s="9"/>
      <c r="AT203" s="4"/>
      <c r="AU203" s="4"/>
      <c r="BA203" s="4"/>
      <c r="BB203" s="4"/>
    </row>
    <row r="204" spans="15:54" x14ac:dyDescent="0.4">
      <c r="O204" s="4"/>
      <c r="P204" s="4"/>
      <c r="V204" s="4"/>
      <c r="W204" s="4"/>
      <c r="AG204" s="9"/>
      <c r="AT204" s="4"/>
      <c r="AU204" s="4"/>
      <c r="BA204" s="4"/>
      <c r="BB204" s="4"/>
    </row>
    <row r="205" spans="15:54" x14ac:dyDescent="0.4">
      <c r="O205" s="4"/>
      <c r="P205" s="4"/>
      <c r="V205" s="4"/>
      <c r="W205" s="4"/>
      <c r="AG205" s="9"/>
      <c r="AT205" s="4"/>
      <c r="AU205" s="4"/>
      <c r="BA205" s="4"/>
      <c r="BB205" s="4"/>
    </row>
    <row r="206" spans="15:54" x14ac:dyDescent="0.4">
      <c r="O206" s="4"/>
      <c r="P206" s="4"/>
      <c r="V206" s="4"/>
      <c r="W206" s="4"/>
      <c r="AG206" s="9"/>
      <c r="AT206" s="4"/>
      <c r="AU206" s="4"/>
      <c r="BA206" s="4"/>
      <c r="BB206" s="4"/>
    </row>
    <row r="207" spans="15:54" x14ac:dyDescent="0.4">
      <c r="O207" s="4"/>
      <c r="P207" s="4"/>
      <c r="V207" s="4"/>
      <c r="W207" s="4"/>
      <c r="AG207" s="9"/>
      <c r="AT207" s="4"/>
      <c r="AU207" s="4"/>
      <c r="BA207" s="4"/>
      <c r="BB207" s="4"/>
    </row>
    <row r="208" spans="15:54" x14ac:dyDescent="0.4">
      <c r="O208" s="4"/>
      <c r="P208" s="4"/>
      <c r="V208" s="4"/>
      <c r="W208" s="4"/>
      <c r="AT208" s="4"/>
      <c r="AU208" s="4"/>
      <c r="BA208" s="4"/>
      <c r="BB208" s="4"/>
    </row>
    <row r="209" spans="15:54" x14ac:dyDescent="0.4">
      <c r="O209" s="4"/>
      <c r="P209" s="4"/>
      <c r="V209" s="4"/>
      <c r="W209" s="4"/>
      <c r="AG209" s="9"/>
      <c r="AT209" s="4"/>
      <c r="AU209" s="4"/>
      <c r="BA209" s="4"/>
      <c r="BB209" s="4"/>
    </row>
    <row r="210" spans="15:54" x14ac:dyDescent="0.4">
      <c r="O210" s="4"/>
      <c r="P210" s="4"/>
      <c r="V210" s="4"/>
      <c r="W210" s="4"/>
      <c r="AG210" s="9"/>
      <c r="AT210" s="4"/>
      <c r="AU210" s="4"/>
      <c r="BA210" s="4"/>
      <c r="BB210" s="4"/>
    </row>
    <row r="211" spans="15:54" x14ac:dyDescent="0.4">
      <c r="O211" s="4"/>
      <c r="P211" s="4"/>
      <c r="V211" s="4"/>
      <c r="W211" s="4"/>
      <c r="AG211" s="9"/>
      <c r="AT211" s="4"/>
      <c r="AU211" s="4"/>
      <c r="BA211" s="4"/>
      <c r="BB211" s="4"/>
    </row>
    <row r="212" spans="15:54" x14ac:dyDescent="0.4">
      <c r="O212" s="4"/>
      <c r="P212" s="4"/>
      <c r="V212" s="4"/>
      <c r="W212" s="4"/>
      <c r="AG212" s="9"/>
      <c r="AT212" s="4"/>
      <c r="AU212" s="4"/>
      <c r="BA212" s="4"/>
      <c r="BB212" s="4"/>
    </row>
    <row r="213" spans="15:54" x14ac:dyDescent="0.4">
      <c r="O213" s="4"/>
      <c r="P213" s="4"/>
      <c r="V213" s="4"/>
      <c r="W213" s="4"/>
      <c r="AG213" s="9"/>
      <c r="AT213" s="4"/>
      <c r="AU213" s="4"/>
      <c r="BA213" s="4"/>
      <c r="BB213" s="4"/>
    </row>
    <row r="214" spans="15:54" x14ac:dyDescent="0.4">
      <c r="O214" s="4"/>
      <c r="P214" s="4"/>
      <c r="V214" s="4"/>
      <c r="W214" s="4"/>
      <c r="AG214" s="9"/>
      <c r="AT214" s="4"/>
      <c r="AU214" s="4"/>
      <c r="BA214" s="4"/>
      <c r="BB214" s="4"/>
    </row>
    <row r="215" spans="15:54" x14ac:dyDescent="0.4">
      <c r="O215" s="4"/>
      <c r="P215" s="4"/>
      <c r="V215" s="4"/>
      <c r="W215" s="4"/>
      <c r="AG215" s="9"/>
      <c r="AT215" s="4"/>
      <c r="AU215" s="4"/>
      <c r="BA215" s="4"/>
      <c r="BB215" s="4"/>
    </row>
    <row r="216" spans="15:54" x14ac:dyDescent="0.4">
      <c r="O216" s="4"/>
      <c r="P216" s="4"/>
      <c r="V216" s="4"/>
      <c r="W216" s="4"/>
      <c r="AG216" s="9"/>
      <c r="AT216" s="4"/>
      <c r="AU216" s="4"/>
      <c r="BA216" s="4"/>
      <c r="BB216" s="4"/>
    </row>
    <row r="217" spans="15:54" x14ac:dyDescent="0.4">
      <c r="O217" s="4"/>
      <c r="P217" s="4"/>
      <c r="V217" s="4"/>
      <c r="W217" s="4"/>
      <c r="AG217" s="9"/>
      <c r="AT217" s="4"/>
      <c r="AU217" s="4"/>
      <c r="BA217" s="4"/>
      <c r="BB217" s="4"/>
    </row>
    <row r="218" spans="15:54" x14ac:dyDescent="0.4">
      <c r="O218" s="4"/>
      <c r="P218" s="4"/>
      <c r="V218" s="4"/>
      <c r="W218" s="4"/>
      <c r="AG218" s="9"/>
      <c r="AT218" s="4"/>
      <c r="AU218" s="4"/>
      <c r="BA218" s="4"/>
      <c r="BB218" s="4"/>
    </row>
    <row r="219" spans="15:54" x14ac:dyDescent="0.4">
      <c r="O219" s="4"/>
      <c r="P219" s="4"/>
      <c r="V219" s="4"/>
      <c r="W219" s="4"/>
      <c r="AG219" s="9"/>
      <c r="AT219" s="4"/>
      <c r="AU219" s="4"/>
      <c r="BA219" s="4"/>
      <c r="BB219" s="4"/>
    </row>
    <row r="220" spans="15:54" x14ac:dyDescent="0.4">
      <c r="O220" s="4"/>
      <c r="P220" s="4"/>
      <c r="V220" s="4"/>
      <c r="W220" s="4"/>
      <c r="AG220" s="9"/>
      <c r="AT220" s="4"/>
      <c r="AU220" s="4"/>
      <c r="BA220" s="4"/>
      <c r="BB220" s="4"/>
    </row>
    <row r="221" spans="15:54" x14ac:dyDescent="0.4">
      <c r="O221" s="4"/>
      <c r="P221" s="4"/>
      <c r="V221" s="4"/>
      <c r="W221" s="4"/>
      <c r="AG221" s="9"/>
      <c r="AT221" s="4"/>
      <c r="AU221" s="4"/>
      <c r="BA221" s="4"/>
      <c r="BB221" s="4"/>
    </row>
    <row r="222" spans="15:54" x14ac:dyDescent="0.4">
      <c r="O222" s="4"/>
      <c r="P222" s="4"/>
      <c r="V222" s="4"/>
      <c r="W222" s="4"/>
      <c r="AG222" s="9"/>
      <c r="AT222" s="4"/>
      <c r="AU222" s="4"/>
      <c r="BA222" s="4"/>
      <c r="BB222" s="4"/>
    </row>
    <row r="223" spans="15:54" x14ac:dyDescent="0.4">
      <c r="O223" s="4"/>
      <c r="P223" s="4"/>
      <c r="V223" s="4"/>
      <c r="W223" s="4"/>
      <c r="AG223" s="9"/>
      <c r="AT223" s="4"/>
      <c r="AU223" s="4"/>
      <c r="BA223" s="4"/>
      <c r="BB223" s="4"/>
    </row>
    <row r="224" spans="15:54" x14ac:dyDescent="0.4">
      <c r="O224" s="4"/>
      <c r="P224" s="4"/>
      <c r="V224" s="4"/>
      <c r="W224" s="4"/>
      <c r="AG224" s="9"/>
      <c r="AT224" s="4"/>
      <c r="AU224" s="4"/>
      <c r="BA224" s="4"/>
      <c r="BB224" s="4"/>
    </row>
    <row r="225" spans="15:54" x14ac:dyDescent="0.4">
      <c r="O225" s="4"/>
      <c r="P225" s="4"/>
      <c r="V225" s="4"/>
      <c r="W225" s="4"/>
      <c r="AG225" s="9"/>
      <c r="AT225" s="4"/>
      <c r="AU225" s="4"/>
      <c r="BA225" s="4"/>
      <c r="BB225" s="4"/>
    </row>
    <row r="226" spans="15:54" x14ac:dyDescent="0.4">
      <c r="O226" s="4"/>
      <c r="P226" s="4"/>
      <c r="V226" s="4"/>
      <c r="W226" s="4"/>
      <c r="AG226" s="9"/>
      <c r="AT226" s="4"/>
      <c r="AU226" s="4"/>
      <c r="BA226" s="4"/>
      <c r="BB226" s="4"/>
    </row>
    <row r="227" spans="15:54" x14ac:dyDescent="0.4">
      <c r="O227" s="4"/>
      <c r="P227" s="4"/>
      <c r="V227" s="4"/>
      <c r="W227" s="4"/>
      <c r="AG227" s="9"/>
      <c r="AT227" s="4"/>
      <c r="AU227" s="4"/>
      <c r="BA227" s="4"/>
      <c r="BB227" s="4"/>
    </row>
    <row r="228" spans="15:54" x14ac:dyDescent="0.4">
      <c r="O228" s="4"/>
      <c r="P228" s="4"/>
      <c r="V228" s="4"/>
      <c r="W228" s="4"/>
      <c r="AG228" s="9"/>
      <c r="AT228" s="4"/>
      <c r="AU228" s="4"/>
      <c r="BA228" s="4"/>
      <c r="BB228" s="4"/>
    </row>
    <row r="229" spans="15:54" x14ac:dyDescent="0.4">
      <c r="O229" s="4"/>
      <c r="P229" s="4"/>
      <c r="V229" s="4"/>
      <c r="W229" s="4"/>
      <c r="AG229" s="9"/>
      <c r="AT229" s="4"/>
      <c r="AU229" s="4"/>
      <c r="BA229" s="4"/>
      <c r="BB229" s="4"/>
    </row>
    <row r="230" spans="15:54" x14ac:dyDescent="0.4">
      <c r="O230" s="4"/>
      <c r="P230" s="4"/>
      <c r="V230" s="4"/>
      <c r="W230" s="4"/>
      <c r="AG230" s="9"/>
      <c r="AT230" s="4"/>
      <c r="AU230" s="4"/>
      <c r="BA230" s="4"/>
      <c r="BB230" s="4"/>
    </row>
    <row r="231" spans="15:54" x14ac:dyDescent="0.4">
      <c r="O231" s="4"/>
      <c r="P231" s="4"/>
      <c r="V231" s="4"/>
      <c r="W231" s="4"/>
      <c r="AG231" s="9"/>
      <c r="AT231" s="4"/>
      <c r="AU231" s="4"/>
      <c r="BA231" s="4"/>
      <c r="BB231" s="4"/>
    </row>
    <row r="232" spans="15:54" x14ac:dyDescent="0.4">
      <c r="O232" s="4"/>
      <c r="P232" s="4"/>
      <c r="V232" s="4"/>
      <c r="W232" s="4"/>
      <c r="AG232" s="9"/>
      <c r="AT232" s="4"/>
      <c r="AU232" s="4"/>
      <c r="BA232" s="4"/>
      <c r="BB232" s="4"/>
    </row>
    <row r="233" spans="15:54" x14ac:dyDescent="0.4">
      <c r="O233" s="4"/>
      <c r="P233" s="4"/>
      <c r="V233" s="4"/>
      <c r="W233" s="4"/>
      <c r="AG233" s="9"/>
      <c r="AT233" s="4"/>
      <c r="AU233" s="4"/>
      <c r="BA233" s="4"/>
      <c r="BB233" s="4"/>
    </row>
    <row r="234" spans="15:54" x14ac:dyDescent="0.4">
      <c r="O234" s="4"/>
      <c r="P234" s="4"/>
      <c r="V234" s="4"/>
      <c r="W234" s="4"/>
      <c r="AG234" s="9"/>
      <c r="AT234" s="4"/>
      <c r="AU234" s="4"/>
      <c r="BA234" s="4"/>
      <c r="BB234" s="4"/>
    </row>
    <row r="235" spans="15:54" x14ac:dyDescent="0.4">
      <c r="O235" s="4"/>
      <c r="P235" s="4"/>
      <c r="V235" s="4"/>
      <c r="W235" s="4"/>
      <c r="AG235" s="9"/>
      <c r="AT235" s="4"/>
      <c r="AU235" s="4"/>
      <c r="BA235" s="4"/>
      <c r="BB235" s="4"/>
    </row>
    <row r="236" spans="15:54" x14ac:dyDescent="0.4">
      <c r="O236" s="4"/>
      <c r="P236" s="4"/>
      <c r="V236" s="4"/>
      <c r="W236" s="4"/>
      <c r="AG236" s="9"/>
      <c r="AT236" s="4"/>
      <c r="AU236" s="4"/>
      <c r="BA236" s="4"/>
      <c r="BB236" s="4"/>
    </row>
    <row r="237" spans="15:54" x14ac:dyDescent="0.4">
      <c r="O237" s="4"/>
      <c r="P237" s="4"/>
      <c r="V237" s="4"/>
      <c r="W237" s="4"/>
      <c r="AG237" s="9"/>
      <c r="AT237" s="4"/>
      <c r="AU237" s="4"/>
      <c r="BA237" s="4"/>
      <c r="BB237" s="4"/>
    </row>
    <row r="238" spans="15:54" x14ac:dyDescent="0.4">
      <c r="O238" s="4"/>
      <c r="P238" s="4"/>
      <c r="V238" s="4"/>
      <c r="W238" s="4"/>
      <c r="AG238" s="9"/>
      <c r="AT238" s="4"/>
      <c r="AU238" s="4"/>
      <c r="BA238" s="4"/>
      <c r="BB238" s="4"/>
    </row>
    <row r="239" spans="15:54" x14ac:dyDescent="0.4">
      <c r="O239" s="4"/>
      <c r="P239" s="4"/>
      <c r="V239" s="4"/>
      <c r="W239" s="4"/>
      <c r="AG239" s="9"/>
      <c r="AT239" s="4"/>
      <c r="AU239" s="4"/>
      <c r="BA239" s="4"/>
      <c r="BB239" s="4"/>
    </row>
    <row r="240" spans="15:54" x14ac:dyDescent="0.4">
      <c r="O240" s="4"/>
      <c r="P240" s="4"/>
      <c r="V240" s="4"/>
      <c r="W240" s="4"/>
      <c r="AG240" s="9"/>
      <c r="AT240" s="4"/>
      <c r="AU240" s="4"/>
      <c r="BA240" s="4"/>
      <c r="BB240" s="4"/>
    </row>
    <row r="241" spans="15:54" x14ac:dyDescent="0.4">
      <c r="O241" s="4"/>
      <c r="P241" s="4"/>
      <c r="V241" s="4"/>
      <c r="W241" s="4"/>
      <c r="AG241" s="9"/>
      <c r="AT241" s="4"/>
      <c r="AU241" s="4"/>
      <c r="BA241" s="4"/>
      <c r="BB241" s="4"/>
    </row>
    <row r="242" spans="15:54" x14ac:dyDescent="0.4">
      <c r="O242" s="4"/>
      <c r="P242" s="4"/>
      <c r="V242" s="4"/>
      <c r="W242" s="4"/>
      <c r="AG242" s="9"/>
      <c r="AT242" s="4"/>
      <c r="AU242" s="4"/>
      <c r="BA242" s="4"/>
      <c r="BB242" s="4"/>
    </row>
    <row r="243" spans="15:54" x14ac:dyDescent="0.4">
      <c r="O243" s="4"/>
      <c r="P243" s="4"/>
      <c r="V243" s="4"/>
      <c r="W243" s="4"/>
      <c r="AG243" s="9"/>
      <c r="AT243" s="4"/>
      <c r="AU243" s="4"/>
      <c r="BA243" s="4"/>
      <c r="BB243" s="4"/>
    </row>
    <row r="244" spans="15:54" x14ac:dyDescent="0.4">
      <c r="O244" s="4"/>
      <c r="P244" s="4"/>
      <c r="V244" s="4"/>
      <c r="W244" s="4"/>
      <c r="AG244" s="9"/>
      <c r="AT244" s="4"/>
      <c r="AU244" s="4"/>
      <c r="BA244" s="4"/>
      <c r="BB244" s="4"/>
    </row>
    <row r="245" spans="15:54" x14ac:dyDescent="0.4">
      <c r="O245" s="4"/>
      <c r="P245" s="4"/>
      <c r="V245" s="4"/>
      <c r="W245" s="4"/>
      <c r="AG245" s="9"/>
      <c r="AT245" s="4"/>
      <c r="AU245" s="4"/>
      <c r="BA245" s="4"/>
      <c r="BB245" s="4"/>
    </row>
    <row r="246" spans="15:54" x14ac:dyDescent="0.4">
      <c r="O246" s="4"/>
      <c r="P246" s="4"/>
      <c r="V246" s="4"/>
      <c r="W246" s="4"/>
      <c r="AG246" s="9"/>
      <c r="AT246" s="4"/>
      <c r="AU246" s="4"/>
      <c r="BA246" s="4"/>
      <c r="BB246" s="4"/>
    </row>
    <row r="247" spans="15:54" x14ac:dyDescent="0.4">
      <c r="O247" s="4"/>
      <c r="P247" s="4"/>
      <c r="V247" s="4"/>
      <c r="W247" s="4"/>
      <c r="AG247" s="9"/>
      <c r="AT247" s="4"/>
      <c r="AU247" s="4"/>
      <c r="BA247" s="4"/>
      <c r="BB247" s="4"/>
    </row>
    <row r="248" spans="15:54" x14ac:dyDescent="0.4">
      <c r="O248" s="4"/>
      <c r="P248" s="4"/>
      <c r="V248" s="4"/>
      <c r="W248" s="4"/>
      <c r="AG248" s="9"/>
      <c r="AT248" s="4"/>
      <c r="AU248" s="4"/>
      <c r="BA248" s="4"/>
      <c r="BB248" s="4"/>
    </row>
    <row r="249" spans="15:54" x14ac:dyDescent="0.4">
      <c r="O249" s="4"/>
      <c r="P249" s="4"/>
      <c r="V249" s="4"/>
      <c r="W249" s="4"/>
      <c r="AG249" s="9"/>
      <c r="AT249" s="4"/>
      <c r="AU249" s="4"/>
      <c r="BA249" s="4"/>
      <c r="BB249" s="4"/>
    </row>
    <row r="250" spans="15:54" x14ac:dyDescent="0.4">
      <c r="O250" s="4"/>
      <c r="P250" s="4"/>
      <c r="V250" s="4"/>
      <c r="W250" s="4"/>
      <c r="AG250" s="9"/>
      <c r="AT250" s="4"/>
      <c r="AU250" s="4"/>
      <c r="BA250" s="4"/>
      <c r="BB250" s="4"/>
    </row>
    <row r="251" spans="15:54" x14ac:dyDescent="0.4">
      <c r="O251" s="4"/>
      <c r="P251" s="4"/>
      <c r="V251" s="4"/>
      <c r="W251" s="4"/>
      <c r="AG251" s="9"/>
      <c r="AT251" s="4"/>
      <c r="AU251" s="4"/>
      <c r="BA251" s="4"/>
      <c r="BB251" s="4"/>
    </row>
    <row r="252" spans="15:54" x14ac:dyDescent="0.4">
      <c r="O252" s="4"/>
      <c r="P252" s="4"/>
      <c r="V252" s="4"/>
      <c r="W252" s="4"/>
      <c r="AG252" s="9"/>
      <c r="AT252" s="4"/>
      <c r="AU252" s="4"/>
      <c r="BA252" s="4"/>
      <c r="BB252" s="4"/>
    </row>
    <row r="253" spans="15:54" x14ac:dyDescent="0.4">
      <c r="O253" s="4"/>
      <c r="P253" s="4"/>
      <c r="V253" s="4"/>
      <c r="W253" s="4"/>
      <c r="AG253" s="9"/>
      <c r="AT253" s="4"/>
      <c r="AU253" s="4"/>
      <c r="BA253" s="4"/>
      <c r="BB253" s="4"/>
    </row>
    <row r="254" spans="15:54" x14ac:dyDescent="0.4">
      <c r="O254" s="4"/>
      <c r="P254" s="4"/>
      <c r="V254" s="4"/>
      <c r="W254" s="4"/>
      <c r="AG254" s="9"/>
      <c r="AT254" s="4"/>
      <c r="AU254" s="4"/>
      <c r="BA254" s="4"/>
      <c r="BB254" s="4"/>
    </row>
    <row r="255" spans="15:54" x14ac:dyDescent="0.4">
      <c r="O255" s="4"/>
      <c r="P255" s="4"/>
      <c r="V255" s="4"/>
      <c r="W255" s="4"/>
      <c r="AG255" s="9"/>
      <c r="AT255" s="4"/>
      <c r="AU255" s="4"/>
      <c r="BA255" s="4"/>
      <c r="BB255" s="4"/>
    </row>
    <row r="256" spans="15:54" x14ac:dyDescent="0.4">
      <c r="O256" s="4"/>
      <c r="P256" s="4"/>
      <c r="V256" s="4"/>
      <c r="W256" s="4"/>
      <c r="AG256" s="9"/>
      <c r="AT256" s="4"/>
      <c r="AU256" s="4"/>
      <c r="BA256" s="4"/>
      <c r="BB256" s="4"/>
    </row>
    <row r="257" spans="15:54" x14ac:dyDescent="0.4">
      <c r="O257" s="4"/>
      <c r="P257" s="4"/>
      <c r="V257" s="4"/>
      <c r="W257" s="4"/>
      <c r="AG257" s="9"/>
      <c r="AT257" s="4"/>
      <c r="AU257" s="4"/>
      <c r="BA257" s="4"/>
      <c r="BB257" s="4"/>
    </row>
    <row r="258" spans="15:54" x14ac:dyDescent="0.4">
      <c r="O258" s="4"/>
      <c r="P258" s="4"/>
      <c r="V258" s="4"/>
      <c r="W258" s="4"/>
      <c r="AG258" s="9"/>
      <c r="AT258" s="4"/>
      <c r="AU258" s="4"/>
      <c r="BA258" s="4"/>
      <c r="BB258" s="4"/>
    </row>
    <row r="259" spans="15:54" x14ac:dyDescent="0.4">
      <c r="O259" s="4"/>
      <c r="P259" s="4"/>
      <c r="V259" s="4"/>
      <c r="W259" s="4"/>
      <c r="AG259" s="9"/>
      <c r="AT259" s="4"/>
      <c r="AU259" s="4"/>
      <c r="BA259" s="4"/>
      <c r="BB259" s="4"/>
    </row>
    <row r="260" spans="15:54" x14ac:dyDescent="0.4">
      <c r="O260" s="4"/>
      <c r="P260" s="4"/>
      <c r="V260" s="4"/>
      <c r="W260" s="4"/>
      <c r="AG260" s="9"/>
      <c r="AT260" s="4"/>
      <c r="AU260" s="4"/>
      <c r="BA260" s="4"/>
      <c r="BB260" s="4"/>
    </row>
    <row r="261" spans="15:54" x14ac:dyDescent="0.4">
      <c r="O261" s="4"/>
      <c r="P261" s="4"/>
      <c r="V261" s="4"/>
      <c r="W261" s="4"/>
      <c r="AG261" s="9"/>
      <c r="AT261" s="4"/>
      <c r="AU261" s="4"/>
      <c r="BA261" s="4"/>
      <c r="BB261" s="4"/>
    </row>
    <row r="262" spans="15:54" x14ac:dyDescent="0.4">
      <c r="O262" s="4"/>
      <c r="P262" s="4"/>
      <c r="V262" s="4"/>
      <c r="W262" s="4"/>
      <c r="AG262" s="9"/>
      <c r="AT262" s="4"/>
      <c r="AU262" s="4"/>
      <c r="BA262" s="4"/>
      <c r="BB262" s="4"/>
    </row>
    <row r="263" spans="15:54" x14ac:dyDescent="0.4">
      <c r="O263" s="4"/>
      <c r="P263" s="4"/>
      <c r="V263" s="4"/>
      <c r="W263" s="4"/>
      <c r="AG263" s="9"/>
      <c r="AT263" s="4"/>
      <c r="AU263" s="4"/>
      <c r="BA263" s="4"/>
      <c r="BB263" s="4"/>
    </row>
    <row r="264" spans="15:54" x14ac:dyDescent="0.4">
      <c r="O264" s="4"/>
      <c r="P264" s="4"/>
      <c r="V264" s="4"/>
      <c r="W264" s="4"/>
      <c r="AG264" s="9"/>
      <c r="AT264" s="4"/>
      <c r="AU264" s="4"/>
      <c r="BA264" s="4"/>
      <c r="BB264" s="4"/>
    </row>
    <row r="265" spans="15:54" x14ac:dyDescent="0.4">
      <c r="O265" s="4"/>
      <c r="P265" s="4"/>
      <c r="V265" s="4"/>
      <c r="W265" s="4"/>
      <c r="AG265" s="9"/>
      <c r="AT265" s="4"/>
      <c r="AU265" s="4"/>
      <c r="BA265" s="4"/>
      <c r="BB265" s="4"/>
    </row>
    <row r="266" spans="15:54" x14ac:dyDescent="0.4">
      <c r="O266" s="4"/>
      <c r="P266" s="4"/>
      <c r="V266" s="4"/>
      <c r="W266" s="4"/>
      <c r="AG266" s="9"/>
      <c r="AT266" s="4"/>
      <c r="AU266" s="4"/>
      <c r="BA266" s="4"/>
      <c r="BB266" s="4"/>
    </row>
    <row r="267" spans="15:54" x14ac:dyDescent="0.4">
      <c r="O267" s="4"/>
      <c r="P267" s="4"/>
      <c r="V267" s="4"/>
      <c r="W267" s="4"/>
      <c r="AG267" s="9"/>
      <c r="AT267" s="4"/>
      <c r="AU267" s="4"/>
      <c r="BA267" s="4"/>
      <c r="BB267" s="4"/>
    </row>
    <row r="268" spans="15:54" x14ac:dyDescent="0.4">
      <c r="O268" s="4"/>
      <c r="P268" s="4"/>
      <c r="V268" s="4"/>
      <c r="W268" s="4"/>
      <c r="AG268" s="9"/>
      <c r="AT268" s="4"/>
      <c r="AU268" s="4"/>
      <c r="BA268" s="4"/>
      <c r="BB268" s="4"/>
    </row>
    <row r="269" spans="15:54" x14ac:dyDescent="0.4">
      <c r="O269" s="4"/>
      <c r="P269" s="4"/>
      <c r="V269" s="4"/>
      <c r="W269" s="4"/>
      <c r="AT269" s="4"/>
      <c r="AU269" s="4"/>
      <c r="BA269" s="4"/>
      <c r="BB269" s="4"/>
    </row>
    <row r="270" spans="15:54" x14ac:dyDescent="0.4">
      <c r="O270" s="4"/>
      <c r="P270" s="4"/>
      <c r="V270" s="4"/>
      <c r="W270" s="4"/>
      <c r="AG270" s="9"/>
      <c r="AT270" s="4"/>
      <c r="AU270" s="4"/>
      <c r="BA270" s="4"/>
      <c r="BB270" s="4"/>
    </row>
    <row r="271" spans="15:54" x14ac:dyDescent="0.4">
      <c r="O271" s="4"/>
      <c r="P271" s="4"/>
      <c r="V271" s="4"/>
      <c r="W271" s="4"/>
      <c r="AG271" s="9"/>
      <c r="AT271" s="4"/>
      <c r="AU271" s="4"/>
      <c r="BA271" s="4"/>
      <c r="BB271" s="4"/>
    </row>
    <row r="272" spans="15:54" x14ac:dyDescent="0.4">
      <c r="O272" s="4"/>
      <c r="P272" s="4"/>
      <c r="V272" s="4"/>
      <c r="W272" s="4"/>
      <c r="AG272" s="9"/>
      <c r="AT272" s="4"/>
      <c r="AU272" s="4"/>
      <c r="BA272" s="4"/>
      <c r="BB272" s="4"/>
    </row>
    <row r="273" spans="15:54" x14ac:dyDescent="0.4">
      <c r="O273" s="4"/>
      <c r="P273" s="4"/>
      <c r="V273" s="4"/>
      <c r="W273" s="4"/>
      <c r="AG273" s="9"/>
      <c r="AT273" s="4"/>
      <c r="AU273" s="4"/>
      <c r="BA273" s="4"/>
      <c r="BB273" s="4"/>
    </row>
    <row r="274" spans="15:54" x14ac:dyDescent="0.4">
      <c r="O274" s="4"/>
      <c r="P274" s="4"/>
      <c r="V274" s="4"/>
      <c r="W274" s="4"/>
      <c r="AG274" s="9"/>
      <c r="AT274" s="4"/>
      <c r="AU274" s="4"/>
      <c r="BA274" s="4"/>
      <c r="BB274" s="4"/>
    </row>
    <row r="275" spans="15:54" x14ac:dyDescent="0.4">
      <c r="O275" s="4"/>
      <c r="P275" s="4"/>
      <c r="V275" s="4"/>
      <c r="W275" s="4"/>
      <c r="AG275" s="9"/>
      <c r="AT275" s="4"/>
      <c r="AU275" s="4"/>
      <c r="BA275" s="4"/>
      <c r="BB275" s="4"/>
    </row>
    <row r="276" spans="15:54" x14ac:dyDescent="0.4">
      <c r="O276" s="4"/>
      <c r="P276" s="4"/>
      <c r="V276" s="4"/>
      <c r="W276" s="4"/>
      <c r="AG276" s="9"/>
      <c r="AT276" s="4"/>
      <c r="AU276" s="4"/>
      <c r="BA276" s="4"/>
      <c r="BB276" s="4"/>
    </row>
    <row r="277" spans="15:54" x14ac:dyDescent="0.4">
      <c r="O277" s="4"/>
      <c r="P277" s="4"/>
      <c r="V277" s="4"/>
      <c r="W277" s="4"/>
      <c r="AG277" s="9"/>
      <c r="AT277" s="4"/>
      <c r="AU277" s="4"/>
      <c r="BA277" s="4"/>
      <c r="BB277" s="4"/>
    </row>
    <row r="278" spans="15:54" x14ac:dyDescent="0.4">
      <c r="O278" s="4"/>
      <c r="P278" s="4"/>
      <c r="V278" s="4"/>
      <c r="W278" s="4"/>
      <c r="AG278" s="9"/>
      <c r="AT278" s="4"/>
      <c r="AU278" s="4"/>
      <c r="BA278" s="4"/>
      <c r="BB278" s="4"/>
    </row>
    <row r="279" spans="15:54" x14ac:dyDescent="0.4">
      <c r="O279" s="4"/>
      <c r="P279" s="4"/>
      <c r="V279" s="4"/>
      <c r="W279" s="4"/>
      <c r="AG279" s="9"/>
      <c r="AT279" s="4"/>
      <c r="AU279" s="4"/>
      <c r="BA279" s="4"/>
      <c r="BB279" s="4"/>
    </row>
    <row r="280" spans="15:54" x14ac:dyDescent="0.4">
      <c r="O280" s="4"/>
      <c r="P280" s="4"/>
      <c r="V280" s="4"/>
      <c r="W280" s="4"/>
      <c r="AG280" s="9"/>
      <c r="AT280" s="4"/>
      <c r="AU280" s="4"/>
      <c r="BA280" s="4"/>
      <c r="BB280" s="4"/>
    </row>
    <row r="281" spans="15:54" x14ac:dyDescent="0.4">
      <c r="O281" s="4"/>
      <c r="P281" s="4"/>
      <c r="V281" s="4"/>
      <c r="W281" s="4"/>
      <c r="AG281" s="9"/>
      <c r="AT281" s="4"/>
      <c r="AU281" s="4"/>
      <c r="BA281" s="4"/>
      <c r="BB281" s="4"/>
    </row>
    <row r="282" spans="15:54" x14ac:dyDescent="0.4">
      <c r="O282" s="4"/>
      <c r="P282" s="4"/>
      <c r="V282" s="4"/>
      <c r="W282" s="4"/>
      <c r="AG282" s="9"/>
      <c r="AT282" s="4"/>
      <c r="AU282" s="4"/>
      <c r="BA282" s="4"/>
      <c r="BB282" s="4"/>
    </row>
    <row r="283" spans="15:54" x14ac:dyDescent="0.4">
      <c r="O283" s="4"/>
      <c r="P283" s="4"/>
      <c r="V283" s="4"/>
      <c r="W283" s="4"/>
      <c r="AG283" s="9"/>
      <c r="AT283" s="4"/>
      <c r="AU283" s="4"/>
      <c r="BA283" s="4"/>
      <c r="BB283" s="4"/>
    </row>
    <row r="284" spans="15:54" x14ac:dyDescent="0.4">
      <c r="O284" s="4"/>
      <c r="P284" s="4"/>
      <c r="V284" s="4"/>
      <c r="W284" s="4"/>
      <c r="AG284" s="9"/>
      <c r="AT284" s="4"/>
      <c r="AU284" s="4"/>
      <c r="BA284" s="4"/>
      <c r="BB284" s="4"/>
    </row>
    <row r="285" spans="15:54" x14ac:dyDescent="0.4">
      <c r="O285" s="4"/>
      <c r="P285" s="4"/>
      <c r="V285" s="4"/>
      <c r="W285" s="4"/>
      <c r="AG285" s="9"/>
      <c r="AT285" s="4"/>
      <c r="AU285" s="4"/>
      <c r="BA285" s="4"/>
      <c r="BB285" s="4"/>
    </row>
    <row r="286" spans="15:54" x14ac:dyDescent="0.4">
      <c r="O286" s="4"/>
      <c r="P286" s="4"/>
      <c r="V286" s="4"/>
      <c r="W286" s="4"/>
      <c r="AG286" s="9"/>
      <c r="AT286" s="4"/>
      <c r="AU286" s="4"/>
      <c r="BA286" s="4"/>
      <c r="BB286" s="4"/>
    </row>
    <row r="287" spans="15:54" x14ac:dyDescent="0.4">
      <c r="O287" s="4"/>
      <c r="P287" s="4"/>
      <c r="V287" s="4"/>
      <c r="W287" s="4"/>
      <c r="AG287" s="9"/>
      <c r="AT287" s="4"/>
      <c r="AU287" s="4"/>
      <c r="BA287" s="4"/>
      <c r="BB287" s="4"/>
    </row>
    <row r="288" spans="15:54" x14ac:dyDescent="0.4">
      <c r="O288" s="4"/>
      <c r="P288" s="4"/>
      <c r="V288" s="4"/>
      <c r="W288" s="4"/>
      <c r="AG288" s="9"/>
      <c r="AT288" s="4"/>
      <c r="AU288" s="4"/>
      <c r="BA288" s="4"/>
      <c r="BB288" s="4"/>
    </row>
    <row r="289" spans="15:54" x14ac:dyDescent="0.4">
      <c r="O289" s="4"/>
      <c r="P289" s="4"/>
      <c r="V289" s="4"/>
      <c r="W289" s="4"/>
      <c r="AT289" s="4"/>
      <c r="AU289" s="4"/>
      <c r="BA289" s="4"/>
      <c r="BB289" s="4"/>
    </row>
    <row r="290" spans="15:54" x14ac:dyDescent="0.4">
      <c r="O290" s="4"/>
      <c r="P290" s="4"/>
      <c r="V290" s="4"/>
      <c r="W290" s="4"/>
      <c r="AG290" s="9"/>
      <c r="AT290" s="4"/>
      <c r="AU290" s="4"/>
      <c r="BA290" s="4"/>
      <c r="BB290" s="4"/>
    </row>
    <row r="291" spans="15:54" x14ac:dyDescent="0.4">
      <c r="O291" s="4"/>
      <c r="P291" s="4"/>
      <c r="V291" s="4"/>
      <c r="W291" s="4"/>
      <c r="AG291" s="9"/>
      <c r="AT291" s="4"/>
      <c r="AU291" s="4"/>
      <c r="BA291" s="4"/>
      <c r="BB291" s="4"/>
    </row>
    <row r="292" spans="15:54" x14ac:dyDescent="0.4">
      <c r="O292" s="4"/>
      <c r="P292" s="4"/>
      <c r="V292" s="4"/>
      <c r="W292" s="4"/>
      <c r="AG292" s="9"/>
      <c r="AT292" s="4"/>
      <c r="AU292" s="4"/>
      <c r="BA292" s="4"/>
      <c r="BB292" s="4"/>
    </row>
    <row r="293" spans="15:54" x14ac:dyDescent="0.4">
      <c r="O293" s="4"/>
      <c r="P293" s="4"/>
      <c r="V293" s="4"/>
      <c r="W293" s="4"/>
      <c r="AG293" s="9"/>
      <c r="AT293" s="4"/>
      <c r="AU293" s="4"/>
      <c r="BA293" s="4"/>
      <c r="BB293" s="4"/>
    </row>
    <row r="294" spans="15:54" x14ac:dyDescent="0.4">
      <c r="O294" s="4"/>
      <c r="P294" s="4"/>
      <c r="V294" s="4"/>
      <c r="W294" s="4"/>
      <c r="AG294" s="9"/>
      <c r="AT294" s="4"/>
      <c r="AU294" s="4"/>
      <c r="BA294" s="4"/>
      <c r="BB294" s="4"/>
    </row>
    <row r="295" spans="15:54" x14ac:dyDescent="0.4">
      <c r="O295" s="4"/>
      <c r="P295" s="4"/>
      <c r="V295" s="4"/>
      <c r="W295" s="4"/>
      <c r="AG295" s="9"/>
      <c r="AT295" s="4"/>
      <c r="AU295" s="4"/>
      <c r="BA295" s="4"/>
      <c r="BB295" s="4"/>
    </row>
    <row r="296" spans="15:54" x14ac:dyDescent="0.4">
      <c r="O296" s="4"/>
      <c r="P296" s="4"/>
      <c r="V296" s="4"/>
      <c r="W296" s="4"/>
      <c r="AG296" s="9"/>
      <c r="AT296" s="4"/>
      <c r="AU296" s="4"/>
      <c r="BA296" s="4"/>
      <c r="BB296" s="4"/>
    </row>
    <row r="297" spans="15:54" x14ac:dyDescent="0.4">
      <c r="O297" s="4"/>
      <c r="P297" s="4"/>
      <c r="V297" s="4"/>
      <c r="W297" s="4"/>
      <c r="AG297" s="9"/>
      <c r="AT297" s="4"/>
      <c r="AU297" s="4"/>
      <c r="BA297" s="4"/>
      <c r="BB297" s="4"/>
    </row>
    <row r="298" spans="15:54" x14ac:dyDescent="0.4">
      <c r="O298" s="4"/>
      <c r="P298" s="4"/>
      <c r="V298" s="4"/>
      <c r="W298" s="4"/>
      <c r="AG298" s="9"/>
      <c r="AT298" s="4"/>
      <c r="AU298" s="4"/>
      <c r="BA298" s="4"/>
      <c r="BB298" s="4"/>
    </row>
    <row r="299" spans="15:54" x14ac:dyDescent="0.4">
      <c r="O299" s="4"/>
      <c r="P299" s="4"/>
      <c r="V299" s="4"/>
      <c r="W299" s="4"/>
      <c r="AG299" s="9"/>
      <c r="AT299" s="4"/>
      <c r="AU299" s="4"/>
      <c r="BA299" s="4"/>
      <c r="BB299" s="4"/>
    </row>
    <row r="300" spans="15:54" x14ac:dyDescent="0.4">
      <c r="O300" s="4"/>
      <c r="P300" s="4"/>
      <c r="V300" s="4"/>
      <c r="W300" s="4"/>
      <c r="AG300" s="9"/>
      <c r="AT300" s="4"/>
      <c r="AU300" s="4"/>
      <c r="BA300" s="4"/>
      <c r="BB300" s="4"/>
    </row>
    <row r="301" spans="15:54" x14ac:dyDescent="0.4">
      <c r="O301" s="4"/>
      <c r="P301" s="4"/>
      <c r="V301" s="4"/>
      <c r="W301" s="4"/>
      <c r="AG301" s="9"/>
      <c r="AT301" s="4"/>
      <c r="AU301" s="4"/>
      <c r="BA301" s="4"/>
      <c r="BB301" s="4"/>
    </row>
    <row r="302" spans="15:54" x14ac:dyDescent="0.4">
      <c r="O302" s="4"/>
      <c r="P302" s="4"/>
      <c r="V302" s="4"/>
      <c r="W302" s="4"/>
      <c r="AG302" s="9"/>
      <c r="AT302" s="4"/>
      <c r="AU302" s="4"/>
      <c r="BA302" s="4"/>
      <c r="BB302" s="4"/>
    </row>
    <row r="303" spans="15:54" x14ac:dyDescent="0.4">
      <c r="O303" s="4"/>
      <c r="P303" s="4"/>
      <c r="V303" s="4"/>
      <c r="W303" s="4"/>
      <c r="AG303" s="9"/>
      <c r="AT303" s="4"/>
      <c r="AU303" s="4"/>
      <c r="BA303" s="4"/>
      <c r="BB303" s="4"/>
    </row>
    <row r="304" spans="15:54" x14ac:dyDescent="0.4">
      <c r="O304" s="4"/>
      <c r="P304" s="4"/>
      <c r="V304" s="4"/>
      <c r="W304" s="4"/>
      <c r="AG304" s="9"/>
      <c r="AT304" s="4"/>
      <c r="AU304" s="4"/>
      <c r="BA304" s="4"/>
      <c r="BB304" s="4"/>
    </row>
    <row r="305" spans="15:54" x14ac:dyDescent="0.4">
      <c r="O305" s="4"/>
      <c r="P305" s="4"/>
      <c r="V305" s="4"/>
      <c r="W305" s="4"/>
      <c r="AG305" s="9"/>
      <c r="AT305" s="4"/>
      <c r="AU305" s="4"/>
      <c r="BA305" s="4"/>
      <c r="BB305" s="4"/>
    </row>
    <row r="306" spans="15:54" x14ac:dyDescent="0.4">
      <c r="O306" s="4"/>
      <c r="P306" s="4"/>
      <c r="V306" s="4"/>
      <c r="W306" s="4"/>
      <c r="AG306" s="9"/>
      <c r="AT306" s="4"/>
      <c r="AU306" s="4"/>
      <c r="BA306" s="4"/>
      <c r="BB306" s="4"/>
    </row>
    <row r="307" spans="15:54" x14ac:dyDescent="0.4">
      <c r="O307" s="4"/>
      <c r="P307" s="4"/>
      <c r="V307" s="4"/>
      <c r="W307" s="4"/>
      <c r="AG307" s="9"/>
      <c r="AT307" s="4"/>
      <c r="AU307" s="4"/>
      <c r="BA307" s="4"/>
      <c r="BB307" s="4"/>
    </row>
    <row r="308" spans="15:54" x14ac:dyDescent="0.4">
      <c r="O308" s="4"/>
      <c r="P308" s="4"/>
      <c r="V308" s="4"/>
      <c r="W308" s="4"/>
      <c r="AG308" s="9"/>
      <c r="AT308" s="4"/>
      <c r="AU308" s="4"/>
      <c r="BA308" s="4"/>
      <c r="BB308" s="4"/>
    </row>
    <row r="309" spans="15:54" x14ac:dyDescent="0.4">
      <c r="O309" s="4"/>
      <c r="P309" s="4"/>
      <c r="V309" s="4"/>
      <c r="W309" s="4"/>
      <c r="AG309" s="9"/>
      <c r="AT309" s="4"/>
      <c r="AU309" s="4"/>
      <c r="BA309" s="4"/>
      <c r="BB309" s="4"/>
    </row>
    <row r="310" spans="15:54" x14ac:dyDescent="0.4">
      <c r="O310" s="4"/>
      <c r="P310" s="4"/>
      <c r="V310" s="4"/>
      <c r="W310" s="4"/>
      <c r="AG310" s="9"/>
      <c r="AT310" s="4"/>
      <c r="AU310" s="4"/>
      <c r="BA310" s="4"/>
      <c r="BB310" s="4"/>
    </row>
    <row r="311" spans="15:54" x14ac:dyDescent="0.4">
      <c r="O311" s="4"/>
      <c r="P311" s="4"/>
      <c r="V311" s="4"/>
      <c r="W311" s="4"/>
      <c r="AG311" s="9"/>
      <c r="AT311" s="4"/>
      <c r="AU311" s="4"/>
      <c r="BA311" s="4"/>
      <c r="BB311" s="4"/>
    </row>
    <row r="312" spans="15:54" x14ac:dyDescent="0.4">
      <c r="O312" s="4"/>
      <c r="P312" s="4"/>
      <c r="V312" s="4"/>
      <c r="W312" s="4"/>
      <c r="AG312" s="9"/>
      <c r="AT312" s="4"/>
      <c r="AU312" s="4"/>
      <c r="BA312" s="4"/>
      <c r="BB312" s="4"/>
    </row>
    <row r="313" spans="15:54" x14ac:dyDescent="0.4">
      <c r="O313" s="4"/>
      <c r="P313" s="4"/>
      <c r="V313" s="4"/>
      <c r="W313" s="4"/>
      <c r="AG313" s="9"/>
      <c r="AT313" s="4"/>
      <c r="AU313" s="4"/>
      <c r="BA313" s="4"/>
      <c r="BB313" s="4"/>
    </row>
    <row r="314" spans="15:54" x14ac:dyDescent="0.4">
      <c r="O314" s="4"/>
      <c r="P314" s="4"/>
      <c r="V314" s="4"/>
      <c r="W314" s="4"/>
      <c r="AG314" s="9"/>
      <c r="AT314" s="4"/>
      <c r="AU314" s="4"/>
      <c r="BA314" s="4"/>
      <c r="BB314" s="4"/>
    </row>
    <row r="315" spans="15:54" x14ac:dyDescent="0.4">
      <c r="O315" s="4"/>
      <c r="P315" s="4"/>
      <c r="V315" s="4"/>
      <c r="W315" s="4"/>
      <c r="AG315" s="9"/>
      <c r="AT315" s="4"/>
      <c r="AU315" s="4"/>
      <c r="BA315" s="4"/>
      <c r="BB315" s="4"/>
    </row>
    <row r="316" spans="15:54" x14ac:dyDescent="0.4">
      <c r="O316" s="4"/>
      <c r="P316" s="4"/>
      <c r="V316" s="4"/>
      <c r="W316" s="4"/>
      <c r="AG316" s="9"/>
      <c r="AT316" s="4"/>
      <c r="AU316" s="4"/>
      <c r="BA316" s="4"/>
      <c r="BB316" s="4"/>
    </row>
    <row r="317" spans="15:54" x14ac:dyDescent="0.4">
      <c r="O317" s="4"/>
      <c r="P317" s="4"/>
      <c r="V317" s="4"/>
      <c r="W317" s="4"/>
      <c r="AG317" s="9"/>
      <c r="AT317" s="4"/>
      <c r="AU317" s="4"/>
      <c r="BA317" s="4"/>
      <c r="BB317" s="4"/>
    </row>
    <row r="318" spans="15:54" x14ac:dyDescent="0.4">
      <c r="O318" s="4"/>
      <c r="P318" s="4"/>
      <c r="V318" s="4"/>
      <c r="W318" s="4"/>
      <c r="AG318" s="9"/>
      <c r="AT318" s="4"/>
      <c r="AU318" s="4"/>
      <c r="BA318" s="4"/>
      <c r="BB318" s="4"/>
    </row>
    <row r="319" spans="15:54" x14ac:dyDescent="0.4">
      <c r="O319" s="4"/>
      <c r="P319" s="4"/>
      <c r="V319" s="4"/>
      <c r="W319" s="4"/>
      <c r="AG319" s="9"/>
      <c r="AT319" s="4"/>
      <c r="AU319" s="4"/>
      <c r="BA319" s="4"/>
      <c r="BB319" s="4"/>
    </row>
    <row r="320" spans="15:54" x14ac:dyDescent="0.4">
      <c r="O320" s="4"/>
      <c r="P320" s="4"/>
      <c r="V320" s="4"/>
      <c r="W320" s="4"/>
      <c r="AG320" s="9"/>
      <c r="AT320" s="4"/>
      <c r="AU320" s="4"/>
      <c r="BA320" s="4"/>
      <c r="BB320" s="4"/>
    </row>
    <row r="321" spans="15:54" x14ac:dyDescent="0.4">
      <c r="O321" s="4"/>
      <c r="P321" s="4"/>
      <c r="V321" s="4"/>
      <c r="W321" s="4"/>
      <c r="AG321" s="9"/>
      <c r="AT321" s="4"/>
      <c r="AU321" s="4"/>
      <c r="BA321" s="4"/>
      <c r="BB321" s="4"/>
    </row>
    <row r="322" spans="15:54" x14ac:dyDescent="0.4">
      <c r="O322" s="4"/>
      <c r="P322" s="4"/>
      <c r="V322" s="4"/>
      <c r="W322" s="4"/>
      <c r="AG322" s="9"/>
      <c r="AT322" s="4"/>
      <c r="AU322" s="4"/>
      <c r="BA322" s="4"/>
      <c r="BB322" s="4"/>
    </row>
    <row r="323" spans="15:54" x14ac:dyDescent="0.4">
      <c r="O323" s="4"/>
      <c r="P323" s="4"/>
      <c r="V323" s="4"/>
      <c r="W323" s="4"/>
      <c r="AG323" s="9"/>
      <c r="AT323" s="4"/>
      <c r="AU323" s="4"/>
      <c r="BA323" s="4"/>
      <c r="BB323" s="4"/>
    </row>
    <row r="324" spans="15:54" x14ac:dyDescent="0.4">
      <c r="O324" s="4"/>
      <c r="P324" s="4"/>
      <c r="V324" s="4"/>
      <c r="W324" s="4"/>
      <c r="AG324" s="9"/>
      <c r="AT324" s="4"/>
      <c r="AU324" s="4"/>
      <c r="BA324" s="4"/>
      <c r="BB324" s="4"/>
    </row>
    <row r="325" spans="15:54" x14ac:dyDescent="0.4">
      <c r="O325" s="4"/>
      <c r="P325" s="4"/>
      <c r="V325" s="4"/>
      <c r="W325" s="4"/>
      <c r="AG325" s="9"/>
      <c r="AT325" s="4"/>
      <c r="AU325" s="4"/>
      <c r="BA325" s="4"/>
      <c r="BB325" s="4"/>
    </row>
    <row r="326" spans="15:54" x14ac:dyDescent="0.4">
      <c r="O326" s="4"/>
      <c r="P326" s="4"/>
      <c r="V326" s="4"/>
      <c r="W326" s="4"/>
      <c r="AG326" s="9"/>
      <c r="AT326" s="4"/>
      <c r="AU326" s="4"/>
      <c r="BA326" s="4"/>
      <c r="BB326" s="4"/>
    </row>
    <row r="327" spans="15:54" x14ac:dyDescent="0.4">
      <c r="O327" s="4"/>
      <c r="P327" s="4"/>
      <c r="V327" s="4"/>
      <c r="W327" s="4"/>
      <c r="AG327" s="9"/>
      <c r="AT327" s="4"/>
      <c r="AU327" s="4"/>
      <c r="BA327" s="4"/>
      <c r="BB327" s="4"/>
    </row>
    <row r="328" spans="15:54" x14ac:dyDescent="0.4">
      <c r="O328" s="4"/>
      <c r="P328" s="4"/>
      <c r="V328" s="4"/>
      <c r="W328" s="4"/>
      <c r="AG328" s="9"/>
      <c r="AT328" s="4"/>
      <c r="AU328" s="4"/>
      <c r="BA328" s="4"/>
      <c r="BB328" s="4"/>
    </row>
    <row r="329" spans="15:54" x14ac:dyDescent="0.4">
      <c r="O329" s="4"/>
      <c r="P329" s="4"/>
      <c r="V329" s="4"/>
      <c r="W329" s="4"/>
      <c r="AG329" s="9"/>
      <c r="AT329" s="4"/>
      <c r="AU329" s="4"/>
      <c r="BA329" s="4"/>
      <c r="BB329" s="4"/>
    </row>
    <row r="330" spans="15:54" x14ac:dyDescent="0.4">
      <c r="O330" s="4"/>
      <c r="P330" s="4"/>
      <c r="V330" s="4"/>
      <c r="W330" s="4"/>
      <c r="AG330" s="9"/>
      <c r="AT330" s="4"/>
      <c r="AU330" s="4"/>
      <c r="BA330" s="4"/>
      <c r="BB330" s="4"/>
    </row>
    <row r="331" spans="15:54" x14ac:dyDescent="0.4">
      <c r="O331" s="4"/>
      <c r="P331" s="4"/>
      <c r="V331" s="4"/>
      <c r="W331" s="4"/>
      <c r="AG331" s="9"/>
      <c r="AT331" s="4"/>
      <c r="AU331" s="4"/>
      <c r="BA331" s="4"/>
      <c r="BB331" s="4"/>
    </row>
    <row r="332" spans="15:54" x14ac:dyDescent="0.4">
      <c r="O332" s="4"/>
      <c r="P332" s="4"/>
      <c r="V332" s="4"/>
      <c r="W332" s="4"/>
      <c r="AG332" s="9"/>
      <c r="AT332" s="4"/>
      <c r="AU332" s="4"/>
      <c r="BA332" s="4"/>
      <c r="BB332" s="4"/>
    </row>
    <row r="333" spans="15:54" x14ac:dyDescent="0.4">
      <c r="O333" s="4"/>
      <c r="P333" s="4"/>
      <c r="V333" s="4"/>
      <c r="W333" s="4"/>
      <c r="AG333" s="9"/>
      <c r="AT333" s="4"/>
      <c r="AU333" s="4"/>
      <c r="BA333" s="4"/>
      <c r="BB333" s="4"/>
    </row>
    <row r="334" spans="15:54" x14ac:dyDescent="0.4">
      <c r="O334" s="4"/>
      <c r="P334" s="4"/>
      <c r="V334" s="4"/>
      <c r="W334" s="4"/>
      <c r="AG334" s="9"/>
      <c r="AT334" s="4"/>
      <c r="AU334" s="4"/>
      <c r="BA334" s="4"/>
      <c r="BB334" s="4"/>
    </row>
    <row r="335" spans="15:54" x14ac:dyDescent="0.4">
      <c r="O335" s="4"/>
      <c r="P335" s="4"/>
      <c r="V335" s="4"/>
      <c r="W335" s="4"/>
      <c r="AG335" s="9"/>
      <c r="AT335" s="4"/>
      <c r="AU335" s="4"/>
      <c r="BA335" s="4"/>
      <c r="BB335" s="4"/>
    </row>
    <row r="336" spans="15:54" x14ac:dyDescent="0.4">
      <c r="O336" s="4"/>
      <c r="P336" s="4"/>
      <c r="V336" s="4"/>
      <c r="W336" s="4"/>
      <c r="AG336" s="9"/>
      <c r="AT336" s="4"/>
      <c r="AU336" s="4"/>
      <c r="BA336" s="4"/>
      <c r="BB336" s="4"/>
    </row>
    <row r="337" spans="15:54" x14ac:dyDescent="0.4">
      <c r="O337" s="4"/>
      <c r="P337" s="4"/>
      <c r="V337" s="4"/>
      <c r="W337" s="4"/>
      <c r="AG337" s="9"/>
      <c r="AT337" s="4"/>
      <c r="AU337" s="4"/>
      <c r="BA337" s="4"/>
      <c r="BB337" s="4"/>
    </row>
    <row r="338" spans="15:54" x14ac:dyDescent="0.4">
      <c r="O338" s="4"/>
      <c r="P338" s="4"/>
      <c r="V338" s="4"/>
      <c r="W338" s="4"/>
      <c r="AG338" s="9"/>
      <c r="AT338" s="4"/>
      <c r="AU338" s="4"/>
      <c r="BA338" s="4"/>
      <c r="BB338" s="4"/>
    </row>
    <row r="339" spans="15:54" x14ac:dyDescent="0.4">
      <c r="O339" s="4"/>
      <c r="P339" s="4"/>
      <c r="V339" s="4"/>
      <c r="W339" s="4"/>
      <c r="AG339" s="9"/>
      <c r="AT339" s="4"/>
      <c r="AU339" s="4"/>
      <c r="BA339" s="4"/>
      <c r="BB339" s="4"/>
    </row>
    <row r="340" spans="15:54" x14ac:dyDescent="0.4">
      <c r="O340" s="4"/>
      <c r="P340" s="4"/>
      <c r="V340" s="4"/>
      <c r="W340" s="4"/>
      <c r="AG340" s="9"/>
      <c r="AT340" s="4"/>
      <c r="AU340" s="4"/>
      <c r="BA340" s="4"/>
      <c r="BB340" s="4"/>
    </row>
    <row r="341" spans="15:54" x14ac:dyDescent="0.4">
      <c r="O341" s="4"/>
      <c r="P341" s="4"/>
      <c r="V341" s="4"/>
      <c r="W341" s="4"/>
      <c r="AG341" s="9"/>
      <c r="AT341" s="4"/>
      <c r="AU341" s="4"/>
      <c r="BA341" s="4"/>
      <c r="BB341" s="4"/>
    </row>
    <row r="342" spans="15:54" x14ac:dyDescent="0.4">
      <c r="O342" s="4"/>
      <c r="P342" s="4"/>
      <c r="V342" s="4"/>
      <c r="W342" s="4"/>
      <c r="AG342" s="9"/>
      <c r="AT342" s="4"/>
      <c r="AU342" s="4"/>
      <c r="BA342" s="4"/>
      <c r="BB342" s="4"/>
    </row>
    <row r="343" spans="15:54" x14ac:dyDescent="0.4">
      <c r="O343" s="4"/>
      <c r="P343" s="4"/>
      <c r="V343" s="4"/>
      <c r="W343" s="4"/>
      <c r="AG343" s="9"/>
      <c r="AT343" s="4"/>
      <c r="AU343" s="4"/>
      <c r="BA343" s="4"/>
      <c r="BB343" s="4"/>
    </row>
    <row r="344" spans="15:54" x14ac:dyDescent="0.4">
      <c r="O344" s="4"/>
      <c r="P344" s="4"/>
      <c r="V344" s="4"/>
      <c r="W344" s="4"/>
      <c r="AG344" s="9"/>
      <c r="AT344" s="4"/>
      <c r="AU344" s="4"/>
      <c r="BA344" s="4"/>
      <c r="BB344" s="4"/>
    </row>
    <row r="345" spans="15:54" x14ac:dyDescent="0.4">
      <c r="O345" s="4"/>
      <c r="P345" s="4"/>
      <c r="V345" s="4"/>
      <c r="W345" s="4"/>
      <c r="AG345" s="9"/>
      <c r="AT345" s="4"/>
      <c r="AU345" s="4"/>
      <c r="BA345" s="4"/>
      <c r="BB345" s="4"/>
    </row>
    <row r="346" spans="15:54" x14ac:dyDescent="0.4">
      <c r="O346" s="4"/>
      <c r="P346" s="4"/>
      <c r="V346" s="4"/>
      <c r="W346" s="4"/>
      <c r="AG346" s="9"/>
      <c r="AT346" s="4"/>
      <c r="AU346" s="4"/>
      <c r="BA346" s="4"/>
      <c r="BB346" s="4"/>
    </row>
    <row r="347" spans="15:54" x14ac:dyDescent="0.4">
      <c r="O347" s="4"/>
      <c r="P347" s="4"/>
      <c r="V347" s="4"/>
      <c r="W347" s="4"/>
      <c r="AG347" s="9"/>
      <c r="AT347" s="4"/>
      <c r="AU347" s="4"/>
      <c r="BA347" s="4"/>
      <c r="BB347" s="4"/>
    </row>
    <row r="348" spans="15:54" x14ac:dyDescent="0.4">
      <c r="O348" s="4"/>
      <c r="P348" s="4"/>
      <c r="V348" s="4"/>
      <c r="W348" s="4"/>
      <c r="AG348" s="9"/>
      <c r="AT348" s="4"/>
      <c r="AU348" s="4"/>
      <c r="BA348" s="4"/>
      <c r="BB348" s="4"/>
    </row>
    <row r="349" spans="15:54" x14ac:dyDescent="0.4">
      <c r="O349" s="4"/>
      <c r="P349" s="4"/>
      <c r="V349" s="4"/>
      <c r="W349" s="4"/>
      <c r="AG349" s="9"/>
      <c r="AT349" s="4"/>
      <c r="AU349" s="4"/>
      <c r="BA349" s="4"/>
      <c r="BB349" s="4"/>
    </row>
    <row r="350" spans="15:54" x14ac:dyDescent="0.4">
      <c r="O350" s="4"/>
      <c r="P350" s="4"/>
      <c r="V350" s="4"/>
      <c r="W350" s="4"/>
      <c r="AT350" s="4"/>
      <c r="AU350" s="4"/>
      <c r="BA350" s="4"/>
      <c r="BB350" s="4"/>
    </row>
    <row r="351" spans="15:54" x14ac:dyDescent="0.4">
      <c r="O351" s="4"/>
      <c r="P351" s="4"/>
      <c r="V351" s="4"/>
      <c r="W351" s="4"/>
      <c r="AG351" s="9"/>
      <c r="AT351" s="4"/>
      <c r="AU351" s="4"/>
      <c r="BA351" s="4"/>
      <c r="BB351" s="4"/>
    </row>
    <row r="352" spans="15:54" x14ac:dyDescent="0.4">
      <c r="O352" s="4"/>
      <c r="P352" s="4"/>
      <c r="V352" s="4"/>
      <c r="W352" s="4"/>
      <c r="AG352" s="9"/>
      <c r="AT352" s="4"/>
      <c r="AU352" s="4"/>
      <c r="BA352" s="4"/>
      <c r="BB352" s="4"/>
    </row>
    <row r="353" spans="15:54" x14ac:dyDescent="0.4">
      <c r="O353" s="4"/>
      <c r="P353" s="4"/>
      <c r="V353" s="4"/>
      <c r="W353" s="4"/>
      <c r="AG353" s="9"/>
      <c r="AT353" s="4"/>
      <c r="AU353" s="4"/>
      <c r="BA353" s="4"/>
      <c r="BB353" s="4"/>
    </row>
    <row r="354" spans="15:54" x14ac:dyDescent="0.4">
      <c r="O354" s="4"/>
      <c r="P354" s="4"/>
      <c r="V354" s="4"/>
      <c r="W354" s="4"/>
      <c r="AG354" s="9"/>
      <c r="AT354" s="4"/>
      <c r="AU354" s="4"/>
      <c r="BA354" s="4"/>
      <c r="BB354" s="4"/>
    </row>
    <row r="355" spans="15:54" x14ac:dyDescent="0.4">
      <c r="O355" s="4"/>
      <c r="P355" s="4"/>
      <c r="V355" s="4"/>
      <c r="W355" s="4"/>
      <c r="AG355" s="9"/>
      <c r="AT355" s="4"/>
      <c r="AU355" s="4"/>
      <c r="BA355" s="4"/>
      <c r="BB355" s="4"/>
    </row>
    <row r="356" spans="15:54" x14ac:dyDescent="0.4">
      <c r="O356" s="4"/>
      <c r="P356" s="4"/>
      <c r="V356" s="4"/>
      <c r="W356" s="4"/>
      <c r="AG356" s="9"/>
      <c r="AT356" s="4"/>
      <c r="AU356" s="4"/>
      <c r="BA356" s="4"/>
      <c r="BB356" s="4"/>
    </row>
    <row r="357" spans="15:54" x14ac:dyDescent="0.4">
      <c r="O357" s="4"/>
      <c r="P357" s="4"/>
      <c r="V357" s="4"/>
      <c r="W357" s="4"/>
      <c r="AG357" s="9"/>
      <c r="AT357" s="4"/>
      <c r="AU357" s="4"/>
      <c r="BA357" s="4"/>
      <c r="BB357" s="4"/>
    </row>
    <row r="358" spans="15:54" x14ac:dyDescent="0.4">
      <c r="O358" s="4"/>
      <c r="P358" s="4"/>
      <c r="V358" s="4"/>
      <c r="W358" s="4"/>
      <c r="AG358" s="9"/>
      <c r="AT358" s="4"/>
      <c r="AU358" s="4"/>
      <c r="BA358" s="4"/>
      <c r="BB358" s="4"/>
    </row>
    <row r="359" spans="15:54" x14ac:dyDescent="0.4">
      <c r="O359" s="4"/>
      <c r="P359" s="4"/>
      <c r="V359" s="4"/>
      <c r="W359" s="4"/>
      <c r="AG359" s="9"/>
      <c r="AT359" s="4"/>
      <c r="AU359" s="4"/>
      <c r="BA359" s="4"/>
      <c r="BB359" s="4"/>
    </row>
    <row r="360" spans="15:54" x14ac:dyDescent="0.4">
      <c r="O360" s="4"/>
      <c r="P360" s="4"/>
      <c r="V360" s="4"/>
      <c r="W360" s="4"/>
      <c r="AG360" s="9"/>
      <c r="AT360" s="4"/>
      <c r="AU360" s="4"/>
      <c r="BA360" s="4"/>
      <c r="BB360" s="4"/>
    </row>
    <row r="361" spans="15:54" x14ac:dyDescent="0.4">
      <c r="O361" s="4"/>
      <c r="P361" s="4"/>
      <c r="V361" s="4"/>
      <c r="W361" s="4"/>
      <c r="AG361" s="9"/>
      <c r="AT361" s="4"/>
      <c r="AU361" s="4"/>
      <c r="BA361" s="4"/>
      <c r="BB361" s="4"/>
    </row>
    <row r="362" spans="15:54" x14ac:dyDescent="0.4">
      <c r="O362" s="4"/>
      <c r="P362" s="4"/>
      <c r="V362" s="4"/>
      <c r="W362" s="4"/>
      <c r="AG362" s="9"/>
      <c r="AT362" s="4"/>
      <c r="AU362" s="4"/>
      <c r="BA362" s="4"/>
      <c r="BB362" s="4"/>
    </row>
    <row r="363" spans="15:54" x14ac:dyDescent="0.4">
      <c r="O363" s="4"/>
      <c r="P363" s="4"/>
      <c r="V363" s="4"/>
      <c r="W363" s="4"/>
      <c r="AG363" s="9"/>
      <c r="AT363" s="4"/>
      <c r="AU363" s="4"/>
      <c r="BA363" s="4"/>
      <c r="BB363" s="4"/>
    </row>
    <row r="364" spans="15:54" x14ac:dyDescent="0.4">
      <c r="O364" s="4"/>
      <c r="P364" s="4"/>
      <c r="V364" s="4"/>
      <c r="W364" s="4"/>
      <c r="AG364" s="9"/>
      <c r="AT364" s="4"/>
      <c r="AU364" s="4"/>
      <c r="BA364" s="4"/>
      <c r="BB364" s="4"/>
    </row>
    <row r="365" spans="15:54" x14ac:dyDescent="0.4">
      <c r="O365" s="4"/>
      <c r="P365" s="4"/>
      <c r="V365" s="4"/>
      <c r="W365" s="4"/>
      <c r="AG365" s="9"/>
      <c r="AT365" s="4"/>
      <c r="AU365" s="4"/>
      <c r="BA365" s="4"/>
      <c r="BB365" s="4"/>
    </row>
    <row r="366" spans="15:54" x14ac:dyDescent="0.4">
      <c r="O366" s="4"/>
      <c r="P366" s="4"/>
      <c r="V366" s="4"/>
      <c r="W366" s="4"/>
      <c r="AG366" s="9"/>
      <c r="AT366" s="4"/>
      <c r="AU366" s="4"/>
      <c r="BA366" s="4"/>
      <c r="BB366" s="4"/>
    </row>
    <row r="367" spans="15:54" x14ac:dyDescent="0.4">
      <c r="O367" s="4"/>
      <c r="P367" s="4"/>
      <c r="V367" s="4"/>
      <c r="W367" s="4"/>
      <c r="AG367" s="9"/>
      <c r="AT367" s="4"/>
      <c r="AU367" s="4"/>
      <c r="BA367" s="4"/>
      <c r="BB367" s="4"/>
    </row>
    <row r="368" spans="15:54" x14ac:dyDescent="0.4">
      <c r="O368" s="4"/>
      <c r="P368" s="4"/>
      <c r="V368" s="4"/>
      <c r="W368" s="4"/>
      <c r="AG368" s="9"/>
      <c r="AT368" s="4"/>
      <c r="AU368" s="4"/>
      <c r="BA368" s="4"/>
      <c r="BB368" s="4"/>
    </row>
    <row r="369" spans="15:54" x14ac:dyDescent="0.4">
      <c r="O369" s="4"/>
      <c r="P369" s="4"/>
      <c r="V369" s="4"/>
      <c r="W369" s="4"/>
      <c r="AG369" s="9"/>
      <c r="AT369" s="4"/>
      <c r="AU369" s="4"/>
      <c r="BA369" s="4"/>
      <c r="BB369" s="4"/>
    </row>
    <row r="370" spans="15:54" x14ac:dyDescent="0.4">
      <c r="O370" s="4"/>
      <c r="P370" s="4"/>
      <c r="V370" s="4"/>
      <c r="W370" s="4"/>
      <c r="AT370" s="4"/>
      <c r="AU370" s="4"/>
      <c r="BA370" s="4"/>
      <c r="BB370" s="4"/>
    </row>
    <row r="371" spans="15:54" x14ac:dyDescent="0.4">
      <c r="O371" s="4"/>
      <c r="P371" s="4"/>
      <c r="V371" s="4"/>
      <c r="W371" s="4"/>
      <c r="AG371" s="9"/>
      <c r="AT371" s="4"/>
      <c r="AU371" s="4"/>
      <c r="BA371" s="4"/>
      <c r="BB371" s="4"/>
    </row>
    <row r="372" spans="15:54" x14ac:dyDescent="0.4">
      <c r="O372" s="4"/>
      <c r="P372" s="4"/>
      <c r="V372" s="4"/>
      <c r="W372" s="4"/>
      <c r="AG372" s="9"/>
      <c r="AT372" s="4"/>
      <c r="AU372" s="4"/>
      <c r="BA372" s="4"/>
      <c r="BB372" s="4"/>
    </row>
    <row r="373" spans="15:54" x14ac:dyDescent="0.4">
      <c r="O373" s="4"/>
      <c r="P373" s="4"/>
      <c r="V373" s="4"/>
      <c r="W373" s="4"/>
      <c r="AG373" s="9"/>
      <c r="AT373" s="4"/>
      <c r="AU373" s="4"/>
      <c r="BA373" s="4"/>
      <c r="BB373" s="4"/>
    </row>
    <row r="374" spans="15:54" x14ac:dyDescent="0.4">
      <c r="O374" s="4"/>
      <c r="P374" s="4"/>
      <c r="V374" s="4"/>
      <c r="W374" s="4"/>
      <c r="AG374" s="9"/>
      <c r="AT374" s="4"/>
      <c r="AU374" s="4"/>
      <c r="BA374" s="4"/>
      <c r="BB374" s="4"/>
    </row>
    <row r="375" spans="15:54" x14ac:dyDescent="0.4">
      <c r="O375" s="4"/>
      <c r="P375" s="4"/>
      <c r="V375" s="4"/>
      <c r="W375" s="4"/>
      <c r="AG375" s="9"/>
      <c r="AT375" s="4"/>
      <c r="AU375" s="4"/>
      <c r="BA375" s="4"/>
      <c r="BB375" s="4"/>
    </row>
    <row r="376" spans="15:54" x14ac:dyDescent="0.4">
      <c r="O376" s="4"/>
      <c r="P376" s="4"/>
      <c r="V376" s="4"/>
      <c r="W376" s="4"/>
      <c r="AG376" s="9"/>
      <c r="AT376" s="4"/>
      <c r="AU376" s="4"/>
      <c r="BA376" s="4"/>
      <c r="BB376" s="4"/>
    </row>
    <row r="377" spans="15:54" x14ac:dyDescent="0.4">
      <c r="O377" s="4"/>
      <c r="P377" s="4"/>
      <c r="V377" s="4"/>
      <c r="W377" s="4"/>
      <c r="AG377" s="9"/>
      <c r="AT377" s="4"/>
      <c r="AU377" s="4"/>
      <c r="BA377" s="4"/>
      <c r="BB377" s="4"/>
    </row>
    <row r="378" spans="15:54" x14ac:dyDescent="0.4">
      <c r="O378" s="4"/>
      <c r="P378" s="4"/>
      <c r="V378" s="4"/>
      <c r="W378" s="4"/>
      <c r="AG378" s="9"/>
      <c r="AT378" s="4"/>
      <c r="AU378" s="4"/>
      <c r="BA378" s="4"/>
      <c r="BB378" s="4"/>
    </row>
    <row r="379" spans="15:54" x14ac:dyDescent="0.4">
      <c r="O379" s="4"/>
      <c r="P379" s="4"/>
      <c r="V379" s="4"/>
      <c r="W379" s="4"/>
      <c r="AG379" s="9"/>
      <c r="AT379" s="4"/>
      <c r="AU379" s="4"/>
      <c r="BA379" s="4"/>
      <c r="BB379" s="4"/>
    </row>
    <row r="380" spans="15:54" x14ac:dyDescent="0.4">
      <c r="O380" s="4"/>
      <c r="P380" s="4"/>
      <c r="V380" s="4"/>
      <c r="W380" s="4"/>
      <c r="AG380" s="9"/>
      <c r="AT380" s="4"/>
      <c r="AU380" s="4"/>
      <c r="BA380" s="4"/>
      <c r="BB380" s="4"/>
    </row>
    <row r="381" spans="15:54" x14ac:dyDescent="0.4">
      <c r="O381" s="4"/>
      <c r="P381" s="4"/>
      <c r="V381" s="4"/>
      <c r="W381" s="4"/>
      <c r="AG381" s="9"/>
      <c r="AT381" s="4"/>
      <c r="AU381" s="4"/>
      <c r="BA381" s="4"/>
      <c r="BB381" s="4"/>
    </row>
    <row r="382" spans="15:54" x14ac:dyDescent="0.4">
      <c r="O382" s="4"/>
      <c r="P382" s="4"/>
      <c r="V382" s="4"/>
      <c r="W382" s="4"/>
      <c r="AG382" s="9"/>
      <c r="AT382" s="4"/>
      <c r="AU382" s="4"/>
      <c r="BA382" s="4"/>
      <c r="BB382" s="4"/>
    </row>
    <row r="383" spans="15:54" x14ac:dyDescent="0.4">
      <c r="O383" s="4"/>
      <c r="P383" s="4"/>
      <c r="V383" s="4"/>
      <c r="W383" s="4"/>
      <c r="AG383" s="9"/>
      <c r="AT383" s="4"/>
      <c r="AU383" s="4"/>
      <c r="BA383" s="4"/>
      <c r="BB383" s="4"/>
    </row>
    <row r="384" spans="15:54" x14ac:dyDescent="0.4">
      <c r="O384" s="4"/>
      <c r="P384" s="4"/>
      <c r="V384" s="4"/>
      <c r="W384" s="4"/>
      <c r="AG384" s="9"/>
      <c r="AT384" s="4"/>
      <c r="AU384" s="4"/>
      <c r="BA384" s="4"/>
      <c r="BB384" s="4"/>
    </row>
    <row r="385" spans="15:54" x14ac:dyDescent="0.4">
      <c r="O385" s="4"/>
      <c r="P385" s="4"/>
      <c r="V385" s="4"/>
      <c r="W385" s="4"/>
      <c r="AG385" s="9"/>
      <c r="AT385" s="4"/>
      <c r="AU385" s="4"/>
      <c r="BA385" s="4"/>
      <c r="BB385" s="4"/>
    </row>
    <row r="386" spans="15:54" x14ac:dyDescent="0.4">
      <c r="O386" s="4"/>
      <c r="P386" s="4"/>
      <c r="V386" s="4"/>
      <c r="W386" s="4"/>
      <c r="AG386" s="9"/>
      <c r="AT386" s="4"/>
      <c r="AU386" s="4"/>
      <c r="BA386" s="4"/>
      <c r="BB386" s="4"/>
    </row>
    <row r="387" spans="15:54" x14ac:dyDescent="0.4">
      <c r="O387" s="4"/>
      <c r="P387" s="4"/>
      <c r="V387" s="4"/>
      <c r="W387" s="4"/>
      <c r="AG387" s="9"/>
      <c r="AT387" s="4"/>
      <c r="AU387" s="4"/>
      <c r="BA387" s="4"/>
      <c r="BB387" s="4"/>
    </row>
    <row r="388" spans="15:54" x14ac:dyDescent="0.4">
      <c r="O388" s="4"/>
      <c r="P388" s="4"/>
      <c r="V388" s="4"/>
      <c r="W388" s="4"/>
      <c r="AG388" s="9"/>
      <c r="AT388" s="4"/>
      <c r="AU388" s="4"/>
      <c r="BA388" s="4"/>
      <c r="BB388" s="4"/>
    </row>
    <row r="389" spans="15:54" x14ac:dyDescent="0.4">
      <c r="O389" s="4"/>
      <c r="P389" s="4"/>
      <c r="V389" s="4"/>
      <c r="W389" s="4"/>
      <c r="AG389" s="9"/>
      <c r="AT389" s="4"/>
      <c r="AU389" s="4"/>
      <c r="BA389" s="4"/>
      <c r="BB389" s="4"/>
    </row>
    <row r="390" spans="15:54" x14ac:dyDescent="0.4">
      <c r="O390" s="4"/>
      <c r="P390" s="4"/>
      <c r="V390" s="4"/>
      <c r="W390" s="4"/>
      <c r="AG390" s="9"/>
      <c r="AT390" s="4"/>
      <c r="AU390" s="4"/>
      <c r="BA390" s="4"/>
      <c r="BB390" s="4"/>
    </row>
    <row r="391" spans="15:54" x14ac:dyDescent="0.4">
      <c r="O391" s="4"/>
      <c r="P391" s="4"/>
      <c r="V391" s="4"/>
      <c r="W391" s="4"/>
      <c r="AG391" s="9"/>
      <c r="AT391" s="4"/>
      <c r="AU391" s="4"/>
      <c r="BA391" s="4"/>
      <c r="BB391" s="4"/>
    </row>
    <row r="392" spans="15:54" x14ac:dyDescent="0.4">
      <c r="O392" s="4"/>
      <c r="P392" s="4"/>
      <c r="V392" s="4"/>
      <c r="W392" s="4"/>
      <c r="AG392" s="9"/>
      <c r="AT392" s="4"/>
      <c r="AU392" s="4"/>
      <c r="BA392" s="4"/>
      <c r="BB392" s="4"/>
    </row>
    <row r="393" spans="15:54" x14ac:dyDescent="0.4">
      <c r="O393" s="4"/>
      <c r="P393" s="4"/>
      <c r="V393" s="4"/>
      <c r="W393" s="4"/>
      <c r="AG393" s="9"/>
      <c r="AT393" s="4"/>
      <c r="AU393" s="4"/>
      <c r="BA393" s="4"/>
      <c r="BB393" s="4"/>
    </row>
    <row r="394" spans="15:54" x14ac:dyDescent="0.4">
      <c r="O394" s="4"/>
      <c r="P394" s="4"/>
      <c r="V394" s="4"/>
      <c r="W394" s="4"/>
      <c r="AG394" s="9"/>
      <c r="AT394" s="4"/>
      <c r="AU394" s="4"/>
      <c r="BA394" s="4"/>
      <c r="BB394" s="4"/>
    </row>
    <row r="395" spans="15:54" x14ac:dyDescent="0.4">
      <c r="O395" s="4"/>
      <c r="P395" s="4"/>
      <c r="V395" s="4"/>
      <c r="W395" s="4"/>
      <c r="AG395" s="9"/>
      <c r="AT395" s="4"/>
      <c r="AU395" s="4"/>
      <c r="BA395" s="4"/>
      <c r="BB395" s="4"/>
    </row>
    <row r="396" spans="15:54" x14ac:dyDescent="0.4">
      <c r="O396" s="4"/>
      <c r="P396" s="4"/>
      <c r="V396" s="4"/>
      <c r="W396" s="4"/>
      <c r="AG396" s="9"/>
      <c r="AT396" s="4"/>
      <c r="AU396" s="4"/>
      <c r="BA396" s="4"/>
      <c r="BB396" s="4"/>
    </row>
    <row r="397" spans="15:54" x14ac:dyDescent="0.4">
      <c r="O397" s="4"/>
      <c r="P397" s="4"/>
      <c r="V397" s="4"/>
      <c r="W397" s="4"/>
      <c r="AG397" s="9"/>
      <c r="AT397" s="4"/>
      <c r="AU397" s="4"/>
      <c r="BA397" s="4"/>
      <c r="BB397" s="4"/>
    </row>
    <row r="398" spans="15:54" x14ac:dyDescent="0.4">
      <c r="O398" s="4"/>
      <c r="P398" s="4"/>
      <c r="V398" s="4"/>
      <c r="W398" s="4"/>
      <c r="AG398" s="9"/>
      <c r="AT398" s="4"/>
      <c r="AU398" s="4"/>
      <c r="BA398" s="4"/>
      <c r="BB398" s="4"/>
    </row>
    <row r="399" spans="15:54" x14ac:dyDescent="0.4">
      <c r="O399" s="4"/>
      <c r="P399" s="4"/>
      <c r="V399" s="4"/>
      <c r="W399" s="4"/>
      <c r="AG399" s="9"/>
      <c r="AT399" s="4"/>
      <c r="AU399" s="4"/>
      <c r="BA399" s="4"/>
      <c r="BB399" s="4"/>
    </row>
    <row r="400" spans="15:54" x14ac:dyDescent="0.4">
      <c r="O400" s="4"/>
      <c r="P400" s="4"/>
      <c r="V400" s="4"/>
      <c r="W400" s="4"/>
      <c r="AG400" s="9"/>
      <c r="AT400" s="4"/>
      <c r="AU400" s="4"/>
      <c r="BA400" s="4"/>
      <c r="BB400" s="4"/>
    </row>
    <row r="401" spans="15:54" x14ac:dyDescent="0.4">
      <c r="O401" s="4"/>
      <c r="P401" s="4"/>
      <c r="V401" s="4"/>
      <c r="W401" s="4"/>
      <c r="AG401" s="9"/>
      <c r="AT401" s="4"/>
      <c r="AU401" s="4"/>
      <c r="BA401" s="4"/>
      <c r="BB401" s="4"/>
    </row>
    <row r="402" spans="15:54" x14ac:dyDescent="0.4">
      <c r="O402" s="4"/>
      <c r="P402" s="4"/>
      <c r="V402" s="4"/>
      <c r="W402" s="4"/>
      <c r="AG402" s="9"/>
      <c r="AT402" s="4"/>
      <c r="AU402" s="4"/>
      <c r="BA402" s="4"/>
      <c r="BB402" s="4"/>
    </row>
    <row r="403" spans="15:54" x14ac:dyDescent="0.4">
      <c r="O403" s="4"/>
      <c r="P403" s="4"/>
      <c r="V403" s="4"/>
      <c r="W403" s="4"/>
      <c r="AG403" s="9"/>
      <c r="AT403" s="4"/>
      <c r="AU403" s="4"/>
      <c r="BA403" s="4"/>
      <c r="BB403" s="4"/>
    </row>
    <row r="404" spans="15:54" x14ac:dyDescent="0.4">
      <c r="O404" s="4"/>
      <c r="P404" s="4"/>
      <c r="V404" s="4"/>
      <c r="W404" s="4"/>
      <c r="AG404" s="9"/>
      <c r="AT404" s="4"/>
      <c r="AU404" s="4"/>
      <c r="BA404" s="4"/>
      <c r="BB404" s="4"/>
    </row>
    <row r="405" spans="15:54" x14ac:dyDescent="0.4">
      <c r="O405" s="4"/>
      <c r="P405" s="4"/>
      <c r="V405" s="4"/>
      <c r="W405" s="4"/>
      <c r="AG405" s="9"/>
      <c r="AT405" s="4"/>
      <c r="AU405" s="4"/>
      <c r="BA405" s="4"/>
      <c r="BB405" s="4"/>
    </row>
    <row r="406" spans="15:54" x14ac:dyDescent="0.4">
      <c r="O406" s="4"/>
      <c r="P406" s="4"/>
      <c r="V406" s="4"/>
      <c r="W406" s="4"/>
      <c r="AG406" s="9"/>
      <c r="AT406" s="4"/>
      <c r="AU406" s="4"/>
      <c r="BA406" s="4"/>
      <c r="BB406" s="4"/>
    </row>
    <row r="407" spans="15:54" x14ac:dyDescent="0.4">
      <c r="O407" s="4"/>
      <c r="P407" s="4"/>
      <c r="V407" s="4"/>
      <c r="W407" s="4"/>
      <c r="AG407" s="9"/>
      <c r="AT407" s="4"/>
      <c r="AU407" s="4"/>
      <c r="BA407" s="4"/>
      <c r="BB407" s="4"/>
    </row>
    <row r="408" spans="15:54" x14ac:dyDescent="0.4">
      <c r="O408" s="4"/>
      <c r="P408" s="4"/>
      <c r="V408" s="4"/>
      <c r="W408" s="4"/>
      <c r="AG408" s="9"/>
      <c r="AT408" s="4"/>
      <c r="AU408" s="4"/>
      <c r="BA408" s="4"/>
      <c r="BB408" s="4"/>
    </row>
    <row r="409" spans="15:54" x14ac:dyDescent="0.4">
      <c r="O409" s="4"/>
      <c r="P409" s="4"/>
      <c r="V409" s="4"/>
      <c r="W409" s="4"/>
      <c r="AG409" s="9"/>
      <c r="AT409" s="4"/>
      <c r="AU409" s="4"/>
      <c r="BA409" s="4"/>
      <c r="BB409" s="4"/>
    </row>
    <row r="410" spans="15:54" x14ac:dyDescent="0.4">
      <c r="O410" s="4"/>
      <c r="P410" s="4"/>
      <c r="V410" s="4"/>
      <c r="W410" s="4"/>
      <c r="AG410" s="9"/>
      <c r="AT410" s="4"/>
      <c r="AU410" s="4"/>
      <c r="BA410" s="4"/>
      <c r="BB410" s="4"/>
    </row>
    <row r="411" spans="15:54" x14ac:dyDescent="0.4">
      <c r="O411" s="4"/>
      <c r="P411" s="4"/>
      <c r="V411" s="4"/>
      <c r="W411" s="4"/>
      <c r="AG411" s="9"/>
      <c r="AT411" s="4"/>
      <c r="AU411" s="4"/>
      <c r="BA411" s="4"/>
      <c r="BB411" s="4"/>
    </row>
    <row r="412" spans="15:54" x14ac:dyDescent="0.4">
      <c r="O412" s="4"/>
      <c r="P412" s="4"/>
      <c r="V412" s="4"/>
      <c r="W412" s="4"/>
      <c r="AG412" s="9"/>
      <c r="AT412" s="4"/>
      <c r="AU412" s="4"/>
      <c r="BA412" s="4"/>
      <c r="BB412" s="4"/>
    </row>
    <row r="413" spans="15:54" x14ac:dyDescent="0.4">
      <c r="O413" s="4"/>
      <c r="P413" s="4"/>
      <c r="V413" s="4"/>
      <c r="W413" s="4"/>
      <c r="AG413" s="9"/>
      <c r="AT413" s="4"/>
      <c r="AU413" s="4"/>
      <c r="BA413" s="4"/>
      <c r="BB413" s="4"/>
    </row>
    <row r="414" spans="15:54" x14ac:dyDescent="0.4">
      <c r="O414" s="4"/>
      <c r="P414" s="4"/>
      <c r="V414" s="4"/>
      <c r="W414" s="4"/>
      <c r="AG414" s="9"/>
      <c r="AT414" s="4"/>
      <c r="AU414" s="4"/>
      <c r="BA414" s="4"/>
      <c r="BB414" s="4"/>
    </row>
    <row r="415" spans="15:54" x14ac:dyDescent="0.4">
      <c r="O415" s="4"/>
      <c r="P415" s="4"/>
      <c r="V415" s="4"/>
      <c r="W415" s="4"/>
      <c r="AG415" s="9"/>
      <c r="AT415" s="4"/>
      <c r="AU415" s="4"/>
      <c r="BA415" s="4"/>
      <c r="BB415" s="4"/>
    </row>
    <row r="416" spans="15:54" x14ac:dyDescent="0.4">
      <c r="O416" s="4"/>
      <c r="P416" s="4"/>
      <c r="V416" s="4"/>
      <c r="W416" s="4"/>
      <c r="AG416" s="9"/>
      <c r="AT416" s="4"/>
      <c r="AU416" s="4"/>
      <c r="BA416" s="4"/>
      <c r="BB416" s="4"/>
    </row>
    <row r="417" spans="15:54" x14ac:dyDescent="0.4">
      <c r="O417" s="4"/>
      <c r="P417" s="4"/>
      <c r="V417" s="4"/>
      <c r="W417" s="4"/>
      <c r="AG417" s="9"/>
      <c r="AT417" s="4"/>
      <c r="AU417" s="4"/>
      <c r="BA417" s="4"/>
      <c r="BB417" s="4"/>
    </row>
    <row r="418" spans="15:54" x14ac:dyDescent="0.4">
      <c r="O418" s="4"/>
      <c r="P418" s="4"/>
      <c r="V418" s="4"/>
      <c r="W418" s="4"/>
      <c r="AG418" s="9"/>
      <c r="AT418" s="4"/>
      <c r="AU418" s="4"/>
      <c r="BA418" s="4"/>
      <c r="BB418" s="4"/>
    </row>
    <row r="419" spans="15:54" x14ac:dyDescent="0.4">
      <c r="O419" s="4"/>
      <c r="P419" s="4"/>
      <c r="V419" s="4"/>
      <c r="W419" s="4"/>
      <c r="AG419" s="9"/>
      <c r="AT419" s="4"/>
      <c r="AU419" s="4"/>
      <c r="BA419" s="4"/>
      <c r="BB419" s="4"/>
    </row>
    <row r="420" spans="15:54" x14ac:dyDescent="0.4">
      <c r="O420" s="4"/>
      <c r="P420" s="4"/>
      <c r="V420" s="4"/>
      <c r="W420" s="4"/>
      <c r="AG420" s="9"/>
      <c r="AT420" s="4"/>
      <c r="AU420" s="4"/>
      <c r="BA420" s="4"/>
      <c r="BB420" s="4"/>
    </row>
    <row r="421" spans="15:54" x14ac:dyDescent="0.4">
      <c r="O421" s="4"/>
      <c r="P421" s="4"/>
      <c r="V421" s="4"/>
      <c r="W421" s="4"/>
      <c r="AG421" s="9"/>
      <c r="AT421" s="4"/>
      <c r="AU421" s="4"/>
      <c r="BA421" s="4"/>
      <c r="BB421" s="4"/>
    </row>
    <row r="422" spans="15:54" x14ac:dyDescent="0.4">
      <c r="O422" s="4"/>
      <c r="P422" s="4"/>
      <c r="V422" s="4"/>
      <c r="W422" s="4"/>
      <c r="AG422" s="9"/>
      <c r="AT422" s="4"/>
      <c r="AU422" s="4"/>
      <c r="BA422" s="4"/>
      <c r="BB422" s="4"/>
    </row>
    <row r="423" spans="15:54" x14ac:dyDescent="0.4">
      <c r="O423" s="4"/>
      <c r="P423" s="4"/>
      <c r="V423" s="4"/>
      <c r="W423" s="4"/>
      <c r="AG423" s="9"/>
      <c r="AT423" s="4"/>
      <c r="AU423" s="4"/>
      <c r="BA423" s="4"/>
      <c r="BB423" s="4"/>
    </row>
    <row r="424" spans="15:54" x14ac:dyDescent="0.4">
      <c r="O424" s="4"/>
      <c r="P424" s="4"/>
      <c r="V424" s="4"/>
      <c r="W424" s="4"/>
      <c r="AG424" s="9"/>
      <c r="AT424" s="4"/>
      <c r="AU424" s="4"/>
      <c r="BA424" s="4"/>
      <c r="BB424" s="4"/>
    </row>
    <row r="425" spans="15:54" x14ac:dyDescent="0.4">
      <c r="O425" s="4"/>
      <c r="P425" s="4"/>
      <c r="V425" s="4"/>
      <c r="W425" s="4"/>
      <c r="AG425" s="9"/>
      <c r="AT425" s="4"/>
      <c r="AU425" s="4"/>
      <c r="BA425" s="4"/>
      <c r="BB425" s="4"/>
    </row>
    <row r="426" spans="15:54" x14ac:dyDescent="0.4">
      <c r="O426" s="4"/>
      <c r="P426" s="4"/>
      <c r="V426" s="4"/>
      <c r="W426" s="4"/>
      <c r="AG426" s="9"/>
      <c r="AT426" s="4"/>
      <c r="AU426" s="4"/>
      <c r="BA426" s="4"/>
      <c r="BB426" s="4"/>
    </row>
    <row r="427" spans="15:54" x14ac:dyDescent="0.4">
      <c r="O427" s="4"/>
      <c r="P427" s="4"/>
      <c r="V427" s="4"/>
      <c r="W427" s="4"/>
      <c r="AG427" s="9"/>
      <c r="AT427" s="4"/>
      <c r="AU427" s="4"/>
      <c r="BA427" s="4"/>
      <c r="BB427" s="4"/>
    </row>
    <row r="428" spans="15:54" x14ac:dyDescent="0.4">
      <c r="O428" s="4"/>
      <c r="P428" s="4"/>
      <c r="V428" s="4"/>
      <c r="W428" s="4"/>
      <c r="AG428" s="9"/>
      <c r="AT428" s="4"/>
      <c r="AU428" s="4"/>
      <c r="BA428" s="4"/>
      <c r="BB428" s="4"/>
    </row>
    <row r="429" spans="15:54" x14ac:dyDescent="0.4">
      <c r="O429" s="4"/>
      <c r="P429" s="4"/>
      <c r="V429" s="4"/>
      <c r="W429" s="4"/>
      <c r="AG429" s="9"/>
      <c r="AT429" s="4"/>
      <c r="AU429" s="4"/>
      <c r="BA429" s="4"/>
      <c r="BB429" s="4"/>
    </row>
    <row r="430" spans="15:54" x14ac:dyDescent="0.4">
      <c r="O430" s="4"/>
      <c r="P430" s="4"/>
      <c r="V430" s="4"/>
      <c r="W430" s="4"/>
      <c r="AG430" s="9"/>
      <c r="AT430" s="4"/>
      <c r="AU430" s="4"/>
      <c r="BA430" s="4"/>
      <c r="BB430" s="4"/>
    </row>
    <row r="431" spans="15:54" x14ac:dyDescent="0.4">
      <c r="O431" s="4"/>
      <c r="P431" s="4"/>
      <c r="V431" s="4"/>
      <c r="W431" s="4"/>
      <c r="AT431" s="4"/>
      <c r="AU431" s="4"/>
      <c r="BA431" s="4"/>
      <c r="BB431" s="4"/>
    </row>
    <row r="432" spans="15:54" x14ac:dyDescent="0.4">
      <c r="O432" s="4"/>
      <c r="P432" s="4"/>
      <c r="V432" s="4"/>
      <c r="W432" s="4"/>
      <c r="AG432" s="9"/>
      <c r="AT432" s="4"/>
      <c r="AU432" s="4"/>
      <c r="BA432" s="4"/>
      <c r="BB432" s="4"/>
    </row>
    <row r="433" spans="15:54" x14ac:dyDescent="0.4">
      <c r="O433" s="4"/>
      <c r="P433" s="4"/>
      <c r="V433" s="4"/>
      <c r="W433" s="4"/>
      <c r="AG433" s="9"/>
      <c r="AT433" s="4"/>
      <c r="AU433" s="4"/>
      <c r="BA433" s="4"/>
      <c r="BB433" s="4"/>
    </row>
    <row r="434" spans="15:54" x14ac:dyDescent="0.4">
      <c r="O434" s="4"/>
      <c r="P434" s="4"/>
      <c r="V434" s="4"/>
      <c r="W434" s="4"/>
      <c r="AG434" s="9"/>
      <c r="AT434" s="4"/>
      <c r="AU434" s="4"/>
      <c r="BA434" s="4"/>
      <c r="BB434" s="4"/>
    </row>
    <row r="435" spans="15:54" x14ac:dyDescent="0.4">
      <c r="O435" s="4"/>
      <c r="P435" s="4"/>
      <c r="V435" s="4"/>
      <c r="W435" s="4"/>
      <c r="AG435" s="9"/>
      <c r="AT435" s="4"/>
      <c r="AU435" s="4"/>
      <c r="BA435" s="4"/>
      <c r="BB435" s="4"/>
    </row>
    <row r="436" spans="15:54" x14ac:dyDescent="0.4">
      <c r="O436" s="4"/>
      <c r="P436" s="4"/>
      <c r="V436" s="4"/>
      <c r="W436" s="4"/>
      <c r="AG436" s="9"/>
      <c r="AT436" s="4"/>
      <c r="AU436" s="4"/>
      <c r="BA436" s="4"/>
      <c r="BB436" s="4"/>
    </row>
    <row r="437" spans="15:54" x14ac:dyDescent="0.4">
      <c r="O437" s="4"/>
      <c r="P437" s="4"/>
      <c r="V437" s="4"/>
      <c r="W437" s="4"/>
      <c r="AG437" s="9"/>
      <c r="AT437" s="4"/>
      <c r="AU437" s="4"/>
      <c r="BA437" s="4"/>
      <c r="BB437" s="4"/>
    </row>
    <row r="438" spans="15:54" x14ac:dyDescent="0.4">
      <c r="O438" s="4"/>
      <c r="P438" s="4"/>
      <c r="V438" s="4"/>
      <c r="W438" s="4"/>
      <c r="AG438" s="9"/>
      <c r="AT438" s="4"/>
      <c r="AU438" s="4"/>
      <c r="BA438" s="4"/>
      <c r="BB438" s="4"/>
    </row>
    <row r="439" spans="15:54" x14ac:dyDescent="0.4">
      <c r="O439" s="4"/>
      <c r="P439" s="4"/>
      <c r="V439" s="4"/>
      <c r="W439" s="4"/>
      <c r="AG439" s="9"/>
      <c r="AT439" s="4"/>
      <c r="AU439" s="4"/>
      <c r="BA439" s="4"/>
      <c r="BB439" s="4"/>
    </row>
    <row r="440" spans="15:54" x14ac:dyDescent="0.4">
      <c r="O440" s="4"/>
      <c r="P440" s="4"/>
      <c r="V440" s="4"/>
      <c r="W440" s="4"/>
      <c r="AG440" s="9"/>
      <c r="AT440" s="4"/>
      <c r="AU440" s="4"/>
      <c r="BA440" s="4"/>
      <c r="BB440" s="4"/>
    </row>
    <row r="441" spans="15:54" x14ac:dyDescent="0.4">
      <c r="O441" s="4"/>
      <c r="P441" s="4"/>
      <c r="V441" s="4"/>
      <c r="W441" s="4"/>
      <c r="AG441" s="9"/>
      <c r="AT441" s="4"/>
      <c r="AU441" s="4"/>
      <c r="BA441" s="4"/>
      <c r="BB441" s="4"/>
    </row>
    <row r="442" spans="15:54" x14ac:dyDescent="0.4">
      <c r="O442" s="4"/>
      <c r="P442" s="4"/>
      <c r="V442" s="4"/>
      <c r="W442" s="4"/>
      <c r="AG442" s="9"/>
      <c r="AT442" s="4"/>
      <c r="AU442" s="4"/>
      <c r="BA442" s="4"/>
      <c r="BB442" s="4"/>
    </row>
    <row r="443" spans="15:54" x14ac:dyDescent="0.4">
      <c r="O443" s="4"/>
      <c r="P443" s="4"/>
      <c r="V443" s="4"/>
      <c r="W443" s="4"/>
      <c r="AG443" s="9"/>
      <c r="AT443" s="4"/>
      <c r="AU443" s="4"/>
      <c r="BA443" s="4"/>
      <c r="BB443" s="4"/>
    </row>
    <row r="444" spans="15:54" x14ac:dyDescent="0.4">
      <c r="O444" s="4"/>
      <c r="P444" s="4"/>
      <c r="V444" s="4"/>
      <c r="W444" s="4"/>
      <c r="AG444" s="9"/>
      <c r="AT444" s="4"/>
      <c r="AU444" s="4"/>
      <c r="BA444" s="4"/>
      <c r="BB444" s="4"/>
    </row>
    <row r="445" spans="15:54" x14ac:dyDescent="0.4">
      <c r="O445" s="4"/>
      <c r="P445" s="4"/>
      <c r="V445" s="4"/>
      <c r="W445" s="4"/>
      <c r="AG445" s="9"/>
      <c r="AT445" s="4"/>
      <c r="AU445" s="4"/>
      <c r="BA445" s="4"/>
      <c r="BB445" s="4"/>
    </row>
    <row r="446" spans="15:54" x14ac:dyDescent="0.4">
      <c r="O446" s="4"/>
      <c r="P446" s="4"/>
      <c r="V446" s="4"/>
      <c r="W446" s="4"/>
      <c r="AG446" s="9"/>
      <c r="AT446" s="4"/>
      <c r="AU446" s="4"/>
      <c r="BA446" s="4"/>
      <c r="BB446" s="4"/>
    </row>
    <row r="447" spans="15:54" x14ac:dyDescent="0.4">
      <c r="O447" s="4"/>
      <c r="P447" s="4"/>
      <c r="V447" s="4"/>
      <c r="W447" s="4"/>
      <c r="AG447" s="9"/>
      <c r="AT447" s="4"/>
      <c r="AU447" s="4"/>
      <c r="BA447" s="4"/>
      <c r="BB447" s="4"/>
    </row>
    <row r="448" spans="15:54" x14ac:dyDescent="0.4">
      <c r="O448" s="4"/>
      <c r="P448" s="4"/>
      <c r="V448" s="4"/>
      <c r="W448" s="4"/>
      <c r="AG448" s="9"/>
      <c r="AT448" s="4"/>
      <c r="AU448" s="4"/>
      <c r="BA448" s="4"/>
      <c r="BB448" s="4"/>
    </row>
    <row r="449" spans="15:54" x14ac:dyDescent="0.4">
      <c r="O449" s="4"/>
      <c r="P449" s="4"/>
      <c r="V449" s="4"/>
      <c r="W449" s="4"/>
      <c r="AG449" s="9"/>
      <c r="AT449" s="4"/>
      <c r="AU449" s="4"/>
      <c r="BA449" s="4"/>
      <c r="BB449" s="4"/>
    </row>
    <row r="450" spans="15:54" x14ac:dyDescent="0.4">
      <c r="O450" s="4"/>
      <c r="P450" s="4"/>
      <c r="V450" s="4"/>
      <c r="W450" s="4"/>
      <c r="AG450" s="9"/>
      <c r="AT450" s="4"/>
      <c r="AU450" s="4"/>
      <c r="BA450" s="4"/>
      <c r="BB450" s="4"/>
    </row>
    <row r="451" spans="15:54" x14ac:dyDescent="0.4">
      <c r="O451" s="4"/>
      <c r="P451" s="4"/>
      <c r="V451" s="4"/>
      <c r="W451" s="4"/>
      <c r="AT451" s="4"/>
      <c r="AU451" s="4"/>
      <c r="BA451" s="4"/>
      <c r="BB451" s="4"/>
    </row>
    <row r="452" spans="15:54" x14ac:dyDescent="0.4">
      <c r="O452" s="4"/>
      <c r="P452" s="4"/>
      <c r="V452" s="4"/>
      <c r="W452" s="4"/>
      <c r="AG452" s="9"/>
      <c r="AT452" s="4"/>
      <c r="AU452" s="4"/>
      <c r="BA452" s="4"/>
      <c r="BB452" s="4"/>
    </row>
    <row r="453" spans="15:54" x14ac:dyDescent="0.4">
      <c r="O453" s="4"/>
      <c r="P453" s="4"/>
      <c r="V453" s="4"/>
      <c r="W453" s="4"/>
      <c r="AG453" s="9"/>
      <c r="AT453" s="4"/>
      <c r="AU453" s="4"/>
      <c r="BA453" s="4"/>
      <c r="BB453" s="4"/>
    </row>
    <row r="454" spans="15:54" x14ac:dyDescent="0.4">
      <c r="O454" s="4"/>
      <c r="P454" s="4"/>
      <c r="V454" s="4"/>
      <c r="W454" s="4"/>
      <c r="AG454" s="9"/>
      <c r="AT454" s="4"/>
      <c r="AU454" s="4"/>
      <c r="BA454" s="4"/>
      <c r="BB454" s="4"/>
    </row>
    <row r="455" spans="15:54" x14ac:dyDescent="0.4">
      <c r="O455" s="4"/>
      <c r="P455" s="4"/>
      <c r="V455" s="4"/>
      <c r="W455" s="4"/>
      <c r="AG455" s="9"/>
      <c r="AT455" s="4"/>
      <c r="AU455" s="4"/>
      <c r="BA455" s="4"/>
      <c r="BB455" s="4"/>
    </row>
    <row r="456" spans="15:54" x14ac:dyDescent="0.4">
      <c r="O456" s="4"/>
      <c r="P456" s="4"/>
      <c r="V456" s="4"/>
      <c r="W456" s="4"/>
      <c r="AG456" s="9"/>
      <c r="AT456" s="4"/>
      <c r="AU456" s="4"/>
      <c r="BA456" s="4"/>
      <c r="BB456" s="4"/>
    </row>
    <row r="457" spans="15:54" x14ac:dyDescent="0.4">
      <c r="O457" s="4"/>
      <c r="P457" s="4"/>
      <c r="V457" s="4"/>
      <c r="W457" s="4"/>
      <c r="AG457" s="9"/>
      <c r="AT457" s="4"/>
      <c r="AU457" s="4"/>
      <c r="BA457" s="4"/>
      <c r="BB457" s="4"/>
    </row>
    <row r="458" spans="15:54" x14ac:dyDescent="0.4">
      <c r="O458" s="4"/>
      <c r="P458" s="4"/>
      <c r="V458" s="4"/>
      <c r="W458" s="4"/>
      <c r="AG458" s="9"/>
      <c r="AT458" s="4"/>
      <c r="AU458" s="4"/>
      <c r="BA458" s="4"/>
      <c r="BB458" s="4"/>
    </row>
    <row r="459" spans="15:54" x14ac:dyDescent="0.4">
      <c r="O459" s="4"/>
      <c r="P459" s="4"/>
      <c r="V459" s="4"/>
      <c r="W459" s="4"/>
      <c r="AG459" s="9"/>
      <c r="AT459" s="4"/>
      <c r="AU459" s="4"/>
      <c r="BA459" s="4"/>
      <c r="BB459" s="4"/>
    </row>
    <row r="460" spans="15:54" x14ac:dyDescent="0.4">
      <c r="O460" s="4"/>
      <c r="P460" s="4"/>
      <c r="V460" s="4"/>
      <c r="W460" s="4"/>
      <c r="AG460" s="9"/>
      <c r="AT460" s="4"/>
      <c r="AU460" s="4"/>
      <c r="BA460" s="4"/>
      <c r="BB460" s="4"/>
    </row>
    <row r="461" spans="15:54" x14ac:dyDescent="0.4">
      <c r="O461" s="4"/>
      <c r="P461" s="4"/>
      <c r="V461" s="4"/>
      <c r="W461" s="4"/>
      <c r="AG461" s="9"/>
      <c r="AT461" s="4"/>
      <c r="AU461" s="4"/>
      <c r="BA461" s="4"/>
      <c r="BB461" s="4"/>
    </row>
    <row r="462" spans="15:54" x14ac:dyDescent="0.4">
      <c r="O462" s="4"/>
      <c r="P462" s="4"/>
      <c r="V462" s="4"/>
      <c r="W462" s="4"/>
      <c r="AG462" s="9"/>
      <c r="AT462" s="4"/>
      <c r="AU462" s="4"/>
      <c r="BA462" s="4"/>
      <c r="BB462" s="4"/>
    </row>
    <row r="463" spans="15:54" x14ac:dyDescent="0.4">
      <c r="O463" s="4"/>
      <c r="P463" s="4"/>
      <c r="V463" s="4"/>
      <c r="W463" s="4"/>
      <c r="AG463" s="9"/>
      <c r="AT463" s="4"/>
      <c r="AU463" s="4"/>
      <c r="BA463" s="4"/>
      <c r="BB463" s="4"/>
    </row>
    <row r="464" spans="15:54" x14ac:dyDescent="0.4">
      <c r="O464" s="4"/>
      <c r="P464" s="4"/>
      <c r="V464" s="4"/>
      <c r="W464" s="4"/>
      <c r="AG464" s="9"/>
      <c r="AT464" s="4"/>
      <c r="AU464" s="4"/>
      <c r="BA464" s="4"/>
      <c r="BB464" s="4"/>
    </row>
    <row r="465" spans="15:54" x14ac:dyDescent="0.4">
      <c r="O465" s="4"/>
      <c r="P465" s="4"/>
      <c r="V465" s="4"/>
      <c r="W465" s="4"/>
      <c r="AG465" s="9"/>
      <c r="AT465" s="4"/>
      <c r="AU465" s="4"/>
      <c r="BA465" s="4"/>
      <c r="BB465" s="4"/>
    </row>
    <row r="466" spans="15:54" x14ac:dyDescent="0.4">
      <c r="O466" s="4"/>
      <c r="P466" s="4"/>
      <c r="V466" s="4"/>
      <c r="W466" s="4"/>
      <c r="AG466" s="9"/>
      <c r="AT466" s="4"/>
      <c r="AU466" s="4"/>
      <c r="BA466" s="4"/>
      <c r="BB466" s="4"/>
    </row>
    <row r="467" spans="15:54" x14ac:dyDescent="0.4">
      <c r="O467" s="4"/>
      <c r="P467" s="4"/>
      <c r="V467" s="4"/>
      <c r="W467" s="4"/>
      <c r="AG467" s="9"/>
      <c r="AT467" s="4"/>
      <c r="AU467" s="4"/>
      <c r="BA467" s="4"/>
      <c r="BB467" s="4"/>
    </row>
    <row r="468" spans="15:54" x14ac:dyDescent="0.4">
      <c r="O468" s="4"/>
      <c r="P468" s="4"/>
      <c r="V468" s="4"/>
      <c r="W468" s="4"/>
      <c r="AG468" s="9"/>
      <c r="AT468" s="4"/>
      <c r="AU468" s="4"/>
      <c r="BA468" s="4"/>
      <c r="BB468" s="4"/>
    </row>
    <row r="469" spans="15:54" x14ac:dyDescent="0.4">
      <c r="O469" s="4"/>
      <c r="P469" s="4"/>
      <c r="V469" s="4"/>
      <c r="W469" s="4"/>
      <c r="AG469" s="9"/>
      <c r="AT469" s="4"/>
      <c r="AU469" s="4"/>
      <c r="BA469" s="4"/>
      <c r="BB469" s="4"/>
    </row>
    <row r="470" spans="15:54" x14ac:dyDescent="0.4">
      <c r="O470" s="4"/>
      <c r="P470" s="4"/>
      <c r="V470" s="4"/>
      <c r="W470" s="4"/>
      <c r="AG470" s="9"/>
      <c r="AT470" s="4"/>
      <c r="AU470" s="4"/>
      <c r="BA470" s="4"/>
      <c r="BB470" s="4"/>
    </row>
    <row r="471" spans="15:54" x14ac:dyDescent="0.4">
      <c r="O471" s="4"/>
      <c r="P471" s="4"/>
      <c r="V471" s="4"/>
      <c r="W471" s="4"/>
      <c r="AG471" s="9"/>
      <c r="AT471" s="4"/>
      <c r="AU471" s="4"/>
      <c r="BA471" s="4"/>
      <c r="BB471" s="4"/>
    </row>
    <row r="472" spans="15:54" x14ac:dyDescent="0.4">
      <c r="O472" s="4"/>
      <c r="P472" s="4"/>
      <c r="V472" s="4"/>
      <c r="W472" s="4"/>
      <c r="AG472" s="9"/>
      <c r="AT472" s="4"/>
      <c r="AU472" s="4"/>
      <c r="BA472" s="4"/>
      <c r="BB472" s="4"/>
    </row>
    <row r="473" spans="15:54" x14ac:dyDescent="0.4">
      <c r="O473" s="4"/>
      <c r="P473" s="4"/>
      <c r="V473" s="4"/>
      <c r="W473" s="4"/>
      <c r="AG473" s="9"/>
      <c r="AT473" s="4"/>
      <c r="AU473" s="4"/>
      <c r="BA473" s="4"/>
      <c r="BB473" s="4"/>
    </row>
    <row r="474" spans="15:54" x14ac:dyDescent="0.4">
      <c r="O474" s="4"/>
      <c r="P474" s="4"/>
      <c r="V474" s="4"/>
      <c r="W474" s="4"/>
      <c r="AG474" s="9"/>
      <c r="AT474" s="4"/>
      <c r="AU474" s="4"/>
      <c r="BA474" s="4"/>
      <c r="BB474" s="4"/>
    </row>
    <row r="475" spans="15:54" x14ac:dyDescent="0.4">
      <c r="O475" s="4"/>
      <c r="P475" s="4"/>
      <c r="V475" s="4"/>
      <c r="W475" s="4"/>
      <c r="AG475" s="9"/>
      <c r="AT475" s="4"/>
      <c r="AU475" s="4"/>
      <c r="BA475" s="4"/>
      <c r="BB475" s="4"/>
    </row>
    <row r="476" spans="15:54" x14ac:dyDescent="0.4">
      <c r="O476" s="4"/>
      <c r="P476" s="4"/>
      <c r="V476" s="4"/>
      <c r="W476" s="4"/>
      <c r="AG476" s="9"/>
      <c r="AT476" s="4"/>
      <c r="AU476" s="4"/>
      <c r="BA476" s="4"/>
      <c r="BB476" s="4"/>
    </row>
    <row r="477" spans="15:54" x14ac:dyDescent="0.4">
      <c r="O477" s="4"/>
      <c r="P477" s="4"/>
      <c r="V477" s="4"/>
      <c r="W477" s="4"/>
      <c r="AG477" s="9"/>
      <c r="AT477" s="4"/>
      <c r="AU477" s="4"/>
      <c r="BA477" s="4"/>
      <c r="BB477" s="4"/>
    </row>
    <row r="478" spans="15:54" x14ac:dyDescent="0.4">
      <c r="O478" s="4"/>
      <c r="P478" s="4"/>
      <c r="V478" s="4"/>
      <c r="W478" s="4"/>
      <c r="AG478" s="9"/>
      <c r="AT478" s="4"/>
      <c r="AU478" s="4"/>
      <c r="BA478" s="4"/>
      <c r="BB478" s="4"/>
    </row>
    <row r="479" spans="15:54" x14ac:dyDescent="0.4">
      <c r="O479" s="4"/>
      <c r="P479" s="4"/>
      <c r="V479" s="4"/>
      <c r="W479" s="4"/>
      <c r="AG479" s="9"/>
      <c r="AT479" s="4"/>
      <c r="AU479" s="4"/>
      <c r="BA479" s="4"/>
      <c r="BB479" s="4"/>
    </row>
    <row r="480" spans="15:54" x14ac:dyDescent="0.4">
      <c r="O480" s="4"/>
      <c r="P480" s="4"/>
      <c r="V480" s="4"/>
      <c r="W480" s="4"/>
      <c r="AG480" s="9"/>
      <c r="AT480" s="4"/>
      <c r="AU480" s="4"/>
      <c r="BA480" s="4"/>
      <c r="BB480" s="4"/>
    </row>
    <row r="481" spans="15:54" x14ac:dyDescent="0.4">
      <c r="O481" s="4"/>
      <c r="P481" s="4"/>
      <c r="V481" s="4"/>
      <c r="W481" s="4"/>
      <c r="AG481" s="9"/>
      <c r="AT481" s="4"/>
      <c r="AU481" s="4"/>
      <c r="BA481" s="4"/>
      <c r="BB481" s="4"/>
    </row>
    <row r="482" spans="15:54" x14ac:dyDescent="0.4">
      <c r="O482" s="4"/>
      <c r="P482" s="4"/>
      <c r="V482" s="4"/>
      <c r="W482" s="4"/>
      <c r="AG482" s="9"/>
      <c r="AT482" s="4"/>
      <c r="AU482" s="4"/>
      <c r="BA482" s="4"/>
      <c r="BB482" s="4"/>
    </row>
    <row r="483" spans="15:54" x14ac:dyDescent="0.4">
      <c r="O483" s="4"/>
      <c r="P483" s="4"/>
      <c r="V483" s="4"/>
      <c r="W483" s="4"/>
      <c r="AG483" s="9"/>
      <c r="AT483" s="4"/>
      <c r="AU483" s="4"/>
      <c r="BA483" s="4"/>
      <c r="BB483" s="4"/>
    </row>
    <row r="484" spans="15:54" x14ac:dyDescent="0.4">
      <c r="O484" s="4"/>
      <c r="P484" s="4"/>
      <c r="V484" s="4"/>
      <c r="W484" s="4"/>
      <c r="AG484" s="9"/>
      <c r="AT484" s="4"/>
      <c r="AU484" s="4"/>
      <c r="BA484" s="4"/>
      <c r="BB484" s="4"/>
    </row>
    <row r="485" spans="15:54" x14ac:dyDescent="0.4">
      <c r="O485" s="4"/>
      <c r="P485" s="4"/>
      <c r="V485" s="4"/>
      <c r="W485" s="4"/>
      <c r="AG485" s="9"/>
      <c r="AT485" s="4"/>
      <c r="AU485" s="4"/>
      <c r="BA485" s="4"/>
      <c r="BB485" s="4"/>
    </row>
    <row r="486" spans="15:54" x14ac:dyDescent="0.4">
      <c r="O486" s="4"/>
      <c r="P486" s="4"/>
      <c r="V486" s="4"/>
      <c r="W486" s="4"/>
      <c r="AG486" s="9"/>
      <c r="AT486" s="4"/>
      <c r="AU486" s="4"/>
      <c r="BA486" s="4"/>
      <c r="BB486" s="4"/>
    </row>
    <row r="487" spans="15:54" x14ac:dyDescent="0.4">
      <c r="O487" s="4"/>
      <c r="P487" s="4"/>
      <c r="V487" s="4"/>
      <c r="W487" s="4"/>
      <c r="AG487" s="9"/>
      <c r="AT487" s="4"/>
      <c r="AU487" s="4"/>
      <c r="BA487" s="4"/>
      <c r="BB487" s="4"/>
    </row>
    <row r="488" spans="15:54" x14ac:dyDescent="0.4">
      <c r="O488" s="4"/>
      <c r="P488" s="4"/>
      <c r="V488" s="4"/>
      <c r="W488" s="4"/>
      <c r="AG488" s="9"/>
      <c r="AT488" s="4"/>
      <c r="AU488" s="4"/>
      <c r="BA488" s="4"/>
      <c r="BB488" s="4"/>
    </row>
    <row r="489" spans="15:54" x14ac:dyDescent="0.4">
      <c r="O489" s="4"/>
      <c r="P489" s="4"/>
      <c r="V489" s="4"/>
      <c r="W489" s="4"/>
      <c r="AG489" s="9"/>
      <c r="AT489" s="4"/>
      <c r="AU489" s="4"/>
      <c r="BA489" s="4"/>
      <c r="BB489" s="4"/>
    </row>
    <row r="490" spans="15:54" x14ac:dyDescent="0.4">
      <c r="O490" s="4"/>
      <c r="P490" s="4"/>
      <c r="V490" s="4"/>
      <c r="W490" s="4"/>
      <c r="AG490" s="9"/>
      <c r="AT490" s="4"/>
      <c r="AU490" s="4"/>
      <c r="BA490" s="4"/>
      <c r="BB490" s="4"/>
    </row>
    <row r="491" spans="15:54" x14ac:dyDescent="0.4">
      <c r="O491" s="4"/>
      <c r="P491" s="4"/>
      <c r="V491" s="4"/>
      <c r="W491" s="4"/>
      <c r="AG491" s="9"/>
      <c r="AT491" s="4"/>
      <c r="AU491" s="4"/>
      <c r="BA491" s="4"/>
      <c r="BB491" s="4"/>
    </row>
    <row r="492" spans="15:54" x14ac:dyDescent="0.4">
      <c r="O492" s="4"/>
      <c r="P492" s="4"/>
      <c r="V492" s="4"/>
      <c r="W492" s="4"/>
      <c r="AG492" s="9"/>
      <c r="AT492" s="4"/>
      <c r="AU492" s="4"/>
      <c r="BA492" s="4"/>
      <c r="BB492" s="4"/>
    </row>
    <row r="493" spans="15:54" x14ac:dyDescent="0.4">
      <c r="O493" s="4"/>
      <c r="P493" s="4"/>
      <c r="V493" s="4"/>
      <c r="W493" s="4"/>
      <c r="AG493" s="9"/>
      <c r="AT493" s="4"/>
      <c r="AU493" s="4"/>
      <c r="BA493" s="4"/>
      <c r="BB493" s="4"/>
    </row>
    <row r="494" spans="15:54" x14ac:dyDescent="0.4">
      <c r="O494" s="4"/>
      <c r="P494" s="4"/>
      <c r="V494" s="4"/>
      <c r="W494" s="4"/>
      <c r="AG494" s="9"/>
      <c r="AT494" s="4"/>
      <c r="AU494" s="4"/>
      <c r="BA494" s="4"/>
      <c r="BB494" s="4"/>
    </row>
    <row r="495" spans="15:54" x14ac:dyDescent="0.4">
      <c r="O495" s="4"/>
      <c r="P495" s="4"/>
      <c r="V495" s="4"/>
      <c r="W495" s="4"/>
      <c r="AG495" s="9"/>
      <c r="AT495" s="4"/>
      <c r="AU495" s="4"/>
      <c r="BA495" s="4"/>
      <c r="BB495" s="4"/>
    </row>
    <row r="496" spans="15:54" x14ac:dyDescent="0.4">
      <c r="O496" s="4"/>
      <c r="P496" s="4"/>
      <c r="V496" s="4"/>
      <c r="W496" s="4"/>
      <c r="AG496" s="9"/>
      <c r="AT496" s="4"/>
      <c r="AU496" s="4"/>
      <c r="BA496" s="4"/>
      <c r="BB496" s="4"/>
    </row>
    <row r="497" spans="15:54" x14ac:dyDescent="0.4">
      <c r="O497" s="4"/>
      <c r="P497" s="4"/>
      <c r="V497" s="4"/>
      <c r="W497" s="4"/>
      <c r="AG497" s="9"/>
      <c r="AT497" s="4"/>
      <c r="AU497" s="4"/>
      <c r="BA497" s="4"/>
      <c r="BB497" s="4"/>
    </row>
    <row r="498" spans="15:54" x14ac:dyDescent="0.4">
      <c r="O498" s="4"/>
      <c r="P498" s="4"/>
      <c r="V498" s="4"/>
      <c r="W498" s="4"/>
      <c r="AG498" s="9"/>
      <c r="AT498" s="4"/>
      <c r="AU498" s="4"/>
      <c r="BA498" s="4"/>
      <c r="BB498" s="4"/>
    </row>
    <row r="499" spans="15:54" x14ac:dyDescent="0.4">
      <c r="O499" s="4"/>
      <c r="P499" s="4"/>
      <c r="V499" s="4"/>
      <c r="W499" s="4"/>
      <c r="AG499" s="9"/>
      <c r="AT499" s="4"/>
      <c r="AU499" s="4"/>
      <c r="BA499" s="4"/>
      <c r="BB499" s="4"/>
    </row>
    <row r="500" spans="15:54" x14ac:dyDescent="0.4">
      <c r="O500" s="4"/>
      <c r="P500" s="4"/>
      <c r="V500" s="4"/>
      <c r="W500" s="4"/>
      <c r="AG500" s="9"/>
      <c r="AT500" s="4"/>
      <c r="AU500" s="4"/>
      <c r="BA500" s="4"/>
      <c r="BB500" s="4"/>
    </row>
    <row r="501" spans="15:54" x14ac:dyDescent="0.4">
      <c r="O501" s="4"/>
      <c r="P501" s="4"/>
      <c r="V501" s="4"/>
      <c r="W501" s="4"/>
      <c r="AG501" s="9"/>
      <c r="AT501" s="4"/>
      <c r="AU501" s="4"/>
      <c r="BA501" s="4"/>
      <c r="BB501" s="4"/>
    </row>
    <row r="502" spans="15:54" x14ac:dyDescent="0.4">
      <c r="O502" s="4"/>
      <c r="P502" s="4"/>
      <c r="V502" s="4"/>
      <c r="W502" s="4"/>
      <c r="AG502" s="9"/>
      <c r="AT502" s="4"/>
      <c r="AU502" s="4"/>
      <c r="BA502" s="4"/>
      <c r="BB502" s="4"/>
    </row>
    <row r="503" spans="15:54" x14ac:dyDescent="0.4">
      <c r="O503" s="4"/>
      <c r="P503" s="4"/>
      <c r="V503" s="4"/>
      <c r="W503" s="4"/>
      <c r="AG503" s="9"/>
      <c r="AT503" s="4"/>
      <c r="AU503" s="4"/>
      <c r="BA503" s="4"/>
      <c r="BB503" s="4"/>
    </row>
    <row r="504" spans="15:54" x14ac:dyDescent="0.4">
      <c r="O504" s="4"/>
      <c r="P504" s="4"/>
      <c r="V504" s="4"/>
      <c r="W504" s="4"/>
      <c r="AG504" s="9"/>
      <c r="AT504" s="4"/>
      <c r="AU504" s="4"/>
      <c r="BA504" s="4"/>
      <c r="BB504" s="4"/>
    </row>
    <row r="505" spans="15:54" x14ac:dyDescent="0.4">
      <c r="O505" s="4"/>
      <c r="P505" s="4"/>
      <c r="V505" s="4"/>
      <c r="W505" s="4"/>
      <c r="AG505" s="9"/>
      <c r="AT505" s="4"/>
      <c r="AU505" s="4"/>
      <c r="BA505" s="4"/>
      <c r="BB505" s="4"/>
    </row>
    <row r="506" spans="15:54" x14ac:dyDescent="0.4">
      <c r="O506" s="4"/>
      <c r="P506" s="4"/>
      <c r="V506" s="4"/>
      <c r="W506" s="4"/>
      <c r="AG506" s="9"/>
      <c r="AT506" s="4"/>
      <c r="AU506" s="4"/>
      <c r="BA506" s="4"/>
      <c r="BB506" s="4"/>
    </row>
    <row r="507" spans="15:54" x14ac:dyDescent="0.4">
      <c r="O507" s="4"/>
      <c r="P507" s="4"/>
      <c r="V507" s="4"/>
      <c r="W507" s="4"/>
      <c r="AG507" s="9"/>
      <c r="AT507" s="4"/>
      <c r="AU507" s="4"/>
      <c r="BA507" s="4"/>
      <c r="BB507" s="4"/>
    </row>
    <row r="508" spans="15:54" x14ac:dyDescent="0.4">
      <c r="O508" s="4"/>
      <c r="P508" s="4"/>
      <c r="V508" s="4"/>
      <c r="W508" s="4"/>
      <c r="AG508" s="9"/>
      <c r="AT508" s="4"/>
      <c r="AU508" s="4"/>
      <c r="BA508" s="4"/>
      <c r="BB508" s="4"/>
    </row>
    <row r="509" spans="15:54" x14ac:dyDescent="0.4">
      <c r="O509" s="4"/>
      <c r="P509" s="4"/>
      <c r="V509" s="4"/>
      <c r="W509" s="4"/>
      <c r="AG509" s="9"/>
      <c r="AT509" s="4"/>
      <c r="AU509" s="4"/>
      <c r="BA509" s="4"/>
      <c r="BB509" s="4"/>
    </row>
    <row r="510" spans="15:54" x14ac:dyDescent="0.4">
      <c r="O510" s="4"/>
      <c r="P510" s="4"/>
      <c r="V510" s="4"/>
      <c r="W510" s="4"/>
      <c r="AG510" s="9"/>
      <c r="AT510" s="4"/>
      <c r="AU510" s="4"/>
      <c r="BA510" s="4"/>
      <c r="BB510" s="4"/>
    </row>
    <row r="511" spans="15:54" x14ac:dyDescent="0.4">
      <c r="O511" s="4"/>
      <c r="P511" s="4"/>
      <c r="V511" s="4"/>
      <c r="W511" s="4"/>
      <c r="AG511" s="9"/>
      <c r="AT511" s="4"/>
      <c r="AU511" s="4"/>
      <c r="BA511" s="4"/>
      <c r="BB511" s="4"/>
    </row>
    <row r="512" spans="15:54" x14ac:dyDescent="0.4">
      <c r="O512" s="4"/>
      <c r="P512" s="4"/>
      <c r="V512" s="4"/>
      <c r="W512" s="4"/>
      <c r="AT512" s="4"/>
      <c r="AU512" s="4"/>
      <c r="BA512" s="4"/>
      <c r="BB512" s="4"/>
    </row>
    <row r="513" spans="15:54" x14ac:dyDescent="0.4">
      <c r="O513" s="4"/>
      <c r="P513" s="4"/>
      <c r="V513" s="4"/>
      <c r="W513" s="4"/>
      <c r="AG513" s="9"/>
      <c r="AT513" s="4"/>
      <c r="AU513" s="4"/>
      <c r="BA513" s="4"/>
      <c r="BB513" s="4"/>
    </row>
    <row r="514" spans="15:54" x14ac:dyDescent="0.4">
      <c r="O514" s="4"/>
      <c r="P514" s="4"/>
      <c r="V514" s="4"/>
      <c r="W514" s="4"/>
      <c r="AG514" s="9"/>
      <c r="AT514" s="4"/>
      <c r="AU514" s="4"/>
      <c r="BA514" s="4"/>
      <c r="BB514" s="4"/>
    </row>
    <row r="515" spans="15:54" x14ac:dyDescent="0.4">
      <c r="O515" s="4"/>
      <c r="P515" s="4"/>
      <c r="V515" s="4"/>
      <c r="W515" s="4"/>
      <c r="AG515" s="9"/>
      <c r="AT515" s="4"/>
      <c r="AU515" s="4"/>
      <c r="BA515" s="4"/>
      <c r="BB515" s="4"/>
    </row>
    <row r="516" spans="15:54" x14ac:dyDescent="0.4">
      <c r="O516" s="4"/>
      <c r="P516" s="4"/>
      <c r="V516" s="4"/>
      <c r="W516" s="4"/>
      <c r="AG516" s="9"/>
      <c r="AT516" s="4"/>
      <c r="AU516" s="4"/>
      <c r="BA516" s="4"/>
      <c r="BB516" s="4"/>
    </row>
    <row r="517" spans="15:54" x14ac:dyDescent="0.4">
      <c r="O517" s="4"/>
      <c r="P517" s="4"/>
      <c r="V517" s="4"/>
      <c r="W517" s="4"/>
      <c r="AG517" s="9"/>
      <c r="AT517" s="4"/>
      <c r="AU517" s="4"/>
      <c r="BA517" s="4"/>
      <c r="BB517" s="4"/>
    </row>
    <row r="518" spans="15:54" x14ac:dyDescent="0.4">
      <c r="O518" s="4"/>
      <c r="P518" s="4"/>
      <c r="V518" s="4"/>
      <c r="W518" s="4"/>
      <c r="AG518" s="9"/>
      <c r="AT518" s="4"/>
      <c r="AU518" s="4"/>
      <c r="BA518" s="4"/>
      <c r="BB518" s="4"/>
    </row>
    <row r="519" spans="15:54" x14ac:dyDescent="0.4">
      <c r="O519" s="4"/>
      <c r="P519" s="4"/>
      <c r="V519" s="4"/>
      <c r="W519" s="4"/>
      <c r="AG519" s="9"/>
      <c r="AT519" s="4"/>
      <c r="AU519" s="4"/>
      <c r="BA519" s="4"/>
      <c r="BB519" s="4"/>
    </row>
    <row r="520" spans="15:54" x14ac:dyDescent="0.4">
      <c r="O520" s="4"/>
      <c r="P520" s="4"/>
      <c r="V520" s="4"/>
      <c r="W520" s="4"/>
      <c r="AG520" s="9"/>
      <c r="AT520" s="4"/>
      <c r="AU520" s="4"/>
      <c r="BA520" s="4"/>
      <c r="BB520" s="4"/>
    </row>
    <row r="521" spans="15:54" x14ac:dyDescent="0.4">
      <c r="O521" s="4"/>
      <c r="P521" s="4"/>
      <c r="V521" s="4"/>
      <c r="W521" s="4"/>
      <c r="AG521" s="9"/>
      <c r="AT521" s="4"/>
      <c r="AU521" s="4"/>
      <c r="BA521" s="4"/>
      <c r="BB521" s="4"/>
    </row>
    <row r="522" spans="15:54" x14ac:dyDescent="0.4">
      <c r="O522" s="4"/>
      <c r="P522" s="4"/>
      <c r="V522" s="4"/>
      <c r="W522" s="4"/>
      <c r="AG522" s="9"/>
      <c r="AT522" s="4"/>
      <c r="AU522" s="4"/>
      <c r="BA522" s="4"/>
      <c r="BB522" s="4"/>
    </row>
    <row r="523" spans="15:54" x14ac:dyDescent="0.4">
      <c r="O523" s="4"/>
      <c r="P523" s="4"/>
      <c r="V523" s="4"/>
      <c r="W523" s="4"/>
      <c r="AG523" s="9"/>
      <c r="AT523" s="4"/>
      <c r="AU523" s="4"/>
      <c r="BA523" s="4"/>
      <c r="BB523" s="4"/>
    </row>
    <row r="524" spans="15:54" x14ac:dyDescent="0.4">
      <c r="O524" s="4"/>
      <c r="P524" s="4"/>
      <c r="V524" s="4"/>
      <c r="W524" s="4"/>
      <c r="AG524" s="9"/>
      <c r="AT524" s="4"/>
      <c r="AU524" s="4"/>
      <c r="BA524" s="4"/>
      <c r="BB524" s="4"/>
    </row>
    <row r="525" spans="15:54" x14ac:dyDescent="0.4">
      <c r="O525" s="4"/>
      <c r="P525" s="4"/>
      <c r="V525" s="4"/>
      <c r="W525" s="4"/>
      <c r="AG525" s="9"/>
      <c r="AT525" s="4"/>
      <c r="AU525" s="4"/>
      <c r="BA525" s="4"/>
      <c r="BB525" s="4"/>
    </row>
    <row r="526" spans="15:54" x14ac:dyDescent="0.4">
      <c r="O526" s="4"/>
      <c r="P526" s="4"/>
      <c r="V526" s="4"/>
      <c r="W526" s="4"/>
      <c r="AG526" s="9"/>
      <c r="AT526" s="4"/>
      <c r="AU526" s="4"/>
      <c r="BA526" s="4"/>
      <c r="BB526" s="4"/>
    </row>
    <row r="527" spans="15:54" x14ac:dyDescent="0.4">
      <c r="O527" s="4"/>
      <c r="P527" s="4"/>
      <c r="V527" s="4"/>
      <c r="W527" s="4"/>
      <c r="AG527" s="9"/>
      <c r="AT527" s="4"/>
      <c r="AU527" s="4"/>
      <c r="BA527" s="4"/>
      <c r="BB527" s="4"/>
    </row>
    <row r="528" spans="15:54" x14ac:dyDescent="0.4">
      <c r="O528" s="4"/>
      <c r="P528" s="4"/>
      <c r="V528" s="4"/>
      <c r="W528" s="4"/>
      <c r="AG528" s="9"/>
      <c r="AT528" s="4"/>
      <c r="AU528" s="4"/>
      <c r="BA528" s="4"/>
      <c r="BB528" s="4"/>
    </row>
    <row r="529" spans="15:54" x14ac:dyDescent="0.4">
      <c r="O529" s="4"/>
      <c r="P529" s="4"/>
      <c r="V529" s="4"/>
      <c r="W529" s="4"/>
      <c r="AG529" s="9"/>
      <c r="AT529" s="4"/>
      <c r="AU529" s="4"/>
      <c r="BA529" s="4"/>
      <c r="BB529" s="4"/>
    </row>
    <row r="530" spans="15:54" x14ac:dyDescent="0.4">
      <c r="O530" s="4"/>
      <c r="P530" s="4"/>
      <c r="V530" s="4"/>
      <c r="W530" s="4"/>
      <c r="AG530" s="9"/>
      <c r="AT530" s="4"/>
      <c r="AU530" s="4"/>
      <c r="BA530" s="4"/>
      <c r="BB530" s="4"/>
    </row>
    <row r="531" spans="15:54" x14ac:dyDescent="0.4">
      <c r="O531" s="4"/>
      <c r="P531" s="4"/>
      <c r="V531" s="4"/>
      <c r="W531" s="4"/>
      <c r="AG531" s="9"/>
      <c r="AT531" s="4"/>
      <c r="AU531" s="4"/>
      <c r="BA531" s="4"/>
      <c r="BB531" s="4"/>
    </row>
    <row r="532" spans="15:54" x14ac:dyDescent="0.4">
      <c r="O532" s="4"/>
      <c r="P532" s="4"/>
      <c r="V532" s="4"/>
      <c r="W532" s="4"/>
      <c r="AT532" s="4"/>
      <c r="AU532" s="4"/>
      <c r="BA532" s="4"/>
      <c r="BB532" s="4"/>
    </row>
    <row r="533" spans="15:54" x14ac:dyDescent="0.4">
      <c r="O533" s="4"/>
      <c r="P533" s="4"/>
      <c r="V533" s="4"/>
      <c r="W533" s="4"/>
      <c r="AG533" s="9"/>
      <c r="AT533" s="4"/>
      <c r="AU533" s="4"/>
      <c r="BA533" s="4"/>
      <c r="BB533" s="4"/>
    </row>
    <row r="534" spans="15:54" x14ac:dyDescent="0.4">
      <c r="O534" s="4"/>
      <c r="P534" s="4"/>
      <c r="V534" s="4"/>
      <c r="W534" s="4"/>
      <c r="AG534" s="9"/>
      <c r="AT534" s="4"/>
      <c r="AU534" s="4"/>
      <c r="BA534" s="4"/>
      <c r="BB534" s="4"/>
    </row>
    <row r="535" spans="15:54" x14ac:dyDescent="0.4">
      <c r="O535" s="4"/>
      <c r="P535" s="4"/>
      <c r="V535" s="4"/>
      <c r="W535" s="4"/>
      <c r="AG535" s="9"/>
      <c r="AT535" s="4"/>
      <c r="AU535" s="4"/>
      <c r="BA535" s="4"/>
      <c r="BB535" s="4"/>
    </row>
    <row r="536" spans="15:54" x14ac:dyDescent="0.4">
      <c r="O536" s="4"/>
      <c r="P536" s="4"/>
      <c r="V536" s="4"/>
      <c r="W536" s="4"/>
      <c r="AG536" s="9"/>
      <c r="AT536" s="4"/>
      <c r="AU536" s="4"/>
      <c r="BA536" s="4"/>
      <c r="BB536" s="4"/>
    </row>
    <row r="537" spans="15:54" x14ac:dyDescent="0.4">
      <c r="O537" s="4"/>
      <c r="P537" s="4"/>
      <c r="V537" s="4"/>
      <c r="W537" s="4"/>
      <c r="AG537" s="9"/>
      <c r="AT537" s="4"/>
      <c r="AU537" s="4"/>
      <c r="BA537" s="4"/>
      <c r="BB537" s="4"/>
    </row>
    <row r="538" spans="15:54" x14ac:dyDescent="0.4">
      <c r="O538" s="4"/>
      <c r="P538" s="4"/>
      <c r="V538" s="4"/>
      <c r="W538" s="4"/>
      <c r="AG538" s="9"/>
      <c r="AT538" s="4"/>
      <c r="AU538" s="4"/>
      <c r="BA538" s="4"/>
      <c r="BB538" s="4"/>
    </row>
    <row r="539" spans="15:54" x14ac:dyDescent="0.4">
      <c r="O539" s="4"/>
      <c r="P539" s="4"/>
      <c r="V539" s="4"/>
      <c r="W539" s="4"/>
      <c r="AG539" s="9"/>
      <c r="AT539" s="4"/>
      <c r="AU539" s="4"/>
      <c r="BA539" s="4"/>
      <c r="BB539" s="4"/>
    </row>
    <row r="540" spans="15:54" x14ac:dyDescent="0.4">
      <c r="O540" s="4"/>
      <c r="P540" s="4"/>
      <c r="V540" s="4"/>
      <c r="W540" s="4"/>
      <c r="AG540" s="9"/>
      <c r="AT540" s="4"/>
      <c r="AU540" s="4"/>
      <c r="BA540" s="4"/>
      <c r="BB540" s="4"/>
    </row>
    <row r="541" spans="15:54" x14ac:dyDescent="0.4">
      <c r="O541" s="4"/>
      <c r="P541" s="4"/>
      <c r="V541" s="4"/>
      <c r="W541" s="4"/>
      <c r="AG541" s="9"/>
      <c r="AT541" s="4"/>
      <c r="AU541" s="4"/>
      <c r="BA541" s="4"/>
      <c r="BB541" s="4"/>
    </row>
    <row r="542" spans="15:54" x14ac:dyDescent="0.4">
      <c r="O542" s="4"/>
      <c r="P542" s="4"/>
      <c r="V542" s="4"/>
      <c r="W542" s="4"/>
      <c r="AG542" s="9"/>
      <c r="AT542" s="4"/>
      <c r="AU542" s="4"/>
      <c r="BA542" s="4"/>
      <c r="BB542" s="4"/>
    </row>
    <row r="543" spans="15:54" x14ac:dyDescent="0.4">
      <c r="O543" s="4"/>
      <c r="P543" s="4"/>
      <c r="V543" s="4"/>
      <c r="W543" s="4"/>
      <c r="AG543" s="9"/>
      <c r="AT543" s="4"/>
      <c r="AU543" s="4"/>
      <c r="BA543" s="4"/>
      <c r="BB543" s="4"/>
    </row>
    <row r="544" spans="15:54" x14ac:dyDescent="0.4">
      <c r="O544" s="4"/>
      <c r="P544" s="4"/>
      <c r="V544" s="4"/>
      <c r="W544" s="4"/>
      <c r="AG544" s="9"/>
      <c r="AT544" s="4"/>
      <c r="AU544" s="4"/>
      <c r="BA544" s="4"/>
      <c r="BB544" s="4"/>
    </row>
    <row r="545" spans="15:54" x14ac:dyDescent="0.4">
      <c r="O545" s="4"/>
      <c r="P545" s="4"/>
      <c r="V545" s="4"/>
      <c r="W545" s="4"/>
      <c r="AG545" s="9"/>
      <c r="AT545" s="4"/>
      <c r="AU545" s="4"/>
      <c r="BA545" s="4"/>
      <c r="BB545" s="4"/>
    </row>
    <row r="546" spans="15:54" x14ac:dyDescent="0.4">
      <c r="O546" s="4"/>
      <c r="P546" s="4"/>
      <c r="V546" s="4"/>
      <c r="W546" s="4"/>
      <c r="AG546" s="9"/>
      <c r="AT546" s="4"/>
      <c r="AU546" s="4"/>
      <c r="BA546" s="4"/>
      <c r="BB546" s="4"/>
    </row>
    <row r="547" spans="15:54" x14ac:dyDescent="0.4">
      <c r="O547" s="4"/>
      <c r="P547" s="4"/>
      <c r="V547" s="4"/>
      <c r="W547" s="4"/>
      <c r="AG547" s="9"/>
      <c r="AT547" s="4"/>
      <c r="AU547" s="4"/>
      <c r="BA547" s="4"/>
      <c r="BB547" s="4"/>
    </row>
    <row r="548" spans="15:54" x14ac:dyDescent="0.4">
      <c r="O548" s="4"/>
      <c r="P548" s="4"/>
      <c r="V548" s="4"/>
      <c r="W548" s="4"/>
      <c r="AG548" s="9"/>
      <c r="AT548" s="4"/>
      <c r="AU548" s="4"/>
      <c r="BA548" s="4"/>
      <c r="BB548" s="4"/>
    </row>
    <row r="549" spans="15:54" x14ac:dyDescent="0.4">
      <c r="O549" s="4"/>
      <c r="P549" s="4"/>
      <c r="V549" s="4"/>
      <c r="W549" s="4"/>
      <c r="AG549" s="9"/>
      <c r="AT549" s="4"/>
      <c r="AU549" s="4"/>
      <c r="BA549" s="4"/>
      <c r="BB549" s="4"/>
    </row>
    <row r="550" spans="15:54" x14ac:dyDescent="0.4">
      <c r="O550" s="4"/>
      <c r="P550" s="4"/>
      <c r="V550" s="4"/>
      <c r="W550" s="4"/>
      <c r="AG550" s="9"/>
      <c r="AT550" s="4"/>
      <c r="AU550" s="4"/>
      <c r="BA550" s="4"/>
      <c r="BB550" s="4"/>
    </row>
    <row r="551" spans="15:54" x14ac:dyDescent="0.4">
      <c r="O551" s="4"/>
      <c r="P551" s="4"/>
      <c r="V551" s="4"/>
      <c r="W551" s="4"/>
      <c r="AG551" s="9"/>
      <c r="AT551" s="4"/>
      <c r="AU551" s="4"/>
      <c r="BA551" s="4"/>
      <c r="BB551" s="4"/>
    </row>
    <row r="552" spans="15:54" x14ac:dyDescent="0.4">
      <c r="O552" s="4"/>
      <c r="P552" s="4"/>
      <c r="V552" s="4"/>
      <c r="W552" s="4"/>
      <c r="AG552" s="9"/>
      <c r="AT552" s="4"/>
      <c r="AU552" s="4"/>
      <c r="BA552" s="4"/>
      <c r="BB552" s="4"/>
    </row>
    <row r="553" spans="15:54" x14ac:dyDescent="0.4">
      <c r="O553" s="4"/>
      <c r="P553" s="4"/>
      <c r="V553" s="4"/>
      <c r="W553" s="4"/>
      <c r="AG553" s="9"/>
      <c r="AT553" s="4"/>
      <c r="AU553" s="4"/>
      <c r="BA553" s="4"/>
      <c r="BB553" s="4"/>
    </row>
    <row r="554" spans="15:54" x14ac:dyDescent="0.4">
      <c r="O554" s="4"/>
      <c r="P554" s="4"/>
      <c r="V554" s="4"/>
      <c r="W554" s="4"/>
      <c r="AG554" s="9"/>
      <c r="AT554" s="4"/>
      <c r="AU554" s="4"/>
      <c r="BA554" s="4"/>
      <c r="BB554" s="4"/>
    </row>
    <row r="555" spans="15:54" x14ac:dyDescent="0.4">
      <c r="O555" s="4"/>
      <c r="P555" s="4"/>
      <c r="V555" s="4"/>
      <c r="W555" s="4"/>
      <c r="AG555" s="9"/>
      <c r="AT555" s="4"/>
      <c r="AU555" s="4"/>
      <c r="BA555" s="4"/>
      <c r="BB555" s="4"/>
    </row>
    <row r="556" spans="15:54" x14ac:dyDescent="0.4">
      <c r="O556" s="4"/>
      <c r="P556" s="4"/>
      <c r="V556" s="4"/>
      <c r="W556" s="4"/>
      <c r="AG556" s="9"/>
      <c r="AT556" s="4"/>
      <c r="AU556" s="4"/>
      <c r="BA556" s="4"/>
      <c r="BB556" s="4"/>
    </row>
    <row r="557" spans="15:54" x14ac:dyDescent="0.4">
      <c r="O557" s="4"/>
      <c r="P557" s="4"/>
      <c r="V557" s="4"/>
      <c r="W557" s="4"/>
      <c r="AG557" s="9"/>
      <c r="AT557" s="4"/>
      <c r="AU557" s="4"/>
      <c r="BA557" s="4"/>
      <c r="BB557" s="4"/>
    </row>
    <row r="558" spans="15:54" x14ac:dyDescent="0.4">
      <c r="O558" s="4"/>
      <c r="P558" s="4"/>
      <c r="V558" s="4"/>
      <c r="W558" s="4"/>
      <c r="AG558" s="9"/>
      <c r="AT558" s="4"/>
      <c r="AU558" s="4"/>
      <c r="BA558" s="4"/>
      <c r="BB558" s="4"/>
    </row>
    <row r="559" spans="15:54" x14ac:dyDescent="0.4">
      <c r="O559" s="4"/>
      <c r="P559" s="4"/>
      <c r="V559" s="4"/>
      <c r="W559" s="4"/>
      <c r="AG559" s="9"/>
      <c r="AT559" s="4"/>
      <c r="AU559" s="4"/>
      <c r="BA559" s="4"/>
      <c r="BB559" s="4"/>
    </row>
    <row r="560" spans="15:54" x14ac:dyDescent="0.4">
      <c r="O560" s="4"/>
      <c r="P560" s="4"/>
      <c r="V560" s="4"/>
      <c r="W560" s="4"/>
      <c r="AG560" s="9"/>
      <c r="AT560" s="4"/>
      <c r="AU560" s="4"/>
      <c r="BA560" s="4"/>
      <c r="BB560" s="4"/>
    </row>
    <row r="561" spans="15:54" x14ac:dyDescent="0.4">
      <c r="O561" s="4"/>
      <c r="P561" s="4"/>
      <c r="V561" s="4"/>
      <c r="W561" s="4"/>
      <c r="AG561" s="9"/>
      <c r="AT561" s="4"/>
      <c r="AU561" s="4"/>
      <c r="BA561" s="4"/>
      <c r="BB561" s="4"/>
    </row>
    <row r="562" spans="15:54" x14ac:dyDescent="0.4">
      <c r="O562" s="4"/>
      <c r="P562" s="4"/>
      <c r="V562" s="4"/>
      <c r="W562" s="4"/>
      <c r="AG562" s="9"/>
      <c r="AT562" s="4"/>
      <c r="AU562" s="4"/>
      <c r="BA562" s="4"/>
      <c r="BB562" s="4"/>
    </row>
    <row r="563" spans="15:54" x14ac:dyDescent="0.4">
      <c r="O563" s="4"/>
      <c r="P563" s="4"/>
      <c r="V563" s="4"/>
      <c r="W563" s="4"/>
      <c r="AG563" s="9"/>
      <c r="AT563" s="4"/>
      <c r="AU563" s="4"/>
      <c r="BA563" s="4"/>
      <c r="BB563" s="4"/>
    </row>
    <row r="564" spans="15:54" x14ac:dyDescent="0.4">
      <c r="O564" s="4"/>
      <c r="P564" s="4"/>
      <c r="V564" s="4"/>
      <c r="W564" s="4"/>
      <c r="AG564" s="9"/>
      <c r="AT564" s="4"/>
      <c r="AU564" s="4"/>
      <c r="BA564" s="4"/>
      <c r="BB564" s="4"/>
    </row>
    <row r="565" spans="15:54" x14ac:dyDescent="0.4">
      <c r="O565" s="4"/>
      <c r="P565" s="4"/>
      <c r="V565" s="4"/>
      <c r="W565" s="4"/>
      <c r="AG565" s="9"/>
      <c r="AT565" s="4"/>
      <c r="AU565" s="4"/>
      <c r="BA565" s="4"/>
      <c r="BB565" s="4"/>
    </row>
    <row r="566" spans="15:54" x14ac:dyDescent="0.4">
      <c r="O566" s="4"/>
      <c r="P566" s="4"/>
      <c r="V566" s="4"/>
      <c r="W566" s="4"/>
      <c r="AG566" s="9"/>
      <c r="AT566" s="4"/>
      <c r="AU566" s="4"/>
      <c r="BA566" s="4"/>
      <c r="BB566" s="4"/>
    </row>
    <row r="567" spans="15:54" x14ac:dyDescent="0.4">
      <c r="O567" s="4"/>
      <c r="P567" s="4"/>
      <c r="V567" s="4"/>
      <c r="W567" s="4"/>
      <c r="AG567" s="9"/>
      <c r="AT567" s="4"/>
      <c r="AU567" s="4"/>
      <c r="BA567" s="4"/>
      <c r="BB567" s="4"/>
    </row>
    <row r="568" spans="15:54" x14ac:dyDescent="0.4">
      <c r="O568" s="4"/>
      <c r="P568" s="4"/>
      <c r="V568" s="4"/>
      <c r="W568" s="4"/>
      <c r="AG568" s="9"/>
      <c r="AT568" s="4"/>
      <c r="AU568" s="4"/>
      <c r="BA568" s="4"/>
      <c r="BB568" s="4"/>
    </row>
    <row r="569" spans="15:54" x14ac:dyDescent="0.4">
      <c r="O569" s="4"/>
      <c r="P569" s="4"/>
      <c r="V569" s="4"/>
      <c r="W569" s="4"/>
      <c r="AG569" s="9"/>
      <c r="AT569" s="4"/>
      <c r="AU569" s="4"/>
      <c r="BA569" s="4"/>
      <c r="BB569" s="4"/>
    </row>
    <row r="570" spans="15:54" x14ac:dyDescent="0.4">
      <c r="O570" s="4"/>
      <c r="P570" s="4"/>
      <c r="V570" s="4"/>
      <c r="W570" s="4"/>
      <c r="AG570" s="9"/>
      <c r="AT570" s="4"/>
      <c r="AU570" s="4"/>
      <c r="BA570" s="4"/>
      <c r="BB570" s="4"/>
    </row>
    <row r="571" spans="15:54" x14ac:dyDescent="0.4">
      <c r="O571" s="4"/>
      <c r="P571" s="4"/>
      <c r="V571" s="4"/>
      <c r="W571" s="4"/>
      <c r="AG571" s="9"/>
      <c r="AT571" s="4"/>
      <c r="AU571" s="4"/>
      <c r="BA571" s="4"/>
      <c r="BB571" s="4"/>
    </row>
    <row r="572" spans="15:54" x14ac:dyDescent="0.4">
      <c r="O572" s="4"/>
      <c r="P572" s="4"/>
      <c r="V572" s="4"/>
      <c r="W572" s="4"/>
      <c r="AG572" s="9"/>
      <c r="AT572" s="4"/>
      <c r="AU572" s="4"/>
      <c r="BA572" s="4"/>
      <c r="BB572" s="4"/>
    </row>
    <row r="573" spans="15:54" x14ac:dyDescent="0.4">
      <c r="O573" s="4"/>
      <c r="P573" s="4"/>
      <c r="V573" s="4"/>
      <c r="W573" s="4"/>
      <c r="AG573" s="9"/>
      <c r="AT573" s="4"/>
      <c r="AU573" s="4"/>
      <c r="BA573" s="4"/>
      <c r="BB573" s="4"/>
    </row>
    <row r="574" spans="15:54" x14ac:dyDescent="0.4">
      <c r="O574" s="4"/>
      <c r="P574" s="4"/>
      <c r="V574" s="4"/>
      <c r="W574" s="4"/>
      <c r="AG574" s="9"/>
      <c r="AT574" s="4"/>
      <c r="AU574" s="4"/>
      <c r="BA574" s="4"/>
      <c r="BB574" s="4"/>
    </row>
    <row r="575" spans="15:54" x14ac:dyDescent="0.4">
      <c r="O575" s="4"/>
      <c r="P575" s="4"/>
      <c r="V575" s="4"/>
      <c r="W575" s="4"/>
      <c r="AG575" s="9"/>
      <c r="AT575" s="4"/>
      <c r="AU575" s="4"/>
      <c r="BA575" s="4"/>
      <c r="BB575" s="4"/>
    </row>
    <row r="576" spans="15:54" x14ac:dyDescent="0.4">
      <c r="O576" s="4"/>
      <c r="P576" s="4"/>
      <c r="V576" s="4"/>
      <c r="W576" s="4"/>
      <c r="AG576" s="9"/>
      <c r="AT576" s="4"/>
      <c r="AU576" s="4"/>
      <c r="BA576" s="4"/>
      <c r="BB576" s="4"/>
    </row>
    <row r="577" spans="15:54" x14ac:dyDescent="0.4">
      <c r="O577" s="4"/>
      <c r="P577" s="4"/>
      <c r="V577" s="4"/>
      <c r="W577" s="4"/>
      <c r="AG577" s="9"/>
      <c r="AT577" s="4"/>
      <c r="AU577" s="4"/>
      <c r="BA577" s="4"/>
      <c r="BB577" s="4"/>
    </row>
    <row r="578" spans="15:54" x14ac:dyDescent="0.4">
      <c r="O578" s="4"/>
      <c r="P578" s="4"/>
      <c r="V578" s="4"/>
      <c r="W578" s="4"/>
      <c r="AG578" s="9"/>
      <c r="AT578" s="4"/>
      <c r="AU578" s="4"/>
      <c r="BA578" s="4"/>
      <c r="BB578" s="4"/>
    </row>
    <row r="579" spans="15:54" x14ac:dyDescent="0.4">
      <c r="O579" s="4"/>
      <c r="P579" s="4"/>
      <c r="V579" s="4"/>
      <c r="W579" s="4"/>
      <c r="AG579" s="9"/>
      <c r="AT579" s="4"/>
      <c r="AU579" s="4"/>
      <c r="BA579" s="4"/>
      <c r="BB579" s="4"/>
    </row>
    <row r="580" spans="15:54" x14ac:dyDescent="0.4">
      <c r="O580" s="4"/>
      <c r="P580" s="4"/>
      <c r="V580" s="4"/>
      <c r="W580" s="4"/>
      <c r="AG580" s="9"/>
      <c r="AT580" s="4"/>
      <c r="AU580" s="4"/>
      <c r="BA580" s="4"/>
      <c r="BB580" s="4"/>
    </row>
    <row r="581" spans="15:54" x14ac:dyDescent="0.4">
      <c r="O581" s="4"/>
      <c r="P581" s="4"/>
      <c r="V581" s="4"/>
      <c r="W581" s="4"/>
      <c r="AG581" s="9"/>
      <c r="AT581" s="4"/>
      <c r="AU581" s="4"/>
      <c r="BA581" s="4"/>
      <c r="BB581" s="4"/>
    </row>
    <row r="582" spans="15:54" x14ac:dyDescent="0.4">
      <c r="O582" s="4"/>
      <c r="P582" s="4"/>
      <c r="V582" s="4"/>
      <c r="W582" s="4"/>
      <c r="AG582" s="9"/>
      <c r="AT582" s="4"/>
      <c r="AU582" s="4"/>
      <c r="BA582" s="4"/>
      <c r="BB582" s="4"/>
    </row>
    <row r="583" spans="15:54" x14ac:dyDescent="0.4">
      <c r="O583" s="4"/>
      <c r="P583" s="4"/>
      <c r="V583" s="4"/>
      <c r="W583" s="4"/>
      <c r="AG583" s="9"/>
      <c r="AT583" s="4"/>
      <c r="AU583" s="4"/>
      <c r="BA583" s="4"/>
      <c r="BB583" s="4"/>
    </row>
    <row r="584" spans="15:54" x14ac:dyDescent="0.4">
      <c r="O584" s="4"/>
      <c r="P584" s="4"/>
      <c r="V584" s="4"/>
      <c r="W584" s="4"/>
      <c r="AG584" s="9"/>
      <c r="AT584" s="4"/>
      <c r="AU584" s="4"/>
      <c r="BA584" s="4"/>
      <c r="BB584" s="4"/>
    </row>
    <row r="585" spans="15:54" x14ac:dyDescent="0.4">
      <c r="O585" s="4"/>
      <c r="P585" s="4"/>
      <c r="V585" s="4"/>
      <c r="W585" s="4"/>
      <c r="AG585" s="9"/>
      <c r="AT585" s="4"/>
      <c r="AU585" s="4"/>
      <c r="BA585" s="4"/>
      <c r="BB585" s="4"/>
    </row>
    <row r="586" spans="15:54" x14ac:dyDescent="0.4">
      <c r="O586" s="4"/>
      <c r="P586" s="4"/>
      <c r="V586" s="4"/>
      <c r="W586" s="4"/>
      <c r="AG586" s="9"/>
      <c r="AT586" s="4"/>
      <c r="AU586" s="4"/>
      <c r="BA586" s="4"/>
      <c r="BB586" s="4"/>
    </row>
    <row r="587" spans="15:54" x14ac:dyDescent="0.4">
      <c r="O587" s="4"/>
      <c r="P587" s="4"/>
      <c r="V587" s="4"/>
      <c r="W587" s="4"/>
      <c r="AG587" s="9"/>
      <c r="AT587" s="4"/>
      <c r="AU587" s="4"/>
      <c r="BA587" s="4"/>
      <c r="BB587" s="4"/>
    </row>
    <row r="588" spans="15:54" x14ac:dyDescent="0.4">
      <c r="O588" s="4"/>
      <c r="P588" s="4"/>
      <c r="V588" s="4"/>
      <c r="W588" s="4"/>
      <c r="AG588" s="9"/>
      <c r="AT588" s="4"/>
      <c r="AU588" s="4"/>
      <c r="BA588" s="4"/>
      <c r="BB588" s="4"/>
    </row>
    <row r="589" spans="15:54" x14ac:dyDescent="0.4">
      <c r="O589" s="4"/>
      <c r="P589" s="4"/>
      <c r="V589" s="4"/>
      <c r="W589" s="4"/>
      <c r="AG589" s="9"/>
      <c r="AT589" s="4"/>
      <c r="AU589" s="4"/>
      <c r="BA589" s="4"/>
      <c r="BB589" s="4"/>
    </row>
    <row r="590" spans="15:54" x14ac:dyDescent="0.4">
      <c r="O590" s="4"/>
      <c r="P590" s="4"/>
      <c r="V590" s="4"/>
      <c r="W590" s="4"/>
      <c r="AG590" s="9"/>
      <c r="AT590" s="4"/>
      <c r="AU590" s="4"/>
      <c r="BA590" s="4"/>
      <c r="BB590" s="4"/>
    </row>
    <row r="591" spans="15:54" x14ac:dyDescent="0.4">
      <c r="O591" s="4"/>
      <c r="P591" s="4"/>
      <c r="V591" s="4"/>
      <c r="W591" s="4"/>
      <c r="AG591" s="9"/>
      <c r="AT591" s="4"/>
      <c r="AU591" s="4"/>
      <c r="BA591" s="4"/>
      <c r="BB591" s="4"/>
    </row>
    <row r="592" spans="15:54" x14ac:dyDescent="0.4">
      <c r="O592" s="4"/>
      <c r="P592" s="4"/>
      <c r="V592" s="4"/>
      <c r="W592" s="4"/>
      <c r="AG592" s="9"/>
      <c r="AT592" s="4"/>
      <c r="AU592" s="4"/>
      <c r="BA592" s="4"/>
      <c r="BB592" s="4"/>
    </row>
    <row r="593" spans="15:54" x14ac:dyDescent="0.4">
      <c r="O593" s="4"/>
      <c r="P593" s="4"/>
      <c r="V593" s="4"/>
      <c r="W593" s="4"/>
      <c r="AT593" s="4"/>
      <c r="AU593" s="4"/>
      <c r="BA593" s="4"/>
      <c r="BB593" s="4"/>
    </row>
    <row r="594" spans="15:54" x14ac:dyDescent="0.4">
      <c r="O594" s="4"/>
      <c r="P594" s="4"/>
      <c r="V594" s="4"/>
      <c r="W594" s="4"/>
      <c r="AG594" s="9"/>
      <c r="AT594" s="4"/>
      <c r="AU594" s="4"/>
      <c r="BA594" s="4"/>
      <c r="BB594" s="4"/>
    </row>
    <row r="595" spans="15:54" x14ac:dyDescent="0.4">
      <c r="O595" s="4"/>
      <c r="P595" s="4"/>
      <c r="V595" s="4"/>
      <c r="W595" s="4"/>
      <c r="AG595" s="9"/>
      <c r="AT595" s="4"/>
      <c r="AU595" s="4"/>
      <c r="BA595" s="4"/>
      <c r="BB595" s="4"/>
    </row>
    <row r="596" spans="15:54" x14ac:dyDescent="0.4">
      <c r="O596" s="4"/>
      <c r="P596" s="4"/>
      <c r="V596" s="4"/>
      <c r="W596" s="4"/>
      <c r="AG596" s="9"/>
      <c r="AT596" s="4"/>
      <c r="AU596" s="4"/>
      <c r="BA596" s="4"/>
      <c r="BB596" s="4"/>
    </row>
    <row r="597" spans="15:54" x14ac:dyDescent="0.4">
      <c r="O597" s="4"/>
      <c r="P597" s="4"/>
      <c r="V597" s="4"/>
      <c r="W597" s="4"/>
      <c r="AG597" s="9"/>
      <c r="AT597" s="4"/>
      <c r="AU597" s="4"/>
      <c r="BA597" s="4"/>
      <c r="BB597" s="4"/>
    </row>
    <row r="598" spans="15:54" x14ac:dyDescent="0.4">
      <c r="O598" s="4"/>
      <c r="P598" s="4"/>
      <c r="V598" s="4"/>
      <c r="W598" s="4"/>
      <c r="AG598" s="9"/>
      <c r="AT598" s="4"/>
      <c r="AU598" s="4"/>
      <c r="BA598" s="4"/>
      <c r="BB598" s="4"/>
    </row>
    <row r="599" spans="15:54" x14ac:dyDescent="0.4">
      <c r="O599" s="4"/>
      <c r="P599" s="4"/>
      <c r="V599" s="4"/>
      <c r="W599" s="4"/>
      <c r="AG599" s="9"/>
      <c r="AT599" s="4"/>
      <c r="AU599" s="4"/>
      <c r="BA599" s="4"/>
      <c r="BB599" s="4"/>
    </row>
    <row r="600" spans="15:54" x14ac:dyDescent="0.4">
      <c r="O600" s="4"/>
      <c r="P600" s="4"/>
      <c r="V600" s="4"/>
      <c r="W600" s="4"/>
      <c r="AG600" s="9"/>
      <c r="AT600" s="4"/>
      <c r="AU600" s="4"/>
      <c r="BA600" s="4"/>
      <c r="BB600" s="4"/>
    </row>
    <row r="601" spans="15:54" x14ac:dyDescent="0.4">
      <c r="O601" s="4"/>
      <c r="P601" s="4"/>
      <c r="V601" s="4"/>
      <c r="W601" s="4"/>
      <c r="AG601" s="9"/>
      <c r="AT601" s="4"/>
      <c r="AU601" s="4"/>
      <c r="BA601" s="4"/>
      <c r="BB601" s="4"/>
    </row>
    <row r="602" spans="15:54" x14ac:dyDescent="0.4">
      <c r="O602" s="4"/>
      <c r="P602" s="4"/>
      <c r="V602" s="4"/>
      <c r="W602" s="4"/>
      <c r="AG602" s="9"/>
      <c r="AT602" s="4"/>
      <c r="AU602" s="4"/>
      <c r="BA602" s="4"/>
      <c r="BB602" s="4"/>
    </row>
    <row r="603" spans="15:54" x14ac:dyDescent="0.4">
      <c r="O603" s="4"/>
      <c r="P603" s="4"/>
      <c r="V603" s="4"/>
      <c r="W603" s="4"/>
      <c r="AG603" s="9"/>
      <c r="AT603" s="4"/>
      <c r="AU603" s="4"/>
      <c r="BA603" s="4"/>
      <c r="BB603" s="4"/>
    </row>
    <row r="604" spans="15:54" x14ac:dyDescent="0.4">
      <c r="O604" s="4"/>
      <c r="P604" s="4"/>
      <c r="V604" s="4"/>
      <c r="W604" s="4"/>
      <c r="AG604" s="9"/>
      <c r="AT604" s="4"/>
      <c r="AU604" s="4"/>
      <c r="BA604" s="4"/>
      <c r="BB604" s="4"/>
    </row>
    <row r="605" spans="15:54" x14ac:dyDescent="0.4">
      <c r="O605" s="4"/>
      <c r="P605" s="4"/>
      <c r="V605" s="4"/>
      <c r="W605" s="4"/>
      <c r="AG605" s="9"/>
      <c r="AT605" s="4"/>
      <c r="AU605" s="4"/>
      <c r="BA605" s="4"/>
      <c r="BB605" s="4"/>
    </row>
    <row r="606" spans="15:54" x14ac:dyDescent="0.4">
      <c r="O606" s="4"/>
      <c r="P606" s="4"/>
      <c r="V606" s="4"/>
      <c r="W606" s="4"/>
      <c r="AG606" s="9"/>
      <c r="AT606" s="4"/>
      <c r="AU606" s="4"/>
      <c r="BA606" s="4"/>
      <c r="BB606" s="4"/>
    </row>
    <row r="607" spans="15:54" x14ac:dyDescent="0.4">
      <c r="O607" s="4"/>
      <c r="P607" s="4"/>
      <c r="V607" s="4"/>
      <c r="W607" s="4"/>
      <c r="AG607" s="9"/>
      <c r="AT607" s="4"/>
      <c r="AU607" s="4"/>
      <c r="BA607" s="4"/>
      <c r="BB607" s="4"/>
    </row>
    <row r="608" spans="15:54" x14ac:dyDescent="0.4">
      <c r="O608" s="4"/>
      <c r="P608" s="4"/>
      <c r="V608" s="4"/>
      <c r="W608" s="4"/>
      <c r="AG608" s="9"/>
      <c r="AT608" s="4"/>
      <c r="AU608" s="4"/>
      <c r="BA608" s="4"/>
      <c r="BB608" s="4"/>
    </row>
    <row r="609" spans="15:54" x14ac:dyDescent="0.4">
      <c r="O609" s="4"/>
      <c r="P609" s="4"/>
      <c r="V609" s="4"/>
      <c r="W609" s="4"/>
      <c r="AG609" s="9"/>
      <c r="AT609" s="4"/>
      <c r="AU609" s="4"/>
      <c r="BA609" s="4"/>
      <c r="BB609" s="4"/>
    </row>
    <row r="610" spans="15:54" x14ac:dyDescent="0.4">
      <c r="O610" s="4"/>
      <c r="P610" s="4"/>
      <c r="V610" s="4"/>
      <c r="W610" s="4"/>
      <c r="AG610" s="9"/>
      <c r="AT610" s="4"/>
      <c r="AU610" s="4"/>
      <c r="BA610" s="4"/>
      <c r="BB610" s="4"/>
    </row>
    <row r="611" spans="15:54" x14ac:dyDescent="0.4">
      <c r="O611" s="4"/>
      <c r="P611" s="4"/>
      <c r="V611" s="4"/>
      <c r="W611" s="4"/>
      <c r="AG611" s="9"/>
      <c r="AT611" s="4"/>
      <c r="AU611" s="4"/>
      <c r="BA611" s="4"/>
      <c r="BB611" s="4"/>
    </row>
    <row r="612" spans="15:54" x14ac:dyDescent="0.4">
      <c r="O612" s="4"/>
      <c r="P612" s="4"/>
      <c r="V612" s="4"/>
      <c r="W612" s="4"/>
      <c r="AG612" s="9"/>
      <c r="AT612" s="4"/>
      <c r="AU612" s="4"/>
      <c r="BA612" s="4"/>
      <c r="BB612" s="4"/>
    </row>
    <row r="613" spans="15:54" x14ac:dyDescent="0.4">
      <c r="O613" s="4"/>
      <c r="P613" s="4"/>
      <c r="V613" s="4"/>
      <c r="W613" s="4"/>
      <c r="AT613" s="4"/>
      <c r="AU613" s="4"/>
      <c r="BA613" s="4"/>
      <c r="BB613" s="4"/>
    </row>
    <row r="614" spans="15:54" x14ac:dyDescent="0.4">
      <c r="O614" s="4"/>
      <c r="P614" s="4"/>
      <c r="V614" s="4"/>
      <c r="W614" s="4"/>
      <c r="AG614" s="9"/>
      <c r="AT614" s="4"/>
      <c r="AU614" s="4"/>
      <c r="BA614" s="4"/>
      <c r="BB614" s="4"/>
    </row>
    <row r="615" spans="15:54" x14ac:dyDescent="0.4">
      <c r="O615" s="4"/>
      <c r="P615" s="4"/>
      <c r="V615" s="4"/>
      <c r="W615" s="4"/>
      <c r="AG615" s="9"/>
      <c r="AT615" s="4"/>
      <c r="AU615" s="4"/>
      <c r="BA615" s="4"/>
      <c r="BB615" s="4"/>
    </row>
    <row r="616" spans="15:54" x14ac:dyDescent="0.4">
      <c r="O616" s="4"/>
      <c r="P616" s="4"/>
      <c r="V616" s="4"/>
      <c r="W616" s="4"/>
      <c r="AG616" s="9"/>
      <c r="AT616" s="4"/>
      <c r="AU616" s="4"/>
      <c r="BA616" s="4"/>
      <c r="BB616" s="4"/>
    </row>
    <row r="617" spans="15:54" x14ac:dyDescent="0.4">
      <c r="O617" s="4"/>
      <c r="P617" s="4"/>
      <c r="V617" s="4"/>
      <c r="W617" s="4"/>
      <c r="AG617" s="9"/>
      <c r="AT617" s="4"/>
      <c r="AU617" s="4"/>
      <c r="BA617" s="4"/>
      <c r="BB617" s="4"/>
    </row>
    <row r="618" spans="15:54" x14ac:dyDescent="0.4">
      <c r="O618" s="4"/>
      <c r="P618" s="4"/>
      <c r="V618" s="4"/>
      <c r="W618" s="4"/>
      <c r="AG618" s="9"/>
      <c r="AT618" s="4"/>
      <c r="AU618" s="4"/>
      <c r="BA618" s="4"/>
      <c r="BB618" s="4"/>
    </row>
    <row r="619" spans="15:54" x14ac:dyDescent="0.4">
      <c r="O619" s="4"/>
      <c r="P619" s="4"/>
      <c r="V619" s="4"/>
      <c r="W619" s="4"/>
      <c r="AG619" s="9"/>
      <c r="AT619" s="4"/>
      <c r="AU619" s="4"/>
      <c r="BA619" s="4"/>
      <c r="BB619" s="4"/>
    </row>
    <row r="620" spans="15:54" x14ac:dyDescent="0.4">
      <c r="O620" s="4"/>
      <c r="P620" s="4"/>
      <c r="V620" s="4"/>
      <c r="W620" s="4"/>
      <c r="AG620" s="9"/>
      <c r="AT620" s="4"/>
      <c r="AU620" s="4"/>
      <c r="BA620" s="4"/>
      <c r="BB620" s="4"/>
    </row>
    <row r="621" spans="15:54" x14ac:dyDescent="0.4">
      <c r="O621" s="4"/>
      <c r="P621" s="4"/>
      <c r="V621" s="4"/>
      <c r="W621" s="4"/>
      <c r="AG621" s="9"/>
      <c r="AT621" s="4"/>
      <c r="AU621" s="4"/>
      <c r="BA621" s="4"/>
      <c r="BB621" s="4"/>
    </row>
    <row r="622" spans="15:54" x14ac:dyDescent="0.4">
      <c r="O622" s="4"/>
      <c r="P622" s="4"/>
      <c r="V622" s="4"/>
      <c r="W622" s="4"/>
      <c r="AG622" s="9"/>
      <c r="AT622" s="4"/>
      <c r="AU622" s="4"/>
      <c r="BA622" s="4"/>
      <c r="BB622" s="4"/>
    </row>
    <row r="623" spans="15:54" x14ac:dyDescent="0.4">
      <c r="O623" s="4"/>
      <c r="P623" s="4"/>
      <c r="V623" s="4"/>
      <c r="W623" s="4"/>
      <c r="AG623" s="9"/>
      <c r="AT623" s="4"/>
      <c r="AU623" s="4"/>
      <c r="BA623" s="4"/>
      <c r="BB623" s="4"/>
    </row>
    <row r="624" spans="15:54" x14ac:dyDescent="0.4">
      <c r="O624" s="4"/>
      <c r="P624" s="4"/>
      <c r="V624" s="4"/>
      <c r="W624" s="4"/>
      <c r="AG624" s="9"/>
      <c r="AT624" s="4"/>
      <c r="AU624" s="4"/>
      <c r="BA624" s="4"/>
      <c r="BB624" s="4"/>
    </row>
    <row r="625" spans="15:54" x14ac:dyDescent="0.4">
      <c r="O625" s="4"/>
      <c r="P625" s="4"/>
      <c r="V625" s="4"/>
      <c r="W625" s="4"/>
      <c r="AG625" s="9"/>
      <c r="AT625" s="4"/>
      <c r="AU625" s="4"/>
      <c r="BA625" s="4"/>
      <c r="BB625" s="4"/>
    </row>
    <row r="626" spans="15:54" x14ac:dyDescent="0.4">
      <c r="O626" s="4"/>
      <c r="P626" s="4"/>
      <c r="V626" s="4"/>
      <c r="W626" s="4"/>
      <c r="AG626" s="9"/>
      <c r="AT626" s="4"/>
      <c r="AU626" s="4"/>
      <c r="BA626" s="4"/>
      <c r="BB626" s="4"/>
    </row>
    <row r="627" spans="15:54" x14ac:dyDescent="0.4">
      <c r="O627" s="4"/>
      <c r="P627" s="4"/>
      <c r="V627" s="4"/>
      <c r="W627" s="4"/>
      <c r="AG627" s="9"/>
      <c r="AT627" s="4"/>
      <c r="AU627" s="4"/>
      <c r="BA627" s="4"/>
      <c r="BB627" s="4"/>
    </row>
    <row r="628" spans="15:54" x14ac:dyDescent="0.4">
      <c r="O628" s="4"/>
      <c r="P628" s="4"/>
      <c r="V628" s="4"/>
      <c r="W628" s="4"/>
      <c r="AG628" s="9"/>
      <c r="AT628" s="4"/>
      <c r="AU628" s="4"/>
      <c r="BA628" s="4"/>
      <c r="BB628" s="4"/>
    </row>
    <row r="629" spans="15:54" x14ac:dyDescent="0.4">
      <c r="O629" s="4"/>
      <c r="P629" s="4"/>
      <c r="V629" s="4"/>
      <c r="W629" s="4"/>
      <c r="AG629" s="9"/>
      <c r="AT629" s="4"/>
      <c r="AU629" s="4"/>
      <c r="BA629" s="4"/>
      <c r="BB629" s="4"/>
    </row>
    <row r="630" spans="15:54" x14ac:dyDescent="0.4">
      <c r="O630" s="4"/>
      <c r="P630" s="4"/>
      <c r="V630" s="4"/>
      <c r="W630" s="4"/>
      <c r="AG630" s="9"/>
      <c r="AT630" s="4"/>
      <c r="AU630" s="4"/>
      <c r="BA630" s="4"/>
      <c r="BB630" s="4"/>
    </row>
    <row r="631" spans="15:54" x14ac:dyDescent="0.4">
      <c r="O631" s="4"/>
      <c r="P631" s="4"/>
      <c r="V631" s="4"/>
      <c r="W631" s="4"/>
      <c r="AG631" s="9"/>
      <c r="AT631" s="4"/>
      <c r="AU631" s="4"/>
      <c r="BA631" s="4"/>
      <c r="BB631" s="4"/>
    </row>
    <row r="632" spans="15:54" x14ac:dyDescent="0.4">
      <c r="O632" s="4"/>
      <c r="P632" s="4"/>
      <c r="V632" s="4"/>
      <c r="W632" s="4"/>
      <c r="AG632" s="9"/>
      <c r="AT632" s="4"/>
      <c r="AU632" s="4"/>
      <c r="BA632" s="4"/>
      <c r="BB632" s="4"/>
    </row>
    <row r="633" spans="15:54" x14ac:dyDescent="0.4">
      <c r="O633" s="4"/>
      <c r="P633" s="4"/>
      <c r="V633" s="4"/>
      <c r="W633" s="4"/>
      <c r="AG633" s="9"/>
      <c r="AT633" s="4"/>
      <c r="AU633" s="4"/>
      <c r="BA633" s="4"/>
      <c r="BB633" s="4"/>
    </row>
    <row r="634" spans="15:54" x14ac:dyDescent="0.4">
      <c r="O634" s="4"/>
      <c r="P634" s="4"/>
      <c r="V634" s="4"/>
      <c r="W634" s="4"/>
      <c r="AG634" s="9"/>
      <c r="AT634" s="4"/>
      <c r="AU634" s="4"/>
      <c r="BA634" s="4"/>
      <c r="BB634" s="4"/>
    </row>
    <row r="635" spans="15:54" x14ac:dyDescent="0.4">
      <c r="O635" s="4"/>
      <c r="P635" s="4"/>
      <c r="V635" s="4"/>
      <c r="W635" s="4"/>
      <c r="AG635" s="9"/>
      <c r="AT635" s="4"/>
      <c r="AU635" s="4"/>
      <c r="BA635" s="4"/>
      <c r="BB635" s="4"/>
    </row>
    <row r="636" spans="15:54" x14ac:dyDescent="0.4">
      <c r="O636" s="4"/>
      <c r="P636" s="4"/>
      <c r="V636" s="4"/>
      <c r="W636" s="4"/>
      <c r="AG636" s="9"/>
      <c r="AT636" s="4"/>
      <c r="AU636" s="4"/>
      <c r="BA636" s="4"/>
      <c r="BB636" s="4"/>
    </row>
    <row r="637" spans="15:54" x14ac:dyDescent="0.4">
      <c r="O637" s="4"/>
      <c r="P637" s="4"/>
      <c r="V637" s="4"/>
      <c r="W637" s="4"/>
      <c r="AG637" s="9"/>
      <c r="AT637" s="4"/>
      <c r="AU637" s="4"/>
      <c r="BA637" s="4"/>
      <c r="BB637" s="4"/>
    </row>
    <row r="638" spans="15:54" x14ac:dyDescent="0.4">
      <c r="O638" s="4"/>
      <c r="P638" s="4"/>
      <c r="V638" s="4"/>
      <c r="W638" s="4"/>
      <c r="AG638" s="9"/>
      <c r="AT638" s="4"/>
      <c r="AU638" s="4"/>
      <c r="BA638" s="4"/>
      <c r="BB638" s="4"/>
    </row>
    <row r="639" spans="15:54" x14ac:dyDescent="0.4">
      <c r="O639" s="4"/>
      <c r="P639" s="4"/>
      <c r="V639" s="4"/>
      <c r="W639" s="4"/>
      <c r="AG639" s="9"/>
      <c r="AT639" s="4"/>
      <c r="AU639" s="4"/>
      <c r="BA639" s="4"/>
      <c r="BB639" s="4"/>
    </row>
    <row r="640" spans="15:54" x14ac:dyDescent="0.4">
      <c r="O640" s="4"/>
      <c r="P640" s="4"/>
      <c r="V640" s="4"/>
      <c r="W640" s="4"/>
      <c r="AG640" s="9"/>
      <c r="AT640" s="4"/>
      <c r="AU640" s="4"/>
      <c r="BA640" s="4"/>
      <c r="BB640" s="4"/>
    </row>
    <row r="641" spans="15:54" x14ac:dyDescent="0.4">
      <c r="O641" s="4"/>
      <c r="P641" s="4"/>
      <c r="V641" s="4"/>
      <c r="W641" s="4"/>
      <c r="AG641" s="9"/>
      <c r="AT641" s="4"/>
      <c r="AU641" s="4"/>
      <c r="BA641" s="4"/>
      <c r="BB641" s="4"/>
    </row>
    <row r="642" spans="15:54" x14ac:dyDescent="0.4">
      <c r="O642" s="4"/>
      <c r="P642" s="4"/>
      <c r="V642" s="4"/>
      <c r="W642" s="4"/>
      <c r="AG642" s="9"/>
      <c r="AT642" s="4"/>
      <c r="AU642" s="4"/>
      <c r="BA642" s="4"/>
      <c r="BB642" s="4"/>
    </row>
    <row r="643" spans="15:54" x14ac:dyDescent="0.4">
      <c r="O643" s="4"/>
      <c r="P643" s="4"/>
      <c r="V643" s="4"/>
      <c r="W643" s="4"/>
      <c r="AG643" s="9"/>
      <c r="AT643" s="4"/>
      <c r="AU643" s="4"/>
      <c r="BA643" s="4"/>
      <c r="BB643" s="4"/>
    </row>
    <row r="644" spans="15:54" x14ac:dyDescent="0.4">
      <c r="O644" s="4"/>
      <c r="P644" s="4"/>
      <c r="V644" s="4"/>
      <c r="W644" s="4"/>
      <c r="AG644" s="9"/>
      <c r="AT644" s="4"/>
      <c r="AU644" s="4"/>
      <c r="BA644" s="4"/>
      <c r="BB644" s="4"/>
    </row>
    <row r="645" spans="15:54" x14ac:dyDescent="0.4">
      <c r="O645" s="4"/>
      <c r="P645" s="4"/>
      <c r="V645" s="4"/>
      <c r="W645" s="4"/>
      <c r="AG645" s="9"/>
      <c r="AT645" s="4"/>
      <c r="AU645" s="4"/>
      <c r="BA645" s="4"/>
      <c r="BB645" s="4"/>
    </row>
    <row r="646" spans="15:54" x14ac:dyDescent="0.4">
      <c r="O646" s="4"/>
      <c r="P646" s="4"/>
      <c r="V646" s="4"/>
      <c r="W646" s="4"/>
      <c r="AG646" s="9"/>
      <c r="AT646" s="4"/>
      <c r="AU646" s="4"/>
      <c r="BA646" s="4"/>
      <c r="BB646" s="4"/>
    </row>
    <row r="647" spans="15:54" x14ac:dyDescent="0.4">
      <c r="O647" s="4"/>
      <c r="P647" s="4"/>
      <c r="V647" s="4"/>
      <c r="W647" s="4"/>
      <c r="AG647" s="9"/>
      <c r="AT647" s="4"/>
      <c r="AU647" s="4"/>
      <c r="BA647" s="4"/>
      <c r="BB647" s="4"/>
    </row>
    <row r="648" spans="15:54" x14ac:dyDescent="0.4">
      <c r="O648" s="4"/>
      <c r="P648" s="4"/>
      <c r="V648" s="4"/>
      <c r="W648" s="4"/>
      <c r="AG648" s="9"/>
      <c r="AT648" s="4"/>
      <c r="AU648" s="4"/>
      <c r="BA648" s="4"/>
      <c r="BB648" s="4"/>
    </row>
    <row r="649" spans="15:54" x14ac:dyDescent="0.4">
      <c r="O649" s="4"/>
      <c r="P649" s="4"/>
      <c r="V649" s="4"/>
      <c r="W649" s="4"/>
      <c r="AG649" s="9"/>
      <c r="AT649" s="4"/>
      <c r="AU649" s="4"/>
      <c r="BA649" s="4"/>
      <c r="BB649" s="4"/>
    </row>
    <row r="650" spans="15:54" x14ac:dyDescent="0.4">
      <c r="O650" s="4"/>
      <c r="P650" s="4"/>
      <c r="V650" s="4"/>
      <c r="W650" s="4"/>
      <c r="AG650" s="9"/>
      <c r="AT650" s="4"/>
      <c r="AU650" s="4"/>
      <c r="BA650" s="4"/>
      <c r="BB650" s="4"/>
    </row>
    <row r="651" spans="15:54" x14ac:dyDescent="0.4">
      <c r="O651" s="4"/>
      <c r="P651" s="4"/>
      <c r="V651" s="4"/>
      <c r="W651" s="4"/>
      <c r="AG651" s="9"/>
      <c r="AT651" s="4"/>
      <c r="AU651" s="4"/>
      <c r="BA651" s="4"/>
      <c r="BB651" s="4"/>
    </row>
    <row r="652" spans="15:54" x14ac:dyDescent="0.4">
      <c r="O652" s="4"/>
      <c r="P652" s="4"/>
      <c r="V652" s="4"/>
      <c r="W652" s="4"/>
      <c r="AG652" s="9"/>
      <c r="AT652" s="4"/>
      <c r="AU652" s="4"/>
      <c r="BA652" s="4"/>
      <c r="BB652" s="4"/>
    </row>
    <row r="653" spans="15:54" x14ac:dyDescent="0.4">
      <c r="O653" s="4"/>
      <c r="P653" s="4"/>
      <c r="V653" s="4"/>
      <c r="W653" s="4"/>
      <c r="AG653" s="9"/>
      <c r="AT653" s="4"/>
      <c r="AU653" s="4"/>
      <c r="BA653" s="4"/>
      <c r="BB653" s="4"/>
    </row>
    <row r="654" spans="15:54" x14ac:dyDescent="0.4">
      <c r="O654" s="4"/>
      <c r="P654" s="4"/>
      <c r="V654" s="4"/>
      <c r="W654" s="4"/>
      <c r="AG654" s="9"/>
      <c r="AT654" s="4"/>
      <c r="AU654" s="4"/>
      <c r="BA654" s="4"/>
      <c r="BB654" s="4"/>
    </row>
    <row r="655" spans="15:54" x14ac:dyDescent="0.4">
      <c r="O655" s="4"/>
      <c r="P655" s="4"/>
      <c r="V655" s="4"/>
      <c r="W655" s="4"/>
      <c r="AG655" s="9"/>
      <c r="AT655" s="4"/>
      <c r="AU655" s="4"/>
      <c r="BA655" s="4"/>
      <c r="BB655" s="4"/>
    </row>
    <row r="656" spans="15:54" x14ac:dyDescent="0.4">
      <c r="O656" s="4"/>
      <c r="P656" s="4"/>
      <c r="V656" s="4"/>
      <c r="W656" s="4"/>
      <c r="AG656" s="9"/>
      <c r="AT656" s="4"/>
      <c r="AU656" s="4"/>
      <c r="BA656" s="4"/>
      <c r="BB656" s="4"/>
    </row>
    <row r="657" spans="15:54" x14ac:dyDescent="0.4">
      <c r="O657" s="4"/>
      <c r="P657" s="4"/>
      <c r="V657" s="4"/>
      <c r="W657" s="4"/>
      <c r="AG657" s="9"/>
      <c r="AT657" s="4"/>
      <c r="AU657" s="4"/>
      <c r="BA657" s="4"/>
      <c r="BB657" s="4"/>
    </row>
    <row r="658" spans="15:54" x14ac:dyDescent="0.4">
      <c r="O658" s="4"/>
      <c r="P658" s="4"/>
      <c r="V658" s="4"/>
      <c r="W658" s="4"/>
      <c r="AG658" s="9"/>
      <c r="AT658" s="4"/>
      <c r="AU658" s="4"/>
      <c r="BA658" s="4"/>
      <c r="BB658" s="4"/>
    </row>
    <row r="659" spans="15:54" x14ac:dyDescent="0.4">
      <c r="O659" s="4"/>
      <c r="P659" s="4"/>
      <c r="V659" s="4"/>
      <c r="W659" s="4"/>
      <c r="AG659" s="9"/>
      <c r="AT659" s="4"/>
      <c r="AU659" s="4"/>
      <c r="BA659" s="4"/>
      <c r="BB659" s="4"/>
    </row>
    <row r="660" spans="15:54" x14ac:dyDescent="0.4">
      <c r="O660" s="4"/>
      <c r="P660" s="4"/>
      <c r="V660" s="4"/>
      <c r="W660" s="4"/>
      <c r="AG660" s="9"/>
      <c r="AT660" s="4"/>
      <c r="AU660" s="4"/>
      <c r="BA660" s="4"/>
      <c r="BB660" s="4"/>
    </row>
    <row r="661" spans="15:54" x14ac:dyDescent="0.4">
      <c r="O661" s="4"/>
      <c r="P661" s="4"/>
      <c r="V661" s="4"/>
      <c r="W661" s="4"/>
      <c r="AG661" s="9"/>
      <c r="AT661" s="4"/>
      <c r="AU661" s="4"/>
      <c r="BA661" s="4"/>
      <c r="BB661" s="4"/>
    </row>
    <row r="662" spans="15:54" x14ac:dyDescent="0.4">
      <c r="O662" s="4"/>
      <c r="P662" s="4"/>
      <c r="V662" s="4"/>
      <c r="W662" s="4"/>
      <c r="AG662" s="9"/>
      <c r="AT662" s="4"/>
      <c r="AU662" s="4"/>
      <c r="BA662" s="4"/>
      <c r="BB662" s="4"/>
    </row>
    <row r="663" spans="15:54" x14ac:dyDescent="0.4">
      <c r="O663" s="4"/>
      <c r="P663" s="4"/>
      <c r="V663" s="4"/>
      <c r="W663" s="4"/>
      <c r="AG663" s="9"/>
      <c r="AT663" s="4"/>
      <c r="AU663" s="4"/>
      <c r="BA663" s="4"/>
      <c r="BB663" s="4"/>
    </row>
    <row r="664" spans="15:54" x14ac:dyDescent="0.4">
      <c r="O664" s="4"/>
      <c r="P664" s="4"/>
      <c r="V664" s="4"/>
      <c r="W664" s="4"/>
      <c r="AG664" s="9"/>
      <c r="AT664" s="4"/>
      <c r="AU664" s="4"/>
      <c r="BA664" s="4"/>
      <c r="BB664" s="4"/>
    </row>
    <row r="665" spans="15:54" x14ac:dyDescent="0.4">
      <c r="O665" s="4"/>
      <c r="P665" s="4"/>
      <c r="V665" s="4"/>
      <c r="W665" s="4"/>
      <c r="AG665" s="9"/>
      <c r="AT665" s="4"/>
      <c r="AU665" s="4"/>
      <c r="BA665" s="4"/>
      <c r="BB665" s="4"/>
    </row>
    <row r="666" spans="15:54" x14ac:dyDescent="0.4">
      <c r="O666" s="4"/>
      <c r="P666" s="4"/>
      <c r="V666" s="4"/>
      <c r="W666" s="4"/>
      <c r="AG666" s="9"/>
      <c r="AT666" s="4"/>
      <c r="AU666" s="4"/>
      <c r="BA666" s="4"/>
      <c r="BB666" s="4"/>
    </row>
    <row r="667" spans="15:54" x14ac:dyDescent="0.4">
      <c r="O667" s="4"/>
      <c r="P667" s="4"/>
      <c r="V667" s="4"/>
      <c r="W667" s="4"/>
      <c r="AG667" s="9"/>
      <c r="AT667" s="4"/>
      <c r="AU667" s="4"/>
      <c r="BA667" s="4"/>
      <c r="BB667" s="4"/>
    </row>
    <row r="668" spans="15:54" x14ac:dyDescent="0.4">
      <c r="O668" s="4"/>
      <c r="P668" s="4"/>
      <c r="V668" s="4"/>
      <c r="W668" s="4"/>
      <c r="AG668" s="9"/>
      <c r="AT668" s="4"/>
      <c r="AU668" s="4"/>
      <c r="BA668" s="4"/>
      <c r="BB668" s="4"/>
    </row>
    <row r="669" spans="15:54" x14ac:dyDescent="0.4">
      <c r="O669" s="4"/>
      <c r="P669" s="4"/>
      <c r="V669" s="4"/>
      <c r="W669" s="4"/>
      <c r="AG669" s="9"/>
      <c r="AT669" s="4"/>
      <c r="AU669" s="4"/>
      <c r="BA669" s="4"/>
      <c r="BB669" s="4"/>
    </row>
    <row r="670" spans="15:54" x14ac:dyDescent="0.4">
      <c r="O670" s="4"/>
      <c r="P670" s="4"/>
      <c r="V670" s="4"/>
      <c r="W670" s="4"/>
      <c r="AG670" s="9"/>
      <c r="AT670" s="4"/>
      <c r="AU670" s="4"/>
      <c r="BA670" s="4"/>
      <c r="BB670" s="4"/>
    </row>
    <row r="671" spans="15:54" x14ac:dyDescent="0.4">
      <c r="O671" s="4"/>
      <c r="P671" s="4"/>
      <c r="V671" s="4"/>
      <c r="W671" s="4"/>
      <c r="AG671" s="9"/>
      <c r="AT671" s="4"/>
      <c r="AU671" s="4"/>
      <c r="BA671" s="4"/>
      <c r="BB671" s="4"/>
    </row>
    <row r="672" spans="15:54" x14ac:dyDescent="0.4">
      <c r="O672" s="4"/>
      <c r="P672" s="4"/>
      <c r="V672" s="4"/>
      <c r="W672" s="4"/>
      <c r="AG672" s="9"/>
      <c r="AT672" s="4"/>
      <c r="AU672" s="4"/>
      <c r="BA672" s="4"/>
      <c r="BB672" s="4"/>
    </row>
    <row r="673" spans="15:54" x14ac:dyDescent="0.4">
      <c r="O673" s="4"/>
      <c r="P673" s="4"/>
      <c r="V673" s="4"/>
      <c r="W673" s="4"/>
      <c r="AG673" s="9"/>
      <c r="AT673" s="4"/>
      <c r="AU673" s="4"/>
      <c r="BA673" s="4"/>
      <c r="BB673" s="4"/>
    </row>
    <row r="674" spans="15:54" x14ac:dyDescent="0.4">
      <c r="O674" s="4"/>
      <c r="P674" s="4"/>
      <c r="V674" s="4"/>
      <c r="W674" s="4"/>
      <c r="AT674" s="4"/>
      <c r="AU674" s="4"/>
      <c r="BA674" s="4"/>
      <c r="BB674" s="4"/>
    </row>
    <row r="675" spans="15:54" x14ac:dyDescent="0.4">
      <c r="O675" s="4"/>
      <c r="P675" s="4"/>
      <c r="V675" s="4"/>
      <c r="W675" s="4"/>
      <c r="AG675" s="9"/>
      <c r="AT675" s="4"/>
      <c r="AU675" s="4"/>
      <c r="BA675" s="4"/>
      <c r="BB675" s="4"/>
    </row>
    <row r="676" spans="15:54" x14ac:dyDescent="0.4">
      <c r="O676" s="4"/>
      <c r="P676" s="4"/>
      <c r="V676" s="4"/>
      <c r="W676" s="4"/>
      <c r="AG676" s="9"/>
      <c r="AT676" s="4"/>
      <c r="AU676" s="4"/>
      <c r="BA676" s="4"/>
      <c r="BB676" s="4"/>
    </row>
    <row r="677" spans="15:54" x14ac:dyDescent="0.4">
      <c r="O677" s="4"/>
      <c r="P677" s="4"/>
      <c r="V677" s="4"/>
      <c r="W677" s="4"/>
      <c r="AG677" s="9"/>
      <c r="AT677" s="4"/>
      <c r="AU677" s="4"/>
      <c r="BA677" s="4"/>
      <c r="BB677" s="4"/>
    </row>
    <row r="678" spans="15:54" x14ac:dyDescent="0.4">
      <c r="O678" s="4"/>
      <c r="P678" s="4"/>
      <c r="V678" s="4"/>
      <c r="W678" s="4"/>
      <c r="AG678" s="9"/>
      <c r="AT678" s="4"/>
      <c r="AU678" s="4"/>
      <c r="BA678" s="4"/>
      <c r="BB678" s="4"/>
    </row>
    <row r="679" spans="15:54" x14ac:dyDescent="0.4">
      <c r="O679" s="4"/>
      <c r="P679" s="4"/>
      <c r="V679" s="4"/>
      <c r="W679" s="4"/>
      <c r="AG679" s="9"/>
      <c r="AT679" s="4"/>
      <c r="AU679" s="4"/>
      <c r="BA679" s="4"/>
      <c r="BB679" s="4"/>
    </row>
    <row r="680" spans="15:54" x14ac:dyDescent="0.4">
      <c r="O680" s="4"/>
      <c r="P680" s="4"/>
      <c r="V680" s="4"/>
      <c r="W680" s="4"/>
      <c r="AG680" s="9"/>
      <c r="AT680" s="4"/>
      <c r="AU680" s="4"/>
      <c r="BA680" s="4"/>
      <c r="BB680" s="4"/>
    </row>
    <row r="681" spans="15:54" x14ac:dyDescent="0.4">
      <c r="O681" s="4"/>
      <c r="P681" s="4"/>
      <c r="V681" s="4"/>
      <c r="W681" s="4"/>
      <c r="AG681" s="9"/>
      <c r="AT681" s="4"/>
      <c r="AU681" s="4"/>
      <c r="BA681" s="4"/>
      <c r="BB681" s="4"/>
    </row>
    <row r="682" spans="15:54" x14ac:dyDescent="0.4">
      <c r="O682" s="4"/>
      <c r="P682" s="4"/>
      <c r="V682" s="4"/>
      <c r="W682" s="4"/>
      <c r="AG682" s="9"/>
      <c r="AT682" s="4"/>
      <c r="AU682" s="4"/>
      <c r="BA682" s="4"/>
      <c r="BB682" s="4"/>
    </row>
    <row r="683" spans="15:54" x14ac:dyDescent="0.4">
      <c r="O683" s="4"/>
      <c r="P683" s="4"/>
      <c r="V683" s="4"/>
      <c r="W683" s="4"/>
      <c r="AG683" s="9"/>
      <c r="AT683" s="4"/>
      <c r="AU683" s="4"/>
      <c r="BA683" s="4"/>
      <c r="BB683" s="4"/>
    </row>
    <row r="684" spans="15:54" x14ac:dyDescent="0.4">
      <c r="O684" s="4"/>
      <c r="P684" s="4"/>
      <c r="V684" s="4"/>
      <c r="W684" s="4"/>
      <c r="AG684" s="9"/>
      <c r="AT684" s="4"/>
      <c r="AU684" s="4"/>
      <c r="BA684" s="4"/>
      <c r="BB684" s="4"/>
    </row>
    <row r="685" spans="15:54" x14ac:dyDescent="0.4">
      <c r="O685" s="4"/>
      <c r="P685" s="4"/>
      <c r="V685" s="4"/>
      <c r="W685" s="4"/>
      <c r="AG685" s="9"/>
      <c r="AT685" s="4"/>
      <c r="AU685" s="4"/>
      <c r="BA685" s="4"/>
      <c r="BB685" s="4"/>
    </row>
    <row r="686" spans="15:54" x14ac:dyDescent="0.4">
      <c r="O686" s="4"/>
      <c r="P686" s="4"/>
      <c r="V686" s="4"/>
      <c r="W686" s="4"/>
      <c r="AG686" s="9"/>
      <c r="AT686" s="4"/>
      <c r="AU686" s="4"/>
      <c r="BA686" s="4"/>
      <c r="BB686" s="4"/>
    </row>
    <row r="687" spans="15:54" x14ac:dyDescent="0.4">
      <c r="O687" s="4"/>
      <c r="P687" s="4"/>
      <c r="V687" s="4"/>
      <c r="W687" s="4"/>
      <c r="AG687" s="9"/>
      <c r="AT687" s="4"/>
      <c r="AU687" s="4"/>
      <c r="BA687" s="4"/>
      <c r="BB687" s="4"/>
    </row>
    <row r="688" spans="15:54" x14ac:dyDescent="0.4">
      <c r="O688" s="4"/>
      <c r="P688" s="4"/>
      <c r="V688" s="4"/>
      <c r="W688" s="4"/>
      <c r="AG688" s="9"/>
      <c r="AT688" s="4"/>
      <c r="AU688" s="4"/>
      <c r="BA688" s="4"/>
      <c r="BB688" s="4"/>
    </row>
    <row r="689" spans="15:54" x14ac:dyDescent="0.4">
      <c r="O689" s="4"/>
      <c r="P689" s="4"/>
      <c r="V689" s="4"/>
      <c r="W689" s="4"/>
      <c r="AG689" s="9"/>
      <c r="AT689" s="4"/>
      <c r="AU689" s="4"/>
      <c r="BA689" s="4"/>
      <c r="BB689" s="4"/>
    </row>
    <row r="690" spans="15:54" x14ac:dyDescent="0.4">
      <c r="O690" s="4"/>
      <c r="P690" s="4"/>
      <c r="V690" s="4"/>
      <c r="W690" s="4"/>
      <c r="AG690" s="9"/>
      <c r="AT690" s="4"/>
      <c r="AU690" s="4"/>
      <c r="BA690" s="4"/>
      <c r="BB690" s="4"/>
    </row>
    <row r="691" spans="15:54" x14ac:dyDescent="0.4">
      <c r="O691" s="4"/>
      <c r="P691" s="4"/>
      <c r="V691" s="4"/>
      <c r="W691" s="4"/>
      <c r="AG691" s="9"/>
      <c r="AT691" s="4"/>
      <c r="AU691" s="4"/>
      <c r="BA691" s="4"/>
      <c r="BB691" s="4"/>
    </row>
    <row r="692" spans="15:54" x14ac:dyDescent="0.4">
      <c r="O692" s="4"/>
      <c r="P692" s="4"/>
      <c r="V692" s="4"/>
      <c r="W692" s="4"/>
      <c r="AG692" s="9"/>
      <c r="AT692" s="4"/>
      <c r="AU692" s="4"/>
      <c r="BA692" s="4"/>
      <c r="BB692" s="4"/>
    </row>
    <row r="693" spans="15:54" x14ac:dyDescent="0.4">
      <c r="O693" s="4"/>
      <c r="P693" s="4"/>
      <c r="V693" s="4"/>
      <c r="W693" s="4"/>
      <c r="AG693" s="9"/>
      <c r="AT693" s="4"/>
      <c r="AU693" s="4"/>
      <c r="BA693" s="4"/>
      <c r="BB693" s="4"/>
    </row>
    <row r="694" spans="15:54" x14ac:dyDescent="0.4">
      <c r="O694" s="4"/>
      <c r="P694" s="4"/>
      <c r="V694" s="4"/>
      <c r="W694" s="4"/>
      <c r="AT694" s="4"/>
      <c r="AU694" s="4"/>
      <c r="BA694" s="4"/>
      <c r="BB694" s="4"/>
    </row>
    <row r="695" spans="15:54" x14ac:dyDescent="0.4">
      <c r="O695" s="4"/>
      <c r="P695" s="4"/>
      <c r="V695" s="4"/>
      <c r="W695" s="4"/>
      <c r="AG695" s="9"/>
      <c r="AT695" s="4"/>
      <c r="AU695" s="4"/>
      <c r="BA695" s="4"/>
      <c r="BB695" s="4"/>
    </row>
    <row r="696" spans="15:54" x14ac:dyDescent="0.4">
      <c r="O696" s="4"/>
      <c r="P696" s="4"/>
      <c r="V696" s="4"/>
      <c r="W696" s="4"/>
      <c r="AG696" s="9"/>
      <c r="AT696" s="4"/>
      <c r="AU696" s="4"/>
      <c r="BA696" s="4"/>
      <c r="BB696" s="4"/>
    </row>
    <row r="697" spans="15:54" x14ac:dyDescent="0.4">
      <c r="O697" s="4"/>
      <c r="P697" s="4"/>
      <c r="V697" s="4"/>
      <c r="W697" s="4"/>
      <c r="AG697" s="9"/>
      <c r="AT697" s="4"/>
      <c r="AU697" s="4"/>
      <c r="BA697" s="4"/>
      <c r="BB697" s="4"/>
    </row>
    <row r="698" spans="15:54" x14ac:dyDescent="0.4">
      <c r="O698" s="4"/>
      <c r="P698" s="4"/>
      <c r="V698" s="4"/>
      <c r="W698" s="4"/>
      <c r="AG698" s="9"/>
      <c r="AT698" s="4"/>
      <c r="AU698" s="4"/>
      <c r="BA698" s="4"/>
      <c r="BB698" s="4"/>
    </row>
    <row r="699" spans="15:54" x14ac:dyDescent="0.4">
      <c r="O699" s="4"/>
      <c r="P699" s="4"/>
      <c r="V699" s="4"/>
      <c r="W699" s="4"/>
      <c r="AG699" s="9"/>
      <c r="AT699" s="4"/>
      <c r="AU699" s="4"/>
      <c r="BA699" s="4"/>
      <c r="BB699" s="4"/>
    </row>
    <row r="700" spans="15:54" x14ac:dyDescent="0.4">
      <c r="O700" s="4"/>
      <c r="P700" s="4"/>
      <c r="V700" s="4"/>
      <c r="W700" s="4"/>
      <c r="AG700" s="9"/>
      <c r="AT700" s="4"/>
      <c r="AU700" s="4"/>
      <c r="BA700" s="4"/>
      <c r="BB700" s="4"/>
    </row>
    <row r="701" spans="15:54" x14ac:dyDescent="0.4">
      <c r="O701" s="4"/>
      <c r="P701" s="4"/>
      <c r="V701" s="4"/>
      <c r="W701" s="4"/>
      <c r="AG701" s="9"/>
      <c r="AT701" s="4"/>
      <c r="AU701" s="4"/>
      <c r="BA701" s="4"/>
      <c r="BB701" s="4"/>
    </row>
    <row r="702" spans="15:54" x14ac:dyDescent="0.4">
      <c r="O702" s="4"/>
      <c r="P702" s="4"/>
      <c r="V702" s="4"/>
      <c r="W702" s="4"/>
      <c r="AG702" s="9"/>
      <c r="AT702" s="4"/>
      <c r="AU702" s="4"/>
      <c r="BA702" s="4"/>
      <c r="BB702" s="4"/>
    </row>
    <row r="703" spans="15:54" x14ac:dyDescent="0.4">
      <c r="O703" s="4"/>
      <c r="P703" s="4"/>
      <c r="V703" s="4"/>
      <c r="W703" s="4"/>
      <c r="AG703" s="9"/>
      <c r="AT703" s="4"/>
      <c r="AU703" s="4"/>
      <c r="BA703" s="4"/>
      <c r="BB703" s="4"/>
    </row>
    <row r="704" spans="15:54" x14ac:dyDescent="0.4">
      <c r="O704" s="4"/>
      <c r="P704" s="4"/>
      <c r="V704" s="4"/>
      <c r="W704" s="4"/>
      <c r="AG704" s="9"/>
      <c r="AT704" s="4"/>
      <c r="AU704" s="4"/>
      <c r="BA704" s="4"/>
      <c r="BB704" s="4"/>
    </row>
    <row r="705" spans="15:54" x14ac:dyDescent="0.4">
      <c r="O705" s="4"/>
      <c r="P705" s="4"/>
      <c r="V705" s="4"/>
      <c r="W705" s="4"/>
      <c r="AG705" s="9"/>
      <c r="AT705" s="4"/>
      <c r="AU705" s="4"/>
      <c r="BA705" s="4"/>
      <c r="BB705" s="4"/>
    </row>
    <row r="706" spans="15:54" x14ac:dyDescent="0.4">
      <c r="O706" s="4"/>
      <c r="P706" s="4"/>
      <c r="V706" s="4"/>
      <c r="W706" s="4"/>
      <c r="AG706" s="9"/>
      <c r="AT706" s="4"/>
      <c r="AU706" s="4"/>
      <c r="BA706" s="4"/>
      <c r="BB706" s="4"/>
    </row>
    <row r="707" spans="15:54" x14ac:dyDescent="0.4">
      <c r="O707" s="4"/>
      <c r="P707" s="4"/>
      <c r="V707" s="4"/>
      <c r="W707" s="4"/>
      <c r="AG707" s="9"/>
      <c r="AT707" s="4"/>
      <c r="AU707" s="4"/>
      <c r="BA707" s="4"/>
      <c r="BB707" s="4"/>
    </row>
    <row r="708" spans="15:54" x14ac:dyDescent="0.4">
      <c r="O708" s="4"/>
      <c r="P708" s="4"/>
      <c r="V708" s="4"/>
      <c r="W708" s="4"/>
      <c r="AG708" s="9"/>
      <c r="AT708" s="4"/>
      <c r="AU708" s="4"/>
      <c r="BA708" s="4"/>
      <c r="BB708" s="4"/>
    </row>
    <row r="709" spans="15:54" x14ac:dyDescent="0.4">
      <c r="O709" s="4"/>
      <c r="P709" s="4"/>
      <c r="V709" s="4"/>
      <c r="W709" s="4"/>
      <c r="AG709" s="9"/>
      <c r="AT709" s="4"/>
      <c r="AU709" s="4"/>
      <c r="BA709" s="4"/>
      <c r="BB709" s="4"/>
    </row>
    <row r="710" spans="15:54" x14ac:dyDescent="0.4">
      <c r="O710" s="4"/>
      <c r="P710" s="4"/>
      <c r="V710" s="4"/>
      <c r="W710" s="4"/>
      <c r="AG710" s="9"/>
      <c r="AT710" s="4"/>
      <c r="AU710" s="4"/>
      <c r="BA710" s="4"/>
      <c r="BB710" s="4"/>
    </row>
    <row r="711" spans="15:54" x14ac:dyDescent="0.4">
      <c r="O711" s="4"/>
      <c r="P711" s="4"/>
      <c r="V711" s="4"/>
      <c r="W711" s="4"/>
      <c r="AG711" s="9"/>
      <c r="AT711" s="4"/>
      <c r="AU711" s="4"/>
      <c r="BA711" s="4"/>
      <c r="BB711" s="4"/>
    </row>
    <row r="712" spans="15:54" x14ac:dyDescent="0.4">
      <c r="O712" s="4"/>
      <c r="P712" s="4"/>
      <c r="V712" s="4"/>
      <c r="W712" s="4"/>
      <c r="AG712" s="9"/>
      <c r="AT712" s="4"/>
      <c r="AU712" s="4"/>
      <c r="BA712" s="4"/>
      <c r="BB712" s="4"/>
    </row>
    <row r="713" spans="15:54" x14ac:dyDescent="0.4">
      <c r="O713" s="4"/>
      <c r="P713" s="4"/>
      <c r="V713" s="4"/>
      <c r="W713" s="4"/>
      <c r="AG713" s="9"/>
      <c r="AT713" s="4"/>
      <c r="AU713" s="4"/>
      <c r="BA713" s="4"/>
      <c r="BB713" s="4"/>
    </row>
    <row r="714" spans="15:54" x14ac:dyDescent="0.4">
      <c r="O714" s="4"/>
      <c r="P714" s="4"/>
      <c r="V714" s="4"/>
      <c r="W714" s="4"/>
      <c r="AG714" s="9"/>
      <c r="AT714" s="4"/>
      <c r="AU714" s="4"/>
      <c r="BA714" s="4"/>
      <c r="BB714" s="4"/>
    </row>
    <row r="715" spans="15:54" x14ac:dyDescent="0.4">
      <c r="O715" s="4"/>
      <c r="P715" s="4"/>
      <c r="V715" s="4"/>
      <c r="W715" s="4"/>
      <c r="AG715" s="9"/>
      <c r="AT715" s="4"/>
      <c r="AU715" s="4"/>
      <c r="BA715" s="4"/>
      <c r="BB715" s="4"/>
    </row>
    <row r="716" spans="15:54" x14ac:dyDescent="0.4">
      <c r="O716" s="4"/>
      <c r="P716" s="4"/>
      <c r="V716" s="4"/>
      <c r="W716" s="4"/>
      <c r="AG716" s="9"/>
      <c r="AT716" s="4"/>
      <c r="AU716" s="4"/>
      <c r="BA716" s="4"/>
      <c r="BB716" s="4"/>
    </row>
    <row r="717" spans="15:54" x14ac:dyDescent="0.4">
      <c r="O717" s="4"/>
      <c r="P717" s="4"/>
      <c r="V717" s="4"/>
      <c r="W717" s="4"/>
      <c r="AG717" s="9"/>
      <c r="AT717" s="4"/>
      <c r="AU717" s="4"/>
      <c r="BA717" s="4"/>
      <c r="BB717" s="4"/>
    </row>
    <row r="718" spans="15:54" x14ac:dyDescent="0.4">
      <c r="O718" s="4"/>
      <c r="P718" s="4"/>
      <c r="V718" s="4"/>
      <c r="W718" s="4"/>
      <c r="AG718" s="9"/>
      <c r="AT718" s="4"/>
      <c r="AU718" s="4"/>
      <c r="BA718" s="4"/>
      <c r="BB718" s="4"/>
    </row>
    <row r="719" spans="15:54" x14ac:dyDescent="0.4">
      <c r="O719" s="4"/>
      <c r="P719" s="4"/>
      <c r="V719" s="4"/>
      <c r="W719" s="4"/>
      <c r="AG719" s="9"/>
      <c r="AT719" s="4"/>
      <c r="AU719" s="4"/>
      <c r="BA719" s="4"/>
      <c r="BB719" s="4"/>
    </row>
    <row r="720" spans="15:54" x14ac:dyDescent="0.4">
      <c r="O720" s="4"/>
      <c r="P720" s="4"/>
      <c r="V720" s="4"/>
      <c r="W720" s="4"/>
      <c r="AG720" s="9"/>
      <c r="AT720" s="4"/>
      <c r="AU720" s="4"/>
      <c r="BA720" s="4"/>
      <c r="BB720" s="4"/>
    </row>
    <row r="721" spans="15:54" x14ac:dyDescent="0.4">
      <c r="O721" s="4"/>
      <c r="P721" s="4"/>
      <c r="V721" s="4"/>
      <c r="W721" s="4"/>
      <c r="AG721" s="9"/>
      <c r="AT721" s="4"/>
      <c r="AU721" s="4"/>
      <c r="BA721" s="4"/>
      <c r="BB721" s="4"/>
    </row>
    <row r="722" spans="15:54" x14ac:dyDescent="0.4">
      <c r="O722" s="4"/>
      <c r="P722" s="4"/>
      <c r="V722" s="4"/>
      <c r="W722" s="4"/>
      <c r="AG722" s="9"/>
      <c r="AT722" s="4"/>
      <c r="AU722" s="4"/>
      <c r="BA722" s="4"/>
      <c r="BB722" s="4"/>
    </row>
    <row r="723" spans="15:54" x14ac:dyDescent="0.4">
      <c r="O723" s="4"/>
      <c r="P723" s="4"/>
      <c r="V723" s="4"/>
      <c r="W723" s="4"/>
      <c r="AG723" s="9"/>
      <c r="AT723" s="4"/>
      <c r="AU723" s="4"/>
      <c r="BA723" s="4"/>
      <c r="BB723" s="4"/>
    </row>
    <row r="724" spans="15:54" x14ac:dyDescent="0.4">
      <c r="O724" s="4"/>
      <c r="P724" s="4"/>
      <c r="V724" s="4"/>
      <c r="W724" s="4"/>
      <c r="AG724" s="9"/>
      <c r="AT724" s="4"/>
      <c r="AU724" s="4"/>
      <c r="BA724" s="4"/>
      <c r="BB724" s="4"/>
    </row>
    <row r="725" spans="15:54" x14ac:dyDescent="0.4">
      <c r="O725" s="4"/>
      <c r="P725" s="4"/>
      <c r="V725" s="4"/>
      <c r="W725" s="4"/>
      <c r="AG725" s="9"/>
      <c r="AT725" s="4"/>
      <c r="AU725" s="4"/>
      <c r="BA725" s="4"/>
      <c r="BB725" s="4"/>
    </row>
    <row r="726" spans="15:54" x14ac:dyDescent="0.4">
      <c r="O726" s="4"/>
      <c r="P726" s="4"/>
      <c r="V726" s="4"/>
      <c r="W726" s="4"/>
      <c r="AG726" s="9"/>
      <c r="AT726" s="4"/>
      <c r="AU726" s="4"/>
      <c r="BA726" s="4"/>
      <c r="BB726" s="4"/>
    </row>
    <row r="727" spans="15:54" x14ac:dyDescent="0.4">
      <c r="O727" s="4"/>
      <c r="P727" s="4"/>
      <c r="V727" s="4"/>
      <c r="W727" s="4"/>
      <c r="AG727" s="9"/>
      <c r="AT727" s="4"/>
      <c r="AU727" s="4"/>
      <c r="BA727" s="4"/>
      <c r="BB727" s="4"/>
    </row>
    <row r="728" spans="15:54" x14ac:dyDescent="0.4">
      <c r="O728" s="4"/>
      <c r="P728" s="4"/>
      <c r="V728" s="4"/>
      <c r="W728" s="4"/>
      <c r="AG728" s="9"/>
      <c r="AT728" s="4"/>
      <c r="AU728" s="4"/>
      <c r="BA728" s="4"/>
      <c r="BB728" s="4"/>
    </row>
    <row r="729" spans="15:54" x14ac:dyDescent="0.4">
      <c r="O729" s="4"/>
      <c r="P729" s="4"/>
      <c r="V729" s="4"/>
      <c r="W729" s="4"/>
      <c r="AG729" s="9"/>
      <c r="AT729" s="4"/>
      <c r="AU729" s="4"/>
      <c r="BA729" s="4"/>
      <c r="BB729" s="4"/>
    </row>
    <row r="730" spans="15:54" x14ac:dyDescent="0.4">
      <c r="O730" s="4"/>
      <c r="P730" s="4"/>
      <c r="V730" s="4"/>
      <c r="W730" s="4"/>
      <c r="AG730" s="9"/>
      <c r="AT730" s="4"/>
      <c r="AU730" s="4"/>
      <c r="BA730" s="4"/>
      <c r="BB730" s="4"/>
    </row>
    <row r="731" spans="15:54" x14ac:dyDescent="0.4">
      <c r="O731" s="4"/>
      <c r="P731" s="4"/>
      <c r="V731" s="4"/>
      <c r="W731" s="4"/>
      <c r="AG731" s="9"/>
      <c r="AT731" s="4"/>
      <c r="AU731" s="4"/>
      <c r="BA731" s="4"/>
      <c r="BB731" s="4"/>
    </row>
    <row r="732" spans="15:54" x14ac:dyDescent="0.4">
      <c r="O732" s="4"/>
      <c r="P732" s="4"/>
      <c r="V732" s="4"/>
      <c r="W732" s="4"/>
      <c r="AG732" s="9"/>
      <c r="AT732" s="4"/>
      <c r="AU732" s="4"/>
      <c r="BA732" s="4"/>
      <c r="BB732" s="4"/>
    </row>
    <row r="733" spans="15:54" x14ac:dyDescent="0.4">
      <c r="O733" s="4"/>
      <c r="P733" s="4"/>
      <c r="V733" s="4"/>
      <c r="W733" s="4"/>
      <c r="AG733" s="9"/>
      <c r="AT733" s="4"/>
      <c r="AU733" s="4"/>
      <c r="BA733" s="4"/>
      <c r="BB733" s="4"/>
    </row>
    <row r="734" spans="15:54" x14ac:dyDescent="0.4">
      <c r="O734" s="4"/>
      <c r="P734" s="4"/>
      <c r="V734" s="4"/>
      <c r="W734" s="4"/>
      <c r="AG734" s="9"/>
      <c r="AT734" s="4"/>
      <c r="AU734" s="4"/>
      <c r="BA734" s="4"/>
      <c r="BB734" s="4"/>
    </row>
    <row r="735" spans="15:54" x14ac:dyDescent="0.4">
      <c r="O735" s="4"/>
      <c r="P735" s="4"/>
      <c r="V735" s="4"/>
      <c r="W735" s="4"/>
      <c r="AG735" s="9"/>
      <c r="AT735" s="4"/>
      <c r="AU735" s="4"/>
      <c r="BA735" s="4"/>
      <c r="BB735" s="4"/>
    </row>
    <row r="736" spans="15:54" x14ac:dyDescent="0.4">
      <c r="O736" s="4"/>
      <c r="P736" s="4"/>
      <c r="V736" s="4"/>
      <c r="W736" s="4"/>
      <c r="AG736" s="9"/>
      <c r="AT736" s="4"/>
      <c r="AU736" s="4"/>
      <c r="BA736" s="4"/>
      <c r="BB736" s="4"/>
    </row>
    <row r="737" spans="15:54" x14ac:dyDescent="0.4">
      <c r="O737" s="4"/>
      <c r="P737" s="4"/>
      <c r="V737" s="4"/>
      <c r="W737" s="4"/>
      <c r="AG737" s="9"/>
      <c r="AT737" s="4"/>
      <c r="AU737" s="4"/>
      <c r="BA737" s="4"/>
      <c r="BB737" s="4"/>
    </row>
    <row r="738" spans="15:54" x14ac:dyDescent="0.4">
      <c r="O738" s="4"/>
      <c r="P738" s="4"/>
      <c r="V738" s="4"/>
      <c r="W738" s="4"/>
      <c r="AG738" s="9"/>
      <c r="AT738" s="4"/>
      <c r="AU738" s="4"/>
      <c r="BA738" s="4"/>
      <c r="BB738" s="4"/>
    </row>
    <row r="739" spans="15:54" x14ac:dyDescent="0.4">
      <c r="O739" s="4"/>
      <c r="P739" s="4"/>
      <c r="V739" s="4"/>
      <c r="W739" s="4"/>
      <c r="AG739" s="9"/>
      <c r="AT739" s="4"/>
      <c r="AU739" s="4"/>
      <c r="BA739" s="4"/>
      <c r="BB739" s="4"/>
    </row>
    <row r="740" spans="15:54" x14ac:dyDescent="0.4">
      <c r="O740" s="4"/>
      <c r="P740" s="4"/>
      <c r="V740" s="4"/>
      <c r="W740" s="4"/>
      <c r="AG740" s="9"/>
      <c r="AT740" s="4"/>
      <c r="AU740" s="4"/>
      <c r="BA740" s="4"/>
      <c r="BB740" s="4"/>
    </row>
    <row r="741" spans="15:54" x14ac:dyDescent="0.4">
      <c r="O741" s="4"/>
      <c r="P741" s="4"/>
      <c r="V741" s="4"/>
      <c r="W741" s="4"/>
      <c r="AG741" s="9"/>
      <c r="AT741" s="4"/>
      <c r="AU741" s="4"/>
      <c r="BA741" s="4"/>
      <c r="BB741" s="4"/>
    </row>
    <row r="742" spans="15:54" x14ac:dyDescent="0.4">
      <c r="O742" s="4"/>
      <c r="P742" s="4"/>
      <c r="V742" s="4"/>
      <c r="W742" s="4"/>
      <c r="AG742" s="9"/>
      <c r="AT742" s="4"/>
      <c r="AU742" s="4"/>
      <c r="BA742" s="4"/>
      <c r="BB742" s="4"/>
    </row>
    <row r="743" spans="15:54" x14ac:dyDescent="0.4">
      <c r="O743" s="4"/>
      <c r="P743" s="4"/>
      <c r="V743" s="4"/>
      <c r="W743" s="4"/>
      <c r="AG743" s="9"/>
      <c r="AT743" s="4"/>
      <c r="AU743" s="4"/>
      <c r="BA743" s="4"/>
      <c r="BB743" s="4"/>
    </row>
    <row r="744" spans="15:54" x14ac:dyDescent="0.4">
      <c r="O744" s="4"/>
      <c r="P744" s="4"/>
      <c r="V744" s="4"/>
      <c r="W744" s="4"/>
      <c r="AG744" s="9"/>
      <c r="AT744" s="4"/>
      <c r="AU744" s="4"/>
      <c r="BA744" s="4"/>
      <c r="BB744" s="4"/>
    </row>
    <row r="745" spans="15:54" x14ac:dyDescent="0.4">
      <c r="O745" s="4"/>
      <c r="P745" s="4"/>
      <c r="V745" s="4"/>
      <c r="W745" s="4"/>
      <c r="AG745" s="9"/>
      <c r="AT745" s="4"/>
      <c r="AU745" s="4"/>
      <c r="BA745" s="4"/>
      <c r="BB745" s="4"/>
    </row>
    <row r="746" spans="15:54" x14ac:dyDescent="0.4">
      <c r="O746" s="4"/>
      <c r="P746" s="4"/>
      <c r="V746" s="4"/>
      <c r="W746" s="4"/>
      <c r="AG746" s="9"/>
      <c r="AT746" s="4"/>
      <c r="AU746" s="4"/>
      <c r="BA746" s="4"/>
      <c r="BB746" s="4"/>
    </row>
    <row r="747" spans="15:54" x14ac:dyDescent="0.4">
      <c r="O747" s="4"/>
      <c r="P747" s="4"/>
      <c r="V747" s="4"/>
      <c r="W747" s="4"/>
      <c r="AG747" s="9"/>
      <c r="AT747" s="4"/>
      <c r="AU747" s="4"/>
      <c r="BA747" s="4"/>
      <c r="BB747" s="4"/>
    </row>
    <row r="748" spans="15:54" x14ac:dyDescent="0.4">
      <c r="O748" s="4"/>
      <c r="P748" s="4"/>
      <c r="V748" s="4"/>
      <c r="W748" s="4"/>
      <c r="AG748" s="9"/>
      <c r="AT748" s="4"/>
      <c r="AU748" s="4"/>
      <c r="BA748" s="4"/>
      <c r="BB748" s="4"/>
    </row>
    <row r="749" spans="15:54" x14ac:dyDescent="0.4">
      <c r="O749" s="4"/>
      <c r="P749" s="4"/>
      <c r="V749" s="4"/>
      <c r="W749" s="4"/>
      <c r="AG749" s="9"/>
      <c r="AT749" s="4"/>
      <c r="AU749" s="4"/>
      <c r="BA749" s="4"/>
      <c r="BB749" s="4"/>
    </row>
    <row r="750" spans="15:54" x14ac:dyDescent="0.4">
      <c r="O750" s="4"/>
      <c r="P750" s="4"/>
      <c r="V750" s="4"/>
      <c r="W750" s="4"/>
      <c r="AG750" s="9"/>
      <c r="AT750" s="4"/>
      <c r="AU750" s="4"/>
      <c r="BA750" s="4"/>
      <c r="BB750" s="4"/>
    </row>
    <row r="751" spans="15:54" x14ac:dyDescent="0.4">
      <c r="O751" s="4"/>
      <c r="P751" s="4"/>
      <c r="V751" s="4"/>
      <c r="W751" s="4"/>
      <c r="AG751" s="9"/>
      <c r="AT751" s="4"/>
      <c r="AU751" s="4"/>
      <c r="BA751" s="4"/>
      <c r="BB751" s="4"/>
    </row>
    <row r="752" spans="15:54" x14ac:dyDescent="0.4">
      <c r="O752" s="4"/>
      <c r="P752" s="4"/>
      <c r="V752" s="4"/>
      <c r="W752" s="4"/>
      <c r="AG752" s="9"/>
      <c r="AT752" s="4"/>
      <c r="AU752" s="4"/>
      <c r="BA752" s="4"/>
      <c r="BB752" s="4"/>
    </row>
    <row r="753" spans="15:54" x14ac:dyDescent="0.4">
      <c r="O753" s="4"/>
      <c r="P753" s="4"/>
      <c r="V753" s="4"/>
      <c r="W753" s="4"/>
      <c r="AG753" s="9"/>
      <c r="AT753" s="4"/>
      <c r="AU753" s="4"/>
      <c r="BA753" s="4"/>
      <c r="BB753" s="4"/>
    </row>
    <row r="754" spans="15:54" x14ac:dyDescent="0.4">
      <c r="O754" s="4"/>
      <c r="P754" s="4"/>
      <c r="V754" s="4"/>
      <c r="W754" s="4"/>
      <c r="AG754" s="9"/>
      <c r="AT754" s="4"/>
      <c r="AU754" s="4"/>
      <c r="BA754" s="4"/>
      <c r="BB754" s="4"/>
    </row>
    <row r="755" spans="15:54" x14ac:dyDescent="0.4">
      <c r="O755" s="4"/>
      <c r="P755" s="4"/>
      <c r="V755" s="4"/>
      <c r="W755" s="4"/>
      <c r="AT755" s="4"/>
      <c r="AU755" s="4"/>
      <c r="BA755" s="4"/>
      <c r="BB755" s="4"/>
    </row>
    <row r="756" spans="15:54" x14ac:dyDescent="0.4">
      <c r="O756" s="4"/>
      <c r="P756" s="4"/>
      <c r="V756" s="4"/>
      <c r="W756" s="4"/>
      <c r="AG756" s="9"/>
      <c r="AT756" s="4"/>
      <c r="AU756" s="4"/>
      <c r="BA756" s="4"/>
      <c r="BB756" s="4"/>
    </row>
    <row r="757" spans="15:54" x14ac:dyDescent="0.4">
      <c r="O757" s="4"/>
      <c r="P757" s="4"/>
      <c r="V757" s="4"/>
      <c r="W757" s="4"/>
      <c r="AG757" s="9"/>
      <c r="AT757" s="4"/>
      <c r="AU757" s="4"/>
      <c r="BA757" s="4"/>
      <c r="BB757" s="4"/>
    </row>
    <row r="758" spans="15:54" x14ac:dyDescent="0.4">
      <c r="O758" s="4"/>
      <c r="P758" s="4"/>
      <c r="V758" s="4"/>
      <c r="W758" s="4"/>
      <c r="AG758" s="9"/>
      <c r="AT758" s="4"/>
      <c r="AU758" s="4"/>
      <c r="BA758" s="4"/>
      <c r="BB758" s="4"/>
    </row>
    <row r="759" spans="15:54" x14ac:dyDescent="0.4">
      <c r="O759" s="4"/>
      <c r="P759" s="4"/>
      <c r="V759" s="4"/>
      <c r="W759" s="4"/>
      <c r="AG759" s="9"/>
      <c r="AT759" s="4"/>
      <c r="AU759" s="4"/>
      <c r="BA759" s="4"/>
      <c r="BB759" s="4"/>
    </row>
    <row r="760" spans="15:54" x14ac:dyDescent="0.4">
      <c r="O760" s="4"/>
      <c r="P760" s="4"/>
      <c r="V760" s="4"/>
      <c r="W760" s="4"/>
      <c r="AG760" s="9"/>
      <c r="AT760" s="4"/>
      <c r="AU760" s="4"/>
      <c r="BA760" s="4"/>
      <c r="BB760" s="4"/>
    </row>
    <row r="761" spans="15:54" x14ac:dyDescent="0.4">
      <c r="O761" s="4"/>
      <c r="P761" s="4"/>
      <c r="V761" s="4"/>
      <c r="W761" s="4"/>
      <c r="AG761" s="9"/>
      <c r="AT761" s="4"/>
      <c r="AU761" s="4"/>
      <c r="BA761" s="4"/>
      <c r="BB761" s="4"/>
    </row>
    <row r="762" spans="15:54" x14ac:dyDescent="0.4">
      <c r="O762" s="4"/>
      <c r="P762" s="4"/>
      <c r="V762" s="4"/>
      <c r="W762" s="4"/>
      <c r="AG762" s="9"/>
      <c r="AT762" s="4"/>
      <c r="AU762" s="4"/>
      <c r="BA762" s="4"/>
      <c r="BB762" s="4"/>
    </row>
    <row r="763" spans="15:54" x14ac:dyDescent="0.4">
      <c r="O763" s="4"/>
      <c r="P763" s="4"/>
      <c r="V763" s="4"/>
      <c r="W763" s="4"/>
      <c r="AG763" s="9"/>
      <c r="AT763" s="4"/>
      <c r="AU763" s="4"/>
      <c r="BA763" s="4"/>
      <c r="BB763" s="4"/>
    </row>
    <row r="764" spans="15:54" x14ac:dyDescent="0.4">
      <c r="O764" s="4"/>
      <c r="P764" s="4"/>
      <c r="V764" s="4"/>
      <c r="W764" s="4"/>
      <c r="AG764" s="9"/>
      <c r="AT764" s="4"/>
      <c r="AU764" s="4"/>
      <c r="BA764" s="4"/>
      <c r="BB764" s="4"/>
    </row>
    <row r="765" spans="15:54" x14ac:dyDescent="0.4">
      <c r="O765" s="4"/>
      <c r="P765" s="4"/>
      <c r="V765" s="4"/>
      <c r="W765" s="4"/>
      <c r="AG765" s="9"/>
      <c r="AT765" s="4"/>
      <c r="AU765" s="4"/>
      <c r="BA765" s="4"/>
      <c r="BB765" s="4"/>
    </row>
    <row r="766" spans="15:54" x14ac:dyDescent="0.4">
      <c r="O766" s="4"/>
      <c r="P766" s="4"/>
      <c r="V766" s="4"/>
      <c r="W766" s="4"/>
      <c r="AG766" s="9"/>
      <c r="AT766" s="4"/>
      <c r="AU766" s="4"/>
      <c r="BA766" s="4"/>
      <c r="BB766" s="4"/>
    </row>
    <row r="767" spans="15:54" x14ac:dyDescent="0.4">
      <c r="O767" s="4"/>
      <c r="P767" s="4"/>
      <c r="V767" s="4"/>
      <c r="W767" s="4"/>
      <c r="AG767" s="9"/>
      <c r="AT767" s="4"/>
      <c r="AU767" s="4"/>
      <c r="BA767" s="4"/>
      <c r="BB767" s="4"/>
    </row>
    <row r="768" spans="15:54" x14ac:dyDescent="0.4">
      <c r="O768" s="4"/>
      <c r="P768" s="4"/>
      <c r="V768" s="4"/>
      <c r="W768" s="4"/>
      <c r="AG768" s="9"/>
      <c r="AT768" s="4"/>
      <c r="AU768" s="4"/>
      <c r="BA768" s="4"/>
      <c r="BB768" s="4"/>
    </row>
    <row r="769" spans="15:54" x14ac:dyDescent="0.4">
      <c r="O769" s="4"/>
      <c r="P769" s="4"/>
      <c r="V769" s="4"/>
      <c r="W769" s="4"/>
      <c r="AG769" s="9"/>
      <c r="AT769" s="4"/>
      <c r="AU769" s="4"/>
      <c r="BA769" s="4"/>
      <c r="BB769" s="4"/>
    </row>
    <row r="770" spans="15:54" x14ac:dyDescent="0.4">
      <c r="O770" s="4"/>
      <c r="P770" s="4"/>
      <c r="V770" s="4"/>
      <c r="W770" s="4"/>
      <c r="AG770" s="9"/>
      <c r="AT770" s="4"/>
      <c r="AU770" s="4"/>
      <c r="BA770" s="4"/>
      <c r="BB770" s="4"/>
    </row>
    <row r="771" spans="15:54" x14ac:dyDescent="0.4">
      <c r="O771" s="4"/>
      <c r="P771" s="4"/>
      <c r="V771" s="4"/>
      <c r="W771" s="4"/>
      <c r="AG771" s="9"/>
      <c r="AT771" s="4"/>
      <c r="AU771" s="4"/>
      <c r="BA771" s="4"/>
      <c r="BB771" s="4"/>
    </row>
    <row r="772" spans="15:54" x14ac:dyDescent="0.4">
      <c r="O772" s="4"/>
      <c r="P772" s="4"/>
      <c r="V772" s="4"/>
      <c r="W772" s="4"/>
      <c r="AG772" s="9"/>
      <c r="AT772" s="4"/>
      <c r="AU772" s="4"/>
      <c r="BA772" s="4"/>
      <c r="BB772" s="4"/>
    </row>
    <row r="773" spans="15:54" x14ac:dyDescent="0.4">
      <c r="O773" s="4"/>
      <c r="P773" s="4"/>
      <c r="V773" s="4"/>
      <c r="W773" s="4"/>
      <c r="AG773" s="9"/>
      <c r="AT773" s="4"/>
      <c r="AU773" s="4"/>
      <c r="BA773" s="4"/>
      <c r="BB773" s="4"/>
    </row>
    <row r="774" spans="15:54" x14ac:dyDescent="0.4">
      <c r="O774" s="4"/>
      <c r="P774" s="4"/>
      <c r="V774" s="4"/>
      <c r="W774" s="4"/>
      <c r="AG774" s="9"/>
      <c r="AT774" s="4"/>
      <c r="AU774" s="4"/>
      <c r="BA774" s="4"/>
      <c r="BB774" s="4"/>
    </row>
    <row r="775" spans="15:54" x14ac:dyDescent="0.4">
      <c r="O775" s="4"/>
      <c r="P775" s="4"/>
      <c r="V775" s="4"/>
      <c r="W775" s="4"/>
      <c r="AT775" s="4"/>
      <c r="AU775" s="4"/>
      <c r="BA775" s="4"/>
      <c r="BB775" s="4"/>
    </row>
    <row r="776" spans="15:54" x14ac:dyDescent="0.4">
      <c r="O776" s="4"/>
      <c r="P776" s="4"/>
      <c r="V776" s="4"/>
      <c r="W776" s="4"/>
      <c r="AG776" s="9"/>
      <c r="AT776" s="4"/>
      <c r="AU776" s="4"/>
      <c r="BA776" s="4"/>
      <c r="BB776" s="4"/>
    </row>
    <row r="777" spans="15:54" x14ac:dyDescent="0.4">
      <c r="O777" s="4"/>
      <c r="P777" s="4"/>
      <c r="V777" s="4"/>
      <c r="W777" s="4"/>
      <c r="AG777" s="9"/>
      <c r="AT777" s="4"/>
      <c r="AU777" s="4"/>
      <c r="BA777" s="4"/>
      <c r="BB777" s="4"/>
    </row>
    <row r="778" spans="15:54" x14ac:dyDescent="0.4">
      <c r="O778" s="4"/>
      <c r="P778" s="4"/>
      <c r="V778" s="4"/>
      <c r="W778" s="4"/>
      <c r="AG778" s="9"/>
      <c r="AT778" s="4"/>
      <c r="AU778" s="4"/>
      <c r="BA778" s="4"/>
      <c r="BB778" s="4"/>
    </row>
    <row r="779" spans="15:54" x14ac:dyDescent="0.4">
      <c r="O779" s="4"/>
      <c r="P779" s="4"/>
      <c r="V779" s="4"/>
      <c r="W779" s="4"/>
      <c r="AG779" s="9"/>
      <c r="AT779" s="4"/>
      <c r="AU779" s="4"/>
      <c r="BA779" s="4"/>
      <c r="BB779" s="4"/>
    </row>
    <row r="780" spans="15:54" x14ac:dyDescent="0.4">
      <c r="O780" s="4"/>
      <c r="P780" s="4"/>
      <c r="V780" s="4"/>
      <c r="W780" s="4"/>
      <c r="AG780" s="9"/>
      <c r="AT780" s="4"/>
      <c r="AU780" s="4"/>
      <c r="BA780" s="4"/>
      <c r="BB780" s="4"/>
    </row>
    <row r="781" spans="15:54" x14ac:dyDescent="0.4">
      <c r="O781" s="4"/>
      <c r="P781" s="4"/>
      <c r="V781" s="4"/>
      <c r="W781" s="4"/>
      <c r="AG781" s="9"/>
      <c r="AT781" s="4"/>
      <c r="AU781" s="4"/>
      <c r="BA781" s="4"/>
      <c r="BB781" s="4"/>
    </row>
    <row r="782" spans="15:54" x14ac:dyDescent="0.4">
      <c r="O782" s="4"/>
      <c r="P782" s="4"/>
      <c r="V782" s="4"/>
      <c r="W782" s="4"/>
      <c r="AG782" s="9"/>
      <c r="AT782" s="4"/>
      <c r="AU782" s="4"/>
      <c r="BA782" s="4"/>
      <c r="BB782" s="4"/>
    </row>
    <row r="783" spans="15:54" x14ac:dyDescent="0.4">
      <c r="O783" s="4"/>
      <c r="P783" s="4"/>
      <c r="V783" s="4"/>
      <c r="W783" s="4"/>
      <c r="AG783" s="9"/>
      <c r="AT783" s="4"/>
      <c r="AU783" s="4"/>
      <c r="BA783" s="4"/>
      <c r="BB783" s="4"/>
    </row>
    <row r="784" spans="15:54" x14ac:dyDescent="0.4">
      <c r="O784" s="4"/>
      <c r="P784" s="4"/>
      <c r="V784" s="4"/>
      <c r="W784" s="4"/>
      <c r="AG784" s="9"/>
      <c r="AT784" s="4"/>
      <c r="AU784" s="4"/>
      <c r="BA784" s="4"/>
      <c r="BB784" s="4"/>
    </row>
    <row r="785" spans="15:54" x14ac:dyDescent="0.4">
      <c r="O785" s="4"/>
      <c r="P785" s="4"/>
      <c r="V785" s="4"/>
      <c r="W785" s="4"/>
      <c r="AG785" s="9"/>
      <c r="AT785" s="4"/>
      <c r="AU785" s="4"/>
      <c r="BA785" s="4"/>
      <c r="BB785" s="4"/>
    </row>
    <row r="786" spans="15:54" x14ac:dyDescent="0.4">
      <c r="O786" s="4"/>
      <c r="P786" s="4"/>
      <c r="V786" s="4"/>
      <c r="W786" s="4"/>
      <c r="AG786" s="9"/>
      <c r="AT786" s="4"/>
      <c r="AU786" s="4"/>
      <c r="BA786" s="4"/>
      <c r="BB786" s="4"/>
    </row>
    <row r="787" spans="15:54" x14ac:dyDescent="0.4">
      <c r="O787" s="4"/>
      <c r="P787" s="4"/>
      <c r="V787" s="4"/>
      <c r="W787" s="4"/>
      <c r="AG787" s="9"/>
      <c r="AT787" s="4"/>
      <c r="AU787" s="4"/>
      <c r="BA787" s="4"/>
      <c r="BB787" s="4"/>
    </row>
    <row r="788" spans="15:54" x14ac:dyDescent="0.4">
      <c r="O788" s="4"/>
      <c r="P788" s="4"/>
      <c r="V788" s="4"/>
      <c r="W788" s="4"/>
      <c r="AG788" s="9"/>
      <c r="AT788" s="4"/>
      <c r="AU788" s="4"/>
      <c r="BA788" s="4"/>
      <c r="BB788" s="4"/>
    </row>
    <row r="789" spans="15:54" x14ac:dyDescent="0.4">
      <c r="O789" s="4"/>
      <c r="P789" s="4"/>
      <c r="V789" s="4"/>
      <c r="W789" s="4"/>
      <c r="AG789" s="9"/>
      <c r="AT789" s="4"/>
      <c r="AU789" s="4"/>
      <c r="BA789" s="4"/>
      <c r="BB789" s="4"/>
    </row>
    <row r="790" spans="15:54" x14ac:dyDescent="0.4">
      <c r="O790" s="4"/>
      <c r="P790" s="4"/>
      <c r="V790" s="4"/>
      <c r="W790" s="4"/>
      <c r="AG790" s="9"/>
      <c r="AT790" s="4"/>
      <c r="AU790" s="4"/>
      <c r="BA790" s="4"/>
      <c r="BB790" s="4"/>
    </row>
    <row r="791" spans="15:54" x14ac:dyDescent="0.4">
      <c r="O791" s="4"/>
      <c r="P791" s="4"/>
      <c r="V791" s="4"/>
      <c r="W791" s="4"/>
      <c r="AG791" s="9"/>
      <c r="AT791" s="4"/>
      <c r="AU791" s="4"/>
      <c r="BA791" s="4"/>
      <c r="BB791" s="4"/>
    </row>
    <row r="792" spans="15:54" x14ac:dyDescent="0.4">
      <c r="O792" s="4"/>
      <c r="P792" s="4"/>
      <c r="V792" s="4"/>
      <c r="W792" s="4"/>
      <c r="AG792" s="9"/>
      <c r="AT792" s="4"/>
      <c r="AU792" s="4"/>
      <c r="BA792" s="4"/>
      <c r="BB792" s="4"/>
    </row>
    <row r="793" spans="15:54" x14ac:dyDescent="0.4">
      <c r="O793" s="4"/>
      <c r="P793" s="4"/>
      <c r="V793" s="4"/>
      <c r="W793" s="4"/>
      <c r="AG793" s="9"/>
      <c r="AT793" s="4"/>
      <c r="AU793" s="4"/>
      <c r="BA793" s="4"/>
      <c r="BB793" s="4"/>
    </row>
    <row r="794" spans="15:54" x14ac:dyDescent="0.4">
      <c r="O794" s="4"/>
      <c r="P794" s="4"/>
      <c r="V794" s="4"/>
      <c r="W794" s="4"/>
      <c r="AG794" s="9"/>
      <c r="AT794" s="4"/>
      <c r="AU794" s="4"/>
      <c r="BA794" s="4"/>
      <c r="BB794" s="4"/>
    </row>
    <row r="795" spans="15:54" x14ac:dyDescent="0.4">
      <c r="O795" s="4"/>
      <c r="P795" s="4"/>
      <c r="V795" s="4"/>
      <c r="W795" s="4"/>
      <c r="AG795" s="9"/>
      <c r="AT795" s="4"/>
      <c r="AU795" s="4"/>
      <c r="BA795" s="4"/>
      <c r="BB795" s="4"/>
    </row>
    <row r="796" spans="15:54" x14ac:dyDescent="0.4">
      <c r="O796" s="4"/>
      <c r="P796" s="4"/>
      <c r="V796" s="4"/>
      <c r="W796" s="4"/>
      <c r="AG796" s="9"/>
      <c r="AT796" s="4"/>
      <c r="AU796" s="4"/>
      <c r="BA796" s="4"/>
      <c r="BB796" s="4"/>
    </row>
    <row r="797" spans="15:54" x14ac:dyDescent="0.4">
      <c r="O797" s="4"/>
      <c r="P797" s="4"/>
      <c r="V797" s="4"/>
      <c r="W797" s="4"/>
      <c r="AG797" s="9"/>
      <c r="AT797" s="4"/>
      <c r="AU797" s="4"/>
      <c r="BA797" s="4"/>
      <c r="BB797" s="4"/>
    </row>
    <row r="798" spans="15:54" x14ac:dyDescent="0.4">
      <c r="O798" s="4"/>
      <c r="P798" s="4"/>
      <c r="V798" s="4"/>
      <c r="W798" s="4"/>
      <c r="AG798" s="9"/>
      <c r="AT798" s="4"/>
      <c r="AU798" s="4"/>
      <c r="BA798" s="4"/>
      <c r="BB798" s="4"/>
    </row>
    <row r="799" spans="15:54" x14ac:dyDescent="0.4">
      <c r="O799" s="4"/>
      <c r="P799" s="4"/>
      <c r="V799" s="4"/>
      <c r="W799" s="4"/>
      <c r="AG799" s="9"/>
      <c r="AT799" s="4"/>
      <c r="AU799" s="4"/>
      <c r="BA799" s="4"/>
      <c r="BB799" s="4"/>
    </row>
    <row r="800" spans="15:54" x14ac:dyDescent="0.4">
      <c r="O800" s="4"/>
      <c r="P800" s="4"/>
      <c r="V800" s="4"/>
      <c r="W800" s="4"/>
      <c r="AG800" s="9"/>
      <c r="AT800" s="4"/>
      <c r="AU800" s="4"/>
      <c r="BA800" s="4"/>
      <c r="BB800" s="4"/>
    </row>
    <row r="801" spans="15:54" x14ac:dyDescent="0.4">
      <c r="O801" s="4"/>
      <c r="P801" s="4"/>
      <c r="V801" s="4"/>
      <c r="W801" s="4"/>
      <c r="AG801" s="9"/>
      <c r="AT801" s="4"/>
      <c r="AU801" s="4"/>
      <c r="BA801" s="4"/>
      <c r="BB801" s="4"/>
    </row>
    <row r="802" spans="15:54" x14ac:dyDescent="0.4">
      <c r="O802" s="4"/>
      <c r="P802" s="4"/>
      <c r="V802" s="4"/>
      <c r="W802" s="4"/>
      <c r="AG802" s="9"/>
      <c r="AT802" s="4"/>
      <c r="AU802" s="4"/>
      <c r="BA802" s="4"/>
      <c r="BB802" s="4"/>
    </row>
    <row r="803" spans="15:54" x14ac:dyDescent="0.4">
      <c r="O803" s="4"/>
      <c r="P803" s="4"/>
      <c r="V803" s="4"/>
      <c r="W803" s="4"/>
      <c r="AG803" s="9"/>
      <c r="AT803" s="4"/>
      <c r="AU803" s="4"/>
      <c r="BA803" s="4"/>
      <c r="BB803" s="4"/>
    </row>
    <row r="804" spans="15:54" x14ac:dyDescent="0.4">
      <c r="O804" s="4"/>
      <c r="P804" s="4"/>
      <c r="V804" s="4"/>
      <c r="W804" s="4"/>
      <c r="AG804" s="9"/>
      <c r="AT804" s="4"/>
      <c r="AU804" s="4"/>
      <c r="BA804" s="4"/>
      <c r="BB804" s="4"/>
    </row>
    <row r="805" spans="15:54" x14ac:dyDescent="0.4">
      <c r="O805" s="4"/>
      <c r="P805" s="4"/>
      <c r="V805" s="4"/>
      <c r="W805" s="4"/>
      <c r="AG805" s="9"/>
      <c r="AT805" s="4"/>
      <c r="AU805" s="4"/>
      <c r="BA805" s="4"/>
      <c r="BB805" s="4"/>
    </row>
    <row r="806" spans="15:54" x14ac:dyDescent="0.4">
      <c r="O806" s="4"/>
      <c r="P806" s="4"/>
      <c r="V806" s="4"/>
      <c r="W806" s="4"/>
      <c r="AG806" s="9"/>
      <c r="AT806" s="4"/>
      <c r="AU806" s="4"/>
      <c r="BA806" s="4"/>
      <c r="BB806" s="4"/>
    </row>
    <row r="807" spans="15:54" x14ac:dyDescent="0.4">
      <c r="O807" s="4"/>
      <c r="P807" s="4"/>
      <c r="V807" s="4"/>
      <c r="W807" s="4"/>
      <c r="AG807" s="9"/>
      <c r="AT807" s="4"/>
      <c r="AU807" s="4"/>
      <c r="BA807" s="4"/>
      <c r="BB807" s="4"/>
    </row>
    <row r="808" spans="15:54" x14ac:dyDescent="0.4">
      <c r="O808" s="4"/>
      <c r="P808" s="4"/>
      <c r="V808" s="4"/>
      <c r="W808" s="4"/>
      <c r="AG808" s="9"/>
      <c r="AT808" s="4"/>
      <c r="AU808" s="4"/>
      <c r="BA808" s="4"/>
      <c r="BB808" s="4"/>
    </row>
    <row r="809" spans="15:54" x14ac:dyDescent="0.4">
      <c r="O809" s="4"/>
      <c r="P809" s="4"/>
      <c r="V809" s="4"/>
      <c r="W809" s="4"/>
      <c r="AG809" s="9"/>
      <c r="AT809" s="4"/>
      <c r="AU809" s="4"/>
      <c r="BA809" s="4"/>
      <c r="BB809" s="4"/>
    </row>
    <row r="810" spans="15:54" x14ac:dyDescent="0.4">
      <c r="O810" s="4"/>
      <c r="P810" s="4"/>
      <c r="V810" s="4"/>
      <c r="W810" s="4"/>
      <c r="AG810" s="9"/>
      <c r="AT810" s="4"/>
      <c r="AU810" s="4"/>
      <c r="BA810" s="4"/>
      <c r="BB810" s="4"/>
    </row>
    <row r="811" spans="15:54" x14ac:dyDescent="0.4">
      <c r="O811" s="4"/>
      <c r="P811" s="4"/>
      <c r="V811" s="4"/>
      <c r="W811" s="4"/>
      <c r="AG811" s="9"/>
      <c r="AT811" s="4"/>
      <c r="AU811" s="4"/>
      <c r="BA811" s="4"/>
      <c r="BB811" s="4"/>
    </row>
    <row r="812" spans="15:54" x14ac:dyDescent="0.4">
      <c r="O812" s="4"/>
      <c r="P812" s="4"/>
      <c r="V812" s="4"/>
      <c r="W812" s="4"/>
      <c r="AG812" s="9"/>
      <c r="AT812" s="4"/>
      <c r="AU812" s="4"/>
      <c r="BA812" s="4"/>
      <c r="BB812" s="4"/>
    </row>
    <row r="813" spans="15:54" x14ac:dyDescent="0.4">
      <c r="O813" s="4"/>
      <c r="P813" s="4"/>
      <c r="V813" s="4"/>
      <c r="W813" s="4"/>
      <c r="AG813" s="9"/>
      <c r="AT813" s="4"/>
      <c r="AU813" s="4"/>
      <c r="BA813" s="4"/>
      <c r="BB813" s="4"/>
    </row>
    <row r="814" spans="15:54" x14ac:dyDescent="0.4">
      <c r="O814" s="4"/>
      <c r="P814" s="4"/>
      <c r="V814" s="4"/>
      <c r="W814" s="4"/>
      <c r="AG814" s="9"/>
      <c r="AT814" s="4"/>
      <c r="AU814" s="4"/>
      <c r="BA814" s="4"/>
      <c r="BB814" s="4"/>
    </row>
    <row r="815" spans="15:54" x14ac:dyDescent="0.4">
      <c r="O815" s="4"/>
      <c r="P815" s="4"/>
      <c r="V815" s="4"/>
      <c r="W815" s="4"/>
      <c r="AG815" s="9"/>
      <c r="AT815" s="4"/>
      <c r="AU815" s="4"/>
      <c r="BA815" s="4"/>
      <c r="BB815" s="4"/>
    </row>
    <row r="816" spans="15:54" x14ac:dyDescent="0.4">
      <c r="O816" s="4"/>
      <c r="P816" s="4"/>
      <c r="V816" s="4"/>
      <c r="W816" s="4"/>
      <c r="AG816" s="9"/>
      <c r="AT816" s="4"/>
      <c r="AU816" s="4"/>
      <c r="BA816" s="4"/>
      <c r="BB816" s="4"/>
    </row>
    <row r="817" spans="15:54" x14ac:dyDescent="0.4">
      <c r="O817" s="4"/>
      <c r="P817" s="4"/>
      <c r="V817" s="4"/>
      <c r="W817" s="4"/>
      <c r="AG817" s="9"/>
      <c r="AT817" s="4"/>
      <c r="AU817" s="4"/>
      <c r="BA817" s="4"/>
      <c r="BB817" s="4"/>
    </row>
    <row r="818" spans="15:54" x14ac:dyDescent="0.4">
      <c r="O818" s="4"/>
      <c r="P818" s="4"/>
      <c r="V818" s="4"/>
      <c r="W818" s="4"/>
      <c r="AG818" s="9"/>
      <c r="AT818" s="4"/>
      <c r="AU818" s="4"/>
      <c r="BA818" s="4"/>
      <c r="BB818" s="4"/>
    </row>
    <row r="819" spans="15:54" x14ac:dyDescent="0.4">
      <c r="O819" s="4"/>
      <c r="P819" s="4"/>
      <c r="V819" s="4"/>
      <c r="W819" s="4"/>
      <c r="AG819" s="9"/>
      <c r="AT819" s="4"/>
      <c r="AU819" s="4"/>
      <c r="BA819" s="4"/>
      <c r="BB819" s="4"/>
    </row>
    <row r="820" spans="15:54" x14ac:dyDescent="0.4">
      <c r="O820" s="4"/>
      <c r="P820" s="4"/>
      <c r="V820" s="4"/>
      <c r="W820" s="4"/>
      <c r="AG820" s="9"/>
      <c r="AT820" s="4"/>
      <c r="AU820" s="4"/>
      <c r="BA820" s="4"/>
      <c r="BB820" s="4"/>
    </row>
    <row r="821" spans="15:54" x14ac:dyDescent="0.4">
      <c r="O821" s="4"/>
      <c r="P821" s="4"/>
      <c r="V821" s="4"/>
      <c r="W821" s="4"/>
      <c r="AG821" s="9"/>
      <c r="AT821" s="4"/>
      <c r="AU821" s="4"/>
      <c r="BA821" s="4"/>
      <c r="BB821" s="4"/>
    </row>
    <row r="822" spans="15:54" x14ac:dyDescent="0.4">
      <c r="O822" s="4"/>
      <c r="P822" s="4"/>
      <c r="V822" s="4"/>
      <c r="W822" s="4"/>
      <c r="AG822" s="9"/>
      <c r="AT822" s="4"/>
      <c r="AU822" s="4"/>
      <c r="BA822" s="4"/>
      <c r="BB822" s="4"/>
    </row>
    <row r="823" spans="15:54" x14ac:dyDescent="0.4">
      <c r="O823" s="4"/>
      <c r="P823" s="4"/>
      <c r="V823" s="4"/>
      <c r="W823" s="4"/>
      <c r="AG823" s="9"/>
      <c r="AT823" s="4"/>
      <c r="AU823" s="4"/>
      <c r="BA823" s="4"/>
      <c r="BB823" s="4"/>
    </row>
    <row r="824" spans="15:54" x14ac:dyDescent="0.4">
      <c r="O824" s="4"/>
      <c r="P824" s="4"/>
      <c r="V824" s="4"/>
      <c r="W824" s="4"/>
      <c r="AG824" s="9"/>
      <c r="AT824" s="4"/>
      <c r="AU824" s="4"/>
      <c r="BA824" s="4"/>
      <c r="BB824" s="4"/>
    </row>
    <row r="825" spans="15:54" x14ac:dyDescent="0.4">
      <c r="O825" s="4"/>
      <c r="P825" s="4"/>
      <c r="V825" s="4"/>
      <c r="W825" s="4"/>
      <c r="AG825" s="9"/>
      <c r="AT825" s="4"/>
      <c r="AU825" s="4"/>
      <c r="BA825" s="4"/>
      <c r="BB825" s="4"/>
    </row>
    <row r="826" spans="15:54" x14ac:dyDescent="0.4">
      <c r="O826" s="4"/>
      <c r="P826" s="4"/>
      <c r="V826" s="4"/>
      <c r="W826" s="4"/>
      <c r="AG826" s="9"/>
      <c r="AT826" s="4"/>
      <c r="AU826" s="4"/>
      <c r="BA826" s="4"/>
      <c r="BB826" s="4"/>
    </row>
    <row r="827" spans="15:54" x14ac:dyDescent="0.4">
      <c r="O827" s="4"/>
      <c r="P827" s="4"/>
      <c r="V827" s="4"/>
      <c r="W827" s="4"/>
      <c r="AG827" s="9"/>
      <c r="AT827" s="4"/>
      <c r="AU827" s="4"/>
      <c r="BA827" s="4"/>
      <c r="BB827" s="4"/>
    </row>
    <row r="828" spans="15:54" x14ac:dyDescent="0.4">
      <c r="O828" s="4"/>
      <c r="P828" s="4"/>
      <c r="V828" s="4"/>
      <c r="W828" s="4"/>
      <c r="AG828" s="9"/>
      <c r="AT828" s="4"/>
      <c r="AU828" s="4"/>
      <c r="BA828" s="4"/>
      <c r="BB828" s="4"/>
    </row>
    <row r="829" spans="15:54" x14ac:dyDescent="0.4">
      <c r="O829" s="4"/>
      <c r="P829" s="4"/>
      <c r="V829" s="4"/>
      <c r="W829" s="4"/>
      <c r="AG829" s="9"/>
      <c r="AT829" s="4"/>
      <c r="AU829" s="4"/>
      <c r="BA829" s="4"/>
      <c r="BB829" s="4"/>
    </row>
    <row r="830" spans="15:54" x14ac:dyDescent="0.4">
      <c r="O830" s="4"/>
      <c r="P830" s="4"/>
      <c r="V830" s="4"/>
      <c r="W830" s="4"/>
      <c r="AG830" s="9"/>
      <c r="AT830" s="4"/>
      <c r="AU830" s="4"/>
      <c r="BA830" s="4"/>
      <c r="BB830" s="4"/>
    </row>
    <row r="831" spans="15:54" x14ac:dyDescent="0.4">
      <c r="O831" s="4"/>
      <c r="P831" s="4"/>
      <c r="V831" s="4"/>
      <c r="W831" s="4"/>
      <c r="AG831" s="9"/>
      <c r="AT831" s="4"/>
      <c r="AU831" s="4"/>
      <c r="BA831" s="4"/>
      <c r="BB831" s="4"/>
    </row>
    <row r="832" spans="15:54" x14ac:dyDescent="0.4">
      <c r="O832" s="4"/>
      <c r="P832" s="4"/>
      <c r="V832" s="4"/>
      <c r="W832" s="4"/>
      <c r="AG832" s="9"/>
      <c r="AT832" s="4"/>
      <c r="AU832" s="4"/>
      <c r="BA832" s="4"/>
      <c r="BB832" s="4"/>
    </row>
    <row r="833" spans="15:54" x14ac:dyDescent="0.4">
      <c r="O833" s="4"/>
      <c r="P833" s="4"/>
      <c r="V833" s="4"/>
      <c r="W833" s="4"/>
      <c r="AG833" s="9"/>
      <c r="AT833" s="4"/>
      <c r="AU833" s="4"/>
      <c r="BA833" s="4"/>
      <c r="BB833" s="4"/>
    </row>
    <row r="834" spans="15:54" x14ac:dyDescent="0.4">
      <c r="O834" s="4"/>
      <c r="P834" s="4"/>
      <c r="V834" s="4"/>
      <c r="W834" s="4"/>
      <c r="AG834" s="9"/>
      <c r="AT834" s="4"/>
      <c r="AU834" s="4"/>
      <c r="BA834" s="4"/>
      <c r="BB834" s="4"/>
    </row>
    <row r="835" spans="15:54" x14ac:dyDescent="0.4">
      <c r="O835" s="4"/>
      <c r="P835" s="4"/>
      <c r="V835" s="4"/>
      <c r="W835" s="4"/>
      <c r="AG835" s="9"/>
      <c r="AT835" s="4"/>
      <c r="AU835" s="4"/>
      <c r="BA835" s="4"/>
      <c r="BB835" s="4"/>
    </row>
    <row r="836" spans="15:54" x14ac:dyDescent="0.4">
      <c r="O836" s="4"/>
      <c r="P836" s="4"/>
      <c r="V836" s="4"/>
      <c r="W836" s="4"/>
      <c r="AT836" s="4"/>
      <c r="AU836" s="4"/>
      <c r="BA836" s="4"/>
      <c r="BB836" s="4"/>
    </row>
    <row r="837" spans="15:54" x14ac:dyDescent="0.4">
      <c r="O837" s="4"/>
      <c r="P837" s="4"/>
      <c r="V837" s="4"/>
      <c r="W837" s="4"/>
      <c r="AG837" s="9"/>
      <c r="AT837" s="4"/>
      <c r="AU837" s="4"/>
      <c r="BA837" s="4"/>
      <c r="BB837" s="4"/>
    </row>
    <row r="838" spans="15:54" x14ac:dyDescent="0.4">
      <c r="O838" s="4"/>
      <c r="P838" s="4"/>
      <c r="V838" s="4"/>
      <c r="W838" s="4"/>
      <c r="AG838" s="9"/>
      <c r="AT838" s="4"/>
      <c r="AU838" s="4"/>
      <c r="BA838" s="4"/>
      <c r="BB838" s="4"/>
    </row>
    <row r="839" spans="15:54" x14ac:dyDescent="0.4">
      <c r="O839" s="4"/>
      <c r="P839" s="4"/>
      <c r="V839" s="4"/>
      <c r="W839" s="4"/>
      <c r="AG839" s="9"/>
      <c r="AT839" s="4"/>
      <c r="AU839" s="4"/>
      <c r="BA839" s="4"/>
      <c r="BB839" s="4"/>
    </row>
    <row r="840" spans="15:54" x14ac:dyDescent="0.4">
      <c r="O840" s="4"/>
      <c r="P840" s="4"/>
      <c r="V840" s="4"/>
      <c r="W840" s="4"/>
      <c r="AG840" s="9"/>
      <c r="AT840" s="4"/>
      <c r="AU840" s="4"/>
      <c r="BA840" s="4"/>
      <c r="BB840" s="4"/>
    </row>
    <row r="841" spans="15:54" x14ac:dyDescent="0.4">
      <c r="O841" s="4"/>
      <c r="P841" s="4"/>
      <c r="V841" s="4"/>
      <c r="W841" s="4"/>
      <c r="AG841" s="9"/>
      <c r="AT841" s="4"/>
      <c r="AU841" s="4"/>
      <c r="BA841" s="4"/>
      <c r="BB841" s="4"/>
    </row>
    <row r="842" spans="15:54" x14ac:dyDescent="0.4">
      <c r="O842" s="4"/>
      <c r="P842" s="4"/>
      <c r="V842" s="4"/>
      <c r="W842" s="4"/>
      <c r="AG842" s="9"/>
      <c r="AT842" s="4"/>
      <c r="AU842" s="4"/>
      <c r="BA842" s="4"/>
      <c r="BB842" s="4"/>
    </row>
    <row r="843" spans="15:54" x14ac:dyDescent="0.4">
      <c r="O843" s="4"/>
      <c r="P843" s="4"/>
      <c r="V843" s="4"/>
      <c r="W843" s="4"/>
      <c r="AG843" s="9"/>
      <c r="AT843" s="4"/>
      <c r="AU843" s="4"/>
      <c r="BA843" s="4"/>
      <c r="BB843" s="4"/>
    </row>
    <row r="844" spans="15:54" x14ac:dyDescent="0.4">
      <c r="O844" s="4"/>
      <c r="P844" s="4"/>
      <c r="V844" s="4"/>
      <c r="W844" s="4"/>
      <c r="AG844" s="9"/>
      <c r="AT844" s="4"/>
      <c r="AU844" s="4"/>
      <c r="BA844" s="4"/>
      <c r="BB844" s="4"/>
    </row>
    <row r="845" spans="15:54" x14ac:dyDescent="0.4">
      <c r="O845" s="4"/>
      <c r="P845" s="4"/>
      <c r="V845" s="4"/>
      <c r="W845" s="4"/>
      <c r="AG845" s="9"/>
      <c r="AT845" s="4"/>
      <c r="AU845" s="4"/>
      <c r="BA845" s="4"/>
      <c r="BB845" s="4"/>
    </row>
    <row r="846" spans="15:54" x14ac:dyDescent="0.4">
      <c r="O846" s="4"/>
      <c r="P846" s="4"/>
      <c r="V846" s="4"/>
      <c r="W846" s="4"/>
      <c r="AG846" s="9"/>
      <c r="AT846" s="4"/>
      <c r="AU846" s="4"/>
      <c r="BA846" s="4"/>
      <c r="BB846" s="4"/>
    </row>
    <row r="847" spans="15:54" x14ac:dyDescent="0.4">
      <c r="O847" s="4"/>
      <c r="P847" s="4"/>
      <c r="V847" s="4"/>
      <c r="W847" s="4"/>
      <c r="AG847" s="9"/>
      <c r="AT847" s="4"/>
      <c r="AU847" s="4"/>
      <c r="BA847" s="4"/>
      <c r="BB847" s="4"/>
    </row>
    <row r="848" spans="15:54" x14ac:dyDescent="0.4">
      <c r="O848" s="4"/>
      <c r="P848" s="4"/>
      <c r="V848" s="4"/>
      <c r="W848" s="4"/>
      <c r="AG848" s="9"/>
      <c r="AT848" s="4"/>
      <c r="AU848" s="4"/>
      <c r="BA848" s="4"/>
      <c r="BB848" s="4"/>
    </row>
    <row r="849" spans="15:54" x14ac:dyDescent="0.4">
      <c r="O849" s="4"/>
      <c r="P849" s="4"/>
      <c r="V849" s="4"/>
      <c r="W849" s="4"/>
      <c r="AG849" s="9"/>
      <c r="AT849" s="4"/>
      <c r="AU849" s="4"/>
      <c r="BA849" s="4"/>
      <c r="BB849" s="4"/>
    </row>
    <row r="850" spans="15:54" x14ac:dyDescent="0.4">
      <c r="O850" s="4"/>
      <c r="P850" s="4"/>
      <c r="V850" s="4"/>
      <c r="W850" s="4"/>
      <c r="AG850" s="9"/>
      <c r="AT850" s="4"/>
      <c r="AU850" s="4"/>
      <c r="BA850" s="4"/>
      <c r="BB850" s="4"/>
    </row>
    <row r="851" spans="15:54" x14ac:dyDescent="0.4">
      <c r="O851" s="4"/>
      <c r="P851" s="4"/>
      <c r="V851" s="4"/>
      <c r="W851" s="4"/>
      <c r="AG851" s="9"/>
      <c r="AT851" s="4"/>
      <c r="AU851" s="4"/>
      <c r="BA851" s="4"/>
      <c r="BB851" s="4"/>
    </row>
    <row r="852" spans="15:54" x14ac:dyDescent="0.4">
      <c r="O852" s="4"/>
      <c r="P852" s="4"/>
      <c r="V852" s="4"/>
      <c r="W852" s="4"/>
      <c r="AG852" s="9"/>
      <c r="AT852" s="4"/>
      <c r="AU852" s="4"/>
      <c r="BA852" s="4"/>
      <c r="BB852" s="4"/>
    </row>
    <row r="853" spans="15:54" x14ac:dyDescent="0.4">
      <c r="O853" s="4"/>
      <c r="P853" s="4"/>
      <c r="V853" s="4"/>
      <c r="W853" s="4"/>
      <c r="AG853" s="9"/>
      <c r="AT853" s="4"/>
      <c r="AU853" s="4"/>
      <c r="BA853" s="4"/>
      <c r="BB853" s="4"/>
    </row>
    <row r="854" spans="15:54" x14ac:dyDescent="0.4">
      <c r="O854" s="4"/>
      <c r="P854" s="4"/>
      <c r="V854" s="4"/>
      <c r="W854" s="4"/>
      <c r="AG854" s="9"/>
      <c r="AT854" s="4"/>
      <c r="AU854" s="4"/>
      <c r="BA854" s="4"/>
      <c r="BB854" s="4"/>
    </row>
    <row r="855" spans="15:54" x14ac:dyDescent="0.4">
      <c r="O855" s="4"/>
      <c r="P855" s="4"/>
      <c r="V855" s="4"/>
      <c r="W855" s="4"/>
      <c r="AG855" s="9"/>
      <c r="AT855" s="4"/>
      <c r="AU855" s="4"/>
      <c r="BA855" s="4"/>
      <c r="BB855" s="4"/>
    </row>
    <row r="856" spans="15:54" x14ac:dyDescent="0.4">
      <c r="O856" s="4"/>
      <c r="P856" s="4"/>
      <c r="V856" s="4"/>
      <c r="W856" s="4"/>
      <c r="AT856" s="4"/>
      <c r="AU856" s="4"/>
      <c r="BA856" s="4"/>
      <c r="BB856" s="4"/>
    </row>
    <row r="857" spans="15:54" x14ac:dyDescent="0.4">
      <c r="O857" s="4"/>
      <c r="P857" s="4"/>
      <c r="V857" s="4"/>
      <c r="W857" s="4"/>
      <c r="AG857" s="9"/>
      <c r="AT857" s="4"/>
      <c r="AU857" s="4"/>
      <c r="BA857" s="4"/>
      <c r="BB857" s="4"/>
    </row>
    <row r="858" spans="15:54" x14ac:dyDescent="0.4">
      <c r="O858" s="4"/>
      <c r="P858" s="4"/>
      <c r="V858" s="4"/>
      <c r="W858" s="4"/>
      <c r="AG858" s="9"/>
      <c r="AT858" s="4"/>
      <c r="AU858" s="4"/>
      <c r="BA858" s="4"/>
      <c r="BB858" s="4"/>
    </row>
    <row r="859" spans="15:54" x14ac:dyDescent="0.4">
      <c r="O859" s="4"/>
      <c r="P859" s="4"/>
      <c r="V859" s="4"/>
      <c r="W859" s="4"/>
      <c r="AG859" s="9"/>
      <c r="AT859" s="4"/>
      <c r="AU859" s="4"/>
      <c r="BA859" s="4"/>
      <c r="BB859" s="4"/>
    </row>
    <row r="860" spans="15:54" x14ac:dyDescent="0.4">
      <c r="O860" s="4"/>
      <c r="P860" s="4"/>
      <c r="V860" s="4"/>
      <c r="W860" s="4"/>
      <c r="AG860" s="9"/>
      <c r="AT860" s="4"/>
      <c r="AU860" s="4"/>
      <c r="BA860" s="4"/>
      <c r="BB860" s="4"/>
    </row>
    <row r="861" spans="15:54" x14ac:dyDescent="0.4">
      <c r="O861" s="4"/>
      <c r="P861" s="4"/>
      <c r="V861" s="4"/>
      <c r="W861" s="4"/>
      <c r="AG861" s="9"/>
      <c r="AT861" s="4"/>
      <c r="AU861" s="4"/>
      <c r="BA861" s="4"/>
      <c r="BB861" s="4"/>
    </row>
    <row r="862" spans="15:54" x14ac:dyDescent="0.4">
      <c r="O862" s="4"/>
      <c r="P862" s="4"/>
      <c r="V862" s="4"/>
      <c r="W862" s="4"/>
      <c r="AG862" s="9"/>
      <c r="AT862" s="4"/>
      <c r="AU862" s="4"/>
      <c r="BA862" s="4"/>
      <c r="BB862" s="4"/>
    </row>
    <row r="863" spans="15:54" x14ac:dyDescent="0.4">
      <c r="O863" s="4"/>
      <c r="P863" s="4"/>
      <c r="V863" s="4"/>
      <c r="W863" s="4"/>
      <c r="AG863" s="9"/>
      <c r="AT863" s="4"/>
      <c r="AU863" s="4"/>
      <c r="BA863" s="4"/>
      <c r="BB863" s="4"/>
    </row>
    <row r="864" spans="15:54" x14ac:dyDescent="0.4">
      <c r="O864" s="4"/>
      <c r="P864" s="4"/>
      <c r="V864" s="4"/>
      <c r="W864" s="4"/>
      <c r="AG864" s="9"/>
      <c r="AT864" s="4"/>
      <c r="AU864" s="4"/>
      <c r="BA864" s="4"/>
      <c r="BB864" s="4"/>
    </row>
    <row r="865" spans="15:54" x14ac:dyDescent="0.4">
      <c r="O865" s="4"/>
      <c r="P865" s="4"/>
      <c r="V865" s="4"/>
      <c r="W865" s="4"/>
      <c r="AG865" s="9"/>
      <c r="AT865" s="4"/>
      <c r="AU865" s="4"/>
      <c r="BA865" s="4"/>
      <c r="BB865" s="4"/>
    </row>
    <row r="866" spans="15:54" x14ac:dyDescent="0.4">
      <c r="O866" s="4"/>
      <c r="P866" s="4"/>
      <c r="V866" s="4"/>
      <c r="W866" s="4"/>
      <c r="AG866" s="9"/>
      <c r="AT866" s="4"/>
      <c r="AU866" s="4"/>
      <c r="BA866" s="4"/>
      <c r="BB866" s="4"/>
    </row>
    <row r="867" spans="15:54" x14ac:dyDescent="0.4">
      <c r="O867" s="4"/>
      <c r="P867" s="4"/>
      <c r="V867" s="4"/>
      <c r="W867" s="4"/>
      <c r="AG867" s="9"/>
      <c r="AT867" s="4"/>
      <c r="AU867" s="4"/>
      <c r="BA867" s="4"/>
      <c r="BB867" s="4"/>
    </row>
    <row r="868" spans="15:54" x14ac:dyDescent="0.4">
      <c r="O868" s="4"/>
      <c r="P868" s="4"/>
      <c r="V868" s="4"/>
      <c r="W868" s="4"/>
      <c r="AG868" s="9"/>
      <c r="AT868" s="4"/>
      <c r="AU868" s="4"/>
      <c r="BA868" s="4"/>
      <c r="BB868" s="4"/>
    </row>
    <row r="869" spans="15:54" x14ac:dyDescent="0.4">
      <c r="O869" s="4"/>
      <c r="P869" s="4"/>
      <c r="V869" s="4"/>
      <c r="W869" s="4"/>
      <c r="AG869" s="9"/>
      <c r="AT869" s="4"/>
      <c r="AU869" s="4"/>
      <c r="BA869" s="4"/>
      <c r="BB869" s="4"/>
    </row>
    <row r="870" spans="15:54" x14ac:dyDescent="0.4">
      <c r="O870" s="4"/>
      <c r="P870" s="4"/>
      <c r="V870" s="4"/>
      <c r="W870" s="4"/>
      <c r="AG870" s="9"/>
      <c r="AT870" s="4"/>
      <c r="AU870" s="4"/>
      <c r="BA870" s="4"/>
      <c r="BB870" s="4"/>
    </row>
    <row r="871" spans="15:54" x14ac:dyDescent="0.4">
      <c r="O871" s="4"/>
      <c r="P871" s="4"/>
      <c r="V871" s="4"/>
      <c r="W871" s="4"/>
      <c r="AG871" s="9"/>
      <c r="AT871" s="4"/>
      <c r="AU871" s="4"/>
      <c r="BA871" s="4"/>
      <c r="BB871" s="4"/>
    </row>
    <row r="872" spans="15:54" x14ac:dyDescent="0.4">
      <c r="O872" s="4"/>
      <c r="P872" s="4"/>
      <c r="V872" s="4"/>
      <c r="W872" s="4"/>
      <c r="AG872" s="9"/>
      <c r="AT872" s="4"/>
      <c r="AU872" s="4"/>
      <c r="BA872" s="4"/>
      <c r="BB872" s="4"/>
    </row>
    <row r="873" spans="15:54" x14ac:dyDescent="0.4">
      <c r="O873" s="4"/>
      <c r="P873" s="4"/>
      <c r="V873" s="4"/>
      <c r="W873" s="4"/>
      <c r="AG873" s="9"/>
      <c r="AT873" s="4"/>
      <c r="AU873" s="4"/>
      <c r="BA873" s="4"/>
      <c r="BB873" s="4"/>
    </row>
    <row r="874" spans="15:54" x14ac:dyDescent="0.4">
      <c r="O874" s="4"/>
      <c r="P874" s="4"/>
      <c r="V874" s="4"/>
      <c r="W874" s="4"/>
      <c r="AG874" s="9"/>
      <c r="AT874" s="4"/>
      <c r="AU874" s="4"/>
      <c r="BA874" s="4"/>
      <c r="BB874" s="4"/>
    </row>
    <row r="875" spans="15:54" x14ac:dyDescent="0.4">
      <c r="O875" s="4"/>
      <c r="P875" s="4"/>
      <c r="V875" s="4"/>
      <c r="W875" s="4"/>
      <c r="AG875" s="9"/>
      <c r="AT875" s="4"/>
      <c r="AU875" s="4"/>
      <c r="BA875" s="4"/>
      <c r="BB875" s="4"/>
    </row>
    <row r="876" spans="15:54" x14ac:dyDescent="0.4">
      <c r="O876" s="4"/>
      <c r="P876" s="4"/>
      <c r="V876" s="4"/>
      <c r="W876" s="4"/>
      <c r="AG876" s="9"/>
      <c r="AT876" s="4"/>
      <c r="AU876" s="4"/>
      <c r="BA876" s="4"/>
      <c r="BB876" s="4"/>
    </row>
    <row r="877" spans="15:54" x14ac:dyDescent="0.4">
      <c r="O877" s="4"/>
      <c r="P877" s="4"/>
      <c r="V877" s="4"/>
      <c r="W877" s="4"/>
      <c r="AG877" s="9"/>
      <c r="AT877" s="4"/>
      <c r="AU877" s="4"/>
      <c r="BA877" s="4"/>
      <c r="BB877" s="4"/>
    </row>
    <row r="878" spans="15:54" x14ac:dyDescent="0.4">
      <c r="O878" s="4"/>
      <c r="P878" s="4"/>
      <c r="V878" s="4"/>
      <c r="W878" s="4"/>
      <c r="AG878" s="9"/>
      <c r="AT878" s="4"/>
      <c r="AU878" s="4"/>
      <c r="BA878" s="4"/>
      <c r="BB878" s="4"/>
    </row>
    <row r="879" spans="15:54" x14ac:dyDescent="0.4">
      <c r="O879" s="4"/>
      <c r="P879" s="4"/>
      <c r="V879" s="4"/>
      <c r="W879" s="4"/>
      <c r="AG879" s="9"/>
      <c r="AT879" s="4"/>
      <c r="AU879" s="4"/>
      <c r="BA879" s="4"/>
      <c r="BB879" s="4"/>
    </row>
    <row r="880" spans="15:54" x14ac:dyDescent="0.4">
      <c r="O880" s="4"/>
      <c r="P880" s="4"/>
      <c r="V880" s="4"/>
      <c r="W880" s="4"/>
      <c r="AG880" s="9"/>
      <c r="AT880" s="4"/>
      <c r="AU880" s="4"/>
      <c r="BA880" s="4"/>
      <c r="BB880" s="4"/>
    </row>
    <row r="881" spans="15:54" x14ac:dyDescent="0.4">
      <c r="O881" s="4"/>
      <c r="P881" s="4"/>
      <c r="V881" s="4"/>
      <c r="W881" s="4"/>
      <c r="AG881" s="9"/>
      <c r="AT881" s="4"/>
      <c r="AU881" s="4"/>
      <c r="BA881" s="4"/>
      <c r="BB881" s="4"/>
    </row>
    <row r="882" spans="15:54" x14ac:dyDescent="0.4">
      <c r="O882" s="4"/>
      <c r="P882" s="4"/>
      <c r="V882" s="4"/>
      <c r="W882" s="4"/>
      <c r="AG882" s="9"/>
      <c r="AT882" s="4"/>
      <c r="AU882" s="4"/>
      <c r="BA882" s="4"/>
      <c r="BB882" s="4"/>
    </row>
    <row r="883" spans="15:54" x14ac:dyDescent="0.4">
      <c r="O883" s="4"/>
      <c r="P883" s="4"/>
      <c r="V883" s="4"/>
      <c r="W883" s="4"/>
      <c r="AG883" s="9"/>
      <c r="AT883" s="4"/>
      <c r="AU883" s="4"/>
      <c r="BA883" s="4"/>
      <c r="BB883" s="4"/>
    </row>
    <row r="884" spans="15:54" x14ac:dyDescent="0.4">
      <c r="O884" s="4"/>
      <c r="P884" s="4"/>
      <c r="V884" s="4"/>
      <c r="W884" s="4"/>
      <c r="AG884" s="9"/>
      <c r="AT884" s="4"/>
      <c r="AU884" s="4"/>
      <c r="BA884" s="4"/>
      <c r="BB884" s="4"/>
    </row>
    <row r="885" spans="15:54" x14ac:dyDescent="0.4">
      <c r="O885" s="4"/>
      <c r="P885" s="4"/>
      <c r="V885" s="4"/>
      <c r="W885" s="4"/>
      <c r="AG885" s="9"/>
      <c r="AT885" s="4"/>
      <c r="AU885" s="4"/>
      <c r="BA885" s="4"/>
      <c r="BB885" s="4"/>
    </row>
    <row r="886" spans="15:54" x14ac:dyDescent="0.4">
      <c r="O886" s="4"/>
      <c r="P886" s="4"/>
      <c r="V886" s="4"/>
      <c r="W886" s="4"/>
      <c r="AG886" s="9"/>
      <c r="AT886" s="4"/>
      <c r="AU886" s="4"/>
      <c r="BA886" s="4"/>
      <c r="BB886" s="4"/>
    </row>
    <row r="887" spans="15:54" x14ac:dyDescent="0.4">
      <c r="O887" s="4"/>
      <c r="P887" s="4"/>
      <c r="V887" s="4"/>
      <c r="W887" s="4"/>
      <c r="AG887" s="9"/>
      <c r="AT887" s="4"/>
      <c r="AU887" s="4"/>
      <c r="BA887" s="4"/>
      <c r="BB887" s="4"/>
    </row>
    <row r="888" spans="15:54" x14ac:dyDescent="0.4">
      <c r="O888" s="4"/>
      <c r="P888" s="4"/>
      <c r="V888" s="4"/>
      <c r="W888" s="4"/>
      <c r="AG888" s="9"/>
      <c r="AT888" s="4"/>
      <c r="AU888" s="4"/>
      <c r="BA888" s="4"/>
      <c r="BB888" s="4"/>
    </row>
    <row r="889" spans="15:54" x14ac:dyDescent="0.4">
      <c r="O889" s="4"/>
      <c r="P889" s="4"/>
      <c r="V889" s="4"/>
      <c r="W889" s="4"/>
      <c r="AG889" s="9"/>
      <c r="AT889" s="4"/>
      <c r="AU889" s="4"/>
      <c r="BA889" s="4"/>
      <c r="BB889" s="4"/>
    </row>
    <row r="890" spans="15:54" x14ac:dyDescent="0.4">
      <c r="O890" s="4"/>
      <c r="P890" s="4"/>
      <c r="V890" s="4"/>
      <c r="W890" s="4"/>
      <c r="AG890" s="9"/>
      <c r="AT890" s="4"/>
      <c r="AU890" s="4"/>
      <c r="BA890" s="4"/>
      <c r="BB890" s="4"/>
    </row>
    <row r="891" spans="15:54" x14ac:dyDescent="0.4">
      <c r="O891" s="4"/>
      <c r="P891" s="4"/>
      <c r="V891" s="4"/>
      <c r="W891" s="4"/>
      <c r="AG891" s="9"/>
      <c r="AT891" s="4"/>
      <c r="AU891" s="4"/>
      <c r="BA891" s="4"/>
      <c r="BB891" s="4"/>
    </row>
    <row r="892" spans="15:54" x14ac:dyDescent="0.4">
      <c r="O892" s="4"/>
      <c r="P892" s="4"/>
      <c r="V892" s="4"/>
      <c r="W892" s="4"/>
      <c r="AG892" s="9"/>
      <c r="AT892" s="4"/>
      <c r="AU892" s="4"/>
      <c r="BA892" s="4"/>
      <c r="BB892" s="4"/>
    </row>
    <row r="893" spans="15:54" x14ac:dyDescent="0.4">
      <c r="O893" s="4"/>
      <c r="P893" s="4"/>
      <c r="V893" s="4"/>
      <c r="W893" s="4"/>
      <c r="AG893" s="9"/>
      <c r="AT893" s="4"/>
      <c r="AU893" s="4"/>
      <c r="BA893" s="4"/>
      <c r="BB893" s="4"/>
    </row>
    <row r="894" spans="15:54" x14ac:dyDescent="0.4">
      <c r="O894" s="4"/>
      <c r="P894" s="4"/>
      <c r="V894" s="4"/>
      <c r="W894" s="4"/>
      <c r="AG894" s="9"/>
      <c r="AT894" s="4"/>
      <c r="AU894" s="4"/>
      <c r="BA894" s="4"/>
      <c r="BB894" s="4"/>
    </row>
    <row r="895" spans="15:54" x14ac:dyDescent="0.4">
      <c r="O895" s="4"/>
      <c r="P895" s="4"/>
      <c r="V895" s="4"/>
      <c r="W895" s="4"/>
      <c r="AG895" s="9"/>
      <c r="AT895" s="4"/>
      <c r="AU895" s="4"/>
      <c r="BA895" s="4"/>
      <c r="BB895" s="4"/>
    </row>
    <row r="896" spans="15:54" x14ac:dyDescent="0.4">
      <c r="O896" s="4"/>
      <c r="P896" s="4"/>
      <c r="V896" s="4"/>
      <c r="W896" s="4"/>
      <c r="AG896" s="9"/>
      <c r="AT896" s="4"/>
      <c r="AU896" s="4"/>
      <c r="BA896" s="4"/>
      <c r="BB896" s="4"/>
    </row>
    <row r="897" spans="15:54" x14ac:dyDescent="0.4">
      <c r="O897" s="4"/>
      <c r="P897" s="4"/>
      <c r="V897" s="4"/>
      <c r="W897" s="4"/>
      <c r="AG897" s="9"/>
      <c r="AT897" s="4"/>
      <c r="AU897" s="4"/>
      <c r="BA897" s="4"/>
      <c r="BB897" s="4"/>
    </row>
    <row r="898" spans="15:54" x14ac:dyDescent="0.4">
      <c r="O898" s="4"/>
      <c r="P898" s="4"/>
      <c r="V898" s="4"/>
      <c r="W898" s="4"/>
      <c r="AG898" s="9"/>
      <c r="AT898" s="4"/>
      <c r="AU898" s="4"/>
      <c r="BA898" s="4"/>
      <c r="BB898" s="4"/>
    </row>
    <row r="899" spans="15:54" x14ac:dyDescent="0.4">
      <c r="O899" s="4"/>
      <c r="P899" s="4"/>
      <c r="V899" s="4"/>
      <c r="W899" s="4"/>
      <c r="AG899" s="9"/>
      <c r="AT899" s="4"/>
      <c r="AU899" s="4"/>
      <c r="BA899" s="4"/>
      <c r="BB899" s="4"/>
    </row>
    <row r="900" spans="15:54" x14ac:dyDescent="0.4">
      <c r="O900" s="4"/>
      <c r="P900" s="4"/>
      <c r="V900" s="4"/>
      <c r="W900" s="4"/>
      <c r="AG900" s="9"/>
      <c r="AT900" s="4"/>
      <c r="AU900" s="4"/>
      <c r="BA900" s="4"/>
      <c r="BB900" s="4"/>
    </row>
    <row r="901" spans="15:54" x14ac:dyDescent="0.4">
      <c r="O901" s="4"/>
      <c r="P901" s="4"/>
      <c r="V901" s="4"/>
      <c r="W901" s="4"/>
      <c r="AG901" s="9"/>
      <c r="AT901" s="4"/>
      <c r="AU901" s="4"/>
      <c r="BA901" s="4"/>
      <c r="BB901" s="4"/>
    </row>
    <row r="902" spans="15:54" x14ac:dyDescent="0.4">
      <c r="O902" s="4"/>
      <c r="P902" s="4"/>
      <c r="V902" s="4"/>
      <c r="W902" s="4"/>
      <c r="AG902" s="9"/>
      <c r="AT902" s="4"/>
      <c r="AU902" s="4"/>
      <c r="BA902" s="4"/>
      <c r="BB902" s="4"/>
    </row>
    <row r="903" spans="15:54" x14ac:dyDescent="0.4">
      <c r="O903" s="4"/>
      <c r="P903" s="4"/>
      <c r="V903" s="4"/>
      <c r="W903" s="4"/>
      <c r="AG903" s="9"/>
      <c r="AT903" s="4"/>
      <c r="AU903" s="4"/>
      <c r="BA903" s="4"/>
      <c r="BB903" s="4"/>
    </row>
    <row r="904" spans="15:54" x14ac:dyDescent="0.4">
      <c r="O904" s="4"/>
      <c r="P904" s="4"/>
      <c r="V904" s="4"/>
      <c r="W904" s="4"/>
      <c r="AG904" s="9"/>
      <c r="AT904" s="4"/>
      <c r="AU904" s="4"/>
      <c r="BA904" s="4"/>
      <c r="BB904" s="4"/>
    </row>
    <row r="905" spans="15:54" x14ac:dyDescent="0.4">
      <c r="O905" s="4"/>
      <c r="P905" s="4"/>
      <c r="V905" s="4"/>
      <c r="W905" s="4"/>
      <c r="AG905" s="9"/>
      <c r="AT905" s="4"/>
      <c r="AU905" s="4"/>
      <c r="BA905" s="4"/>
      <c r="BB905" s="4"/>
    </row>
    <row r="906" spans="15:54" x14ac:dyDescent="0.4">
      <c r="O906" s="4"/>
      <c r="P906" s="4"/>
      <c r="V906" s="4"/>
      <c r="W906" s="4"/>
      <c r="AG906" s="9"/>
      <c r="AT906" s="4"/>
      <c r="AU906" s="4"/>
      <c r="BA906" s="4"/>
      <c r="BB906" s="4"/>
    </row>
    <row r="907" spans="15:54" x14ac:dyDescent="0.4">
      <c r="O907" s="4"/>
      <c r="P907" s="4"/>
      <c r="V907" s="4"/>
      <c r="W907" s="4"/>
      <c r="AG907" s="9"/>
      <c r="AT907" s="4"/>
      <c r="AU907" s="4"/>
      <c r="BA907" s="4"/>
      <c r="BB907" s="4"/>
    </row>
    <row r="908" spans="15:54" x14ac:dyDescent="0.4">
      <c r="O908" s="4"/>
      <c r="P908" s="4"/>
      <c r="V908" s="4"/>
      <c r="W908" s="4"/>
      <c r="AG908" s="9"/>
      <c r="AT908" s="4"/>
      <c r="AU908" s="4"/>
      <c r="BA908" s="4"/>
      <c r="BB908" s="4"/>
    </row>
    <row r="909" spans="15:54" x14ac:dyDescent="0.4">
      <c r="O909" s="4"/>
      <c r="P909" s="4"/>
      <c r="V909" s="4"/>
      <c r="W909" s="4"/>
      <c r="AG909" s="9"/>
      <c r="AT909" s="4"/>
      <c r="AU909" s="4"/>
      <c r="BA909" s="4"/>
      <c r="BB909" s="4"/>
    </row>
    <row r="910" spans="15:54" x14ac:dyDescent="0.4">
      <c r="O910" s="4"/>
      <c r="P910" s="4"/>
      <c r="V910" s="4"/>
      <c r="W910" s="4"/>
      <c r="AG910" s="9"/>
      <c r="AT910" s="4"/>
      <c r="AU910" s="4"/>
      <c r="BA910" s="4"/>
      <c r="BB910" s="4"/>
    </row>
    <row r="911" spans="15:54" x14ac:dyDescent="0.4">
      <c r="O911" s="4"/>
      <c r="P911" s="4"/>
      <c r="V911" s="4"/>
      <c r="W911" s="4"/>
      <c r="AG911" s="9"/>
      <c r="AT911" s="4"/>
      <c r="AU911" s="4"/>
      <c r="BA911" s="4"/>
      <c r="BB911" s="4"/>
    </row>
    <row r="912" spans="15:54" x14ac:dyDescent="0.4">
      <c r="O912" s="4"/>
      <c r="P912" s="4"/>
      <c r="V912" s="4"/>
      <c r="W912" s="4"/>
      <c r="AG912" s="9"/>
      <c r="AT912" s="4"/>
      <c r="AU912" s="4"/>
      <c r="BA912" s="4"/>
      <c r="BB912" s="4"/>
    </row>
    <row r="913" spans="15:54" x14ac:dyDescent="0.4">
      <c r="O913" s="4"/>
      <c r="P913" s="4"/>
      <c r="V913" s="4"/>
      <c r="W913" s="4"/>
      <c r="AG913" s="9"/>
      <c r="AT913" s="4"/>
      <c r="AU913" s="4"/>
      <c r="BA913" s="4"/>
      <c r="BB913" s="4"/>
    </row>
    <row r="914" spans="15:54" x14ac:dyDescent="0.4">
      <c r="O914" s="4"/>
      <c r="P914" s="4"/>
      <c r="V914" s="4"/>
      <c r="W914" s="4"/>
      <c r="AG914" s="9"/>
      <c r="AT914" s="4"/>
      <c r="AU914" s="4"/>
      <c r="BA914" s="4"/>
      <c r="BB914" s="4"/>
    </row>
    <row r="915" spans="15:54" x14ac:dyDescent="0.4">
      <c r="O915" s="4"/>
      <c r="P915" s="4"/>
      <c r="V915" s="4"/>
      <c r="W915" s="4"/>
      <c r="AG915" s="9"/>
      <c r="AT915" s="4"/>
      <c r="AU915" s="4"/>
      <c r="BA915" s="4"/>
      <c r="BB915" s="4"/>
    </row>
    <row r="916" spans="15:54" x14ac:dyDescent="0.4">
      <c r="O916" s="4"/>
      <c r="P916" s="4"/>
      <c r="V916" s="4"/>
      <c r="W916" s="4"/>
      <c r="AG916" s="9"/>
      <c r="AT916" s="4"/>
      <c r="AU916" s="4"/>
      <c r="BA916" s="4"/>
      <c r="BB916" s="4"/>
    </row>
    <row r="917" spans="15:54" x14ac:dyDescent="0.4">
      <c r="O917" s="4"/>
      <c r="P917" s="4"/>
      <c r="V917" s="4"/>
      <c r="W917" s="4"/>
      <c r="AT917" s="4"/>
      <c r="AU917" s="4"/>
      <c r="BA917" s="4"/>
      <c r="BB917" s="4"/>
    </row>
    <row r="918" spans="15:54" x14ac:dyDescent="0.4">
      <c r="O918" s="4"/>
      <c r="P918" s="4"/>
      <c r="V918" s="4"/>
      <c r="W918" s="4"/>
      <c r="AG918" s="9"/>
      <c r="AT918" s="4"/>
      <c r="AU918" s="4"/>
      <c r="BA918" s="4"/>
      <c r="BB918" s="4"/>
    </row>
    <row r="919" spans="15:54" x14ac:dyDescent="0.4">
      <c r="O919" s="4"/>
      <c r="P919" s="4"/>
      <c r="V919" s="4"/>
      <c r="W919" s="4"/>
      <c r="AG919" s="9"/>
      <c r="AT919" s="4"/>
      <c r="AU919" s="4"/>
      <c r="BA919" s="4"/>
      <c r="BB919" s="4"/>
    </row>
    <row r="920" spans="15:54" x14ac:dyDescent="0.4">
      <c r="O920" s="4"/>
      <c r="P920" s="4"/>
      <c r="V920" s="4"/>
      <c r="W920" s="4"/>
      <c r="AG920" s="9"/>
      <c r="AT920" s="4"/>
      <c r="AU920" s="4"/>
      <c r="BA920" s="4"/>
      <c r="BB920" s="4"/>
    </row>
    <row r="921" spans="15:54" x14ac:dyDescent="0.4">
      <c r="O921" s="4"/>
      <c r="P921" s="4"/>
      <c r="V921" s="4"/>
      <c r="W921" s="4"/>
      <c r="AG921" s="9"/>
      <c r="AT921" s="4"/>
      <c r="AU921" s="4"/>
      <c r="BA921" s="4"/>
      <c r="BB921" s="4"/>
    </row>
    <row r="922" spans="15:54" x14ac:dyDescent="0.4">
      <c r="O922" s="4"/>
      <c r="P922" s="4"/>
      <c r="V922" s="4"/>
      <c r="W922" s="4"/>
      <c r="AG922" s="9"/>
      <c r="AT922" s="4"/>
      <c r="AU922" s="4"/>
      <c r="BA922" s="4"/>
      <c r="BB922" s="4"/>
    </row>
    <row r="923" spans="15:54" x14ac:dyDescent="0.4">
      <c r="O923" s="4"/>
      <c r="P923" s="4"/>
      <c r="V923" s="4"/>
      <c r="W923" s="4"/>
      <c r="AG923" s="9"/>
      <c r="AT923" s="4"/>
      <c r="AU923" s="4"/>
      <c r="BA923" s="4"/>
      <c r="BB923" s="4"/>
    </row>
    <row r="924" spans="15:54" x14ac:dyDescent="0.4">
      <c r="O924" s="4"/>
      <c r="P924" s="4"/>
      <c r="V924" s="4"/>
      <c r="W924" s="4"/>
      <c r="AG924" s="9"/>
      <c r="AT924" s="4"/>
      <c r="AU924" s="4"/>
      <c r="BA924" s="4"/>
      <c r="BB924" s="4"/>
    </row>
    <row r="925" spans="15:54" x14ac:dyDescent="0.4">
      <c r="O925" s="4"/>
      <c r="P925" s="4"/>
      <c r="V925" s="4"/>
      <c r="W925" s="4"/>
      <c r="AG925" s="9"/>
      <c r="AT925" s="4"/>
      <c r="AU925" s="4"/>
      <c r="BA925" s="4"/>
      <c r="BB925" s="4"/>
    </row>
    <row r="926" spans="15:54" x14ac:dyDescent="0.4">
      <c r="O926" s="4"/>
      <c r="P926" s="4"/>
      <c r="V926" s="4"/>
      <c r="W926" s="4"/>
      <c r="AG926" s="9"/>
      <c r="AT926" s="4"/>
      <c r="AU926" s="4"/>
      <c r="BA926" s="4"/>
      <c r="BB926" s="4"/>
    </row>
    <row r="927" spans="15:54" x14ac:dyDescent="0.4">
      <c r="O927" s="4"/>
      <c r="P927" s="4"/>
      <c r="V927" s="4"/>
      <c r="W927" s="4"/>
      <c r="AG927" s="9"/>
      <c r="AT927" s="4"/>
      <c r="AU927" s="4"/>
      <c r="BA927" s="4"/>
      <c r="BB927" s="4"/>
    </row>
    <row r="928" spans="15:54" x14ac:dyDescent="0.4">
      <c r="O928" s="4"/>
      <c r="P928" s="4"/>
      <c r="V928" s="4"/>
      <c r="W928" s="4"/>
      <c r="AG928" s="9"/>
      <c r="AT928" s="4"/>
      <c r="AU928" s="4"/>
      <c r="BA928" s="4"/>
      <c r="BB928" s="4"/>
    </row>
    <row r="929" spans="15:54" x14ac:dyDescent="0.4">
      <c r="O929" s="4"/>
      <c r="P929" s="4"/>
      <c r="V929" s="4"/>
      <c r="W929" s="4"/>
      <c r="AG929" s="9"/>
      <c r="AT929" s="4"/>
      <c r="AU929" s="4"/>
      <c r="BA929" s="4"/>
      <c r="BB929" s="4"/>
    </row>
    <row r="930" spans="15:54" x14ac:dyDescent="0.4">
      <c r="O930" s="4"/>
      <c r="P930" s="4"/>
      <c r="V930" s="4"/>
      <c r="W930" s="4"/>
      <c r="AG930" s="9"/>
      <c r="AT930" s="4"/>
      <c r="AU930" s="4"/>
      <c r="BA930" s="4"/>
      <c r="BB930" s="4"/>
    </row>
    <row r="931" spans="15:54" x14ac:dyDescent="0.4">
      <c r="O931" s="4"/>
      <c r="P931" s="4"/>
      <c r="V931" s="4"/>
      <c r="W931" s="4"/>
      <c r="AG931" s="9"/>
      <c r="AT931" s="4"/>
      <c r="AU931" s="4"/>
      <c r="BA931" s="4"/>
      <c r="BB931" s="4"/>
    </row>
    <row r="932" spans="15:54" x14ac:dyDescent="0.4">
      <c r="O932" s="4"/>
      <c r="P932" s="4"/>
      <c r="V932" s="4"/>
      <c r="W932" s="4"/>
      <c r="AG932" s="9"/>
      <c r="AT932" s="4"/>
      <c r="AU932" s="4"/>
      <c r="BA932" s="4"/>
      <c r="BB932" s="4"/>
    </row>
    <row r="933" spans="15:54" x14ac:dyDescent="0.4">
      <c r="O933" s="4"/>
      <c r="P933" s="4"/>
      <c r="V933" s="4"/>
      <c r="W933" s="4"/>
      <c r="AG933" s="9"/>
      <c r="AT933" s="4"/>
      <c r="AU933" s="4"/>
      <c r="BA933" s="4"/>
      <c r="BB933" s="4"/>
    </row>
    <row r="934" spans="15:54" x14ac:dyDescent="0.4">
      <c r="O934" s="4"/>
      <c r="P934" s="4"/>
      <c r="V934" s="4"/>
      <c r="W934" s="4"/>
      <c r="AG934" s="9"/>
      <c r="AT934" s="4"/>
      <c r="AU934" s="4"/>
      <c r="BA934" s="4"/>
      <c r="BB934" s="4"/>
    </row>
    <row r="935" spans="15:54" x14ac:dyDescent="0.4">
      <c r="O935" s="4"/>
      <c r="P935" s="4"/>
      <c r="V935" s="4"/>
      <c r="W935" s="4"/>
      <c r="AG935" s="9"/>
      <c r="AT935" s="4"/>
      <c r="AU935" s="4"/>
      <c r="BA935" s="4"/>
      <c r="BB935" s="4"/>
    </row>
    <row r="936" spans="15:54" x14ac:dyDescent="0.4">
      <c r="O936" s="4"/>
      <c r="P936" s="4"/>
      <c r="V936" s="4"/>
      <c r="W936" s="4"/>
      <c r="AG936" s="9"/>
      <c r="AT936" s="4"/>
      <c r="AU936" s="4"/>
      <c r="BA936" s="4"/>
      <c r="BB936" s="4"/>
    </row>
    <row r="937" spans="15:54" x14ac:dyDescent="0.4">
      <c r="O937" s="4"/>
      <c r="P937" s="4"/>
      <c r="V937" s="4"/>
      <c r="W937" s="4"/>
      <c r="AT937" s="4"/>
      <c r="AU937" s="4"/>
      <c r="BA937" s="4"/>
      <c r="BB937" s="4"/>
    </row>
    <row r="938" spans="15:54" x14ac:dyDescent="0.4">
      <c r="O938" s="4"/>
      <c r="P938" s="4"/>
      <c r="V938" s="4"/>
      <c r="W938" s="4"/>
      <c r="AG938" s="9"/>
      <c r="AT938" s="4"/>
      <c r="AU938" s="4"/>
      <c r="BA938" s="4"/>
      <c r="BB938" s="4"/>
    </row>
    <row r="939" spans="15:54" x14ac:dyDescent="0.4">
      <c r="O939" s="4"/>
      <c r="P939" s="4"/>
      <c r="V939" s="4"/>
      <c r="W939" s="4"/>
      <c r="AG939" s="9"/>
      <c r="AT939" s="4"/>
      <c r="AU939" s="4"/>
      <c r="BA939" s="4"/>
      <c r="BB939" s="4"/>
    </row>
    <row r="940" spans="15:54" x14ac:dyDescent="0.4">
      <c r="O940" s="4"/>
      <c r="P940" s="4"/>
      <c r="V940" s="4"/>
      <c r="W940" s="4"/>
      <c r="AG940" s="9"/>
      <c r="AT940" s="4"/>
      <c r="AU940" s="4"/>
      <c r="BA940" s="4"/>
      <c r="BB940" s="4"/>
    </row>
    <row r="941" spans="15:54" x14ac:dyDescent="0.4">
      <c r="O941" s="4"/>
      <c r="P941" s="4"/>
      <c r="V941" s="4"/>
      <c r="W941" s="4"/>
      <c r="AG941" s="9"/>
      <c r="AT941" s="4"/>
      <c r="AU941" s="4"/>
      <c r="BA941" s="4"/>
      <c r="BB941" s="4"/>
    </row>
    <row r="942" spans="15:54" x14ac:dyDescent="0.4">
      <c r="O942" s="4"/>
      <c r="P942" s="4"/>
      <c r="V942" s="4"/>
      <c r="W942" s="4"/>
      <c r="AG942" s="9"/>
      <c r="AT942" s="4"/>
      <c r="AU942" s="4"/>
      <c r="BA942" s="4"/>
      <c r="BB942" s="4"/>
    </row>
    <row r="943" spans="15:54" x14ac:dyDescent="0.4">
      <c r="O943" s="4"/>
      <c r="P943" s="4"/>
      <c r="V943" s="4"/>
      <c r="W943" s="4"/>
      <c r="AG943" s="9"/>
      <c r="AT943" s="4"/>
      <c r="AU943" s="4"/>
      <c r="BA943" s="4"/>
      <c r="BB943" s="4"/>
    </row>
    <row r="944" spans="15:54" x14ac:dyDescent="0.4">
      <c r="O944" s="4"/>
      <c r="P944" s="4"/>
      <c r="V944" s="4"/>
      <c r="W944" s="4"/>
      <c r="AG944" s="9"/>
      <c r="AT944" s="4"/>
      <c r="AU944" s="4"/>
      <c r="BA944" s="4"/>
      <c r="BB944" s="4"/>
    </row>
    <row r="945" spans="15:54" x14ac:dyDescent="0.4">
      <c r="O945" s="4"/>
      <c r="P945" s="4"/>
      <c r="V945" s="4"/>
      <c r="W945" s="4"/>
      <c r="AG945" s="9"/>
      <c r="AT945" s="4"/>
      <c r="AU945" s="4"/>
      <c r="BA945" s="4"/>
      <c r="BB945" s="4"/>
    </row>
    <row r="946" spans="15:54" x14ac:dyDescent="0.4">
      <c r="O946" s="4"/>
      <c r="P946" s="4"/>
      <c r="V946" s="4"/>
      <c r="W946" s="4"/>
      <c r="AG946" s="9"/>
      <c r="AT946" s="4"/>
      <c r="AU946" s="4"/>
      <c r="BA946" s="4"/>
      <c r="BB946" s="4"/>
    </row>
    <row r="947" spans="15:54" x14ac:dyDescent="0.4">
      <c r="O947" s="4"/>
      <c r="P947" s="4"/>
      <c r="V947" s="4"/>
      <c r="W947" s="4"/>
      <c r="AG947" s="9"/>
      <c r="AT947" s="4"/>
      <c r="AU947" s="4"/>
      <c r="BA947" s="4"/>
      <c r="BB947" s="4"/>
    </row>
    <row r="948" spans="15:54" x14ac:dyDescent="0.4">
      <c r="O948" s="4"/>
      <c r="P948" s="4"/>
      <c r="V948" s="4"/>
      <c r="W948" s="4"/>
      <c r="AG948" s="9"/>
      <c r="AT948" s="4"/>
      <c r="AU948" s="4"/>
      <c r="BA948" s="4"/>
      <c r="BB948" s="4"/>
    </row>
    <row r="949" spans="15:54" x14ac:dyDescent="0.4">
      <c r="O949" s="4"/>
      <c r="P949" s="4"/>
      <c r="V949" s="4"/>
      <c r="W949" s="4"/>
      <c r="AG949" s="9"/>
      <c r="AT949" s="4"/>
      <c r="AU949" s="4"/>
      <c r="BA949" s="4"/>
      <c r="BB949" s="4"/>
    </row>
    <row r="950" spans="15:54" x14ac:dyDescent="0.4">
      <c r="O950" s="4"/>
      <c r="P950" s="4"/>
      <c r="V950" s="4"/>
      <c r="W950" s="4"/>
      <c r="AG950" s="9"/>
      <c r="AT950" s="4"/>
      <c r="AU950" s="4"/>
      <c r="BA950" s="4"/>
      <c r="BB950" s="4"/>
    </row>
    <row r="951" spans="15:54" x14ac:dyDescent="0.4">
      <c r="O951" s="4"/>
      <c r="P951" s="4"/>
      <c r="V951" s="4"/>
      <c r="W951" s="4"/>
      <c r="AG951" s="9"/>
      <c r="AT951" s="4"/>
      <c r="AU951" s="4"/>
      <c r="BA951" s="4"/>
      <c r="BB951" s="4"/>
    </row>
    <row r="952" spans="15:54" x14ac:dyDescent="0.4">
      <c r="O952" s="4"/>
      <c r="P952" s="4"/>
      <c r="V952" s="4"/>
      <c r="W952" s="4"/>
      <c r="AG952" s="9"/>
      <c r="AT952" s="4"/>
      <c r="AU952" s="4"/>
      <c r="BA952" s="4"/>
      <c r="BB952" s="4"/>
    </row>
    <row r="953" spans="15:54" x14ac:dyDescent="0.4">
      <c r="O953" s="4"/>
      <c r="P953" s="4"/>
      <c r="V953" s="4"/>
      <c r="W953" s="4"/>
      <c r="AG953" s="9"/>
      <c r="AT953" s="4"/>
      <c r="AU953" s="4"/>
      <c r="BA953" s="4"/>
      <c r="BB953" s="4"/>
    </row>
    <row r="954" spans="15:54" x14ac:dyDescent="0.4">
      <c r="O954" s="4"/>
      <c r="P954" s="4"/>
      <c r="V954" s="4"/>
      <c r="W954" s="4"/>
      <c r="AG954" s="9"/>
      <c r="AT954" s="4"/>
      <c r="AU954" s="4"/>
      <c r="BA954" s="4"/>
      <c r="BB954" s="4"/>
    </row>
    <row r="955" spans="15:54" x14ac:dyDescent="0.4">
      <c r="O955" s="4"/>
      <c r="P955" s="4"/>
      <c r="V955" s="4"/>
      <c r="W955" s="4"/>
      <c r="AG955" s="9"/>
      <c r="AT955" s="4"/>
      <c r="AU955" s="4"/>
      <c r="BA955" s="4"/>
      <c r="BB955" s="4"/>
    </row>
    <row r="956" spans="15:54" x14ac:dyDescent="0.4">
      <c r="O956" s="4"/>
      <c r="P956" s="4"/>
      <c r="V956" s="4"/>
      <c r="W956" s="4"/>
      <c r="AG956" s="9"/>
      <c r="AT956" s="4"/>
      <c r="AU956" s="4"/>
      <c r="BA956" s="4"/>
      <c r="BB956" s="4"/>
    </row>
    <row r="957" spans="15:54" x14ac:dyDescent="0.4">
      <c r="O957" s="4"/>
      <c r="P957" s="4"/>
      <c r="V957" s="4"/>
      <c r="W957" s="4"/>
      <c r="AG957" s="9"/>
      <c r="AT957" s="4"/>
      <c r="AU957" s="4"/>
      <c r="BA957" s="4"/>
      <c r="BB957" s="4"/>
    </row>
    <row r="958" spans="15:54" x14ac:dyDescent="0.4">
      <c r="O958" s="4"/>
      <c r="P958" s="4"/>
      <c r="V958" s="4"/>
      <c r="W958" s="4"/>
      <c r="AG958" s="9"/>
      <c r="AT958" s="4"/>
      <c r="AU958" s="4"/>
      <c r="BA958" s="4"/>
      <c r="BB958" s="4"/>
    </row>
    <row r="959" spans="15:54" x14ac:dyDescent="0.4">
      <c r="O959" s="4"/>
      <c r="P959" s="4"/>
      <c r="V959" s="4"/>
      <c r="W959" s="4"/>
      <c r="AG959" s="9"/>
      <c r="AT959" s="4"/>
      <c r="AU959" s="4"/>
      <c r="BA959" s="4"/>
      <c r="BB959" s="4"/>
    </row>
    <row r="960" spans="15:54" x14ac:dyDescent="0.4">
      <c r="O960" s="4"/>
      <c r="P960" s="4"/>
      <c r="V960" s="4"/>
      <c r="W960" s="4"/>
      <c r="AG960" s="9"/>
      <c r="AT960" s="4"/>
      <c r="AU960" s="4"/>
      <c r="BA960" s="4"/>
      <c r="BB960" s="4"/>
    </row>
    <row r="961" spans="15:54" x14ac:dyDescent="0.4">
      <c r="O961" s="4"/>
      <c r="P961" s="4"/>
      <c r="V961" s="4"/>
      <c r="W961" s="4"/>
      <c r="AG961" s="9"/>
      <c r="AT961" s="4"/>
      <c r="AU961" s="4"/>
      <c r="BA961" s="4"/>
      <c r="BB961" s="4"/>
    </row>
    <row r="962" spans="15:54" x14ac:dyDescent="0.4">
      <c r="O962" s="4"/>
      <c r="P962" s="4"/>
      <c r="V962" s="4"/>
      <c r="W962" s="4"/>
      <c r="AG962" s="9"/>
      <c r="AT962" s="4"/>
      <c r="AU962" s="4"/>
      <c r="BA962" s="4"/>
      <c r="BB962" s="4"/>
    </row>
    <row r="963" spans="15:54" x14ac:dyDescent="0.4">
      <c r="O963" s="4"/>
      <c r="P963" s="4"/>
      <c r="V963" s="4"/>
      <c r="W963" s="4"/>
      <c r="AG963" s="9"/>
      <c r="AT963" s="4"/>
      <c r="AU963" s="4"/>
      <c r="BA963" s="4"/>
      <c r="BB963" s="4"/>
    </row>
    <row r="964" spans="15:54" x14ac:dyDescent="0.4">
      <c r="O964" s="4"/>
      <c r="P964" s="4"/>
      <c r="V964" s="4"/>
      <c r="W964" s="4"/>
      <c r="AG964" s="9"/>
      <c r="AT964" s="4"/>
      <c r="AU964" s="4"/>
      <c r="BA964" s="4"/>
      <c r="BB964" s="4"/>
    </row>
    <row r="965" spans="15:54" x14ac:dyDescent="0.4">
      <c r="O965" s="4"/>
      <c r="P965" s="4"/>
      <c r="V965" s="4"/>
      <c r="W965" s="4"/>
      <c r="AG965" s="9"/>
      <c r="AT965" s="4"/>
      <c r="AU965" s="4"/>
      <c r="BA965" s="4"/>
      <c r="BB965" s="4"/>
    </row>
    <row r="966" spans="15:54" x14ac:dyDescent="0.4">
      <c r="O966" s="4"/>
      <c r="P966" s="4"/>
      <c r="V966" s="4"/>
      <c r="W966" s="4"/>
      <c r="AG966" s="9"/>
      <c r="AT966" s="4"/>
      <c r="AU966" s="4"/>
      <c r="BA966" s="4"/>
      <c r="BB966" s="4"/>
    </row>
    <row r="967" spans="15:54" x14ac:dyDescent="0.4">
      <c r="O967" s="4"/>
      <c r="P967" s="4"/>
      <c r="V967" s="4"/>
      <c r="W967" s="4"/>
      <c r="AG967" s="9"/>
      <c r="AT967" s="4"/>
      <c r="AU967" s="4"/>
      <c r="BA967" s="4"/>
      <c r="BB967" s="4"/>
    </row>
    <row r="968" spans="15:54" x14ac:dyDescent="0.4">
      <c r="O968" s="4"/>
      <c r="P968" s="4"/>
      <c r="V968" s="4"/>
      <c r="W968" s="4"/>
      <c r="AG968" s="9"/>
      <c r="AT968" s="4"/>
      <c r="AU968" s="4"/>
      <c r="BA968" s="4"/>
      <c r="BB968" s="4"/>
    </row>
    <row r="969" spans="15:54" x14ac:dyDescent="0.4">
      <c r="O969" s="4"/>
      <c r="P969" s="4"/>
      <c r="V969" s="4"/>
      <c r="W969" s="4"/>
      <c r="AG969" s="9"/>
      <c r="AT969" s="4"/>
      <c r="AU969" s="4"/>
      <c r="BA969" s="4"/>
      <c r="BB969" s="4"/>
    </row>
    <row r="970" spans="15:54" x14ac:dyDescent="0.4">
      <c r="O970" s="4"/>
      <c r="P970" s="4"/>
      <c r="V970" s="4"/>
      <c r="W970" s="4"/>
      <c r="AG970" s="9"/>
      <c r="AT970" s="4"/>
      <c r="AU970" s="4"/>
      <c r="BA970" s="4"/>
      <c r="BB970" s="4"/>
    </row>
    <row r="971" spans="15:54" x14ac:dyDescent="0.4">
      <c r="O971" s="4"/>
      <c r="P971" s="4"/>
      <c r="V971" s="4"/>
      <c r="W971" s="4"/>
      <c r="AG971" s="9"/>
      <c r="AT971" s="4"/>
      <c r="AU971" s="4"/>
      <c r="BA971" s="4"/>
      <c r="BB971" s="4"/>
    </row>
    <row r="972" spans="15:54" x14ac:dyDescent="0.4">
      <c r="O972" s="4"/>
      <c r="P972" s="4"/>
      <c r="V972" s="4"/>
      <c r="W972" s="4"/>
      <c r="AG972" s="9"/>
      <c r="AT972" s="4"/>
      <c r="AU972" s="4"/>
      <c r="BA972" s="4"/>
      <c r="BB972" s="4"/>
    </row>
    <row r="973" spans="15:54" x14ac:dyDescent="0.4">
      <c r="O973" s="4"/>
      <c r="P973" s="4"/>
      <c r="V973" s="4"/>
      <c r="W973" s="4"/>
      <c r="AG973" s="9"/>
      <c r="AT973" s="4"/>
      <c r="AU973" s="4"/>
      <c r="BA973" s="4"/>
      <c r="BB973" s="4"/>
    </row>
    <row r="974" spans="15:54" x14ac:dyDescent="0.4">
      <c r="O974" s="4"/>
      <c r="P974" s="4"/>
      <c r="V974" s="4"/>
      <c r="W974" s="4"/>
      <c r="AG974" s="9"/>
      <c r="AT974" s="4"/>
      <c r="AU974" s="4"/>
      <c r="BA974" s="4"/>
      <c r="BB974" s="4"/>
    </row>
    <row r="975" spans="15:54" x14ac:dyDescent="0.4">
      <c r="O975" s="4"/>
      <c r="P975" s="4"/>
      <c r="V975" s="4"/>
      <c r="W975" s="4"/>
      <c r="AG975" s="9"/>
      <c r="AT975" s="4"/>
      <c r="AU975" s="4"/>
      <c r="BA975" s="4"/>
      <c r="BB975" s="4"/>
    </row>
    <row r="976" spans="15:54" x14ac:dyDescent="0.4">
      <c r="O976" s="4"/>
      <c r="P976" s="4"/>
      <c r="V976" s="4"/>
      <c r="W976" s="4"/>
      <c r="AG976" s="9"/>
      <c r="AT976" s="4"/>
      <c r="AU976" s="4"/>
      <c r="BA976" s="4"/>
      <c r="BB976" s="4"/>
    </row>
    <row r="977" spans="15:54" x14ac:dyDescent="0.4">
      <c r="O977" s="4"/>
      <c r="P977" s="4"/>
      <c r="V977" s="4"/>
      <c r="W977" s="4"/>
      <c r="AG977" s="9"/>
      <c r="AT977" s="4"/>
      <c r="AU977" s="4"/>
      <c r="BA977" s="4"/>
      <c r="BB977" s="4"/>
    </row>
    <row r="978" spans="15:54" x14ac:dyDescent="0.4">
      <c r="O978" s="4"/>
      <c r="P978" s="4"/>
      <c r="V978" s="4"/>
      <c r="W978" s="4"/>
      <c r="AG978" s="9"/>
      <c r="AT978" s="4"/>
      <c r="AU978" s="4"/>
      <c r="BA978" s="4"/>
      <c r="BB978" s="4"/>
    </row>
    <row r="979" spans="15:54" x14ac:dyDescent="0.4">
      <c r="O979" s="4"/>
      <c r="P979" s="4"/>
      <c r="V979" s="4"/>
      <c r="W979" s="4"/>
      <c r="AG979" s="9"/>
      <c r="AT979" s="4"/>
      <c r="AU979" s="4"/>
      <c r="BA979" s="4"/>
      <c r="BB979" s="4"/>
    </row>
    <row r="980" spans="15:54" x14ac:dyDescent="0.4">
      <c r="O980" s="4"/>
      <c r="P980" s="4"/>
      <c r="V980" s="4"/>
      <c r="W980" s="4"/>
      <c r="AG980" s="9"/>
      <c r="AT980" s="4"/>
      <c r="AU980" s="4"/>
      <c r="BA980" s="4"/>
      <c r="BB980" s="4"/>
    </row>
    <row r="981" spans="15:54" x14ac:dyDescent="0.4">
      <c r="O981" s="4"/>
      <c r="P981" s="4"/>
      <c r="V981" s="4"/>
      <c r="W981" s="4"/>
      <c r="AG981" s="9"/>
      <c r="AT981" s="4"/>
      <c r="AU981" s="4"/>
      <c r="BA981" s="4"/>
      <c r="BB981" s="4"/>
    </row>
    <row r="982" spans="15:54" x14ac:dyDescent="0.4">
      <c r="O982" s="4"/>
      <c r="P982" s="4"/>
      <c r="V982" s="4"/>
      <c r="W982" s="4"/>
      <c r="AG982" s="9"/>
      <c r="AT982" s="4"/>
      <c r="AU982" s="4"/>
      <c r="BA982" s="4"/>
      <c r="BB982" s="4"/>
    </row>
    <row r="983" spans="15:54" x14ac:dyDescent="0.4">
      <c r="O983" s="4"/>
      <c r="P983" s="4"/>
      <c r="V983" s="4"/>
      <c r="W983" s="4"/>
      <c r="AG983" s="9"/>
      <c r="AT983" s="4"/>
      <c r="AU983" s="4"/>
      <c r="BA983" s="4"/>
      <c r="BB983" s="4"/>
    </row>
    <row r="984" spans="15:54" x14ac:dyDescent="0.4">
      <c r="O984" s="4"/>
      <c r="P984" s="4"/>
      <c r="V984" s="4"/>
      <c r="W984" s="4"/>
      <c r="AG984" s="9"/>
      <c r="AT984" s="4"/>
      <c r="AU984" s="4"/>
      <c r="BA984" s="4"/>
      <c r="BB984" s="4"/>
    </row>
    <row r="985" spans="15:54" x14ac:dyDescent="0.4">
      <c r="O985" s="4"/>
      <c r="P985" s="4"/>
      <c r="V985" s="4"/>
      <c r="W985" s="4"/>
      <c r="AG985" s="9"/>
      <c r="AT985" s="4"/>
      <c r="AU985" s="4"/>
      <c r="BA985" s="4"/>
      <c r="BB985" s="4"/>
    </row>
    <row r="986" spans="15:54" x14ac:dyDescent="0.4">
      <c r="O986" s="4"/>
      <c r="P986" s="4"/>
      <c r="V986" s="4"/>
      <c r="W986" s="4"/>
      <c r="AG986" s="9"/>
      <c r="AT986" s="4"/>
      <c r="AU986" s="4"/>
      <c r="BA986" s="4"/>
      <c r="BB986" s="4"/>
    </row>
    <row r="987" spans="15:54" x14ac:dyDescent="0.4">
      <c r="O987" s="4"/>
      <c r="P987" s="4"/>
      <c r="V987" s="4"/>
      <c r="W987" s="4"/>
      <c r="AG987" s="9"/>
      <c r="AT987" s="4"/>
      <c r="AU987" s="4"/>
      <c r="BA987" s="4"/>
      <c r="BB987" s="4"/>
    </row>
    <row r="988" spans="15:54" x14ac:dyDescent="0.4">
      <c r="O988" s="4"/>
      <c r="P988" s="4"/>
      <c r="V988" s="4"/>
      <c r="W988" s="4"/>
      <c r="AG988" s="9"/>
      <c r="AT988" s="4"/>
      <c r="AU988" s="4"/>
      <c r="BA988" s="4"/>
      <c r="BB988" s="4"/>
    </row>
    <row r="989" spans="15:54" x14ac:dyDescent="0.4">
      <c r="O989" s="4"/>
      <c r="P989" s="4"/>
      <c r="V989" s="4"/>
      <c r="W989" s="4"/>
      <c r="AG989" s="9"/>
      <c r="AT989" s="4"/>
      <c r="AU989" s="4"/>
      <c r="BA989" s="4"/>
      <c r="BB989" s="4"/>
    </row>
    <row r="990" spans="15:54" x14ac:dyDescent="0.4">
      <c r="O990" s="4"/>
      <c r="P990" s="4"/>
      <c r="V990" s="4"/>
      <c r="W990" s="4"/>
      <c r="AG990" s="9"/>
      <c r="AT990" s="4"/>
      <c r="AU990" s="4"/>
      <c r="BA990" s="4"/>
      <c r="BB990" s="4"/>
    </row>
    <row r="991" spans="15:54" x14ac:dyDescent="0.4">
      <c r="O991" s="4"/>
      <c r="P991" s="4"/>
      <c r="V991" s="4"/>
      <c r="W991" s="4"/>
      <c r="AG991" s="9"/>
      <c r="AT991" s="4"/>
      <c r="AU991" s="4"/>
      <c r="BA991" s="4"/>
      <c r="BB991" s="4"/>
    </row>
    <row r="992" spans="15:54" x14ac:dyDescent="0.4">
      <c r="O992" s="4"/>
      <c r="P992" s="4"/>
      <c r="V992" s="4"/>
      <c r="W992" s="4"/>
      <c r="AG992" s="9"/>
      <c r="AT992" s="4"/>
      <c r="AU992" s="4"/>
      <c r="BA992" s="4"/>
      <c r="BB992" s="4"/>
    </row>
    <row r="993" spans="15:54" x14ac:dyDescent="0.4">
      <c r="O993" s="4"/>
      <c r="P993" s="4"/>
      <c r="V993" s="4"/>
      <c r="W993" s="4"/>
      <c r="AG993" s="9"/>
      <c r="AT993" s="4"/>
      <c r="AU993" s="4"/>
      <c r="BA993" s="4"/>
      <c r="BB993" s="4"/>
    </row>
    <row r="994" spans="15:54" x14ac:dyDescent="0.4">
      <c r="O994" s="4"/>
      <c r="P994" s="4"/>
      <c r="V994" s="4"/>
      <c r="W994" s="4"/>
      <c r="AG994" s="9"/>
      <c r="AT994" s="4"/>
      <c r="AU994" s="4"/>
      <c r="BA994" s="4"/>
      <c r="BB994" s="4"/>
    </row>
    <row r="995" spans="15:54" x14ac:dyDescent="0.4">
      <c r="O995" s="4"/>
      <c r="P995" s="4"/>
      <c r="V995" s="4"/>
      <c r="W995" s="4"/>
      <c r="AG995" s="9"/>
      <c r="AT995" s="4"/>
      <c r="AU995" s="4"/>
      <c r="BA995" s="4"/>
      <c r="BB995" s="4"/>
    </row>
    <row r="996" spans="15:54" x14ac:dyDescent="0.4">
      <c r="O996" s="4"/>
      <c r="P996" s="4"/>
      <c r="V996" s="4"/>
      <c r="W996" s="4"/>
      <c r="AG996" s="9"/>
      <c r="AT996" s="4"/>
      <c r="AU996" s="4"/>
      <c r="BA996" s="4"/>
      <c r="BB996" s="4"/>
    </row>
    <row r="997" spans="15:54" x14ac:dyDescent="0.4">
      <c r="O997" s="4"/>
      <c r="P997" s="4"/>
      <c r="V997" s="4"/>
      <c r="W997" s="4"/>
      <c r="AG997" s="9"/>
      <c r="AT997" s="4"/>
      <c r="AU997" s="4"/>
      <c r="BA997" s="4"/>
      <c r="BB997" s="4"/>
    </row>
    <row r="998" spans="15:54" x14ac:dyDescent="0.4">
      <c r="O998" s="4"/>
      <c r="P998" s="4"/>
      <c r="V998" s="4"/>
      <c r="W998" s="4"/>
      <c r="AT998" s="4"/>
      <c r="AU998" s="4"/>
      <c r="BA998" s="4"/>
      <c r="BB998" s="4"/>
    </row>
    <row r="999" spans="15:54" x14ac:dyDescent="0.4">
      <c r="O999" s="4"/>
      <c r="P999" s="4"/>
      <c r="V999" s="4"/>
      <c r="W999" s="4"/>
      <c r="AG999" s="9"/>
      <c r="AT999" s="4"/>
      <c r="AU999" s="4"/>
      <c r="BA999" s="4"/>
      <c r="BB999" s="4"/>
    </row>
    <row r="1000" spans="15:54" x14ac:dyDescent="0.4">
      <c r="O1000" s="4"/>
      <c r="P1000" s="4"/>
      <c r="V1000" s="4"/>
      <c r="W1000" s="4"/>
      <c r="AG1000" s="9"/>
      <c r="AT1000" s="4"/>
      <c r="AU1000" s="4"/>
      <c r="BA1000" s="4"/>
      <c r="BB1000" s="4"/>
    </row>
    <row r="1001" spans="15:54" x14ac:dyDescent="0.4">
      <c r="O1001" s="4"/>
      <c r="P1001" s="4"/>
      <c r="V1001" s="4"/>
      <c r="W1001" s="4"/>
      <c r="AG1001" s="9"/>
      <c r="AT1001" s="4"/>
      <c r="AU1001" s="4"/>
      <c r="BA1001" s="4"/>
      <c r="BB1001" s="4"/>
    </row>
    <row r="1002" spans="15:54" x14ac:dyDescent="0.4">
      <c r="O1002" s="4"/>
      <c r="P1002" s="4"/>
      <c r="V1002" s="4"/>
      <c r="W1002" s="4"/>
      <c r="AG1002" s="9"/>
      <c r="AT1002" s="4"/>
      <c r="AU1002" s="4"/>
      <c r="BA1002" s="4"/>
      <c r="BB1002" s="4"/>
    </row>
    <row r="1003" spans="15:54" x14ac:dyDescent="0.4">
      <c r="O1003" s="4"/>
      <c r="P1003" s="4"/>
      <c r="V1003" s="4"/>
      <c r="W1003" s="4"/>
      <c r="AG1003" s="9"/>
      <c r="AT1003" s="4"/>
      <c r="AU1003" s="4"/>
      <c r="BA1003" s="4"/>
      <c r="BB1003" s="4"/>
    </row>
    <row r="1004" spans="15:54" x14ac:dyDescent="0.4">
      <c r="O1004" s="4"/>
      <c r="P1004" s="4"/>
      <c r="V1004" s="4"/>
      <c r="W1004" s="4"/>
      <c r="AG1004" s="9"/>
      <c r="AT1004" s="4"/>
      <c r="AU1004" s="4"/>
      <c r="BA1004" s="4"/>
      <c r="BB1004" s="4"/>
    </row>
    <row r="1005" spans="15:54" x14ac:dyDescent="0.4">
      <c r="O1005" s="4"/>
      <c r="P1005" s="4"/>
      <c r="V1005" s="4"/>
      <c r="W1005" s="4"/>
      <c r="AG1005" s="9"/>
      <c r="AT1005" s="4"/>
      <c r="AU1005" s="4"/>
      <c r="BA1005" s="4"/>
      <c r="BB1005" s="4"/>
    </row>
    <row r="1006" spans="15:54" x14ac:dyDescent="0.4">
      <c r="O1006" s="4"/>
      <c r="P1006" s="4"/>
      <c r="V1006" s="4"/>
      <c r="W1006" s="4"/>
      <c r="AG1006" s="9"/>
      <c r="AT1006" s="4"/>
      <c r="AU1006" s="4"/>
      <c r="BA1006" s="4"/>
      <c r="BB1006" s="4"/>
    </row>
    <row r="1007" spans="15:54" x14ac:dyDescent="0.4">
      <c r="O1007" s="4"/>
      <c r="P1007" s="4"/>
      <c r="V1007" s="4"/>
      <c r="W1007" s="4"/>
      <c r="AG1007" s="9"/>
      <c r="AT1007" s="4"/>
      <c r="AU1007" s="4"/>
      <c r="BA1007" s="4"/>
      <c r="BB1007" s="4"/>
    </row>
    <row r="1008" spans="15:54" x14ac:dyDescent="0.4">
      <c r="O1008" s="4"/>
      <c r="P1008" s="4"/>
      <c r="V1008" s="4"/>
      <c r="W1008" s="4"/>
      <c r="AG1008" s="9"/>
      <c r="AT1008" s="4"/>
      <c r="AU1008" s="4"/>
      <c r="BA1008" s="4"/>
      <c r="BB1008" s="4"/>
    </row>
    <row r="1009" spans="15:54" x14ac:dyDescent="0.4">
      <c r="O1009" s="4"/>
      <c r="P1009" s="4"/>
      <c r="V1009" s="4"/>
      <c r="W1009" s="4"/>
      <c r="AG1009" s="9"/>
      <c r="AT1009" s="4"/>
      <c r="AU1009" s="4"/>
      <c r="BA1009" s="4"/>
      <c r="BB1009" s="4"/>
    </row>
    <row r="1010" spans="15:54" x14ac:dyDescent="0.4">
      <c r="O1010" s="4"/>
      <c r="P1010" s="4"/>
      <c r="V1010" s="4"/>
      <c r="W1010" s="4"/>
      <c r="AG1010" s="9"/>
      <c r="AT1010" s="4"/>
      <c r="AU1010" s="4"/>
      <c r="BA1010" s="4"/>
      <c r="BB1010" s="4"/>
    </row>
    <row r="1011" spans="15:54" x14ac:dyDescent="0.4">
      <c r="O1011" s="4"/>
      <c r="P1011" s="4"/>
      <c r="V1011" s="4"/>
      <c r="W1011" s="4"/>
      <c r="AG1011" s="9"/>
      <c r="AT1011" s="4"/>
      <c r="AU1011" s="4"/>
      <c r="BA1011" s="4"/>
      <c r="BB1011" s="4"/>
    </row>
    <row r="1012" spans="15:54" x14ac:dyDescent="0.4">
      <c r="O1012" s="4"/>
      <c r="P1012" s="4"/>
      <c r="V1012" s="4"/>
      <c r="W1012" s="4"/>
      <c r="AG1012" s="9"/>
      <c r="AT1012" s="4"/>
      <c r="AU1012" s="4"/>
      <c r="BA1012" s="4"/>
      <c r="BB1012" s="4"/>
    </row>
    <row r="1013" spans="15:54" x14ac:dyDescent="0.4">
      <c r="O1013" s="4"/>
      <c r="P1013" s="4"/>
      <c r="V1013" s="4"/>
      <c r="W1013" s="4"/>
      <c r="AG1013" s="9"/>
      <c r="AT1013" s="4"/>
      <c r="AU1013" s="4"/>
      <c r="BA1013" s="4"/>
      <c r="BB1013" s="4"/>
    </row>
    <row r="1014" spans="15:54" x14ac:dyDescent="0.4">
      <c r="O1014" s="4"/>
      <c r="P1014" s="4"/>
      <c r="V1014" s="4"/>
      <c r="W1014" s="4"/>
      <c r="AG1014" s="9"/>
      <c r="AT1014" s="4"/>
      <c r="AU1014" s="4"/>
      <c r="BA1014" s="4"/>
      <c r="BB1014" s="4"/>
    </row>
    <row r="1015" spans="15:54" x14ac:dyDescent="0.4">
      <c r="O1015" s="4"/>
      <c r="P1015" s="4"/>
      <c r="V1015" s="4"/>
      <c r="W1015" s="4"/>
      <c r="AG1015" s="9"/>
      <c r="AT1015" s="4"/>
      <c r="AU1015" s="4"/>
      <c r="BA1015" s="4"/>
      <c r="BB1015" s="4"/>
    </row>
    <row r="1016" spans="15:54" x14ac:dyDescent="0.4">
      <c r="O1016" s="4"/>
      <c r="P1016" s="4"/>
      <c r="V1016" s="4"/>
      <c r="W1016" s="4"/>
      <c r="AG1016" s="9"/>
      <c r="AT1016" s="4"/>
      <c r="AU1016" s="4"/>
      <c r="BA1016" s="4"/>
      <c r="BB1016" s="4"/>
    </row>
    <row r="1017" spans="15:54" x14ac:dyDescent="0.4">
      <c r="O1017" s="4"/>
      <c r="P1017" s="4"/>
      <c r="V1017" s="4"/>
      <c r="W1017" s="4"/>
      <c r="AG1017" s="9"/>
      <c r="AT1017" s="4"/>
      <c r="AU1017" s="4"/>
      <c r="BA1017" s="4"/>
      <c r="BB1017" s="4"/>
    </row>
    <row r="1018" spans="15:54" x14ac:dyDescent="0.4">
      <c r="O1018" s="4"/>
      <c r="P1018" s="4"/>
      <c r="V1018" s="4"/>
      <c r="W1018" s="4"/>
      <c r="AT1018" s="4"/>
      <c r="AU1018" s="4"/>
      <c r="BA1018" s="4"/>
      <c r="BB1018" s="4"/>
    </row>
    <row r="1019" spans="15:54" x14ac:dyDescent="0.4">
      <c r="O1019" s="4"/>
      <c r="P1019" s="4"/>
      <c r="V1019" s="4"/>
      <c r="W1019" s="4"/>
      <c r="AG1019" s="9"/>
      <c r="AT1019" s="4"/>
      <c r="AU1019" s="4"/>
      <c r="BA1019" s="4"/>
      <c r="BB1019" s="4"/>
    </row>
    <row r="1020" spans="15:54" x14ac:dyDescent="0.4">
      <c r="O1020" s="4"/>
      <c r="P1020" s="4"/>
      <c r="V1020" s="4"/>
      <c r="W1020" s="4"/>
      <c r="AG1020" s="9"/>
      <c r="AT1020" s="4"/>
      <c r="AU1020" s="4"/>
      <c r="BA1020" s="4"/>
      <c r="BB1020" s="4"/>
    </row>
    <row r="1021" spans="15:54" x14ac:dyDescent="0.4">
      <c r="O1021" s="4"/>
      <c r="P1021" s="4"/>
      <c r="V1021" s="4"/>
      <c r="W1021" s="4"/>
      <c r="AG1021" s="9"/>
      <c r="AT1021" s="4"/>
      <c r="AU1021" s="4"/>
      <c r="BA1021" s="4"/>
      <c r="BB1021" s="4"/>
    </row>
    <row r="1022" spans="15:54" x14ac:dyDescent="0.4">
      <c r="O1022" s="4"/>
      <c r="P1022" s="4"/>
      <c r="V1022" s="4"/>
      <c r="W1022" s="4"/>
      <c r="AG1022" s="9"/>
      <c r="AT1022" s="4"/>
      <c r="AU1022" s="4"/>
      <c r="BA1022" s="4"/>
      <c r="BB1022" s="4"/>
    </row>
    <row r="1023" spans="15:54" x14ac:dyDescent="0.4">
      <c r="O1023" s="4"/>
      <c r="P1023" s="4"/>
      <c r="V1023" s="4"/>
      <c r="W1023" s="4"/>
      <c r="AG1023" s="9"/>
      <c r="AT1023" s="4"/>
      <c r="AU1023" s="4"/>
      <c r="BA1023" s="4"/>
      <c r="BB1023" s="4"/>
    </row>
    <row r="1024" spans="15:54" x14ac:dyDescent="0.4">
      <c r="O1024" s="4"/>
      <c r="P1024" s="4"/>
      <c r="V1024" s="4"/>
      <c r="W1024" s="4"/>
      <c r="AG1024" s="9"/>
      <c r="AT1024" s="4"/>
      <c r="AU1024" s="4"/>
      <c r="BA1024" s="4"/>
      <c r="BB1024" s="4"/>
    </row>
    <row r="1025" spans="15:54" x14ac:dyDescent="0.4">
      <c r="O1025" s="4"/>
      <c r="P1025" s="4"/>
      <c r="V1025" s="4"/>
      <c r="W1025" s="4"/>
      <c r="AG1025" s="9"/>
      <c r="AT1025" s="4"/>
      <c r="AU1025" s="4"/>
      <c r="BA1025" s="4"/>
      <c r="BB1025" s="4"/>
    </row>
    <row r="1026" spans="15:54" x14ac:dyDescent="0.4">
      <c r="O1026" s="4"/>
      <c r="P1026" s="4"/>
      <c r="V1026" s="4"/>
      <c r="W1026" s="4"/>
      <c r="AG1026" s="9"/>
      <c r="AT1026" s="4"/>
      <c r="AU1026" s="4"/>
      <c r="BA1026" s="4"/>
      <c r="BB1026" s="4"/>
    </row>
    <row r="1027" spans="15:54" x14ac:dyDescent="0.4">
      <c r="O1027" s="4"/>
      <c r="P1027" s="4"/>
      <c r="V1027" s="4"/>
      <c r="W1027" s="4"/>
      <c r="AG1027" s="9"/>
      <c r="AT1027" s="4"/>
      <c r="AU1027" s="4"/>
      <c r="BA1027" s="4"/>
      <c r="BB1027" s="4"/>
    </row>
    <row r="1028" spans="15:54" x14ac:dyDescent="0.4">
      <c r="O1028" s="4"/>
      <c r="P1028" s="4"/>
      <c r="V1028" s="4"/>
      <c r="W1028" s="4"/>
      <c r="AG1028" s="9"/>
      <c r="AT1028" s="4"/>
      <c r="AU1028" s="4"/>
      <c r="BA1028" s="4"/>
      <c r="BB1028" s="4"/>
    </row>
    <row r="1029" spans="15:54" x14ac:dyDescent="0.4">
      <c r="O1029" s="4"/>
      <c r="P1029" s="4"/>
      <c r="V1029" s="4"/>
      <c r="W1029" s="4"/>
      <c r="AG1029" s="9"/>
      <c r="AT1029" s="4"/>
      <c r="AU1029" s="4"/>
      <c r="BA1029" s="4"/>
      <c r="BB1029" s="4"/>
    </row>
    <row r="1030" spans="15:54" x14ac:dyDescent="0.4">
      <c r="O1030" s="4"/>
      <c r="P1030" s="4"/>
      <c r="V1030" s="4"/>
      <c r="W1030" s="4"/>
      <c r="AG1030" s="9"/>
      <c r="AT1030" s="4"/>
      <c r="AU1030" s="4"/>
      <c r="BA1030" s="4"/>
      <c r="BB1030" s="4"/>
    </row>
    <row r="1031" spans="15:54" x14ac:dyDescent="0.4">
      <c r="O1031" s="4"/>
      <c r="P1031" s="4"/>
      <c r="V1031" s="4"/>
      <c r="W1031" s="4"/>
      <c r="AG1031" s="9"/>
      <c r="AT1031" s="4"/>
      <c r="AU1031" s="4"/>
      <c r="BA1031" s="4"/>
      <c r="BB1031" s="4"/>
    </row>
    <row r="1032" spans="15:54" x14ac:dyDescent="0.4">
      <c r="O1032" s="4"/>
      <c r="P1032" s="4"/>
      <c r="V1032" s="4"/>
      <c r="W1032" s="4"/>
      <c r="AG1032" s="9"/>
      <c r="AT1032" s="4"/>
      <c r="AU1032" s="4"/>
      <c r="BA1032" s="4"/>
      <c r="BB1032" s="4"/>
    </row>
    <row r="1033" spans="15:54" x14ac:dyDescent="0.4">
      <c r="O1033" s="4"/>
      <c r="P1033" s="4"/>
      <c r="V1033" s="4"/>
      <c r="W1033" s="4"/>
      <c r="AG1033" s="9"/>
      <c r="AT1033" s="4"/>
      <c r="AU1033" s="4"/>
      <c r="BA1033" s="4"/>
      <c r="BB1033" s="4"/>
    </row>
    <row r="1034" spans="15:54" x14ac:dyDescent="0.4">
      <c r="O1034" s="4"/>
      <c r="P1034" s="4"/>
      <c r="V1034" s="4"/>
      <c r="W1034" s="4"/>
      <c r="AG1034" s="9"/>
      <c r="AT1034" s="4"/>
      <c r="AU1034" s="4"/>
      <c r="BA1034" s="4"/>
      <c r="BB1034" s="4"/>
    </row>
    <row r="1035" spans="15:54" x14ac:dyDescent="0.4">
      <c r="O1035" s="4"/>
      <c r="P1035" s="4"/>
      <c r="V1035" s="4"/>
      <c r="W1035" s="4"/>
      <c r="AG1035" s="9"/>
      <c r="AT1035" s="4"/>
      <c r="AU1035" s="4"/>
      <c r="BA1035" s="4"/>
      <c r="BB1035" s="4"/>
    </row>
    <row r="1036" spans="15:54" x14ac:dyDescent="0.4">
      <c r="O1036" s="4"/>
      <c r="P1036" s="4"/>
      <c r="V1036" s="4"/>
      <c r="W1036" s="4"/>
      <c r="AG1036" s="9"/>
      <c r="AT1036" s="4"/>
      <c r="AU1036" s="4"/>
      <c r="BA1036" s="4"/>
      <c r="BB1036" s="4"/>
    </row>
    <row r="1037" spans="15:54" x14ac:dyDescent="0.4">
      <c r="O1037" s="4"/>
      <c r="P1037" s="4"/>
      <c r="V1037" s="4"/>
      <c r="W1037" s="4"/>
      <c r="AG1037" s="9"/>
      <c r="AT1037" s="4"/>
      <c r="AU1037" s="4"/>
      <c r="BA1037" s="4"/>
      <c r="BB1037" s="4"/>
    </row>
    <row r="1038" spans="15:54" x14ac:dyDescent="0.4">
      <c r="O1038" s="4"/>
      <c r="P1038" s="4"/>
      <c r="V1038" s="4"/>
      <c r="W1038" s="4"/>
      <c r="AG1038" s="9"/>
      <c r="AT1038" s="4"/>
      <c r="AU1038" s="4"/>
      <c r="BA1038" s="4"/>
      <c r="BB1038" s="4"/>
    </row>
    <row r="1039" spans="15:54" x14ac:dyDescent="0.4">
      <c r="O1039" s="4"/>
      <c r="P1039" s="4"/>
      <c r="V1039" s="4"/>
      <c r="W1039" s="4"/>
      <c r="AG1039" s="9"/>
      <c r="AT1039" s="4"/>
      <c r="AU1039" s="4"/>
      <c r="BA1039" s="4"/>
      <c r="BB1039" s="4"/>
    </row>
    <row r="1040" spans="15:54" x14ac:dyDescent="0.4">
      <c r="O1040" s="4"/>
      <c r="P1040" s="4"/>
      <c r="V1040" s="4"/>
      <c r="W1040" s="4"/>
      <c r="AG1040" s="9"/>
      <c r="AT1040" s="4"/>
      <c r="AU1040" s="4"/>
      <c r="BA1040" s="4"/>
      <c r="BB1040" s="4"/>
    </row>
    <row r="1041" spans="15:54" x14ac:dyDescent="0.4">
      <c r="O1041" s="4"/>
      <c r="P1041" s="4"/>
      <c r="V1041" s="4"/>
      <c r="W1041" s="4"/>
      <c r="AG1041" s="9"/>
      <c r="AT1041" s="4"/>
      <c r="AU1041" s="4"/>
      <c r="BA1041" s="4"/>
      <c r="BB1041" s="4"/>
    </row>
    <row r="1042" spans="15:54" x14ac:dyDescent="0.4">
      <c r="O1042" s="4"/>
      <c r="P1042" s="4"/>
      <c r="V1042" s="4"/>
      <c r="W1042" s="4"/>
      <c r="AG1042" s="9"/>
      <c r="AT1042" s="4"/>
      <c r="AU1042" s="4"/>
      <c r="BA1042" s="4"/>
      <c r="BB1042" s="4"/>
    </row>
    <row r="1043" spans="15:54" x14ac:dyDescent="0.4">
      <c r="O1043" s="4"/>
      <c r="P1043" s="4"/>
      <c r="V1043" s="4"/>
      <c r="W1043" s="4"/>
      <c r="AG1043" s="9"/>
      <c r="AT1043" s="4"/>
      <c r="AU1043" s="4"/>
      <c r="BA1043" s="4"/>
      <c r="BB1043" s="4"/>
    </row>
    <row r="1044" spans="15:54" x14ac:dyDescent="0.4">
      <c r="O1044" s="4"/>
      <c r="P1044" s="4"/>
      <c r="V1044" s="4"/>
      <c r="W1044" s="4"/>
      <c r="AG1044" s="9"/>
      <c r="AT1044" s="4"/>
      <c r="AU1044" s="4"/>
      <c r="BA1044" s="4"/>
      <c r="BB1044" s="4"/>
    </row>
    <row r="1045" spans="15:54" x14ac:dyDescent="0.4">
      <c r="O1045" s="4"/>
      <c r="P1045" s="4"/>
      <c r="V1045" s="4"/>
      <c r="W1045" s="4"/>
      <c r="AG1045" s="9"/>
      <c r="AT1045" s="4"/>
      <c r="AU1045" s="4"/>
      <c r="BA1045" s="4"/>
      <c r="BB1045" s="4"/>
    </row>
    <row r="1046" spans="15:54" x14ac:dyDescent="0.4">
      <c r="O1046" s="4"/>
      <c r="P1046" s="4"/>
      <c r="V1046" s="4"/>
      <c r="W1046" s="4"/>
      <c r="AG1046" s="9"/>
      <c r="AT1046" s="4"/>
      <c r="AU1046" s="4"/>
      <c r="BA1046" s="4"/>
      <c r="BB1046" s="4"/>
    </row>
    <row r="1047" spans="15:54" x14ac:dyDescent="0.4">
      <c r="O1047" s="4"/>
      <c r="P1047" s="4"/>
      <c r="V1047" s="4"/>
      <c r="W1047" s="4"/>
      <c r="AG1047" s="9"/>
      <c r="AT1047" s="4"/>
      <c r="AU1047" s="4"/>
      <c r="BA1047" s="4"/>
      <c r="BB1047" s="4"/>
    </row>
    <row r="1048" spans="15:54" x14ac:dyDescent="0.4">
      <c r="O1048" s="4"/>
      <c r="P1048" s="4"/>
      <c r="V1048" s="4"/>
      <c r="W1048" s="4"/>
      <c r="AG1048" s="9"/>
      <c r="AT1048" s="4"/>
      <c r="AU1048" s="4"/>
      <c r="BA1048" s="4"/>
      <c r="BB1048" s="4"/>
    </row>
    <row r="1049" spans="15:54" x14ac:dyDescent="0.4">
      <c r="O1049" s="4"/>
      <c r="P1049" s="4"/>
      <c r="V1049" s="4"/>
      <c r="W1049" s="4"/>
      <c r="AG1049" s="9"/>
      <c r="AT1049" s="4"/>
      <c r="AU1049" s="4"/>
      <c r="BA1049" s="4"/>
      <c r="BB1049" s="4"/>
    </row>
    <row r="1050" spans="15:54" x14ac:dyDescent="0.4">
      <c r="O1050" s="4"/>
      <c r="P1050" s="4"/>
      <c r="V1050" s="4"/>
      <c r="W1050" s="4"/>
      <c r="AG1050" s="9"/>
      <c r="AT1050" s="4"/>
      <c r="AU1050" s="4"/>
      <c r="BA1050" s="4"/>
      <c r="BB1050" s="4"/>
    </row>
    <row r="1051" spans="15:54" x14ac:dyDescent="0.4">
      <c r="O1051" s="4"/>
      <c r="P1051" s="4"/>
      <c r="V1051" s="4"/>
      <c r="W1051" s="4"/>
      <c r="AG1051" s="9"/>
      <c r="AT1051" s="4"/>
      <c r="AU1051" s="4"/>
      <c r="BA1051" s="4"/>
      <c r="BB1051" s="4"/>
    </row>
    <row r="1052" spans="15:54" x14ac:dyDescent="0.4">
      <c r="O1052" s="4"/>
      <c r="P1052" s="4"/>
      <c r="V1052" s="4"/>
      <c r="W1052" s="4"/>
      <c r="AG1052" s="9"/>
      <c r="AT1052" s="4"/>
      <c r="AU1052" s="4"/>
      <c r="BA1052" s="4"/>
      <c r="BB1052" s="4"/>
    </row>
    <row r="1053" spans="15:54" x14ac:dyDescent="0.4">
      <c r="O1053" s="4"/>
      <c r="P1053" s="4"/>
      <c r="V1053" s="4"/>
      <c r="W1053" s="4"/>
      <c r="AG1053" s="9"/>
      <c r="AT1053" s="4"/>
      <c r="AU1053" s="4"/>
      <c r="BA1053" s="4"/>
      <c r="BB1053" s="4"/>
    </row>
    <row r="1054" spans="15:54" x14ac:dyDescent="0.4">
      <c r="O1054" s="4"/>
      <c r="P1054" s="4"/>
      <c r="V1054" s="4"/>
      <c r="W1054" s="4"/>
      <c r="AG1054" s="9"/>
      <c r="AT1054" s="4"/>
      <c r="AU1054" s="4"/>
      <c r="BA1054" s="4"/>
      <c r="BB1054" s="4"/>
    </row>
    <row r="1055" spans="15:54" x14ac:dyDescent="0.4">
      <c r="O1055" s="4"/>
      <c r="P1055" s="4"/>
      <c r="V1055" s="4"/>
      <c r="W1055" s="4"/>
      <c r="AG1055" s="9"/>
      <c r="AT1055" s="4"/>
      <c r="AU1055" s="4"/>
      <c r="BA1055" s="4"/>
      <c r="BB1055" s="4"/>
    </row>
    <row r="1056" spans="15:54" x14ac:dyDescent="0.4">
      <c r="O1056" s="4"/>
      <c r="P1056" s="4"/>
      <c r="V1056" s="4"/>
      <c r="W1056" s="4"/>
      <c r="AG1056" s="9"/>
      <c r="AT1056" s="4"/>
      <c r="AU1056" s="4"/>
      <c r="BA1056" s="4"/>
      <c r="BB1056" s="4"/>
    </row>
    <row r="1057" spans="15:54" x14ac:dyDescent="0.4">
      <c r="O1057" s="4"/>
      <c r="P1057" s="4"/>
      <c r="V1057" s="4"/>
      <c r="W1057" s="4"/>
      <c r="AG1057" s="9"/>
      <c r="AT1057" s="4"/>
      <c r="AU1057" s="4"/>
      <c r="BA1057" s="4"/>
      <c r="BB1057" s="4"/>
    </row>
    <row r="1058" spans="15:54" x14ac:dyDescent="0.4">
      <c r="O1058" s="4"/>
      <c r="P1058" s="4"/>
      <c r="V1058" s="4"/>
      <c r="W1058" s="4"/>
      <c r="AG1058" s="9"/>
      <c r="AT1058" s="4"/>
      <c r="AU1058" s="4"/>
      <c r="BA1058" s="4"/>
      <c r="BB1058" s="4"/>
    </row>
    <row r="1059" spans="15:54" x14ac:dyDescent="0.4">
      <c r="O1059" s="4"/>
      <c r="P1059" s="4"/>
      <c r="V1059" s="4"/>
      <c r="W1059" s="4"/>
      <c r="AG1059" s="9"/>
      <c r="AT1059" s="4"/>
      <c r="AU1059" s="4"/>
      <c r="BA1059" s="4"/>
      <c r="BB1059" s="4"/>
    </row>
    <row r="1060" spans="15:54" x14ac:dyDescent="0.4">
      <c r="O1060" s="4"/>
      <c r="P1060" s="4"/>
      <c r="V1060" s="4"/>
      <c r="W1060" s="4"/>
      <c r="AG1060" s="9"/>
      <c r="AT1060" s="4"/>
      <c r="AU1060" s="4"/>
      <c r="BA1060" s="4"/>
      <c r="BB1060" s="4"/>
    </row>
    <row r="1061" spans="15:54" x14ac:dyDescent="0.4">
      <c r="O1061" s="4"/>
      <c r="P1061" s="4"/>
      <c r="V1061" s="4"/>
      <c r="W1061" s="4"/>
      <c r="AG1061" s="9"/>
      <c r="AT1061" s="4"/>
      <c r="AU1061" s="4"/>
      <c r="BA1061" s="4"/>
      <c r="BB1061" s="4"/>
    </row>
    <row r="1062" spans="15:54" x14ac:dyDescent="0.4">
      <c r="O1062" s="4"/>
      <c r="P1062" s="4"/>
      <c r="V1062" s="4"/>
      <c r="W1062" s="4"/>
      <c r="AG1062" s="9"/>
      <c r="AT1062" s="4"/>
      <c r="AU1062" s="4"/>
      <c r="BA1062" s="4"/>
      <c r="BB1062" s="4"/>
    </row>
    <row r="1063" spans="15:54" x14ac:dyDescent="0.4">
      <c r="O1063" s="4"/>
      <c r="P1063" s="4"/>
      <c r="V1063" s="4"/>
      <c r="W1063" s="4"/>
      <c r="AG1063" s="9"/>
      <c r="AT1063" s="4"/>
      <c r="AU1063" s="4"/>
      <c r="BA1063" s="4"/>
      <c r="BB1063" s="4"/>
    </row>
    <row r="1064" spans="15:54" x14ac:dyDescent="0.4">
      <c r="O1064" s="4"/>
      <c r="P1064" s="4"/>
      <c r="V1064" s="4"/>
      <c r="W1064" s="4"/>
      <c r="AG1064" s="9"/>
      <c r="AT1064" s="4"/>
      <c r="AU1064" s="4"/>
      <c r="BA1064" s="4"/>
      <c r="BB1064" s="4"/>
    </row>
    <row r="1065" spans="15:54" x14ac:dyDescent="0.4">
      <c r="O1065" s="4"/>
      <c r="P1065" s="4"/>
      <c r="V1065" s="4"/>
      <c r="W1065" s="4"/>
      <c r="AG1065" s="9"/>
      <c r="AT1065" s="4"/>
      <c r="AU1065" s="4"/>
      <c r="BA1065" s="4"/>
      <c r="BB1065" s="4"/>
    </row>
    <row r="1066" spans="15:54" x14ac:dyDescent="0.4">
      <c r="O1066" s="4"/>
      <c r="P1066" s="4"/>
      <c r="V1066" s="4"/>
      <c r="W1066" s="4"/>
      <c r="AG1066" s="9"/>
      <c r="AT1066" s="4"/>
      <c r="AU1066" s="4"/>
      <c r="BA1066" s="4"/>
      <c r="BB1066" s="4"/>
    </row>
    <row r="1067" spans="15:54" x14ac:dyDescent="0.4">
      <c r="O1067" s="4"/>
      <c r="P1067" s="4"/>
      <c r="V1067" s="4"/>
      <c r="W1067" s="4"/>
      <c r="AG1067" s="9"/>
      <c r="AT1067" s="4"/>
      <c r="AU1067" s="4"/>
      <c r="BA1067" s="4"/>
      <c r="BB1067" s="4"/>
    </row>
    <row r="1068" spans="15:54" x14ac:dyDescent="0.4">
      <c r="O1068" s="4"/>
      <c r="P1068" s="4"/>
      <c r="V1068" s="4"/>
      <c r="W1068" s="4"/>
      <c r="AG1068" s="9"/>
      <c r="AT1068" s="4"/>
      <c r="AU1068" s="4"/>
      <c r="BA1068" s="4"/>
      <c r="BB1068" s="4"/>
    </row>
    <row r="1069" spans="15:54" x14ac:dyDescent="0.4">
      <c r="O1069" s="4"/>
      <c r="P1069" s="4"/>
      <c r="V1069" s="4"/>
      <c r="W1069" s="4"/>
      <c r="AG1069" s="9"/>
      <c r="AT1069" s="4"/>
      <c r="AU1069" s="4"/>
      <c r="BA1069" s="4"/>
      <c r="BB1069" s="4"/>
    </row>
    <row r="1070" spans="15:54" x14ac:dyDescent="0.4">
      <c r="O1070" s="4"/>
      <c r="P1070" s="4"/>
      <c r="V1070" s="4"/>
      <c r="W1070" s="4"/>
      <c r="AG1070" s="9"/>
      <c r="AT1070" s="4"/>
      <c r="AU1070" s="4"/>
      <c r="BA1070" s="4"/>
      <c r="BB1070" s="4"/>
    </row>
    <row r="1071" spans="15:54" x14ac:dyDescent="0.4">
      <c r="O1071" s="4"/>
      <c r="P1071" s="4"/>
      <c r="V1071" s="4"/>
      <c r="W1071" s="4"/>
      <c r="AG1071" s="9"/>
      <c r="AT1071" s="4"/>
      <c r="AU1071" s="4"/>
      <c r="BA1071" s="4"/>
      <c r="BB1071" s="4"/>
    </row>
    <row r="1072" spans="15:54" x14ac:dyDescent="0.4">
      <c r="O1072" s="4"/>
      <c r="P1072" s="4"/>
      <c r="V1072" s="4"/>
      <c r="W1072" s="4"/>
      <c r="AG1072" s="9"/>
      <c r="AT1072" s="4"/>
      <c r="AU1072" s="4"/>
      <c r="BA1072" s="4"/>
      <c r="BB1072" s="4"/>
    </row>
    <row r="1073" spans="15:54" x14ac:dyDescent="0.4">
      <c r="O1073" s="4"/>
      <c r="P1073" s="4"/>
      <c r="V1073" s="4"/>
      <c r="W1073" s="4"/>
      <c r="AG1073" s="9"/>
      <c r="AT1073" s="4"/>
      <c r="AU1073" s="4"/>
      <c r="BA1073" s="4"/>
      <c r="BB1073" s="4"/>
    </row>
    <row r="1074" spans="15:54" x14ac:dyDescent="0.4">
      <c r="O1074" s="4"/>
      <c r="P1074" s="4"/>
      <c r="V1074" s="4"/>
      <c r="W1074" s="4"/>
      <c r="AG1074" s="9"/>
      <c r="AT1074" s="4"/>
      <c r="AU1074" s="4"/>
      <c r="BA1074" s="4"/>
      <c r="BB1074" s="4"/>
    </row>
    <row r="1075" spans="15:54" x14ac:dyDescent="0.4">
      <c r="O1075" s="4"/>
      <c r="P1075" s="4"/>
      <c r="V1075" s="4"/>
      <c r="W1075" s="4"/>
      <c r="AG1075" s="9"/>
      <c r="AT1075" s="4"/>
      <c r="AU1075" s="4"/>
      <c r="BA1075" s="4"/>
      <c r="BB1075" s="4"/>
    </row>
    <row r="1076" spans="15:54" x14ac:dyDescent="0.4">
      <c r="O1076" s="4"/>
      <c r="P1076" s="4"/>
      <c r="V1076" s="4"/>
      <c r="W1076" s="4"/>
      <c r="AG1076" s="9"/>
      <c r="AT1076" s="4"/>
      <c r="AU1076" s="4"/>
      <c r="BA1076" s="4"/>
      <c r="BB1076" s="4"/>
    </row>
    <row r="1077" spans="15:54" x14ac:dyDescent="0.4">
      <c r="O1077" s="4"/>
      <c r="P1077" s="4"/>
      <c r="V1077" s="4"/>
      <c r="W1077" s="4"/>
      <c r="AG1077" s="9"/>
      <c r="AT1077" s="4"/>
      <c r="AU1077" s="4"/>
      <c r="BA1077" s="4"/>
      <c r="BB1077" s="4"/>
    </row>
    <row r="1078" spans="15:54" x14ac:dyDescent="0.4">
      <c r="O1078" s="4"/>
      <c r="P1078" s="4"/>
      <c r="V1078" s="4"/>
      <c r="W1078" s="4"/>
      <c r="AG1078" s="9"/>
      <c r="AT1078" s="4"/>
      <c r="AU1078" s="4"/>
      <c r="BA1078" s="4"/>
      <c r="BB1078" s="4"/>
    </row>
    <row r="1079" spans="15:54" x14ac:dyDescent="0.4">
      <c r="O1079" s="4"/>
      <c r="P1079" s="4"/>
      <c r="V1079" s="4"/>
      <c r="W1079" s="4"/>
      <c r="AT1079" s="4"/>
      <c r="AU1079" s="4"/>
      <c r="BA1079" s="4"/>
      <c r="BB1079" s="4"/>
    </row>
    <row r="1080" spans="15:54" x14ac:dyDescent="0.4">
      <c r="O1080" s="4"/>
      <c r="P1080" s="4"/>
      <c r="V1080" s="4"/>
      <c r="W1080" s="4"/>
      <c r="AG1080" s="9"/>
      <c r="AT1080" s="4"/>
      <c r="AU1080" s="4"/>
      <c r="BA1080" s="4"/>
      <c r="BB1080" s="4"/>
    </row>
    <row r="1081" spans="15:54" x14ac:dyDescent="0.4">
      <c r="O1081" s="4"/>
      <c r="P1081" s="4"/>
      <c r="V1081" s="4"/>
      <c r="W1081" s="4"/>
      <c r="AG1081" s="9"/>
      <c r="AT1081" s="4"/>
      <c r="AU1081" s="4"/>
      <c r="BA1081" s="4"/>
      <c r="BB1081" s="4"/>
    </row>
    <row r="1082" spans="15:54" x14ac:dyDescent="0.4">
      <c r="O1082" s="4"/>
      <c r="P1082" s="4"/>
      <c r="V1082" s="4"/>
      <c r="W1082" s="4"/>
      <c r="AG1082" s="9"/>
      <c r="AT1082" s="4"/>
      <c r="AU1082" s="4"/>
      <c r="BA1082" s="4"/>
      <c r="BB1082" s="4"/>
    </row>
    <row r="1083" spans="15:54" x14ac:dyDescent="0.4">
      <c r="O1083" s="4"/>
      <c r="P1083" s="4"/>
      <c r="V1083" s="4"/>
      <c r="W1083" s="4"/>
      <c r="AG1083" s="9"/>
      <c r="AT1083" s="4"/>
      <c r="AU1083" s="4"/>
      <c r="BA1083" s="4"/>
      <c r="BB1083" s="4"/>
    </row>
    <row r="1084" spans="15:54" x14ac:dyDescent="0.4">
      <c r="O1084" s="4"/>
      <c r="P1084" s="4"/>
      <c r="V1084" s="4"/>
      <c r="W1084" s="4"/>
      <c r="AG1084" s="9"/>
      <c r="AT1084" s="4"/>
      <c r="AU1084" s="4"/>
      <c r="BA1084" s="4"/>
      <c r="BB1084" s="4"/>
    </row>
    <row r="1085" spans="15:54" x14ac:dyDescent="0.4">
      <c r="O1085" s="4"/>
      <c r="P1085" s="4"/>
      <c r="V1085" s="4"/>
      <c r="W1085" s="4"/>
      <c r="AG1085" s="9"/>
      <c r="AT1085" s="4"/>
      <c r="AU1085" s="4"/>
      <c r="BA1085" s="4"/>
      <c r="BB1085" s="4"/>
    </row>
    <row r="1086" spans="15:54" x14ac:dyDescent="0.4">
      <c r="O1086" s="4"/>
      <c r="P1086" s="4"/>
      <c r="V1086" s="4"/>
      <c r="W1086" s="4"/>
      <c r="AG1086" s="9"/>
      <c r="AT1086" s="4"/>
      <c r="AU1086" s="4"/>
      <c r="BA1086" s="4"/>
      <c r="BB1086" s="4"/>
    </row>
    <row r="1087" spans="15:54" x14ac:dyDescent="0.4">
      <c r="O1087" s="4"/>
      <c r="P1087" s="4"/>
      <c r="V1087" s="4"/>
      <c r="W1087" s="4"/>
      <c r="AG1087" s="9"/>
      <c r="AT1087" s="4"/>
      <c r="AU1087" s="4"/>
      <c r="BA1087" s="4"/>
      <c r="BB1087" s="4"/>
    </row>
    <row r="1088" spans="15:54" x14ac:dyDescent="0.4">
      <c r="O1088" s="4"/>
      <c r="P1088" s="4"/>
      <c r="V1088" s="4"/>
      <c r="W1088" s="4"/>
      <c r="AG1088" s="9"/>
      <c r="AT1088" s="4"/>
      <c r="AU1088" s="4"/>
      <c r="BA1088" s="4"/>
      <c r="BB1088" s="4"/>
    </row>
    <row r="1089" spans="15:54" x14ac:dyDescent="0.4">
      <c r="O1089" s="4"/>
      <c r="P1089" s="4"/>
      <c r="V1089" s="4"/>
      <c r="W1089" s="4"/>
      <c r="AG1089" s="9"/>
      <c r="AT1089" s="4"/>
      <c r="AU1089" s="4"/>
      <c r="BA1089" s="4"/>
      <c r="BB1089" s="4"/>
    </row>
    <row r="1090" spans="15:54" x14ac:dyDescent="0.4">
      <c r="O1090" s="4"/>
      <c r="P1090" s="4"/>
      <c r="V1090" s="4"/>
      <c r="W1090" s="4"/>
      <c r="AG1090" s="9"/>
      <c r="AT1090" s="4"/>
      <c r="AU1090" s="4"/>
      <c r="BA1090" s="4"/>
      <c r="BB1090" s="4"/>
    </row>
    <row r="1091" spans="15:54" x14ac:dyDescent="0.4">
      <c r="O1091" s="4"/>
      <c r="P1091" s="4"/>
      <c r="V1091" s="4"/>
      <c r="W1091" s="4"/>
      <c r="AG1091" s="9"/>
      <c r="AT1091" s="4"/>
      <c r="AU1091" s="4"/>
      <c r="BA1091" s="4"/>
      <c r="BB1091" s="4"/>
    </row>
    <row r="1092" spans="15:54" x14ac:dyDescent="0.4">
      <c r="O1092" s="4"/>
      <c r="P1092" s="4"/>
      <c r="V1092" s="4"/>
      <c r="W1092" s="4"/>
      <c r="AG1092" s="9"/>
      <c r="AT1092" s="4"/>
      <c r="AU1092" s="4"/>
      <c r="BA1092" s="4"/>
      <c r="BB1092" s="4"/>
    </row>
    <row r="1093" spans="15:54" x14ac:dyDescent="0.4">
      <c r="O1093" s="4"/>
      <c r="P1093" s="4"/>
      <c r="V1093" s="4"/>
      <c r="W1093" s="4"/>
      <c r="AG1093" s="9"/>
      <c r="AT1093" s="4"/>
      <c r="AU1093" s="4"/>
      <c r="BA1093" s="4"/>
      <c r="BB1093" s="4"/>
    </row>
    <row r="1094" spans="15:54" x14ac:dyDescent="0.4">
      <c r="O1094" s="4"/>
      <c r="P1094" s="4"/>
      <c r="V1094" s="4"/>
      <c r="W1094" s="4"/>
      <c r="AG1094" s="9"/>
      <c r="AT1094" s="4"/>
      <c r="AU1094" s="4"/>
      <c r="BA1094" s="4"/>
      <c r="BB1094" s="4"/>
    </row>
    <row r="1095" spans="15:54" x14ac:dyDescent="0.4">
      <c r="O1095" s="4"/>
      <c r="P1095" s="4"/>
      <c r="V1095" s="4"/>
      <c r="W1095" s="4"/>
      <c r="AG1095" s="9"/>
      <c r="AT1095" s="4"/>
      <c r="AU1095" s="4"/>
      <c r="BA1095" s="4"/>
      <c r="BB1095" s="4"/>
    </row>
    <row r="1096" spans="15:54" x14ac:dyDescent="0.4">
      <c r="O1096" s="4"/>
      <c r="P1096" s="4"/>
      <c r="V1096" s="4"/>
      <c r="W1096" s="4"/>
      <c r="AG1096" s="9"/>
      <c r="AT1096" s="4"/>
      <c r="AU1096" s="4"/>
      <c r="BA1096" s="4"/>
      <c r="BB1096" s="4"/>
    </row>
    <row r="1097" spans="15:54" x14ac:dyDescent="0.4">
      <c r="O1097" s="4"/>
      <c r="P1097" s="4"/>
      <c r="V1097" s="4"/>
      <c r="W1097" s="4"/>
      <c r="AG1097" s="9"/>
      <c r="AT1097" s="4"/>
      <c r="AU1097" s="4"/>
      <c r="BA1097" s="4"/>
      <c r="BB1097" s="4"/>
    </row>
    <row r="1098" spans="15:54" x14ac:dyDescent="0.4">
      <c r="O1098" s="4"/>
      <c r="P1098" s="4"/>
      <c r="V1098" s="4"/>
      <c r="W1098" s="4"/>
      <c r="AG1098" s="9"/>
      <c r="AT1098" s="4"/>
      <c r="AU1098" s="4"/>
      <c r="BA1098" s="4"/>
      <c r="BB1098" s="4"/>
    </row>
    <row r="1099" spans="15:54" x14ac:dyDescent="0.4">
      <c r="O1099" s="4"/>
      <c r="P1099" s="4"/>
      <c r="V1099" s="4"/>
      <c r="W1099" s="4"/>
      <c r="AT1099" s="4"/>
      <c r="AU1099" s="4"/>
      <c r="BA1099" s="4"/>
      <c r="BB1099" s="4"/>
    </row>
    <row r="1100" spans="15:54" x14ac:dyDescent="0.4">
      <c r="O1100" s="4"/>
      <c r="P1100" s="4"/>
      <c r="V1100" s="4"/>
      <c r="W1100" s="4"/>
      <c r="AG1100" s="9"/>
      <c r="AT1100" s="4"/>
      <c r="AU1100" s="4"/>
      <c r="BA1100" s="4"/>
      <c r="BB1100" s="4"/>
    </row>
    <row r="1101" spans="15:54" x14ac:dyDescent="0.4">
      <c r="O1101" s="4"/>
      <c r="P1101" s="4"/>
      <c r="V1101" s="4"/>
      <c r="W1101" s="4"/>
      <c r="AG1101" s="9"/>
      <c r="AT1101" s="4"/>
      <c r="AU1101" s="4"/>
      <c r="BA1101" s="4"/>
      <c r="BB1101" s="4"/>
    </row>
    <row r="1102" spans="15:54" x14ac:dyDescent="0.4">
      <c r="O1102" s="4"/>
      <c r="P1102" s="4"/>
      <c r="V1102" s="4"/>
      <c r="W1102" s="4"/>
      <c r="AG1102" s="9"/>
      <c r="AT1102" s="4"/>
      <c r="AU1102" s="4"/>
      <c r="BA1102" s="4"/>
      <c r="BB1102" s="4"/>
    </row>
    <row r="1103" spans="15:54" x14ac:dyDescent="0.4">
      <c r="O1103" s="4"/>
      <c r="P1103" s="4"/>
      <c r="V1103" s="4"/>
      <c r="W1103" s="4"/>
      <c r="AG1103" s="9"/>
      <c r="AT1103" s="4"/>
      <c r="AU1103" s="4"/>
      <c r="BA1103" s="4"/>
      <c r="BB1103" s="4"/>
    </row>
    <row r="1104" spans="15:54" x14ac:dyDescent="0.4">
      <c r="O1104" s="4"/>
      <c r="P1104" s="4"/>
      <c r="V1104" s="4"/>
      <c r="W1104" s="4"/>
      <c r="AG1104" s="9"/>
      <c r="AT1104" s="4"/>
      <c r="AU1104" s="4"/>
      <c r="BA1104" s="4"/>
      <c r="BB1104" s="4"/>
    </row>
    <row r="1105" spans="15:54" x14ac:dyDescent="0.4">
      <c r="O1105" s="4"/>
      <c r="P1105" s="4"/>
      <c r="V1105" s="4"/>
      <c r="W1105" s="4"/>
      <c r="AG1105" s="9"/>
      <c r="AT1105" s="4"/>
      <c r="AU1105" s="4"/>
      <c r="BA1105" s="4"/>
      <c r="BB1105" s="4"/>
    </row>
    <row r="1106" spans="15:54" x14ac:dyDescent="0.4">
      <c r="O1106" s="4"/>
      <c r="P1106" s="4"/>
      <c r="V1106" s="4"/>
      <c r="W1106" s="4"/>
      <c r="AG1106" s="9"/>
      <c r="AT1106" s="4"/>
      <c r="AU1106" s="4"/>
      <c r="BA1106" s="4"/>
      <c r="BB1106" s="4"/>
    </row>
    <row r="1107" spans="15:54" x14ac:dyDescent="0.4">
      <c r="O1107" s="4"/>
      <c r="P1107" s="4"/>
      <c r="V1107" s="4"/>
      <c r="W1107" s="4"/>
      <c r="AG1107" s="9"/>
      <c r="AT1107" s="4"/>
      <c r="AU1107" s="4"/>
      <c r="BA1107" s="4"/>
      <c r="BB1107" s="4"/>
    </row>
    <row r="1108" spans="15:54" x14ac:dyDescent="0.4">
      <c r="O1108" s="4"/>
      <c r="P1108" s="4"/>
      <c r="V1108" s="4"/>
      <c r="W1108" s="4"/>
      <c r="AG1108" s="9"/>
      <c r="AT1108" s="4"/>
      <c r="AU1108" s="4"/>
      <c r="BA1108" s="4"/>
      <c r="BB1108" s="4"/>
    </row>
    <row r="1109" spans="15:54" x14ac:dyDescent="0.4">
      <c r="O1109" s="4"/>
      <c r="P1109" s="4"/>
      <c r="V1109" s="4"/>
      <c r="W1109" s="4"/>
      <c r="AG1109" s="9"/>
      <c r="AT1109" s="4"/>
      <c r="AU1109" s="4"/>
      <c r="BA1109" s="4"/>
      <c r="BB1109" s="4"/>
    </row>
    <row r="1110" spans="15:54" x14ac:dyDescent="0.4">
      <c r="O1110" s="4"/>
      <c r="P1110" s="4"/>
      <c r="V1110" s="4"/>
      <c r="W1110" s="4"/>
      <c r="AG1110" s="9"/>
      <c r="AT1110" s="4"/>
      <c r="AU1110" s="4"/>
      <c r="BA1110" s="4"/>
      <c r="BB1110" s="4"/>
    </row>
    <row r="1111" spans="15:54" x14ac:dyDescent="0.4">
      <c r="O1111" s="4"/>
      <c r="P1111" s="4"/>
      <c r="V1111" s="4"/>
      <c r="W1111" s="4"/>
      <c r="AG1111" s="9"/>
      <c r="AT1111" s="4"/>
      <c r="AU1111" s="4"/>
      <c r="BA1111" s="4"/>
      <c r="BB1111" s="4"/>
    </row>
    <row r="1112" spans="15:54" x14ac:dyDescent="0.4">
      <c r="O1112" s="4"/>
      <c r="P1112" s="4"/>
      <c r="V1112" s="4"/>
      <c r="W1112" s="4"/>
      <c r="AG1112" s="9"/>
      <c r="AT1112" s="4"/>
      <c r="AU1112" s="4"/>
      <c r="BA1112" s="4"/>
      <c r="BB1112" s="4"/>
    </row>
    <row r="1113" spans="15:54" x14ac:dyDescent="0.4">
      <c r="O1113" s="4"/>
      <c r="P1113" s="4"/>
      <c r="V1113" s="4"/>
      <c r="W1113" s="4"/>
      <c r="AG1113" s="9"/>
      <c r="AT1113" s="4"/>
      <c r="AU1113" s="4"/>
      <c r="BA1113" s="4"/>
      <c r="BB1113" s="4"/>
    </row>
    <row r="1114" spans="15:54" x14ac:dyDescent="0.4">
      <c r="O1114" s="4"/>
      <c r="P1114" s="4"/>
      <c r="V1114" s="4"/>
      <c r="W1114" s="4"/>
      <c r="AG1114" s="9"/>
      <c r="AT1114" s="4"/>
      <c r="AU1114" s="4"/>
      <c r="BA1114" s="4"/>
      <c r="BB1114" s="4"/>
    </row>
    <row r="1115" spans="15:54" x14ac:dyDescent="0.4">
      <c r="O1115" s="4"/>
      <c r="P1115" s="4"/>
      <c r="V1115" s="4"/>
      <c r="W1115" s="4"/>
      <c r="AG1115" s="9"/>
      <c r="AT1115" s="4"/>
      <c r="AU1115" s="4"/>
      <c r="BA1115" s="4"/>
      <c r="BB1115" s="4"/>
    </row>
    <row r="1116" spans="15:54" x14ac:dyDescent="0.4">
      <c r="O1116" s="4"/>
      <c r="P1116" s="4"/>
      <c r="V1116" s="4"/>
      <c r="W1116" s="4"/>
      <c r="AG1116" s="9"/>
      <c r="AT1116" s="4"/>
      <c r="AU1116" s="4"/>
      <c r="BA1116" s="4"/>
      <c r="BB1116" s="4"/>
    </row>
    <row r="1117" spans="15:54" x14ac:dyDescent="0.4">
      <c r="O1117" s="4"/>
      <c r="P1117" s="4"/>
      <c r="V1117" s="4"/>
      <c r="W1117" s="4"/>
      <c r="AG1117" s="9"/>
      <c r="AT1117" s="4"/>
      <c r="AU1117" s="4"/>
      <c r="BA1117" s="4"/>
      <c r="BB1117" s="4"/>
    </row>
    <row r="1118" spans="15:54" x14ac:dyDescent="0.4">
      <c r="O1118" s="4"/>
      <c r="P1118" s="4"/>
      <c r="V1118" s="4"/>
      <c r="W1118" s="4"/>
      <c r="AG1118" s="9"/>
      <c r="AT1118" s="4"/>
      <c r="AU1118" s="4"/>
      <c r="BA1118" s="4"/>
      <c r="BB1118" s="4"/>
    </row>
    <row r="1119" spans="15:54" x14ac:dyDescent="0.4">
      <c r="O1119" s="4"/>
      <c r="P1119" s="4"/>
      <c r="V1119" s="4"/>
      <c r="W1119" s="4"/>
      <c r="AG1119" s="9"/>
      <c r="AT1119" s="4"/>
      <c r="AU1119" s="4"/>
      <c r="BA1119" s="4"/>
      <c r="BB1119" s="4"/>
    </row>
    <row r="1120" spans="15:54" x14ac:dyDescent="0.4">
      <c r="O1120" s="4"/>
      <c r="P1120" s="4"/>
      <c r="V1120" s="4"/>
      <c r="W1120" s="4"/>
      <c r="AG1120" s="9"/>
      <c r="AT1120" s="4"/>
      <c r="AU1120" s="4"/>
      <c r="BA1120" s="4"/>
      <c r="BB1120" s="4"/>
    </row>
    <row r="1121" spans="15:54" x14ac:dyDescent="0.4">
      <c r="O1121" s="4"/>
      <c r="P1121" s="4"/>
      <c r="V1121" s="4"/>
      <c r="W1121" s="4"/>
      <c r="AG1121" s="9"/>
      <c r="AT1121" s="4"/>
      <c r="AU1121" s="4"/>
      <c r="BA1121" s="4"/>
      <c r="BB1121" s="4"/>
    </row>
    <row r="1122" spans="15:54" x14ac:dyDescent="0.4">
      <c r="O1122" s="4"/>
      <c r="P1122" s="4"/>
      <c r="V1122" s="4"/>
      <c r="W1122" s="4"/>
      <c r="AG1122" s="9"/>
      <c r="AT1122" s="4"/>
      <c r="AU1122" s="4"/>
      <c r="BA1122" s="4"/>
      <c r="BB1122" s="4"/>
    </row>
    <row r="1123" spans="15:54" x14ac:dyDescent="0.4">
      <c r="O1123" s="4"/>
      <c r="P1123" s="4"/>
      <c r="V1123" s="4"/>
      <c r="W1123" s="4"/>
      <c r="AG1123" s="9"/>
      <c r="AT1123" s="4"/>
      <c r="AU1123" s="4"/>
      <c r="BA1123" s="4"/>
      <c r="BB1123" s="4"/>
    </row>
    <row r="1124" spans="15:54" x14ac:dyDescent="0.4">
      <c r="O1124" s="4"/>
      <c r="P1124" s="4"/>
      <c r="V1124" s="4"/>
      <c r="W1124" s="4"/>
      <c r="AG1124" s="9"/>
      <c r="AT1124" s="4"/>
      <c r="AU1124" s="4"/>
      <c r="BA1124" s="4"/>
      <c r="BB1124" s="4"/>
    </row>
    <row r="1125" spans="15:54" x14ac:dyDescent="0.4">
      <c r="O1125" s="4"/>
      <c r="P1125" s="4"/>
      <c r="V1125" s="4"/>
      <c r="W1125" s="4"/>
      <c r="AG1125" s="9"/>
      <c r="AT1125" s="4"/>
      <c r="AU1125" s="4"/>
      <c r="BA1125" s="4"/>
      <c r="BB1125" s="4"/>
    </row>
    <row r="1126" spans="15:54" x14ac:dyDescent="0.4">
      <c r="O1126" s="4"/>
      <c r="P1126" s="4"/>
      <c r="V1126" s="4"/>
      <c r="W1126" s="4"/>
      <c r="AG1126" s="9"/>
      <c r="AT1126" s="4"/>
      <c r="AU1126" s="4"/>
      <c r="BA1126" s="4"/>
      <c r="BB1126" s="4"/>
    </row>
    <row r="1127" spans="15:54" x14ac:dyDescent="0.4">
      <c r="O1127" s="4"/>
      <c r="P1127" s="4"/>
      <c r="V1127" s="4"/>
      <c r="W1127" s="4"/>
      <c r="AG1127" s="9"/>
      <c r="AT1127" s="4"/>
      <c r="AU1127" s="4"/>
      <c r="BA1127" s="4"/>
      <c r="BB1127" s="4"/>
    </row>
    <row r="1128" spans="15:54" x14ac:dyDescent="0.4">
      <c r="O1128" s="4"/>
      <c r="P1128" s="4"/>
      <c r="V1128" s="4"/>
      <c r="W1128" s="4"/>
      <c r="AG1128" s="9"/>
      <c r="AT1128" s="4"/>
      <c r="AU1128" s="4"/>
      <c r="BA1128" s="4"/>
      <c r="BB1128" s="4"/>
    </row>
    <row r="1129" spans="15:54" x14ac:dyDescent="0.4">
      <c r="O1129" s="4"/>
      <c r="P1129" s="4"/>
      <c r="V1129" s="4"/>
      <c r="W1129" s="4"/>
      <c r="AG1129" s="9"/>
      <c r="AT1129" s="4"/>
      <c r="AU1129" s="4"/>
      <c r="BA1129" s="4"/>
      <c r="BB1129" s="4"/>
    </row>
    <row r="1130" spans="15:54" x14ac:dyDescent="0.4">
      <c r="O1130" s="4"/>
      <c r="P1130" s="4"/>
      <c r="V1130" s="4"/>
      <c r="W1130" s="4"/>
      <c r="AG1130" s="9"/>
      <c r="AT1130" s="4"/>
      <c r="AU1130" s="4"/>
      <c r="BA1130" s="4"/>
      <c r="BB1130" s="4"/>
    </row>
    <row r="1131" spans="15:54" x14ac:dyDescent="0.4">
      <c r="O1131" s="4"/>
      <c r="P1131" s="4"/>
      <c r="V1131" s="4"/>
      <c r="W1131" s="4"/>
      <c r="AG1131" s="9"/>
      <c r="AT1131" s="4"/>
      <c r="AU1131" s="4"/>
      <c r="BA1131" s="4"/>
      <c r="BB1131" s="4"/>
    </row>
    <row r="1132" spans="15:54" x14ac:dyDescent="0.4">
      <c r="O1132" s="4"/>
      <c r="P1132" s="4"/>
      <c r="V1132" s="4"/>
      <c r="W1132" s="4"/>
      <c r="AG1132" s="9"/>
      <c r="AT1132" s="4"/>
      <c r="AU1132" s="4"/>
      <c r="BA1132" s="4"/>
      <c r="BB1132" s="4"/>
    </row>
    <row r="1133" spans="15:54" x14ac:dyDescent="0.4">
      <c r="O1133" s="4"/>
      <c r="P1133" s="4"/>
      <c r="V1133" s="4"/>
      <c r="W1133" s="4"/>
      <c r="AG1133" s="9"/>
      <c r="AT1133" s="4"/>
      <c r="AU1133" s="4"/>
      <c r="BA1133" s="4"/>
      <c r="BB1133" s="4"/>
    </row>
    <row r="1134" spans="15:54" x14ac:dyDescent="0.4">
      <c r="O1134" s="4"/>
      <c r="P1134" s="4"/>
      <c r="V1134" s="4"/>
      <c r="W1134" s="4"/>
      <c r="AG1134" s="9"/>
      <c r="AT1134" s="4"/>
      <c r="AU1134" s="4"/>
      <c r="BA1134" s="4"/>
      <c r="BB1134" s="4"/>
    </row>
    <row r="1135" spans="15:54" x14ac:dyDescent="0.4">
      <c r="O1135" s="4"/>
      <c r="P1135" s="4"/>
      <c r="V1135" s="4"/>
      <c r="W1135" s="4"/>
      <c r="AG1135" s="9"/>
      <c r="AT1135" s="4"/>
      <c r="AU1135" s="4"/>
      <c r="BA1135" s="4"/>
      <c r="BB1135" s="4"/>
    </row>
    <row r="1136" spans="15:54" x14ac:dyDescent="0.4">
      <c r="O1136" s="4"/>
      <c r="P1136" s="4"/>
      <c r="V1136" s="4"/>
      <c r="W1136" s="4"/>
      <c r="AG1136" s="9"/>
      <c r="AT1136" s="4"/>
      <c r="AU1136" s="4"/>
      <c r="BA1136" s="4"/>
      <c r="BB1136" s="4"/>
    </row>
    <row r="1137" spans="15:54" x14ac:dyDescent="0.4">
      <c r="O1137" s="4"/>
      <c r="P1137" s="4"/>
      <c r="V1137" s="4"/>
      <c r="W1137" s="4"/>
      <c r="AG1137" s="9"/>
      <c r="AT1137" s="4"/>
      <c r="AU1137" s="4"/>
      <c r="BA1137" s="4"/>
      <c r="BB1137" s="4"/>
    </row>
    <row r="1138" spans="15:54" x14ac:dyDescent="0.4">
      <c r="O1138" s="4"/>
      <c r="P1138" s="4"/>
      <c r="V1138" s="4"/>
      <c r="W1138" s="4"/>
      <c r="AG1138" s="9"/>
      <c r="AT1138" s="4"/>
      <c r="AU1138" s="4"/>
      <c r="BA1138" s="4"/>
      <c r="BB1138" s="4"/>
    </row>
    <row r="1139" spans="15:54" x14ac:dyDescent="0.4">
      <c r="O1139" s="4"/>
      <c r="P1139" s="4"/>
      <c r="V1139" s="4"/>
      <c r="W1139" s="4"/>
      <c r="AG1139" s="9"/>
      <c r="AT1139" s="4"/>
      <c r="AU1139" s="4"/>
      <c r="BA1139" s="4"/>
      <c r="BB1139" s="4"/>
    </row>
    <row r="1140" spans="15:54" x14ac:dyDescent="0.4">
      <c r="O1140" s="4"/>
      <c r="P1140" s="4"/>
      <c r="V1140" s="4"/>
      <c r="W1140" s="4"/>
      <c r="AG1140" s="9"/>
      <c r="AT1140" s="4"/>
      <c r="AU1140" s="4"/>
      <c r="BA1140" s="4"/>
      <c r="BB1140" s="4"/>
    </row>
    <row r="1141" spans="15:54" x14ac:dyDescent="0.4">
      <c r="O1141" s="4"/>
      <c r="P1141" s="4"/>
      <c r="V1141" s="4"/>
      <c r="W1141" s="4"/>
      <c r="AG1141" s="9"/>
      <c r="AT1141" s="4"/>
      <c r="AU1141" s="4"/>
      <c r="BA1141" s="4"/>
      <c r="BB1141" s="4"/>
    </row>
    <row r="1142" spans="15:54" x14ac:dyDescent="0.4">
      <c r="O1142" s="4"/>
      <c r="P1142" s="4"/>
      <c r="V1142" s="4"/>
      <c r="W1142" s="4"/>
      <c r="AG1142" s="9"/>
      <c r="AT1142" s="4"/>
      <c r="AU1142" s="4"/>
      <c r="BA1142" s="4"/>
      <c r="BB1142" s="4"/>
    </row>
    <row r="1143" spans="15:54" x14ac:dyDescent="0.4">
      <c r="O1143" s="4"/>
      <c r="P1143" s="4"/>
      <c r="V1143" s="4"/>
      <c r="W1143" s="4"/>
      <c r="AG1143" s="9"/>
      <c r="AT1143" s="4"/>
      <c r="AU1143" s="4"/>
      <c r="BA1143" s="4"/>
      <c r="BB1143" s="4"/>
    </row>
    <row r="1144" spans="15:54" x14ac:dyDescent="0.4">
      <c r="O1144" s="4"/>
      <c r="P1144" s="4"/>
      <c r="V1144" s="4"/>
      <c r="W1144" s="4"/>
      <c r="AG1144" s="9"/>
      <c r="AT1144" s="4"/>
      <c r="AU1144" s="4"/>
      <c r="BA1144" s="4"/>
      <c r="BB1144" s="4"/>
    </row>
    <row r="1145" spans="15:54" x14ac:dyDescent="0.4">
      <c r="O1145" s="4"/>
      <c r="P1145" s="4"/>
      <c r="V1145" s="4"/>
      <c r="W1145" s="4"/>
      <c r="AG1145" s="9"/>
      <c r="AT1145" s="4"/>
      <c r="AU1145" s="4"/>
      <c r="BA1145" s="4"/>
      <c r="BB1145" s="4"/>
    </row>
    <row r="1146" spans="15:54" x14ac:dyDescent="0.4">
      <c r="O1146" s="4"/>
      <c r="P1146" s="4"/>
      <c r="V1146" s="4"/>
      <c r="W1146" s="4"/>
      <c r="AG1146" s="9"/>
      <c r="AT1146" s="4"/>
      <c r="AU1146" s="4"/>
      <c r="BA1146" s="4"/>
      <c r="BB1146" s="4"/>
    </row>
    <row r="1147" spans="15:54" x14ac:dyDescent="0.4">
      <c r="O1147" s="4"/>
      <c r="P1147" s="4"/>
      <c r="V1147" s="4"/>
      <c r="W1147" s="4"/>
      <c r="AG1147" s="9"/>
      <c r="AT1147" s="4"/>
      <c r="AU1147" s="4"/>
      <c r="BA1147" s="4"/>
      <c r="BB1147" s="4"/>
    </row>
    <row r="1148" spans="15:54" x14ac:dyDescent="0.4">
      <c r="O1148" s="4"/>
      <c r="P1148" s="4"/>
      <c r="V1148" s="4"/>
      <c r="W1148" s="4"/>
      <c r="AG1148" s="9"/>
      <c r="AT1148" s="4"/>
      <c r="AU1148" s="4"/>
      <c r="BA1148" s="4"/>
      <c r="BB1148" s="4"/>
    </row>
    <row r="1149" spans="15:54" x14ac:dyDescent="0.4">
      <c r="O1149" s="4"/>
      <c r="P1149" s="4"/>
      <c r="V1149" s="4"/>
      <c r="W1149" s="4"/>
      <c r="AG1149" s="9"/>
      <c r="AT1149" s="4"/>
      <c r="AU1149" s="4"/>
      <c r="BA1149" s="4"/>
      <c r="BB1149" s="4"/>
    </row>
    <row r="1150" spans="15:54" x14ac:dyDescent="0.4">
      <c r="O1150" s="4"/>
      <c r="P1150" s="4"/>
      <c r="V1150" s="4"/>
      <c r="W1150" s="4"/>
      <c r="AG1150" s="9"/>
      <c r="AT1150" s="4"/>
      <c r="AU1150" s="4"/>
      <c r="BA1150" s="4"/>
      <c r="BB1150" s="4"/>
    </row>
    <row r="1151" spans="15:54" x14ac:dyDescent="0.4">
      <c r="O1151" s="4"/>
      <c r="P1151" s="4"/>
      <c r="V1151" s="4"/>
      <c r="W1151" s="4"/>
      <c r="AG1151" s="9"/>
      <c r="AT1151" s="4"/>
      <c r="AU1151" s="4"/>
      <c r="BA1151" s="4"/>
      <c r="BB1151" s="4"/>
    </row>
    <row r="1152" spans="15:54" x14ac:dyDescent="0.4">
      <c r="O1152" s="4"/>
      <c r="P1152" s="4"/>
      <c r="V1152" s="4"/>
      <c r="W1152" s="4"/>
      <c r="AG1152" s="9"/>
      <c r="AT1152" s="4"/>
      <c r="AU1152" s="4"/>
      <c r="BA1152" s="4"/>
      <c r="BB1152" s="4"/>
    </row>
    <row r="1153" spans="15:54" x14ac:dyDescent="0.4">
      <c r="O1153" s="4"/>
      <c r="P1153" s="4"/>
      <c r="V1153" s="4"/>
      <c r="W1153" s="4"/>
      <c r="AG1153" s="9"/>
      <c r="AT1153" s="4"/>
      <c r="AU1153" s="4"/>
      <c r="BA1153" s="4"/>
      <c r="BB1153" s="4"/>
    </row>
    <row r="1154" spans="15:54" x14ac:dyDescent="0.4">
      <c r="O1154" s="4"/>
      <c r="P1154" s="4"/>
      <c r="V1154" s="4"/>
      <c r="W1154" s="4"/>
      <c r="AG1154" s="9"/>
      <c r="AT1154" s="4"/>
      <c r="AU1154" s="4"/>
      <c r="BA1154" s="4"/>
      <c r="BB1154" s="4"/>
    </row>
    <row r="1155" spans="15:54" x14ac:dyDescent="0.4">
      <c r="O1155" s="4"/>
      <c r="P1155" s="4"/>
      <c r="V1155" s="4"/>
      <c r="W1155" s="4"/>
      <c r="AG1155" s="9"/>
      <c r="AT1155" s="4"/>
      <c r="AU1155" s="4"/>
      <c r="BA1155" s="4"/>
      <c r="BB1155" s="4"/>
    </row>
    <row r="1156" spans="15:54" x14ac:dyDescent="0.4">
      <c r="O1156" s="4"/>
      <c r="P1156" s="4"/>
      <c r="V1156" s="4"/>
      <c r="W1156" s="4"/>
      <c r="AG1156" s="9"/>
      <c r="AT1156" s="4"/>
      <c r="AU1156" s="4"/>
      <c r="BA1156" s="4"/>
      <c r="BB1156" s="4"/>
    </row>
    <row r="1157" spans="15:54" x14ac:dyDescent="0.4">
      <c r="O1157" s="4"/>
      <c r="P1157" s="4"/>
      <c r="V1157" s="4"/>
      <c r="W1157" s="4"/>
      <c r="AG1157" s="9"/>
      <c r="AT1157" s="4"/>
      <c r="AU1157" s="4"/>
      <c r="BA1157" s="4"/>
      <c r="BB1157" s="4"/>
    </row>
    <row r="1158" spans="15:54" x14ac:dyDescent="0.4">
      <c r="O1158" s="4"/>
      <c r="P1158" s="4"/>
      <c r="V1158" s="4"/>
      <c r="W1158" s="4"/>
      <c r="AG1158" s="9"/>
      <c r="AT1158" s="4"/>
      <c r="AU1158" s="4"/>
      <c r="BA1158" s="4"/>
      <c r="BB1158" s="4"/>
    </row>
    <row r="1159" spans="15:54" x14ac:dyDescent="0.4">
      <c r="O1159" s="4"/>
      <c r="P1159" s="4"/>
      <c r="V1159" s="4"/>
      <c r="W1159" s="4"/>
      <c r="AG1159" s="9"/>
      <c r="AT1159" s="4"/>
      <c r="AU1159" s="4"/>
      <c r="BA1159" s="4"/>
      <c r="BB1159" s="4"/>
    </row>
    <row r="1160" spans="15:54" x14ac:dyDescent="0.4">
      <c r="O1160" s="4"/>
      <c r="P1160" s="4"/>
      <c r="V1160" s="4"/>
      <c r="W1160" s="4"/>
      <c r="AT1160" s="4"/>
      <c r="AU1160" s="4"/>
      <c r="BA1160" s="4"/>
      <c r="BB1160" s="4"/>
    </row>
    <row r="1161" spans="15:54" x14ac:dyDescent="0.4">
      <c r="O1161" s="4"/>
      <c r="P1161" s="4"/>
      <c r="V1161" s="4"/>
      <c r="W1161" s="4"/>
      <c r="AG1161" s="9"/>
      <c r="AT1161" s="4"/>
      <c r="AU1161" s="4"/>
      <c r="BA1161" s="4"/>
      <c r="BB1161" s="4"/>
    </row>
    <row r="1162" spans="15:54" x14ac:dyDescent="0.4">
      <c r="O1162" s="4"/>
      <c r="P1162" s="4"/>
      <c r="V1162" s="4"/>
      <c r="W1162" s="4"/>
      <c r="AG1162" s="9"/>
      <c r="AT1162" s="4"/>
      <c r="AU1162" s="4"/>
      <c r="BA1162" s="4"/>
      <c r="BB1162" s="4"/>
    </row>
    <row r="1163" spans="15:54" x14ac:dyDescent="0.4">
      <c r="O1163" s="4"/>
      <c r="P1163" s="4"/>
      <c r="V1163" s="4"/>
      <c r="W1163" s="4"/>
      <c r="AG1163" s="9"/>
      <c r="AT1163" s="4"/>
      <c r="AU1163" s="4"/>
      <c r="BA1163" s="4"/>
      <c r="BB1163" s="4"/>
    </row>
    <row r="1164" spans="15:54" x14ac:dyDescent="0.4">
      <c r="O1164" s="4"/>
      <c r="P1164" s="4"/>
      <c r="V1164" s="4"/>
      <c r="W1164" s="4"/>
      <c r="AG1164" s="9"/>
      <c r="AT1164" s="4"/>
      <c r="AU1164" s="4"/>
      <c r="BA1164" s="4"/>
      <c r="BB1164" s="4"/>
    </row>
    <row r="1165" spans="15:54" x14ac:dyDescent="0.4">
      <c r="O1165" s="4"/>
      <c r="P1165" s="4"/>
      <c r="V1165" s="4"/>
      <c r="W1165" s="4"/>
      <c r="AG1165" s="9"/>
      <c r="AT1165" s="4"/>
      <c r="AU1165" s="4"/>
      <c r="BA1165" s="4"/>
      <c r="BB1165" s="4"/>
    </row>
    <row r="1166" spans="15:54" x14ac:dyDescent="0.4">
      <c r="O1166" s="4"/>
      <c r="P1166" s="4"/>
      <c r="V1166" s="4"/>
      <c r="W1166" s="4"/>
      <c r="AG1166" s="9"/>
      <c r="AT1166" s="4"/>
      <c r="AU1166" s="4"/>
      <c r="BA1166" s="4"/>
      <c r="BB1166" s="4"/>
    </row>
    <row r="1167" spans="15:54" x14ac:dyDescent="0.4">
      <c r="O1167" s="4"/>
      <c r="P1167" s="4"/>
      <c r="V1167" s="4"/>
      <c r="W1167" s="4"/>
      <c r="AG1167" s="9"/>
      <c r="AT1167" s="4"/>
      <c r="AU1167" s="4"/>
      <c r="BA1167" s="4"/>
      <c r="BB1167" s="4"/>
    </row>
    <row r="1168" spans="15:54" x14ac:dyDescent="0.4">
      <c r="O1168" s="4"/>
      <c r="P1168" s="4"/>
      <c r="V1168" s="4"/>
      <c r="W1168" s="4"/>
      <c r="AG1168" s="9"/>
      <c r="AT1168" s="4"/>
      <c r="AU1168" s="4"/>
      <c r="BA1168" s="4"/>
      <c r="BB1168" s="4"/>
    </row>
    <row r="1169" spans="15:54" x14ac:dyDescent="0.4">
      <c r="O1169" s="4"/>
      <c r="P1169" s="4"/>
      <c r="V1169" s="4"/>
      <c r="W1169" s="4"/>
      <c r="AG1169" s="9"/>
      <c r="AT1169" s="4"/>
      <c r="AU1169" s="4"/>
      <c r="BA1169" s="4"/>
      <c r="BB1169" s="4"/>
    </row>
    <row r="1170" spans="15:54" x14ac:dyDescent="0.4">
      <c r="O1170" s="4"/>
      <c r="P1170" s="4"/>
      <c r="V1170" s="4"/>
      <c r="W1170" s="4"/>
      <c r="AG1170" s="9"/>
      <c r="AT1170" s="4"/>
      <c r="AU1170" s="4"/>
      <c r="BA1170" s="4"/>
      <c r="BB1170" s="4"/>
    </row>
    <row r="1171" spans="15:54" x14ac:dyDescent="0.4">
      <c r="O1171" s="4"/>
      <c r="P1171" s="4"/>
      <c r="V1171" s="4"/>
      <c r="W1171" s="4"/>
      <c r="AG1171" s="9"/>
      <c r="AT1171" s="4"/>
      <c r="AU1171" s="4"/>
      <c r="BA1171" s="4"/>
      <c r="BB1171" s="4"/>
    </row>
    <row r="1172" spans="15:54" x14ac:dyDescent="0.4">
      <c r="O1172" s="4"/>
      <c r="P1172" s="4"/>
      <c r="V1172" s="4"/>
      <c r="W1172" s="4"/>
      <c r="AG1172" s="9"/>
      <c r="AT1172" s="4"/>
      <c r="AU1172" s="4"/>
      <c r="BA1172" s="4"/>
      <c r="BB1172" s="4"/>
    </row>
    <row r="1173" spans="15:54" x14ac:dyDescent="0.4">
      <c r="O1173" s="4"/>
      <c r="P1173" s="4"/>
      <c r="V1173" s="4"/>
      <c r="W1173" s="4"/>
      <c r="AG1173" s="9"/>
      <c r="AT1173" s="4"/>
      <c r="AU1173" s="4"/>
      <c r="BA1173" s="4"/>
      <c r="BB1173" s="4"/>
    </row>
    <row r="1174" spans="15:54" x14ac:dyDescent="0.4">
      <c r="O1174" s="4"/>
      <c r="P1174" s="4"/>
      <c r="V1174" s="4"/>
      <c r="W1174" s="4"/>
      <c r="AG1174" s="9"/>
      <c r="AT1174" s="4"/>
      <c r="AU1174" s="4"/>
      <c r="BA1174" s="4"/>
      <c r="BB1174" s="4"/>
    </row>
    <row r="1175" spans="15:54" x14ac:dyDescent="0.4">
      <c r="O1175" s="4"/>
      <c r="P1175" s="4"/>
      <c r="V1175" s="4"/>
      <c r="W1175" s="4"/>
      <c r="AG1175" s="9"/>
      <c r="AT1175" s="4"/>
      <c r="AU1175" s="4"/>
      <c r="BA1175" s="4"/>
      <c r="BB1175" s="4"/>
    </row>
    <row r="1176" spans="15:54" x14ac:dyDescent="0.4">
      <c r="O1176" s="4"/>
      <c r="P1176" s="4"/>
      <c r="V1176" s="4"/>
      <c r="W1176" s="4"/>
      <c r="AG1176" s="9"/>
      <c r="AT1176" s="4"/>
      <c r="AU1176" s="4"/>
      <c r="BA1176" s="4"/>
      <c r="BB1176" s="4"/>
    </row>
    <row r="1177" spans="15:54" x14ac:dyDescent="0.4">
      <c r="O1177" s="4"/>
      <c r="P1177" s="4"/>
      <c r="V1177" s="4"/>
      <c r="W1177" s="4"/>
      <c r="AG1177" s="9"/>
      <c r="AT1177" s="4"/>
      <c r="AU1177" s="4"/>
      <c r="BA1177" s="4"/>
      <c r="BB1177" s="4"/>
    </row>
    <row r="1178" spans="15:54" x14ac:dyDescent="0.4">
      <c r="O1178" s="4"/>
      <c r="P1178" s="4"/>
      <c r="V1178" s="4"/>
      <c r="W1178" s="4"/>
      <c r="AG1178" s="9"/>
      <c r="AT1178" s="4"/>
      <c r="AU1178" s="4"/>
      <c r="BA1178" s="4"/>
      <c r="BB1178" s="4"/>
    </row>
    <row r="1179" spans="15:54" x14ac:dyDescent="0.4">
      <c r="O1179" s="4"/>
      <c r="P1179" s="4"/>
      <c r="V1179" s="4"/>
      <c r="W1179" s="4"/>
      <c r="AG1179" s="9"/>
      <c r="AT1179" s="4"/>
      <c r="AU1179" s="4"/>
      <c r="BA1179" s="4"/>
      <c r="BB1179" s="4"/>
    </row>
    <row r="1180" spans="15:54" x14ac:dyDescent="0.4">
      <c r="O1180" s="4"/>
      <c r="P1180" s="4"/>
      <c r="V1180" s="4"/>
      <c r="W1180" s="4"/>
      <c r="AT1180" s="4"/>
      <c r="AU1180" s="4"/>
      <c r="BA1180" s="4"/>
      <c r="BB1180" s="4"/>
    </row>
    <row r="1181" spans="15:54" x14ac:dyDescent="0.4">
      <c r="O1181" s="4"/>
      <c r="P1181" s="4"/>
      <c r="V1181" s="4"/>
      <c r="W1181" s="4"/>
      <c r="AG1181" s="9"/>
      <c r="AT1181" s="4"/>
      <c r="AU1181" s="4"/>
      <c r="BA1181" s="4"/>
      <c r="BB1181" s="4"/>
    </row>
    <row r="1182" spans="15:54" x14ac:dyDescent="0.4">
      <c r="O1182" s="4"/>
      <c r="P1182" s="4"/>
      <c r="V1182" s="4"/>
      <c r="W1182" s="4"/>
      <c r="AG1182" s="9"/>
      <c r="AT1182" s="4"/>
      <c r="AU1182" s="4"/>
      <c r="BA1182" s="4"/>
      <c r="BB1182" s="4"/>
    </row>
    <row r="1183" spans="15:54" x14ac:dyDescent="0.4">
      <c r="O1183" s="4"/>
      <c r="P1183" s="4"/>
      <c r="V1183" s="4"/>
      <c r="W1183" s="4"/>
      <c r="AG1183" s="9"/>
      <c r="AT1183" s="4"/>
      <c r="AU1183" s="4"/>
      <c r="BA1183" s="4"/>
      <c r="BB1183" s="4"/>
    </row>
    <row r="1184" spans="15:54" x14ac:dyDescent="0.4">
      <c r="O1184" s="4"/>
      <c r="P1184" s="4"/>
      <c r="V1184" s="4"/>
      <c r="W1184" s="4"/>
      <c r="AG1184" s="9"/>
      <c r="AT1184" s="4"/>
      <c r="AU1184" s="4"/>
      <c r="BA1184" s="4"/>
      <c r="BB1184" s="4"/>
    </row>
    <row r="1185" spans="15:54" x14ac:dyDescent="0.4">
      <c r="O1185" s="4"/>
      <c r="P1185" s="4"/>
      <c r="V1185" s="4"/>
      <c r="W1185" s="4"/>
      <c r="AG1185" s="9"/>
      <c r="AT1185" s="4"/>
      <c r="AU1185" s="4"/>
      <c r="BA1185" s="4"/>
      <c r="BB1185" s="4"/>
    </row>
    <row r="1186" spans="15:54" x14ac:dyDescent="0.4">
      <c r="O1186" s="4"/>
      <c r="P1186" s="4"/>
      <c r="V1186" s="4"/>
      <c r="W1186" s="4"/>
      <c r="AG1186" s="9"/>
      <c r="AT1186" s="4"/>
      <c r="AU1186" s="4"/>
      <c r="BA1186" s="4"/>
      <c r="BB1186" s="4"/>
    </row>
    <row r="1187" spans="15:54" x14ac:dyDescent="0.4">
      <c r="O1187" s="4"/>
      <c r="P1187" s="4"/>
      <c r="V1187" s="4"/>
      <c r="W1187" s="4"/>
      <c r="AG1187" s="9"/>
      <c r="AT1187" s="4"/>
      <c r="AU1187" s="4"/>
      <c r="BA1187" s="4"/>
      <c r="BB1187" s="4"/>
    </row>
    <row r="1188" spans="15:54" x14ac:dyDescent="0.4">
      <c r="O1188" s="4"/>
      <c r="P1188" s="4"/>
      <c r="V1188" s="4"/>
      <c r="W1188" s="4"/>
      <c r="AG1188" s="9"/>
      <c r="AT1188" s="4"/>
      <c r="AU1188" s="4"/>
      <c r="BA1188" s="4"/>
      <c r="BB1188" s="4"/>
    </row>
    <row r="1189" spans="15:54" x14ac:dyDescent="0.4">
      <c r="O1189" s="4"/>
      <c r="P1189" s="4"/>
      <c r="V1189" s="4"/>
      <c r="W1189" s="4"/>
      <c r="AG1189" s="9"/>
      <c r="AT1189" s="4"/>
      <c r="AU1189" s="4"/>
      <c r="BA1189" s="4"/>
      <c r="BB1189" s="4"/>
    </row>
    <row r="1190" spans="15:54" x14ac:dyDescent="0.4">
      <c r="O1190" s="4"/>
      <c r="P1190" s="4"/>
      <c r="V1190" s="4"/>
      <c r="W1190" s="4"/>
      <c r="AG1190" s="9"/>
      <c r="AT1190" s="4"/>
      <c r="AU1190" s="4"/>
      <c r="BA1190" s="4"/>
      <c r="BB1190" s="4"/>
    </row>
    <row r="1191" spans="15:54" x14ac:dyDescent="0.4">
      <c r="O1191" s="4"/>
      <c r="P1191" s="4"/>
      <c r="V1191" s="4"/>
      <c r="W1191" s="4"/>
      <c r="AG1191" s="9"/>
      <c r="AT1191" s="4"/>
      <c r="AU1191" s="4"/>
      <c r="BA1191" s="4"/>
      <c r="BB1191" s="4"/>
    </row>
    <row r="1192" spans="15:54" x14ac:dyDescent="0.4">
      <c r="O1192" s="4"/>
      <c r="P1192" s="4"/>
      <c r="V1192" s="4"/>
      <c r="W1192" s="4"/>
      <c r="AG1192" s="9"/>
      <c r="AT1192" s="4"/>
      <c r="AU1192" s="4"/>
      <c r="BA1192" s="4"/>
      <c r="BB1192" s="4"/>
    </row>
    <row r="1193" spans="15:54" x14ac:dyDescent="0.4">
      <c r="O1193" s="4"/>
      <c r="P1193" s="4"/>
      <c r="V1193" s="4"/>
      <c r="W1193" s="4"/>
      <c r="AG1193" s="9"/>
      <c r="AT1193" s="4"/>
      <c r="AU1193" s="4"/>
      <c r="BA1193" s="4"/>
      <c r="BB1193" s="4"/>
    </row>
    <row r="1194" spans="15:54" x14ac:dyDescent="0.4">
      <c r="O1194" s="4"/>
      <c r="P1194" s="4"/>
      <c r="V1194" s="4"/>
      <c r="W1194" s="4"/>
      <c r="AG1194" s="9"/>
      <c r="AT1194" s="4"/>
      <c r="AU1194" s="4"/>
      <c r="BA1194" s="4"/>
      <c r="BB1194" s="4"/>
    </row>
    <row r="1195" spans="15:54" x14ac:dyDescent="0.4">
      <c r="O1195" s="4"/>
      <c r="P1195" s="4"/>
      <c r="V1195" s="4"/>
      <c r="W1195" s="4"/>
      <c r="AG1195" s="9"/>
      <c r="AT1195" s="4"/>
      <c r="AU1195" s="4"/>
      <c r="BA1195" s="4"/>
      <c r="BB1195" s="4"/>
    </row>
    <row r="1196" spans="15:54" x14ac:dyDescent="0.4">
      <c r="O1196" s="4"/>
      <c r="P1196" s="4"/>
      <c r="V1196" s="4"/>
      <c r="W1196" s="4"/>
      <c r="AG1196" s="9"/>
      <c r="AT1196" s="4"/>
      <c r="AU1196" s="4"/>
      <c r="BA1196" s="4"/>
      <c r="BB1196" s="4"/>
    </row>
    <row r="1197" spans="15:54" x14ac:dyDescent="0.4">
      <c r="O1197" s="4"/>
      <c r="P1197" s="4"/>
      <c r="V1197" s="4"/>
      <c r="W1197" s="4"/>
      <c r="AG1197" s="9"/>
      <c r="AT1197" s="4"/>
      <c r="AU1197" s="4"/>
      <c r="BA1197" s="4"/>
      <c r="BB1197" s="4"/>
    </row>
    <row r="1198" spans="15:54" x14ac:dyDescent="0.4">
      <c r="O1198" s="4"/>
      <c r="P1198" s="4"/>
      <c r="V1198" s="4"/>
      <c r="W1198" s="4"/>
      <c r="AG1198" s="9"/>
      <c r="AT1198" s="4"/>
      <c r="AU1198" s="4"/>
      <c r="BA1198" s="4"/>
      <c r="BB1198" s="4"/>
    </row>
    <row r="1199" spans="15:54" x14ac:dyDescent="0.4">
      <c r="O1199" s="4"/>
      <c r="P1199" s="4"/>
      <c r="V1199" s="4"/>
      <c r="W1199" s="4"/>
      <c r="AG1199" s="9"/>
      <c r="AT1199" s="4"/>
      <c r="AU1199" s="4"/>
      <c r="BA1199" s="4"/>
      <c r="BB1199" s="4"/>
    </row>
    <row r="1200" spans="15:54" x14ac:dyDescent="0.4">
      <c r="O1200" s="4"/>
      <c r="P1200" s="4"/>
      <c r="V1200" s="4"/>
      <c r="W1200" s="4"/>
      <c r="AG1200" s="9"/>
      <c r="AT1200" s="4"/>
      <c r="AU1200" s="4"/>
      <c r="BA1200" s="4"/>
      <c r="BB1200" s="4"/>
    </row>
    <row r="1201" spans="15:54" x14ac:dyDescent="0.4">
      <c r="O1201" s="4"/>
      <c r="P1201" s="4"/>
      <c r="V1201" s="4"/>
      <c r="W1201" s="4"/>
      <c r="AG1201" s="9"/>
      <c r="AT1201" s="4"/>
      <c r="AU1201" s="4"/>
      <c r="BA1201" s="4"/>
      <c r="BB1201" s="4"/>
    </row>
    <row r="1202" spans="15:54" x14ac:dyDescent="0.4">
      <c r="O1202" s="4"/>
      <c r="P1202" s="4"/>
      <c r="V1202" s="4"/>
      <c r="W1202" s="4"/>
      <c r="AG1202" s="9"/>
      <c r="AT1202" s="4"/>
      <c r="AU1202" s="4"/>
      <c r="BA1202" s="4"/>
      <c r="BB1202" s="4"/>
    </row>
    <row r="1203" spans="15:54" x14ac:dyDescent="0.4">
      <c r="O1203" s="4"/>
      <c r="P1203" s="4"/>
      <c r="V1203" s="4"/>
      <c r="W1203" s="4"/>
      <c r="AG1203" s="9"/>
      <c r="AT1203" s="4"/>
      <c r="AU1203" s="4"/>
      <c r="BA1203" s="4"/>
      <c r="BB1203" s="4"/>
    </row>
    <row r="1204" spans="15:54" x14ac:dyDescent="0.4">
      <c r="O1204" s="4"/>
      <c r="P1204" s="4"/>
      <c r="V1204" s="4"/>
      <c r="W1204" s="4"/>
      <c r="AG1204" s="9"/>
      <c r="AT1204" s="4"/>
      <c r="AU1204" s="4"/>
      <c r="BA1204" s="4"/>
      <c r="BB1204" s="4"/>
    </row>
    <row r="1205" spans="15:54" x14ac:dyDescent="0.4">
      <c r="O1205" s="4"/>
      <c r="P1205" s="4"/>
      <c r="V1205" s="4"/>
      <c r="W1205" s="4"/>
      <c r="AG1205" s="9"/>
      <c r="AT1205" s="4"/>
      <c r="AU1205" s="4"/>
      <c r="BA1205" s="4"/>
      <c r="BB1205" s="4"/>
    </row>
    <row r="1206" spans="15:54" x14ac:dyDescent="0.4">
      <c r="O1206" s="4"/>
      <c r="P1206" s="4"/>
      <c r="V1206" s="4"/>
      <c r="W1206" s="4"/>
      <c r="AG1206" s="9"/>
      <c r="AT1206" s="4"/>
      <c r="AU1206" s="4"/>
      <c r="BA1206" s="4"/>
      <c r="BB1206" s="4"/>
    </row>
    <row r="1207" spans="15:54" x14ac:dyDescent="0.4">
      <c r="O1207" s="4"/>
      <c r="P1207" s="4"/>
      <c r="V1207" s="4"/>
      <c r="W1207" s="4"/>
      <c r="AG1207" s="9"/>
      <c r="AT1207" s="4"/>
      <c r="AU1207" s="4"/>
      <c r="BA1207" s="4"/>
      <c r="BB1207" s="4"/>
    </row>
    <row r="1208" spans="15:54" x14ac:dyDescent="0.4">
      <c r="O1208" s="4"/>
      <c r="P1208" s="4"/>
      <c r="V1208" s="4"/>
      <c r="W1208" s="4"/>
      <c r="AG1208" s="9"/>
      <c r="AT1208" s="4"/>
      <c r="AU1208" s="4"/>
      <c r="BA1208" s="4"/>
      <c r="BB1208" s="4"/>
    </row>
    <row r="1209" spans="15:54" x14ac:dyDescent="0.4">
      <c r="O1209" s="4"/>
      <c r="P1209" s="4"/>
      <c r="V1209" s="4"/>
      <c r="W1209" s="4"/>
      <c r="AG1209" s="9"/>
      <c r="AT1209" s="4"/>
      <c r="AU1209" s="4"/>
      <c r="BA1209" s="4"/>
      <c r="BB1209" s="4"/>
    </row>
    <row r="1210" spans="15:54" x14ac:dyDescent="0.4">
      <c r="O1210" s="4"/>
      <c r="P1210" s="4"/>
      <c r="V1210" s="4"/>
      <c r="W1210" s="4"/>
      <c r="AG1210" s="9"/>
      <c r="AT1210" s="4"/>
      <c r="AU1210" s="4"/>
      <c r="BA1210" s="4"/>
      <c r="BB1210" s="4"/>
    </row>
    <row r="1211" spans="15:54" x14ac:dyDescent="0.4">
      <c r="O1211" s="4"/>
      <c r="P1211" s="4"/>
      <c r="V1211" s="4"/>
      <c r="W1211" s="4"/>
      <c r="AG1211" s="9"/>
      <c r="AT1211" s="4"/>
      <c r="AU1211" s="4"/>
      <c r="BA1211" s="4"/>
      <c r="BB1211" s="4"/>
    </row>
    <row r="1212" spans="15:54" x14ac:dyDescent="0.4">
      <c r="O1212" s="4"/>
      <c r="P1212" s="4"/>
      <c r="V1212" s="4"/>
      <c r="W1212" s="4"/>
      <c r="AG1212" s="9"/>
      <c r="AT1212" s="4"/>
      <c r="AU1212" s="4"/>
      <c r="BA1212" s="4"/>
      <c r="BB1212" s="4"/>
    </row>
    <row r="1213" spans="15:54" x14ac:dyDescent="0.4">
      <c r="O1213" s="4"/>
      <c r="P1213" s="4"/>
      <c r="V1213" s="4"/>
      <c r="W1213" s="4"/>
      <c r="AG1213" s="9"/>
      <c r="AT1213" s="4"/>
      <c r="AU1213" s="4"/>
      <c r="BA1213" s="4"/>
      <c r="BB1213" s="4"/>
    </row>
    <row r="1214" spans="15:54" x14ac:dyDescent="0.4">
      <c r="O1214" s="4"/>
      <c r="P1214" s="4"/>
      <c r="V1214" s="4"/>
      <c r="W1214" s="4"/>
      <c r="AG1214" s="9"/>
      <c r="AT1214" s="4"/>
      <c r="AU1214" s="4"/>
      <c r="BA1214" s="4"/>
      <c r="BB1214" s="4"/>
    </row>
    <row r="1215" spans="15:54" x14ac:dyDescent="0.4">
      <c r="O1215" s="4"/>
      <c r="P1215" s="4"/>
      <c r="V1215" s="4"/>
      <c r="W1215" s="4"/>
      <c r="AG1215" s="9"/>
      <c r="AT1215" s="4"/>
      <c r="AU1215" s="4"/>
      <c r="BA1215" s="4"/>
      <c r="BB1215" s="4"/>
    </row>
    <row r="1216" spans="15:54" x14ac:dyDescent="0.4">
      <c r="O1216" s="4"/>
      <c r="P1216" s="4"/>
      <c r="V1216" s="4"/>
      <c r="W1216" s="4"/>
      <c r="AG1216" s="9"/>
      <c r="AT1216" s="4"/>
      <c r="AU1216" s="4"/>
      <c r="BA1216" s="4"/>
      <c r="BB1216" s="4"/>
    </row>
    <row r="1217" spans="15:54" x14ac:dyDescent="0.4">
      <c r="O1217" s="4"/>
      <c r="P1217" s="4"/>
      <c r="V1217" s="4"/>
      <c r="W1217" s="4"/>
      <c r="AG1217" s="9"/>
      <c r="AT1217" s="4"/>
      <c r="AU1217" s="4"/>
      <c r="BA1217" s="4"/>
      <c r="BB1217" s="4"/>
    </row>
    <row r="1218" spans="15:54" x14ac:dyDescent="0.4">
      <c r="O1218" s="4"/>
      <c r="P1218" s="4"/>
      <c r="V1218" s="4"/>
      <c r="W1218" s="4"/>
      <c r="AG1218" s="9"/>
      <c r="AT1218" s="4"/>
      <c r="AU1218" s="4"/>
      <c r="BA1218" s="4"/>
      <c r="BB1218" s="4"/>
    </row>
    <row r="1219" spans="15:54" x14ac:dyDescent="0.4">
      <c r="O1219" s="4"/>
      <c r="P1219" s="4"/>
      <c r="V1219" s="4"/>
      <c r="W1219" s="4"/>
      <c r="AG1219" s="9"/>
      <c r="AT1219" s="4"/>
      <c r="AU1219" s="4"/>
      <c r="BA1219" s="4"/>
      <c r="BB1219" s="4"/>
    </row>
    <row r="1220" spans="15:54" x14ac:dyDescent="0.4">
      <c r="O1220" s="4"/>
      <c r="P1220" s="4"/>
      <c r="V1220" s="4"/>
      <c r="W1220" s="4"/>
      <c r="AG1220" s="9"/>
      <c r="AT1220" s="4"/>
      <c r="AU1220" s="4"/>
      <c r="BA1220" s="4"/>
      <c r="BB1220" s="4"/>
    </row>
    <row r="1221" spans="15:54" x14ac:dyDescent="0.4">
      <c r="O1221" s="4"/>
      <c r="P1221" s="4"/>
      <c r="V1221" s="4"/>
      <c r="W1221" s="4"/>
      <c r="AG1221" s="9"/>
      <c r="AT1221" s="4"/>
      <c r="AU1221" s="4"/>
      <c r="BA1221" s="4"/>
      <c r="BB1221" s="4"/>
    </row>
    <row r="1222" spans="15:54" x14ac:dyDescent="0.4">
      <c r="O1222" s="4"/>
      <c r="P1222" s="4"/>
      <c r="V1222" s="4"/>
      <c r="W1222" s="4"/>
      <c r="AG1222" s="9"/>
      <c r="AT1222" s="4"/>
      <c r="AU1222" s="4"/>
      <c r="BA1222" s="4"/>
      <c r="BB1222" s="4"/>
    </row>
    <row r="1223" spans="15:54" x14ac:dyDescent="0.4">
      <c r="O1223" s="4"/>
      <c r="P1223" s="4"/>
      <c r="V1223" s="4"/>
      <c r="W1223" s="4"/>
      <c r="AG1223" s="9"/>
      <c r="AT1223" s="4"/>
      <c r="AU1223" s="4"/>
      <c r="BA1223" s="4"/>
      <c r="BB1223" s="4"/>
    </row>
    <row r="1224" spans="15:54" x14ac:dyDescent="0.4">
      <c r="O1224" s="4"/>
      <c r="P1224" s="4"/>
      <c r="V1224" s="4"/>
      <c r="W1224" s="4"/>
      <c r="AG1224" s="9"/>
      <c r="AT1224" s="4"/>
      <c r="AU1224" s="4"/>
      <c r="BA1224" s="4"/>
      <c r="BB1224" s="4"/>
    </row>
    <row r="1225" spans="15:54" x14ac:dyDescent="0.4">
      <c r="O1225" s="4"/>
      <c r="P1225" s="4"/>
      <c r="V1225" s="4"/>
      <c r="W1225" s="4"/>
      <c r="AG1225" s="9"/>
      <c r="AT1225" s="4"/>
      <c r="AU1225" s="4"/>
      <c r="BA1225" s="4"/>
      <c r="BB1225" s="4"/>
    </row>
    <row r="1226" spans="15:54" x14ac:dyDescent="0.4">
      <c r="O1226" s="4"/>
      <c r="P1226" s="4"/>
      <c r="V1226" s="4"/>
      <c r="W1226" s="4"/>
      <c r="AG1226" s="9"/>
      <c r="AT1226" s="4"/>
      <c r="AU1226" s="4"/>
      <c r="BA1226" s="4"/>
      <c r="BB1226" s="4"/>
    </row>
    <row r="1227" spans="15:54" x14ac:dyDescent="0.4">
      <c r="O1227" s="4"/>
      <c r="P1227" s="4"/>
      <c r="V1227" s="4"/>
      <c r="W1227" s="4"/>
      <c r="AG1227" s="9"/>
      <c r="AT1227" s="4"/>
      <c r="AU1227" s="4"/>
      <c r="BA1227" s="4"/>
      <c r="BB1227" s="4"/>
    </row>
    <row r="1228" spans="15:54" x14ac:dyDescent="0.4">
      <c r="O1228" s="4"/>
      <c r="P1228" s="4"/>
      <c r="V1228" s="4"/>
      <c r="W1228" s="4"/>
      <c r="AG1228" s="9"/>
      <c r="AT1228" s="4"/>
      <c r="AU1228" s="4"/>
      <c r="BA1228" s="4"/>
      <c r="BB1228" s="4"/>
    </row>
    <row r="1229" spans="15:54" x14ac:dyDescent="0.4">
      <c r="O1229" s="4"/>
      <c r="P1229" s="4"/>
      <c r="V1229" s="4"/>
      <c r="W1229" s="4"/>
      <c r="AG1229" s="9"/>
      <c r="AT1229" s="4"/>
      <c r="AU1229" s="4"/>
      <c r="BA1229" s="4"/>
      <c r="BB1229" s="4"/>
    </row>
    <row r="1230" spans="15:54" x14ac:dyDescent="0.4">
      <c r="O1230" s="4"/>
      <c r="P1230" s="4"/>
      <c r="V1230" s="4"/>
      <c r="W1230" s="4"/>
      <c r="AG1230" s="9"/>
      <c r="AT1230" s="4"/>
      <c r="AU1230" s="4"/>
      <c r="BA1230" s="4"/>
      <c r="BB1230" s="4"/>
    </row>
    <row r="1231" spans="15:54" x14ac:dyDescent="0.4">
      <c r="O1231" s="4"/>
      <c r="P1231" s="4"/>
      <c r="V1231" s="4"/>
      <c r="W1231" s="4"/>
      <c r="AG1231" s="9"/>
      <c r="AT1231" s="4"/>
      <c r="AU1231" s="4"/>
      <c r="BA1231" s="4"/>
      <c r="BB1231" s="4"/>
    </row>
    <row r="1232" spans="15:54" x14ac:dyDescent="0.4">
      <c r="O1232" s="4"/>
      <c r="P1232" s="4"/>
      <c r="V1232" s="4"/>
      <c r="W1232" s="4"/>
      <c r="AG1232" s="9"/>
      <c r="AT1232" s="4"/>
      <c r="AU1232" s="4"/>
      <c r="BA1232" s="4"/>
      <c r="BB1232" s="4"/>
    </row>
    <row r="1233" spans="15:54" x14ac:dyDescent="0.4">
      <c r="O1233" s="4"/>
      <c r="P1233" s="4"/>
      <c r="V1233" s="4"/>
      <c r="W1233" s="4"/>
      <c r="AG1233" s="9"/>
      <c r="AT1233" s="4"/>
      <c r="AU1233" s="4"/>
      <c r="BA1233" s="4"/>
      <c r="BB1233" s="4"/>
    </row>
    <row r="1234" spans="15:54" x14ac:dyDescent="0.4">
      <c r="O1234" s="4"/>
      <c r="P1234" s="4"/>
      <c r="V1234" s="4"/>
      <c r="W1234" s="4"/>
      <c r="AG1234" s="9"/>
      <c r="AT1234" s="4"/>
      <c r="AU1234" s="4"/>
      <c r="BA1234" s="4"/>
      <c r="BB1234" s="4"/>
    </row>
    <row r="1235" spans="15:54" x14ac:dyDescent="0.4">
      <c r="O1235" s="4"/>
      <c r="P1235" s="4"/>
      <c r="V1235" s="4"/>
      <c r="W1235" s="4"/>
      <c r="AG1235" s="9"/>
      <c r="AT1235" s="4"/>
      <c r="AU1235" s="4"/>
      <c r="BA1235" s="4"/>
      <c r="BB1235" s="4"/>
    </row>
    <row r="1236" spans="15:54" x14ac:dyDescent="0.4">
      <c r="O1236" s="4"/>
      <c r="P1236" s="4"/>
      <c r="V1236" s="4"/>
      <c r="W1236" s="4"/>
      <c r="AG1236" s="9"/>
      <c r="AT1236" s="4"/>
      <c r="AU1236" s="4"/>
      <c r="BA1236" s="4"/>
      <c r="BB1236" s="4"/>
    </row>
    <row r="1237" spans="15:54" x14ac:dyDescent="0.4">
      <c r="O1237" s="4"/>
      <c r="P1237" s="4"/>
      <c r="V1237" s="4"/>
      <c r="W1237" s="4"/>
      <c r="AG1237" s="9"/>
      <c r="AT1237" s="4"/>
      <c r="AU1237" s="4"/>
      <c r="BA1237" s="4"/>
      <c r="BB1237" s="4"/>
    </row>
    <row r="1238" spans="15:54" x14ac:dyDescent="0.4">
      <c r="O1238" s="4"/>
      <c r="P1238" s="4"/>
      <c r="V1238" s="4"/>
      <c r="W1238" s="4"/>
      <c r="AG1238" s="9"/>
      <c r="AT1238" s="4"/>
      <c r="AU1238" s="4"/>
      <c r="BA1238" s="4"/>
      <c r="BB1238" s="4"/>
    </row>
    <row r="1239" spans="15:54" x14ac:dyDescent="0.4">
      <c r="O1239" s="4"/>
      <c r="P1239" s="4"/>
      <c r="V1239" s="4"/>
      <c r="W1239" s="4"/>
      <c r="AG1239" s="9"/>
      <c r="AT1239" s="4"/>
      <c r="AU1239" s="4"/>
      <c r="BA1239" s="4"/>
      <c r="BB1239" s="4"/>
    </row>
    <row r="1240" spans="15:54" x14ac:dyDescent="0.4">
      <c r="O1240" s="4"/>
      <c r="P1240" s="4"/>
      <c r="V1240" s="4"/>
      <c r="W1240" s="4"/>
      <c r="AG1240" s="9"/>
      <c r="AT1240" s="4"/>
      <c r="AU1240" s="4"/>
      <c r="BA1240" s="4"/>
      <c r="BB1240" s="4"/>
    </row>
    <row r="1241" spans="15:54" x14ac:dyDescent="0.4">
      <c r="O1241" s="4"/>
      <c r="P1241" s="4"/>
      <c r="V1241" s="4"/>
      <c r="W1241" s="4"/>
      <c r="AT1241" s="4"/>
      <c r="AU1241" s="4"/>
      <c r="BA1241" s="4"/>
      <c r="BB1241" s="4"/>
    </row>
    <row r="1242" spans="15:54" x14ac:dyDescent="0.4">
      <c r="O1242" s="4"/>
      <c r="P1242" s="4"/>
      <c r="V1242" s="4"/>
      <c r="W1242" s="4"/>
      <c r="AG1242" s="9"/>
      <c r="AT1242" s="4"/>
      <c r="AU1242" s="4"/>
      <c r="BA1242" s="4"/>
      <c r="BB1242" s="4"/>
    </row>
    <row r="1243" spans="15:54" x14ac:dyDescent="0.4">
      <c r="O1243" s="4"/>
      <c r="P1243" s="4"/>
      <c r="V1243" s="4"/>
      <c r="W1243" s="4"/>
      <c r="AG1243" s="9"/>
      <c r="AT1243" s="4"/>
      <c r="AU1243" s="4"/>
      <c r="BA1243" s="4"/>
      <c r="BB1243" s="4"/>
    </row>
    <row r="1244" spans="15:54" x14ac:dyDescent="0.4">
      <c r="O1244" s="4"/>
      <c r="P1244" s="4"/>
      <c r="V1244" s="4"/>
      <c r="W1244" s="4"/>
      <c r="AG1244" s="9"/>
      <c r="AT1244" s="4"/>
      <c r="AU1244" s="4"/>
      <c r="BA1244" s="4"/>
      <c r="BB1244" s="4"/>
    </row>
    <row r="1245" spans="15:54" x14ac:dyDescent="0.4">
      <c r="O1245" s="4"/>
      <c r="P1245" s="4"/>
      <c r="V1245" s="4"/>
      <c r="W1245" s="4"/>
      <c r="AG1245" s="9"/>
      <c r="AT1245" s="4"/>
      <c r="AU1245" s="4"/>
      <c r="BA1245" s="4"/>
      <c r="BB1245" s="4"/>
    </row>
    <row r="1246" spans="15:54" x14ac:dyDescent="0.4">
      <c r="O1246" s="4"/>
      <c r="P1246" s="4"/>
      <c r="V1246" s="4"/>
      <c r="W1246" s="4"/>
      <c r="AG1246" s="9"/>
      <c r="AT1246" s="4"/>
      <c r="AU1246" s="4"/>
      <c r="BA1246" s="4"/>
      <c r="BB1246" s="4"/>
    </row>
    <row r="1247" spans="15:54" x14ac:dyDescent="0.4">
      <c r="O1247" s="4"/>
      <c r="P1247" s="4"/>
      <c r="V1247" s="4"/>
      <c r="W1247" s="4"/>
      <c r="AG1247" s="9"/>
      <c r="AT1247" s="4"/>
      <c r="AU1247" s="4"/>
      <c r="BA1247" s="4"/>
      <c r="BB1247" s="4"/>
    </row>
    <row r="1248" spans="15:54" x14ac:dyDescent="0.4">
      <c r="O1248" s="4"/>
      <c r="P1248" s="4"/>
      <c r="V1248" s="4"/>
      <c r="W1248" s="4"/>
      <c r="AG1248" s="9"/>
      <c r="AT1248" s="4"/>
      <c r="AU1248" s="4"/>
      <c r="BA1248" s="4"/>
      <c r="BB1248" s="4"/>
    </row>
    <row r="1249" spans="15:54" x14ac:dyDescent="0.4">
      <c r="O1249" s="4"/>
      <c r="P1249" s="4"/>
      <c r="V1249" s="4"/>
      <c r="W1249" s="4"/>
      <c r="AG1249" s="9"/>
      <c r="AT1249" s="4"/>
      <c r="AU1249" s="4"/>
      <c r="BA1249" s="4"/>
      <c r="BB1249" s="4"/>
    </row>
    <row r="1250" spans="15:54" x14ac:dyDescent="0.4">
      <c r="O1250" s="4"/>
      <c r="P1250" s="4"/>
      <c r="V1250" s="4"/>
      <c r="W1250" s="4"/>
      <c r="AG1250" s="9"/>
      <c r="AT1250" s="4"/>
      <c r="AU1250" s="4"/>
      <c r="BA1250" s="4"/>
      <c r="BB1250" s="4"/>
    </row>
    <row r="1251" spans="15:54" x14ac:dyDescent="0.4">
      <c r="O1251" s="4"/>
      <c r="P1251" s="4"/>
      <c r="V1251" s="4"/>
      <c r="W1251" s="4"/>
      <c r="AG1251" s="9"/>
      <c r="AT1251" s="4"/>
      <c r="AU1251" s="4"/>
      <c r="BA1251" s="4"/>
      <c r="BB1251" s="4"/>
    </row>
    <row r="1252" spans="15:54" x14ac:dyDescent="0.4">
      <c r="O1252" s="4"/>
      <c r="P1252" s="4"/>
      <c r="V1252" s="4"/>
      <c r="W1252" s="4"/>
      <c r="AG1252" s="9"/>
      <c r="AT1252" s="4"/>
      <c r="AU1252" s="4"/>
      <c r="BA1252" s="4"/>
      <c r="BB1252" s="4"/>
    </row>
    <row r="1253" spans="15:54" x14ac:dyDescent="0.4">
      <c r="O1253" s="4"/>
      <c r="P1253" s="4"/>
      <c r="V1253" s="4"/>
      <c r="W1253" s="4"/>
      <c r="AG1253" s="9"/>
      <c r="AT1253" s="4"/>
      <c r="AU1253" s="4"/>
      <c r="BA1253" s="4"/>
      <c r="BB1253" s="4"/>
    </row>
    <row r="1254" spans="15:54" x14ac:dyDescent="0.4">
      <c r="O1254" s="4"/>
      <c r="P1254" s="4"/>
      <c r="V1254" s="4"/>
      <c r="W1254" s="4"/>
      <c r="AG1254" s="9"/>
      <c r="AT1254" s="4"/>
      <c r="AU1254" s="4"/>
      <c r="BA1254" s="4"/>
      <c r="BB1254" s="4"/>
    </row>
    <row r="1255" spans="15:54" x14ac:dyDescent="0.4">
      <c r="O1255" s="4"/>
      <c r="P1255" s="4"/>
      <c r="V1255" s="4"/>
      <c r="W1255" s="4"/>
      <c r="AG1255" s="9"/>
      <c r="AT1255" s="4"/>
      <c r="AU1255" s="4"/>
      <c r="BA1255" s="4"/>
      <c r="BB1255" s="4"/>
    </row>
    <row r="1256" spans="15:54" x14ac:dyDescent="0.4">
      <c r="O1256" s="4"/>
      <c r="P1256" s="4"/>
      <c r="V1256" s="4"/>
      <c r="W1256" s="4"/>
      <c r="AG1256" s="9"/>
      <c r="AT1256" s="4"/>
      <c r="AU1256" s="4"/>
      <c r="BA1256" s="4"/>
      <c r="BB1256" s="4"/>
    </row>
    <row r="1257" spans="15:54" x14ac:dyDescent="0.4">
      <c r="O1257" s="4"/>
      <c r="P1257" s="4"/>
      <c r="V1257" s="4"/>
      <c r="W1257" s="4"/>
      <c r="AG1257" s="9"/>
      <c r="AT1257" s="4"/>
      <c r="AU1257" s="4"/>
      <c r="BA1257" s="4"/>
      <c r="BB1257" s="4"/>
    </row>
    <row r="1258" spans="15:54" x14ac:dyDescent="0.4">
      <c r="O1258" s="4"/>
      <c r="P1258" s="4"/>
      <c r="V1258" s="4"/>
      <c r="W1258" s="4"/>
      <c r="AG1258" s="9"/>
      <c r="AT1258" s="4"/>
      <c r="AU1258" s="4"/>
      <c r="BA1258" s="4"/>
      <c r="BB1258" s="4"/>
    </row>
    <row r="1259" spans="15:54" x14ac:dyDescent="0.4">
      <c r="O1259" s="4"/>
      <c r="P1259" s="4"/>
      <c r="V1259" s="4"/>
      <c r="W1259" s="4"/>
      <c r="AG1259" s="9"/>
      <c r="AT1259" s="4"/>
      <c r="AU1259" s="4"/>
      <c r="BA1259" s="4"/>
      <c r="BB1259" s="4"/>
    </row>
    <row r="1260" spans="15:54" x14ac:dyDescent="0.4">
      <c r="O1260" s="4"/>
      <c r="P1260" s="4"/>
      <c r="V1260" s="4"/>
      <c r="W1260" s="4"/>
      <c r="AG1260" s="9"/>
      <c r="AT1260" s="4"/>
      <c r="AU1260" s="4"/>
      <c r="BA1260" s="4"/>
      <c r="BB1260" s="4"/>
    </row>
    <row r="1261" spans="15:54" x14ac:dyDescent="0.4">
      <c r="O1261" s="4"/>
      <c r="P1261" s="4"/>
      <c r="V1261" s="4"/>
      <c r="W1261" s="4"/>
      <c r="AT1261" s="4"/>
      <c r="AU1261" s="4"/>
      <c r="BA1261" s="4"/>
      <c r="BB1261" s="4"/>
    </row>
    <row r="1262" spans="15:54" x14ac:dyDescent="0.4">
      <c r="O1262" s="4"/>
      <c r="P1262" s="4"/>
      <c r="V1262" s="4"/>
      <c r="W1262" s="4"/>
      <c r="AG1262" s="9"/>
      <c r="AT1262" s="4"/>
      <c r="AU1262" s="4"/>
      <c r="BA1262" s="4"/>
      <c r="BB1262" s="4"/>
    </row>
    <row r="1263" spans="15:54" x14ac:dyDescent="0.4">
      <c r="O1263" s="4"/>
      <c r="P1263" s="4"/>
      <c r="V1263" s="4"/>
      <c r="W1263" s="4"/>
      <c r="AG1263" s="9"/>
      <c r="AT1263" s="4"/>
      <c r="AU1263" s="4"/>
      <c r="BA1263" s="4"/>
      <c r="BB1263" s="4"/>
    </row>
    <row r="1264" spans="15:54" x14ac:dyDescent="0.4">
      <c r="O1264" s="4"/>
      <c r="P1264" s="4"/>
      <c r="V1264" s="4"/>
      <c r="W1264" s="4"/>
      <c r="AG1264" s="9"/>
      <c r="AT1264" s="4"/>
      <c r="AU1264" s="4"/>
      <c r="BA1264" s="4"/>
      <c r="BB1264" s="4"/>
    </row>
    <row r="1265" spans="15:54" x14ac:dyDescent="0.4">
      <c r="O1265" s="4"/>
      <c r="P1265" s="4"/>
      <c r="V1265" s="4"/>
      <c r="W1265" s="4"/>
      <c r="AG1265" s="9"/>
      <c r="AT1265" s="4"/>
      <c r="AU1265" s="4"/>
      <c r="BA1265" s="4"/>
      <c r="BB1265" s="4"/>
    </row>
    <row r="1266" spans="15:54" x14ac:dyDescent="0.4">
      <c r="O1266" s="4"/>
      <c r="P1266" s="4"/>
      <c r="V1266" s="4"/>
      <c r="W1266" s="4"/>
      <c r="AG1266" s="9"/>
      <c r="AT1266" s="4"/>
      <c r="AU1266" s="4"/>
      <c r="BA1266" s="4"/>
      <c r="BB1266" s="4"/>
    </row>
    <row r="1267" spans="15:54" x14ac:dyDescent="0.4">
      <c r="O1267" s="4"/>
      <c r="P1267" s="4"/>
      <c r="V1267" s="4"/>
      <c r="W1267" s="4"/>
      <c r="AG1267" s="9"/>
      <c r="AT1267" s="4"/>
      <c r="AU1267" s="4"/>
      <c r="BA1267" s="4"/>
      <c r="BB1267" s="4"/>
    </row>
    <row r="1268" spans="15:54" x14ac:dyDescent="0.4">
      <c r="O1268" s="4"/>
      <c r="P1268" s="4"/>
      <c r="V1268" s="4"/>
      <c r="W1268" s="4"/>
      <c r="AG1268" s="9"/>
      <c r="AT1268" s="4"/>
      <c r="AU1268" s="4"/>
      <c r="BA1268" s="4"/>
      <c r="BB1268" s="4"/>
    </row>
    <row r="1269" spans="15:54" x14ac:dyDescent="0.4">
      <c r="O1269" s="4"/>
      <c r="P1269" s="4"/>
      <c r="V1269" s="4"/>
      <c r="W1269" s="4"/>
      <c r="AG1269" s="9"/>
      <c r="AT1269" s="4"/>
      <c r="AU1269" s="4"/>
      <c r="BA1269" s="4"/>
      <c r="BB1269" s="4"/>
    </row>
    <row r="1270" spans="15:54" x14ac:dyDescent="0.4">
      <c r="O1270" s="4"/>
      <c r="P1270" s="4"/>
      <c r="V1270" s="4"/>
      <c r="W1270" s="4"/>
      <c r="AG1270" s="9"/>
      <c r="AT1270" s="4"/>
      <c r="AU1270" s="4"/>
      <c r="BA1270" s="4"/>
      <c r="BB1270" s="4"/>
    </row>
    <row r="1271" spans="15:54" x14ac:dyDescent="0.4">
      <c r="O1271" s="4"/>
      <c r="P1271" s="4"/>
      <c r="V1271" s="4"/>
      <c r="W1271" s="4"/>
      <c r="AG1271" s="9"/>
      <c r="AT1271" s="4"/>
      <c r="AU1271" s="4"/>
      <c r="BA1271" s="4"/>
      <c r="BB1271" s="4"/>
    </row>
    <row r="1272" spans="15:54" x14ac:dyDescent="0.4">
      <c r="O1272" s="4"/>
      <c r="P1272" s="4"/>
      <c r="V1272" s="4"/>
      <c r="W1272" s="4"/>
      <c r="AG1272" s="9"/>
      <c r="AT1272" s="4"/>
      <c r="AU1272" s="4"/>
      <c r="BA1272" s="4"/>
      <c r="BB1272" s="4"/>
    </row>
    <row r="1273" spans="15:54" x14ac:dyDescent="0.4">
      <c r="O1273" s="4"/>
      <c r="P1273" s="4"/>
      <c r="V1273" s="4"/>
      <c r="W1273" s="4"/>
      <c r="AG1273" s="9"/>
      <c r="AT1273" s="4"/>
      <c r="AU1273" s="4"/>
      <c r="BA1273" s="4"/>
      <c r="BB1273" s="4"/>
    </row>
    <row r="1274" spans="15:54" x14ac:dyDescent="0.4">
      <c r="O1274" s="4"/>
      <c r="P1274" s="4"/>
      <c r="V1274" s="4"/>
      <c r="W1274" s="4"/>
      <c r="AG1274" s="9"/>
      <c r="AT1274" s="4"/>
      <c r="AU1274" s="4"/>
      <c r="BA1274" s="4"/>
      <c r="BB1274" s="4"/>
    </row>
    <row r="1275" spans="15:54" x14ac:dyDescent="0.4">
      <c r="O1275" s="4"/>
      <c r="P1275" s="4"/>
      <c r="V1275" s="4"/>
      <c r="W1275" s="4"/>
      <c r="AG1275" s="9"/>
      <c r="AT1275" s="4"/>
      <c r="AU1275" s="4"/>
      <c r="BA1275" s="4"/>
      <c r="BB1275" s="4"/>
    </row>
    <row r="1276" spans="15:54" x14ac:dyDescent="0.4">
      <c r="O1276" s="4"/>
      <c r="P1276" s="4"/>
      <c r="V1276" s="4"/>
      <c r="W1276" s="4"/>
      <c r="AG1276" s="9"/>
      <c r="AT1276" s="4"/>
      <c r="AU1276" s="4"/>
      <c r="BA1276" s="4"/>
      <c r="BB1276" s="4"/>
    </row>
    <row r="1277" spans="15:54" x14ac:dyDescent="0.4">
      <c r="O1277" s="4"/>
      <c r="P1277" s="4"/>
      <c r="V1277" s="4"/>
      <c r="W1277" s="4"/>
      <c r="AG1277" s="9"/>
      <c r="AT1277" s="4"/>
      <c r="AU1277" s="4"/>
      <c r="BA1277" s="4"/>
      <c r="BB1277" s="4"/>
    </row>
    <row r="1278" spans="15:54" x14ac:dyDescent="0.4">
      <c r="O1278" s="4"/>
      <c r="P1278" s="4"/>
      <c r="V1278" s="4"/>
      <c r="W1278" s="4"/>
      <c r="AG1278" s="9"/>
      <c r="AT1278" s="4"/>
      <c r="AU1278" s="4"/>
      <c r="BA1278" s="4"/>
      <c r="BB1278" s="4"/>
    </row>
    <row r="1279" spans="15:54" x14ac:dyDescent="0.4">
      <c r="O1279" s="4"/>
      <c r="P1279" s="4"/>
      <c r="V1279" s="4"/>
      <c r="W1279" s="4"/>
      <c r="AG1279" s="9"/>
      <c r="AT1279" s="4"/>
      <c r="AU1279" s="4"/>
      <c r="BA1279" s="4"/>
      <c r="BB1279" s="4"/>
    </row>
    <row r="1280" spans="15:54" x14ac:dyDescent="0.4">
      <c r="O1280" s="4"/>
      <c r="P1280" s="4"/>
      <c r="V1280" s="4"/>
      <c r="W1280" s="4"/>
      <c r="AG1280" s="9"/>
      <c r="AT1280" s="4"/>
      <c r="AU1280" s="4"/>
      <c r="BA1280" s="4"/>
      <c r="BB1280" s="4"/>
    </row>
    <row r="1281" spans="15:54" x14ac:dyDescent="0.4">
      <c r="O1281" s="4"/>
      <c r="P1281" s="4"/>
      <c r="V1281" s="4"/>
      <c r="W1281" s="4"/>
      <c r="AG1281" s="9"/>
      <c r="AT1281" s="4"/>
      <c r="AU1281" s="4"/>
      <c r="BA1281" s="4"/>
      <c r="BB1281" s="4"/>
    </row>
    <row r="1282" spans="15:54" x14ac:dyDescent="0.4">
      <c r="O1282" s="4"/>
      <c r="P1282" s="4"/>
      <c r="V1282" s="4"/>
      <c r="W1282" s="4"/>
      <c r="AG1282" s="9"/>
      <c r="AT1282" s="4"/>
      <c r="AU1282" s="4"/>
      <c r="BA1282" s="4"/>
      <c r="BB1282" s="4"/>
    </row>
    <row r="1283" spans="15:54" x14ac:dyDescent="0.4">
      <c r="O1283" s="4"/>
      <c r="P1283" s="4"/>
      <c r="V1283" s="4"/>
      <c r="W1283" s="4"/>
      <c r="AG1283" s="9"/>
      <c r="AT1283" s="4"/>
      <c r="AU1283" s="4"/>
      <c r="BA1283" s="4"/>
      <c r="BB1283" s="4"/>
    </row>
    <row r="1284" spans="15:54" x14ac:dyDescent="0.4">
      <c r="O1284" s="4"/>
      <c r="P1284" s="4"/>
      <c r="V1284" s="4"/>
      <c r="W1284" s="4"/>
      <c r="AG1284" s="9"/>
      <c r="AT1284" s="4"/>
      <c r="AU1284" s="4"/>
      <c r="BA1284" s="4"/>
      <c r="BB1284" s="4"/>
    </row>
    <row r="1285" spans="15:54" x14ac:dyDescent="0.4">
      <c r="O1285" s="4"/>
      <c r="P1285" s="4"/>
      <c r="V1285" s="4"/>
      <c r="W1285" s="4"/>
      <c r="AG1285" s="9"/>
      <c r="AT1285" s="4"/>
      <c r="AU1285" s="4"/>
      <c r="BA1285" s="4"/>
      <c r="BB1285" s="4"/>
    </row>
    <row r="1286" spans="15:54" x14ac:dyDescent="0.4">
      <c r="O1286" s="4"/>
      <c r="P1286" s="4"/>
      <c r="V1286" s="4"/>
      <c r="W1286" s="4"/>
      <c r="AG1286" s="9"/>
      <c r="AT1286" s="4"/>
      <c r="AU1286" s="4"/>
      <c r="BA1286" s="4"/>
      <c r="BB1286" s="4"/>
    </row>
    <row r="1287" spans="15:54" x14ac:dyDescent="0.4">
      <c r="O1287" s="4"/>
      <c r="P1287" s="4"/>
      <c r="V1287" s="4"/>
      <c r="W1287" s="4"/>
      <c r="AG1287" s="9"/>
      <c r="AT1287" s="4"/>
      <c r="AU1287" s="4"/>
      <c r="BA1287" s="4"/>
      <c r="BB1287" s="4"/>
    </row>
    <row r="1288" spans="15:54" x14ac:dyDescent="0.4">
      <c r="O1288" s="4"/>
      <c r="P1288" s="4"/>
      <c r="V1288" s="4"/>
      <c r="W1288" s="4"/>
      <c r="AG1288" s="9"/>
      <c r="AT1288" s="4"/>
      <c r="AU1288" s="4"/>
      <c r="BA1288" s="4"/>
      <c r="BB1288" s="4"/>
    </row>
    <row r="1289" spans="15:54" x14ac:dyDescent="0.4">
      <c r="O1289" s="4"/>
      <c r="P1289" s="4"/>
      <c r="V1289" s="4"/>
      <c r="W1289" s="4"/>
      <c r="AG1289" s="9"/>
      <c r="AT1289" s="4"/>
      <c r="AU1289" s="4"/>
      <c r="BA1289" s="4"/>
      <c r="BB1289" s="4"/>
    </row>
    <row r="1290" spans="15:54" x14ac:dyDescent="0.4">
      <c r="O1290" s="4"/>
      <c r="P1290" s="4"/>
      <c r="V1290" s="4"/>
      <c r="W1290" s="4"/>
      <c r="AG1290" s="9"/>
      <c r="AT1290" s="4"/>
      <c r="AU1290" s="4"/>
      <c r="BA1290" s="4"/>
      <c r="BB1290" s="4"/>
    </row>
    <row r="1291" spans="15:54" x14ac:dyDescent="0.4">
      <c r="O1291" s="4"/>
      <c r="P1291" s="4"/>
      <c r="V1291" s="4"/>
      <c r="W1291" s="4"/>
      <c r="AG1291" s="9"/>
      <c r="AT1291" s="4"/>
      <c r="AU1291" s="4"/>
      <c r="BA1291" s="4"/>
      <c r="BB1291" s="4"/>
    </row>
    <row r="1292" spans="15:54" x14ac:dyDescent="0.4">
      <c r="O1292" s="4"/>
      <c r="P1292" s="4"/>
      <c r="V1292" s="4"/>
      <c r="W1292" s="4"/>
      <c r="AG1292" s="9"/>
      <c r="AT1292" s="4"/>
      <c r="AU1292" s="4"/>
      <c r="BA1292" s="4"/>
      <c r="BB1292" s="4"/>
    </row>
    <row r="1293" spans="15:54" x14ac:dyDescent="0.4">
      <c r="O1293" s="4"/>
      <c r="P1293" s="4"/>
      <c r="V1293" s="4"/>
      <c r="W1293" s="4"/>
      <c r="AG1293" s="9"/>
      <c r="AT1293" s="4"/>
      <c r="AU1293" s="4"/>
      <c r="BA1293" s="4"/>
      <c r="BB1293" s="4"/>
    </row>
    <row r="1294" spans="15:54" x14ac:dyDescent="0.4">
      <c r="O1294" s="4"/>
      <c r="P1294" s="4"/>
      <c r="V1294" s="4"/>
      <c r="W1294" s="4"/>
      <c r="AG1294" s="9"/>
      <c r="AT1294" s="4"/>
      <c r="AU1294" s="4"/>
      <c r="BA1294" s="4"/>
      <c r="BB1294" s="4"/>
    </row>
    <row r="1295" spans="15:54" x14ac:dyDescent="0.4">
      <c r="O1295" s="4"/>
      <c r="P1295" s="4"/>
      <c r="V1295" s="4"/>
      <c r="W1295" s="4"/>
      <c r="AG1295" s="9"/>
      <c r="AT1295" s="4"/>
      <c r="AU1295" s="4"/>
      <c r="BA1295" s="4"/>
      <c r="BB1295" s="4"/>
    </row>
    <row r="1296" spans="15:54" x14ac:dyDescent="0.4">
      <c r="O1296" s="4"/>
      <c r="P1296" s="4"/>
      <c r="V1296" s="4"/>
      <c r="W1296" s="4"/>
      <c r="AG1296" s="9"/>
      <c r="AT1296" s="4"/>
      <c r="AU1296" s="4"/>
      <c r="BA1296" s="4"/>
      <c r="BB1296" s="4"/>
    </row>
    <row r="1297" spans="15:54" x14ac:dyDescent="0.4">
      <c r="O1297" s="4"/>
      <c r="P1297" s="4"/>
      <c r="V1297" s="4"/>
      <c r="W1297" s="4"/>
      <c r="AG1297" s="9"/>
      <c r="AT1297" s="4"/>
      <c r="AU1297" s="4"/>
      <c r="BA1297" s="4"/>
      <c r="BB1297" s="4"/>
    </row>
    <row r="1298" spans="15:54" x14ac:dyDescent="0.4">
      <c r="O1298" s="4"/>
      <c r="P1298" s="4"/>
      <c r="V1298" s="4"/>
      <c r="W1298" s="4"/>
      <c r="AG1298" s="9"/>
      <c r="AT1298" s="4"/>
      <c r="AU1298" s="4"/>
      <c r="BA1298" s="4"/>
      <c r="BB1298" s="4"/>
    </row>
    <row r="1299" spans="15:54" x14ac:dyDescent="0.4">
      <c r="O1299" s="4"/>
      <c r="P1299" s="4"/>
      <c r="V1299" s="4"/>
      <c r="W1299" s="4"/>
      <c r="AG1299" s="9"/>
      <c r="AT1299" s="4"/>
      <c r="AU1299" s="4"/>
      <c r="BA1299" s="4"/>
      <c r="BB1299" s="4"/>
    </row>
    <row r="1300" spans="15:54" x14ac:dyDescent="0.4">
      <c r="O1300" s="4"/>
      <c r="P1300" s="4"/>
      <c r="V1300" s="4"/>
      <c r="W1300" s="4"/>
      <c r="AG1300" s="9"/>
      <c r="AT1300" s="4"/>
      <c r="AU1300" s="4"/>
      <c r="BA1300" s="4"/>
      <c r="BB1300" s="4"/>
    </row>
    <row r="1301" spans="15:54" x14ac:dyDescent="0.4">
      <c r="O1301" s="4"/>
      <c r="P1301" s="4"/>
      <c r="V1301" s="4"/>
      <c r="W1301" s="4"/>
      <c r="AG1301" s="9"/>
      <c r="AT1301" s="4"/>
      <c r="AU1301" s="4"/>
      <c r="BA1301" s="4"/>
      <c r="BB1301" s="4"/>
    </row>
    <row r="1302" spans="15:54" x14ac:dyDescent="0.4">
      <c r="O1302" s="4"/>
      <c r="P1302" s="4"/>
      <c r="V1302" s="4"/>
      <c r="W1302" s="4"/>
      <c r="AG1302" s="9"/>
      <c r="AT1302" s="4"/>
      <c r="AU1302" s="4"/>
      <c r="BA1302" s="4"/>
      <c r="BB1302" s="4"/>
    </row>
    <row r="1303" spans="15:54" x14ac:dyDescent="0.4">
      <c r="O1303" s="4"/>
      <c r="P1303" s="4"/>
      <c r="V1303" s="4"/>
      <c r="W1303" s="4"/>
      <c r="AG1303" s="9"/>
      <c r="AT1303" s="4"/>
      <c r="AU1303" s="4"/>
      <c r="BA1303" s="4"/>
      <c r="BB1303" s="4"/>
    </row>
    <row r="1304" spans="15:54" x14ac:dyDescent="0.4">
      <c r="O1304" s="4"/>
      <c r="P1304" s="4"/>
      <c r="V1304" s="4"/>
      <c r="W1304" s="4"/>
      <c r="AG1304" s="9"/>
      <c r="AT1304" s="4"/>
      <c r="AU1304" s="4"/>
      <c r="BA1304" s="4"/>
      <c r="BB1304" s="4"/>
    </row>
    <row r="1305" spans="15:54" x14ac:dyDescent="0.4">
      <c r="O1305" s="4"/>
      <c r="P1305" s="4"/>
      <c r="V1305" s="4"/>
      <c r="W1305" s="4"/>
      <c r="AG1305" s="9"/>
      <c r="AT1305" s="4"/>
      <c r="AU1305" s="4"/>
      <c r="BA1305" s="4"/>
      <c r="BB1305" s="4"/>
    </row>
    <row r="1306" spans="15:54" x14ac:dyDescent="0.4">
      <c r="O1306" s="4"/>
      <c r="P1306" s="4"/>
      <c r="V1306" s="4"/>
      <c r="W1306" s="4"/>
      <c r="AG1306" s="9"/>
      <c r="AT1306" s="4"/>
      <c r="AU1306" s="4"/>
      <c r="BA1306" s="4"/>
      <c r="BB1306" s="4"/>
    </row>
    <row r="1307" spans="15:54" x14ac:dyDescent="0.4">
      <c r="O1307" s="4"/>
      <c r="P1307" s="4"/>
      <c r="V1307" s="4"/>
      <c r="W1307" s="4"/>
      <c r="AG1307" s="9"/>
      <c r="AT1307" s="4"/>
      <c r="AU1307" s="4"/>
      <c r="BA1307" s="4"/>
      <c r="BB1307" s="4"/>
    </row>
    <row r="1308" spans="15:54" x14ac:dyDescent="0.4">
      <c r="O1308" s="4"/>
      <c r="P1308" s="4"/>
      <c r="V1308" s="4"/>
      <c r="W1308" s="4"/>
      <c r="AG1308" s="9"/>
      <c r="AT1308" s="4"/>
      <c r="AU1308" s="4"/>
      <c r="BA1308" s="4"/>
      <c r="BB1308" s="4"/>
    </row>
    <row r="1309" spans="15:54" x14ac:dyDescent="0.4">
      <c r="O1309" s="4"/>
      <c r="P1309" s="4"/>
      <c r="V1309" s="4"/>
      <c r="W1309" s="4"/>
      <c r="AG1309" s="9"/>
      <c r="AT1309" s="4"/>
      <c r="AU1309" s="4"/>
      <c r="BA1309" s="4"/>
      <c r="BB1309" s="4"/>
    </row>
    <row r="1310" spans="15:54" x14ac:dyDescent="0.4">
      <c r="O1310" s="4"/>
      <c r="P1310" s="4"/>
      <c r="V1310" s="4"/>
      <c r="W1310" s="4"/>
      <c r="AG1310" s="9"/>
      <c r="AT1310" s="4"/>
      <c r="AU1310" s="4"/>
      <c r="BA1310" s="4"/>
      <c r="BB1310" s="4"/>
    </row>
    <row r="1311" spans="15:54" x14ac:dyDescent="0.4">
      <c r="O1311" s="4"/>
      <c r="P1311" s="4"/>
      <c r="V1311" s="4"/>
      <c r="W1311" s="4"/>
      <c r="AG1311" s="9"/>
      <c r="AT1311" s="4"/>
      <c r="AU1311" s="4"/>
      <c r="BA1311" s="4"/>
      <c r="BB1311" s="4"/>
    </row>
    <row r="1312" spans="15:54" x14ac:dyDescent="0.4">
      <c r="O1312" s="4"/>
      <c r="P1312" s="4"/>
      <c r="V1312" s="4"/>
      <c r="W1312" s="4"/>
      <c r="AG1312" s="9"/>
      <c r="AT1312" s="4"/>
      <c r="AU1312" s="4"/>
      <c r="BA1312" s="4"/>
      <c r="BB1312" s="4"/>
    </row>
    <row r="1313" spans="15:54" x14ac:dyDescent="0.4">
      <c r="O1313" s="4"/>
      <c r="P1313" s="4"/>
      <c r="V1313" s="4"/>
      <c r="W1313" s="4"/>
      <c r="AG1313" s="9"/>
      <c r="AT1313" s="4"/>
      <c r="AU1313" s="4"/>
      <c r="BA1313" s="4"/>
      <c r="BB1313" s="4"/>
    </row>
    <row r="1314" spans="15:54" x14ac:dyDescent="0.4">
      <c r="O1314" s="4"/>
      <c r="P1314" s="4"/>
      <c r="V1314" s="4"/>
      <c r="W1314" s="4"/>
      <c r="AG1314" s="9"/>
      <c r="AT1314" s="4"/>
      <c r="AU1314" s="4"/>
      <c r="BA1314" s="4"/>
      <c r="BB1314" s="4"/>
    </row>
    <row r="1315" spans="15:54" x14ac:dyDescent="0.4">
      <c r="O1315" s="4"/>
      <c r="P1315" s="4"/>
      <c r="V1315" s="4"/>
      <c r="W1315" s="4"/>
      <c r="AG1315" s="9"/>
      <c r="AT1315" s="4"/>
      <c r="AU1315" s="4"/>
      <c r="BA1315" s="4"/>
      <c r="BB1315" s="4"/>
    </row>
    <row r="1316" spans="15:54" x14ac:dyDescent="0.4">
      <c r="O1316" s="4"/>
      <c r="P1316" s="4"/>
      <c r="V1316" s="4"/>
      <c r="W1316" s="4"/>
      <c r="AG1316" s="9"/>
      <c r="AT1316" s="4"/>
      <c r="AU1316" s="4"/>
      <c r="BA1316" s="4"/>
      <c r="BB1316" s="4"/>
    </row>
    <row r="1317" spans="15:54" x14ac:dyDescent="0.4">
      <c r="O1317" s="4"/>
      <c r="P1317" s="4"/>
      <c r="V1317" s="4"/>
      <c r="W1317" s="4"/>
      <c r="AG1317" s="9"/>
      <c r="AT1317" s="4"/>
      <c r="AU1317" s="4"/>
      <c r="BA1317" s="4"/>
      <c r="BB1317" s="4"/>
    </row>
    <row r="1318" spans="15:54" x14ac:dyDescent="0.4">
      <c r="O1318" s="4"/>
      <c r="P1318" s="4"/>
      <c r="V1318" s="4"/>
      <c r="W1318" s="4"/>
      <c r="AG1318" s="9"/>
      <c r="AT1318" s="4"/>
      <c r="AU1318" s="4"/>
      <c r="BA1318" s="4"/>
      <c r="BB1318" s="4"/>
    </row>
    <row r="1319" spans="15:54" x14ac:dyDescent="0.4">
      <c r="O1319" s="4"/>
      <c r="P1319" s="4"/>
      <c r="V1319" s="4"/>
      <c r="W1319" s="4"/>
      <c r="AG1319" s="9"/>
      <c r="AT1319" s="4"/>
      <c r="AU1319" s="4"/>
      <c r="BA1319" s="4"/>
      <c r="BB1319" s="4"/>
    </row>
    <row r="1320" spans="15:54" x14ac:dyDescent="0.4">
      <c r="O1320" s="4"/>
      <c r="P1320" s="4"/>
      <c r="V1320" s="4"/>
      <c r="W1320" s="4"/>
      <c r="AG1320" s="9"/>
      <c r="AT1320" s="4"/>
      <c r="AU1320" s="4"/>
      <c r="BA1320" s="4"/>
      <c r="BB1320" s="4"/>
    </row>
    <row r="1321" spans="15:54" x14ac:dyDescent="0.4">
      <c r="O1321" s="4"/>
      <c r="P1321" s="4"/>
      <c r="V1321" s="4"/>
      <c r="W1321" s="4"/>
      <c r="AG1321" s="9"/>
      <c r="AT1321" s="4"/>
      <c r="AU1321" s="4"/>
      <c r="BA1321" s="4"/>
      <c r="BB1321" s="4"/>
    </row>
    <row r="1322" spans="15:54" x14ac:dyDescent="0.4">
      <c r="O1322" s="4"/>
      <c r="P1322" s="4"/>
      <c r="V1322" s="4"/>
      <c r="W1322" s="4"/>
      <c r="AT1322" s="4"/>
      <c r="AU1322" s="4"/>
      <c r="BA1322" s="4"/>
      <c r="BB1322" s="4"/>
    </row>
    <row r="1323" spans="15:54" x14ac:dyDescent="0.4">
      <c r="O1323" s="4"/>
      <c r="P1323" s="4"/>
      <c r="V1323" s="4"/>
      <c r="W1323" s="4"/>
      <c r="AG1323" s="9"/>
      <c r="AT1323" s="4"/>
      <c r="AU1323" s="4"/>
      <c r="BA1323" s="4"/>
      <c r="BB1323" s="4"/>
    </row>
    <row r="1324" spans="15:54" x14ac:dyDescent="0.4">
      <c r="O1324" s="4"/>
      <c r="P1324" s="4"/>
      <c r="V1324" s="4"/>
      <c r="W1324" s="4"/>
      <c r="AG1324" s="9"/>
      <c r="AT1324" s="4"/>
      <c r="AU1324" s="4"/>
      <c r="BA1324" s="4"/>
      <c r="BB1324" s="4"/>
    </row>
    <row r="1325" spans="15:54" x14ac:dyDescent="0.4">
      <c r="O1325" s="4"/>
      <c r="P1325" s="4"/>
      <c r="V1325" s="4"/>
      <c r="W1325" s="4"/>
      <c r="AG1325" s="9"/>
      <c r="AT1325" s="4"/>
      <c r="AU1325" s="4"/>
      <c r="BA1325" s="4"/>
      <c r="BB1325" s="4"/>
    </row>
    <row r="1326" spans="15:54" x14ac:dyDescent="0.4">
      <c r="O1326" s="4"/>
      <c r="P1326" s="4"/>
      <c r="V1326" s="4"/>
      <c r="W1326" s="4"/>
      <c r="AG1326" s="9"/>
      <c r="AT1326" s="4"/>
      <c r="AU1326" s="4"/>
      <c r="BA1326" s="4"/>
      <c r="BB1326" s="4"/>
    </row>
    <row r="1327" spans="15:54" x14ac:dyDescent="0.4">
      <c r="O1327" s="4"/>
      <c r="P1327" s="4"/>
      <c r="V1327" s="4"/>
      <c r="W1327" s="4"/>
      <c r="AG1327" s="9"/>
      <c r="AT1327" s="4"/>
      <c r="AU1327" s="4"/>
      <c r="BA1327" s="4"/>
      <c r="BB1327" s="4"/>
    </row>
    <row r="1328" spans="15:54" x14ac:dyDescent="0.4">
      <c r="O1328" s="4"/>
      <c r="P1328" s="4"/>
      <c r="V1328" s="4"/>
      <c r="W1328" s="4"/>
      <c r="AG1328" s="9"/>
      <c r="AT1328" s="4"/>
      <c r="AU1328" s="4"/>
      <c r="BA1328" s="4"/>
      <c r="BB1328" s="4"/>
    </row>
    <row r="1329" spans="15:54" x14ac:dyDescent="0.4">
      <c r="O1329" s="4"/>
      <c r="P1329" s="4"/>
      <c r="V1329" s="4"/>
      <c r="W1329" s="4"/>
      <c r="AG1329" s="9"/>
      <c r="AT1329" s="4"/>
      <c r="AU1329" s="4"/>
      <c r="BA1329" s="4"/>
      <c r="BB1329" s="4"/>
    </row>
    <row r="1330" spans="15:54" x14ac:dyDescent="0.4">
      <c r="O1330" s="4"/>
      <c r="P1330" s="4"/>
      <c r="V1330" s="4"/>
      <c r="W1330" s="4"/>
      <c r="AG1330" s="9"/>
      <c r="AT1330" s="4"/>
      <c r="AU1330" s="4"/>
      <c r="BA1330" s="4"/>
      <c r="BB1330" s="4"/>
    </row>
    <row r="1331" spans="15:54" x14ac:dyDescent="0.4">
      <c r="O1331" s="4"/>
      <c r="P1331" s="4"/>
      <c r="V1331" s="4"/>
      <c r="W1331" s="4"/>
      <c r="AG1331" s="9"/>
      <c r="AT1331" s="4"/>
      <c r="AU1331" s="4"/>
      <c r="BA1331" s="4"/>
      <c r="BB1331" s="4"/>
    </row>
    <row r="1332" spans="15:54" x14ac:dyDescent="0.4">
      <c r="O1332" s="4"/>
      <c r="P1332" s="4"/>
      <c r="V1332" s="4"/>
      <c r="W1332" s="4"/>
      <c r="AG1332" s="9"/>
      <c r="AT1332" s="4"/>
      <c r="AU1332" s="4"/>
      <c r="BA1332" s="4"/>
      <c r="BB1332" s="4"/>
    </row>
    <row r="1333" spans="15:54" x14ac:dyDescent="0.4">
      <c r="O1333" s="4"/>
      <c r="P1333" s="4"/>
      <c r="V1333" s="4"/>
      <c r="W1333" s="4"/>
      <c r="AG1333" s="9"/>
      <c r="AT1333" s="4"/>
      <c r="AU1333" s="4"/>
      <c r="BA1333" s="4"/>
      <c r="BB1333" s="4"/>
    </row>
    <row r="1334" spans="15:54" x14ac:dyDescent="0.4">
      <c r="O1334" s="4"/>
      <c r="P1334" s="4"/>
      <c r="V1334" s="4"/>
      <c r="W1334" s="4"/>
      <c r="AG1334" s="9"/>
      <c r="AT1334" s="4"/>
      <c r="AU1334" s="4"/>
      <c r="BA1334" s="4"/>
      <c r="BB1334" s="4"/>
    </row>
    <row r="1335" spans="15:54" x14ac:dyDescent="0.4">
      <c r="O1335" s="4"/>
      <c r="P1335" s="4"/>
      <c r="V1335" s="4"/>
      <c r="W1335" s="4"/>
      <c r="AG1335" s="9"/>
      <c r="AT1335" s="4"/>
      <c r="AU1335" s="4"/>
      <c r="BA1335" s="4"/>
      <c r="BB1335" s="4"/>
    </row>
    <row r="1336" spans="15:54" x14ac:dyDescent="0.4">
      <c r="O1336" s="4"/>
      <c r="P1336" s="4"/>
      <c r="V1336" s="4"/>
      <c r="W1336" s="4"/>
      <c r="AG1336" s="9"/>
      <c r="AT1336" s="4"/>
      <c r="AU1336" s="4"/>
      <c r="BA1336" s="4"/>
      <c r="BB1336" s="4"/>
    </row>
    <row r="1337" spans="15:54" x14ac:dyDescent="0.4">
      <c r="O1337" s="4"/>
      <c r="P1337" s="4"/>
      <c r="V1337" s="4"/>
      <c r="W1337" s="4"/>
      <c r="AG1337" s="9"/>
      <c r="AT1337" s="4"/>
      <c r="AU1337" s="4"/>
      <c r="BA1337" s="4"/>
      <c r="BB1337" s="4"/>
    </row>
    <row r="1338" spans="15:54" x14ac:dyDescent="0.4">
      <c r="O1338" s="4"/>
      <c r="P1338" s="4"/>
      <c r="V1338" s="4"/>
      <c r="W1338" s="4"/>
      <c r="AG1338" s="9"/>
      <c r="AT1338" s="4"/>
      <c r="AU1338" s="4"/>
      <c r="BA1338" s="4"/>
      <c r="BB1338" s="4"/>
    </row>
    <row r="1339" spans="15:54" x14ac:dyDescent="0.4">
      <c r="O1339" s="4"/>
      <c r="P1339" s="4"/>
      <c r="V1339" s="4"/>
      <c r="W1339" s="4"/>
      <c r="AG1339" s="9"/>
      <c r="AT1339" s="4"/>
      <c r="AU1339" s="4"/>
      <c r="BA1339" s="4"/>
      <c r="BB1339" s="4"/>
    </row>
    <row r="1340" spans="15:54" x14ac:dyDescent="0.4">
      <c r="O1340" s="4"/>
      <c r="P1340" s="4"/>
      <c r="V1340" s="4"/>
      <c r="W1340" s="4"/>
      <c r="AG1340" s="9"/>
      <c r="AT1340" s="4"/>
      <c r="AU1340" s="4"/>
      <c r="BA1340" s="4"/>
      <c r="BB1340" s="4"/>
    </row>
    <row r="1341" spans="15:54" x14ac:dyDescent="0.4">
      <c r="O1341" s="4"/>
      <c r="P1341" s="4"/>
      <c r="V1341" s="4"/>
      <c r="W1341" s="4"/>
      <c r="AG1341" s="9"/>
      <c r="AT1341" s="4"/>
      <c r="AU1341" s="4"/>
      <c r="BA1341" s="4"/>
      <c r="BB1341" s="4"/>
    </row>
    <row r="1342" spans="15:54" x14ac:dyDescent="0.4">
      <c r="O1342" s="4"/>
      <c r="P1342" s="4"/>
      <c r="V1342" s="4"/>
      <c r="W1342" s="4"/>
      <c r="AT1342" s="4"/>
      <c r="AU1342" s="4"/>
      <c r="BA1342" s="4"/>
      <c r="BB1342" s="4"/>
    </row>
    <row r="1343" spans="15:54" x14ac:dyDescent="0.4">
      <c r="O1343" s="4"/>
      <c r="P1343" s="4"/>
      <c r="V1343" s="4"/>
      <c r="W1343" s="4"/>
      <c r="AG1343" s="9"/>
      <c r="AT1343" s="4"/>
      <c r="AU1343" s="4"/>
      <c r="BA1343" s="4"/>
      <c r="BB1343" s="4"/>
    </row>
    <row r="1344" spans="15:54" x14ac:dyDescent="0.4">
      <c r="O1344" s="4"/>
      <c r="P1344" s="4"/>
      <c r="V1344" s="4"/>
      <c r="W1344" s="4"/>
      <c r="AG1344" s="9"/>
      <c r="AT1344" s="4"/>
      <c r="AU1344" s="4"/>
      <c r="BA1344" s="4"/>
      <c r="BB1344" s="4"/>
    </row>
    <row r="1345" spans="15:54" x14ac:dyDescent="0.4">
      <c r="O1345" s="4"/>
      <c r="P1345" s="4"/>
      <c r="V1345" s="4"/>
      <c r="W1345" s="4"/>
      <c r="AG1345" s="9"/>
      <c r="AT1345" s="4"/>
      <c r="AU1345" s="4"/>
      <c r="BA1345" s="4"/>
      <c r="BB1345" s="4"/>
    </row>
    <row r="1346" spans="15:54" x14ac:dyDescent="0.4">
      <c r="O1346" s="4"/>
      <c r="P1346" s="4"/>
      <c r="V1346" s="4"/>
      <c r="W1346" s="4"/>
      <c r="AG1346" s="9"/>
      <c r="AT1346" s="4"/>
      <c r="AU1346" s="4"/>
      <c r="BA1346" s="4"/>
      <c r="BB1346" s="4"/>
    </row>
    <row r="1347" spans="15:54" x14ac:dyDescent="0.4">
      <c r="O1347" s="4"/>
      <c r="P1347" s="4"/>
      <c r="V1347" s="4"/>
      <c r="W1347" s="4"/>
      <c r="AG1347" s="9"/>
      <c r="AT1347" s="4"/>
      <c r="AU1347" s="4"/>
      <c r="BA1347" s="4"/>
      <c r="BB1347" s="4"/>
    </row>
    <row r="1348" spans="15:54" x14ac:dyDescent="0.4">
      <c r="O1348" s="4"/>
      <c r="P1348" s="4"/>
      <c r="V1348" s="4"/>
      <c r="W1348" s="4"/>
      <c r="AG1348" s="9"/>
      <c r="AT1348" s="4"/>
      <c r="AU1348" s="4"/>
      <c r="BA1348" s="4"/>
      <c r="BB1348" s="4"/>
    </row>
    <row r="1349" spans="15:54" x14ac:dyDescent="0.4">
      <c r="O1349" s="4"/>
      <c r="P1349" s="4"/>
      <c r="V1349" s="4"/>
      <c r="W1349" s="4"/>
      <c r="AG1349" s="9"/>
      <c r="AT1349" s="4"/>
      <c r="AU1349" s="4"/>
      <c r="BA1349" s="4"/>
      <c r="BB1349" s="4"/>
    </row>
    <row r="1350" spans="15:54" x14ac:dyDescent="0.4">
      <c r="O1350" s="4"/>
      <c r="P1350" s="4"/>
      <c r="V1350" s="4"/>
      <c r="W1350" s="4"/>
      <c r="AG1350" s="9"/>
      <c r="AT1350" s="4"/>
      <c r="AU1350" s="4"/>
      <c r="BA1350" s="4"/>
      <c r="BB1350" s="4"/>
    </row>
    <row r="1351" spans="15:54" x14ac:dyDescent="0.4">
      <c r="O1351" s="4"/>
      <c r="P1351" s="4"/>
      <c r="V1351" s="4"/>
      <c r="W1351" s="4"/>
      <c r="AG1351" s="9"/>
      <c r="AT1351" s="4"/>
      <c r="AU1351" s="4"/>
      <c r="BA1351" s="4"/>
      <c r="BB1351" s="4"/>
    </row>
    <row r="1352" spans="15:54" x14ac:dyDescent="0.4">
      <c r="O1352" s="4"/>
      <c r="P1352" s="4"/>
      <c r="V1352" s="4"/>
      <c r="W1352" s="4"/>
      <c r="AG1352" s="9"/>
      <c r="AT1352" s="4"/>
      <c r="AU1352" s="4"/>
      <c r="BA1352" s="4"/>
      <c r="BB1352" s="4"/>
    </row>
    <row r="1353" spans="15:54" x14ac:dyDescent="0.4">
      <c r="O1353" s="4"/>
      <c r="P1353" s="4"/>
      <c r="V1353" s="4"/>
      <c r="W1353" s="4"/>
      <c r="AG1353" s="9"/>
      <c r="AT1353" s="4"/>
      <c r="AU1353" s="4"/>
      <c r="BA1353" s="4"/>
      <c r="BB1353" s="4"/>
    </row>
    <row r="1354" spans="15:54" x14ac:dyDescent="0.4">
      <c r="O1354" s="4"/>
      <c r="P1354" s="4"/>
      <c r="V1354" s="4"/>
      <c r="W1354" s="4"/>
      <c r="AG1354" s="9"/>
      <c r="AT1354" s="4"/>
      <c r="AU1354" s="4"/>
      <c r="BA1354" s="4"/>
      <c r="BB1354" s="4"/>
    </row>
    <row r="1355" spans="15:54" x14ac:dyDescent="0.4">
      <c r="O1355" s="4"/>
      <c r="P1355" s="4"/>
      <c r="V1355" s="4"/>
      <c r="W1355" s="4"/>
      <c r="AG1355" s="9"/>
      <c r="AT1355" s="4"/>
      <c r="AU1355" s="4"/>
      <c r="BA1355" s="4"/>
      <c r="BB1355" s="4"/>
    </row>
    <row r="1356" spans="15:54" x14ac:dyDescent="0.4">
      <c r="O1356" s="4"/>
      <c r="P1356" s="4"/>
      <c r="V1356" s="4"/>
      <c r="W1356" s="4"/>
      <c r="AG1356" s="9"/>
      <c r="AT1356" s="4"/>
      <c r="AU1356" s="4"/>
      <c r="BA1356" s="4"/>
      <c r="BB1356" s="4"/>
    </row>
    <row r="1357" spans="15:54" x14ac:dyDescent="0.4">
      <c r="O1357" s="4"/>
      <c r="P1357" s="4"/>
      <c r="V1357" s="4"/>
      <c r="W1357" s="4"/>
      <c r="AG1357" s="9"/>
      <c r="AT1357" s="4"/>
      <c r="AU1357" s="4"/>
      <c r="BA1357" s="4"/>
      <c r="BB1357" s="4"/>
    </row>
    <row r="1358" spans="15:54" x14ac:dyDescent="0.4">
      <c r="O1358" s="4"/>
      <c r="P1358" s="4"/>
      <c r="V1358" s="4"/>
      <c r="W1358" s="4"/>
      <c r="AG1358" s="9"/>
      <c r="AT1358" s="4"/>
      <c r="AU1358" s="4"/>
      <c r="BA1358" s="4"/>
      <c r="BB1358" s="4"/>
    </row>
    <row r="1359" spans="15:54" x14ac:dyDescent="0.4">
      <c r="O1359" s="4"/>
      <c r="P1359" s="4"/>
      <c r="V1359" s="4"/>
      <c r="W1359" s="4"/>
      <c r="AG1359" s="9"/>
      <c r="AT1359" s="4"/>
      <c r="AU1359" s="4"/>
      <c r="BA1359" s="4"/>
      <c r="BB1359" s="4"/>
    </row>
    <row r="1360" spans="15:54" x14ac:dyDescent="0.4">
      <c r="O1360" s="4"/>
      <c r="P1360" s="4"/>
      <c r="V1360" s="4"/>
      <c r="W1360" s="4"/>
      <c r="AG1360" s="9"/>
      <c r="AT1360" s="4"/>
      <c r="AU1360" s="4"/>
      <c r="BA1360" s="4"/>
      <c r="BB1360" s="4"/>
    </row>
    <row r="1361" spans="15:54" x14ac:dyDescent="0.4">
      <c r="O1361" s="4"/>
      <c r="P1361" s="4"/>
      <c r="V1361" s="4"/>
      <c r="W1361" s="4"/>
      <c r="AG1361" s="9"/>
      <c r="AT1361" s="4"/>
      <c r="AU1361" s="4"/>
      <c r="BA1361" s="4"/>
      <c r="BB1361" s="4"/>
    </row>
    <row r="1362" spans="15:54" x14ac:dyDescent="0.4">
      <c r="O1362" s="4"/>
      <c r="P1362" s="4"/>
      <c r="V1362" s="4"/>
      <c r="W1362" s="4"/>
      <c r="AG1362" s="9"/>
      <c r="AT1362" s="4"/>
      <c r="AU1362" s="4"/>
      <c r="BA1362" s="4"/>
      <c r="BB1362" s="4"/>
    </row>
    <row r="1363" spans="15:54" x14ac:dyDescent="0.4">
      <c r="O1363" s="4"/>
      <c r="P1363" s="4"/>
      <c r="V1363" s="4"/>
      <c r="W1363" s="4"/>
      <c r="AG1363" s="9"/>
      <c r="AT1363" s="4"/>
      <c r="AU1363" s="4"/>
      <c r="BA1363" s="4"/>
      <c r="BB1363" s="4"/>
    </row>
    <row r="1364" spans="15:54" x14ac:dyDescent="0.4">
      <c r="O1364" s="4"/>
      <c r="P1364" s="4"/>
      <c r="V1364" s="4"/>
      <c r="W1364" s="4"/>
      <c r="AG1364" s="9"/>
      <c r="AT1364" s="4"/>
      <c r="AU1364" s="4"/>
      <c r="BA1364" s="4"/>
      <c r="BB1364" s="4"/>
    </row>
    <row r="1365" spans="15:54" x14ac:dyDescent="0.4">
      <c r="O1365" s="4"/>
      <c r="P1365" s="4"/>
      <c r="V1365" s="4"/>
      <c r="W1365" s="4"/>
      <c r="AG1365" s="9"/>
      <c r="AT1365" s="4"/>
      <c r="AU1365" s="4"/>
      <c r="BA1365" s="4"/>
      <c r="BB1365" s="4"/>
    </row>
    <row r="1366" spans="15:54" x14ac:dyDescent="0.4">
      <c r="O1366" s="4"/>
      <c r="P1366" s="4"/>
      <c r="V1366" s="4"/>
      <c r="W1366" s="4"/>
      <c r="AG1366" s="9"/>
      <c r="AT1366" s="4"/>
      <c r="AU1366" s="4"/>
      <c r="BA1366" s="4"/>
      <c r="BB1366" s="4"/>
    </row>
    <row r="1367" spans="15:54" x14ac:dyDescent="0.4">
      <c r="O1367" s="4"/>
      <c r="P1367" s="4"/>
      <c r="V1367" s="4"/>
      <c r="W1367" s="4"/>
      <c r="AG1367" s="9"/>
      <c r="AT1367" s="4"/>
      <c r="AU1367" s="4"/>
      <c r="BA1367" s="4"/>
      <c r="BB1367" s="4"/>
    </row>
    <row r="1368" spans="15:54" x14ac:dyDescent="0.4">
      <c r="O1368" s="4"/>
      <c r="P1368" s="4"/>
      <c r="V1368" s="4"/>
      <c r="W1368" s="4"/>
      <c r="AG1368" s="9"/>
      <c r="AT1368" s="4"/>
      <c r="AU1368" s="4"/>
      <c r="BA1368" s="4"/>
      <c r="BB1368" s="4"/>
    </row>
    <row r="1369" spans="15:54" x14ac:dyDescent="0.4">
      <c r="O1369" s="4"/>
      <c r="P1369" s="4"/>
      <c r="V1369" s="4"/>
      <c r="W1369" s="4"/>
      <c r="AG1369" s="9"/>
      <c r="AT1369" s="4"/>
      <c r="AU1369" s="4"/>
      <c r="BA1369" s="4"/>
      <c r="BB1369" s="4"/>
    </row>
    <row r="1370" spans="15:54" x14ac:dyDescent="0.4">
      <c r="O1370" s="4"/>
      <c r="P1370" s="4"/>
      <c r="V1370" s="4"/>
      <c r="W1370" s="4"/>
      <c r="AG1370" s="9"/>
      <c r="AT1370" s="4"/>
      <c r="AU1370" s="4"/>
      <c r="BA1370" s="4"/>
      <c r="BB1370" s="4"/>
    </row>
    <row r="1371" spans="15:54" x14ac:dyDescent="0.4">
      <c r="O1371" s="4"/>
      <c r="P1371" s="4"/>
      <c r="V1371" s="4"/>
      <c r="W1371" s="4"/>
      <c r="AG1371" s="9"/>
      <c r="AT1371" s="4"/>
      <c r="AU1371" s="4"/>
      <c r="BA1371" s="4"/>
      <c r="BB1371" s="4"/>
    </row>
    <row r="1372" spans="15:54" x14ac:dyDescent="0.4">
      <c r="O1372" s="4"/>
      <c r="P1372" s="4"/>
      <c r="V1372" s="4"/>
      <c r="W1372" s="4"/>
      <c r="AG1372" s="9"/>
      <c r="AT1372" s="4"/>
      <c r="AU1372" s="4"/>
      <c r="BA1372" s="4"/>
      <c r="BB1372" s="4"/>
    </row>
    <row r="1373" spans="15:54" x14ac:dyDescent="0.4">
      <c r="O1373" s="4"/>
      <c r="P1373" s="4"/>
      <c r="V1373" s="4"/>
      <c r="W1373" s="4"/>
      <c r="AG1373" s="9"/>
      <c r="AT1373" s="4"/>
      <c r="AU1373" s="4"/>
      <c r="BA1373" s="4"/>
      <c r="BB1373" s="4"/>
    </row>
    <row r="1374" spans="15:54" x14ac:dyDescent="0.4">
      <c r="O1374" s="4"/>
      <c r="P1374" s="4"/>
      <c r="V1374" s="4"/>
      <c r="W1374" s="4"/>
      <c r="AG1374" s="9"/>
      <c r="AT1374" s="4"/>
      <c r="AU1374" s="4"/>
      <c r="BA1374" s="4"/>
      <c r="BB1374" s="4"/>
    </row>
    <row r="1375" spans="15:54" x14ac:dyDescent="0.4">
      <c r="O1375" s="4"/>
      <c r="P1375" s="4"/>
      <c r="V1375" s="4"/>
      <c r="W1375" s="4"/>
      <c r="AG1375" s="9"/>
      <c r="AT1375" s="4"/>
      <c r="AU1375" s="4"/>
      <c r="BA1375" s="4"/>
      <c r="BB1375" s="4"/>
    </row>
    <row r="1376" spans="15:54" x14ac:dyDescent="0.4">
      <c r="O1376" s="4"/>
      <c r="P1376" s="4"/>
      <c r="V1376" s="4"/>
      <c r="W1376" s="4"/>
      <c r="AG1376" s="9"/>
      <c r="AT1376" s="4"/>
      <c r="AU1376" s="4"/>
      <c r="BA1376" s="4"/>
      <c r="BB1376" s="4"/>
    </row>
    <row r="1377" spans="15:54" x14ac:dyDescent="0.4">
      <c r="O1377" s="4"/>
      <c r="P1377" s="4"/>
      <c r="V1377" s="4"/>
      <c r="W1377" s="4"/>
      <c r="AG1377" s="9"/>
      <c r="AT1377" s="4"/>
      <c r="AU1377" s="4"/>
      <c r="BA1377" s="4"/>
      <c r="BB1377" s="4"/>
    </row>
    <row r="1378" spans="15:54" x14ac:dyDescent="0.4">
      <c r="O1378" s="4"/>
      <c r="P1378" s="4"/>
      <c r="V1378" s="4"/>
      <c r="W1378" s="4"/>
      <c r="AG1378" s="9"/>
      <c r="AT1378" s="4"/>
      <c r="AU1378" s="4"/>
      <c r="BA1378" s="4"/>
      <c r="BB1378" s="4"/>
    </row>
    <row r="1379" spans="15:54" x14ac:dyDescent="0.4">
      <c r="O1379" s="4"/>
      <c r="P1379" s="4"/>
      <c r="V1379" s="4"/>
      <c r="W1379" s="4"/>
      <c r="AG1379" s="9"/>
      <c r="AT1379" s="4"/>
      <c r="AU1379" s="4"/>
      <c r="BA1379" s="4"/>
      <c r="BB1379" s="4"/>
    </row>
    <row r="1380" spans="15:54" x14ac:dyDescent="0.4">
      <c r="O1380" s="4"/>
      <c r="P1380" s="4"/>
      <c r="V1380" s="4"/>
      <c r="W1380" s="4"/>
      <c r="AG1380" s="9"/>
      <c r="AT1380" s="4"/>
      <c r="AU1380" s="4"/>
      <c r="BA1380" s="4"/>
      <c r="BB1380" s="4"/>
    </row>
    <row r="1381" spans="15:54" x14ac:dyDescent="0.4">
      <c r="O1381" s="4"/>
      <c r="P1381" s="4"/>
      <c r="V1381" s="4"/>
      <c r="W1381" s="4"/>
      <c r="AG1381" s="9"/>
      <c r="AT1381" s="4"/>
      <c r="AU1381" s="4"/>
      <c r="BA1381" s="4"/>
      <c r="BB1381" s="4"/>
    </row>
    <row r="1382" spans="15:54" x14ac:dyDescent="0.4">
      <c r="O1382" s="4"/>
      <c r="P1382" s="4"/>
      <c r="V1382" s="4"/>
      <c r="W1382" s="4"/>
      <c r="AG1382" s="9"/>
      <c r="AT1382" s="4"/>
      <c r="AU1382" s="4"/>
      <c r="BA1382" s="4"/>
      <c r="BB1382" s="4"/>
    </row>
    <row r="1383" spans="15:54" x14ac:dyDescent="0.4">
      <c r="O1383" s="4"/>
      <c r="P1383" s="4"/>
      <c r="V1383" s="4"/>
      <c r="W1383" s="4"/>
      <c r="AG1383" s="9"/>
      <c r="AT1383" s="4"/>
      <c r="AU1383" s="4"/>
      <c r="BA1383" s="4"/>
      <c r="BB1383" s="4"/>
    </row>
    <row r="1384" spans="15:54" x14ac:dyDescent="0.4">
      <c r="O1384" s="4"/>
      <c r="P1384" s="4"/>
      <c r="V1384" s="4"/>
      <c r="W1384" s="4"/>
      <c r="AG1384" s="9"/>
      <c r="AT1384" s="4"/>
      <c r="AU1384" s="4"/>
      <c r="BA1384" s="4"/>
      <c r="BB1384" s="4"/>
    </row>
    <row r="1385" spans="15:54" x14ac:dyDescent="0.4">
      <c r="O1385" s="4"/>
      <c r="P1385" s="4"/>
      <c r="V1385" s="4"/>
      <c r="W1385" s="4"/>
      <c r="AG1385" s="9"/>
      <c r="AT1385" s="4"/>
      <c r="AU1385" s="4"/>
      <c r="BA1385" s="4"/>
      <c r="BB1385" s="4"/>
    </row>
    <row r="1386" spans="15:54" x14ac:dyDescent="0.4">
      <c r="O1386" s="4"/>
      <c r="P1386" s="4"/>
      <c r="V1386" s="4"/>
      <c r="W1386" s="4"/>
      <c r="AG1386" s="9"/>
      <c r="AT1386" s="4"/>
      <c r="AU1386" s="4"/>
      <c r="BA1386" s="4"/>
      <c r="BB1386" s="4"/>
    </row>
    <row r="1387" spans="15:54" x14ac:dyDescent="0.4">
      <c r="O1387" s="4"/>
      <c r="P1387" s="4"/>
      <c r="V1387" s="4"/>
      <c r="W1387" s="4"/>
      <c r="AG1387" s="9"/>
      <c r="AT1387" s="4"/>
      <c r="AU1387" s="4"/>
      <c r="BA1387" s="4"/>
      <c r="BB1387" s="4"/>
    </row>
    <row r="1388" spans="15:54" x14ac:dyDescent="0.4">
      <c r="O1388" s="4"/>
      <c r="P1388" s="4"/>
      <c r="V1388" s="4"/>
      <c r="W1388" s="4"/>
      <c r="AG1388" s="9"/>
      <c r="AT1388" s="4"/>
      <c r="AU1388" s="4"/>
      <c r="BA1388" s="4"/>
      <c r="BB1388" s="4"/>
    </row>
    <row r="1389" spans="15:54" x14ac:dyDescent="0.4">
      <c r="O1389" s="4"/>
      <c r="P1389" s="4"/>
      <c r="V1389" s="4"/>
      <c r="W1389" s="4"/>
      <c r="AG1389" s="9"/>
      <c r="AT1389" s="4"/>
      <c r="AU1389" s="4"/>
      <c r="BA1389" s="4"/>
      <c r="BB1389" s="4"/>
    </row>
    <row r="1390" spans="15:54" x14ac:dyDescent="0.4">
      <c r="O1390" s="4"/>
      <c r="P1390" s="4"/>
      <c r="V1390" s="4"/>
      <c r="W1390" s="4"/>
      <c r="AG1390" s="9"/>
      <c r="AT1390" s="4"/>
      <c r="AU1390" s="4"/>
      <c r="BA1390" s="4"/>
      <c r="BB1390" s="4"/>
    </row>
    <row r="1391" spans="15:54" x14ac:dyDescent="0.4">
      <c r="O1391" s="4"/>
      <c r="P1391" s="4"/>
      <c r="V1391" s="4"/>
      <c r="W1391" s="4"/>
      <c r="AG1391" s="9"/>
      <c r="AT1391" s="4"/>
      <c r="AU1391" s="4"/>
      <c r="BA1391" s="4"/>
      <c r="BB1391" s="4"/>
    </row>
    <row r="1392" spans="15:54" x14ac:dyDescent="0.4">
      <c r="O1392" s="4"/>
      <c r="P1392" s="4"/>
      <c r="V1392" s="4"/>
      <c r="W1392" s="4"/>
      <c r="AG1392" s="9"/>
      <c r="AT1392" s="4"/>
      <c r="AU1392" s="4"/>
      <c r="BA1392" s="4"/>
      <c r="BB1392" s="4"/>
    </row>
    <row r="1393" spans="15:54" x14ac:dyDescent="0.4">
      <c r="O1393" s="4"/>
      <c r="P1393" s="4"/>
      <c r="V1393" s="4"/>
      <c r="W1393" s="4"/>
      <c r="AG1393" s="9"/>
      <c r="AT1393" s="4"/>
      <c r="AU1393" s="4"/>
      <c r="BA1393" s="4"/>
      <c r="BB1393" s="4"/>
    </row>
    <row r="1394" spans="15:54" x14ac:dyDescent="0.4">
      <c r="O1394" s="4"/>
      <c r="P1394" s="4"/>
      <c r="V1394" s="4"/>
      <c r="W1394" s="4"/>
      <c r="AG1394" s="9"/>
      <c r="AT1394" s="4"/>
      <c r="AU1394" s="4"/>
      <c r="BA1394" s="4"/>
      <c r="BB1394" s="4"/>
    </row>
    <row r="1395" spans="15:54" x14ac:dyDescent="0.4">
      <c r="O1395" s="4"/>
      <c r="P1395" s="4"/>
      <c r="V1395" s="4"/>
      <c r="W1395" s="4"/>
      <c r="AG1395" s="9"/>
      <c r="AT1395" s="4"/>
      <c r="AU1395" s="4"/>
      <c r="BA1395" s="4"/>
      <c r="BB1395" s="4"/>
    </row>
    <row r="1396" spans="15:54" x14ac:dyDescent="0.4">
      <c r="O1396" s="4"/>
      <c r="P1396" s="4"/>
      <c r="V1396" s="4"/>
      <c r="W1396" s="4"/>
      <c r="AG1396" s="9"/>
      <c r="AT1396" s="4"/>
      <c r="AU1396" s="4"/>
      <c r="BA1396" s="4"/>
      <c r="BB1396" s="4"/>
    </row>
    <row r="1397" spans="15:54" x14ac:dyDescent="0.4">
      <c r="O1397" s="4"/>
      <c r="P1397" s="4"/>
      <c r="V1397" s="4"/>
      <c r="W1397" s="4"/>
      <c r="AG1397" s="9"/>
      <c r="AT1397" s="4"/>
      <c r="AU1397" s="4"/>
      <c r="BA1397" s="4"/>
      <c r="BB1397" s="4"/>
    </row>
    <row r="1398" spans="15:54" x14ac:dyDescent="0.4">
      <c r="O1398" s="4"/>
      <c r="P1398" s="4"/>
      <c r="V1398" s="4"/>
      <c r="W1398" s="4"/>
      <c r="AG1398" s="9"/>
      <c r="AT1398" s="4"/>
      <c r="AU1398" s="4"/>
      <c r="BA1398" s="4"/>
      <c r="BB1398" s="4"/>
    </row>
    <row r="1399" spans="15:54" x14ac:dyDescent="0.4">
      <c r="O1399" s="4"/>
      <c r="P1399" s="4"/>
      <c r="V1399" s="4"/>
      <c r="W1399" s="4"/>
      <c r="AG1399" s="9"/>
      <c r="AT1399" s="4"/>
      <c r="AU1399" s="4"/>
      <c r="BA1399" s="4"/>
      <c r="BB1399" s="4"/>
    </row>
    <row r="1400" spans="15:54" x14ac:dyDescent="0.4">
      <c r="O1400" s="4"/>
      <c r="P1400" s="4"/>
      <c r="V1400" s="4"/>
      <c r="W1400" s="4"/>
      <c r="AG1400" s="9"/>
      <c r="AT1400" s="4"/>
      <c r="AU1400" s="4"/>
      <c r="BA1400" s="4"/>
      <c r="BB1400" s="4"/>
    </row>
    <row r="1401" spans="15:54" x14ac:dyDescent="0.4">
      <c r="O1401" s="4"/>
      <c r="P1401" s="4"/>
      <c r="V1401" s="4"/>
      <c r="W1401" s="4"/>
      <c r="AG1401" s="9"/>
      <c r="AT1401" s="4"/>
      <c r="AU1401" s="4"/>
      <c r="BA1401" s="4"/>
      <c r="BB1401" s="4"/>
    </row>
    <row r="1402" spans="15:54" x14ac:dyDescent="0.4">
      <c r="O1402" s="4"/>
      <c r="P1402" s="4"/>
      <c r="V1402" s="4"/>
      <c r="W1402" s="4"/>
      <c r="AG1402" s="9"/>
      <c r="AT1402" s="4"/>
      <c r="AU1402" s="4"/>
      <c r="BA1402" s="4"/>
      <c r="BB1402" s="4"/>
    </row>
    <row r="1403" spans="15:54" x14ac:dyDescent="0.4">
      <c r="O1403" s="4"/>
      <c r="P1403" s="4"/>
      <c r="V1403" s="4"/>
      <c r="W1403" s="4"/>
      <c r="AT1403" s="4"/>
      <c r="AU1403" s="4"/>
      <c r="BA1403" s="4"/>
      <c r="BB1403" s="4"/>
    </row>
    <row r="1404" spans="15:54" x14ac:dyDescent="0.4">
      <c r="O1404" s="4"/>
      <c r="P1404" s="4"/>
      <c r="V1404" s="4"/>
      <c r="W1404" s="4"/>
      <c r="AG1404" s="9"/>
      <c r="AT1404" s="4"/>
      <c r="AU1404" s="4"/>
      <c r="BA1404" s="4"/>
      <c r="BB1404" s="4"/>
    </row>
    <row r="1405" spans="15:54" x14ac:dyDescent="0.4">
      <c r="O1405" s="4"/>
      <c r="P1405" s="4"/>
      <c r="V1405" s="4"/>
      <c r="W1405" s="4"/>
      <c r="AG1405" s="9"/>
      <c r="AT1405" s="4"/>
      <c r="AU1405" s="4"/>
      <c r="BA1405" s="4"/>
      <c r="BB1405" s="4"/>
    </row>
    <row r="1406" spans="15:54" x14ac:dyDescent="0.4">
      <c r="O1406" s="4"/>
      <c r="P1406" s="4"/>
      <c r="V1406" s="4"/>
      <c r="W1406" s="4"/>
      <c r="AG1406" s="9"/>
      <c r="AT1406" s="4"/>
      <c r="AU1406" s="4"/>
      <c r="BA1406" s="4"/>
      <c r="BB1406" s="4"/>
    </row>
    <row r="1407" spans="15:54" x14ac:dyDescent="0.4">
      <c r="O1407" s="4"/>
      <c r="P1407" s="4"/>
      <c r="V1407" s="4"/>
      <c r="W1407" s="4"/>
      <c r="AG1407" s="9"/>
      <c r="AT1407" s="4"/>
      <c r="AU1407" s="4"/>
      <c r="BA1407" s="4"/>
      <c r="BB1407" s="4"/>
    </row>
    <row r="1408" spans="15:54" x14ac:dyDescent="0.4">
      <c r="O1408" s="4"/>
      <c r="P1408" s="4"/>
      <c r="V1408" s="4"/>
      <c r="W1408" s="4"/>
      <c r="AG1408" s="9"/>
      <c r="AT1408" s="4"/>
      <c r="AU1408" s="4"/>
      <c r="BA1408" s="4"/>
      <c r="BB1408" s="4"/>
    </row>
    <row r="1409" spans="15:54" x14ac:dyDescent="0.4">
      <c r="O1409" s="4"/>
      <c r="P1409" s="4"/>
      <c r="V1409" s="4"/>
      <c r="W1409" s="4"/>
      <c r="AG1409" s="9"/>
      <c r="AT1409" s="4"/>
      <c r="AU1409" s="4"/>
      <c r="BA1409" s="4"/>
      <c r="BB1409" s="4"/>
    </row>
    <row r="1410" spans="15:54" x14ac:dyDescent="0.4">
      <c r="O1410" s="4"/>
      <c r="P1410" s="4"/>
      <c r="V1410" s="4"/>
      <c r="W1410" s="4"/>
      <c r="AG1410" s="9"/>
      <c r="AT1410" s="4"/>
      <c r="AU1410" s="4"/>
      <c r="BA1410" s="4"/>
      <c r="BB1410" s="4"/>
    </row>
    <row r="1411" spans="15:54" x14ac:dyDescent="0.4">
      <c r="O1411" s="4"/>
      <c r="P1411" s="4"/>
      <c r="V1411" s="4"/>
      <c r="W1411" s="4"/>
      <c r="AG1411" s="9"/>
      <c r="AT1411" s="4"/>
      <c r="AU1411" s="4"/>
      <c r="BA1411" s="4"/>
      <c r="BB1411" s="4"/>
    </row>
    <row r="1412" spans="15:54" x14ac:dyDescent="0.4">
      <c r="O1412" s="4"/>
      <c r="P1412" s="4"/>
      <c r="V1412" s="4"/>
      <c r="W1412" s="4"/>
      <c r="AG1412" s="9"/>
      <c r="AT1412" s="4"/>
      <c r="AU1412" s="4"/>
      <c r="BA1412" s="4"/>
      <c r="BB1412" s="4"/>
    </row>
    <row r="1413" spans="15:54" x14ac:dyDescent="0.4">
      <c r="O1413" s="4"/>
      <c r="P1413" s="4"/>
      <c r="V1413" s="4"/>
      <c r="W1413" s="4"/>
      <c r="AG1413" s="9"/>
      <c r="AT1413" s="4"/>
      <c r="AU1413" s="4"/>
      <c r="BA1413" s="4"/>
      <c r="BB1413" s="4"/>
    </row>
    <row r="1414" spans="15:54" x14ac:dyDescent="0.4">
      <c r="O1414" s="4"/>
      <c r="P1414" s="4"/>
      <c r="V1414" s="4"/>
      <c r="W1414" s="4"/>
      <c r="AG1414" s="9"/>
      <c r="AT1414" s="4"/>
      <c r="AU1414" s="4"/>
      <c r="BA1414" s="4"/>
      <c r="BB1414" s="4"/>
    </row>
    <row r="1415" spans="15:54" x14ac:dyDescent="0.4">
      <c r="O1415" s="4"/>
      <c r="P1415" s="4"/>
      <c r="V1415" s="4"/>
      <c r="W1415" s="4"/>
      <c r="AG1415" s="9"/>
      <c r="AT1415" s="4"/>
      <c r="AU1415" s="4"/>
      <c r="BA1415" s="4"/>
      <c r="BB1415" s="4"/>
    </row>
    <row r="1416" spans="15:54" x14ac:dyDescent="0.4">
      <c r="O1416" s="4"/>
      <c r="P1416" s="4"/>
      <c r="V1416" s="4"/>
      <c r="W1416" s="4"/>
      <c r="AG1416" s="9"/>
      <c r="AT1416" s="4"/>
      <c r="AU1416" s="4"/>
      <c r="BA1416" s="4"/>
      <c r="BB1416" s="4"/>
    </row>
    <row r="1417" spans="15:54" x14ac:dyDescent="0.4">
      <c r="O1417" s="4"/>
      <c r="P1417" s="4"/>
      <c r="V1417" s="4"/>
      <c r="W1417" s="4"/>
      <c r="AG1417" s="9"/>
      <c r="AT1417" s="4"/>
      <c r="AU1417" s="4"/>
      <c r="BA1417" s="4"/>
      <c r="BB1417" s="4"/>
    </row>
    <row r="1418" spans="15:54" x14ac:dyDescent="0.4">
      <c r="O1418" s="4"/>
      <c r="P1418" s="4"/>
      <c r="V1418" s="4"/>
      <c r="W1418" s="4"/>
      <c r="AG1418" s="9"/>
      <c r="AT1418" s="4"/>
      <c r="AU1418" s="4"/>
      <c r="BA1418" s="4"/>
      <c r="BB1418" s="4"/>
    </row>
    <row r="1419" spans="15:54" x14ac:dyDescent="0.4">
      <c r="O1419" s="4"/>
      <c r="P1419" s="4"/>
      <c r="V1419" s="4"/>
      <c r="W1419" s="4"/>
      <c r="AG1419" s="9"/>
      <c r="AT1419" s="4"/>
      <c r="AU1419" s="4"/>
      <c r="BA1419" s="4"/>
      <c r="BB1419" s="4"/>
    </row>
    <row r="1420" spans="15:54" x14ac:dyDescent="0.4">
      <c r="O1420" s="4"/>
      <c r="P1420" s="4"/>
      <c r="V1420" s="4"/>
      <c r="W1420" s="4"/>
      <c r="AG1420" s="9"/>
      <c r="AT1420" s="4"/>
      <c r="AU1420" s="4"/>
      <c r="BA1420" s="4"/>
      <c r="BB1420" s="4"/>
    </row>
    <row r="1421" spans="15:54" x14ac:dyDescent="0.4">
      <c r="O1421" s="4"/>
      <c r="P1421" s="4"/>
      <c r="V1421" s="4"/>
      <c r="W1421" s="4"/>
      <c r="AG1421" s="9"/>
      <c r="AT1421" s="4"/>
      <c r="AU1421" s="4"/>
      <c r="BA1421" s="4"/>
      <c r="BB1421" s="4"/>
    </row>
    <row r="1422" spans="15:54" x14ac:dyDescent="0.4">
      <c r="O1422" s="4"/>
      <c r="P1422" s="4"/>
      <c r="V1422" s="4"/>
      <c r="W1422" s="4"/>
      <c r="AG1422" s="9"/>
      <c r="AT1422" s="4"/>
      <c r="AU1422" s="4"/>
      <c r="BA1422" s="4"/>
      <c r="BB1422" s="4"/>
    </row>
    <row r="1423" spans="15:54" x14ac:dyDescent="0.4">
      <c r="O1423" s="4"/>
      <c r="P1423" s="4"/>
      <c r="V1423" s="4"/>
      <c r="W1423" s="4"/>
      <c r="AT1423" s="4"/>
      <c r="AU1423" s="4"/>
      <c r="BA1423" s="4"/>
      <c r="BB1423" s="4"/>
    </row>
    <row r="1424" spans="15:54" x14ac:dyDescent="0.4">
      <c r="O1424" s="4"/>
      <c r="P1424" s="4"/>
      <c r="V1424" s="4"/>
      <c r="W1424" s="4"/>
      <c r="AG1424" s="9"/>
      <c r="AT1424" s="4"/>
      <c r="AU1424" s="4"/>
      <c r="BA1424" s="4"/>
      <c r="BB1424" s="4"/>
    </row>
    <row r="1425" spans="15:54" x14ac:dyDescent="0.4">
      <c r="O1425" s="4"/>
      <c r="P1425" s="4"/>
      <c r="V1425" s="4"/>
      <c r="W1425" s="4"/>
      <c r="AG1425" s="9"/>
      <c r="AT1425" s="4"/>
      <c r="AU1425" s="4"/>
      <c r="BA1425" s="4"/>
      <c r="BB1425" s="4"/>
    </row>
    <row r="1426" spans="15:54" x14ac:dyDescent="0.4">
      <c r="O1426" s="4"/>
      <c r="P1426" s="4"/>
      <c r="V1426" s="4"/>
      <c r="W1426" s="4"/>
      <c r="AG1426" s="9"/>
      <c r="AT1426" s="4"/>
      <c r="AU1426" s="4"/>
      <c r="BA1426" s="4"/>
      <c r="BB1426" s="4"/>
    </row>
    <row r="1427" spans="15:54" x14ac:dyDescent="0.4">
      <c r="O1427" s="4"/>
      <c r="P1427" s="4"/>
      <c r="V1427" s="4"/>
      <c r="W1427" s="4"/>
      <c r="AG1427" s="9"/>
      <c r="AT1427" s="4"/>
      <c r="AU1427" s="4"/>
      <c r="BA1427" s="4"/>
      <c r="BB1427" s="4"/>
    </row>
    <row r="1428" spans="15:54" x14ac:dyDescent="0.4">
      <c r="O1428" s="4"/>
      <c r="P1428" s="4"/>
      <c r="V1428" s="4"/>
      <c r="W1428" s="4"/>
      <c r="AG1428" s="9"/>
      <c r="AT1428" s="4"/>
      <c r="AU1428" s="4"/>
      <c r="BA1428" s="4"/>
      <c r="BB1428" s="4"/>
    </row>
    <row r="1429" spans="15:54" x14ac:dyDescent="0.4">
      <c r="O1429" s="4"/>
      <c r="P1429" s="4"/>
      <c r="V1429" s="4"/>
      <c r="W1429" s="4"/>
      <c r="AG1429" s="9"/>
      <c r="AT1429" s="4"/>
      <c r="AU1429" s="4"/>
      <c r="BA1429" s="4"/>
      <c r="BB1429" s="4"/>
    </row>
    <row r="1430" spans="15:54" x14ac:dyDescent="0.4">
      <c r="O1430" s="4"/>
      <c r="P1430" s="4"/>
      <c r="V1430" s="4"/>
      <c r="W1430" s="4"/>
      <c r="AG1430" s="9"/>
      <c r="AT1430" s="4"/>
      <c r="AU1430" s="4"/>
      <c r="BA1430" s="4"/>
      <c r="BB1430" s="4"/>
    </row>
    <row r="1431" spans="15:54" x14ac:dyDescent="0.4">
      <c r="O1431" s="4"/>
      <c r="P1431" s="4"/>
      <c r="V1431" s="4"/>
      <c r="W1431" s="4"/>
      <c r="AG1431" s="9"/>
      <c r="AT1431" s="4"/>
      <c r="AU1431" s="4"/>
      <c r="BA1431" s="4"/>
      <c r="BB1431" s="4"/>
    </row>
    <row r="1432" spans="15:54" x14ac:dyDescent="0.4">
      <c r="O1432" s="4"/>
      <c r="P1432" s="4"/>
      <c r="V1432" s="4"/>
      <c r="W1432" s="4"/>
      <c r="AG1432" s="9"/>
      <c r="AT1432" s="4"/>
      <c r="AU1432" s="4"/>
      <c r="BA1432" s="4"/>
      <c r="BB1432" s="4"/>
    </row>
    <row r="1433" spans="15:54" x14ac:dyDescent="0.4">
      <c r="O1433" s="4"/>
      <c r="P1433" s="4"/>
      <c r="V1433" s="4"/>
      <c r="W1433" s="4"/>
      <c r="AG1433" s="9"/>
      <c r="AT1433" s="4"/>
      <c r="AU1433" s="4"/>
      <c r="BA1433" s="4"/>
      <c r="BB1433" s="4"/>
    </row>
    <row r="1434" spans="15:54" x14ac:dyDescent="0.4">
      <c r="O1434" s="4"/>
      <c r="P1434" s="4"/>
      <c r="V1434" s="4"/>
      <c r="W1434" s="4"/>
      <c r="AG1434" s="9"/>
      <c r="AT1434" s="4"/>
      <c r="AU1434" s="4"/>
      <c r="BA1434" s="4"/>
      <c r="BB1434" s="4"/>
    </row>
    <row r="1435" spans="15:54" x14ac:dyDescent="0.4">
      <c r="O1435" s="4"/>
      <c r="P1435" s="4"/>
      <c r="V1435" s="4"/>
      <c r="W1435" s="4"/>
      <c r="AG1435" s="9"/>
      <c r="AT1435" s="4"/>
      <c r="AU1435" s="4"/>
      <c r="BA1435" s="4"/>
      <c r="BB1435" s="4"/>
    </row>
    <row r="1436" spans="15:54" x14ac:dyDescent="0.4">
      <c r="O1436" s="4"/>
      <c r="P1436" s="4"/>
      <c r="V1436" s="4"/>
      <c r="W1436" s="4"/>
      <c r="AG1436" s="9"/>
      <c r="AT1436" s="4"/>
      <c r="AU1436" s="4"/>
      <c r="BA1436" s="4"/>
      <c r="BB1436" s="4"/>
    </row>
    <row r="1437" spans="15:54" x14ac:dyDescent="0.4">
      <c r="O1437" s="4"/>
      <c r="P1437" s="4"/>
      <c r="V1437" s="4"/>
      <c r="W1437" s="4"/>
      <c r="AG1437" s="9"/>
      <c r="AT1437" s="4"/>
      <c r="AU1437" s="4"/>
      <c r="BA1437" s="4"/>
      <c r="BB1437" s="4"/>
    </row>
    <row r="1438" spans="15:54" x14ac:dyDescent="0.4">
      <c r="O1438" s="4"/>
      <c r="P1438" s="4"/>
      <c r="V1438" s="4"/>
      <c r="W1438" s="4"/>
      <c r="AG1438" s="9"/>
      <c r="AT1438" s="4"/>
      <c r="AU1438" s="4"/>
      <c r="BA1438" s="4"/>
      <c r="BB1438" s="4"/>
    </row>
    <row r="1439" spans="15:54" x14ac:dyDescent="0.4">
      <c r="O1439" s="4"/>
      <c r="P1439" s="4"/>
      <c r="V1439" s="4"/>
      <c r="W1439" s="4"/>
      <c r="AG1439" s="9"/>
      <c r="AT1439" s="4"/>
      <c r="AU1439" s="4"/>
      <c r="BA1439" s="4"/>
      <c r="BB1439" s="4"/>
    </row>
    <row r="1440" spans="15:54" x14ac:dyDescent="0.4">
      <c r="O1440" s="4"/>
      <c r="P1440" s="4"/>
      <c r="V1440" s="4"/>
      <c r="W1440" s="4"/>
      <c r="AG1440" s="9"/>
      <c r="AT1440" s="4"/>
      <c r="AU1440" s="4"/>
      <c r="BA1440" s="4"/>
      <c r="BB1440" s="4"/>
    </row>
    <row r="1441" spans="15:54" x14ac:dyDescent="0.4">
      <c r="O1441" s="4"/>
      <c r="P1441" s="4"/>
      <c r="V1441" s="4"/>
      <c r="W1441" s="4"/>
      <c r="AG1441" s="9"/>
      <c r="AT1441" s="4"/>
      <c r="AU1441" s="4"/>
      <c r="BA1441" s="4"/>
      <c r="BB1441" s="4"/>
    </row>
    <row r="1442" spans="15:54" x14ac:dyDescent="0.4">
      <c r="O1442" s="4"/>
      <c r="P1442" s="4"/>
      <c r="V1442" s="4"/>
      <c r="W1442" s="4"/>
      <c r="AG1442" s="9"/>
      <c r="AT1442" s="4"/>
      <c r="AU1442" s="4"/>
      <c r="BA1442" s="4"/>
      <c r="BB1442" s="4"/>
    </row>
    <row r="1443" spans="15:54" x14ac:dyDescent="0.4">
      <c r="O1443" s="4"/>
      <c r="P1443" s="4"/>
      <c r="V1443" s="4"/>
      <c r="W1443" s="4"/>
      <c r="AG1443" s="9"/>
      <c r="AT1443" s="4"/>
      <c r="AU1443" s="4"/>
      <c r="BA1443" s="4"/>
      <c r="BB1443" s="4"/>
    </row>
    <row r="1444" spans="15:54" x14ac:dyDescent="0.4">
      <c r="O1444" s="4"/>
      <c r="P1444" s="4"/>
      <c r="V1444" s="4"/>
      <c r="W1444" s="4"/>
      <c r="AG1444" s="9"/>
      <c r="AT1444" s="4"/>
      <c r="AU1444" s="4"/>
      <c r="BA1444" s="4"/>
      <c r="BB1444" s="4"/>
    </row>
    <row r="1445" spans="15:54" x14ac:dyDescent="0.4">
      <c r="O1445" s="4"/>
      <c r="P1445" s="4"/>
      <c r="V1445" s="4"/>
      <c r="W1445" s="4"/>
      <c r="AG1445" s="9"/>
      <c r="AT1445" s="4"/>
      <c r="AU1445" s="4"/>
      <c r="BA1445" s="4"/>
      <c r="BB1445" s="4"/>
    </row>
    <row r="1446" spans="15:54" x14ac:dyDescent="0.4">
      <c r="O1446" s="4"/>
      <c r="P1446" s="4"/>
      <c r="V1446" s="4"/>
      <c r="W1446" s="4"/>
      <c r="AG1446" s="9"/>
      <c r="AT1446" s="4"/>
      <c r="AU1446" s="4"/>
      <c r="BA1446" s="4"/>
      <c r="BB1446" s="4"/>
    </row>
    <row r="1447" spans="15:54" x14ac:dyDescent="0.4">
      <c r="O1447" s="4"/>
      <c r="P1447" s="4"/>
      <c r="V1447" s="4"/>
      <c r="W1447" s="4"/>
      <c r="AG1447" s="9"/>
      <c r="AT1447" s="4"/>
      <c r="AU1447" s="4"/>
      <c r="BA1447" s="4"/>
      <c r="BB1447" s="4"/>
    </row>
    <row r="1448" spans="15:54" x14ac:dyDescent="0.4">
      <c r="O1448" s="4"/>
      <c r="P1448" s="4"/>
      <c r="V1448" s="4"/>
      <c r="W1448" s="4"/>
      <c r="AG1448" s="9"/>
      <c r="AT1448" s="4"/>
      <c r="AU1448" s="4"/>
      <c r="BA1448" s="4"/>
      <c r="BB1448" s="4"/>
    </row>
    <row r="1449" spans="15:54" x14ac:dyDescent="0.4">
      <c r="O1449" s="4"/>
      <c r="P1449" s="4"/>
      <c r="V1449" s="4"/>
      <c r="W1449" s="4"/>
      <c r="AG1449" s="9"/>
      <c r="AT1449" s="4"/>
      <c r="AU1449" s="4"/>
      <c r="BA1449" s="4"/>
      <c r="BB1449" s="4"/>
    </row>
    <row r="1450" spans="15:54" x14ac:dyDescent="0.4">
      <c r="O1450" s="4"/>
      <c r="P1450" s="4"/>
      <c r="V1450" s="4"/>
      <c r="W1450" s="4"/>
      <c r="AG1450" s="9"/>
      <c r="AT1450" s="4"/>
      <c r="AU1450" s="4"/>
      <c r="BA1450" s="4"/>
      <c r="BB1450" s="4"/>
    </row>
    <row r="1451" spans="15:54" x14ac:dyDescent="0.4">
      <c r="O1451" s="4"/>
      <c r="P1451" s="4"/>
      <c r="V1451" s="4"/>
      <c r="W1451" s="4"/>
      <c r="AG1451" s="9"/>
      <c r="AT1451" s="4"/>
      <c r="AU1451" s="4"/>
      <c r="BA1451" s="4"/>
      <c r="BB1451" s="4"/>
    </row>
    <row r="1452" spans="15:54" x14ac:dyDescent="0.4">
      <c r="O1452" s="4"/>
      <c r="P1452" s="4"/>
      <c r="V1452" s="4"/>
      <c r="W1452" s="4"/>
      <c r="AG1452" s="9"/>
      <c r="AT1452" s="4"/>
      <c r="AU1452" s="4"/>
      <c r="BA1452" s="4"/>
      <c r="BB1452" s="4"/>
    </row>
    <row r="1453" spans="15:54" x14ac:dyDescent="0.4">
      <c r="O1453" s="4"/>
      <c r="P1453" s="4"/>
      <c r="V1453" s="4"/>
      <c r="W1453" s="4"/>
      <c r="AG1453" s="9"/>
      <c r="AT1453" s="4"/>
      <c r="AU1453" s="4"/>
      <c r="BA1453" s="4"/>
      <c r="BB1453" s="4"/>
    </row>
    <row r="1454" spans="15:54" x14ac:dyDescent="0.4">
      <c r="O1454" s="4"/>
      <c r="P1454" s="4"/>
      <c r="V1454" s="4"/>
      <c r="W1454" s="4"/>
      <c r="AG1454" s="9"/>
      <c r="AT1454" s="4"/>
      <c r="AU1454" s="4"/>
      <c r="BA1454" s="4"/>
      <c r="BB1454" s="4"/>
    </row>
    <row r="1455" spans="15:54" x14ac:dyDescent="0.4">
      <c r="O1455" s="4"/>
      <c r="P1455" s="4"/>
      <c r="V1455" s="4"/>
      <c r="W1455" s="4"/>
      <c r="AG1455" s="9"/>
      <c r="AT1455" s="4"/>
      <c r="AU1455" s="4"/>
      <c r="BA1455" s="4"/>
      <c r="BB1455" s="4"/>
    </row>
    <row r="1456" spans="15:54" x14ac:dyDescent="0.4">
      <c r="O1456" s="4"/>
      <c r="P1456" s="4"/>
      <c r="V1456" s="4"/>
      <c r="W1456" s="4"/>
      <c r="AG1456" s="9"/>
      <c r="AT1456" s="4"/>
      <c r="AU1456" s="4"/>
      <c r="BA1456" s="4"/>
      <c r="BB1456" s="4"/>
    </row>
    <row r="1457" spans="15:54" x14ac:dyDescent="0.4">
      <c r="O1457" s="4"/>
      <c r="P1457" s="4"/>
      <c r="V1457" s="4"/>
      <c r="W1457" s="4"/>
      <c r="AG1457" s="9"/>
      <c r="AT1457" s="4"/>
      <c r="AU1457" s="4"/>
      <c r="BA1457" s="4"/>
      <c r="BB1457" s="4"/>
    </row>
    <row r="1458" spans="15:54" x14ac:dyDescent="0.4">
      <c r="O1458" s="4"/>
      <c r="P1458" s="4"/>
      <c r="V1458" s="4"/>
      <c r="W1458" s="4"/>
      <c r="AG1458" s="9"/>
      <c r="AT1458" s="4"/>
      <c r="AU1458" s="4"/>
      <c r="BA1458" s="4"/>
      <c r="BB1458" s="4"/>
    </row>
    <row r="1459" spans="15:54" x14ac:dyDescent="0.4">
      <c r="O1459" s="4"/>
      <c r="P1459" s="4"/>
      <c r="V1459" s="4"/>
      <c r="W1459" s="4"/>
      <c r="AG1459" s="9"/>
      <c r="AT1459" s="4"/>
      <c r="AU1459" s="4"/>
      <c r="BA1459" s="4"/>
      <c r="BB1459" s="4"/>
    </row>
    <row r="1460" spans="15:54" x14ac:dyDescent="0.4">
      <c r="O1460" s="4"/>
      <c r="P1460" s="4"/>
      <c r="V1460" s="4"/>
      <c r="W1460" s="4"/>
      <c r="AG1460" s="9"/>
      <c r="AT1460" s="4"/>
      <c r="AU1460" s="4"/>
      <c r="BA1460" s="4"/>
      <c r="BB1460" s="4"/>
    </row>
    <row r="1461" spans="15:54" x14ac:dyDescent="0.4">
      <c r="O1461" s="4"/>
      <c r="P1461" s="4"/>
      <c r="V1461" s="4"/>
      <c r="W1461" s="4"/>
      <c r="AG1461" s="9"/>
      <c r="AT1461" s="4"/>
      <c r="AU1461" s="4"/>
      <c r="BA1461" s="4"/>
      <c r="BB1461" s="4"/>
    </row>
    <row r="1462" spans="15:54" x14ac:dyDescent="0.4">
      <c r="O1462" s="4"/>
      <c r="P1462" s="4"/>
      <c r="V1462" s="4"/>
      <c r="W1462" s="4"/>
      <c r="AG1462" s="9"/>
      <c r="AT1462" s="4"/>
      <c r="AU1462" s="4"/>
      <c r="BA1462" s="4"/>
      <c r="BB1462" s="4"/>
    </row>
    <row r="1463" spans="15:54" x14ac:dyDescent="0.4">
      <c r="O1463" s="4"/>
      <c r="P1463" s="4"/>
      <c r="V1463" s="4"/>
      <c r="W1463" s="4"/>
      <c r="AG1463" s="9"/>
      <c r="AT1463" s="4"/>
      <c r="AU1463" s="4"/>
      <c r="BA1463" s="4"/>
      <c r="BB1463" s="4"/>
    </row>
    <row r="1464" spans="15:54" x14ac:dyDescent="0.4">
      <c r="O1464" s="4"/>
      <c r="P1464" s="4"/>
      <c r="V1464" s="4"/>
      <c r="W1464" s="4"/>
      <c r="AG1464" s="9"/>
      <c r="AT1464" s="4"/>
      <c r="AU1464" s="4"/>
      <c r="BA1464" s="4"/>
      <c r="BB1464" s="4"/>
    </row>
    <row r="1465" spans="15:54" x14ac:dyDescent="0.4">
      <c r="O1465" s="4"/>
      <c r="P1465" s="4"/>
      <c r="V1465" s="4"/>
      <c r="W1465" s="4"/>
      <c r="AG1465" s="9"/>
      <c r="AT1465" s="4"/>
      <c r="AU1465" s="4"/>
      <c r="BA1465" s="4"/>
      <c r="BB1465" s="4"/>
    </row>
    <row r="1466" spans="15:54" x14ac:dyDescent="0.4">
      <c r="O1466" s="4"/>
      <c r="P1466" s="4"/>
      <c r="V1466" s="4"/>
      <c r="W1466" s="4"/>
      <c r="AG1466" s="9"/>
      <c r="AT1466" s="4"/>
      <c r="AU1466" s="4"/>
      <c r="BA1466" s="4"/>
      <c r="BB1466" s="4"/>
    </row>
    <row r="1467" spans="15:54" x14ac:dyDescent="0.4">
      <c r="O1467" s="4"/>
      <c r="P1467" s="4"/>
      <c r="V1467" s="4"/>
      <c r="W1467" s="4"/>
      <c r="AG1467" s="9"/>
      <c r="AT1467" s="4"/>
      <c r="AU1467" s="4"/>
      <c r="BA1467" s="4"/>
      <c r="BB1467" s="4"/>
    </row>
    <row r="1468" spans="15:54" x14ac:dyDescent="0.4">
      <c r="O1468" s="4"/>
      <c r="P1468" s="4"/>
      <c r="V1468" s="4"/>
      <c r="W1468" s="4"/>
      <c r="AG1468" s="9"/>
      <c r="AT1468" s="4"/>
      <c r="AU1468" s="4"/>
      <c r="BA1468" s="4"/>
      <c r="BB1468" s="4"/>
    </row>
    <row r="1469" spans="15:54" x14ac:dyDescent="0.4">
      <c r="O1469" s="4"/>
      <c r="P1469" s="4"/>
      <c r="V1469" s="4"/>
      <c r="W1469" s="4"/>
      <c r="AG1469" s="9"/>
      <c r="AT1469" s="4"/>
      <c r="AU1469" s="4"/>
      <c r="BA1469" s="4"/>
      <c r="BB1469" s="4"/>
    </row>
    <row r="1470" spans="15:54" x14ac:dyDescent="0.4">
      <c r="O1470" s="4"/>
      <c r="P1470" s="4"/>
      <c r="V1470" s="4"/>
      <c r="W1470" s="4"/>
      <c r="AG1470" s="9"/>
      <c r="AT1470" s="4"/>
      <c r="AU1470" s="4"/>
      <c r="BA1470" s="4"/>
      <c r="BB1470" s="4"/>
    </row>
    <row r="1471" spans="15:54" x14ac:dyDescent="0.4">
      <c r="O1471" s="4"/>
      <c r="P1471" s="4"/>
      <c r="V1471" s="4"/>
      <c r="W1471" s="4"/>
      <c r="AG1471" s="9"/>
      <c r="AT1471" s="4"/>
      <c r="AU1471" s="4"/>
      <c r="BA1471" s="4"/>
      <c r="BB1471" s="4"/>
    </row>
    <row r="1472" spans="15:54" x14ac:dyDescent="0.4">
      <c r="O1472" s="4"/>
      <c r="P1472" s="4"/>
      <c r="V1472" s="4"/>
      <c r="W1472" s="4"/>
      <c r="AG1472" s="9"/>
      <c r="AT1472" s="4"/>
      <c r="AU1472" s="4"/>
      <c r="BA1472" s="4"/>
      <c r="BB1472" s="4"/>
    </row>
    <row r="1473" spans="15:54" x14ac:dyDescent="0.4">
      <c r="O1473" s="4"/>
      <c r="P1473" s="4"/>
      <c r="V1473" s="4"/>
      <c r="W1473" s="4"/>
      <c r="AG1473" s="9"/>
      <c r="AT1473" s="4"/>
      <c r="AU1473" s="4"/>
      <c r="BA1473" s="4"/>
      <c r="BB1473" s="4"/>
    </row>
    <row r="1474" spans="15:54" x14ac:dyDescent="0.4">
      <c r="O1474" s="4"/>
      <c r="P1474" s="4"/>
      <c r="V1474" s="4"/>
      <c r="W1474" s="4"/>
      <c r="AG1474" s="9"/>
      <c r="AT1474" s="4"/>
      <c r="AU1474" s="4"/>
      <c r="BA1474" s="4"/>
      <c r="BB1474" s="4"/>
    </row>
    <row r="1475" spans="15:54" x14ac:dyDescent="0.4">
      <c r="O1475" s="4"/>
      <c r="P1475" s="4"/>
      <c r="V1475" s="4"/>
      <c r="W1475" s="4"/>
      <c r="AG1475" s="9"/>
      <c r="AT1475" s="4"/>
      <c r="AU1475" s="4"/>
      <c r="BA1475" s="4"/>
      <c r="BB1475" s="4"/>
    </row>
    <row r="1476" spans="15:54" x14ac:dyDescent="0.4">
      <c r="O1476" s="4"/>
      <c r="P1476" s="4"/>
      <c r="V1476" s="4"/>
      <c r="W1476" s="4"/>
      <c r="AG1476" s="9"/>
      <c r="AT1476" s="4"/>
      <c r="AU1476" s="4"/>
      <c r="BA1476" s="4"/>
      <c r="BB1476" s="4"/>
    </row>
    <row r="1477" spans="15:54" x14ac:dyDescent="0.4">
      <c r="O1477" s="4"/>
      <c r="P1477" s="4"/>
      <c r="V1477" s="4"/>
      <c r="W1477" s="4"/>
      <c r="AG1477" s="9"/>
      <c r="AT1477" s="4"/>
      <c r="AU1477" s="4"/>
      <c r="BA1477" s="4"/>
      <c r="BB1477" s="4"/>
    </row>
    <row r="1478" spans="15:54" x14ac:dyDescent="0.4">
      <c r="O1478" s="4"/>
      <c r="P1478" s="4"/>
      <c r="V1478" s="4"/>
      <c r="W1478" s="4"/>
      <c r="AG1478" s="9"/>
      <c r="AT1478" s="4"/>
      <c r="AU1478" s="4"/>
      <c r="BA1478" s="4"/>
      <c r="BB1478" s="4"/>
    </row>
    <row r="1479" spans="15:54" x14ac:dyDescent="0.4">
      <c r="O1479" s="4"/>
      <c r="P1479" s="4"/>
      <c r="V1479" s="4"/>
      <c r="W1479" s="4"/>
      <c r="AG1479" s="9"/>
      <c r="AT1479" s="4"/>
      <c r="AU1479" s="4"/>
      <c r="BA1479" s="4"/>
      <c r="BB1479" s="4"/>
    </row>
    <row r="1480" spans="15:54" x14ac:dyDescent="0.4">
      <c r="O1480" s="4"/>
      <c r="P1480" s="4"/>
      <c r="V1480" s="4"/>
      <c r="W1480" s="4"/>
      <c r="AG1480" s="9"/>
      <c r="AT1480" s="4"/>
      <c r="AU1480" s="4"/>
      <c r="BA1480" s="4"/>
      <c r="BB1480" s="4"/>
    </row>
    <row r="1481" spans="15:54" x14ac:dyDescent="0.4">
      <c r="O1481" s="4"/>
      <c r="P1481" s="4"/>
      <c r="V1481" s="4"/>
      <c r="W1481" s="4"/>
      <c r="AG1481" s="9"/>
      <c r="AT1481" s="4"/>
      <c r="AU1481" s="4"/>
      <c r="BA1481" s="4"/>
      <c r="BB1481" s="4"/>
    </row>
    <row r="1482" spans="15:54" x14ac:dyDescent="0.4">
      <c r="O1482" s="4"/>
      <c r="P1482" s="4"/>
      <c r="V1482" s="4"/>
      <c r="W1482" s="4"/>
      <c r="AG1482" s="9"/>
      <c r="AT1482" s="4"/>
      <c r="AU1482" s="4"/>
      <c r="BA1482" s="4"/>
      <c r="BB1482" s="4"/>
    </row>
    <row r="1483" spans="15:54" x14ac:dyDescent="0.4">
      <c r="O1483" s="4"/>
      <c r="P1483" s="4"/>
      <c r="V1483" s="4"/>
      <c r="W1483" s="4"/>
      <c r="AG1483" s="9"/>
      <c r="AT1483" s="4"/>
      <c r="AU1483" s="4"/>
      <c r="BA1483" s="4"/>
      <c r="BB1483" s="4"/>
    </row>
    <row r="1484" spans="15:54" x14ac:dyDescent="0.4">
      <c r="O1484" s="4"/>
      <c r="P1484" s="4"/>
      <c r="V1484" s="4"/>
      <c r="W1484" s="4"/>
      <c r="AT1484" s="4"/>
      <c r="AU1484" s="4"/>
      <c r="BA1484" s="4"/>
      <c r="BB1484" s="4"/>
    </row>
    <row r="1485" spans="15:54" x14ac:dyDescent="0.4">
      <c r="O1485" s="4"/>
      <c r="P1485" s="4"/>
      <c r="V1485" s="4"/>
      <c r="W1485" s="4"/>
      <c r="AG1485" s="9"/>
      <c r="AT1485" s="4"/>
      <c r="AU1485" s="4"/>
      <c r="BA1485" s="4"/>
      <c r="BB1485" s="4"/>
    </row>
    <row r="1486" spans="15:54" x14ac:dyDescent="0.4">
      <c r="O1486" s="4"/>
      <c r="P1486" s="4"/>
      <c r="V1486" s="4"/>
      <c r="W1486" s="4"/>
      <c r="AG1486" s="9"/>
      <c r="AT1486" s="4"/>
      <c r="AU1486" s="4"/>
      <c r="BA1486" s="4"/>
      <c r="BB1486" s="4"/>
    </row>
    <row r="1487" spans="15:54" x14ac:dyDescent="0.4">
      <c r="O1487" s="4"/>
      <c r="P1487" s="4"/>
      <c r="V1487" s="4"/>
      <c r="W1487" s="4"/>
      <c r="AG1487" s="9"/>
      <c r="AT1487" s="4"/>
      <c r="AU1487" s="4"/>
      <c r="BA1487" s="4"/>
      <c r="BB1487" s="4"/>
    </row>
    <row r="1488" spans="15:54" x14ac:dyDescent="0.4">
      <c r="O1488" s="4"/>
      <c r="P1488" s="4"/>
      <c r="V1488" s="4"/>
      <c r="W1488" s="4"/>
      <c r="AG1488" s="9"/>
      <c r="AT1488" s="4"/>
      <c r="AU1488" s="4"/>
      <c r="BA1488" s="4"/>
      <c r="BB1488" s="4"/>
    </row>
    <row r="1489" spans="15:54" x14ac:dyDescent="0.4">
      <c r="O1489" s="4"/>
      <c r="P1489" s="4"/>
      <c r="V1489" s="4"/>
      <c r="W1489" s="4"/>
      <c r="AG1489" s="9"/>
      <c r="AT1489" s="4"/>
      <c r="AU1489" s="4"/>
      <c r="BA1489" s="4"/>
      <c r="BB1489" s="4"/>
    </row>
    <row r="1490" spans="15:54" x14ac:dyDescent="0.4">
      <c r="O1490" s="4"/>
      <c r="P1490" s="4"/>
      <c r="V1490" s="4"/>
      <c r="W1490" s="4"/>
      <c r="AG1490" s="9"/>
      <c r="AT1490" s="4"/>
      <c r="AU1490" s="4"/>
      <c r="BA1490" s="4"/>
      <c r="BB1490" s="4"/>
    </row>
    <row r="1491" spans="15:54" x14ac:dyDescent="0.4">
      <c r="O1491" s="4"/>
      <c r="P1491" s="4"/>
      <c r="V1491" s="4"/>
      <c r="W1491" s="4"/>
      <c r="AG1491" s="9"/>
      <c r="AT1491" s="4"/>
      <c r="AU1491" s="4"/>
      <c r="BA1491" s="4"/>
      <c r="BB1491" s="4"/>
    </row>
    <row r="1492" spans="15:54" x14ac:dyDescent="0.4">
      <c r="O1492" s="4"/>
      <c r="P1492" s="4"/>
      <c r="V1492" s="4"/>
      <c r="W1492" s="4"/>
      <c r="AG1492" s="9"/>
      <c r="AT1492" s="4"/>
      <c r="AU1492" s="4"/>
      <c r="BA1492" s="4"/>
      <c r="BB1492" s="4"/>
    </row>
    <row r="1493" spans="15:54" x14ac:dyDescent="0.4">
      <c r="O1493" s="4"/>
      <c r="P1493" s="4"/>
      <c r="V1493" s="4"/>
      <c r="W1493" s="4"/>
      <c r="AG1493" s="9"/>
      <c r="AT1493" s="4"/>
      <c r="AU1493" s="4"/>
      <c r="BA1493" s="4"/>
      <c r="BB1493" s="4"/>
    </row>
    <row r="1494" spans="15:54" x14ac:dyDescent="0.4">
      <c r="O1494" s="4"/>
      <c r="P1494" s="4"/>
      <c r="V1494" s="4"/>
      <c r="W1494" s="4"/>
      <c r="AG1494" s="9"/>
      <c r="AT1494" s="4"/>
      <c r="AU1494" s="4"/>
      <c r="BA1494" s="4"/>
      <c r="BB1494" s="4"/>
    </row>
    <row r="1495" spans="15:54" x14ac:dyDescent="0.4">
      <c r="O1495" s="4"/>
      <c r="P1495" s="4"/>
      <c r="V1495" s="4"/>
      <c r="W1495" s="4"/>
      <c r="AG1495" s="9"/>
      <c r="AT1495" s="4"/>
      <c r="AU1495" s="4"/>
      <c r="BA1495" s="4"/>
      <c r="BB1495" s="4"/>
    </row>
    <row r="1496" spans="15:54" x14ac:dyDescent="0.4">
      <c r="O1496" s="4"/>
      <c r="P1496" s="4"/>
      <c r="V1496" s="4"/>
      <c r="W1496" s="4"/>
      <c r="AG1496" s="9"/>
      <c r="AT1496" s="4"/>
      <c r="AU1496" s="4"/>
      <c r="BA1496" s="4"/>
      <c r="BB1496" s="4"/>
    </row>
    <row r="1497" spans="15:54" x14ac:dyDescent="0.4">
      <c r="O1497" s="4"/>
      <c r="P1497" s="4"/>
      <c r="V1497" s="4"/>
      <c r="W1497" s="4"/>
      <c r="AG1497" s="9"/>
      <c r="AT1497" s="4"/>
      <c r="AU1497" s="4"/>
      <c r="BA1497" s="4"/>
      <c r="BB1497" s="4"/>
    </row>
    <row r="1498" spans="15:54" x14ac:dyDescent="0.4">
      <c r="O1498" s="4"/>
      <c r="P1498" s="4"/>
      <c r="V1498" s="4"/>
      <c r="W1498" s="4"/>
      <c r="AG1498" s="9"/>
      <c r="AT1498" s="4"/>
      <c r="AU1498" s="4"/>
      <c r="BA1498" s="4"/>
      <c r="BB1498" s="4"/>
    </row>
    <row r="1499" spans="15:54" x14ac:dyDescent="0.4">
      <c r="O1499" s="4"/>
      <c r="P1499" s="4"/>
      <c r="V1499" s="4"/>
      <c r="W1499" s="4"/>
      <c r="AG1499" s="9"/>
      <c r="AT1499" s="4"/>
      <c r="AU1499" s="4"/>
      <c r="BA1499" s="4"/>
      <c r="BB1499" s="4"/>
    </row>
    <row r="1500" spans="15:54" x14ac:dyDescent="0.4">
      <c r="O1500" s="4"/>
      <c r="P1500" s="4"/>
      <c r="V1500" s="4"/>
      <c r="W1500" s="4"/>
      <c r="AG1500" s="9"/>
      <c r="AT1500" s="4"/>
      <c r="AU1500" s="4"/>
      <c r="BA1500" s="4"/>
      <c r="BB1500" s="4"/>
    </row>
    <row r="1501" spans="15:54" x14ac:dyDescent="0.4">
      <c r="O1501" s="4"/>
      <c r="P1501" s="4"/>
      <c r="V1501" s="4"/>
      <c r="W1501" s="4"/>
      <c r="AG1501" s="9"/>
      <c r="AT1501" s="4"/>
      <c r="AU1501" s="4"/>
      <c r="BA1501" s="4"/>
      <c r="BB1501" s="4"/>
    </row>
    <row r="1502" spans="15:54" x14ac:dyDescent="0.4">
      <c r="O1502" s="4"/>
      <c r="P1502" s="4"/>
      <c r="V1502" s="4"/>
      <c r="W1502" s="4"/>
      <c r="AG1502" s="9"/>
      <c r="AT1502" s="4"/>
      <c r="AU1502" s="4"/>
      <c r="BA1502" s="4"/>
      <c r="BB1502" s="4"/>
    </row>
    <row r="1503" spans="15:54" x14ac:dyDescent="0.4">
      <c r="O1503" s="4"/>
      <c r="P1503" s="4"/>
      <c r="V1503" s="4"/>
      <c r="W1503" s="4"/>
      <c r="AG1503" s="9"/>
      <c r="AT1503" s="4"/>
      <c r="AU1503" s="4"/>
      <c r="BA1503" s="4"/>
      <c r="BB1503" s="4"/>
    </row>
    <row r="1504" spans="15:54" x14ac:dyDescent="0.4">
      <c r="O1504" s="4"/>
      <c r="P1504" s="4"/>
      <c r="V1504" s="4"/>
      <c r="W1504" s="4"/>
      <c r="AT1504" s="4"/>
      <c r="AU1504" s="4"/>
      <c r="BA1504" s="4"/>
      <c r="BB1504" s="4"/>
    </row>
    <row r="1505" spans="15:54" x14ac:dyDescent="0.4">
      <c r="O1505" s="4"/>
      <c r="P1505" s="4"/>
      <c r="V1505" s="4"/>
      <c r="W1505" s="4"/>
      <c r="AG1505" s="9"/>
      <c r="AT1505" s="4"/>
      <c r="AU1505" s="4"/>
      <c r="BA1505" s="4"/>
      <c r="BB1505" s="4"/>
    </row>
    <row r="1506" spans="15:54" x14ac:dyDescent="0.4">
      <c r="O1506" s="4"/>
      <c r="P1506" s="4"/>
      <c r="V1506" s="4"/>
      <c r="W1506" s="4"/>
      <c r="AG1506" s="9"/>
      <c r="AT1506" s="4"/>
      <c r="AU1506" s="4"/>
      <c r="BA1506" s="4"/>
      <c r="BB1506" s="4"/>
    </row>
    <row r="1507" spans="15:54" x14ac:dyDescent="0.4">
      <c r="O1507" s="4"/>
      <c r="P1507" s="4"/>
      <c r="V1507" s="4"/>
      <c r="W1507" s="4"/>
      <c r="AG1507" s="9"/>
      <c r="AT1507" s="4"/>
      <c r="AU1507" s="4"/>
      <c r="BA1507" s="4"/>
      <c r="BB1507" s="4"/>
    </row>
    <row r="1508" spans="15:54" x14ac:dyDescent="0.4">
      <c r="O1508" s="4"/>
      <c r="P1508" s="4"/>
      <c r="V1508" s="4"/>
      <c r="W1508" s="4"/>
      <c r="AG1508" s="9"/>
      <c r="AT1508" s="4"/>
      <c r="AU1508" s="4"/>
      <c r="BA1508" s="4"/>
      <c r="BB1508" s="4"/>
    </row>
    <row r="1509" spans="15:54" x14ac:dyDescent="0.4">
      <c r="O1509" s="4"/>
      <c r="P1509" s="4"/>
      <c r="V1509" s="4"/>
      <c r="W1509" s="4"/>
      <c r="AG1509" s="9"/>
      <c r="AT1509" s="4"/>
      <c r="AU1509" s="4"/>
      <c r="BA1509" s="4"/>
      <c r="BB1509" s="4"/>
    </row>
    <row r="1510" spans="15:54" x14ac:dyDescent="0.4">
      <c r="O1510" s="4"/>
      <c r="P1510" s="4"/>
      <c r="V1510" s="4"/>
      <c r="W1510" s="4"/>
      <c r="AG1510" s="9"/>
      <c r="AT1510" s="4"/>
      <c r="AU1510" s="4"/>
      <c r="BA1510" s="4"/>
      <c r="BB1510" s="4"/>
    </row>
    <row r="1511" spans="15:54" x14ac:dyDescent="0.4">
      <c r="O1511" s="4"/>
      <c r="P1511" s="4"/>
      <c r="V1511" s="4"/>
      <c r="W1511" s="4"/>
      <c r="AG1511" s="9"/>
      <c r="AT1511" s="4"/>
      <c r="AU1511" s="4"/>
      <c r="BA1511" s="4"/>
      <c r="BB1511" s="4"/>
    </row>
    <row r="1512" spans="15:54" x14ac:dyDescent="0.4">
      <c r="O1512" s="4"/>
      <c r="P1512" s="4"/>
      <c r="V1512" s="4"/>
      <c r="W1512" s="4"/>
      <c r="AG1512" s="9"/>
      <c r="AT1512" s="4"/>
      <c r="AU1512" s="4"/>
      <c r="BA1512" s="4"/>
      <c r="BB1512" s="4"/>
    </row>
    <row r="1513" spans="15:54" x14ac:dyDescent="0.4">
      <c r="O1513" s="4"/>
      <c r="P1513" s="4"/>
      <c r="V1513" s="4"/>
      <c r="W1513" s="4"/>
      <c r="AG1513" s="9"/>
      <c r="AT1513" s="4"/>
      <c r="AU1513" s="4"/>
      <c r="BA1513" s="4"/>
      <c r="BB1513" s="4"/>
    </row>
    <row r="1514" spans="15:54" x14ac:dyDescent="0.4">
      <c r="O1514" s="4"/>
      <c r="P1514" s="4"/>
      <c r="V1514" s="4"/>
      <c r="W1514" s="4"/>
      <c r="AG1514" s="9"/>
      <c r="AT1514" s="4"/>
      <c r="AU1514" s="4"/>
      <c r="BA1514" s="4"/>
      <c r="BB1514" s="4"/>
    </row>
    <row r="1515" spans="15:54" x14ac:dyDescent="0.4">
      <c r="O1515" s="4"/>
      <c r="P1515" s="4"/>
      <c r="V1515" s="4"/>
      <c r="W1515" s="4"/>
      <c r="AG1515" s="9"/>
      <c r="AT1515" s="4"/>
      <c r="AU1515" s="4"/>
      <c r="BA1515" s="4"/>
      <c r="BB1515" s="4"/>
    </row>
    <row r="1516" spans="15:54" x14ac:dyDescent="0.4">
      <c r="O1516" s="4"/>
      <c r="P1516" s="4"/>
      <c r="V1516" s="4"/>
      <c r="W1516" s="4"/>
      <c r="AG1516" s="9"/>
      <c r="AT1516" s="4"/>
      <c r="AU1516" s="4"/>
      <c r="BA1516" s="4"/>
      <c r="BB1516" s="4"/>
    </row>
    <row r="1517" spans="15:54" x14ac:dyDescent="0.4">
      <c r="O1517" s="4"/>
      <c r="P1517" s="4"/>
      <c r="V1517" s="4"/>
      <c r="W1517" s="4"/>
      <c r="AG1517" s="9"/>
      <c r="AT1517" s="4"/>
      <c r="AU1517" s="4"/>
      <c r="BA1517" s="4"/>
      <c r="BB1517" s="4"/>
    </row>
    <row r="1518" spans="15:54" x14ac:dyDescent="0.4">
      <c r="O1518" s="4"/>
      <c r="P1518" s="4"/>
      <c r="V1518" s="4"/>
      <c r="W1518" s="4"/>
      <c r="AG1518" s="9"/>
      <c r="AT1518" s="4"/>
      <c r="AU1518" s="4"/>
      <c r="BA1518" s="4"/>
      <c r="BB1518" s="4"/>
    </row>
    <row r="1519" spans="15:54" x14ac:dyDescent="0.4">
      <c r="O1519" s="4"/>
      <c r="P1519" s="4"/>
      <c r="V1519" s="4"/>
      <c r="W1519" s="4"/>
      <c r="AG1519" s="9"/>
      <c r="AT1519" s="4"/>
      <c r="AU1519" s="4"/>
      <c r="BA1519" s="4"/>
      <c r="BB1519" s="4"/>
    </row>
    <row r="1520" spans="15:54" x14ac:dyDescent="0.4">
      <c r="O1520" s="4"/>
      <c r="P1520" s="4"/>
      <c r="V1520" s="4"/>
      <c r="W1520" s="4"/>
      <c r="AG1520" s="9"/>
      <c r="AT1520" s="4"/>
      <c r="AU1520" s="4"/>
      <c r="BA1520" s="4"/>
      <c r="BB1520" s="4"/>
    </row>
    <row r="1521" spans="15:54" x14ac:dyDescent="0.4">
      <c r="O1521" s="4"/>
      <c r="P1521" s="4"/>
      <c r="V1521" s="4"/>
      <c r="W1521" s="4"/>
      <c r="AG1521" s="9"/>
      <c r="AT1521" s="4"/>
      <c r="AU1521" s="4"/>
      <c r="BA1521" s="4"/>
      <c r="BB1521" s="4"/>
    </row>
    <row r="1522" spans="15:54" x14ac:dyDescent="0.4">
      <c r="O1522" s="4"/>
      <c r="P1522" s="4"/>
      <c r="V1522" s="4"/>
      <c r="W1522" s="4"/>
      <c r="AG1522" s="9"/>
      <c r="AT1522" s="4"/>
      <c r="AU1522" s="4"/>
      <c r="BA1522" s="4"/>
      <c r="BB1522" s="4"/>
    </row>
    <row r="1523" spans="15:54" x14ac:dyDescent="0.4">
      <c r="O1523" s="4"/>
      <c r="P1523" s="4"/>
      <c r="V1523" s="4"/>
      <c r="W1523" s="4"/>
      <c r="AG1523" s="9"/>
      <c r="AT1523" s="4"/>
      <c r="AU1523" s="4"/>
      <c r="BA1523" s="4"/>
      <c r="BB1523" s="4"/>
    </row>
    <row r="1524" spans="15:54" x14ac:dyDescent="0.4">
      <c r="O1524" s="4"/>
      <c r="P1524" s="4"/>
      <c r="V1524" s="4"/>
      <c r="W1524" s="4"/>
      <c r="AG1524" s="9"/>
      <c r="AT1524" s="4"/>
      <c r="AU1524" s="4"/>
      <c r="BA1524" s="4"/>
      <c r="BB1524" s="4"/>
    </row>
    <row r="1525" spans="15:54" x14ac:dyDescent="0.4">
      <c r="O1525" s="4"/>
      <c r="P1525" s="4"/>
      <c r="V1525" s="4"/>
      <c r="W1525" s="4"/>
      <c r="AG1525" s="9"/>
      <c r="AT1525" s="4"/>
      <c r="AU1525" s="4"/>
      <c r="BA1525" s="4"/>
      <c r="BB1525" s="4"/>
    </row>
    <row r="1526" spans="15:54" x14ac:dyDescent="0.4">
      <c r="O1526" s="4"/>
      <c r="P1526" s="4"/>
      <c r="V1526" s="4"/>
      <c r="W1526" s="4"/>
      <c r="AG1526" s="9"/>
      <c r="AT1526" s="4"/>
      <c r="AU1526" s="4"/>
      <c r="BA1526" s="4"/>
      <c r="BB1526" s="4"/>
    </row>
    <row r="1527" spans="15:54" x14ac:dyDescent="0.4">
      <c r="O1527" s="4"/>
      <c r="P1527" s="4"/>
      <c r="V1527" s="4"/>
      <c r="W1527" s="4"/>
      <c r="AG1527" s="9"/>
      <c r="AT1527" s="4"/>
      <c r="AU1527" s="4"/>
      <c r="BA1527" s="4"/>
      <c r="BB1527" s="4"/>
    </row>
    <row r="1528" spans="15:54" x14ac:dyDescent="0.4">
      <c r="O1528" s="4"/>
      <c r="P1528" s="4"/>
      <c r="V1528" s="4"/>
      <c r="W1528" s="4"/>
      <c r="AG1528" s="9"/>
      <c r="AT1528" s="4"/>
      <c r="AU1528" s="4"/>
      <c r="BA1528" s="4"/>
      <c r="BB1528" s="4"/>
    </row>
    <row r="1529" spans="15:54" x14ac:dyDescent="0.4">
      <c r="O1529" s="4"/>
      <c r="P1529" s="4"/>
      <c r="V1529" s="4"/>
      <c r="W1529" s="4"/>
      <c r="AG1529" s="9"/>
      <c r="AT1529" s="4"/>
      <c r="AU1529" s="4"/>
      <c r="BA1529" s="4"/>
      <c r="BB1529" s="4"/>
    </row>
    <row r="1530" spans="15:54" x14ac:dyDescent="0.4">
      <c r="O1530" s="4"/>
      <c r="P1530" s="4"/>
      <c r="V1530" s="4"/>
      <c r="W1530" s="4"/>
      <c r="AG1530" s="9"/>
      <c r="AT1530" s="4"/>
      <c r="AU1530" s="4"/>
      <c r="BA1530" s="4"/>
      <c r="BB1530" s="4"/>
    </row>
    <row r="1531" spans="15:54" x14ac:dyDescent="0.4">
      <c r="O1531" s="4"/>
      <c r="P1531" s="4"/>
      <c r="V1531" s="4"/>
      <c r="W1531" s="4"/>
      <c r="AG1531" s="9"/>
      <c r="AT1531" s="4"/>
      <c r="AU1531" s="4"/>
      <c r="BA1531" s="4"/>
      <c r="BB1531" s="4"/>
    </row>
    <row r="1532" spans="15:54" x14ac:dyDescent="0.4">
      <c r="O1532" s="4"/>
      <c r="P1532" s="4"/>
      <c r="V1532" s="4"/>
      <c r="W1532" s="4"/>
      <c r="AG1532" s="9"/>
      <c r="AT1532" s="4"/>
      <c r="AU1532" s="4"/>
      <c r="BA1532" s="4"/>
      <c r="BB1532" s="4"/>
    </row>
    <row r="1533" spans="15:54" x14ac:dyDescent="0.4">
      <c r="O1533" s="4"/>
      <c r="P1533" s="4"/>
      <c r="V1533" s="4"/>
      <c r="W1533" s="4"/>
      <c r="AG1533" s="9"/>
      <c r="AT1533" s="4"/>
      <c r="AU1533" s="4"/>
      <c r="BA1533" s="4"/>
      <c r="BB1533" s="4"/>
    </row>
    <row r="1534" spans="15:54" x14ac:dyDescent="0.4">
      <c r="O1534" s="4"/>
      <c r="P1534" s="4"/>
      <c r="V1534" s="4"/>
      <c r="W1534" s="4"/>
      <c r="AG1534" s="9"/>
      <c r="AT1534" s="4"/>
      <c r="AU1534" s="4"/>
      <c r="BA1534" s="4"/>
      <c r="BB1534" s="4"/>
    </row>
    <row r="1535" spans="15:54" x14ac:dyDescent="0.4">
      <c r="O1535" s="4"/>
      <c r="P1535" s="4"/>
      <c r="V1535" s="4"/>
      <c r="W1535" s="4"/>
      <c r="AG1535" s="9"/>
      <c r="AT1535" s="4"/>
      <c r="AU1535" s="4"/>
      <c r="BA1535" s="4"/>
      <c r="BB1535" s="4"/>
    </row>
    <row r="1536" spans="15:54" x14ac:dyDescent="0.4">
      <c r="O1536" s="4"/>
      <c r="P1536" s="4"/>
      <c r="V1536" s="4"/>
      <c r="W1536" s="4"/>
      <c r="AG1536" s="9"/>
      <c r="AT1536" s="4"/>
      <c r="AU1536" s="4"/>
      <c r="BA1536" s="4"/>
      <c r="BB1536" s="4"/>
    </row>
    <row r="1537" spans="15:54" x14ac:dyDescent="0.4">
      <c r="O1537" s="4"/>
      <c r="P1537" s="4"/>
      <c r="V1537" s="4"/>
      <c r="W1537" s="4"/>
      <c r="AG1537" s="9"/>
      <c r="AT1537" s="4"/>
      <c r="AU1537" s="4"/>
      <c r="BA1537" s="4"/>
      <c r="BB1537" s="4"/>
    </row>
    <row r="1538" spans="15:54" x14ac:dyDescent="0.4">
      <c r="O1538" s="4"/>
      <c r="P1538" s="4"/>
      <c r="V1538" s="4"/>
      <c r="W1538" s="4"/>
      <c r="AG1538" s="9"/>
      <c r="AT1538" s="4"/>
      <c r="AU1538" s="4"/>
      <c r="BA1538" s="4"/>
      <c r="BB1538" s="4"/>
    </row>
    <row r="1539" spans="15:54" x14ac:dyDescent="0.4">
      <c r="O1539" s="4"/>
      <c r="P1539" s="4"/>
      <c r="V1539" s="4"/>
      <c r="W1539" s="4"/>
      <c r="AG1539" s="9"/>
      <c r="AT1539" s="4"/>
      <c r="AU1539" s="4"/>
      <c r="BA1539" s="4"/>
      <c r="BB1539" s="4"/>
    </row>
    <row r="1540" spans="15:54" x14ac:dyDescent="0.4">
      <c r="O1540" s="4"/>
      <c r="P1540" s="4"/>
      <c r="V1540" s="4"/>
      <c r="W1540" s="4"/>
      <c r="AG1540" s="9"/>
      <c r="AT1540" s="4"/>
      <c r="AU1540" s="4"/>
      <c r="BA1540" s="4"/>
      <c r="BB1540" s="4"/>
    </row>
    <row r="1541" spans="15:54" x14ac:dyDescent="0.4">
      <c r="O1541" s="4"/>
      <c r="P1541" s="4"/>
      <c r="V1541" s="4"/>
      <c r="W1541" s="4"/>
      <c r="AG1541" s="9"/>
      <c r="AT1541" s="4"/>
      <c r="AU1541" s="4"/>
      <c r="BA1541" s="4"/>
      <c r="BB1541" s="4"/>
    </row>
    <row r="1542" spans="15:54" x14ac:dyDescent="0.4">
      <c r="O1542" s="4"/>
      <c r="P1542" s="4"/>
      <c r="V1542" s="4"/>
      <c r="W1542" s="4"/>
      <c r="AG1542" s="9"/>
      <c r="AT1542" s="4"/>
      <c r="AU1542" s="4"/>
      <c r="BA1542" s="4"/>
      <c r="BB1542" s="4"/>
    </row>
    <row r="1543" spans="15:54" x14ac:dyDescent="0.4">
      <c r="O1543" s="4"/>
      <c r="P1543" s="4"/>
      <c r="V1543" s="4"/>
      <c r="W1543" s="4"/>
      <c r="AG1543" s="9"/>
      <c r="AT1543" s="4"/>
      <c r="AU1543" s="4"/>
      <c r="BA1543" s="4"/>
      <c r="BB1543" s="4"/>
    </row>
    <row r="1544" spans="15:54" x14ac:dyDescent="0.4">
      <c r="O1544" s="4"/>
      <c r="P1544" s="4"/>
      <c r="V1544" s="4"/>
      <c r="W1544" s="4"/>
      <c r="AG1544" s="9"/>
      <c r="AT1544" s="4"/>
      <c r="AU1544" s="4"/>
      <c r="BA1544" s="4"/>
      <c r="BB1544" s="4"/>
    </row>
    <row r="1545" spans="15:54" x14ac:dyDescent="0.4">
      <c r="O1545" s="4"/>
      <c r="P1545" s="4"/>
      <c r="V1545" s="4"/>
      <c r="W1545" s="4"/>
      <c r="AG1545" s="9"/>
      <c r="AT1545" s="4"/>
      <c r="AU1545" s="4"/>
      <c r="BA1545" s="4"/>
      <c r="BB1545" s="4"/>
    </row>
    <row r="1546" spans="15:54" x14ac:dyDescent="0.4">
      <c r="O1546" s="4"/>
      <c r="P1546" s="4"/>
      <c r="V1546" s="4"/>
      <c r="W1546" s="4"/>
      <c r="AG1546" s="9"/>
      <c r="AT1546" s="4"/>
      <c r="AU1546" s="4"/>
      <c r="BA1546" s="4"/>
      <c r="BB1546" s="4"/>
    </row>
    <row r="1547" spans="15:54" x14ac:dyDescent="0.4">
      <c r="O1547" s="4"/>
      <c r="P1547" s="4"/>
      <c r="V1547" s="4"/>
      <c r="W1547" s="4"/>
      <c r="AG1547" s="9"/>
      <c r="AT1547" s="4"/>
      <c r="AU1547" s="4"/>
      <c r="BA1547" s="4"/>
      <c r="BB1547" s="4"/>
    </row>
    <row r="1548" spans="15:54" x14ac:dyDescent="0.4">
      <c r="O1548" s="4"/>
      <c r="P1548" s="4"/>
      <c r="V1548" s="4"/>
      <c r="W1548" s="4"/>
      <c r="AG1548" s="9"/>
      <c r="AT1548" s="4"/>
      <c r="AU1548" s="4"/>
      <c r="BA1548" s="4"/>
      <c r="BB1548" s="4"/>
    </row>
    <row r="1549" spans="15:54" x14ac:dyDescent="0.4">
      <c r="O1549" s="4"/>
      <c r="P1549" s="4"/>
      <c r="V1549" s="4"/>
      <c r="W1549" s="4"/>
      <c r="AG1549" s="9"/>
      <c r="AT1549" s="4"/>
      <c r="AU1549" s="4"/>
      <c r="BA1549" s="4"/>
      <c r="BB1549" s="4"/>
    </row>
    <row r="1550" spans="15:54" x14ac:dyDescent="0.4">
      <c r="O1550" s="4"/>
      <c r="P1550" s="4"/>
      <c r="V1550" s="4"/>
      <c r="W1550" s="4"/>
      <c r="AG1550" s="9"/>
      <c r="AT1550" s="4"/>
      <c r="AU1550" s="4"/>
      <c r="BA1550" s="4"/>
      <c r="BB1550" s="4"/>
    </row>
    <row r="1551" spans="15:54" x14ac:dyDescent="0.4">
      <c r="O1551" s="4"/>
      <c r="P1551" s="4"/>
      <c r="V1551" s="4"/>
      <c r="W1551" s="4"/>
      <c r="AG1551" s="9"/>
      <c r="AT1551" s="4"/>
      <c r="AU1551" s="4"/>
      <c r="BA1551" s="4"/>
      <c r="BB1551" s="4"/>
    </row>
    <row r="1552" spans="15:54" x14ac:dyDescent="0.4">
      <c r="O1552" s="4"/>
      <c r="P1552" s="4"/>
      <c r="V1552" s="4"/>
      <c r="W1552" s="4"/>
      <c r="AG1552" s="9"/>
      <c r="AT1552" s="4"/>
      <c r="AU1552" s="4"/>
      <c r="BA1552" s="4"/>
      <c r="BB1552" s="4"/>
    </row>
    <row r="1553" spans="15:54" x14ac:dyDescent="0.4">
      <c r="O1553" s="4"/>
      <c r="P1553" s="4"/>
      <c r="V1553" s="4"/>
      <c r="W1553" s="4"/>
      <c r="AG1553" s="9"/>
      <c r="AT1553" s="4"/>
      <c r="AU1553" s="4"/>
      <c r="BA1553" s="4"/>
      <c r="BB1553" s="4"/>
    </row>
    <row r="1554" spans="15:54" x14ac:dyDescent="0.4">
      <c r="O1554" s="4"/>
      <c r="P1554" s="4"/>
      <c r="V1554" s="4"/>
      <c r="W1554" s="4"/>
      <c r="AG1554" s="9"/>
      <c r="AT1554" s="4"/>
      <c r="AU1554" s="4"/>
      <c r="BA1554" s="4"/>
      <c r="BB1554" s="4"/>
    </row>
    <row r="1555" spans="15:54" x14ac:dyDescent="0.4">
      <c r="O1555" s="4"/>
      <c r="P1555" s="4"/>
      <c r="V1555" s="4"/>
      <c r="W1555" s="4"/>
      <c r="AG1555" s="9"/>
      <c r="AT1555" s="4"/>
      <c r="AU1555" s="4"/>
      <c r="BA1555" s="4"/>
      <c r="BB1555" s="4"/>
    </row>
    <row r="1556" spans="15:54" x14ac:dyDescent="0.4">
      <c r="O1556" s="4"/>
      <c r="P1556" s="4"/>
      <c r="V1556" s="4"/>
      <c r="W1556" s="4"/>
      <c r="AG1556" s="9"/>
      <c r="AT1556" s="4"/>
      <c r="AU1556" s="4"/>
      <c r="BA1556" s="4"/>
      <c r="BB1556" s="4"/>
    </row>
    <row r="1557" spans="15:54" x14ac:dyDescent="0.4">
      <c r="O1557" s="4"/>
      <c r="P1557" s="4"/>
      <c r="V1557" s="4"/>
      <c r="W1557" s="4"/>
      <c r="AG1557" s="9"/>
      <c r="AT1557" s="4"/>
      <c r="AU1557" s="4"/>
      <c r="BA1557" s="4"/>
      <c r="BB1557" s="4"/>
    </row>
    <row r="1558" spans="15:54" x14ac:dyDescent="0.4">
      <c r="O1558" s="4"/>
      <c r="P1558" s="4"/>
      <c r="V1558" s="4"/>
      <c r="W1558" s="4"/>
      <c r="AG1558" s="9"/>
      <c r="AT1558" s="4"/>
      <c r="AU1558" s="4"/>
      <c r="BA1558" s="4"/>
      <c r="BB1558" s="4"/>
    </row>
    <row r="1559" spans="15:54" x14ac:dyDescent="0.4">
      <c r="O1559" s="4"/>
      <c r="P1559" s="4"/>
      <c r="V1559" s="4"/>
      <c r="W1559" s="4"/>
      <c r="AG1559" s="9"/>
      <c r="AT1559" s="4"/>
      <c r="AU1559" s="4"/>
      <c r="BA1559" s="4"/>
      <c r="BB1559" s="4"/>
    </row>
    <row r="1560" spans="15:54" x14ac:dyDescent="0.4">
      <c r="O1560" s="4"/>
      <c r="P1560" s="4"/>
      <c r="V1560" s="4"/>
      <c r="W1560" s="4"/>
      <c r="AG1560" s="9"/>
      <c r="AT1560" s="4"/>
      <c r="AU1560" s="4"/>
      <c r="BA1560" s="4"/>
      <c r="BB1560" s="4"/>
    </row>
    <row r="1561" spans="15:54" x14ac:dyDescent="0.4">
      <c r="O1561" s="4"/>
      <c r="P1561" s="4"/>
      <c r="V1561" s="4"/>
      <c r="W1561" s="4"/>
      <c r="AG1561" s="9"/>
      <c r="AT1561" s="4"/>
      <c r="AU1561" s="4"/>
      <c r="BA1561" s="4"/>
      <c r="BB1561" s="4"/>
    </row>
    <row r="1562" spans="15:54" x14ac:dyDescent="0.4">
      <c r="O1562" s="4"/>
      <c r="P1562" s="4"/>
      <c r="V1562" s="4"/>
      <c r="W1562" s="4"/>
      <c r="AG1562" s="9"/>
      <c r="AT1562" s="4"/>
      <c r="AU1562" s="4"/>
      <c r="BA1562" s="4"/>
      <c r="BB1562" s="4"/>
    </row>
    <row r="1563" spans="15:54" x14ac:dyDescent="0.4">
      <c r="O1563" s="4"/>
      <c r="P1563" s="4"/>
      <c r="V1563" s="4"/>
      <c r="W1563" s="4"/>
      <c r="AG1563" s="9"/>
      <c r="AT1563" s="4"/>
      <c r="AU1563" s="4"/>
      <c r="BA1563" s="4"/>
      <c r="BB1563" s="4"/>
    </row>
    <row r="1564" spans="15:54" x14ac:dyDescent="0.4">
      <c r="O1564" s="4"/>
      <c r="P1564" s="4"/>
      <c r="V1564" s="4"/>
      <c r="W1564" s="4"/>
      <c r="AG1564" s="9"/>
      <c r="AT1564" s="4"/>
      <c r="AU1564" s="4"/>
      <c r="BA1564" s="4"/>
      <c r="BB1564" s="4"/>
    </row>
    <row r="1565" spans="15:54" x14ac:dyDescent="0.4">
      <c r="O1565" s="4"/>
      <c r="P1565" s="4"/>
      <c r="V1565" s="4"/>
      <c r="W1565" s="4"/>
      <c r="AT1565" s="4"/>
      <c r="AU1565" s="4"/>
      <c r="BA1565" s="4"/>
      <c r="BB1565" s="4"/>
    </row>
    <row r="1566" spans="15:54" x14ac:dyDescent="0.4">
      <c r="O1566" s="4"/>
      <c r="P1566" s="4"/>
      <c r="V1566" s="4"/>
      <c r="W1566" s="4"/>
      <c r="AG1566" s="9"/>
      <c r="AT1566" s="4"/>
      <c r="AU1566" s="4"/>
      <c r="BA1566" s="4"/>
      <c r="BB1566" s="4"/>
    </row>
    <row r="1567" spans="15:54" x14ac:dyDescent="0.4">
      <c r="O1567" s="4"/>
      <c r="P1567" s="4"/>
      <c r="V1567" s="4"/>
      <c r="W1567" s="4"/>
      <c r="AG1567" s="9"/>
      <c r="AT1567" s="4"/>
      <c r="AU1567" s="4"/>
      <c r="BA1567" s="4"/>
      <c r="BB1567" s="4"/>
    </row>
    <row r="1568" spans="15:54" x14ac:dyDescent="0.4">
      <c r="O1568" s="4"/>
      <c r="P1568" s="4"/>
      <c r="V1568" s="4"/>
      <c r="W1568" s="4"/>
      <c r="AG1568" s="9"/>
      <c r="AT1568" s="4"/>
      <c r="AU1568" s="4"/>
      <c r="BA1568" s="4"/>
      <c r="BB1568" s="4"/>
    </row>
    <row r="1569" spans="15:54" x14ac:dyDescent="0.4">
      <c r="O1569" s="4"/>
      <c r="P1569" s="4"/>
      <c r="V1569" s="4"/>
      <c r="W1569" s="4"/>
      <c r="AG1569" s="9"/>
      <c r="AT1569" s="4"/>
      <c r="AU1569" s="4"/>
      <c r="BA1569" s="4"/>
      <c r="BB1569" s="4"/>
    </row>
    <row r="1570" spans="15:54" x14ac:dyDescent="0.4">
      <c r="O1570" s="4"/>
      <c r="P1570" s="4"/>
      <c r="V1570" s="4"/>
      <c r="W1570" s="4"/>
      <c r="AG1570" s="9"/>
      <c r="AT1570" s="4"/>
      <c r="AU1570" s="4"/>
      <c r="BA1570" s="4"/>
      <c r="BB1570" s="4"/>
    </row>
    <row r="1571" spans="15:54" x14ac:dyDescent="0.4">
      <c r="O1571" s="4"/>
      <c r="P1571" s="4"/>
      <c r="V1571" s="4"/>
      <c r="W1571" s="4"/>
      <c r="AG1571" s="9"/>
      <c r="AT1571" s="4"/>
      <c r="AU1571" s="4"/>
      <c r="BA1571" s="4"/>
      <c r="BB1571" s="4"/>
    </row>
    <row r="1572" spans="15:54" x14ac:dyDescent="0.4">
      <c r="O1572" s="4"/>
      <c r="P1572" s="4"/>
      <c r="V1572" s="4"/>
      <c r="W1572" s="4"/>
      <c r="AG1572" s="9"/>
      <c r="AT1572" s="4"/>
      <c r="AU1572" s="4"/>
      <c r="BA1572" s="4"/>
      <c r="BB1572" s="4"/>
    </row>
    <row r="1573" spans="15:54" x14ac:dyDescent="0.4">
      <c r="O1573" s="4"/>
      <c r="P1573" s="4"/>
      <c r="V1573" s="4"/>
      <c r="W1573" s="4"/>
      <c r="AG1573" s="9"/>
      <c r="AT1573" s="4"/>
      <c r="AU1573" s="4"/>
      <c r="BA1573" s="4"/>
      <c r="BB1573" s="4"/>
    </row>
    <row r="1574" spans="15:54" x14ac:dyDescent="0.4">
      <c r="O1574" s="4"/>
      <c r="P1574" s="4"/>
      <c r="V1574" s="4"/>
      <c r="W1574" s="4"/>
      <c r="AG1574" s="9"/>
      <c r="AT1574" s="4"/>
      <c r="AU1574" s="4"/>
      <c r="BA1574" s="4"/>
      <c r="BB1574" s="4"/>
    </row>
    <row r="1575" spans="15:54" x14ac:dyDescent="0.4">
      <c r="O1575" s="4"/>
      <c r="P1575" s="4"/>
      <c r="V1575" s="4"/>
      <c r="W1575" s="4"/>
      <c r="AG1575" s="9"/>
      <c r="AT1575" s="4"/>
      <c r="AU1575" s="4"/>
      <c r="BA1575" s="4"/>
      <c r="BB1575" s="4"/>
    </row>
    <row r="1576" spans="15:54" x14ac:dyDescent="0.4">
      <c r="O1576" s="4"/>
      <c r="P1576" s="4"/>
      <c r="V1576" s="4"/>
      <c r="W1576" s="4"/>
      <c r="AG1576" s="9"/>
      <c r="AT1576" s="4"/>
      <c r="AU1576" s="4"/>
      <c r="BA1576" s="4"/>
      <c r="BB1576" s="4"/>
    </row>
    <row r="1577" spans="15:54" x14ac:dyDescent="0.4">
      <c r="O1577" s="4"/>
      <c r="P1577" s="4"/>
      <c r="V1577" s="4"/>
      <c r="W1577" s="4"/>
      <c r="AG1577" s="9"/>
      <c r="AT1577" s="4"/>
      <c r="AU1577" s="4"/>
      <c r="BA1577" s="4"/>
      <c r="BB1577" s="4"/>
    </row>
    <row r="1578" spans="15:54" x14ac:dyDescent="0.4">
      <c r="O1578" s="4"/>
      <c r="P1578" s="4"/>
      <c r="V1578" s="4"/>
      <c r="W1578" s="4"/>
      <c r="AG1578" s="9"/>
      <c r="AT1578" s="4"/>
      <c r="AU1578" s="4"/>
      <c r="BA1578" s="4"/>
      <c r="BB1578" s="4"/>
    </row>
    <row r="1579" spans="15:54" x14ac:dyDescent="0.4">
      <c r="O1579" s="4"/>
      <c r="P1579" s="4"/>
      <c r="V1579" s="4"/>
      <c r="W1579" s="4"/>
      <c r="AG1579" s="9"/>
      <c r="AT1579" s="4"/>
      <c r="AU1579" s="4"/>
      <c r="BA1579" s="4"/>
      <c r="BB1579" s="4"/>
    </row>
    <row r="1580" spans="15:54" x14ac:dyDescent="0.4">
      <c r="O1580" s="4"/>
      <c r="P1580" s="4"/>
      <c r="V1580" s="4"/>
      <c r="W1580" s="4"/>
      <c r="AG1580" s="9"/>
      <c r="AT1580" s="4"/>
      <c r="AU1580" s="4"/>
      <c r="BA1580" s="4"/>
      <c r="BB1580" s="4"/>
    </row>
    <row r="1581" spans="15:54" x14ac:dyDescent="0.4">
      <c r="O1581" s="4"/>
      <c r="P1581" s="4"/>
      <c r="V1581" s="4"/>
      <c r="W1581" s="4"/>
      <c r="AG1581" s="9"/>
      <c r="AT1581" s="4"/>
      <c r="AU1581" s="4"/>
      <c r="BA1581" s="4"/>
      <c r="BB1581" s="4"/>
    </row>
    <row r="1582" spans="15:54" x14ac:dyDescent="0.4">
      <c r="O1582" s="4"/>
      <c r="P1582" s="4"/>
      <c r="V1582" s="4"/>
      <c r="W1582" s="4"/>
      <c r="AG1582" s="9"/>
      <c r="AT1582" s="4"/>
      <c r="AU1582" s="4"/>
      <c r="BA1582" s="4"/>
      <c r="BB1582" s="4"/>
    </row>
    <row r="1583" spans="15:54" x14ac:dyDescent="0.4">
      <c r="O1583" s="4"/>
      <c r="P1583" s="4"/>
      <c r="V1583" s="4"/>
      <c r="W1583" s="4"/>
      <c r="AG1583" s="9"/>
      <c r="AT1583" s="4"/>
      <c r="AU1583" s="4"/>
      <c r="BA1583" s="4"/>
      <c r="BB1583" s="4"/>
    </row>
    <row r="1584" spans="15:54" x14ac:dyDescent="0.4">
      <c r="O1584" s="4"/>
      <c r="P1584" s="4"/>
      <c r="V1584" s="4"/>
      <c r="W1584" s="4"/>
      <c r="AG1584" s="9"/>
      <c r="AT1584" s="4"/>
      <c r="AU1584" s="4"/>
      <c r="BA1584" s="4"/>
      <c r="BB1584" s="4"/>
    </row>
    <row r="1585" spans="15:54" x14ac:dyDescent="0.4">
      <c r="O1585" s="4"/>
      <c r="P1585" s="4"/>
      <c r="V1585" s="4"/>
      <c r="W1585" s="4"/>
      <c r="AT1585" s="4"/>
      <c r="AU1585" s="4"/>
      <c r="BA1585" s="4"/>
      <c r="BB1585" s="4"/>
    </row>
    <row r="1586" spans="15:54" x14ac:dyDescent="0.4">
      <c r="O1586" s="4"/>
      <c r="P1586" s="4"/>
      <c r="V1586" s="4"/>
      <c r="W1586" s="4"/>
      <c r="AG1586" s="9"/>
      <c r="AT1586" s="4"/>
      <c r="AU1586" s="4"/>
      <c r="BA1586" s="4"/>
      <c r="BB1586" s="4"/>
    </row>
    <row r="1587" spans="15:54" x14ac:dyDescent="0.4">
      <c r="O1587" s="4"/>
      <c r="P1587" s="4"/>
      <c r="V1587" s="4"/>
      <c r="W1587" s="4"/>
      <c r="AG1587" s="9"/>
      <c r="AT1587" s="4"/>
      <c r="AU1587" s="4"/>
      <c r="BA1587" s="4"/>
      <c r="BB1587" s="4"/>
    </row>
    <row r="1588" spans="15:54" x14ac:dyDescent="0.4">
      <c r="O1588" s="4"/>
      <c r="P1588" s="4"/>
      <c r="V1588" s="4"/>
      <c r="W1588" s="4"/>
      <c r="AG1588" s="9"/>
      <c r="AT1588" s="4"/>
      <c r="AU1588" s="4"/>
      <c r="BA1588" s="4"/>
      <c r="BB1588" s="4"/>
    </row>
    <row r="1589" spans="15:54" x14ac:dyDescent="0.4">
      <c r="O1589" s="4"/>
      <c r="P1589" s="4"/>
      <c r="V1589" s="4"/>
      <c r="W1589" s="4"/>
      <c r="AG1589" s="9"/>
      <c r="AT1589" s="4"/>
      <c r="AU1589" s="4"/>
      <c r="BA1589" s="4"/>
      <c r="BB1589" s="4"/>
    </row>
    <row r="1590" spans="15:54" x14ac:dyDescent="0.4">
      <c r="O1590" s="4"/>
      <c r="P1590" s="4"/>
      <c r="V1590" s="4"/>
      <c r="W1590" s="4"/>
      <c r="AG1590" s="9"/>
      <c r="AT1590" s="4"/>
      <c r="AU1590" s="4"/>
      <c r="BA1590" s="4"/>
      <c r="BB1590" s="4"/>
    </row>
    <row r="1591" spans="15:54" x14ac:dyDescent="0.4">
      <c r="O1591" s="4"/>
      <c r="P1591" s="4"/>
      <c r="V1591" s="4"/>
      <c r="W1591" s="4"/>
      <c r="AG1591" s="9"/>
      <c r="AT1591" s="4"/>
      <c r="AU1591" s="4"/>
      <c r="BA1591" s="4"/>
      <c r="BB1591" s="4"/>
    </row>
    <row r="1592" spans="15:54" x14ac:dyDescent="0.4">
      <c r="O1592" s="4"/>
      <c r="P1592" s="4"/>
      <c r="V1592" s="4"/>
      <c r="W1592" s="4"/>
      <c r="AG1592" s="9"/>
      <c r="AT1592" s="4"/>
      <c r="AU1592" s="4"/>
      <c r="BA1592" s="4"/>
      <c r="BB1592" s="4"/>
    </row>
    <row r="1593" spans="15:54" x14ac:dyDescent="0.4">
      <c r="O1593" s="4"/>
      <c r="P1593" s="4"/>
      <c r="V1593" s="4"/>
      <c r="W1593" s="4"/>
      <c r="AG1593" s="9"/>
      <c r="AT1593" s="4"/>
      <c r="AU1593" s="4"/>
      <c r="BA1593" s="4"/>
      <c r="BB1593" s="4"/>
    </row>
    <row r="1594" spans="15:54" x14ac:dyDescent="0.4">
      <c r="O1594" s="4"/>
      <c r="P1594" s="4"/>
      <c r="V1594" s="4"/>
      <c r="W1594" s="4"/>
      <c r="AG1594" s="9"/>
      <c r="AT1594" s="4"/>
      <c r="AU1594" s="4"/>
      <c r="BA1594" s="4"/>
      <c r="BB1594" s="4"/>
    </row>
    <row r="1595" spans="15:54" x14ac:dyDescent="0.4">
      <c r="O1595" s="4"/>
      <c r="P1595" s="4"/>
      <c r="V1595" s="4"/>
      <c r="W1595" s="4"/>
      <c r="AG1595" s="9"/>
      <c r="AT1595" s="4"/>
      <c r="AU1595" s="4"/>
      <c r="BA1595" s="4"/>
      <c r="BB1595" s="4"/>
    </row>
    <row r="1596" spans="15:54" x14ac:dyDescent="0.4">
      <c r="O1596" s="4"/>
      <c r="P1596" s="4"/>
      <c r="V1596" s="4"/>
      <c r="W1596" s="4"/>
      <c r="AG1596" s="9"/>
      <c r="AT1596" s="4"/>
      <c r="AU1596" s="4"/>
      <c r="BA1596" s="4"/>
      <c r="BB1596" s="4"/>
    </row>
    <row r="1597" spans="15:54" x14ac:dyDescent="0.4">
      <c r="O1597" s="4"/>
      <c r="P1597" s="4"/>
      <c r="V1597" s="4"/>
      <c r="W1597" s="4"/>
      <c r="AG1597" s="9"/>
      <c r="AT1597" s="4"/>
      <c r="AU1597" s="4"/>
      <c r="BA1597" s="4"/>
      <c r="BB1597" s="4"/>
    </row>
    <row r="1598" spans="15:54" x14ac:dyDescent="0.4">
      <c r="O1598" s="4"/>
      <c r="P1598" s="4"/>
      <c r="V1598" s="4"/>
      <c r="W1598" s="4"/>
      <c r="AG1598" s="9"/>
      <c r="AT1598" s="4"/>
      <c r="AU1598" s="4"/>
      <c r="BA1598" s="4"/>
      <c r="BB1598" s="4"/>
    </row>
    <row r="1599" spans="15:54" x14ac:dyDescent="0.4">
      <c r="O1599" s="4"/>
      <c r="P1599" s="4"/>
      <c r="V1599" s="4"/>
      <c r="W1599" s="4"/>
      <c r="AG1599" s="9"/>
      <c r="AT1599" s="4"/>
      <c r="AU1599" s="4"/>
      <c r="BA1599" s="4"/>
      <c r="BB1599" s="4"/>
    </row>
    <row r="1600" spans="15:54" x14ac:dyDescent="0.4">
      <c r="O1600" s="4"/>
      <c r="P1600" s="4"/>
      <c r="V1600" s="4"/>
      <c r="W1600" s="4"/>
      <c r="AG1600" s="9"/>
      <c r="AT1600" s="4"/>
      <c r="AU1600" s="4"/>
      <c r="BA1600" s="4"/>
      <c r="BB1600" s="4"/>
    </row>
    <row r="1601" spans="15:54" x14ac:dyDescent="0.4">
      <c r="O1601" s="4"/>
      <c r="P1601" s="4"/>
      <c r="V1601" s="4"/>
      <c r="W1601" s="4"/>
      <c r="AG1601" s="9"/>
      <c r="AT1601" s="4"/>
      <c r="AU1601" s="4"/>
      <c r="BA1601" s="4"/>
      <c r="BB1601" s="4"/>
    </row>
    <row r="1602" spans="15:54" x14ac:dyDescent="0.4">
      <c r="O1602" s="4"/>
      <c r="P1602" s="4"/>
      <c r="V1602" s="4"/>
      <c r="W1602" s="4"/>
      <c r="AG1602" s="9"/>
      <c r="AT1602" s="4"/>
      <c r="AU1602" s="4"/>
      <c r="BA1602" s="4"/>
      <c r="BB1602" s="4"/>
    </row>
    <row r="1603" spans="15:54" x14ac:dyDescent="0.4">
      <c r="O1603" s="4"/>
      <c r="P1603" s="4"/>
      <c r="V1603" s="4"/>
      <c r="W1603" s="4"/>
      <c r="AG1603" s="9"/>
      <c r="AT1603" s="4"/>
      <c r="AU1603" s="4"/>
      <c r="BA1603" s="4"/>
      <c r="BB1603" s="4"/>
    </row>
    <row r="1604" spans="15:54" x14ac:dyDescent="0.4">
      <c r="O1604" s="4"/>
      <c r="P1604" s="4"/>
      <c r="V1604" s="4"/>
      <c r="W1604" s="4"/>
      <c r="AG1604" s="9"/>
      <c r="AT1604" s="4"/>
      <c r="AU1604" s="4"/>
      <c r="BA1604" s="4"/>
      <c r="BB1604" s="4"/>
    </row>
    <row r="1605" spans="15:54" x14ac:dyDescent="0.4">
      <c r="O1605" s="4"/>
      <c r="P1605" s="4"/>
      <c r="V1605" s="4"/>
      <c r="W1605" s="4"/>
      <c r="AG1605" s="9"/>
      <c r="AT1605" s="4"/>
      <c r="AU1605" s="4"/>
      <c r="BA1605" s="4"/>
      <c r="BB1605" s="4"/>
    </row>
    <row r="1606" spans="15:54" x14ac:dyDescent="0.4">
      <c r="O1606" s="4"/>
      <c r="P1606" s="4"/>
      <c r="V1606" s="4"/>
      <c r="W1606" s="4"/>
      <c r="AG1606" s="9"/>
      <c r="AT1606" s="4"/>
      <c r="AU1606" s="4"/>
      <c r="BA1606" s="4"/>
      <c r="BB1606" s="4"/>
    </row>
    <row r="1607" spans="15:54" x14ac:dyDescent="0.4">
      <c r="O1607" s="4"/>
      <c r="P1607" s="4"/>
      <c r="V1607" s="4"/>
      <c r="W1607" s="4"/>
      <c r="AG1607" s="9"/>
      <c r="AT1607" s="4"/>
      <c r="AU1607" s="4"/>
      <c r="BA1607" s="4"/>
      <c r="BB1607" s="4"/>
    </row>
    <row r="1608" spans="15:54" x14ac:dyDescent="0.4">
      <c r="O1608" s="4"/>
      <c r="P1608" s="4"/>
      <c r="V1608" s="4"/>
      <c r="W1608" s="4"/>
      <c r="AG1608" s="9"/>
      <c r="AT1608" s="4"/>
      <c r="AU1608" s="4"/>
      <c r="BA1608" s="4"/>
      <c r="BB1608" s="4"/>
    </row>
    <row r="1609" spans="15:54" x14ac:dyDescent="0.4">
      <c r="O1609" s="4"/>
      <c r="P1609" s="4"/>
      <c r="V1609" s="4"/>
      <c r="W1609" s="4"/>
      <c r="AG1609" s="9"/>
      <c r="AT1609" s="4"/>
      <c r="AU1609" s="4"/>
      <c r="BA1609" s="4"/>
      <c r="BB1609" s="4"/>
    </row>
    <row r="1610" spans="15:54" x14ac:dyDescent="0.4">
      <c r="O1610" s="4"/>
      <c r="P1610" s="4"/>
      <c r="V1610" s="4"/>
      <c r="W1610" s="4"/>
      <c r="AG1610" s="9"/>
      <c r="AT1610" s="4"/>
      <c r="AU1610" s="4"/>
      <c r="BA1610" s="4"/>
      <c r="BB1610" s="4"/>
    </row>
    <row r="1611" spans="15:54" x14ac:dyDescent="0.4">
      <c r="O1611" s="4"/>
      <c r="P1611" s="4"/>
      <c r="V1611" s="4"/>
      <c r="W1611" s="4"/>
      <c r="AG1611" s="9"/>
      <c r="AT1611" s="4"/>
      <c r="AU1611" s="4"/>
      <c r="BA1611" s="4"/>
      <c r="BB1611" s="4"/>
    </row>
    <row r="1612" spans="15:54" x14ac:dyDescent="0.4">
      <c r="O1612" s="4"/>
      <c r="P1612" s="4"/>
      <c r="V1612" s="4"/>
      <c r="W1612" s="4"/>
      <c r="AG1612" s="9"/>
      <c r="AT1612" s="4"/>
      <c r="AU1612" s="4"/>
      <c r="BA1612" s="4"/>
      <c r="BB1612" s="4"/>
    </row>
    <row r="1613" spans="15:54" x14ac:dyDescent="0.4">
      <c r="O1613" s="4"/>
      <c r="P1613" s="4"/>
      <c r="V1613" s="4"/>
      <c r="W1613" s="4"/>
      <c r="AG1613" s="9"/>
      <c r="AT1613" s="4"/>
      <c r="AU1613" s="4"/>
      <c r="BA1613" s="4"/>
      <c r="BB1613" s="4"/>
    </row>
    <row r="1614" spans="15:54" x14ac:dyDescent="0.4">
      <c r="O1614" s="4"/>
      <c r="P1614" s="4"/>
      <c r="V1614" s="4"/>
      <c r="W1614" s="4"/>
      <c r="AG1614" s="9"/>
      <c r="AT1614" s="4"/>
      <c r="AU1614" s="4"/>
      <c r="BA1614" s="4"/>
      <c r="BB1614" s="4"/>
    </row>
    <row r="1615" spans="15:54" x14ac:dyDescent="0.4">
      <c r="O1615" s="4"/>
      <c r="P1615" s="4"/>
      <c r="V1615" s="4"/>
      <c r="W1615" s="4"/>
      <c r="AG1615" s="9"/>
      <c r="AT1615" s="4"/>
      <c r="AU1615" s="4"/>
      <c r="BA1615" s="4"/>
      <c r="BB1615" s="4"/>
    </row>
    <row r="1616" spans="15:54" x14ac:dyDescent="0.4">
      <c r="O1616" s="4"/>
      <c r="P1616" s="4"/>
      <c r="V1616" s="4"/>
      <c r="W1616" s="4"/>
      <c r="AG1616" s="9"/>
      <c r="AT1616" s="4"/>
      <c r="AU1616" s="4"/>
      <c r="BA1616" s="4"/>
      <c r="BB1616" s="4"/>
    </row>
    <row r="1617" spans="15:54" x14ac:dyDescent="0.4">
      <c r="O1617" s="4"/>
      <c r="P1617" s="4"/>
      <c r="V1617" s="4"/>
      <c r="W1617" s="4"/>
      <c r="AG1617" s="9"/>
      <c r="AT1617" s="4"/>
      <c r="AU1617" s="4"/>
      <c r="BA1617" s="4"/>
      <c r="BB1617" s="4"/>
    </row>
    <row r="1618" spans="15:54" x14ac:dyDescent="0.4">
      <c r="O1618" s="4"/>
      <c r="P1618" s="4"/>
      <c r="V1618" s="4"/>
      <c r="W1618" s="4"/>
      <c r="AG1618" s="9"/>
      <c r="AT1618" s="4"/>
      <c r="AU1618" s="4"/>
      <c r="BA1618" s="4"/>
      <c r="BB1618" s="4"/>
    </row>
    <row r="1619" spans="15:54" x14ac:dyDescent="0.4">
      <c r="O1619" s="4"/>
      <c r="P1619" s="4"/>
      <c r="V1619" s="4"/>
      <c r="W1619" s="4"/>
      <c r="AG1619" s="9"/>
      <c r="AT1619" s="4"/>
      <c r="AU1619" s="4"/>
      <c r="BA1619" s="4"/>
      <c r="BB1619" s="4"/>
    </row>
    <row r="1620" spans="15:54" x14ac:dyDescent="0.4">
      <c r="O1620" s="4"/>
      <c r="P1620" s="4"/>
      <c r="V1620" s="4"/>
      <c r="W1620" s="4"/>
      <c r="AG1620" s="9"/>
      <c r="AT1620" s="4"/>
      <c r="AU1620" s="4"/>
      <c r="BA1620" s="4"/>
      <c r="BB1620" s="4"/>
    </row>
    <row r="1621" spans="15:54" x14ac:dyDescent="0.4">
      <c r="O1621" s="4"/>
      <c r="P1621" s="4"/>
      <c r="V1621" s="4"/>
      <c r="W1621" s="4"/>
      <c r="AG1621" s="9"/>
      <c r="AT1621" s="4"/>
      <c r="AU1621" s="4"/>
      <c r="BA1621" s="4"/>
      <c r="BB1621" s="4"/>
    </row>
    <row r="1622" spans="15:54" x14ac:dyDescent="0.4">
      <c r="O1622" s="4"/>
      <c r="P1622" s="4"/>
      <c r="V1622" s="4"/>
      <c r="W1622" s="4"/>
      <c r="AG1622" s="9"/>
      <c r="AT1622" s="4"/>
      <c r="AU1622" s="4"/>
      <c r="BA1622" s="4"/>
      <c r="BB1622" s="4"/>
    </row>
    <row r="1623" spans="15:54" x14ac:dyDescent="0.4">
      <c r="O1623" s="4"/>
      <c r="P1623" s="4"/>
      <c r="V1623" s="4"/>
      <c r="W1623" s="4"/>
      <c r="AG1623" s="9"/>
      <c r="AT1623" s="4"/>
      <c r="AU1623" s="4"/>
      <c r="BA1623" s="4"/>
      <c r="BB1623" s="4"/>
    </row>
    <row r="1624" spans="15:54" x14ac:dyDescent="0.4">
      <c r="O1624" s="4"/>
      <c r="P1624" s="4"/>
      <c r="V1624" s="4"/>
      <c r="W1624" s="4"/>
      <c r="AG1624" s="9"/>
      <c r="AT1624" s="4"/>
      <c r="AU1624" s="4"/>
      <c r="BA1624" s="4"/>
      <c r="BB1624" s="4"/>
    </row>
    <row r="1625" spans="15:54" x14ac:dyDescent="0.4">
      <c r="O1625" s="4"/>
      <c r="P1625" s="4"/>
      <c r="V1625" s="4"/>
      <c r="W1625" s="4"/>
      <c r="AG1625" s="9"/>
      <c r="AT1625" s="4"/>
      <c r="AU1625" s="4"/>
      <c r="BA1625" s="4"/>
      <c r="BB1625" s="4"/>
    </row>
    <row r="1626" spans="15:54" x14ac:dyDescent="0.4">
      <c r="O1626" s="4"/>
      <c r="P1626" s="4"/>
      <c r="V1626" s="4"/>
      <c r="W1626" s="4"/>
      <c r="AG1626" s="9"/>
      <c r="AT1626" s="4"/>
      <c r="AU1626" s="4"/>
      <c r="BA1626" s="4"/>
      <c r="BB1626" s="4"/>
    </row>
    <row r="1627" spans="15:54" x14ac:dyDescent="0.4">
      <c r="O1627" s="4"/>
      <c r="P1627" s="4"/>
      <c r="V1627" s="4"/>
      <c r="W1627" s="4"/>
      <c r="AG1627" s="9"/>
      <c r="AT1627" s="4"/>
      <c r="AU1627" s="4"/>
      <c r="BA1627" s="4"/>
      <c r="BB1627" s="4"/>
    </row>
    <row r="1628" spans="15:54" x14ac:dyDescent="0.4">
      <c r="O1628" s="4"/>
      <c r="P1628" s="4"/>
      <c r="V1628" s="4"/>
      <c r="W1628" s="4"/>
      <c r="AG1628" s="9"/>
      <c r="AT1628" s="4"/>
      <c r="AU1628" s="4"/>
      <c r="BA1628" s="4"/>
      <c r="BB1628" s="4"/>
    </row>
    <row r="1629" spans="15:54" x14ac:dyDescent="0.4">
      <c r="O1629" s="4"/>
      <c r="P1629" s="4"/>
      <c r="V1629" s="4"/>
      <c r="W1629" s="4"/>
      <c r="AG1629" s="9"/>
      <c r="AT1629" s="4"/>
      <c r="AU1629" s="4"/>
      <c r="BA1629" s="4"/>
      <c r="BB1629" s="4"/>
    </row>
    <row r="1630" spans="15:54" x14ac:dyDescent="0.4">
      <c r="O1630" s="4"/>
      <c r="P1630" s="4"/>
      <c r="V1630" s="4"/>
      <c r="W1630" s="4"/>
      <c r="AG1630" s="9"/>
      <c r="AT1630" s="4"/>
      <c r="AU1630" s="4"/>
      <c r="BA1630" s="4"/>
      <c r="BB1630" s="4"/>
    </row>
    <row r="1631" spans="15:54" x14ac:dyDescent="0.4">
      <c r="O1631" s="4"/>
      <c r="P1631" s="4"/>
      <c r="V1631" s="4"/>
      <c r="W1631" s="4"/>
      <c r="AG1631" s="9"/>
      <c r="AT1631" s="4"/>
      <c r="AU1631" s="4"/>
      <c r="BA1631" s="4"/>
      <c r="BB1631" s="4"/>
    </row>
    <row r="1632" spans="15:54" x14ac:dyDescent="0.4">
      <c r="O1632" s="4"/>
      <c r="P1632" s="4"/>
      <c r="V1632" s="4"/>
      <c r="W1632" s="4"/>
      <c r="AG1632" s="9"/>
      <c r="AT1632" s="4"/>
      <c r="AU1632" s="4"/>
      <c r="BA1632" s="4"/>
      <c r="BB1632" s="4"/>
    </row>
    <row r="1633" spans="15:54" x14ac:dyDescent="0.4">
      <c r="O1633" s="4"/>
      <c r="P1633" s="4"/>
      <c r="V1633" s="4"/>
      <c r="W1633" s="4"/>
      <c r="AG1633" s="9"/>
      <c r="AT1633" s="4"/>
      <c r="AU1633" s="4"/>
      <c r="BA1633" s="4"/>
      <c r="BB1633" s="4"/>
    </row>
    <row r="1634" spans="15:54" x14ac:dyDescent="0.4">
      <c r="O1634" s="4"/>
      <c r="P1634" s="4"/>
      <c r="V1634" s="4"/>
      <c r="W1634" s="4"/>
      <c r="AG1634" s="9"/>
      <c r="AT1634" s="4"/>
      <c r="AU1634" s="4"/>
      <c r="BA1634" s="4"/>
      <c r="BB1634" s="4"/>
    </row>
    <row r="1635" spans="15:54" x14ac:dyDescent="0.4">
      <c r="O1635" s="4"/>
      <c r="P1635" s="4"/>
      <c r="V1635" s="4"/>
      <c r="W1635" s="4"/>
      <c r="AG1635" s="9"/>
      <c r="AT1635" s="4"/>
      <c r="AU1635" s="4"/>
      <c r="BA1635" s="4"/>
      <c r="BB1635" s="4"/>
    </row>
    <row r="1636" spans="15:54" x14ac:dyDescent="0.4">
      <c r="O1636" s="4"/>
      <c r="P1636" s="4"/>
      <c r="V1636" s="4"/>
      <c r="W1636" s="4"/>
      <c r="AG1636" s="9"/>
      <c r="AT1636" s="4"/>
      <c r="AU1636" s="4"/>
      <c r="BA1636" s="4"/>
      <c r="BB1636" s="4"/>
    </row>
    <row r="1637" spans="15:54" x14ac:dyDescent="0.4">
      <c r="O1637" s="4"/>
      <c r="P1637" s="4"/>
      <c r="V1637" s="4"/>
      <c r="W1637" s="4"/>
      <c r="AG1637" s="9"/>
      <c r="AT1637" s="4"/>
      <c r="AU1637" s="4"/>
      <c r="BA1637" s="4"/>
      <c r="BB1637" s="4"/>
    </row>
    <row r="1638" spans="15:54" x14ac:dyDescent="0.4">
      <c r="O1638" s="4"/>
      <c r="P1638" s="4"/>
      <c r="V1638" s="4"/>
      <c r="W1638" s="4"/>
      <c r="AG1638" s="9"/>
      <c r="AT1638" s="4"/>
      <c r="AU1638" s="4"/>
      <c r="BA1638" s="4"/>
      <c r="BB1638" s="4"/>
    </row>
    <row r="1639" spans="15:54" x14ac:dyDescent="0.4">
      <c r="O1639" s="4"/>
      <c r="P1639" s="4"/>
      <c r="V1639" s="4"/>
      <c r="W1639" s="4"/>
      <c r="AG1639" s="9"/>
      <c r="AT1639" s="4"/>
      <c r="AU1639" s="4"/>
      <c r="BA1639" s="4"/>
      <c r="BB1639" s="4"/>
    </row>
    <row r="1640" spans="15:54" x14ac:dyDescent="0.4">
      <c r="O1640" s="4"/>
      <c r="P1640" s="4"/>
      <c r="V1640" s="4"/>
      <c r="W1640" s="4"/>
      <c r="AG1640" s="9"/>
      <c r="AT1640" s="4"/>
      <c r="AU1640" s="4"/>
      <c r="BA1640" s="4"/>
      <c r="BB1640" s="4"/>
    </row>
    <row r="1641" spans="15:54" x14ac:dyDescent="0.4">
      <c r="O1641" s="4"/>
      <c r="P1641" s="4"/>
      <c r="V1641" s="4"/>
      <c r="W1641" s="4"/>
      <c r="AG1641" s="9"/>
      <c r="AT1641" s="4"/>
      <c r="AU1641" s="4"/>
      <c r="BA1641" s="4"/>
      <c r="BB1641" s="4"/>
    </row>
    <row r="1642" spans="15:54" x14ac:dyDescent="0.4">
      <c r="O1642" s="4"/>
      <c r="P1642" s="4"/>
      <c r="V1642" s="4"/>
      <c r="W1642" s="4"/>
      <c r="AG1642" s="9"/>
      <c r="AT1642" s="4"/>
      <c r="AU1642" s="4"/>
      <c r="BA1642" s="4"/>
      <c r="BB1642" s="4"/>
    </row>
    <row r="1643" spans="15:54" x14ac:dyDescent="0.4">
      <c r="O1643" s="4"/>
      <c r="P1643" s="4"/>
      <c r="V1643" s="4"/>
      <c r="W1643" s="4"/>
      <c r="AG1643" s="9"/>
      <c r="AT1643" s="4"/>
      <c r="AU1643" s="4"/>
      <c r="BA1643" s="4"/>
      <c r="BB1643" s="4"/>
    </row>
    <row r="1644" spans="15:54" x14ac:dyDescent="0.4">
      <c r="O1644" s="4"/>
      <c r="P1644" s="4"/>
      <c r="V1644" s="4"/>
      <c r="W1644" s="4"/>
      <c r="AG1644" s="9"/>
      <c r="AT1644" s="4"/>
      <c r="AU1644" s="4"/>
      <c r="BA1644" s="4"/>
      <c r="BB1644" s="4"/>
    </row>
    <row r="1645" spans="15:54" x14ac:dyDescent="0.4">
      <c r="O1645" s="4"/>
      <c r="P1645" s="4"/>
      <c r="V1645" s="4"/>
      <c r="W1645" s="4"/>
      <c r="AG1645" s="9"/>
      <c r="AT1645" s="4"/>
      <c r="AU1645" s="4"/>
      <c r="BA1645" s="4"/>
      <c r="BB1645" s="4"/>
    </row>
    <row r="1646" spans="15:54" x14ac:dyDescent="0.4">
      <c r="O1646" s="4"/>
      <c r="P1646" s="4"/>
      <c r="V1646" s="4"/>
      <c r="W1646" s="4"/>
      <c r="AT1646" s="4"/>
      <c r="AU1646" s="4"/>
      <c r="BA1646" s="4"/>
      <c r="BB1646" s="4"/>
    </row>
    <row r="1647" spans="15:54" x14ac:dyDescent="0.4">
      <c r="O1647" s="4"/>
      <c r="P1647" s="4"/>
      <c r="V1647" s="4"/>
      <c r="W1647" s="4"/>
      <c r="AG1647" s="9"/>
      <c r="AT1647" s="4"/>
      <c r="AU1647" s="4"/>
      <c r="BA1647" s="4"/>
      <c r="BB1647" s="4"/>
    </row>
    <row r="1648" spans="15:54" x14ac:dyDescent="0.4">
      <c r="O1648" s="4"/>
      <c r="P1648" s="4"/>
      <c r="V1648" s="4"/>
      <c r="W1648" s="4"/>
      <c r="AG1648" s="9"/>
      <c r="AT1648" s="4"/>
      <c r="AU1648" s="4"/>
      <c r="BA1648" s="4"/>
      <c r="BB1648" s="4"/>
    </row>
    <row r="1649" spans="15:54" x14ac:dyDescent="0.4">
      <c r="O1649" s="4"/>
      <c r="P1649" s="4"/>
      <c r="V1649" s="4"/>
      <c r="W1649" s="4"/>
      <c r="AG1649" s="9"/>
      <c r="AT1649" s="4"/>
      <c r="AU1649" s="4"/>
      <c r="BA1649" s="4"/>
      <c r="BB1649" s="4"/>
    </row>
    <row r="1650" spans="15:54" x14ac:dyDescent="0.4">
      <c r="O1650" s="4"/>
      <c r="P1650" s="4"/>
      <c r="V1650" s="4"/>
      <c r="W1650" s="4"/>
      <c r="AG1650" s="9"/>
      <c r="AT1650" s="4"/>
      <c r="AU1650" s="4"/>
      <c r="BA1650" s="4"/>
      <c r="BB1650" s="4"/>
    </row>
    <row r="1651" spans="15:54" x14ac:dyDescent="0.4">
      <c r="O1651" s="4"/>
      <c r="P1651" s="4"/>
      <c r="V1651" s="4"/>
      <c r="W1651" s="4"/>
      <c r="AG1651" s="9"/>
      <c r="AT1651" s="4"/>
      <c r="AU1651" s="4"/>
      <c r="BA1651" s="4"/>
      <c r="BB1651" s="4"/>
    </row>
    <row r="1652" spans="15:54" x14ac:dyDescent="0.4">
      <c r="O1652" s="4"/>
      <c r="P1652" s="4"/>
      <c r="V1652" s="4"/>
      <c r="W1652" s="4"/>
      <c r="AG1652" s="9"/>
      <c r="AT1652" s="4"/>
      <c r="AU1652" s="4"/>
      <c r="BA1652" s="4"/>
      <c r="BB1652" s="4"/>
    </row>
    <row r="1653" spans="15:54" x14ac:dyDescent="0.4">
      <c r="O1653" s="4"/>
      <c r="P1653" s="4"/>
      <c r="V1653" s="4"/>
      <c r="W1653" s="4"/>
      <c r="AG1653" s="9"/>
      <c r="AT1653" s="4"/>
      <c r="AU1653" s="4"/>
      <c r="BA1653" s="4"/>
      <c r="BB1653" s="4"/>
    </row>
    <row r="1654" spans="15:54" x14ac:dyDescent="0.4">
      <c r="O1654" s="4"/>
      <c r="P1654" s="4"/>
      <c r="V1654" s="4"/>
      <c r="W1654" s="4"/>
      <c r="AG1654" s="9"/>
      <c r="AT1654" s="4"/>
      <c r="AU1654" s="4"/>
      <c r="BA1654" s="4"/>
      <c r="BB1654" s="4"/>
    </row>
    <row r="1655" spans="15:54" x14ac:dyDescent="0.4">
      <c r="O1655" s="4"/>
      <c r="P1655" s="4"/>
      <c r="V1655" s="4"/>
      <c r="W1655" s="4"/>
      <c r="AG1655" s="9"/>
      <c r="AT1655" s="4"/>
      <c r="AU1655" s="4"/>
      <c r="BA1655" s="4"/>
      <c r="BB1655" s="4"/>
    </row>
    <row r="1656" spans="15:54" x14ac:dyDescent="0.4">
      <c r="O1656" s="4"/>
      <c r="P1656" s="4"/>
      <c r="V1656" s="4"/>
      <c r="W1656" s="4"/>
      <c r="AG1656" s="9"/>
      <c r="AT1656" s="4"/>
      <c r="AU1656" s="4"/>
      <c r="BA1656" s="4"/>
      <c r="BB1656" s="4"/>
    </row>
    <row r="1657" spans="15:54" x14ac:dyDescent="0.4">
      <c r="O1657" s="4"/>
      <c r="P1657" s="4"/>
      <c r="V1657" s="4"/>
      <c r="W1657" s="4"/>
      <c r="AG1657" s="9"/>
      <c r="AT1657" s="4"/>
      <c r="AU1657" s="4"/>
      <c r="BA1657" s="4"/>
      <c r="BB1657" s="4"/>
    </row>
    <row r="1658" spans="15:54" x14ac:dyDescent="0.4">
      <c r="O1658" s="4"/>
      <c r="P1658" s="4"/>
      <c r="V1658" s="4"/>
      <c r="W1658" s="4"/>
      <c r="AG1658" s="9"/>
      <c r="AT1658" s="4"/>
      <c r="AU1658" s="4"/>
      <c r="BA1658" s="4"/>
      <c r="BB1658" s="4"/>
    </row>
    <row r="1659" spans="15:54" x14ac:dyDescent="0.4">
      <c r="O1659" s="4"/>
      <c r="P1659" s="4"/>
      <c r="V1659" s="4"/>
      <c r="W1659" s="4"/>
      <c r="AG1659" s="9"/>
      <c r="AT1659" s="4"/>
      <c r="AU1659" s="4"/>
      <c r="BA1659" s="4"/>
      <c r="BB1659" s="4"/>
    </row>
    <row r="1660" spans="15:54" x14ac:dyDescent="0.4">
      <c r="O1660" s="4"/>
      <c r="P1660" s="4"/>
      <c r="V1660" s="4"/>
      <c r="W1660" s="4"/>
      <c r="AG1660" s="9"/>
      <c r="AT1660" s="4"/>
      <c r="AU1660" s="4"/>
      <c r="BA1660" s="4"/>
      <c r="BB1660" s="4"/>
    </row>
    <row r="1661" spans="15:54" x14ac:dyDescent="0.4">
      <c r="O1661" s="4"/>
      <c r="P1661" s="4"/>
      <c r="V1661" s="4"/>
      <c r="W1661" s="4"/>
      <c r="AG1661" s="9"/>
      <c r="AT1661" s="4"/>
      <c r="AU1661" s="4"/>
      <c r="BA1661" s="4"/>
      <c r="BB1661" s="4"/>
    </row>
    <row r="1662" spans="15:54" x14ac:dyDescent="0.4">
      <c r="O1662" s="4"/>
      <c r="P1662" s="4"/>
      <c r="V1662" s="4"/>
      <c r="W1662" s="4"/>
      <c r="AG1662" s="9"/>
      <c r="AT1662" s="4"/>
      <c r="AU1662" s="4"/>
      <c r="BA1662" s="4"/>
      <c r="BB1662" s="4"/>
    </row>
    <row r="1663" spans="15:54" x14ac:dyDescent="0.4">
      <c r="O1663" s="4"/>
      <c r="P1663" s="4"/>
      <c r="V1663" s="4"/>
      <c r="W1663" s="4"/>
      <c r="AG1663" s="9"/>
      <c r="AT1663" s="4"/>
      <c r="AU1663" s="4"/>
      <c r="BA1663" s="4"/>
      <c r="BB1663" s="4"/>
    </row>
    <row r="1664" spans="15:54" x14ac:dyDescent="0.4">
      <c r="O1664" s="4"/>
      <c r="P1664" s="4"/>
      <c r="V1664" s="4"/>
      <c r="W1664" s="4"/>
      <c r="AG1664" s="9"/>
      <c r="AT1664" s="4"/>
      <c r="AU1664" s="4"/>
      <c r="BA1664" s="4"/>
      <c r="BB1664" s="4"/>
    </row>
    <row r="1665" spans="15:54" x14ac:dyDescent="0.4">
      <c r="O1665" s="4"/>
      <c r="P1665" s="4"/>
      <c r="V1665" s="4"/>
      <c r="W1665" s="4"/>
      <c r="AG1665" s="9"/>
      <c r="AT1665" s="4"/>
      <c r="AU1665" s="4"/>
      <c r="BA1665" s="4"/>
      <c r="BB1665" s="4"/>
    </row>
    <row r="1666" spans="15:54" x14ac:dyDescent="0.4">
      <c r="O1666" s="4"/>
      <c r="P1666" s="4"/>
      <c r="V1666" s="4"/>
      <c r="W1666" s="4"/>
      <c r="AT1666" s="4"/>
      <c r="AU1666" s="4"/>
      <c r="BA1666" s="4"/>
      <c r="BB1666" s="4"/>
    </row>
    <row r="1667" spans="15:54" x14ac:dyDescent="0.4">
      <c r="O1667" s="4"/>
      <c r="P1667" s="4"/>
      <c r="V1667" s="4"/>
      <c r="W1667" s="4"/>
      <c r="AG1667" s="9"/>
      <c r="AT1667" s="4"/>
      <c r="AU1667" s="4"/>
      <c r="BA1667" s="4"/>
      <c r="BB1667" s="4"/>
    </row>
    <row r="1668" spans="15:54" x14ac:dyDescent="0.4">
      <c r="O1668" s="4"/>
      <c r="P1668" s="4"/>
      <c r="V1668" s="4"/>
      <c r="W1668" s="4"/>
      <c r="AG1668" s="9"/>
      <c r="AT1668" s="4"/>
      <c r="AU1668" s="4"/>
      <c r="BA1668" s="4"/>
      <c r="BB1668" s="4"/>
    </row>
    <row r="1669" spans="15:54" x14ac:dyDescent="0.4">
      <c r="O1669" s="4"/>
      <c r="P1669" s="4"/>
      <c r="V1669" s="4"/>
      <c r="W1669" s="4"/>
      <c r="AG1669" s="9"/>
      <c r="AT1669" s="4"/>
      <c r="AU1669" s="4"/>
      <c r="BA1669" s="4"/>
      <c r="BB1669" s="4"/>
    </row>
    <row r="1670" spans="15:54" x14ac:dyDescent="0.4">
      <c r="O1670" s="4"/>
      <c r="P1670" s="4"/>
      <c r="V1670" s="4"/>
      <c r="W1670" s="4"/>
      <c r="AG1670" s="9"/>
      <c r="AT1670" s="4"/>
      <c r="AU1670" s="4"/>
      <c r="BA1670" s="4"/>
      <c r="BB1670" s="4"/>
    </row>
    <row r="1671" spans="15:54" x14ac:dyDescent="0.4">
      <c r="O1671" s="4"/>
      <c r="P1671" s="4"/>
      <c r="V1671" s="4"/>
      <c r="W1671" s="4"/>
      <c r="AG1671" s="9"/>
      <c r="AT1671" s="4"/>
      <c r="AU1671" s="4"/>
      <c r="BA1671" s="4"/>
      <c r="BB1671" s="4"/>
    </row>
    <row r="1672" spans="15:54" x14ac:dyDescent="0.4">
      <c r="O1672" s="4"/>
      <c r="P1672" s="4"/>
      <c r="V1672" s="4"/>
      <c r="W1672" s="4"/>
      <c r="AG1672" s="9"/>
      <c r="AT1672" s="4"/>
      <c r="AU1672" s="4"/>
      <c r="BA1672" s="4"/>
      <c r="BB1672" s="4"/>
    </row>
    <row r="1673" spans="15:54" x14ac:dyDescent="0.4">
      <c r="O1673" s="4"/>
      <c r="P1673" s="4"/>
      <c r="V1673" s="4"/>
      <c r="W1673" s="4"/>
      <c r="AG1673" s="9"/>
      <c r="AT1673" s="4"/>
      <c r="AU1673" s="4"/>
      <c r="BA1673" s="4"/>
      <c r="BB1673" s="4"/>
    </row>
    <row r="1674" spans="15:54" x14ac:dyDescent="0.4">
      <c r="O1674" s="4"/>
      <c r="P1674" s="4"/>
      <c r="V1674" s="4"/>
      <c r="W1674" s="4"/>
      <c r="AG1674" s="9"/>
      <c r="AT1674" s="4"/>
      <c r="AU1674" s="4"/>
      <c r="BA1674" s="4"/>
      <c r="BB1674" s="4"/>
    </row>
    <row r="1675" spans="15:54" x14ac:dyDescent="0.4">
      <c r="O1675" s="4"/>
      <c r="P1675" s="4"/>
      <c r="V1675" s="4"/>
      <c r="W1675" s="4"/>
      <c r="AG1675" s="9"/>
      <c r="AT1675" s="4"/>
      <c r="AU1675" s="4"/>
      <c r="BA1675" s="4"/>
      <c r="BB1675" s="4"/>
    </row>
    <row r="1676" spans="15:54" x14ac:dyDescent="0.4">
      <c r="O1676" s="4"/>
      <c r="P1676" s="4"/>
      <c r="V1676" s="4"/>
      <c r="W1676" s="4"/>
      <c r="AG1676" s="9"/>
      <c r="AT1676" s="4"/>
      <c r="AU1676" s="4"/>
      <c r="BA1676" s="4"/>
      <c r="BB1676" s="4"/>
    </row>
    <row r="1677" spans="15:54" x14ac:dyDescent="0.4">
      <c r="O1677" s="4"/>
      <c r="P1677" s="4"/>
      <c r="V1677" s="4"/>
      <c r="W1677" s="4"/>
      <c r="AG1677" s="9"/>
      <c r="AT1677" s="4"/>
      <c r="AU1677" s="4"/>
      <c r="BA1677" s="4"/>
      <c r="BB1677" s="4"/>
    </row>
    <row r="1678" spans="15:54" x14ac:dyDescent="0.4">
      <c r="O1678" s="4"/>
      <c r="P1678" s="4"/>
      <c r="V1678" s="4"/>
      <c r="W1678" s="4"/>
      <c r="AG1678" s="9"/>
      <c r="AT1678" s="4"/>
      <c r="AU1678" s="4"/>
      <c r="BA1678" s="4"/>
      <c r="BB1678" s="4"/>
    </row>
    <row r="1679" spans="15:54" x14ac:dyDescent="0.4">
      <c r="O1679" s="4"/>
      <c r="P1679" s="4"/>
      <c r="V1679" s="4"/>
      <c r="W1679" s="4"/>
      <c r="AG1679" s="9"/>
      <c r="AT1679" s="4"/>
      <c r="AU1679" s="4"/>
      <c r="BA1679" s="4"/>
      <c r="BB1679" s="4"/>
    </row>
    <row r="1680" spans="15:54" x14ac:dyDescent="0.4">
      <c r="O1680" s="4"/>
      <c r="P1680" s="4"/>
      <c r="V1680" s="4"/>
      <c r="W1680" s="4"/>
      <c r="AG1680" s="9"/>
      <c r="AT1680" s="4"/>
      <c r="AU1680" s="4"/>
      <c r="BA1680" s="4"/>
      <c r="BB1680" s="4"/>
    </row>
    <row r="1681" spans="15:54" x14ac:dyDescent="0.4">
      <c r="O1681" s="4"/>
      <c r="P1681" s="4"/>
      <c r="V1681" s="4"/>
      <c r="W1681" s="4"/>
      <c r="AG1681" s="9"/>
      <c r="AT1681" s="4"/>
      <c r="AU1681" s="4"/>
      <c r="BA1681" s="4"/>
      <c r="BB1681" s="4"/>
    </row>
    <row r="1682" spans="15:54" x14ac:dyDescent="0.4">
      <c r="O1682" s="4"/>
      <c r="P1682" s="4"/>
      <c r="V1682" s="4"/>
      <c r="W1682" s="4"/>
      <c r="AG1682" s="9"/>
      <c r="AT1682" s="4"/>
      <c r="AU1682" s="4"/>
      <c r="BA1682" s="4"/>
      <c r="BB1682" s="4"/>
    </row>
    <row r="1683" spans="15:54" x14ac:dyDescent="0.4">
      <c r="O1683" s="4"/>
      <c r="P1683" s="4"/>
      <c r="V1683" s="4"/>
      <c r="W1683" s="4"/>
      <c r="AG1683" s="9"/>
      <c r="AT1683" s="4"/>
      <c r="AU1683" s="4"/>
      <c r="BA1683" s="4"/>
      <c r="BB1683" s="4"/>
    </row>
    <row r="1684" spans="15:54" x14ac:dyDescent="0.4">
      <c r="O1684" s="4"/>
      <c r="P1684" s="4"/>
      <c r="V1684" s="4"/>
      <c r="W1684" s="4"/>
      <c r="AG1684" s="9"/>
      <c r="AT1684" s="4"/>
      <c r="AU1684" s="4"/>
      <c r="BA1684" s="4"/>
      <c r="BB1684" s="4"/>
    </row>
    <row r="1685" spans="15:54" x14ac:dyDescent="0.4">
      <c r="O1685" s="4"/>
      <c r="P1685" s="4"/>
      <c r="V1685" s="4"/>
      <c r="W1685" s="4"/>
      <c r="AG1685" s="9"/>
      <c r="AT1685" s="4"/>
      <c r="AU1685" s="4"/>
      <c r="BA1685" s="4"/>
      <c r="BB1685" s="4"/>
    </row>
    <row r="1686" spans="15:54" x14ac:dyDescent="0.4">
      <c r="O1686" s="4"/>
      <c r="P1686" s="4"/>
      <c r="V1686" s="4"/>
      <c r="W1686" s="4"/>
      <c r="AG1686" s="9"/>
      <c r="AT1686" s="4"/>
      <c r="AU1686" s="4"/>
      <c r="BA1686" s="4"/>
      <c r="BB1686" s="4"/>
    </row>
    <row r="1687" spans="15:54" x14ac:dyDescent="0.4">
      <c r="O1687" s="4"/>
      <c r="P1687" s="4"/>
      <c r="V1687" s="4"/>
      <c r="W1687" s="4"/>
      <c r="AG1687" s="9"/>
      <c r="AT1687" s="4"/>
      <c r="AU1687" s="4"/>
      <c r="BA1687" s="4"/>
      <c r="BB1687" s="4"/>
    </row>
    <row r="1688" spans="15:54" x14ac:dyDescent="0.4">
      <c r="O1688" s="4"/>
      <c r="P1688" s="4"/>
      <c r="V1688" s="4"/>
      <c r="W1688" s="4"/>
      <c r="AG1688" s="9"/>
      <c r="AT1688" s="4"/>
      <c r="AU1688" s="4"/>
      <c r="BA1688" s="4"/>
      <c r="BB1688" s="4"/>
    </row>
    <row r="1689" spans="15:54" x14ac:dyDescent="0.4">
      <c r="O1689" s="4"/>
      <c r="P1689" s="4"/>
      <c r="V1689" s="4"/>
      <c r="W1689" s="4"/>
      <c r="AG1689" s="9"/>
      <c r="AT1689" s="4"/>
      <c r="AU1689" s="4"/>
      <c r="BA1689" s="4"/>
      <c r="BB1689" s="4"/>
    </row>
    <row r="1690" spans="15:54" x14ac:dyDescent="0.4">
      <c r="O1690" s="4"/>
      <c r="P1690" s="4"/>
      <c r="V1690" s="4"/>
      <c r="W1690" s="4"/>
      <c r="AG1690" s="9"/>
      <c r="AT1690" s="4"/>
      <c r="AU1690" s="4"/>
      <c r="BA1690" s="4"/>
      <c r="BB1690" s="4"/>
    </row>
    <row r="1691" spans="15:54" x14ac:dyDescent="0.4">
      <c r="O1691" s="4"/>
      <c r="P1691" s="4"/>
      <c r="V1691" s="4"/>
      <c r="W1691" s="4"/>
      <c r="AG1691" s="9"/>
      <c r="AT1691" s="4"/>
      <c r="AU1691" s="4"/>
      <c r="BA1691" s="4"/>
      <c r="BB1691" s="4"/>
    </row>
    <row r="1692" spans="15:54" x14ac:dyDescent="0.4">
      <c r="O1692" s="4"/>
      <c r="P1692" s="4"/>
      <c r="V1692" s="4"/>
      <c r="W1692" s="4"/>
      <c r="AG1692" s="9"/>
      <c r="AT1692" s="4"/>
      <c r="AU1692" s="4"/>
      <c r="BA1692" s="4"/>
      <c r="BB1692" s="4"/>
    </row>
    <row r="1693" spans="15:54" x14ac:dyDescent="0.4">
      <c r="O1693" s="4"/>
      <c r="P1693" s="4"/>
      <c r="V1693" s="4"/>
      <c r="W1693" s="4"/>
      <c r="AG1693" s="9"/>
      <c r="AT1693" s="4"/>
      <c r="AU1693" s="4"/>
      <c r="BA1693" s="4"/>
      <c r="BB1693" s="4"/>
    </row>
    <row r="1694" spans="15:54" x14ac:dyDescent="0.4">
      <c r="O1694" s="4"/>
      <c r="P1694" s="4"/>
      <c r="V1694" s="4"/>
      <c r="W1694" s="4"/>
      <c r="AG1694" s="9"/>
      <c r="AT1694" s="4"/>
      <c r="AU1694" s="4"/>
      <c r="BA1694" s="4"/>
      <c r="BB1694" s="4"/>
    </row>
    <row r="1695" spans="15:54" x14ac:dyDescent="0.4">
      <c r="O1695" s="4"/>
      <c r="P1695" s="4"/>
      <c r="V1695" s="4"/>
      <c r="W1695" s="4"/>
      <c r="AG1695" s="9"/>
      <c r="AT1695" s="4"/>
      <c r="AU1695" s="4"/>
      <c r="BA1695" s="4"/>
      <c r="BB1695" s="4"/>
    </row>
    <row r="1696" spans="15:54" x14ac:dyDescent="0.4">
      <c r="O1696" s="4"/>
      <c r="P1696" s="4"/>
      <c r="V1696" s="4"/>
      <c r="W1696" s="4"/>
      <c r="AG1696" s="9"/>
      <c r="AT1696" s="4"/>
      <c r="AU1696" s="4"/>
      <c r="BA1696" s="4"/>
      <c r="BB1696" s="4"/>
    </row>
    <row r="1697" spans="15:54" x14ac:dyDescent="0.4">
      <c r="O1697" s="4"/>
      <c r="P1697" s="4"/>
      <c r="V1697" s="4"/>
      <c r="W1697" s="4"/>
      <c r="AG1697" s="9"/>
      <c r="AT1697" s="4"/>
      <c r="AU1697" s="4"/>
      <c r="BA1697" s="4"/>
      <c r="BB1697" s="4"/>
    </row>
    <row r="1698" spans="15:54" x14ac:dyDescent="0.4">
      <c r="O1698" s="4"/>
      <c r="P1698" s="4"/>
      <c r="V1698" s="4"/>
      <c r="W1698" s="4"/>
      <c r="AG1698" s="9"/>
      <c r="AT1698" s="4"/>
      <c r="AU1698" s="4"/>
      <c r="BA1698" s="4"/>
      <c r="BB1698" s="4"/>
    </row>
    <row r="1699" spans="15:54" x14ac:dyDescent="0.4">
      <c r="O1699" s="4"/>
      <c r="P1699" s="4"/>
      <c r="V1699" s="4"/>
      <c r="W1699" s="4"/>
      <c r="AG1699" s="9"/>
      <c r="AT1699" s="4"/>
      <c r="AU1699" s="4"/>
      <c r="BA1699" s="4"/>
      <c r="BB1699" s="4"/>
    </row>
    <row r="1700" spans="15:54" x14ac:dyDescent="0.4">
      <c r="O1700" s="4"/>
      <c r="P1700" s="4"/>
      <c r="V1700" s="4"/>
      <c r="W1700" s="4"/>
      <c r="AG1700" s="9"/>
      <c r="AT1700" s="4"/>
      <c r="AU1700" s="4"/>
      <c r="BA1700" s="4"/>
      <c r="BB1700" s="4"/>
    </row>
    <row r="1701" spans="15:54" x14ac:dyDescent="0.4">
      <c r="O1701" s="4"/>
      <c r="P1701" s="4"/>
      <c r="V1701" s="4"/>
      <c r="W1701" s="4"/>
      <c r="AG1701" s="9"/>
      <c r="AT1701" s="4"/>
      <c r="AU1701" s="4"/>
      <c r="BA1701" s="4"/>
      <c r="BB1701" s="4"/>
    </row>
    <row r="1702" spans="15:54" x14ac:dyDescent="0.4">
      <c r="O1702" s="4"/>
      <c r="P1702" s="4"/>
      <c r="V1702" s="4"/>
      <c r="W1702" s="4"/>
      <c r="AG1702" s="9"/>
      <c r="AT1702" s="4"/>
      <c r="AU1702" s="4"/>
      <c r="BA1702" s="4"/>
      <c r="BB1702" s="4"/>
    </row>
    <row r="1703" spans="15:54" x14ac:dyDescent="0.4">
      <c r="O1703" s="4"/>
      <c r="P1703" s="4"/>
      <c r="V1703" s="4"/>
      <c r="W1703" s="4"/>
      <c r="AG1703" s="9"/>
      <c r="AT1703" s="4"/>
      <c r="AU1703" s="4"/>
      <c r="BA1703" s="4"/>
      <c r="BB1703" s="4"/>
    </row>
    <row r="1704" spans="15:54" x14ac:dyDescent="0.4">
      <c r="O1704" s="4"/>
      <c r="P1704" s="4"/>
      <c r="V1704" s="4"/>
      <c r="W1704" s="4"/>
      <c r="AG1704" s="9"/>
      <c r="AT1704" s="4"/>
      <c r="AU1704" s="4"/>
      <c r="BA1704" s="4"/>
      <c r="BB1704" s="4"/>
    </row>
    <row r="1705" spans="15:54" x14ac:dyDescent="0.4">
      <c r="O1705" s="4"/>
      <c r="P1705" s="4"/>
      <c r="V1705" s="4"/>
      <c r="W1705" s="4"/>
      <c r="AG1705" s="9"/>
      <c r="AT1705" s="4"/>
      <c r="AU1705" s="4"/>
      <c r="BA1705" s="4"/>
      <c r="BB1705" s="4"/>
    </row>
    <row r="1706" spans="15:54" x14ac:dyDescent="0.4">
      <c r="O1706" s="4"/>
      <c r="P1706" s="4"/>
      <c r="V1706" s="4"/>
      <c r="W1706" s="4"/>
      <c r="AG1706" s="9"/>
      <c r="AT1706" s="4"/>
      <c r="AU1706" s="4"/>
      <c r="BA1706" s="4"/>
      <c r="BB1706" s="4"/>
    </row>
    <row r="1707" spans="15:54" x14ac:dyDescent="0.4">
      <c r="O1707" s="4"/>
      <c r="P1707" s="4"/>
      <c r="V1707" s="4"/>
      <c r="W1707" s="4"/>
      <c r="AG1707" s="9"/>
      <c r="AT1707" s="4"/>
      <c r="AU1707" s="4"/>
      <c r="BA1707" s="4"/>
      <c r="BB1707" s="4"/>
    </row>
    <row r="1708" spans="15:54" x14ac:dyDescent="0.4">
      <c r="O1708" s="4"/>
      <c r="P1708" s="4"/>
      <c r="V1708" s="4"/>
      <c r="W1708" s="4"/>
      <c r="AG1708" s="9"/>
      <c r="AT1708" s="4"/>
      <c r="AU1708" s="4"/>
      <c r="BA1708" s="4"/>
      <c r="BB1708" s="4"/>
    </row>
    <row r="1709" spans="15:54" x14ac:dyDescent="0.4">
      <c r="O1709" s="4"/>
      <c r="P1709" s="4"/>
      <c r="V1709" s="4"/>
      <c r="W1709" s="4"/>
      <c r="AG1709" s="9"/>
      <c r="AT1709" s="4"/>
      <c r="AU1709" s="4"/>
      <c r="BA1709" s="4"/>
      <c r="BB1709" s="4"/>
    </row>
    <row r="1710" spans="15:54" x14ac:dyDescent="0.4">
      <c r="O1710" s="4"/>
      <c r="P1710" s="4"/>
      <c r="V1710" s="4"/>
      <c r="W1710" s="4"/>
      <c r="AG1710" s="9"/>
      <c r="AT1710" s="4"/>
      <c r="AU1710" s="4"/>
      <c r="BA1710" s="4"/>
      <c r="BB1710" s="4"/>
    </row>
    <row r="1711" spans="15:54" x14ac:dyDescent="0.4">
      <c r="O1711" s="4"/>
      <c r="P1711" s="4"/>
      <c r="V1711" s="4"/>
      <c r="W1711" s="4"/>
      <c r="AG1711" s="9"/>
      <c r="AT1711" s="4"/>
      <c r="AU1711" s="4"/>
      <c r="BA1711" s="4"/>
      <c r="BB1711" s="4"/>
    </row>
    <row r="1712" spans="15:54" x14ac:dyDescent="0.4">
      <c r="O1712" s="4"/>
      <c r="P1712" s="4"/>
      <c r="V1712" s="4"/>
      <c r="W1712" s="4"/>
      <c r="AG1712" s="9"/>
      <c r="AT1712" s="4"/>
      <c r="AU1712" s="4"/>
      <c r="BA1712" s="4"/>
      <c r="BB1712" s="4"/>
    </row>
    <row r="1713" spans="15:54" x14ac:dyDescent="0.4">
      <c r="O1713" s="4"/>
      <c r="P1713" s="4"/>
      <c r="V1713" s="4"/>
      <c r="W1713" s="4"/>
      <c r="AG1713" s="9"/>
      <c r="AT1713" s="4"/>
      <c r="AU1713" s="4"/>
      <c r="BA1713" s="4"/>
      <c r="BB1713" s="4"/>
    </row>
    <row r="1714" spans="15:54" x14ac:dyDescent="0.4">
      <c r="O1714" s="4"/>
      <c r="P1714" s="4"/>
      <c r="V1714" s="4"/>
      <c r="W1714" s="4"/>
      <c r="AG1714" s="9"/>
      <c r="AT1714" s="4"/>
      <c r="AU1714" s="4"/>
      <c r="BA1714" s="4"/>
      <c r="BB1714" s="4"/>
    </row>
    <row r="1715" spans="15:54" x14ac:dyDescent="0.4">
      <c r="O1715" s="4"/>
      <c r="P1715" s="4"/>
      <c r="V1715" s="4"/>
      <c r="W1715" s="4"/>
      <c r="AG1715" s="9"/>
      <c r="AT1715" s="4"/>
      <c r="AU1715" s="4"/>
      <c r="BA1715" s="4"/>
      <c r="BB1715" s="4"/>
    </row>
    <row r="1716" spans="15:54" x14ac:dyDescent="0.4">
      <c r="O1716" s="4"/>
      <c r="P1716" s="4"/>
      <c r="V1716" s="4"/>
      <c r="W1716" s="4"/>
      <c r="AG1716" s="9"/>
      <c r="AT1716" s="4"/>
      <c r="AU1716" s="4"/>
      <c r="BA1716" s="4"/>
      <c r="BB1716" s="4"/>
    </row>
    <row r="1717" spans="15:54" x14ac:dyDescent="0.4">
      <c r="O1717" s="4"/>
      <c r="P1717" s="4"/>
      <c r="V1717" s="4"/>
      <c r="W1717" s="4"/>
      <c r="AG1717" s="9"/>
      <c r="AT1717" s="4"/>
      <c r="AU1717" s="4"/>
      <c r="BA1717" s="4"/>
      <c r="BB1717" s="4"/>
    </row>
    <row r="1718" spans="15:54" x14ac:dyDescent="0.4">
      <c r="O1718" s="4"/>
      <c r="P1718" s="4"/>
      <c r="V1718" s="4"/>
      <c r="W1718" s="4"/>
      <c r="AG1718" s="9"/>
      <c r="AT1718" s="4"/>
      <c r="AU1718" s="4"/>
      <c r="BA1718" s="4"/>
      <c r="BB1718" s="4"/>
    </row>
    <row r="1719" spans="15:54" x14ac:dyDescent="0.4">
      <c r="O1719" s="4"/>
      <c r="P1719" s="4"/>
      <c r="V1719" s="4"/>
      <c r="W1719" s="4"/>
      <c r="AG1719" s="9"/>
      <c r="AT1719" s="4"/>
      <c r="AU1719" s="4"/>
      <c r="BA1719" s="4"/>
      <c r="BB1719" s="4"/>
    </row>
    <row r="1720" spans="15:54" x14ac:dyDescent="0.4">
      <c r="O1720" s="4"/>
      <c r="P1720" s="4"/>
      <c r="V1720" s="4"/>
      <c r="W1720" s="4"/>
      <c r="AG1720" s="9"/>
      <c r="AT1720" s="4"/>
      <c r="AU1720" s="4"/>
      <c r="BA1720" s="4"/>
      <c r="BB1720" s="4"/>
    </row>
    <row r="1721" spans="15:54" x14ac:dyDescent="0.4">
      <c r="O1721" s="4"/>
      <c r="P1721" s="4"/>
      <c r="V1721" s="4"/>
      <c r="W1721" s="4"/>
      <c r="AG1721" s="9"/>
      <c r="AT1721" s="4"/>
      <c r="AU1721" s="4"/>
      <c r="BA1721" s="4"/>
      <c r="BB1721" s="4"/>
    </row>
    <row r="1722" spans="15:54" x14ac:dyDescent="0.4">
      <c r="O1722" s="4"/>
      <c r="P1722" s="4"/>
      <c r="V1722" s="4"/>
      <c r="W1722" s="4"/>
      <c r="AG1722" s="9"/>
      <c r="AT1722" s="4"/>
      <c r="AU1722" s="4"/>
      <c r="BA1722" s="4"/>
      <c r="BB1722" s="4"/>
    </row>
    <row r="1723" spans="15:54" x14ac:dyDescent="0.4">
      <c r="O1723" s="4"/>
      <c r="P1723" s="4"/>
      <c r="V1723" s="4"/>
      <c r="W1723" s="4"/>
      <c r="AG1723" s="9"/>
      <c r="AT1723" s="4"/>
      <c r="AU1723" s="4"/>
      <c r="BA1723" s="4"/>
      <c r="BB1723" s="4"/>
    </row>
    <row r="1724" spans="15:54" x14ac:dyDescent="0.4">
      <c r="O1724" s="4"/>
      <c r="P1724" s="4"/>
      <c r="V1724" s="4"/>
      <c r="W1724" s="4"/>
      <c r="AG1724" s="9"/>
      <c r="AT1724" s="4"/>
      <c r="AU1724" s="4"/>
      <c r="BA1724" s="4"/>
      <c r="BB1724" s="4"/>
    </row>
    <row r="1725" spans="15:54" x14ac:dyDescent="0.4">
      <c r="O1725" s="4"/>
      <c r="P1725" s="4"/>
      <c r="V1725" s="4"/>
      <c r="W1725" s="4"/>
      <c r="AG1725" s="9"/>
      <c r="AT1725" s="4"/>
      <c r="AU1725" s="4"/>
      <c r="BA1725" s="4"/>
      <c r="BB1725" s="4"/>
    </row>
    <row r="1726" spans="15:54" x14ac:dyDescent="0.4">
      <c r="O1726" s="4"/>
      <c r="P1726" s="4"/>
      <c r="V1726" s="4"/>
      <c r="W1726" s="4"/>
      <c r="AT1726" s="4"/>
      <c r="AU1726" s="4"/>
      <c r="BA1726" s="4"/>
      <c r="BB1726" s="4"/>
    </row>
    <row r="1727" spans="15:54" x14ac:dyDescent="0.4">
      <c r="O1727" s="4"/>
      <c r="P1727" s="4"/>
      <c r="V1727" s="4"/>
      <c r="W1727" s="4"/>
      <c r="AT1727" s="4"/>
      <c r="AU1727" s="4"/>
      <c r="BA1727" s="4"/>
      <c r="BB1727" s="4"/>
    </row>
    <row r="1728" spans="15:54" x14ac:dyDescent="0.4">
      <c r="O1728" s="4"/>
      <c r="P1728" s="4"/>
      <c r="V1728" s="4"/>
      <c r="W1728" s="4"/>
      <c r="AG1728" s="9"/>
      <c r="AT1728" s="4"/>
      <c r="AU1728" s="4"/>
      <c r="BA1728" s="4"/>
      <c r="BB1728" s="4"/>
    </row>
    <row r="1729" spans="15:54" x14ac:dyDescent="0.4">
      <c r="O1729" s="4"/>
      <c r="P1729" s="4"/>
      <c r="V1729" s="4"/>
      <c r="W1729" s="4"/>
      <c r="AG1729" s="9"/>
      <c r="AT1729" s="4"/>
      <c r="AU1729" s="4"/>
      <c r="BA1729" s="4"/>
      <c r="BB1729" s="4"/>
    </row>
    <row r="1730" spans="15:54" x14ac:dyDescent="0.4">
      <c r="O1730" s="4"/>
      <c r="P1730" s="4"/>
      <c r="V1730" s="4"/>
      <c r="W1730" s="4"/>
      <c r="AG1730" s="9"/>
      <c r="AT1730" s="4"/>
      <c r="AU1730" s="4"/>
      <c r="BA1730" s="4"/>
      <c r="BB1730" s="4"/>
    </row>
    <row r="1731" spans="15:54" x14ac:dyDescent="0.4">
      <c r="O1731" s="4"/>
      <c r="P1731" s="4"/>
      <c r="V1731" s="4"/>
      <c r="W1731" s="4"/>
      <c r="AG1731" s="9"/>
      <c r="AT1731" s="4"/>
      <c r="AU1731" s="4"/>
      <c r="BA1731" s="4"/>
      <c r="BB1731" s="4"/>
    </row>
    <row r="1732" spans="15:54" x14ac:dyDescent="0.4">
      <c r="O1732" s="4"/>
      <c r="P1732" s="4"/>
      <c r="V1732" s="4"/>
      <c r="W1732" s="4"/>
      <c r="AG1732" s="9"/>
      <c r="AT1732" s="4"/>
      <c r="AU1732" s="4"/>
      <c r="BA1732" s="4"/>
      <c r="BB1732" s="4"/>
    </row>
    <row r="1733" spans="15:54" x14ac:dyDescent="0.4">
      <c r="O1733" s="4"/>
      <c r="P1733" s="4"/>
      <c r="V1733" s="4"/>
      <c r="W1733" s="4"/>
      <c r="AG1733" s="9"/>
      <c r="AT1733" s="4"/>
      <c r="AU1733" s="4"/>
      <c r="BA1733" s="4"/>
      <c r="BB1733" s="4"/>
    </row>
    <row r="1734" spans="15:54" x14ac:dyDescent="0.4">
      <c r="O1734" s="4"/>
      <c r="P1734" s="4"/>
      <c r="V1734" s="4"/>
      <c r="W1734" s="4"/>
      <c r="AG1734" s="9"/>
      <c r="AT1734" s="4"/>
      <c r="AU1734" s="4"/>
      <c r="BA1734" s="4"/>
      <c r="BB1734" s="4"/>
    </row>
    <row r="1735" spans="15:54" x14ac:dyDescent="0.4">
      <c r="O1735" s="4"/>
      <c r="P1735" s="4"/>
      <c r="V1735" s="4"/>
      <c r="W1735" s="4"/>
      <c r="AG1735" s="9"/>
      <c r="AT1735" s="4"/>
      <c r="AU1735" s="4"/>
      <c r="BA1735" s="4"/>
      <c r="BB1735" s="4"/>
    </row>
    <row r="1736" spans="15:54" x14ac:dyDescent="0.4">
      <c r="O1736" s="4"/>
      <c r="P1736" s="4"/>
      <c r="V1736" s="4"/>
      <c r="W1736" s="4"/>
      <c r="AG1736" s="9"/>
      <c r="AT1736" s="4"/>
      <c r="AU1736" s="4"/>
      <c r="BA1736" s="4"/>
      <c r="BB1736" s="4"/>
    </row>
    <row r="1737" spans="15:54" x14ac:dyDescent="0.4">
      <c r="O1737" s="4"/>
      <c r="P1737" s="4"/>
      <c r="V1737" s="4"/>
      <c r="W1737" s="4"/>
      <c r="AG1737" s="9"/>
      <c r="AT1737" s="4"/>
      <c r="AU1737" s="4"/>
      <c r="BA1737" s="4"/>
      <c r="BB1737" s="4"/>
    </row>
    <row r="1738" spans="15:54" x14ac:dyDescent="0.4">
      <c r="O1738" s="4"/>
      <c r="P1738" s="4"/>
      <c r="V1738" s="4"/>
      <c r="W1738" s="4"/>
      <c r="AG1738" s="9"/>
      <c r="AT1738" s="4"/>
      <c r="AU1738" s="4"/>
      <c r="BA1738" s="4"/>
      <c r="BB1738" s="4"/>
    </row>
    <row r="1739" spans="15:54" x14ac:dyDescent="0.4">
      <c r="O1739" s="4"/>
      <c r="P1739" s="4"/>
      <c r="V1739" s="4"/>
      <c r="W1739" s="4"/>
      <c r="AG1739" s="9"/>
      <c r="AT1739" s="4"/>
      <c r="AU1739" s="4"/>
      <c r="BA1739" s="4"/>
      <c r="BB1739" s="4"/>
    </row>
    <row r="1740" spans="15:54" x14ac:dyDescent="0.4">
      <c r="O1740" s="4"/>
      <c r="P1740" s="4"/>
      <c r="V1740" s="4"/>
      <c r="W1740" s="4"/>
      <c r="AG1740" s="9"/>
      <c r="AT1740" s="4"/>
      <c r="AU1740" s="4"/>
      <c r="BA1740" s="4"/>
      <c r="BB1740" s="4"/>
    </row>
    <row r="1741" spans="15:54" x14ac:dyDescent="0.4">
      <c r="O1741" s="4"/>
      <c r="P1741" s="4"/>
      <c r="V1741" s="4"/>
      <c r="W1741" s="4"/>
      <c r="AG1741" s="9"/>
      <c r="AT1741" s="4"/>
      <c r="AU1741" s="4"/>
      <c r="BA1741" s="4"/>
      <c r="BB1741" s="4"/>
    </row>
    <row r="1742" spans="15:54" x14ac:dyDescent="0.4">
      <c r="O1742" s="4"/>
      <c r="P1742" s="4"/>
      <c r="V1742" s="4"/>
      <c r="W1742" s="4"/>
      <c r="AG1742" s="9"/>
      <c r="AT1742" s="4"/>
      <c r="AU1742" s="4"/>
      <c r="BA1742" s="4"/>
      <c r="BB1742" s="4"/>
    </row>
    <row r="1743" spans="15:54" x14ac:dyDescent="0.4">
      <c r="O1743" s="4"/>
      <c r="P1743" s="4"/>
      <c r="V1743" s="4"/>
      <c r="W1743" s="4"/>
      <c r="AG1743" s="9"/>
      <c r="AT1743" s="4"/>
      <c r="AU1743" s="4"/>
      <c r="BA1743" s="4"/>
      <c r="BB1743" s="4"/>
    </row>
    <row r="1744" spans="15:54" x14ac:dyDescent="0.4">
      <c r="O1744" s="4"/>
      <c r="P1744" s="4"/>
      <c r="V1744" s="4"/>
      <c r="W1744" s="4"/>
      <c r="AG1744" s="9"/>
      <c r="AT1744" s="4"/>
      <c r="AU1744" s="4"/>
      <c r="BA1744" s="4"/>
      <c r="BB1744" s="4"/>
    </row>
    <row r="1745" spans="15:54" x14ac:dyDescent="0.4">
      <c r="O1745" s="4"/>
      <c r="P1745" s="4"/>
      <c r="V1745" s="4"/>
      <c r="W1745" s="4"/>
      <c r="AG1745" s="9"/>
      <c r="AT1745" s="4"/>
      <c r="AU1745" s="4"/>
      <c r="BA1745" s="4"/>
      <c r="BB1745" s="4"/>
    </row>
    <row r="1746" spans="15:54" x14ac:dyDescent="0.4">
      <c r="O1746" s="4"/>
      <c r="P1746" s="4"/>
      <c r="V1746" s="4"/>
      <c r="W1746" s="4"/>
      <c r="AG1746" s="9"/>
      <c r="AT1746" s="4"/>
      <c r="AU1746" s="4"/>
      <c r="BA1746" s="4"/>
      <c r="BB1746" s="4"/>
    </row>
    <row r="1747" spans="15:54" x14ac:dyDescent="0.4">
      <c r="O1747" s="4"/>
      <c r="P1747" s="4"/>
      <c r="V1747" s="4"/>
      <c r="W1747" s="4"/>
      <c r="AT1747" s="4"/>
      <c r="AU1747" s="4"/>
      <c r="BA1747" s="4"/>
      <c r="BB1747" s="4"/>
    </row>
    <row r="1748" spans="15:54" x14ac:dyDescent="0.4">
      <c r="O1748" s="4"/>
      <c r="P1748" s="4"/>
      <c r="V1748" s="4"/>
      <c r="W1748" s="4"/>
      <c r="AG1748" s="9"/>
      <c r="AT1748" s="4"/>
      <c r="AU1748" s="4"/>
      <c r="BA1748" s="4"/>
      <c r="BB1748" s="4"/>
    </row>
    <row r="1749" spans="15:54" x14ac:dyDescent="0.4">
      <c r="O1749" s="4"/>
      <c r="P1749" s="4"/>
      <c r="V1749" s="4"/>
      <c r="W1749" s="4"/>
      <c r="AG1749" s="9"/>
      <c r="AT1749" s="4"/>
      <c r="AU1749" s="4"/>
      <c r="BA1749" s="4"/>
      <c r="BB1749" s="4"/>
    </row>
    <row r="1750" spans="15:54" x14ac:dyDescent="0.4">
      <c r="O1750" s="4"/>
      <c r="P1750" s="4"/>
      <c r="V1750" s="4"/>
      <c r="W1750" s="4"/>
      <c r="AG1750" s="9"/>
      <c r="AT1750" s="4"/>
      <c r="AU1750" s="4"/>
      <c r="BA1750" s="4"/>
      <c r="BB1750" s="4"/>
    </row>
    <row r="1751" spans="15:54" x14ac:dyDescent="0.4">
      <c r="O1751" s="4"/>
      <c r="P1751" s="4"/>
      <c r="V1751" s="4"/>
      <c r="W1751" s="4"/>
      <c r="AG1751" s="9"/>
      <c r="AT1751" s="4"/>
      <c r="AU1751" s="4"/>
      <c r="BA1751" s="4"/>
      <c r="BB1751" s="4"/>
    </row>
    <row r="1752" spans="15:54" x14ac:dyDescent="0.4">
      <c r="O1752" s="4"/>
      <c r="P1752" s="4"/>
      <c r="V1752" s="4"/>
      <c r="W1752" s="4"/>
      <c r="AG1752" s="9"/>
      <c r="AT1752" s="4"/>
      <c r="AU1752" s="4"/>
      <c r="BA1752" s="4"/>
      <c r="BB1752" s="4"/>
    </row>
    <row r="1753" spans="15:54" x14ac:dyDescent="0.4">
      <c r="O1753" s="4"/>
      <c r="P1753" s="4"/>
      <c r="V1753" s="4"/>
      <c r="W1753" s="4"/>
      <c r="AG1753" s="9"/>
      <c r="AT1753" s="4"/>
      <c r="AU1753" s="4"/>
      <c r="BA1753" s="4"/>
      <c r="BB1753" s="4"/>
    </row>
    <row r="1754" spans="15:54" x14ac:dyDescent="0.4">
      <c r="O1754" s="4"/>
      <c r="P1754" s="4"/>
      <c r="V1754" s="4"/>
      <c r="W1754" s="4"/>
      <c r="AG1754" s="9"/>
      <c r="AT1754" s="4"/>
      <c r="AU1754" s="4"/>
      <c r="BA1754" s="4"/>
      <c r="BB1754" s="4"/>
    </row>
    <row r="1755" spans="15:54" x14ac:dyDescent="0.4">
      <c r="O1755" s="4"/>
      <c r="P1755" s="4"/>
      <c r="V1755" s="4"/>
      <c r="W1755" s="4"/>
      <c r="AG1755" s="9"/>
      <c r="AT1755" s="4"/>
      <c r="AU1755" s="4"/>
      <c r="BA1755" s="4"/>
      <c r="BB1755" s="4"/>
    </row>
    <row r="1756" spans="15:54" x14ac:dyDescent="0.4">
      <c r="O1756" s="4"/>
      <c r="P1756" s="4"/>
      <c r="V1756" s="4"/>
      <c r="W1756" s="4"/>
      <c r="AG1756" s="9"/>
      <c r="AT1756" s="4"/>
      <c r="AU1756" s="4"/>
      <c r="BA1756" s="4"/>
      <c r="BB1756" s="4"/>
    </row>
    <row r="1757" spans="15:54" x14ac:dyDescent="0.4">
      <c r="O1757" s="4"/>
      <c r="P1757" s="4"/>
      <c r="V1757" s="4"/>
      <c r="W1757" s="4"/>
      <c r="AG1757" s="9"/>
      <c r="AT1757" s="4"/>
      <c r="AU1757" s="4"/>
      <c r="BA1757" s="4"/>
      <c r="BB1757" s="4"/>
    </row>
    <row r="1758" spans="15:54" x14ac:dyDescent="0.4">
      <c r="O1758" s="4"/>
      <c r="P1758" s="4"/>
      <c r="V1758" s="4"/>
      <c r="W1758" s="4"/>
      <c r="AG1758" s="9"/>
      <c r="AT1758" s="4"/>
      <c r="AU1758" s="4"/>
      <c r="BA1758" s="4"/>
      <c r="BB1758" s="4"/>
    </row>
    <row r="1759" spans="15:54" x14ac:dyDescent="0.4">
      <c r="O1759" s="4"/>
      <c r="P1759" s="4"/>
      <c r="V1759" s="4"/>
      <c r="W1759" s="4"/>
      <c r="AG1759" s="9"/>
      <c r="AT1759" s="4"/>
      <c r="AU1759" s="4"/>
      <c r="BA1759" s="4"/>
      <c r="BB1759" s="4"/>
    </row>
    <row r="1760" spans="15:54" x14ac:dyDescent="0.4">
      <c r="O1760" s="4"/>
      <c r="P1760" s="4"/>
      <c r="V1760" s="4"/>
      <c r="W1760" s="4"/>
      <c r="AG1760" s="9"/>
      <c r="AT1760" s="4"/>
      <c r="AU1760" s="4"/>
      <c r="BA1760" s="4"/>
      <c r="BB1760" s="4"/>
    </row>
    <row r="1761" spans="15:54" x14ac:dyDescent="0.4">
      <c r="O1761" s="4"/>
      <c r="P1761" s="4"/>
      <c r="V1761" s="4"/>
      <c r="W1761" s="4"/>
      <c r="AG1761" s="9"/>
      <c r="AT1761" s="4"/>
      <c r="AU1761" s="4"/>
      <c r="BA1761" s="4"/>
      <c r="BB1761" s="4"/>
    </row>
    <row r="1762" spans="15:54" x14ac:dyDescent="0.4">
      <c r="O1762" s="4"/>
      <c r="P1762" s="4"/>
      <c r="V1762" s="4"/>
      <c r="W1762" s="4"/>
      <c r="AG1762" s="9"/>
      <c r="AT1762" s="4"/>
      <c r="AU1762" s="4"/>
      <c r="BA1762" s="4"/>
      <c r="BB1762" s="4"/>
    </row>
    <row r="1763" spans="15:54" x14ac:dyDescent="0.4">
      <c r="O1763" s="4"/>
      <c r="P1763" s="4"/>
      <c r="V1763" s="4"/>
      <c r="W1763" s="4"/>
      <c r="AG1763" s="9"/>
      <c r="AT1763" s="4"/>
      <c r="AU1763" s="4"/>
      <c r="BA1763" s="4"/>
      <c r="BB1763" s="4"/>
    </row>
    <row r="1764" spans="15:54" x14ac:dyDescent="0.4">
      <c r="O1764" s="4"/>
      <c r="P1764" s="4"/>
      <c r="V1764" s="4"/>
      <c r="W1764" s="4"/>
      <c r="AG1764" s="9"/>
      <c r="AT1764" s="4"/>
      <c r="AU1764" s="4"/>
      <c r="BA1764" s="4"/>
      <c r="BB1764" s="4"/>
    </row>
    <row r="1765" spans="15:54" x14ac:dyDescent="0.4">
      <c r="O1765" s="4"/>
      <c r="P1765" s="4"/>
      <c r="V1765" s="4"/>
      <c r="W1765" s="4"/>
      <c r="AG1765" s="9"/>
      <c r="AT1765" s="4"/>
      <c r="AU1765" s="4"/>
      <c r="BA1765" s="4"/>
      <c r="BB1765" s="4"/>
    </row>
    <row r="1766" spans="15:54" x14ac:dyDescent="0.4">
      <c r="O1766" s="4"/>
      <c r="P1766" s="4"/>
      <c r="V1766" s="4"/>
      <c r="W1766" s="4"/>
      <c r="AG1766" s="9"/>
      <c r="AT1766" s="4"/>
      <c r="AU1766" s="4"/>
      <c r="BA1766" s="4"/>
      <c r="BB1766" s="4"/>
    </row>
    <row r="1767" spans="15:54" x14ac:dyDescent="0.4">
      <c r="O1767" s="4"/>
      <c r="P1767" s="4"/>
      <c r="V1767" s="4"/>
      <c r="W1767" s="4"/>
      <c r="AG1767" s="9"/>
      <c r="AT1767" s="4"/>
      <c r="AU1767" s="4"/>
      <c r="BA1767" s="4"/>
      <c r="BB1767" s="4"/>
    </row>
    <row r="1768" spans="15:54" x14ac:dyDescent="0.4">
      <c r="O1768" s="4"/>
      <c r="P1768" s="4"/>
      <c r="V1768" s="4"/>
      <c r="W1768" s="4"/>
      <c r="AG1768" s="9"/>
      <c r="AT1768" s="4"/>
      <c r="AU1768" s="4"/>
      <c r="BA1768" s="4"/>
      <c r="BB1768" s="4"/>
    </row>
    <row r="1769" spans="15:54" x14ac:dyDescent="0.4">
      <c r="O1769" s="4"/>
      <c r="P1769" s="4"/>
      <c r="V1769" s="4"/>
      <c r="W1769" s="4"/>
      <c r="AG1769" s="9"/>
      <c r="AT1769" s="4"/>
      <c r="AU1769" s="4"/>
      <c r="BA1769" s="4"/>
      <c r="BB1769" s="4"/>
    </row>
    <row r="1770" spans="15:54" x14ac:dyDescent="0.4">
      <c r="O1770" s="4"/>
      <c r="P1770" s="4"/>
      <c r="V1770" s="4"/>
      <c r="W1770" s="4"/>
      <c r="AG1770" s="9"/>
      <c r="AT1770" s="4"/>
      <c r="AU1770" s="4"/>
      <c r="BA1770" s="4"/>
      <c r="BB1770" s="4"/>
    </row>
    <row r="1771" spans="15:54" x14ac:dyDescent="0.4">
      <c r="O1771" s="4"/>
      <c r="P1771" s="4"/>
      <c r="V1771" s="4"/>
      <c r="W1771" s="4"/>
      <c r="AG1771" s="9"/>
      <c r="AT1771" s="4"/>
      <c r="AU1771" s="4"/>
      <c r="BA1771" s="4"/>
      <c r="BB1771" s="4"/>
    </row>
    <row r="1772" spans="15:54" x14ac:dyDescent="0.4">
      <c r="O1772" s="4"/>
      <c r="P1772" s="4"/>
      <c r="V1772" s="4"/>
      <c r="W1772" s="4"/>
      <c r="AG1772" s="9"/>
      <c r="AT1772" s="4"/>
      <c r="AU1772" s="4"/>
      <c r="BA1772" s="4"/>
      <c r="BB1772" s="4"/>
    </row>
    <row r="1773" spans="15:54" x14ac:dyDescent="0.4">
      <c r="O1773" s="4"/>
      <c r="P1773" s="4"/>
      <c r="V1773" s="4"/>
      <c r="W1773" s="4"/>
      <c r="AG1773" s="9"/>
      <c r="AT1773" s="4"/>
      <c r="AU1773" s="4"/>
      <c r="BA1773" s="4"/>
      <c r="BB1773" s="4"/>
    </row>
    <row r="1774" spans="15:54" x14ac:dyDescent="0.4">
      <c r="O1774" s="4"/>
      <c r="P1774" s="4"/>
      <c r="V1774" s="4"/>
      <c r="W1774" s="4"/>
      <c r="AG1774" s="9"/>
      <c r="AT1774" s="4"/>
      <c r="AU1774" s="4"/>
      <c r="BA1774" s="4"/>
      <c r="BB1774" s="4"/>
    </row>
    <row r="1775" spans="15:54" x14ac:dyDescent="0.4">
      <c r="O1775" s="4"/>
      <c r="P1775" s="4"/>
      <c r="V1775" s="4"/>
      <c r="W1775" s="4"/>
      <c r="AG1775" s="9"/>
      <c r="AT1775" s="4"/>
      <c r="AU1775" s="4"/>
      <c r="BA1775" s="4"/>
      <c r="BB1775" s="4"/>
    </row>
    <row r="1776" spans="15:54" x14ac:dyDescent="0.4">
      <c r="O1776" s="4"/>
      <c r="P1776" s="4"/>
      <c r="V1776" s="4"/>
      <c r="W1776" s="4"/>
      <c r="AG1776" s="9"/>
      <c r="AT1776" s="4"/>
      <c r="AU1776" s="4"/>
      <c r="BA1776" s="4"/>
      <c r="BB1776" s="4"/>
    </row>
    <row r="1777" spans="15:54" x14ac:dyDescent="0.4">
      <c r="O1777" s="4"/>
      <c r="P1777" s="4"/>
      <c r="V1777" s="4"/>
      <c r="W1777" s="4"/>
      <c r="AG1777" s="9"/>
      <c r="AT1777" s="4"/>
      <c r="AU1777" s="4"/>
      <c r="BA1777" s="4"/>
      <c r="BB1777" s="4"/>
    </row>
    <row r="1778" spans="15:54" x14ac:dyDescent="0.4">
      <c r="O1778" s="4"/>
      <c r="P1778" s="4"/>
      <c r="V1778" s="4"/>
      <c r="W1778" s="4"/>
      <c r="AG1778" s="9"/>
      <c r="AT1778" s="4"/>
      <c r="AU1778" s="4"/>
      <c r="BA1778" s="4"/>
      <c r="BB1778" s="4"/>
    </row>
    <row r="1779" spans="15:54" x14ac:dyDescent="0.4">
      <c r="O1779" s="4"/>
      <c r="P1779" s="4"/>
      <c r="V1779" s="4"/>
      <c r="W1779" s="4"/>
      <c r="AG1779" s="9"/>
      <c r="AT1779" s="4"/>
      <c r="AU1779" s="4"/>
      <c r="BA1779" s="4"/>
      <c r="BB1779" s="4"/>
    </row>
    <row r="1780" spans="15:54" x14ac:dyDescent="0.4">
      <c r="O1780" s="4"/>
      <c r="P1780" s="4"/>
      <c r="V1780" s="4"/>
      <c r="W1780" s="4"/>
      <c r="AG1780" s="9"/>
      <c r="AT1780" s="4"/>
      <c r="AU1780" s="4"/>
      <c r="BA1780" s="4"/>
      <c r="BB1780" s="4"/>
    </row>
    <row r="1781" spans="15:54" x14ac:dyDescent="0.4">
      <c r="O1781" s="4"/>
      <c r="P1781" s="4"/>
      <c r="V1781" s="4"/>
      <c r="W1781" s="4"/>
      <c r="AG1781" s="9"/>
      <c r="AT1781" s="4"/>
      <c r="AU1781" s="4"/>
      <c r="BA1781" s="4"/>
      <c r="BB1781" s="4"/>
    </row>
    <row r="1782" spans="15:54" x14ac:dyDescent="0.4">
      <c r="O1782" s="4"/>
      <c r="P1782" s="4"/>
      <c r="V1782" s="4"/>
      <c r="W1782" s="4"/>
      <c r="AG1782" s="9"/>
      <c r="AT1782" s="4"/>
      <c r="AU1782" s="4"/>
      <c r="BA1782" s="4"/>
      <c r="BB1782" s="4"/>
    </row>
    <row r="1783" spans="15:54" x14ac:dyDescent="0.4">
      <c r="O1783" s="4"/>
      <c r="P1783" s="4"/>
      <c r="V1783" s="4"/>
      <c r="W1783" s="4"/>
      <c r="AG1783" s="9"/>
      <c r="AT1783" s="4"/>
      <c r="AU1783" s="4"/>
      <c r="BA1783" s="4"/>
      <c r="BB1783" s="4"/>
    </row>
    <row r="1784" spans="15:54" x14ac:dyDescent="0.4">
      <c r="O1784" s="4"/>
      <c r="P1784" s="4"/>
      <c r="V1784" s="4"/>
      <c r="W1784" s="4"/>
      <c r="AG1784" s="9"/>
      <c r="AT1784" s="4"/>
      <c r="AU1784" s="4"/>
      <c r="BA1784" s="4"/>
      <c r="BB1784" s="4"/>
    </row>
    <row r="1785" spans="15:54" x14ac:dyDescent="0.4">
      <c r="O1785" s="4"/>
      <c r="P1785" s="4"/>
      <c r="V1785" s="4"/>
      <c r="W1785" s="4"/>
      <c r="AG1785" s="9"/>
      <c r="AT1785" s="4"/>
      <c r="AU1785" s="4"/>
      <c r="BA1785" s="4"/>
      <c r="BB1785" s="4"/>
    </row>
    <row r="1786" spans="15:54" x14ac:dyDescent="0.4">
      <c r="O1786" s="4"/>
      <c r="P1786" s="4"/>
      <c r="V1786" s="4"/>
      <c r="W1786" s="4"/>
      <c r="AG1786" s="9"/>
      <c r="AT1786" s="4"/>
      <c r="AU1786" s="4"/>
      <c r="BA1786" s="4"/>
      <c r="BB1786" s="4"/>
    </row>
    <row r="1787" spans="15:54" x14ac:dyDescent="0.4">
      <c r="O1787" s="4"/>
      <c r="P1787" s="4"/>
      <c r="V1787" s="4"/>
      <c r="W1787" s="4"/>
      <c r="AG1787" s="9"/>
      <c r="AT1787" s="4"/>
      <c r="AU1787" s="4"/>
      <c r="BA1787" s="4"/>
      <c r="BB1787" s="4"/>
    </row>
    <row r="1788" spans="15:54" x14ac:dyDescent="0.4">
      <c r="O1788" s="4"/>
      <c r="P1788" s="4"/>
      <c r="V1788" s="4"/>
      <c r="W1788" s="4"/>
      <c r="AG1788" s="9"/>
      <c r="AT1788" s="4"/>
      <c r="AU1788" s="4"/>
      <c r="BA1788" s="4"/>
      <c r="BB1788" s="4"/>
    </row>
    <row r="1789" spans="15:54" x14ac:dyDescent="0.4">
      <c r="O1789" s="4"/>
      <c r="P1789" s="4"/>
      <c r="V1789" s="4"/>
      <c r="W1789" s="4"/>
      <c r="AG1789" s="9"/>
      <c r="AT1789" s="4"/>
      <c r="AU1789" s="4"/>
      <c r="BA1789" s="4"/>
      <c r="BB1789" s="4"/>
    </row>
    <row r="1790" spans="15:54" x14ac:dyDescent="0.4">
      <c r="O1790" s="4"/>
      <c r="P1790" s="4"/>
      <c r="V1790" s="4"/>
      <c r="W1790" s="4"/>
      <c r="AG1790" s="9"/>
      <c r="AT1790" s="4"/>
      <c r="AU1790" s="4"/>
      <c r="BA1790" s="4"/>
      <c r="BB1790" s="4"/>
    </row>
    <row r="1791" spans="15:54" x14ac:dyDescent="0.4">
      <c r="O1791" s="4"/>
      <c r="P1791" s="4"/>
      <c r="V1791" s="4"/>
      <c r="W1791" s="4"/>
      <c r="AG1791" s="9"/>
      <c r="AT1791" s="4"/>
      <c r="AU1791" s="4"/>
      <c r="BA1791" s="4"/>
      <c r="BB1791" s="4"/>
    </row>
    <row r="1792" spans="15:54" x14ac:dyDescent="0.4">
      <c r="O1792" s="4"/>
      <c r="P1792" s="4"/>
      <c r="V1792" s="4"/>
      <c r="W1792" s="4"/>
      <c r="AG1792" s="9"/>
      <c r="AT1792" s="4"/>
      <c r="AU1792" s="4"/>
      <c r="BA1792" s="4"/>
      <c r="BB1792" s="4"/>
    </row>
    <row r="1793" spans="15:54" x14ac:dyDescent="0.4">
      <c r="O1793" s="4"/>
      <c r="P1793" s="4"/>
      <c r="V1793" s="4"/>
      <c r="W1793" s="4"/>
      <c r="AG1793" s="9"/>
      <c r="AT1793" s="4"/>
      <c r="AU1793" s="4"/>
      <c r="BA1793" s="4"/>
      <c r="BB1793" s="4"/>
    </row>
    <row r="1794" spans="15:54" x14ac:dyDescent="0.4">
      <c r="O1794" s="4"/>
      <c r="P1794" s="4"/>
      <c r="V1794" s="4"/>
      <c r="W1794" s="4"/>
      <c r="AG1794" s="9"/>
      <c r="AT1794" s="4"/>
      <c r="AU1794" s="4"/>
      <c r="BA1794" s="4"/>
      <c r="BB1794" s="4"/>
    </row>
    <row r="1795" spans="15:54" x14ac:dyDescent="0.4">
      <c r="O1795" s="4"/>
      <c r="P1795" s="4"/>
      <c r="V1795" s="4"/>
      <c r="W1795" s="4"/>
      <c r="AG1795" s="9"/>
      <c r="AT1795" s="4"/>
      <c r="AU1795" s="4"/>
      <c r="BA1795" s="4"/>
      <c r="BB1795" s="4"/>
    </row>
    <row r="1796" spans="15:54" x14ac:dyDescent="0.4">
      <c r="O1796" s="4"/>
      <c r="P1796" s="4"/>
      <c r="V1796" s="4"/>
      <c r="W1796" s="4"/>
      <c r="AG1796" s="9"/>
      <c r="AT1796" s="4"/>
      <c r="AU1796" s="4"/>
      <c r="BA1796" s="4"/>
      <c r="BB1796" s="4"/>
    </row>
    <row r="1797" spans="15:54" x14ac:dyDescent="0.4">
      <c r="O1797" s="4"/>
      <c r="P1797" s="4"/>
      <c r="V1797" s="4"/>
      <c r="W1797" s="4"/>
      <c r="AG1797" s="9"/>
      <c r="AT1797" s="4"/>
      <c r="AU1797" s="4"/>
      <c r="BA1797" s="4"/>
      <c r="BB1797" s="4"/>
    </row>
    <row r="1798" spans="15:54" x14ac:dyDescent="0.4">
      <c r="O1798" s="4"/>
      <c r="P1798" s="4"/>
      <c r="V1798" s="4"/>
      <c r="W1798" s="4"/>
      <c r="AG1798" s="9"/>
      <c r="AT1798" s="4"/>
      <c r="AU1798" s="4"/>
      <c r="BA1798" s="4"/>
      <c r="BB1798" s="4"/>
    </row>
    <row r="1799" spans="15:54" x14ac:dyDescent="0.4">
      <c r="O1799" s="4"/>
      <c r="P1799" s="4"/>
      <c r="V1799" s="4"/>
      <c r="W1799" s="4"/>
      <c r="AG1799" s="9"/>
      <c r="AT1799" s="4"/>
      <c r="AU1799" s="4"/>
      <c r="BA1799" s="4"/>
      <c r="BB1799" s="4"/>
    </row>
    <row r="1800" spans="15:54" x14ac:dyDescent="0.4">
      <c r="O1800" s="4"/>
      <c r="P1800" s="4"/>
      <c r="V1800" s="4"/>
      <c r="W1800" s="4"/>
      <c r="AG1800" s="9"/>
      <c r="AT1800" s="4"/>
      <c r="AU1800" s="4"/>
      <c r="BA1800" s="4"/>
      <c r="BB1800" s="4"/>
    </row>
    <row r="1801" spans="15:54" x14ac:dyDescent="0.4">
      <c r="O1801" s="4"/>
      <c r="P1801" s="4"/>
      <c r="V1801" s="4"/>
      <c r="W1801" s="4"/>
      <c r="AG1801" s="9"/>
      <c r="AT1801" s="4"/>
      <c r="AU1801" s="4"/>
      <c r="BA1801" s="4"/>
      <c r="BB1801" s="4"/>
    </row>
    <row r="1802" spans="15:54" x14ac:dyDescent="0.4">
      <c r="O1802" s="4"/>
      <c r="P1802" s="4"/>
      <c r="V1802" s="4"/>
      <c r="W1802" s="4"/>
      <c r="AG1802" s="9"/>
      <c r="AT1802" s="4"/>
      <c r="AU1802" s="4"/>
      <c r="BA1802" s="4"/>
      <c r="BB1802" s="4"/>
    </row>
    <row r="1803" spans="15:54" x14ac:dyDescent="0.4">
      <c r="O1803" s="4"/>
      <c r="P1803" s="4"/>
      <c r="V1803" s="4"/>
      <c r="W1803" s="4"/>
      <c r="AG1803" s="9"/>
      <c r="AT1803" s="4"/>
      <c r="AU1803" s="4"/>
      <c r="BA1803" s="4"/>
      <c r="BB1803" s="4"/>
    </row>
    <row r="1804" spans="15:54" x14ac:dyDescent="0.4">
      <c r="O1804" s="4"/>
      <c r="P1804" s="4"/>
      <c r="V1804" s="4"/>
      <c r="W1804" s="4"/>
      <c r="AG1804" s="9"/>
      <c r="AT1804" s="4"/>
      <c r="AU1804" s="4"/>
      <c r="BA1804" s="4"/>
      <c r="BB1804" s="4"/>
    </row>
    <row r="1805" spans="15:54" x14ac:dyDescent="0.4">
      <c r="O1805" s="4"/>
      <c r="P1805" s="4"/>
      <c r="V1805" s="4"/>
      <c r="W1805" s="4"/>
      <c r="AG1805" s="9"/>
      <c r="AT1805" s="4"/>
      <c r="AU1805" s="4"/>
      <c r="BA1805" s="4"/>
      <c r="BB1805" s="4"/>
    </row>
    <row r="1806" spans="15:54" x14ac:dyDescent="0.4">
      <c r="O1806" s="4"/>
      <c r="P1806" s="4"/>
      <c r="V1806" s="4"/>
      <c r="W1806" s="4"/>
      <c r="AG1806" s="9"/>
      <c r="AT1806" s="4"/>
      <c r="AU1806" s="4"/>
      <c r="BA1806" s="4"/>
      <c r="BB1806" s="4"/>
    </row>
    <row r="1807" spans="15:54" x14ac:dyDescent="0.4">
      <c r="O1807" s="4"/>
      <c r="P1807" s="4"/>
      <c r="V1807" s="4"/>
      <c r="W1807" s="4"/>
      <c r="AG1807" s="9"/>
      <c r="AT1807" s="4"/>
      <c r="AU1807" s="4"/>
      <c r="BA1807" s="4"/>
      <c r="BB1807" s="4"/>
    </row>
    <row r="1808" spans="15:54" x14ac:dyDescent="0.4">
      <c r="O1808" s="4"/>
      <c r="P1808" s="4"/>
      <c r="V1808" s="4"/>
      <c r="W1808" s="4"/>
      <c r="AT1808" s="4"/>
      <c r="AU1808" s="4"/>
      <c r="BA1808" s="4"/>
      <c r="BB1808" s="4"/>
    </row>
    <row r="1809" spans="15:54" x14ac:dyDescent="0.4">
      <c r="O1809" s="4"/>
      <c r="P1809" s="4"/>
      <c r="V1809" s="4"/>
      <c r="W1809" s="4"/>
      <c r="AG1809" s="9"/>
      <c r="AT1809" s="4"/>
      <c r="AU1809" s="4"/>
      <c r="BA1809" s="4"/>
      <c r="BB1809" s="4"/>
    </row>
    <row r="1810" spans="15:54" x14ac:dyDescent="0.4">
      <c r="O1810" s="4"/>
      <c r="P1810" s="4"/>
      <c r="V1810" s="4"/>
      <c r="W1810" s="4"/>
      <c r="AG1810" s="9"/>
      <c r="AT1810" s="4"/>
      <c r="AU1810" s="4"/>
      <c r="BA1810" s="4"/>
      <c r="BB1810" s="4"/>
    </row>
    <row r="1811" spans="15:54" x14ac:dyDescent="0.4">
      <c r="O1811" s="4"/>
      <c r="P1811" s="4"/>
      <c r="V1811" s="4"/>
      <c r="W1811" s="4"/>
      <c r="AG1811" s="9"/>
      <c r="AT1811" s="4"/>
      <c r="AU1811" s="4"/>
      <c r="BA1811" s="4"/>
      <c r="BB1811" s="4"/>
    </row>
    <row r="1812" spans="15:54" x14ac:dyDescent="0.4">
      <c r="O1812" s="4"/>
      <c r="P1812" s="4"/>
      <c r="V1812" s="4"/>
      <c r="W1812" s="4"/>
      <c r="AG1812" s="9"/>
      <c r="AT1812" s="4"/>
      <c r="AU1812" s="4"/>
      <c r="BA1812" s="4"/>
      <c r="BB1812" s="4"/>
    </row>
    <row r="1813" spans="15:54" x14ac:dyDescent="0.4">
      <c r="O1813" s="4"/>
      <c r="P1813" s="4"/>
      <c r="V1813" s="4"/>
      <c r="W1813" s="4"/>
      <c r="AG1813" s="9"/>
      <c r="AT1813" s="4"/>
      <c r="AU1813" s="4"/>
      <c r="BA1813" s="4"/>
      <c r="BB1813" s="4"/>
    </row>
    <row r="1814" spans="15:54" x14ac:dyDescent="0.4">
      <c r="O1814" s="4"/>
      <c r="P1814" s="4"/>
      <c r="V1814" s="4"/>
      <c r="W1814" s="4"/>
      <c r="AG1814" s="9"/>
      <c r="AT1814" s="4"/>
      <c r="AU1814" s="4"/>
      <c r="BA1814" s="4"/>
      <c r="BB1814" s="4"/>
    </row>
    <row r="1815" spans="15:54" x14ac:dyDescent="0.4">
      <c r="O1815" s="4"/>
      <c r="P1815" s="4"/>
      <c r="V1815" s="4"/>
      <c r="W1815" s="4"/>
      <c r="AG1815" s="9"/>
      <c r="AT1815" s="4"/>
      <c r="AU1815" s="4"/>
      <c r="BA1815" s="4"/>
      <c r="BB1815" s="4"/>
    </row>
    <row r="1816" spans="15:54" x14ac:dyDescent="0.4">
      <c r="O1816" s="4"/>
      <c r="P1816" s="4"/>
      <c r="V1816" s="4"/>
      <c r="W1816" s="4"/>
      <c r="AG1816" s="9"/>
      <c r="AT1816" s="4"/>
      <c r="AU1816" s="4"/>
      <c r="BA1816" s="4"/>
      <c r="BB1816" s="4"/>
    </row>
    <row r="1817" spans="15:54" x14ac:dyDescent="0.4">
      <c r="O1817" s="4"/>
      <c r="P1817" s="4"/>
      <c r="V1817" s="4"/>
      <c r="W1817" s="4"/>
      <c r="AG1817" s="9"/>
      <c r="AT1817" s="4"/>
      <c r="AU1817" s="4"/>
      <c r="BA1817" s="4"/>
      <c r="BB1817" s="4"/>
    </row>
    <row r="1818" spans="15:54" x14ac:dyDescent="0.4">
      <c r="O1818" s="4"/>
      <c r="P1818" s="4"/>
      <c r="V1818" s="4"/>
      <c r="W1818" s="4"/>
      <c r="AG1818" s="9"/>
      <c r="AT1818" s="4"/>
      <c r="AU1818" s="4"/>
      <c r="BA1818" s="4"/>
      <c r="BB1818" s="4"/>
    </row>
    <row r="1819" spans="15:54" x14ac:dyDescent="0.4">
      <c r="O1819" s="4"/>
      <c r="P1819" s="4"/>
      <c r="V1819" s="4"/>
      <c r="W1819" s="4"/>
      <c r="AG1819" s="9"/>
      <c r="AT1819" s="4"/>
      <c r="AU1819" s="4"/>
      <c r="BA1819" s="4"/>
      <c r="BB1819" s="4"/>
    </row>
    <row r="1820" spans="15:54" x14ac:dyDescent="0.4">
      <c r="O1820" s="4"/>
      <c r="P1820" s="4"/>
      <c r="V1820" s="4"/>
      <c r="W1820" s="4"/>
      <c r="AG1820" s="9"/>
      <c r="AT1820" s="4"/>
      <c r="AU1820" s="4"/>
      <c r="BA1820" s="4"/>
      <c r="BB1820" s="4"/>
    </row>
    <row r="1821" spans="15:54" x14ac:dyDescent="0.4">
      <c r="O1821" s="4"/>
      <c r="P1821" s="4"/>
      <c r="V1821" s="4"/>
      <c r="W1821" s="4"/>
      <c r="AG1821" s="9"/>
      <c r="AT1821" s="4"/>
      <c r="AU1821" s="4"/>
      <c r="BA1821" s="4"/>
      <c r="BB1821" s="4"/>
    </row>
    <row r="1822" spans="15:54" x14ac:dyDescent="0.4">
      <c r="O1822" s="4"/>
      <c r="P1822" s="4"/>
      <c r="V1822" s="4"/>
      <c r="W1822" s="4"/>
      <c r="AG1822" s="9"/>
      <c r="AT1822" s="4"/>
      <c r="AU1822" s="4"/>
      <c r="BA1822" s="4"/>
      <c r="BB1822" s="4"/>
    </row>
    <row r="1823" spans="15:54" x14ac:dyDescent="0.4">
      <c r="O1823" s="4"/>
      <c r="P1823" s="4"/>
      <c r="V1823" s="4"/>
      <c r="W1823" s="4"/>
      <c r="AG1823" s="9"/>
      <c r="AT1823" s="4"/>
      <c r="AU1823" s="4"/>
      <c r="BA1823" s="4"/>
      <c r="BB1823" s="4"/>
    </row>
    <row r="1824" spans="15:54" x14ac:dyDescent="0.4">
      <c r="O1824" s="4"/>
      <c r="P1824" s="4"/>
      <c r="V1824" s="4"/>
      <c r="W1824" s="4"/>
      <c r="AG1824" s="9"/>
      <c r="AT1824" s="4"/>
      <c r="AU1824" s="4"/>
      <c r="BA1824" s="4"/>
      <c r="BB1824" s="4"/>
    </row>
    <row r="1825" spans="15:54" x14ac:dyDescent="0.4">
      <c r="O1825" s="4"/>
      <c r="P1825" s="4"/>
      <c r="V1825" s="4"/>
      <c r="W1825" s="4"/>
      <c r="AG1825" s="9"/>
      <c r="AT1825" s="4"/>
      <c r="AU1825" s="4"/>
      <c r="BA1825" s="4"/>
      <c r="BB1825" s="4"/>
    </row>
    <row r="1826" spans="15:54" x14ac:dyDescent="0.4">
      <c r="O1826" s="4"/>
      <c r="P1826" s="4"/>
      <c r="V1826" s="4"/>
      <c r="W1826" s="4"/>
      <c r="AG1826" s="9"/>
      <c r="AT1826" s="4"/>
      <c r="AU1826" s="4"/>
      <c r="BA1826" s="4"/>
      <c r="BB1826" s="4"/>
    </row>
    <row r="1827" spans="15:54" x14ac:dyDescent="0.4">
      <c r="O1827" s="4"/>
      <c r="P1827" s="4"/>
      <c r="V1827" s="4"/>
      <c r="W1827" s="4"/>
      <c r="AG1827" s="9"/>
      <c r="AT1827" s="4"/>
      <c r="AU1827" s="4"/>
      <c r="BA1827" s="4"/>
      <c r="BB1827" s="4"/>
    </row>
    <row r="1828" spans="15:54" x14ac:dyDescent="0.4">
      <c r="O1828" s="4"/>
      <c r="P1828" s="4"/>
      <c r="V1828" s="4"/>
      <c r="W1828" s="4"/>
      <c r="AT1828" s="4"/>
      <c r="AU1828" s="4"/>
      <c r="BA1828" s="4"/>
      <c r="BB1828" s="4"/>
    </row>
    <row r="1829" spans="15:54" x14ac:dyDescent="0.4">
      <c r="O1829" s="4"/>
      <c r="P1829" s="4"/>
      <c r="V1829" s="4"/>
      <c r="W1829" s="4"/>
      <c r="AG1829" s="9"/>
      <c r="AT1829" s="4"/>
      <c r="AU1829" s="4"/>
      <c r="BA1829" s="4"/>
      <c r="BB1829" s="4"/>
    </row>
    <row r="1830" spans="15:54" x14ac:dyDescent="0.4">
      <c r="O1830" s="4"/>
      <c r="P1830" s="4"/>
      <c r="V1830" s="4"/>
      <c r="W1830" s="4"/>
      <c r="AG1830" s="9"/>
      <c r="AT1830" s="4"/>
      <c r="AU1830" s="4"/>
      <c r="BA1830" s="4"/>
      <c r="BB1830" s="4"/>
    </row>
    <row r="1831" spans="15:54" x14ac:dyDescent="0.4">
      <c r="O1831" s="4"/>
      <c r="P1831" s="4"/>
      <c r="V1831" s="4"/>
      <c r="W1831" s="4"/>
      <c r="AG1831" s="9"/>
      <c r="AT1831" s="4"/>
      <c r="AU1831" s="4"/>
      <c r="BA1831" s="4"/>
      <c r="BB1831" s="4"/>
    </row>
    <row r="1832" spans="15:54" x14ac:dyDescent="0.4">
      <c r="O1832" s="4"/>
      <c r="P1832" s="4"/>
      <c r="V1832" s="4"/>
      <c r="W1832" s="4"/>
      <c r="AG1832" s="9"/>
      <c r="AT1832" s="4"/>
      <c r="AU1832" s="4"/>
      <c r="BA1832" s="4"/>
      <c r="BB1832" s="4"/>
    </row>
    <row r="1833" spans="15:54" x14ac:dyDescent="0.4">
      <c r="O1833" s="4"/>
      <c r="P1833" s="4"/>
      <c r="V1833" s="4"/>
      <c r="W1833" s="4"/>
      <c r="AG1833" s="9"/>
      <c r="AT1833" s="4"/>
      <c r="AU1833" s="4"/>
      <c r="BA1833" s="4"/>
      <c r="BB1833" s="4"/>
    </row>
    <row r="1834" spans="15:54" x14ac:dyDescent="0.4">
      <c r="O1834" s="4"/>
      <c r="P1834" s="4"/>
      <c r="V1834" s="4"/>
      <c r="W1834" s="4"/>
      <c r="AG1834" s="9"/>
      <c r="AT1834" s="4"/>
      <c r="AU1834" s="4"/>
      <c r="BA1834" s="4"/>
      <c r="BB1834" s="4"/>
    </row>
    <row r="1835" spans="15:54" x14ac:dyDescent="0.4">
      <c r="O1835" s="4"/>
      <c r="P1835" s="4"/>
      <c r="V1835" s="4"/>
      <c r="W1835" s="4"/>
      <c r="AG1835" s="9"/>
      <c r="AT1835" s="4"/>
      <c r="AU1835" s="4"/>
      <c r="BA1835" s="4"/>
      <c r="BB1835" s="4"/>
    </row>
    <row r="1836" spans="15:54" x14ac:dyDescent="0.4">
      <c r="O1836" s="4"/>
      <c r="P1836" s="4"/>
      <c r="V1836" s="4"/>
      <c r="W1836" s="4"/>
      <c r="AG1836" s="9"/>
      <c r="AT1836" s="4"/>
      <c r="AU1836" s="4"/>
      <c r="BA1836" s="4"/>
      <c r="BB1836" s="4"/>
    </row>
    <row r="1837" spans="15:54" x14ac:dyDescent="0.4">
      <c r="O1837" s="4"/>
      <c r="P1837" s="4"/>
      <c r="V1837" s="4"/>
      <c r="W1837" s="4"/>
      <c r="AG1837" s="9"/>
      <c r="AT1837" s="4"/>
      <c r="AU1837" s="4"/>
      <c r="BA1837" s="4"/>
      <c r="BB1837" s="4"/>
    </row>
    <row r="1838" spans="15:54" x14ac:dyDescent="0.4">
      <c r="O1838" s="4"/>
      <c r="P1838" s="4"/>
      <c r="V1838" s="4"/>
      <c r="W1838" s="4"/>
      <c r="AG1838" s="9"/>
      <c r="AT1838" s="4"/>
      <c r="AU1838" s="4"/>
      <c r="BA1838" s="4"/>
      <c r="BB1838" s="4"/>
    </row>
    <row r="1839" spans="15:54" x14ac:dyDescent="0.4">
      <c r="O1839" s="4"/>
      <c r="P1839" s="4"/>
      <c r="V1839" s="4"/>
      <c r="W1839" s="4"/>
      <c r="AG1839" s="9"/>
      <c r="AT1839" s="4"/>
      <c r="AU1839" s="4"/>
      <c r="BA1839" s="4"/>
      <c r="BB1839" s="4"/>
    </row>
    <row r="1840" spans="15:54" x14ac:dyDescent="0.4">
      <c r="O1840" s="4"/>
      <c r="P1840" s="4"/>
      <c r="V1840" s="4"/>
      <c r="W1840" s="4"/>
      <c r="AG1840" s="9"/>
      <c r="AT1840" s="4"/>
      <c r="AU1840" s="4"/>
      <c r="BA1840" s="4"/>
      <c r="BB1840" s="4"/>
    </row>
    <row r="1841" spans="15:54" x14ac:dyDescent="0.4">
      <c r="O1841" s="4"/>
      <c r="P1841" s="4"/>
      <c r="V1841" s="4"/>
      <c r="W1841" s="4"/>
      <c r="AG1841" s="9"/>
      <c r="AT1841" s="4"/>
      <c r="AU1841" s="4"/>
      <c r="BA1841" s="4"/>
      <c r="BB1841" s="4"/>
    </row>
    <row r="1842" spans="15:54" x14ac:dyDescent="0.4">
      <c r="O1842" s="4"/>
      <c r="P1842" s="4"/>
      <c r="V1842" s="4"/>
      <c r="W1842" s="4"/>
      <c r="AG1842" s="9"/>
      <c r="AT1842" s="4"/>
      <c r="AU1842" s="4"/>
      <c r="BA1842" s="4"/>
      <c r="BB1842" s="4"/>
    </row>
    <row r="1843" spans="15:54" x14ac:dyDescent="0.4">
      <c r="O1843" s="4"/>
      <c r="P1843" s="4"/>
      <c r="V1843" s="4"/>
      <c r="W1843" s="4"/>
      <c r="AG1843" s="9"/>
      <c r="AT1843" s="4"/>
      <c r="AU1843" s="4"/>
      <c r="BA1843" s="4"/>
      <c r="BB1843" s="4"/>
    </row>
    <row r="1844" spans="15:54" x14ac:dyDescent="0.4">
      <c r="O1844" s="4"/>
      <c r="P1844" s="4"/>
      <c r="V1844" s="4"/>
      <c r="W1844" s="4"/>
      <c r="AG1844" s="9"/>
      <c r="AT1844" s="4"/>
      <c r="AU1844" s="4"/>
      <c r="BA1844" s="4"/>
      <c r="BB1844" s="4"/>
    </row>
    <row r="1845" spans="15:54" x14ac:dyDescent="0.4">
      <c r="O1845" s="4"/>
      <c r="P1845" s="4"/>
      <c r="V1845" s="4"/>
      <c r="W1845" s="4"/>
      <c r="AG1845" s="9"/>
      <c r="AT1845" s="4"/>
      <c r="AU1845" s="4"/>
      <c r="BA1845" s="4"/>
      <c r="BB1845" s="4"/>
    </row>
    <row r="1846" spans="15:54" x14ac:dyDescent="0.4">
      <c r="O1846" s="4"/>
      <c r="P1846" s="4"/>
      <c r="V1846" s="4"/>
      <c r="W1846" s="4"/>
      <c r="AG1846" s="9"/>
      <c r="AT1846" s="4"/>
      <c r="AU1846" s="4"/>
      <c r="BA1846" s="4"/>
      <c r="BB1846" s="4"/>
    </row>
    <row r="1847" spans="15:54" x14ac:dyDescent="0.4">
      <c r="O1847" s="4"/>
      <c r="P1847" s="4"/>
      <c r="V1847" s="4"/>
      <c r="W1847" s="4"/>
      <c r="AG1847" s="9"/>
      <c r="AT1847" s="4"/>
      <c r="AU1847" s="4"/>
      <c r="BA1847" s="4"/>
      <c r="BB1847" s="4"/>
    </row>
    <row r="1848" spans="15:54" x14ac:dyDescent="0.4">
      <c r="O1848" s="4"/>
      <c r="P1848" s="4"/>
      <c r="V1848" s="4"/>
      <c r="W1848" s="4"/>
      <c r="AG1848" s="9"/>
      <c r="AT1848" s="4"/>
      <c r="AU1848" s="4"/>
      <c r="BA1848" s="4"/>
      <c r="BB1848" s="4"/>
    </row>
    <row r="1849" spans="15:54" x14ac:dyDescent="0.4">
      <c r="O1849" s="4"/>
      <c r="P1849" s="4"/>
      <c r="V1849" s="4"/>
      <c r="W1849" s="4"/>
      <c r="AG1849" s="9"/>
      <c r="AT1849" s="4"/>
      <c r="AU1849" s="4"/>
      <c r="BA1849" s="4"/>
      <c r="BB1849" s="4"/>
    </row>
    <row r="1850" spans="15:54" x14ac:dyDescent="0.4">
      <c r="O1850" s="4"/>
      <c r="P1850" s="4"/>
      <c r="V1850" s="4"/>
      <c r="W1850" s="4"/>
      <c r="AG1850" s="9"/>
      <c r="AT1850" s="4"/>
      <c r="AU1850" s="4"/>
      <c r="BA1850" s="4"/>
      <c r="BB1850" s="4"/>
    </row>
    <row r="1851" spans="15:54" x14ac:dyDescent="0.4">
      <c r="O1851" s="4"/>
      <c r="P1851" s="4"/>
      <c r="V1851" s="4"/>
      <c r="W1851" s="4"/>
      <c r="AG1851" s="9"/>
      <c r="AT1851" s="4"/>
      <c r="AU1851" s="4"/>
      <c r="BA1851" s="4"/>
      <c r="BB1851" s="4"/>
    </row>
    <row r="1852" spans="15:54" x14ac:dyDescent="0.4">
      <c r="O1852" s="4"/>
      <c r="P1852" s="4"/>
      <c r="V1852" s="4"/>
      <c r="W1852" s="4"/>
      <c r="AG1852" s="9"/>
      <c r="AT1852" s="4"/>
      <c r="AU1852" s="4"/>
      <c r="BA1852" s="4"/>
      <c r="BB1852" s="4"/>
    </row>
    <row r="1853" spans="15:54" x14ac:dyDescent="0.4">
      <c r="O1853" s="4"/>
      <c r="P1853" s="4"/>
      <c r="V1853" s="4"/>
      <c r="W1853" s="4"/>
      <c r="AG1853" s="9"/>
      <c r="AT1853" s="4"/>
      <c r="AU1853" s="4"/>
      <c r="BA1853" s="4"/>
      <c r="BB1853" s="4"/>
    </row>
    <row r="1854" spans="15:54" x14ac:dyDescent="0.4">
      <c r="O1854" s="4"/>
      <c r="P1854" s="4"/>
      <c r="V1854" s="4"/>
      <c r="W1854" s="4"/>
      <c r="AG1854" s="9"/>
      <c r="AT1854" s="4"/>
      <c r="AU1854" s="4"/>
      <c r="BA1854" s="4"/>
      <c r="BB1854" s="4"/>
    </row>
    <row r="1855" spans="15:54" x14ac:dyDescent="0.4">
      <c r="O1855" s="4"/>
      <c r="P1855" s="4"/>
      <c r="V1855" s="4"/>
      <c r="W1855" s="4"/>
      <c r="AG1855" s="9"/>
      <c r="AT1855" s="4"/>
      <c r="AU1855" s="4"/>
      <c r="BA1855" s="4"/>
      <c r="BB1855" s="4"/>
    </row>
    <row r="1856" spans="15:54" x14ac:dyDescent="0.4">
      <c r="O1856" s="4"/>
      <c r="P1856" s="4"/>
      <c r="V1856" s="4"/>
      <c r="W1856" s="4"/>
      <c r="AG1856" s="9"/>
      <c r="AT1856" s="4"/>
      <c r="AU1856" s="4"/>
      <c r="BA1856" s="4"/>
      <c r="BB1856" s="4"/>
    </row>
    <row r="1857" spans="15:54" x14ac:dyDescent="0.4">
      <c r="O1857" s="4"/>
      <c r="P1857" s="4"/>
      <c r="V1857" s="4"/>
      <c r="W1857" s="4"/>
      <c r="AG1857" s="9"/>
      <c r="AT1857" s="4"/>
      <c r="AU1857" s="4"/>
      <c r="BA1857" s="4"/>
      <c r="BB1857" s="4"/>
    </row>
    <row r="1858" spans="15:54" x14ac:dyDescent="0.4">
      <c r="O1858" s="4"/>
      <c r="P1858" s="4"/>
      <c r="V1858" s="4"/>
      <c r="W1858" s="4"/>
      <c r="AG1858" s="9"/>
      <c r="AT1858" s="4"/>
      <c r="AU1858" s="4"/>
      <c r="BA1858" s="4"/>
      <c r="BB1858" s="4"/>
    </row>
    <row r="1859" spans="15:54" x14ac:dyDescent="0.4">
      <c r="O1859" s="4"/>
      <c r="P1859" s="4"/>
      <c r="V1859" s="4"/>
      <c r="W1859" s="4"/>
      <c r="AG1859" s="9"/>
      <c r="AT1859" s="4"/>
      <c r="AU1859" s="4"/>
      <c r="BA1859" s="4"/>
      <c r="BB1859" s="4"/>
    </row>
    <row r="1860" spans="15:54" x14ac:dyDescent="0.4">
      <c r="O1860" s="4"/>
      <c r="P1860" s="4"/>
      <c r="V1860" s="4"/>
      <c r="W1860" s="4"/>
      <c r="AG1860" s="9"/>
      <c r="AT1860" s="4"/>
      <c r="AU1860" s="4"/>
      <c r="BA1860" s="4"/>
      <c r="BB1860" s="4"/>
    </row>
    <row r="1861" spans="15:54" x14ac:dyDescent="0.4">
      <c r="O1861" s="4"/>
      <c r="P1861" s="4"/>
      <c r="V1861" s="4"/>
      <c r="W1861" s="4"/>
      <c r="AG1861" s="9"/>
      <c r="AT1861" s="4"/>
      <c r="AU1861" s="4"/>
      <c r="BA1861" s="4"/>
      <c r="BB1861" s="4"/>
    </row>
    <row r="1862" spans="15:54" x14ac:dyDescent="0.4">
      <c r="O1862" s="4"/>
      <c r="P1862" s="4"/>
      <c r="V1862" s="4"/>
      <c r="W1862" s="4"/>
      <c r="AG1862" s="9"/>
      <c r="AT1862" s="4"/>
      <c r="AU1862" s="4"/>
      <c r="BA1862" s="4"/>
      <c r="BB1862" s="4"/>
    </row>
    <row r="1863" spans="15:54" x14ac:dyDescent="0.4">
      <c r="O1863" s="4"/>
      <c r="P1863" s="4"/>
      <c r="V1863" s="4"/>
      <c r="W1863" s="4"/>
      <c r="AG1863" s="9"/>
      <c r="AT1863" s="4"/>
      <c r="AU1863" s="4"/>
      <c r="BA1863" s="4"/>
      <c r="BB1863" s="4"/>
    </row>
    <row r="1864" spans="15:54" x14ac:dyDescent="0.4">
      <c r="O1864" s="4"/>
      <c r="P1864" s="4"/>
      <c r="V1864" s="4"/>
      <c r="W1864" s="4"/>
      <c r="AG1864" s="9"/>
      <c r="AT1864" s="4"/>
      <c r="AU1864" s="4"/>
      <c r="BA1864" s="4"/>
      <c r="BB1864" s="4"/>
    </row>
    <row r="1865" spans="15:54" x14ac:dyDescent="0.4">
      <c r="O1865" s="4"/>
      <c r="P1865" s="4"/>
      <c r="V1865" s="4"/>
      <c r="W1865" s="4"/>
      <c r="AG1865" s="9"/>
      <c r="AT1865" s="4"/>
      <c r="AU1865" s="4"/>
      <c r="BA1865" s="4"/>
      <c r="BB1865" s="4"/>
    </row>
    <row r="1866" spans="15:54" x14ac:dyDescent="0.4">
      <c r="O1866" s="4"/>
      <c r="P1866" s="4"/>
      <c r="V1866" s="4"/>
      <c r="W1866" s="4"/>
      <c r="AG1866" s="9"/>
      <c r="AT1866" s="4"/>
      <c r="AU1866" s="4"/>
      <c r="BA1866" s="4"/>
      <c r="BB1866" s="4"/>
    </row>
    <row r="1867" spans="15:54" x14ac:dyDescent="0.4">
      <c r="O1867" s="4"/>
      <c r="P1867" s="4"/>
      <c r="V1867" s="4"/>
      <c r="W1867" s="4"/>
      <c r="AG1867" s="9"/>
      <c r="AT1867" s="4"/>
      <c r="AU1867" s="4"/>
      <c r="BA1867" s="4"/>
      <c r="BB1867" s="4"/>
    </row>
    <row r="1868" spans="15:54" x14ac:dyDescent="0.4">
      <c r="O1868" s="4"/>
      <c r="P1868" s="4"/>
      <c r="V1868" s="4"/>
      <c r="W1868" s="4"/>
      <c r="AG1868" s="9"/>
      <c r="AT1868" s="4"/>
      <c r="AU1868" s="4"/>
      <c r="BA1868" s="4"/>
      <c r="BB1868" s="4"/>
    </row>
    <row r="1869" spans="15:54" x14ac:dyDescent="0.4">
      <c r="O1869" s="4"/>
      <c r="P1869" s="4"/>
      <c r="V1869" s="4"/>
      <c r="W1869" s="4"/>
      <c r="AG1869" s="9"/>
      <c r="AT1869" s="4"/>
      <c r="AU1869" s="4"/>
      <c r="BA1869" s="4"/>
      <c r="BB1869" s="4"/>
    </row>
    <row r="1870" spans="15:54" x14ac:dyDescent="0.4">
      <c r="O1870" s="4"/>
      <c r="P1870" s="4"/>
      <c r="V1870" s="4"/>
      <c r="W1870" s="4"/>
      <c r="AG1870" s="9"/>
      <c r="AT1870" s="4"/>
      <c r="AU1870" s="4"/>
      <c r="BA1870" s="4"/>
      <c r="BB1870" s="4"/>
    </row>
    <row r="1871" spans="15:54" x14ac:dyDescent="0.4">
      <c r="O1871" s="4"/>
      <c r="P1871" s="4"/>
      <c r="V1871" s="4"/>
      <c r="W1871" s="4"/>
      <c r="AG1871" s="9"/>
      <c r="AT1871" s="4"/>
      <c r="AU1871" s="4"/>
      <c r="BA1871" s="4"/>
      <c r="BB1871" s="4"/>
    </row>
    <row r="1872" spans="15:54" x14ac:dyDescent="0.4">
      <c r="O1872" s="4"/>
      <c r="P1872" s="4"/>
      <c r="V1872" s="4"/>
      <c r="W1872" s="4"/>
      <c r="AG1872" s="9"/>
      <c r="AT1872" s="4"/>
      <c r="AU1872" s="4"/>
      <c r="BA1872" s="4"/>
      <c r="BB1872" s="4"/>
    </row>
    <row r="1873" spans="15:54" x14ac:dyDescent="0.4">
      <c r="O1873" s="4"/>
      <c r="P1873" s="4"/>
      <c r="V1873" s="4"/>
      <c r="W1873" s="4"/>
      <c r="AG1873" s="9"/>
      <c r="AT1873" s="4"/>
      <c r="AU1873" s="4"/>
      <c r="BA1873" s="4"/>
      <c r="BB1873" s="4"/>
    </row>
    <row r="1874" spans="15:54" x14ac:dyDescent="0.4">
      <c r="O1874" s="4"/>
      <c r="P1874" s="4"/>
      <c r="V1874" s="4"/>
      <c r="W1874" s="4"/>
      <c r="AG1874" s="9"/>
      <c r="AT1874" s="4"/>
      <c r="AU1874" s="4"/>
      <c r="BA1874" s="4"/>
      <c r="BB1874" s="4"/>
    </row>
    <row r="1875" spans="15:54" x14ac:dyDescent="0.4">
      <c r="O1875" s="4"/>
      <c r="P1875" s="4"/>
      <c r="V1875" s="4"/>
      <c r="W1875" s="4"/>
      <c r="AG1875" s="9"/>
      <c r="AT1875" s="4"/>
      <c r="AU1875" s="4"/>
      <c r="BA1875" s="4"/>
      <c r="BB1875" s="4"/>
    </row>
    <row r="1876" spans="15:54" x14ac:dyDescent="0.4">
      <c r="O1876" s="4"/>
      <c r="P1876" s="4"/>
      <c r="V1876" s="4"/>
      <c r="W1876" s="4"/>
      <c r="AG1876" s="9"/>
      <c r="AT1876" s="4"/>
      <c r="AU1876" s="4"/>
      <c r="BA1876" s="4"/>
      <c r="BB1876" s="4"/>
    </row>
    <row r="1877" spans="15:54" x14ac:dyDescent="0.4">
      <c r="O1877" s="4"/>
      <c r="P1877" s="4"/>
      <c r="V1877" s="4"/>
      <c r="W1877" s="4"/>
      <c r="AG1877" s="9"/>
      <c r="AT1877" s="4"/>
      <c r="AU1877" s="4"/>
      <c r="BA1877" s="4"/>
      <c r="BB1877" s="4"/>
    </row>
    <row r="1878" spans="15:54" x14ac:dyDescent="0.4">
      <c r="O1878" s="4"/>
      <c r="P1878" s="4"/>
      <c r="V1878" s="4"/>
      <c r="W1878" s="4"/>
      <c r="AG1878" s="9"/>
      <c r="AT1878" s="4"/>
      <c r="AU1878" s="4"/>
      <c r="BA1878" s="4"/>
      <c r="BB1878" s="4"/>
    </row>
    <row r="1879" spans="15:54" x14ac:dyDescent="0.4">
      <c r="O1879" s="4"/>
      <c r="P1879" s="4"/>
      <c r="V1879" s="4"/>
      <c r="W1879" s="4"/>
      <c r="AG1879" s="9"/>
      <c r="AT1879" s="4"/>
      <c r="AU1879" s="4"/>
      <c r="BA1879" s="4"/>
      <c r="BB1879" s="4"/>
    </row>
    <row r="1880" spans="15:54" x14ac:dyDescent="0.4">
      <c r="O1880" s="4"/>
      <c r="P1880" s="4"/>
      <c r="V1880" s="4"/>
      <c r="W1880" s="4"/>
      <c r="AG1880" s="9"/>
      <c r="AT1880" s="4"/>
      <c r="AU1880" s="4"/>
      <c r="BA1880" s="4"/>
      <c r="BB1880" s="4"/>
    </row>
    <row r="1881" spans="15:54" x14ac:dyDescent="0.4">
      <c r="O1881" s="4"/>
      <c r="P1881" s="4"/>
      <c r="V1881" s="4"/>
      <c r="W1881" s="4"/>
      <c r="AG1881" s="9"/>
      <c r="AT1881" s="4"/>
      <c r="AU1881" s="4"/>
      <c r="BA1881" s="4"/>
      <c r="BB1881" s="4"/>
    </row>
    <row r="1882" spans="15:54" x14ac:dyDescent="0.4">
      <c r="O1882" s="4"/>
      <c r="P1882" s="4"/>
      <c r="V1882" s="4"/>
      <c r="W1882" s="4"/>
      <c r="AG1882" s="9"/>
      <c r="AT1882" s="4"/>
      <c r="AU1882" s="4"/>
      <c r="BA1882" s="4"/>
      <c r="BB1882" s="4"/>
    </row>
    <row r="1883" spans="15:54" x14ac:dyDescent="0.4">
      <c r="O1883" s="4"/>
      <c r="P1883" s="4"/>
      <c r="V1883" s="4"/>
      <c r="W1883" s="4"/>
      <c r="AG1883" s="9"/>
      <c r="AT1883" s="4"/>
      <c r="AU1883" s="4"/>
      <c r="BA1883" s="4"/>
      <c r="BB1883" s="4"/>
    </row>
    <row r="1884" spans="15:54" x14ac:dyDescent="0.4">
      <c r="O1884" s="4"/>
      <c r="P1884" s="4"/>
      <c r="V1884" s="4"/>
      <c r="W1884" s="4"/>
      <c r="AG1884" s="9"/>
      <c r="AT1884" s="4"/>
      <c r="AU1884" s="4"/>
      <c r="BA1884" s="4"/>
      <c r="BB1884" s="4"/>
    </row>
    <row r="1885" spans="15:54" x14ac:dyDescent="0.4">
      <c r="O1885" s="4"/>
      <c r="P1885" s="4"/>
      <c r="V1885" s="4"/>
      <c r="W1885" s="4"/>
      <c r="AG1885" s="9"/>
      <c r="AT1885" s="4"/>
      <c r="AU1885" s="4"/>
      <c r="BA1885" s="4"/>
      <c r="BB1885" s="4"/>
    </row>
    <row r="1886" spans="15:54" x14ac:dyDescent="0.4">
      <c r="O1886" s="4"/>
      <c r="P1886" s="4"/>
      <c r="V1886" s="4"/>
      <c r="W1886" s="4"/>
      <c r="AG1886" s="9"/>
      <c r="AT1886" s="4"/>
      <c r="AU1886" s="4"/>
      <c r="BA1886" s="4"/>
      <c r="BB1886" s="4"/>
    </row>
    <row r="1887" spans="15:54" x14ac:dyDescent="0.4">
      <c r="O1887" s="4"/>
      <c r="P1887" s="4"/>
      <c r="V1887" s="4"/>
      <c r="W1887" s="4"/>
      <c r="AG1887" s="9"/>
      <c r="AT1887" s="4"/>
      <c r="AU1887" s="4"/>
      <c r="BA1887" s="4"/>
      <c r="BB1887" s="4"/>
    </row>
    <row r="1888" spans="15:54" x14ac:dyDescent="0.4">
      <c r="O1888" s="4"/>
      <c r="P1888" s="4"/>
      <c r="V1888" s="4"/>
      <c r="W1888" s="4"/>
      <c r="AG1888" s="9"/>
      <c r="AT1888" s="4"/>
      <c r="AU1888" s="4"/>
      <c r="BA1888" s="4"/>
      <c r="BB1888" s="4"/>
    </row>
    <row r="1889" spans="15:54" x14ac:dyDescent="0.4">
      <c r="O1889" s="4"/>
      <c r="P1889" s="4"/>
      <c r="V1889" s="4"/>
      <c r="W1889" s="4"/>
      <c r="AT1889" s="4"/>
      <c r="AU1889" s="4"/>
      <c r="BA1889" s="4"/>
      <c r="BB1889" s="4"/>
    </row>
    <row r="1890" spans="15:54" x14ac:dyDescent="0.4">
      <c r="O1890" s="4"/>
      <c r="P1890" s="4"/>
      <c r="V1890" s="4"/>
      <c r="W1890" s="4"/>
      <c r="AG1890" s="9"/>
      <c r="AT1890" s="4"/>
      <c r="AU1890" s="4"/>
      <c r="BA1890" s="4"/>
      <c r="BB1890" s="4"/>
    </row>
    <row r="1891" spans="15:54" x14ac:dyDescent="0.4">
      <c r="O1891" s="4"/>
      <c r="P1891" s="4"/>
      <c r="V1891" s="4"/>
      <c r="W1891" s="4"/>
      <c r="AG1891" s="9"/>
      <c r="AT1891" s="4"/>
      <c r="AU1891" s="4"/>
      <c r="BA1891" s="4"/>
      <c r="BB1891" s="4"/>
    </row>
    <row r="1892" spans="15:54" x14ac:dyDescent="0.4">
      <c r="O1892" s="4"/>
      <c r="P1892" s="4"/>
      <c r="V1892" s="4"/>
      <c r="W1892" s="4"/>
      <c r="AG1892" s="9"/>
      <c r="AT1892" s="4"/>
      <c r="AU1892" s="4"/>
      <c r="BA1892" s="4"/>
      <c r="BB1892" s="4"/>
    </row>
    <row r="1893" spans="15:54" x14ac:dyDescent="0.4">
      <c r="O1893" s="4"/>
      <c r="P1893" s="4"/>
      <c r="V1893" s="4"/>
      <c r="W1893" s="4"/>
      <c r="AG1893" s="9"/>
      <c r="AT1893" s="4"/>
      <c r="AU1893" s="4"/>
      <c r="BA1893" s="4"/>
      <c r="BB1893" s="4"/>
    </row>
    <row r="1894" spans="15:54" x14ac:dyDescent="0.4">
      <c r="O1894" s="4"/>
      <c r="P1894" s="4"/>
      <c r="V1894" s="4"/>
      <c r="W1894" s="4"/>
      <c r="AG1894" s="9"/>
      <c r="AT1894" s="4"/>
      <c r="AU1894" s="4"/>
      <c r="BA1894" s="4"/>
      <c r="BB1894" s="4"/>
    </row>
    <row r="1895" spans="15:54" x14ac:dyDescent="0.4">
      <c r="O1895" s="4"/>
      <c r="P1895" s="4"/>
      <c r="V1895" s="4"/>
      <c r="W1895" s="4"/>
      <c r="AG1895" s="9"/>
      <c r="AT1895" s="4"/>
      <c r="AU1895" s="4"/>
      <c r="BA1895" s="4"/>
      <c r="BB1895" s="4"/>
    </row>
    <row r="1896" spans="15:54" x14ac:dyDescent="0.4">
      <c r="O1896" s="4"/>
      <c r="P1896" s="4"/>
      <c r="V1896" s="4"/>
      <c r="W1896" s="4"/>
      <c r="AG1896" s="9"/>
      <c r="AT1896" s="4"/>
      <c r="AU1896" s="4"/>
      <c r="BA1896" s="4"/>
      <c r="BB1896" s="4"/>
    </row>
    <row r="1897" spans="15:54" x14ac:dyDescent="0.4">
      <c r="O1897" s="4"/>
      <c r="P1897" s="4"/>
      <c r="V1897" s="4"/>
      <c r="W1897" s="4"/>
      <c r="AG1897" s="9"/>
      <c r="AT1897" s="4"/>
      <c r="AU1897" s="4"/>
      <c r="BA1897" s="4"/>
      <c r="BB1897" s="4"/>
    </row>
    <row r="1898" spans="15:54" x14ac:dyDescent="0.4">
      <c r="O1898" s="4"/>
      <c r="P1898" s="4"/>
      <c r="V1898" s="4"/>
      <c r="W1898" s="4"/>
      <c r="AG1898" s="9"/>
      <c r="AT1898" s="4"/>
      <c r="AU1898" s="4"/>
      <c r="BA1898" s="4"/>
      <c r="BB1898" s="4"/>
    </row>
    <row r="1899" spans="15:54" x14ac:dyDescent="0.4">
      <c r="O1899" s="4"/>
      <c r="P1899" s="4"/>
      <c r="V1899" s="4"/>
      <c r="W1899" s="4"/>
      <c r="AG1899" s="9"/>
      <c r="AT1899" s="4"/>
      <c r="AU1899" s="4"/>
      <c r="BA1899" s="4"/>
      <c r="BB1899" s="4"/>
    </row>
    <row r="1900" spans="15:54" x14ac:dyDescent="0.4">
      <c r="O1900" s="4"/>
      <c r="P1900" s="4"/>
      <c r="V1900" s="4"/>
      <c r="W1900" s="4"/>
      <c r="AG1900" s="9"/>
      <c r="AT1900" s="4"/>
      <c r="AU1900" s="4"/>
      <c r="BA1900" s="4"/>
      <c r="BB1900" s="4"/>
    </row>
    <row r="1901" spans="15:54" x14ac:dyDescent="0.4">
      <c r="O1901" s="4"/>
      <c r="P1901" s="4"/>
      <c r="V1901" s="4"/>
      <c r="W1901" s="4"/>
      <c r="AG1901" s="9"/>
      <c r="AT1901" s="4"/>
      <c r="AU1901" s="4"/>
      <c r="BA1901" s="4"/>
      <c r="BB1901" s="4"/>
    </row>
    <row r="1902" spans="15:54" x14ac:dyDescent="0.4">
      <c r="O1902" s="4"/>
      <c r="P1902" s="4"/>
      <c r="V1902" s="4"/>
      <c r="W1902" s="4"/>
      <c r="AG1902" s="9"/>
      <c r="AT1902" s="4"/>
      <c r="AU1902" s="4"/>
      <c r="BA1902" s="4"/>
      <c r="BB1902" s="4"/>
    </row>
    <row r="1903" spans="15:54" x14ac:dyDescent="0.4">
      <c r="O1903" s="4"/>
      <c r="P1903" s="4"/>
      <c r="V1903" s="4"/>
      <c r="W1903" s="4"/>
      <c r="AG1903" s="9"/>
      <c r="AT1903" s="4"/>
      <c r="AU1903" s="4"/>
      <c r="BA1903" s="4"/>
      <c r="BB1903" s="4"/>
    </row>
    <row r="1904" spans="15:54" x14ac:dyDescent="0.4">
      <c r="O1904" s="4"/>
      <c r="P1904" s="4"/>
      <c r="V1904" s="4"/>
      <c r="W1904" s="4"/>
      <c r="AG1904" s="9"/>
      <c r="AT1904" s="4"/>
      <c r="AU1904" s="4"/>
      <c r="BA1904" s="4"/>
      <c r="BB1904" s="4"/>
    </row>
    <row r="1905" spans="15:54" x14ac:dyDescent="0.4">
      <c r="O1905" s="4"/>
      <c r="P1905" s="4"/>
      <c r="V1905" s="4"/>
      <c r="W1905" s="4"/>
      <c r="AG1905" s="9"/>
      <c r="AT1905" s="4"/>
      <c r="AU1905" s="4"/>
      <c r="BA1905" s="4"/>
      <c r="BB1905" s="4"/>
    </row>
    <row r="1906" spans="15:54" x14ac:dyDescent="0.4">
      <c r="O1906" s="4"/>
      <c r="P1906" s="4"/>
      <c r="V1906" s="4"/>
      <c r="W1906" s="4"/>
      <c r="AG1906" s="9"/>
      <c r="AT1906" s="4"/>
      <c r="AU1906" s="4"/>
      <c r="BA1906" s="4"/>
      <c r="BB1906" s="4"/>
    </row>
    <row r="1907" spans="15:54" x14ac:dyDescent="0.4">
      <c r="O1907" s="4"/>
      <c r="P1907" s="4"/>
      <c r="V1907" s="4"/>
      <c r="W1907" s="4"/>
      <c r="AG1907" s="9"/>
      <c r="AT1907" s="4"/>
      <c r="AU1907" s="4"/>
      <c r="BA1907" s="4"/>
      <c r="BB1907" s="4"/>
    </row>
    <row r="1908" spans="15:54" x14ac:dyDescent="0.4">
      <c r="O1908" s="4"/>
      <c r="P1908" s="4"/>
      <c r="V1908" s="4"/>
      <c r="W1908" s="4"/>
      <c r="AG1908" s="9"/>
      <c r="AT1908" s="4"/>
      <c r="AU1908" s="4"/>
      <c r="BA1908" s="4"/>
      <c r="BB1908" s="4"/>
    </row>
    <row r="1909" spans="15:54" x14ac:dyDescent="0.4">
      <c r="O1909" s="4"/>
      <c r="P1909" s="4"/>
      <c r="V1909" s="4"/>
      <c r="W1909" s="4"/>
      <c r="AT1909" s="4"/>
      <c r="AU1909" s="4"/>
      <c r="BA1909" s="4"/>
      <c r="BB1909" s="4"/>
    </row>
    <row r="1910" spans="15:54" x14ac:dyDescent="0.4">
      <c r="O1910" s="4"/>
      <c r="P1910" s="4"/>
      <c r="V1910" s="4"/>
      <c r="W1910" s="4"/>
      <c r="AG1910" s="9"/>
      <c r="AT1910" s="4"/>
      <c r="AU1910" s="4"/>
      <c r="BA1910" s="4"/>
      <c r="BB1910" s="4"/>
    </row>
    <row r="1911" spans="15:54" x14ac:dyDescent="0.4">
      <c r="O1911" s="4"/>
      <c r="P1911" s="4"/>
      <c r="V1911" s="4"/>
      <c r="W1911" s="4"/>
      <c r="AG1911" s="9"/>
      <c r="AT1911" s="4"/>
      <c r="AU1911" s="4"/>
      <c r="BA1911" s="4"/>
      <c r="BB1911" s="4"/>
    </row>
    <row r="1912" spans="15:54" x14ac:dyDescent="0.4">
      <c r="O1912" s="4"/>
      <c r="P1912" s="4"/>
      <c r="V1912" s="4"/>
      <c r="W1912" s="4"/>
      <c r="AG1912" s="9"/>
      <c r="AT1912" s="4"/>
      <c r="AU1912" s="4"/>
      <c r="BA1912" s="4"/>
      <c r="BB1912" s="4"/>
    </row>
    <row r="1913" spans="15:54" x14ac:dyDescent="0.4">
      <c r="O1913" s="4"/>
      <c r="P1913" s="4"/>
      <c r="V1913" s="4"/>
      <c r="W1913" s="4"/>
      <c r="AG1913" s="9"/>
      <c r="AT1913" s="4"/>
      <c r="AU1913" s="4"/>
      <c r="BA1913" s="4"/>
      <c r="BB1913" s="4"/>
    </row>
    <row r="1914" spans="15:54" x14ac:dyDescent="0.4">
      <c r="O1914" s="4"/>
      <c r="P1914" s="4"/>
      <c r="V1914" s="4"/>
      <c r="W1914" s="4"/>
      <c r="AG1914" s="9"/>
      <c r="AT1914" s="4"/>
      <c r="AU1914" s="4"/>
      <c r="BA1914" s="4"/>
      <c r="BB1914" s="4"/>
    </row>
    <row r="1915" spans="15:54" x14ac:dyDescent="0.4">
      <c r="O1915" s="4"/>
      <c r="P1915" s="4"/>
      <c r="V1915" s="4"/>
      <c r="W1915" s="4"/>
      <c r="AG1915" s="9"/>
      <c r="AT1915" s="4"/>
      <c r="AU1915" s="4"/>
      <c r="BA1915" s="4"/>
      <c r="BB1915" s="4"/>
    </row>
    <row r="1916" spans="15:54" x14ac:dyDescent="0.4">
      <c r="O1916" s="4"/>
      <c r="P1916" s="4"/>
      <c r="V1916" s="4"/>
      <c r="W1916" s="4"/>
      <c r="AG1916" s="9"/>
      <c r="AT1916" s="4"/>
      <c r="AU1916" s="4"/>
      <c r="BA1916" s="4"/>
      <c r="BB1916" s="4"/>
    </row>
    <row r="1917" spans="15:54" x14ac:dyDescent="0.4">
      <c r="O1917" s="4"/>
      <c r="P1917" s="4"/>
      <c r="V1917" s="4"/>
      <c r="W1917" s="4"/>
      <c r="AG1917" s="9"/>
      <c r="AT1917" s="4"/>
      <c r="AU1917" s="4"/>
      <c r="BA1917" s="4"/>
      <c r="BB1917" s="4"/>
    </row>
    <row r="1918" spans="15:54" x14ac:dyDescent="0.4">
      <c r="O1918" s="4"/>
      <c r="P1918" s="4"/>
      <c r="V1918" s="4"/>
      <c r="W1918" s="4"/>
      <c r="AG1918" s="9"/>
      <c r="AT1918" s="4"/>
      <c r="AU1918" s="4"/>
      <c r="BA1918" s="4"/>
      <c r="BB1918" s="4"/>
    </row>
    <row r="1919" spans="15:54" x14ac:dyDescent="0.4">
      <c r="O1919" s="4"/>
      <c r="P1919" s="4"/>
      <c r="V1919" s="4"/>
      <c r="W1919" s="4"/>
      <c r="AG1919" s="9"/>
      <c r="AT1919" s="4"/>
      <c r="AU1919" s="4"/>
      <c r="BA1919" s="4"/>
      <c r="BB1919" s="4"/>
    </row>
    <row r="1920" spans="15:54" x14ac:dyDescent="0.4">
      <c r="O1920" s="4"/>
      <c r="P1920" s="4"/>
      <c r="V1920" s="4"/>
      <c r="W1920" s="4"/>
      <c r="AG1920" s="9"/>
      <c r="AT1920" s="4"/>
      <c r="AU1920" s="4"/>
      <c r="BA1920" s="4"/>
      <c r="BB1920" s="4"/>
    </row>
    <row r="1921" spans="15:54" x14ac:dyDescent="0.4">
      <c r="O1921" s="4"/>
      <c r="P1921" s="4"/>
      <c r="V1921" s="4"/>
      <c r="W1921" s="4"/>
      <c r="AG1921" s="9"/>
      <c r="AT1921" s="4"/>
      <c r="AU1921" s="4"/>
      <c r="BA1921" s="4"/>
      <c r="BB1921" s="4"/>
    </row>
    <row r="1922" spans="15:54" x14ac:dyDescent="0.4">
      <c r="O1922" s="4"/>
      <c r="P1922" s="4"/>
      <c r="V1922" s="4"/>
      <c r="W1922" s="4"/>
      <c r="AG1922" s="9"/>
      <c r="AT1922" s="4"/>
      <c r="AU1922" s="4"/>
      <c r="BA1922" s="4"/>
      <c r="BB1922" s="4"/>
    </row>
    <row r="1923" spans="15:54" x14ac:dyDescent="0.4">
      <c r="O1923" s="4"/>
      <c r="P1923" s="4"/>
      <c r="V1923" s="4"/>
      <c r="W1923" s="4"/>
      <c r="AG1923" s="9"/>
      <c r="AT1923" s="4"/>
      <c r="AU1923" s="4"/>
      <c r="BA1923" s="4"/>
      <c r="BB1923" s="4"/>
    </row>
    <row r="1924" spans="15:54" x14ac:dyDescent="0.4">
      <c r="O1924" s="4"/>
      <c r="P1924" s="4"/>
      <c r="V1924" s="4"/>
      <c r="W1924" s="4"/>
      <c r="AG1924" s="9"/>
      <c r="AT1924" s="4"/>
      <c r="AU1924" s="4"/>
      <c r="BA1924" s="4"/>
      <c r="BB1924" s="4"/>
    </row>
    <row r="1925" spans="15:54" x14ac:dyDescent="0.4">
      <c r="O1925" s="4"/>
      <c r="P1925" s="4"/>
      <c r="V1925" s="4"/>
      <c r="W1925" s="4"/>
      <c r="AG1925" s="9"/>
      <c r="AT1925" s="4"/>
      <c r="AU1925" s="4"/>
      <c r="BA1925" s="4"/>
      <c r="BB1925" s="4"/>
    </row>
    <row r="1926" spans="15:54" x14ac:dyDescent="0.4">
      <c r="O1926" s="4"/>
      <c r="P1926" s="4"/>
      <c r="V1926" s="4"/>
      <c r="W1926" s="4"/>
      <c r="AG1926" s="9"/>
      <c r="AT1926" s="4"/>
      <c r="AU1926" s="4"/>
      <c r="BA1926" s="4"/>
      <c r="BB1926" s="4"/>
    </row>
    <row r="1927" spans="15:54" x14ac:dyDescent="0.4">
      <c r="O1927" s="4"/>
      <c r="P1927" s="4"/>
      <c r="V1927" s="4"/>
      <c r="W1927" s="4"/>
      <c r="AG1927" s="9"/>
      <c r="AT1927" s="4"/>
      <c r="AU1927" s="4"/>
      <c r="BA1927" s="4"/>
      <c r="BB1927" s="4"/>
    </row>
    <row r="1928" spans="15:54" x14ac:dyDescent="0.4">
      <c r="O1928" s="4"/>
      <c r="P1928" s="4"/>
      <c r="V1928" s="4"/>
      <c r="W1928" s="4"/>
      <c r="AG1928" s="9"/>
      <c r="AT1928" s="4"/>
      <c r="AU1928" s="4"/>
      <c r="BA1928" s="4"/>
      <c r="BB1928" s="4"/>
    </row>
    <row r="1929" spans="15:54" x14ac:dyDescent="0.4">
      <c r="O1929" s="4"/>
      <c r="P1929" s="4"/>
      <c r="V1929" s="4"/>
      <c r="W1929" s="4"/>
      <c r="AG1929" s="9"/>
      <c r="AT1929" s="4"/>
      <c r="AU1929" s="4"/>
      <c r="BA1929" s="4"/>
      <c r="BB1929" s="4"/>
    </row>
    <row r="1930" spans="15:54" x14ac:dyDescent="0.4">
      <c r="O1930" s="4"/>
      <c r="P1930" s="4"/>
      <c r="V1930" s="4"/>
      <c r="W1930" s="4"/>
      <c r="AG1930" s="9"/>
      <c r="AT1930" s="4"/>
      <c r="AU1930" s="4"/>
      <c r="BA1930" s="4"/>
      <c r="BB1930" s="4"/>
    </row>
    <row r="1931" spans="15:54" x14ac:dyDescent="0.4">
      <c r="O1931" s="4"/>
      <c r="P1931" s="4"/>
      <c r="V1931" s="4"/>
      <c r="W1931" s="4"/>
      <c r="AG1931" s="9"/>
      <c r="AT1931" s="4"/>
      <c r="AU1931" s="4"/>
      <c r="BA1931" s="4"/>
      <c r="BB1931" s="4"/>
    </row>
    <row r="1932" spans="15:54" x14ac:dyDescent="0.4">
      <c r="O1932" s="4"/>
      <c r="P1932" s="4"/>
      <c r="V1932" s="4"/>
      <c r="W1932" s="4"/>
      <c r="AG1932" s="9"/>
      <c r="AT1932" s="4"/>
      <c r="AU1932" s="4"/>
      <c r="BA1932" s="4"/>
      <c r="BB1932" s="4"/>
    </row>
    <row r="1933" spans="15:54" x14ac:dyDescent="0.4">
      <c r="O1933" s="4"/>
      <c r="P1933" s="4"/>
      <c r="V1933" s="4"/>
      <c r="W1933" s="4"/>
      <c r="AG1933" s="9"/>
      <c r="AT1933" s="4"/>
      <c r="AU1933" s="4"/>
      <c r="BA1933" s="4"/>
      <c r="BB1933" s="4"/>
    </row>
    <row r="1934" spans="15:54" x14ac:dyDescent="0.4">
      <c r="O1934" s="4"/>
      <c r="P1934" s="4"/>
      <c r="V1934" s="4"/>
      <c r="W1934" s="4"/>
      <c r="AG1934" s="9"/>
      <c r="AT1934" s="4"/>
      <c r="AU1934" s="4"/>
      <c r="BA1934" s="4"/>
      <c r="BB1934" s="4"/>
    </row>
    <row r="1935" spans="15:54" x14ac:dyDescent="0.4">
      <c r="O1935" s="4"/>
      <c r="P1935" s="4"/>
      <c r="V1935" s="4"/>
      <c r="W1935" s="4"/>
      <c r="AG1935" s="9"/>
      <c r="AT1935" s="4"/>
      <c r="AU1935" s="4"/>
      <c r="BA1935" s="4"/>
      <c r="BB1935" s="4"/>
    </row>
    <row r="1936" spans="15:54" x14ac:dyDescent="0.4">
      <c r="O1936" s="4"/>
      <c r="P1936" s="4"/>
      <c r="V1936" s="4"/>
      <c r="W1936" s="4"/>
      <c r="AG1936" s="9"/>
      <c r="AT1936" s="4"/>
      <c r="AU1936" s="4"/>
      <c r="BA1936" s="4"/>
      <c r="BB1936" s="4"/>
    </row>
    <row r="1937" spans="15:54" x14ac:dyDescent="0.4">
      <c r="O1937" s="4"/>
      <c r="P1937" s="4"/>
      <c r="V1937" s="4"/>
      <c r="W1937" s="4"/>
      <c r="AG1937" s="9"/>
      <c r="AT1937" s="4"/>
      <c r="AU1937" s="4"/>
      <c r="BA1937" s="4"/>
      <c r="BB1937" s="4"/>
    </row>
    <row r="1938" spans="15:54" x14ac:dyDescent="0.4">
      <c r="O1938" s="4"/>
      <c r="P1938" s="4"/>
      <c r="V1938" s="4"/>
      <c r="W1938" s="4"/>
      <c r="AG1938" s="9"/>
      <c r="AT1938" s="4"/>
      <c r="AU1938" s="4"/>
      <c r="BA1938" s="4"/>
      <c r="BB1938" s="4"/>
    </row>
    <row r="1939" spans="15:54" x14ac:dyDescent="0.4">
      <c r="O1939" s="4"/>
      <c r="P1939" s="4"/>
      <c r="V1939" s="4"/>
      <c r="W1939" s="4"/>
      <c r="AG1939" s="9"/>
      <c r="AT1939" s="4"/>
      <c r="AU1939" s="4"/>
      <c r="BA1939" s="4"/>
      <c r="BB1939" s="4"/>
    </row>
    <row r="1940" spans="15:54" x14ac:dyDescent="0.4">
      <c r="O1940" s="4"/>
      <c r="P1940" s="4"/>
      <c r="V1940" s="4"/>
      <c r="W1940" s="4"/>
      <c r="AG1940" s="9"/>
      <c r="AT1940" s="4"/>
      <c r="AU1940" s="4"/>
      <c r="BA1940" s="4"/>
      <c r="BB1940" s="4"/>
    </row>
    <row r="1941" spans="15:54" x14ac:dyDescent="0.4">
      <c r="O1941" s="4"/>
      <c r="P1941" s="4"/>
      <c r="V1941" s="4"/>
      <c r="W1941" s="4"/>
      <c r="AG1941" s="9"/>
      <c r="AT1941" s="4"/>
      <c r="AU1941" s="4"/>
      <c r="BA1941" s="4"/>
      <c r="BB1941" s="4"/>
    </row>
    <row r="1942" spans="15:54" x14ac:dyDescent="0.4">
      <c r="O1942" s="4"/>
      <c r="P1942" s="4"/>
      <c r="V1942" s="4"/>
      <c r="W1942" s="4"/>
      <c r="AG1942" s="9"/>
      <c r="AT1942" s="4"/>
      <c r="AU1942" s="4"/>
      <c r="BA1942" s="4"/>
      <c r="BB1942" s="4"/>
    </row>
    <row r="1943" spans="15:54" x14ac:dyDescent="0.4">
      <c r="O1943" s="4"/>
      <c r="P1943" s="4"/>
      <c r="V1943" s="4"/>
      <c r="W1943" s="4"/>
      <c r="AG1943" s="9"/>
      <c r="AT1943" s="4"/>
      <c r="AU1943" s="4"/>
      <c r="BA1943" s="4"/>
      <c r="BB1943" s="4"/>
    </row>
    <row r="1944" spans="15:54" x14ac:dyDescent="0.4">
      <c r="O1944" s="4"/>
      <c r="P1944" s="4"/>
      <c r="V1944" s="4"/>
      <c r="W1944" s="4"/>
      <c r="AG1944" s="9"/>
      <c r="AT1944" s="4"/>
      <c r="AU1944" s="4"/>
      <c r="BA1944" s="4"/>
      <c r="BB1944" s="4"/>
    </row>
    <row r="1945" spans="15:54" x14ac:dyDescent="0.4">
      <c r="O1945" s="4"/>
      <c r="P1945" s="4"/>
      <c r="V1945" s="4"/>
      <c r="W1945" s="4"/>
      <c r="AG1945" s="9"/>
      <c r="AT1945" s="4"/>
      <c r="AU1945" s="4"/>
      <c r="BA1945" s="4"/>
      <c r="BB1945" s="4"/>
    </row>
    <row r="1946" spans="15:54" x14ac:dyDescent="0.4">
      <c r="O1946" s="4"/>
      <c r="P1946" s="4"/>
      <c r="V1946" s="4"/>
      <c r="W1946" s="4"/>
      <c r="AG1946" s="9"/>
      <c r="AT1946" s="4"/>
      <c r="AU1946" s="4"/>
      <c r="BA1946" s="4"/>
      <c r="BB1946" s="4"/>
    </row>
    <row r="1947" spans="15:54" x14ac:dyDescent="0.4">
      <c r="O1947" s="4"/>
      <c r="P1947" s="4"/>
      <c r="V1947" s="4"/>
      <c r="W1947" s="4"/>
      <c r="AG1947" s="9"/>
      <c r="AT1947" s="4"/>
      <c r="AU1947" s="4"/>
      <c r="BA1947" s="4"/>
      <c r="BB1947" s="4"/>
    </row>
    <row r="1948" spans="15:54" x14ac:dyDescent="0.4">
      <c r="O1948" s="4"/>
      <c r="P1948" s="4"/>
      <c r="V1948" s="4"/>
      <c r="W1948" s="4"/>
      <c r="AG1948" s="9"/>
      <c r="AT1948" s="4"/>
      <c r="AU1948" s="4"/>
      <c r="BA1948" s="4"/>
      <c r="BB1948" s="4"/>
    </row>
    <row r="1949" spans="15:54" x14ac:dyDescent="0.4">
      <c r="O1949" s="4"/>
      <c r="P1949" s="4"/>
      <c r="V1949" s="4"/>
      <c r="W1949" s="4"/>
      <c r="AG1949" s="9"/>
      <c r="AT1949" s="4"/>
      <c r="AU1949" s="4"/>
      <c r="BA1949" s="4"/>
      <c r="BB1949" s="4"/>
    </row>
    <row r="1950" spans="15:54" x14ac:dyDescent="0.4">
      <c r="O1950" s="4"/>
      <c r="P1950" s="4"/>
      <c r="V1950" s="4"/>
      <c r="W1950" s="4"/>
      <c r="AG1950" s="9"/>
      <c r="AT1950" s="4"/>
      <c r="AU1950" s="4"/>
      <c r="BA1950" s="4"/>
      <c r="BB1950" s="4"/>
    </row>
    <row r="1951" spans="15:54" x14ac:dyDescent="0.4">
      <c r="O1951" s="4"/>
      <c r="P1951" s="4"/>
      <c r="V1951" s="4"/>
      <c r="W1951" s="4"/>
      <c r="AG1951" s="9"/>
      <c r="AT1951" s="4"/>
      <c r="AU1951" s="4"/>
      <c r="BA1951" s="4"/>
      <c r="BB1951" s="4"/>
    </row>
    <row r="1952" spans="15:54" x14ac:dyDescent="0.4">
      <c r="O1952" s="4"/>
      <c r="P1952" s="4"/>
      <c r="V1952" s="4"/>
      <c r="W1952" s="4"/>
      <c r="AG1952" s="9"/>
      <c r="AT1952" s="4"/>
      <c r="AU1952" s="4"/>
      <c r="BA1952" s="4"/>
      <c r="BB1952" s="4"/>
    </row>
    <row r="1953" spans="15:54" x14ac:dyDescent="0.4">
      <c r="O1953" s="4"/>
      <c r="P1953" s="4"/>
      <c r="V1953" s="4"/>
      <c r="W1953" s="4"/>
      <c r="AG1953" s="9"/>
      <c r="AT1953" s="4"/>
      <c r="AU1953" s="4"/>
      <c r="BA1953" s="4"/>
      <c r="BB1953" s="4"/>
    </row>
    <row r="1954" spans="15:54" x14ac:dyDescent="0.4">
      <c r="O1954" s="4"/>
      <c r="P1954" s="4"/>
      <c r="V1954" s="4"/>
      <c r="W1954" s="4"/>
      <c r="AG1954" s="9"/>
      <c r="AT1954" s="4"/>
      <c r="AU1954" s="4"/>
      <c r="BA1954" s="4"/>
      <c r="BB1954" s="4"/>
    </row>
    <row r="1955" spans="15:54" x14ac:dyDescent="0.4">
      <c r="O1955" s="4"/>
      <c r="P1955" s="4"/>
      <c r="V1955" s="4"/>
      <c r="W1955" s="4"/>
      <c r="AG1955" s="9"/>
      <c r="AT1955" s="4"/>
      <c r="AU1955" s="4"/>
      <c r="BA1955" s="4"/>
      <c r="BB1955" s="4"/>
    </row>
    <row r="1956" spans="15:54" x14ac:dyDescent="0.4">
      <c r="O1956" s="4"/>
      <c r="P1956" s="4"/>
      <c r="V1956" s="4"/>
      <c r="W1956" s="4"/>
      <c r="AG1956" s="9"/>
      <c r="AT1956" s="4"/>
      <c r="AU1956" s="4"/>
      <c r="BA1956" s="4"/>
      <c r="BB1956" s="4"/>
    </row>
    <row r="1957" spans="15:54" x14ac:dyDescent="0.4">
      <c r="O1957" s="4"/>
      <c r="P1957" s="4"/>
      <c r="V1957" s="4"/>
      <c r="W1957" s="4"/>
      <c r="AG1957" s="9"/>
      <c r="AT1957" s="4"/>
      <c r="AU1957" s="4"/>
      <c r="BA1957" s="4"/>
      <c r="BB1957" s="4"/>
    </row>
    <row r="1958" spans="15:54" x14ac:dyDescent="0.4">
      <c r="O1958" s="4"/>
      <c r="P1958" s="4"/>
      <c r="V1958" s="4"/>
      <c r="W1958" s="4"/>
      <c r="AG1958" s="9"/>
      <c r="AT1958" s="4"/>
      <c r="AU1958" s="4"/>
      <c r="BA1958" s="4"/>
      <c r="BB1958" s="4"/>
    </row>
    <row r="1959" spans="15:54" x14ac:dyDescent="0.4">
      <c r="O1959" s="4"/>
      <c r="P1959" s="4"/>
      <c r="V1959" s="4"/>
      <c r="W1959" s="4"/>
      <c r="AG1959" s="9"/>
      <c r="AT1959" s="4"/>
      <c r="AU1959" s="4"/>
      <c r="BA1959" s="4"/>
      <c r="BB1959" s="4"/>
    </row>
    <row r="1960" spans="15:54" x14ac:dyDescent="0.4">
      <c r="O1960" s="4"/>
      <c r="P1960" s="4"/>
      <c r="V1960" s="4"/>
      <c r="W1960" s="4"/>
      <c r="AG1960" s="9"/>
      <c r="AT1960" s="4"/>
      <c r="AU1960" s="4"/>
      <c r="BA1960" s="4"/>
      <c r="BB1960" s="4"/>
    </row>
    <row r="1961" spans="15:54" x14ac:dyDescent="0.4">
      <c r="O1961" s="4"/>
      <c r="P1961" s="4"/>
      <c r="V1961" s="4"/>
      <c r="W1961" s="4"/>
      <c r="AG1961" s="9"/>
      <c r="AT1961" s="4"/>
      <c r="AU1961" s="4"/>
      <c r="BA1961" s="4"/>
      <c r="BB1961" s="4"/>
    </row>
    <row r="1962" spans="15:54" x14ac:dyDescent="0.4">
      <c r="O1962" s="4"/>
      <c r="P1962" s="4"/>
      <c r="V1962" s="4"/>
      <c r="W1962" s="4"/>
      <c r="AG1962" s="9"/>
      <c r="AT1962" s="4"/>
      <c r="AU1962" s="4"/>
      <c r="BA1962" s="4"/>
      <c r="BB1962" s="4"/>
    </row>
    <row r="1963" spans="15:54" x14ac:dyDescent="0.4">
      <c r="O1963" s="4"/>
      <c r="P1963" s="4"/>
      <c r="V1963" s="4"/>
      <c r="W1963" s="4"/>
      <c r="AG1963" s="9"/>
      <c r="AT1963" s="4"/>
      <c r="AU1963" s="4"/>
      <c r="BA1963" s="4"/>
      <c r="BB1963" s="4"/>
    </row>
    <row r="1964" spans="15:54" x14ac:dyDescent="0.4">
      <c r="O1964" s="4"/>
      <c r="P1964" s="4"/>
      <c r="V1964" s="4"/>
      <c r="W1964" s="4"/>
      <c r="AG1964" s="9"/>
      <c r="AT1964" s="4"/>
      <c r="AU1964" s="4"/>
      <c r="BA1964" s="4"/>
      <c r="BB1964" s="4"/>
    </row>
    <row r="1965" spans="15:54" x14ac:dyDescent="0.4">
      <c r="O1965" s="4"/>
      <c r="P1965" s="4"/>
      <c r="V1965" s="4"/>
      <c r="W1965" s="4"/>
      <c r="AG1965" s="9"/>
      <c r="AT1965" s="4"/>
      <c r="AU1965" s="4"/>
      <c r="BA1965" s="4"/>
      <c r="BB1965" s="4"/>
    </row>
    <row r="1966" spans="15:54" x14ac:dyDescent="0.4">
      <c r="O1966" s="4"/>
      <c r="P1966" s="4"/>
      <c r="V1966" s="4"/>
      <c r="W1966" s="4"/>
      <c r="AG1966" s="9"/>
      <c r="AT1966" s="4"/>
      <c r="AU1966" s="4"/>
      <c r="BA1966" s="4"/>
      <c r="BB1966" s="4"/>
    </row>
    <row r="1967" spans="15:54" x14ac:dyDescent="0.4">
      <c r="O1967" s="4"/>
      <c r="P1967" s="4"/>
      <c r="V1967" s="4"/>
      <c r="W1967" s="4"/>
      <c r="AG1967" s="9"/>
      <c r="AT1967" s="4"/>
      <c r="AU1967" s="4"/>
      <c r="BA1967" s="4"/>
      <c r="BB1967" s="4"/>
    </row>
    <row r="1968" spans="15:54" x14ac:dyDescent="0.4">
      <c r="O1968" s="4"/>
      <c r="P1968" s="4"/>
      <c r="V1968" s="4"/>
      <c r="W1968" s="4"/>
      <c r="AG1968" s="9"/>
      <c r="AT1968" s="4"/>
      <c r="AU1968" s="4"/>
      <c r="BA1968" s="4"/>
      <c r="BB1968" s="4"/>
    </row>
    <row r="1969" spans="15:54" x14ac:dyDescent="0.4">
      <c r="O1969" s="4"/>
      <c r="P1969" s="4"/>
      <c r="V1969" s="4"/>
      <c r="W1969" s="4"/>
      <c r="AG1969" s="9"/>
      <c r="AT1969" s="4"/>
      <c r="AU1969" s="4"/>
      <c r="BA1969" s="4"/>
      <c r="BB1969" s="4"/>
    </row>
    <row r="1970" spans="15:54" x14ac:dyDescent="0.4">
      <c r="O1970" s="4"/>
      <c r="P1970" s="4"/>
      <c r="V1970" s="4"/>
      <c r="W1970" s="4"/>
      <c r="AT1970" s="4"/>
      <c r="AU1970" s="4"/>
      <c r="BA1970" s="4"/>
      <c r="BB1970" s="4"/>
    </row>
    <row r="1971" spans="15:54" x14ac:dyDescent="0.4">
      <c r="O1971" s="4"/>
      <c r="P1971" s="4"/>
      <c r="V1971" s="4"/>
      <c r="W1971" s="4"/>
      <c r="AG1971" s="9"/>
      <c r="AT1971" s="4"/>
      <c r="AU1971" s="4"/>
      <c r="BA1971" s="4"/>
      <c r="BB1971" s="4"/>
    </row>
    <row r="1972" spans="15:54" x14ac:dyDescent="0.4">
      <c r="O1972" s="4"/>
      <c r="P1972" s="4"/>
      <c r="V1972" s="4"/>
      <c r="W1972" s="4"/>
      <c r="AG1972" s="9"/>
      <c r="AT1972" s="4"/>
      <c r="AU1972" s="4"/>
      <c r="BA1972" s="4"/>
      <c r="BB1972" s="4"/>
    </row>
    <row r="1973" spans="15:54" x14ac:dyDescent="0.4">
      <c r="O1973" s="4"/>
      <c r="P1973" s="4"/>
      <c r="V1973" s="4"/>
      <c r="W1973" s="4"/>
      <c r="AG1973" s="9"/>
      <c r="AT1973" s="4"/>
      <c r="AU1973" s="4"/>
      <c r="BA1973" s="4"/>
      <c r="BB1973" s="4"/>
    </row>
    <row r="1974" spans="15:54" x14ac:dyDescent="0.4">
      <c r="O1974" s="4"/>
      <c r="P1974" s="4"/>
      <c r="V1974" s="4"/>
      <c r="W1974" s="4"/>
      <c r="AG1974" s="9"/>
      <c r="AT1974" s="4"/>
      <c r="AU1974" s="4"/>
      <c r="BA1974" s="4"/>
      <c r="BB1974" s="4"/>
    </row>
    <row r="1975" spans="15:54" x14ac:dyDescent="0.4">
      <c r="O1975" s="4"/>
      <c r="P1975" s="4"/>
      <c r="V1975" s="4"/>
      <c r="W1975" s="4"/>
      <c r="AG1975" s="9"/>
      <c r="AT1975" s="4"/>
      <c r="AU1975" s="4"/>
      <c r="BA1975" s="4"/>
      <c r="BB1975" s="4"/>
    </row>
    <row r="1976" spans="15:54" x14ac:dyDescent="0.4">
      <c r="O1976" s="4"/>
      <c r="P1976" s="4"/>
      <c r="V1976" s="4"/>
      <c r="W1976" s="4"/>
      <c r="AG1976" s="9"/>
      <c r="AT1976" s="4"/>
      <c r="AU1976" s="4"/>
      <c r="BA1976" s="4"/>
      <c r="BB1976" s="4"/>
    </row>
    <row r="1977" spans="15:54" x14ac:dyDescent="0.4">
      <c r="O1977" s="4"/>
      <c r="P1977" s="4"/>
      <c r="V1977" s="4"/>
      <c r="W1977" s="4"/>
      <c r="AG1977" s="9"/>
      <c r="AT1977" s="4"/>
      <c r="AU1977" s="4"/>
      <c r="BA1977" s="4"/>
      <c r="BB1977" s="4"/>
    </row>
    <row r="1978" spans="15:54" x14ac:dyDescent="0.4">
      <c r="O1978" s="4"/>
      <c r="P1978" s="4"/>
      <c r="V1978" s="4"/>
      <c r="W1978" s="4"/>
      <c r="AG1978" s="9"/>
      <c r="AT1978" s="4"/>
      <c r="AU1978" s="4"/>
      <c r="BA1978" s="4"/>
      <c r="BB1978" s="4"/>
    </row>
    <row r="1979" spans="15:54" x14ac:dyDescent="0.4">
      <c r="O1979" s="4"/>
      <c r="P1979" s="4"/>
      <c r="V1979" s="4"/>
      <c r="W1979" s="4"/>
      <c r="AG1979" s="9"/>
      <c r="AT1979" s="4"/>
      <c r="AU1979" s="4"/>
      <c r="BA1979" s="4"/>
      <c r="BB1979" s="4"/>
    </row>
    <row r="1980" spans="15:54" x14ac:dyDescent="0.4">
      <c r="O1980" s="4"/>
      <c r="P1980" s="4"/>
      <c r="V1980" s="4"/>
      <c r="W1980" s="4"/>
      <c r="AG1980" s="9"/>
      <c r="AT1980" s="4"/>
      <c r="AU1980" s="4"/>
      <c r="BA1980" s="4"/>
      <c r="BB1980" s="4"/>
    </row>
    <row r="1981" spans="15:54" x14ac:dyDescent="0.4">
      <c r="O1981" s="4"/>
      <c r="P1981" s="4"/>
      <c r="V1981" s="4"/>
      <c r="W1981" s="4"/>
      <c r="AG1981" s="9"/>
      <c r="AT1981" s="4"/>
      <c r="AU1981" s="4"/>
      <c r="BA1981" s="4"/>
      <c r="BB1981" s="4"/>
    </row>
    <row r="1982" spans="15:54" x14ac:dyDescent="0.4">
      <c r="O1982" s="4"/>
      <c r="P1982" s="4"/>
      <c r="V1982" s="4"/>
      <c r="W1982" s="4"/>
      <c r="AG1982" s="9"/>
      <c r="AT1982" s="4"/>
      <c r="AU1982" s="4"/>
      <c r="BA1982" s="4"/>
      <c r="BB1982" s="4"/>
    </row>
    <row r="1983" spans="15:54" x14ac:dyDescent="0.4">
      <c r="O1983" s="4"/>
      <c r="P1983" s="4"/>
      <c r="V1983" s="4"/>
      <c r="W1983" s="4"/>
      <c r="AG1983" s="9"/>
      <c r="AT1983" s="4"/>
      <c r="AU1983" s="4"/>
      <c r="BA1983" s="4"/>
      <c r="BB1983" s="4"/>
    </row>
    <row r="1984" spans="15:54" x14ac:dyDescent="0.4">
      <c r="O1984" s="4"/>
      <c r="P1984" s="4"/>
      <c r="V1984" s="4"/>
      <c r="W1984" s="4"/>
      <c r="AG1984" s="9"/>
      <c r="AT1984" s="4"/>
      <c r="AU1984" s="4"/>
      <c r="BA1984" s="4"/>
      <c r="BB1984" s="4"/>
    </row>
    <row r="1985" spans="15:54" x14ac:dyDescent="0.4">
      <c r="O1985" s="4"/>
      <c r="P1985" s="4"/>
      <c r="V1985" s="4"/>
      <c r="W1985" s="4"/>
      <c r="AG1985" s="9"/>
      <c r="AT1985" s="4"/>
      <c r="AU1985" s="4"/>
      <c r="BA1985" s="4"/>
      <c r="BB1985" s="4"/>
    </row>
    <row r="1986" spans="15:54" x14ac:dyDescent="0.4">
      <c r="O1986" s="4"/>
      <c r="P1986" s="4"/>
      <c r="V1986" s="4"/>
      <c r="W1986" s="4"/>
      <c r="AG1986" s="9"/>
      <c r="AT1986" s="4"/>
      <c r="AU1986" s="4"/>
      <c r="BA1986" s="4"/>
      <c r="BB1986" s="4"/>
    </row>
    <row r="1987" spans="15:54" x14ac:dyDescent="0.4">
      <c r="O1987" s="4"/>
      <c r="P1987" s="4"/>
      <c r="V1987" s="4"/>
      <c r="W1987" s="4"/>
      <c r="AG1987" s="9"/>
      <c r="AT1987" s="4"/>
      <c r="AU1987" s="4"/>
      <c r="BA1987" s="4"/>
      <c r="BB1987" s="4"/>
    </row>
    <row r="1988" spans="15:54" x14ac:dyDescent="0.4">
      <c r="O1988" s="4"/>
      <c r="P1988" s="4"/>
      <c r="V1988" s="4"/>
      <c r="W1988" s="4"/>
      <c r="AG1988" s="9"/>
      <c r="AT1988" s="4"/>
      <c r="AU1988" s="4"/>
      <c r="BA1988" s="4"/>
      <c r="BB1988" s="4"/>
    </row>
    <row r="1989" spans="15:54" x14ac:dyDescent="0.4">
      <c r="O1989" s="4"/>
      <c r="P1989" s="4"/>
      <c r="V1989" s="4"/>
      <c r="W1989" s="4"/>
      <c r="AG1989" s="9"/>
      <c r="AT1989" s="4"/>
      <c r="AU1989" s="4"/>
      <c r="BA1989" s="4"/>
      <c r="BB1989" s="4"/>
    </row>
    <row r="1990" spans="15:54" x14ac:dyDescent="0.4">
      <c r="O1990" s="4"/>
      <c r="P1990" s="4"/>
      <c r="V1990" s="4"/>
      <c r="W1990" s="4"/>
      <c r="AT1990" s="4"/>
      <c r="AU1990" s="4"/>
      <c r="BA1990" s="4"/>
      <c r="BB1990" s="4"/>
    </row>
    <row r="1991" spans="15:54" x14ac:dyDescent="0.4">
      <c r="O1991" s="4"/>
      <c r="P1991" s="4"/>
      <c r="V1991" s="4"/>
      <c r="W1991" s="4"/>
      <c r="AG1991" s="9"/>
      <c r="AT1991" s="4"/>
      <c r="AU1991" s="4"/>
      <c r="BA1991" s="4"/>
      <c r="BB1991" s="4"/>
    </row>
    <row r="1992" spans="15:54" x14ac:dyDescent="0.4">
      <c r="O1992" s="4"/>
      <c r="P1992" s="4"/>
      <c r="V1992" s="4"/>
      <c r="W1992" s="4"/>
      <c r="AG1992" s="9"/>
      <c r="AT1992" s="4"/>
      <c r="AU1992" s="4"/>
      <c r="BA1992" s="4"/>
      <c r="BB1992" s="4"/>
    </row>
    <row r="1993" spans="15:54" x14ac:dyDescent="0.4">
      <c r="O1993" s="4"/>
      <c r="P1993" s="4"/>
      <c r="V1993" s="4"/>
      <c r="W1993" s="4"/>
      <c r="AG1993" s="9"/>
      <c r="AT1993" s="4"/>
      <c r="AU1993" s="4"/>
      <c r="BA1993" s="4"/>
      <c r="BB1993" s="4"/>
    </row>
    <row r="1994" spans="15:54" x14ac:dyDescent="0.4">
      <c r="O1994" s="4"/>
      <c r="P1994" s="4"/>
      <c r="V1994" s="4"/>
      <c r="W1994" s="4"/>
      <c r="AG1994" s="9"/>
      <c r="AT1994" s="4"/>
      <c r="AU1994" s="4"/>
      <c r="BA1994" s="4"/>
      <c r="BB1994" s="4"/>
    </row>
    <row r="1995" spans="15:54" x14ac:dyDescent="0.4">
      <c r="O1995" s="4"/>
      <c r="P1995" s="4"/>
      <c r="V1995" s="4"/>
      <c r="W1995" s="4"/>
      <c r="AG1995" s="9"/>
      <c r="AT1995" s="4"/>
      <c r="AU1995" s="4"/>
      <c r="BA1995" s="4"/>
      <c r="BB1995" s="4"/>
    </row>
    <row r="1996" spans="15:54" x14ac:dyDescent="0.4">
      <c r="O1996" s="4"/>
      <c r="P1996" s="4"/>
      <c r="V1996" s="4"/>
      <c r="W1996" s="4"/>
      <c r="AG1996" s="9"/>
      <c r="AT1996" s="4"/>
      <c r="AU1996" s="4"/>
      <c r="BA1996" s="4"/>
      <c r="BB1996" s="4"/>
    </row>
    <row r="1997" spans="15:54" x14ac:dyDescent="0.4">
      <c r="O1997" s="4"/>
      <c r="P1997" s="4"/>
      <c r="V1997" s="4"/>
      <c r="W1997" s="4"/>
      <c r="AG1997" s="9"/>
      <c r="AT1997" s="4"/>
      <c r="AU1997" s="4"/>
      <c r="BA1997" s="4"/>
      <c r="BB1997" s="4"/>
    </row>
    <row r="1998" spans="15:54" x14ac:dyDescent="0.4">
      <c r="O1998" s="4"/>
      <c r="P1998" s="4"/>
      <c r="V1998" s="4"/>
      <c r="W1998" s="4"/>
      <c r="AG1998" s="9"/>
      <c r="AT1998" s="4"/>
      <c r="AU1998" s="4"/>
      <c r="BA1998" s="4"/>
      <c r="BB1998" s="4"/>
    </row>
    <row r="1999" spans="15:54" x14ac:dyDescent="0.4">
      <c r="O1999" s="4"/>
      <c r="P1999" s="4"/>
      <c r="V1999" s="4"/>
      <c r="W1999" s="4"/>
      <c r="AG1999" s="9"/>
      <c r="AT1999" s="4"/>
      <c r="AU1999" s="4"/>
      <c r="BA1999" s="4"/>
      <c r="BB1999" s="4"/>
    </row>
    <row r="2000" spans="15:54" x14ac:dyDescent="0.4">
      <c r="O2000" s="4"/>
      <c r="P2000" s="4"/>
      <c r="V2000" s="4"/>
      <c r="W2000" s="4"/>
      <c r="AG2000" s="9"/>
      <c r="AT2000" s="4"/>
      <c r="AU2000" s="4"/>
      <c r="BA2000" s="4"/>
      <c r="BB2000" s="4"/>
    </row>
    <row r="2001" spans="15:54" x14ac:dyDescent="0.4">
      <c r="O2001" s="4"/>
      <c r="P2001" s="4"/>
      <c r="V2001" s="4"/>
      <c r="W2001" s="4"/>
      <c r="AG2001" s="9"/>
      <c r="AT2001" s="4"/>
      <c r="AU2001" s="4"/>
      <c r="BA2001" s="4"/>
      <c r="BB2001" s="4"/>
    </row>
    <row r="2002" spans="15:54" x14ac:dyDescent="0.4">
      <c r="O2002" s="4"/>
      <c r="P2002" s="4"/>
      <c r="V2002" s="4"/>
      <c r="W2002" s="4"/>
      <c r="AG2002" s="9"/>
      <c r="AT2002" s="4"/>
      <c r="AU2002" s="4"/>
      <c r="BA2002" s="4"/>
      <c r="BB2002" s="4"/>
    </row>
    <row r="2003" spans="15:54" x14ac:dyDescent="0.4">
      <c r="O2003" s="4"/>
      <c r="P2003" s="4"/>
      <c r="V2003" s="4"/>
      <c r="W2003" s="4"/>
      <c r="AG2003" s="9"/>
      <c r="AT2003" s="4"/>
      <c r="AU2003" s="4"/>
      <c r="BA2003" s="4"/>
      <c r="BB2003" s="4"/>
    </row>
    <row r="2004" spans="15:54" x14ac:dyDescent="0.4">
      <c r="O2004" s="4"/>
      <c r="P2004" s="4"/>
      <c r="V2004" s="4"/>
      <c r="W2004" s="4"/>
      <c r="AG2004" s="9"/>
      <c r="AT2004" s="4"/>
      <c r="AU2004" s="4"/>
      <c r="BA2004" s="4"/>
      <c r="BB2004" s="4"/>
    </row>
    <row r="2005" spans="15:54" x14ac:dyDescent="0.4">
      <c r="O2005" s="4"/>
      <c r="P2005" s="4"/>
      <c r="V2005" s="4"/>
      <c r="W2005" s="4"/>
      <c r="AG2005" s="9"/>
      <c r="AT2005" s="4"/>
      <c r="AU2005" s="4"/>
      <c r="BA2005" s="4"/>
      <c r="BB2005" s="4"/>
    </row>
    <row r="2006" spans="15:54" x14ac:dyDescent="0.4">
      <c r="O2006" s="4"/>
      <c r="P2006" s="4"/>
      <c r="V2006" s="4"/>
      <c r="W2006" s="4"/>
      <c r="AG2006" s="9"/>
      <c r="AT2006" s="4"/>
      <c r="AU2006" s="4"/>
      <c r="BA2006" s="4"/>
      <c r="BB2006" s="4"/>
    </row>
    <row r="2007" spans="15:54" x14ac:dyDescent="0.4">
      <c r="O2007" s="4"/>
      <c r="P2007" s="4"/>
      <c r="V2007" s="4"/>
      <c r="W2007" s="4"/>
      <c r="AG2007" s="9"/>
      <c r="AT2007" s="4"/>
      <c r="AU2007" s="4"/>
      <c r="BA2007" s="4"/>
      <c r="BB2007" s="4"/>
    </row>
    <row r="2008" spans="15:54" x14ac:dyDescent="0.4">
      <c r="O2008" s="4"/>
      <c r="P2008" s="4"/>
      <c r="V2008" s="4"/>
      <c r="W2008" s="4"/>
      <c r="AG2008" s="9"/>
      <c r="AT2008" s="4"/>
      <c r="AU2008" s="4"/>
      <c r="BA2008" s="4"/>
      <c r="BB2008" s="4"/>
    </row>
    <row r="2009" spans="15:54" x14ac:dyDescent="0.4">
      <c r="O2009" s="4"/>
      <c r="P2009" s="4"/>
      <c r="V2009" s="4"/>
      <c r="W2009" s="4"/>
      <c r="AG2009" s="9"/>
      <c r="AT2009" s="4"/>
      <c r="AU2009" s="4"/>
      <c r="BA2009" s="4"/>
      <c r="BB2009" s="4"/>
    </row>
    <row r="2010" spans="15:54" x14ac:dyDescent="0.4">
      <c r="O2010" s="4"/>
      <c r="P2010" s="4"/>
      <c r="V2010" s="4"/>
      <c r="W2010" s="4"/>
      <c r="AG2010" s="9"/>
      <c r="AT2010" s="4"/>
      <c r="AU2010" s="4"/>
      <c r="BA2010" s="4"/>
      <c r="BB2010" s="4"/>
    </row>
    <row r="2011" spans="15:54" x14ac:dyDescent="0.4">
      <c r="O2011" s="4"/>
      <c r="P2011" s="4"/>
      <c r="V2011" s="4"/>
      <c r="W2011" s="4"/>
      <c r="AG2011" s="9"/>
      <c r="AT2011" s="4"/>
      <c r="AU2011" s="4"/>
      <c r="BA2011" s="4"/>
      <c r="BB2011" s="4"/>
    </row>
    <row r="2012" spans="15:54" x14ac:dyDescent="0.4">
      <c r="O2012" s="4"/>
      <c r="P2012" s="4"/>
      <c r="V2012" s="4"/>
      <c r="W2012" s="4"/>
      <c r="AG2012" s="9"/>
      <c r="AT2012" s="4"/>
      <c r="AU2012" s="4"/>
      <c r="BA2012" s="4"/>
      <c r="BB2012" s="4"/>
    </row>
    <row r="2013" spans="15:54" x14ac:dyDescent="0.4">
      <c r="O2013" s="4"/>
      <c r="P2013" s="4"/>
      <c r="V2013" s="4"/>
      <c r="W2013" s="4"/>
      <c r="AG2013" s="9"/>
      <c r="AT2013" s="4"/>
      <c r="AU2013" s="4"/>
      <c r="BA2013" s="4"/>
      <c r="BB2013" s="4"/>
    </row>
    <row r="2014" spans="15:54" x14ac:dyDescent="0.4">
      <c r="O2014" s="4"/>
      <c r="P2014" s="4"/>
      <c r="V2014" s="4"/>
      <c r="W2014" s="4"/>
      <c r="AG2014" s="9"/>
      <c r="AT2014" s="4"/>
      <c r="AU2014" s="4"/>
      <c r="BA2014" s="4"/>
      <c r="BB2014" s="4"/>
    </row>
    <row r="2015" spans="15:54" x14ac:dyDescent="0.4">
      <c r="O2015" s="4"/>
      <c r="P2015" s="4"/>
      <c r="V2015" s="4"/>
      <c r="W2015" s="4"/>
      <c r="AG2015" s="9"/>
      <c r="AT2015" s="4"/>
      <c r="AU2015" s="4"/>
      <c r="BA2015" s="4"/>
      <c r="BB2015" s="4"/>
    </row>
    <row r="2016" spans="15:54" x14ac:dyDescent="0.4">
      <c r="O2016" s="4"/>
      <c r="P2016" s="4"/>
      <c r="V2016" s="4"/>
      <c r="W2016" s="4"/>
      <c r="AG2016" s="9"/>
      <c r="AT2016" s="4"/>
      <c r="AU2016" s="4"/>
      <c r="BA2016" s="4"/>
      <c r="BB2016" s="4"/>
    </row>
    <row r="2017" spans="15:54" x14ac:dyDescent="0.4">
      <c r="O2017" s="4"/>
      <c r="P2017" s="4"/>
      <c r="V2017" s="4"/>
      <c r="W2017" s="4"/>
      <c r="AG2017" s="9"/>
      <c r="AT2017" s="4"/>
      <c r="AU2017" s="4"/>
      <c r="BA2017" s="4"/>
      <c r="BB2017" s="4"/>
    </row>
    <row r="2018" spans="15:54" x14ac:dyDescent="0.4">
      <c r="O2018" s="4"/>
      <c r="P2018" s="4"/>
      <c r="V2018" s="4"/>
      <c r="W2018" s="4"/>
      <c r="AG2018" s="9"/>
      <c r="AT2018" s="4"/>
      <c r="AU2018" s="4"/>
      <c r="BA2018" s="4"/>
      <c r="BB2018" s="4"/>
    </row>
    <row r="2019" spans="15:54" x14ac:dyDescent="0.4">
      <c r="O2019" s="4"/>
      <c r="P2019" s="4"/>
      <c r="V2019" s="4"/>
      <c r="W2019" s="4"/>
      <c r="AG2019" s="9"/>
      <c r="AT2019" s="4"/>
      <c r="AU2019" s="4"/>
      <c r="BA2019" s="4"/>
      <c r="BB2019" s="4"/>
    </row>
    <row r="2020" spans="15:54" x14ac:dyDescent="0.4">
      <c r="O2020" s="4"/>
      <c r="P2020" s="4"/>
      <c r="V2020" s="4"/>
      <c r="W2020" s="4"/>
      <c r="AG2020" s="9"/>
      <c r="AT2020" s="4"/>
      <c r="AU2020" s="4"/>
      <c r="BA2020" s="4"/>
      <c r="BB2020" s="4"/>
    </row>
    <row r="2021" spans="15:54" x14ac:dyDescent="0.4">
      <c r="O2021" s="4"/>
      <c r="P2021" s="4"/>
      <c r="V2021" s="4"/>
      <c r="W2021" s="4"/>
      <c r="AG2021" s="9"/>
      <c r="AT2021" s="4"/>
      <c r="AU2021" s="4"/>
      <c r="BA2021" s="4"/>
      <c r="BB2021" s="4"/>
    </row>
    <row r="2022" spans="15:54" x14ac:dyDescent="0.4">
      <c r="O2022" s="4"/>
      <c r="P2022" s="4"/>
      <c r="V2022" s="4"/>
      <c r="W2022" s="4"/>
      <c r="AG2022" s="9"/>
      <c r="AT2022" s="4"/>
      <c r="AU2022" s="4"/>
      <c r="BA2022" s="4"/>
      <c r="BB2022" s="4"/>
    </row>
    <row r="2023" spans="15:54" x14ac:dyDescent="0.4">
      <c r="O2023" s="4"/>
      <c r="P2023" s="4"/>
      <c r="V2023" s="4"/>
      <c r="W2023" s="4"/>
      <c r="AG2023" s="9"/>
      <c r="AT2023" s="4"/>
      <c r="AU2023" s="4"/>
      <c r="BA2023" s="4"/>
      <c r="BB2023" s="4"/>
    </row>
    <row r="2024" spans="15:54" x14ac:dyDescent="0.4">
      <c r="O2024" s="4"/>
      <c r="P2024" s="4"/>
      <c r="V2024" s="4"/>
      <c r="W2024" s="4"/>
      <c r="AG2024" s="9"/>
      <c r="AT2024" s="4"/>
      <c r="AU2024" s="4"/>
      <c r="BA2024" s="4"/>
      <c r="BB2024" s="4"/>
    </row>
    <row r="2025" spans="15:54" x14ac:dyDescent="0.4">
      <c r="O2025" s="4"/>
      <c r="P2025" s="4"/>
      <c r="V2025" s="4"/>
      <c r="W2025" s="4"/>
      <c r="AG2025" s="9"/>
      <c r="AT2025" s="4"/>
      <c r="AU2025" s="4"/>
      <c r="BA2025" s="4"/>
      <c r="BB2025" s="4"/>
    </row>
    <row r="2026" spans="15:54" x14ac:dyDescent="0.4">
      <c r="O2026" s="4"/>
      <c r="P2026" s="4"/>
      <c r="V2026" s="4"/>
      <c r="W2026" s="4"/>
      <c r="AG2026" s="9"/>
      <c r="AT2026" s="4"/>
      <c r="AU2026" s="4"/>
      <c r="BA2026" s="4"/>
      <c r="BB2026" s="4"/>
    </row>
    <row r="2027" spans="15:54" x14ac:dyDescent="0.4">
      <c r="O2027" s="4"/>
      <c r="P2027" s="4"/>
      <c r="V2027" s="4"/>
      <c r="W2027" s="4"/>
      <c r="AG2027" s="9"/>
      <c r="AT2027" s="4"/>
      <c r="AU2027" s="4"/>
      <c r="BA2027" s="4"/>
      <c r="BB2027" s="4"/>
    </row>
    <row r="2028" spans="15:54" x14ac:dyDescent="0.4">
      <c r="O2028" s="4"/>
      <c r="P2028" s="4"/>
      <c r="V2028" s="4"/>
      <c r="W2028" s="4"/>
      <c r="AG2028" s="9"/>
      <c r="AT2028" s="4"/>
      <c r="AU2028" s="4"/>
      <c r="BA2028" s="4"/>
      <c r="BB2028" s="4"/>
    </row>
    <row r="2029" spans="15:54" x14ac:dyDescent="0.4">
      <c r="O2029" s="4"/>
      <c r="P2029" s="4"/>
      <c r="V2029" s="4"/>
      <c r="W2029" s="4"/>
      <c r="AG2029" s="9"/>
      <c r="AT2029" s="4"/>
      <c r="AU2029" s="4"/>
      <c r="BA2029" s="4"/>
      <c r="BB2029" s="4"/>
    </row>
    <row r="2030" spans="15:54" x14ac:dyDescent="0.4">
      <c r="O2030" s="4"/>
      <c r="P2030" s="4"/>
      <c r="V2030" s="4"/>
      <c r="W2030" s="4"/>
      <c r="AG2030" s="9"/>
      <c r="AT2030" s="4"/>
      <c r="AU2030" s="4"/>
      <c r="BA2030" s="4"/>
      <c r="BB2030" s="4"/>
    </row>
    <row r="2031" spans="15:54" x14ac:dyDescent="0.4">
      <c r="O2031" s="4"/>
      <c r="P2031" s="4"/>
      <c r="V2031" s="4"/>
      <c r="W2031" s="4"/>
      <c r="AG2031" s="9"/>
      <c r="AT2031" s="4"/>
      <c r="AU2031" s="4"/>
      <c r="BA2031" s="4"/>
      <c r="BB2031" s="4"/>
    </row>
    <row r="2032" spans="15:54" x14ac:dyDescent="0.4">
      <c r="O2032" s="4"/>
      <c r="P2032" s="4"/>
      <c r="V2032" s="4"/>
      <c r="W2032" s="4"/>
      <c r="AG2032" s="9"/>
      <c r="AT2032" s="4"/>
      <c r="AU2032" s="4"/>
      <c r="BA2032" s="4"/>
      <c r="BB2032" s="4"/>
    </row>
    <row r="2033" spans="15:54" x14ac:dyDescent="0.4">
      <c r="O2033" s="4"/>
      <c r="P2033" s="4"/>
      <c r="V2033" s="4"/>
      <c r="W2033" s="4"/>
      <c r="AG2033" s="9"/>
      <c r="AT2033" s="4"/>
      <c r="AU2033" s="4"/>
      <c r="BA2033" s="4"/>
      <c r="BB2033" s="4"/>
    </row>
    <row r="2034" spans="15:54" x14ac:dyDescent="0.4">
      <c r="O2034" s="4"/>
      <c r="P2034" s="4"/>
      <c r="V2034" s="4"/>
      <c r="W2034" s="4"/>
      <c r="AG2034" s="9"/>
      <c r="AT2034" s="4"/>
      <c r="AU2034" s="4"/>
      <c r="BA2034" s="4"/>
      <c r="BB2034" s="4"/>
    </row>
    <row r="2035" spans="15:54" x14ac:dyDescent="0.4">
      <c r="O2035" s="4"/>
      <c r="P2035" s="4"/>
      <c r="V2035" s="4"/>
      <c r="W2035" s="4"/>
      <c r="AG2035" s="9"/>
      <c r="AT2035" s="4"/>
      <c r="AU2035" s="4"/>
      <c r="BA2035" s="4"/>
      <c r="BB2035" s="4"/>
    </row>
    <row r="2036" spans="15:54" x14ac:dyDescent="0.4">
      <c r="O2036" s="4"/>
      <c r="P2036" s="4"/>
      <c r="V2036" s="4"/>
      <c r="W2036" s="4"/>
      <c r="AG2036" s="9"/>
      <c r="AT2036" s="4"/>
      <c r="AU2036" s="4"/>
      <c r="BA2036" s="4"/>
      <c r="BB2036" s="4"/>
    </row>
    <row r="2037" spans="15:54" x14ac:dyDescent="0.4">
      <c r="O2037" s="4"/>
      <c r="P2037" s="4"/>
      <c r="V2037" s="4"/>
      <c r="W2037" s="4"/>
      <c r="AG2037" s="9"/>
      <c r="AT2037" s="4"/>
      <c r="AU2037" s="4"/>
      <c r="BA2037" s="4"/>
      <c r="BB2037" s="4"/>
    </row>
    <row r="2038" spans="15:54" x14ac:dyDescent="0.4">
      <c r="O2038" s="4"/>
      <c r="P2038" s="4"/>
      <c r="V2038" s="4"/>
      <c r="W2038" s="4"/>
      <c r="AG2038" s="9"/>
      <c r="AT2038" s="4"/>
      <c r="AU2038" s="4"/>
      <c r="BA2038" s="4"/>
      <c r="BB2038" s="4"/>
    </row>
    <row r="2039" spans="15:54" x14ac:dyDescent="0.4">
      <c r="O2039" s="4"/>
      <c r="P2039" s="4"/>
      <c r="V2039" s="4"/>
      <c r="W2039" s="4"/>
      <c r="AG2039" s="9"/>
      <c r="AT2039" s="4"/>
      <c r="AU2039" s="4"/>
      <c r="BA2039" s="4"/>
      <c r="BB2039" s="4"/>
    </row>
    <row r="2040" spans="15:54" x14ac:dyDescent="0.4">
      <c r="O2040" s="4"/>
      <c r="P2040" s="4"/>
      <c r="V2040" s="4"/>
      <c r="W2040" s="4"/>
      <c r="AG2040" s="9"/>
      <c r="AT2040" s="4"/>
      <c r="AU2040" s="4"/>
      <c r="BA2040" s="4"/>
      <c r="BB2040" s="4"/>
    </row>
    <row r="2041" spans="15:54" x14ac:dyDescent="0.4">
      <c r="O2041" s="4"/>
      <c r="P2041" s="4"/>
      <c r="V2041" s="4"/>
      <c r="W2041" s="4"/>
      <c r="AG2041" s="9"/>
      <c r="AT2041" s="4"/>
      <c r="AU2041" s="4"/>
      <c r="BA2041" s="4"/>
      <c r="BB2041" s="4"/>
    </row>
    <row r="2042" spans="15:54" x14ac:dyDescent="0.4">
      <c r="O2042" s="4"/>
      <c r="P2042" s="4"/>
      <c r="V2042" s="4"/>
      <c r="W2042" s="4"/>
      <c r="AG2042" s="9"/>
      <c r="AT2042" s="4"/>
      <c r="AU2042" s="4"/>
      <c r="BA2042" s="4"/>
      <c r="BB2042" s="4"/>
    </row>
    <row r="2043" spans="15:54" x14ac:dyDescent="0.4">
      <c r="O2043" s="4"/>
      <c r="P2043" s="4"/>
      <c r="V2043" s="4"/>
      <c r="W2043" s="4"/>
      <c r="AG2043" s="9"/>
      <c r="AT2043" s="4"/>
      <c r="AU2043" s="4"/>
      <c r="BA2043" s="4"/>
      <c r="BB2043" s="4"/>
    </row>
    <row r="2044" spans="15:54" x14ac:dyDescent="0.4">
      <c r="O2044" s="4"/>
      <c r="P2044" s="4"/>
      <c r="V2044" s="4"/>
      <c r="W2044" s="4"/>
      <c r="AG2044" s="9"/>
      <c r="AT2044" s="4"/>
      <c r="AU2044" s="4"/>
      <c r="BA2044" s="4"/>
      <c r="BB2044" s="4"/>
    </row>
    <row r="2045" spans="15:54" x14ac:dyDescent="0.4">
      <c r="O2045" s="4"/>
      <c r="P2045" s="4"/>
      <c r="V2045" s="4"/>
      <c r="W2045" s="4"/>
      <c r="AG2045" s="9"/>
      <c r="AT2045" s="4"/>
      <c r="AU2045" s="4"/>
      <c r="BA2045" s="4"/>
      <c r="BB2045" s="4"/>
    </row>
    <row r="2046" spans="15:54" x14ac:dyDescent="0.4">
      <c r="O2046" s="4"/>
      <c r="P2046" s="4"/>
      <c r="V2046" s="4"/>
      <c r="W2046" s="4"/>
      <c r="AG2046" s="9"/>
      <c r="AT2046" s="4"/>
      <c r="AU2046" s="4"/>
      <c r="BA2046" s="4"/>
      <c r="BB2046" s="4"/>
    </row>
    <row r="2047" spans="15:54" x14ac:dyDescent="0.4">
      <c r="O2047" s="4"/>
      <c r="P2047" s="4"/>
      <c r="V2047" s="4"/>
      <c r="W2047" s="4"/>
      <c r="AG2047" s="9"/>
      <c r="AT2047" s="4"/>
      <c r="AU2047" s="4"/>
      <c r="BA2047" s="4"/>
      <c r="BB2047" s="4"/>
    </row>
    <row r="2048" spans="15:54" x14ac:dyDescent="0.4">
      <c r="O2048" s="4"/>
      <c r="P2048" s="4"/>
      <c r="V2048" s="4"/>
      <c r="W2048" s="4"/>
      <c r="AG2048" s="9"/>
      <c r="AT2048" s="4"/>
      <c r="AU2048" s="4"/>
      <c r="BA2048" s="4"/>
      <c r="BB2048" s="4"/>
    </row>
    <row r="2049" spans="15:54" x14ac:dyDescent="0.4">
      <c r="O2049" s="4"/>
      <c r="P2049" s="4"/>
      <c r="V2049" s="4"/>
      <c r="W2049" s="4"/>
      <c r="AG2049" s="9"/>
      <c r="AT2049" s="4"/>
      <c r="AU2049" s="4"/>
      <c r="BA2049" s="4"/>
      <c r="BB2049" s="4"/>
    </row>
    <row r="2050" spans="15:54" x14ac:dyDescent="0.4">
      <c r="O2050" s="4"/>
      <c r="P2050" s="4"/>
      <c r="V2050" s="4"/>
      <c r="W2050" s="4"/>
      <c r="AG2050" s="9"/>
      <c r="AT2050" s="4"/>
      <c r="AU2050" s="4"/>
      <c r="BA2050" s="4"/>
      <c r="BB2050" s="4"/>
    </row>
    <row r="2051" spans="15:54" x14ac:dyDescent="0.4">
      <c r="O2051" s="4"/>
      <c r="P2051" s="4"/>
      <c r="V2051" s="4"/>
      <c r="W2051" s="4"/>
      <c r="AT2051" s="4"/>
      <c r="AU2051" s="4"/>
      <c r="BA2051" s="4"/>
      <c r="BB2051" s="4"/>
    </row>
    <row r="2052" spans="15:54" x14ac:dyDescent="0.4">
      <c r="O2052" s="4"/>
      <c r="P2052" s="4"/>
      <c r="V2052" s="4"/>
      <c r="W2052" s="4"/>
      <c r="AG2052" s="9"/>
      <c r="AT2052" s="4"/>
      <c r="AU2052" s="4"/>
      <c r="BA2052" s="4"/>
      <c r="BB2052" s="4"/>
    </row>
    <row r="2053" spans="15:54" x14ac:dyDescent="0.4">
      <c r="O2053" s="4"/>
      <c r="P2053" s="4"/>
      <c r="V2053" s="4"/>
      <c r="W2053" s="4"/>
      <c r="AG2053" s="9"/>
      <c r="AT2053" s="4"/>
      <c r="AU2053" s="4"/>
      <c r="BA2053" s="4"/>
      <c r="BB2053" s="4"/>
    </row>
    <row r="2054" spans="15:54" x14ac:dyDescent="0.4">
      <c r="O2054" s="4"/>
      <c r="P2054" s="4"/>
      <c r="V2054" s="4"/>
      <c r="W2054" s="4"/>
      <c r="AG2054" s="9"/>
      <c r="AT2054" s="4"/>
      <c r="AU2054" s="4"/>
      <c r="BA2054" s="4"/>
      <c r="BB2054" s="4"/>
    </row>
    <row r="2055" spans="15:54" x14ac:dyDescent="0.4">
      <c r="O2055" s="4"/>
      <c r="P2055" s="4"/>
      <c r="V2055" s="4"/>
      <c r="W2055" s="4"/>
      <c r="AG2055" s="9"/>
      <c r="AT2055" s="4"/>
      <c r="AU2055" s="4"/>
      <c r="BA2055" s="4"/>
      <c r="BB2055" s="4"/>
    </row>
    <row r="2056" spans="15:54" x14ac:dyDescent="0.4">
      <c r="O2056" s="4"/>
      <c r="P2056" s="4"/>
      <c r="V2056" s="4"/>
      <c r="W2056" s="4"/>
      <c r="AG2056" s="9"/>
      <c r="AT2056" s="4"/>
      <c r="AU2056" s="4"/>
      <c r="BA2056" s="4"/>
      <c r="BB2056" s="4"/>
    </row>
    <row r="2057" spans="15:54" x14ac:dyDescent="0.4">
      <c r="O2057" s="4"/>
      <c r="P2057" s="4"/>
      <c r="V2057" s="4"/>
      <c r="W2057" s="4"/>
      <c r="AG2057" s="9"/>
      <c r="AT2057" s="4"/>
      <c r="AU2057" s="4"/>
      <c r="BA2057" s="4"/>
      <c r="BB2057" s="4"/>
    </row>
    <row r="2058" spans="15:54" x14ac:dyDescent="0.4">
      <c r="O2058" s="4"/>
      <c r="P2058" s="4"/>
      <c r="V2058" s="4"/>
      <c r="W2058" s="4"/>
      <c r="AG2058" s="9"/>
      <c r="AT2058" s="4"/>
      <c r="AU2058" s="4"/>
      <c r="BA2058" s="4"/>
      <c r="BB2058" s="4"/>
    </row>
    <row r="2059" spans="15:54" x14ac:dyDescent="0.4">
      <c r="O2059" s="4"/>
      <c r="P2059" s="4"/>
      <c r="V2059" s="4"/>
      <c r="W2059" s="4"/>
      <c r="AG2059" s="9"/>
      <c r="AT2059" s="4"/>
      <c r="AU2059" s="4"/>
      <c r="BA2059" s="4"/>
      <c r="BB2059" s="4"/>
    </row>
    <row r="2060" spans="15:54" x14ac:dyDescent="0.4">
      <c r="O2060" s="4"/>
      <c r="P2060" s="4"/>
      <c r="V2060" s="4"/>
      <c r="W2060" s="4"/>
      <c r="AG2060" s="9"/>
      <c r="AT2060" s="4"/>
      <c r="AU2060" s="4"/>
      <c r="BA2060" s="4"/>
      <c r="BB2060" s="4"/>
    </row>
    <row r="2061" spans="15:54" x14ac:dyDescent="0.4">
      <c r="O2061" s="4"/>
      <c r="P2061" s="4"/>
      <c r="V2061" s="4"/>
      <c r="W2061" s="4"/>
      <c r="AG2061" s="9"/>
      <c r="AT2061" s="4"/>
      <c r="AU2061" s="4"/>
      <c r="BA2061" s="4"/>
      <c r="BB2061" s="4"/>
    </row>
    <row r="2062" spans="15:54" x14ac:dyDescent="0.4">
      <c r="O2062" s="4"/>
      <c r="P2062" s="4"/>
      <c r="V2062" s="4"/>
      <c r="W2062" s="4"/>
      <c r="AG2062" s="9"/>
      <c r="AT2062" s="4"/>
      <c r="AU2062" s="4"/>
      <c r="BA2062" s="4"/>
      <c r="BB2062" s="4"/>
    </row>
    <row r="2063" spans="15:54" x14ac:dyDescent="0.4">
      <c r="O2063" s="4"/>
      <c r="P2063" s="4"/>
      <c r="V2063" s="4"/>
      <c r="W2063" s="4"/>
      <c r="AG2063" s="9"/>
      <c r="AT2063" s="4"/>
      <c r="AU2063" s="4"/>
      <c r="BA2063" s="4"/>
      <c r="BB2063" s="4"/>
    </row>
    <row r="2064" spans="15:54" x14ac:dyDescent="0.4">
      <c r="O2064" s="4"/>
      <c r="P2064" s="4"/>
      <c r="V2064" s="4"/>
      <c r="W2064" s="4"/>
      <c r="AG2064" s="9"/>
      <c r="AT2064" s="4"/>
      <c r="AU2064" s="4"/>
      <c r="BA2064" s="4"/>
      <c r="BB2064" s="4"/>
    </row>
    <row r="2065" spans="15:54" x14ac:dyDescent="0.4">
      <c r="O2065" s="4"/>
      <c r="P2065" s="4"/>
      <c r="V2065" s="4"/>
      <c r="W2065" s="4"/>
      <c r="AG2065" s="9"/>
      <c r="AT2065" s="4"/>
      <c r="AU2065" s="4"/>
      <c r="BA2065" s="4"/>
      <c r="BB2065" s="4"/>
    </row>
    <row r="2066" spans="15:54" x14ac:dyDescent="0.4">
      <c r="O2066" s="4"/>
      <c r="P2066" s="4"/>
      <c r="V2066" s="4"/>
      <c r="W2066" s="4"/>
      <c r="AG2066" s="9"/>
      <c r="AT2066" s="4"/>
      <c r="AU2066" s="4"/>
      <c r="BA2066" s="4"/>
      <c r="BB2066" s="4"/>
    </row>
    <row r="2067" spans="15:54" x14ac:dyDescent="0.4">
      <c r="O2067" s="4"/>
      <c r="P2067" s="4"/>
      <c r="V2067" s="4"/>
      <c r="W2067" s="4"/>
      <c r="AG2067" s="9"/>
      <c r="AT2067" s="4"/>
      <c r="AU2067" s="4"/>
      <c r="BA2067" s="4"/>
      <c r="BB2067" s="4"/>
    </row>
    <row r="2068" spans="15:54" x14ac:dyDescent="0.4">
      <c r="O2068" s="4"/>
      <c r="P2068" s="4"/>
      <c r="V2068" s="4"/>
      <c r="W2068" s="4"/>
      <c r="AG2068" s="9"/>
      <c r="AT2068" s="4"/>
      <c r="AU2068" s="4"/>
      <c r="BA2068" s="4"/>
      <c r="BB2068" s="4"/>
    </row>
    <row r="2069" spans="15:54" x14ac:dyDescent="0.4">
      <c r="O2069" s="4"/>
      <c r="P2069" s="4"/>
      <c r="V2069" s="4"/>
      <c r="W2069" s="4"/>
      <c r="AG2069" s="9"/>
      <c r="AT2069" s="4"/>
      <c r="AU2069" s="4"/>
      <c r="BA2069" s="4"/>
      <c r="BB2069" s="4"/>
    </row>
    <row r="2070" spans="15:54" x14ac:dyDescent="0.4">
      <c r="O2070" s="4"/>
      <c r="P2070" s="4"/>
      <c r="V2070" s="4"/>
      <c r="W2070" s="4"/>
      <c r="AG2070" s="9"/>
      <c r="AT2070" s="4"/>
      <c r="AU2070" s="4"/>
      <c r="BA2070" s="4"/>
      <c r="BB2070" s="4"/>
    </row>
    <row r="2071" spans="15:54" x14ac:dyDescent="0.4">
      <c r="O2071" s="4"/>
      <c r="P2071" s="4"/>
      <c r="V2071" s="4"/>
      <c r="W2071" s="4"/>
      <c r="AT2071" s="4"/>
      <c r="AU2071" s="4"/>
      <c r="BA2071" s="4"/>
      <c r="BB2071" s="4"/>
    </row>
    <row r="2072" spans="15:54" x14ac:dyDescent="0.4">
      <c r="O2072" s="4"/>
      <c r="P2072" s="4"/>
      <c r="V2072" s="4"/>
      <c r="W2072" s="4"/>
      <c r="AG2072" s="9"/>
      <c r="AT2072" s="4"/>
      <c r="AU2072" s="4"/>
      <c r="BA2072" s="4"/>
      <c r="BB2072" s="4"/>
    </row>
    <row r="2073" spans="15:54" x14ac:dyDescent="0.4">
      <c r="O2073" s="4"/>
      <c r="P2073" s="4"/>
      <c r="V2073" s="4"/>
      <c r="W2073" s="4"/>
      <c r="AG2073" s="9"/>
      <c r="AT2073" s="4"/>
      <c r="AU2073" s="4"/>
      <c r="BA2073" s="4"/>
      <c r="BB2073" s="4"/>
    </row>
    <row r="2074" spans="15:54" x14ac:dyDescent="0.4">
      <c r="O2074" s="4"/>
      <c r="P2074" s="4"/>
      <c r="V2074" s="4"/>
      <c r="W2074" s="4"/>
      <c r="AG2074" s="9"/>
      <c r="AT2074" s="4"/>
      <c r="AU2074" s="4"/>
      <c r="BA2074" s="4"/>
      <c r="BB2074" s="4"/>
    </row>
    <row r="2075" spans="15:54" x14ac:dyDescent="0.4">
      <c r="O2075" s="4"/>
      <c r="P2075" s="4"/>
      <c r="V2075" s="4"/>
      <c r="W2075" s="4"/>
      <c r="AG2075" s="9"/>
      <c r="AT2075" s="4"/>
      <c r="AU2075" s="4"/>
      <c r="BA2075" s="4"/>
      <c r="BB2075" s="4"/>
    </row>
    <row r="2076" spans="15:54" x14ac:dyDescent="0.4">
      <c r="O2076" s="4"/>
      <c r="P2076" s="4"/>
      <c r="V2076" s="4"/>
      <c r="W2076" s="4"/>
      <c r="AG2076" s="9"/>
      <c r="AT2076" s="4"/>
      <c r="AU2076" s="4"/>
      <c r="BA2076" s="4"/>
      <c r="BB2076" s="4"/>
    </row>
    <row r="2077" spans="15:54" x14ac:dyDescent="0.4">
      <c r="O2077" s="4"/>
      <c r="P2077" s="4"/>
      <c r="V2077" s="4"/>
      <c r="W2077" s="4"/>
      <c r="AG2077" s="9"/>
      <c r="AT2077" s="4"/>
      <c r="AU2077" s="4"/>
      <c r="BA2077" s="4"/>
      <c r="BB2077" s="4"/>
    </row>
    <row r="2078" spans="15:54" x14ac:dyDescent="0.4">
      <c r="O2078" s="4"/>
      <c r="P2078" s="4"/>
      <c r="V2078" s="4"/>
      <c r="W2078" s="4"/>
      <c r="AG2078" s="9"/>
      <c r="AT2078" s="4"/>
      <c r="AU2078" s="4"/>
      <c r="BA2078" s="4"/>
      <c r="BB2078" s="4"/>
    </row>
    <row r="2079" spans="15:54" x14ac:dyDescent="0.4">
      <c r="O2079" s="4"/>
      <c r="P2079" s="4"/>
      <c r="V2079" s="4"/>
      <c r="W2079" s="4"/>
      <c r="AG2079" s="9"/>
      <c r="AT2079" s="4"/>
      <c r="AU2079" s="4"/>
      <c r="BA2079" s="4"/>
      <c r="BB2079" s="4"/>
    </row>
    <row r="2080" spans="15:54" x14ac:dyDescent="0.4">
      <c r="O2080" s="4"/>
      <c r="P2080" s="4"/>
      <c r="V2080" s="4"/>
      <c r="W2080" s="4"/>
      <c r="AG2080" s="9"/>
      <c r="AT2080" s="4"/>
      <c r="AU2080" s="4"/>
      <c r="BA2080" s="4"/>
      <c r="BB2080" s="4"/>
    </row>
    <row r="2081" spans="15:54" x14ac:dyDescent="0.4">
      <c r="O2081" s="4"/>
      <c r="P2081" s="4"/>
      <c r="V2081" s="4"/>
      <c r="W2081" s="4"/>
      <c r="AG2081" s="9"/>
      <c r="AT2081" s="4"/>
      <c r="AU2081" s="4"/>
      <c r="BA2081" s="4"/>
      <c r="BB2081" s="4"/>
    </row>
    <row r="2082" spans="15:54" x14ac:dyDescent="0.4">
      <c r="O2082" s="4"/>
      <c r="P2082" s="4"/>
      <c r="V2082" s="4"/>
      <c r="W2082" s="4"/>
      <c r="AG2082" s="9"/>
      <c r="AT2082" s="4"/>
      <c r="AU2082" s="4"/>
      <c r="BA2082" s="4"/>
      <c r="BB2082" s="4"/>
    </row>
    <row r="2083" spans="15:54" x14ac:dyDescent="0.4">
      <c r="O2083" s="4"/>
      <c r="P2083" s="4"/>
      <c r="V2083" s="4"/>
      <c r="W2083" s="4"/>
      <c r="AG2083" s="9"/>
      <c r="AT2083" s="4"/>
      <c r="AU2083" s="4"/>
      <c r="BA2083" s="4"/>
      <c r="BB2083" s="4"/>
    </row>
    <row r="2084" spans="15:54" x14ac:dyDescent="0.4">
      <c r="O2084" s="4"/>
      <c r="P2084" s="4"/>
      <c r="V2084" s="4"/>
      <c r="W2084" s="4"/>
      <c r="AG2084" s="9"/>
      <c r="AT2084" s="4"/>
      <c r="AU2084" s="4"/>
      <c r="BA2084" s="4"/>
      <c r="BB2084" s="4"/>
    </row>
    <row r="2085" spans="15:54" x14ac:dyDescent="0.4">
      <c r="O2085" s="4"/>
      <c r="P2085" s="4"/>
      <c r="V2085" s="4"/>
      <c r="W2085" s="4"/>
      <c r="AG2085" s="9"/>
      <c r="AT2085" s="4"/>
      <c r="AU2085" s="4"/>
      <c r="BA2085" s="4"/>
      <c r="BB2085" s="4"/>
    </row>
    <row r="2086" spans="15:54" x14ac:dyDescent="0.4">
      <c r="O2086" s="4"/>
      <c r="P2086" s="4"/>
      <c r="V2086" s="4"/>
      <c r="W2086" s="4"/>
      <c r="AG2086" s="9"/>
      <c r="AT2086" s="4"/>
      <c r="AU2086" s="4"/>
      <c r="BA2086" s="4"/>
      <c r="BB2086" s="4"/>
    </row>
    <row r="2087" spans="15:54" x14ac:dyDescent="0.4">
      <c r="O2087" s="4"/>
      <c r="P2087" s="4"/>
      <c r="V2087" s="4"/>
      <c r="W2087" s="4"/>
      <c r="AG2087" s="9"/>
      <c r="AT2087" s="4"/>
      <c r="AU2087" s="4"/>
      <c r="BA2087" s="4"/>
      <c r="BB2087" s="4"/>
    </row>
    <row r="2088" spans="15:54" x14ac:dyDescent="0.4">
      <c r="O2088" s="4"/>
      <c r="P2088" s="4"/>
      <c r="V2088" s="4"/>
      <c r="W2088" s="4"/>
      <c r="AG2088" s="9"/>
      <c r="AT2088" s="4"/>
      <c r="AU2088" s="4"/>
      <c r="BA2088" s="4"/>
      <c r="BB2088" s="4"/>
    </row>
    <row r="2089" spans="15:54" x14ac:dyDescent="0.4">
      <c r="O2089" s="4"/>
      <c r="P2089" s="4"/>
      <c r="V2089" s="4"/>
      <c r="W2089" s="4"/>
      <c r="AG2089" s="9"/>
      <c r="AT2089" s="4"/>
      <c r="AU2089" s="4"/>
      <c r="BA2089" s="4"/>
      <c r="BB2089" s="4"/>
    </row>
    <row r="2090" spans="15:54" x14ac:dyDescent="0.4">
      <c r="O2090" s="4"/>
      <c r="P2090" s="4"/>
      <c r="V2090" s="4"/>
      <c r="W2090" s="4"/>
      <c r="AG2090" s="9"/>
      <c r="AT2090" s="4"/>
      <c r="AU2090" s="4"/>
      <c r="BA2090" s="4"/>
      <c r="BB2090" s="4"/>
    </row>
    <row r="2091" spans="15:54" x14ac:dyDescent="0.4">
      <c r="O2091" s="4"/>
      <c r="P2091" s="4"/>
      <c r="V2091" s="4"/>
      <c r="W2091" s="4"/>
      <c r="AG2091" s="9"/>
      <c r="AT2091" s="4"/>
      <c r="AU2091" s="4"/>
      <c r="BA2091" s="4"/>
      <c r="BB2091" s="4"/>
    </row>
    <row r="2092" spans="15:54" x14ac:dyDescent="0.4">
      <c r="O2092" s="4"/>
      <c r="P2092" s="4"/>
      <c r="V2092" s="4"/>
      <c r="W2092" s="4"/>
      <c r="AG2092" s="9"/>
      <c r="AT2092" s="4"/>
      <c r="AU2092" s="4"/>
      <c r="BA2092" s="4"/>
      <c r="BB2092" s="4"/>
    </row>
    <row r="2093" spans="15:54" x14ac:dyDescent="0.4">
      <c r="O2093" s="4"/>
      <c r="P2093" s="4"/>
      <c r="V2093" s="4"/>
      <c r="W2093" s="4"/>
      <c r="AG2093" s="9"/>
      <c r="AT2093" s="4"/>
      <c r="AU2093" s="4"/>
      <c r="BA2093" s="4"/>
      <c r="BB2093" s="4"/>
    </row>
    <row r="2094" spans="15:54" x14ac:dyDescent="0.4">
      <c r="O2094" s="4"/>
      <c r="P2094" s="4"/>
      <c r="V2094" s="4"/>
      <c r="W2094" s="4"/>
      <c r="AG2094" s="9"/>
      <c r="AT2094" s="4"/>
      <c r="AU2094" s="4"/>
      <c r="BA2094" s="4"/>
      <c r="BB2094" s="4"/>
    </row>
    <row r="2095" spans="15:54" x14ac:dyDescent="0.4">
      <c r="O2095" s="4"/>
      <c r="P2095" s="4"/>
      <c r="V2095" s="4"/>
      <c r="W2095" s="4"/>
      <c r="AG2095" s="9"/>
      <c r="AT2095" s="4"/>
      <c r="AU2095" s="4"/>
      <c r="BA2095" s="4"/>
      <c r="BB2095" s="4"/>
    </row>
    <row r="2096" spans="15:54" x14ac:dyDescent="0.4">
      <c r="O2096" s="4"/>
      <c r="P2096" s="4"/>
      <c r="V2096" s="4"/>
      <c r="W2096" s="4"/>
      <c r="AG2096" s="9"/>
      <c r="AT2096" s="4"/>
      <c r="AU2096" s="4"/>
      <c r="BA2096" s="4"/>
      <c r="BB2096" s="4"/>
    </row>
    <row r="2097" spans="15:54" x14ac:dyDescent="0.4">
      <c r="O2097" s="4"/>
      <c r="P2097" s="4"/>
      <c r="V2097" s="4"/>
      <c r="W2097" s="4"/>
      <c r="AG2097" s="9"/>
      <c r="AT2097" s="4"/>
      <c r="AU2097" s="4"/>
      <c r="BA2097" s="4"/>
      <c r="BB2097" s="4"/>
    </row>
    <row r="2098" spans="15:54" x14ac:dyDescent="0.4">
      <c r="O2098" s="4"/>
      <c r="P2098" s="4"/>
      <c r="V2098" s="4"/>
      <c r="W2098" s="4"/>
      <c r="AG2098" s="9"/>
      <c r="AT2098" s="4"/>
      <c r="AU2098" s="4"/>
      <c r="BA2098" s="4"/>
      <c r="BB2098" s="4"/>
    </row>
    <row r="2099" spans="15:54" x14ac:dyDescent="0.4">
      <c r="O2099" s="4"/>
      <c r="P2099" s="4"/>
      <c r="V2099" s="4"/>
      <c r="W2099" s="4"/>
      <c r="AG2099" s="9"/>
      <c r="AT2099" s="4"/>
      <c r="AU2099" s="4"/>
      <c r="BA2099" s="4"/>
      <c r="BB2099" s="4"/>
    </row>
    <row r="2100" spans="15:54" x14ac:dyDescent="0.4">
      <c r="O2100" s="4"/>
      <c r="P2100" s="4"/>
      <c r="V2100" s="4"/>
      <c r="W2100" s="4"/>
      <c r="AG2100" s="9"/>
      <c r="AT2100" s="4"/>
      <c r="AU2100" s="4"/>
      <c r="BA2100" s="4"/>
      <c r="BB2100" s="4"/>
    </row>
    <row r="2101" spans="15:54" x14ac:dyDescent="0.4">
      <c r="O2101" s="4"/>
      <c r="P2101" s="4"/>
      <c r="V2101" s="4"/>
      <c r="W2101" s="4"/>
      <c r="AG2101" s="9"/>
      <c r="AT2101" s="4"/>
      <c r="AU2101" s="4"/>
      <c r="BA2101" s="4"/>
      <c r="BB2101" s="4"/>
    </row>
    <row r="2102" spans="15:54" x14ac:dyDescent="0.4">
      <c r="O2102" s="4"/>
      <c r="P2102" s="4"/>
      <c r="V2102" s="4"/>
      <c r="W2102" s="4"/>
      <c r="AG2102" s="9"/>
      <c r="AT2102" s="4"/>
      <c r="AU2102" s="4"/>
      <c r="BA2102" s="4"/>
      <c r="BB2102" s="4"/>
    </row>
    <row r="2103" spans="15:54" x14ac:dyDescent="0.4">
      <c r="O2103" s="4"/>
      <c r="P2103" s="4"/>
      <c r="V2103" s="4"/>
      <c r="W2103" s="4"/>
      <c r="AG2103" s="9"/>
      <c r="AT2103" s="4"/>
      <c r="AU2103" s="4"/>
      <c r="BA2103" s="4"/>
      <c r="BB2103" s="4"/>
    </row>
    <row r="2104" spans="15:54" x14ac:dyDescent="0.4">
      <c r="O2104" s="4"/>
      <c r="P2104" s="4"/>
      <c r="V2104" s="4"/>
      <c r="W2104" s="4"/>
      <c r="AG2104" s="9"/>
      <c r="AT2104" s="4"/>
      <c r="AU2104" s="4"/>
      <c r="BA2104" s="4"/>
      <c r="BB2104" s="4"/>
    </row>
    <row r="2105" spans="15:54" x14ac:dyDescent="0.4">
      <c r="O2105" s="4"/>
      <c r="P2105" s="4"/>
      <c r="V2105" s="4"/>
      <c r="W2105" s="4"/>
      <c r="AG2105" s="9"/>
      <c r="AT2105" s="4"/>
      <c r="AU2105" s="4"/>
      <c r="BA2105" s="4"/>
      <c r="BB2105" s="4"/>
    </row>
    <row r="2106" spans="15:54" x14ac:dyDescent="0.4">
      <c r="O2106" s="4"/>
      <c r="P2106" s="4"/>
      <c r="V2106" s="4"/>
      <c r="W2106" s="4"/>
      <c r="AG2106" s="9"/>
      <c r="AT2106" s="4"/>
      <c r="AU2106" s="4"/>
      <c r="BA2106" s="4"/>
      <c r="BB2106" s="4"/>
    </row>
    <row r="2107" spans="15:54" x14ac:dyDescent="0.4">
      <c r="O2107" s="4"/>
      <c r="P2107" s="4"/>
      <c r="V2107" s="4"/>
      <c r="W2107" s="4"/>
      <c r="AG2107" s="9"/>
      <c r="AT2107" s="4"/>
      <c r="AU2107" s="4"/>
      <c r="BA2107" s="4"/>
      <c r="BB2107" s="4"/>
    </row>
    <row r="2108" spans="15:54" x14ac:dyDescent="0.4">
      <c r="O2108" s="4"/>
      <c r="P2108" s="4"/>
      <c r="V2108" s="4"/>
      <c r="W2108" s="4"/>
      <c r="AG2108" s="9"/>
      <c r="AT2108" s="4"/>
      <c r="AU2108" s="4"/>
      <c r="BA2108" s="4"/>
      <c r="BB2108" s="4"/>
    </row>
    <row r="2109" spans="15:54" x14ac:dyDescent="0.4">
      <c r="O2109" s="4"/>
      <c r="P2109" s="4"/>
      <c r="V2109" s="4"/>
      <c r="W2109" s="4"/>
      <c r="AG2109" s="9"/>
      <c r="AT2109" s="4"/>
      <c r="AU2109" s="4"/>
      <c r="BA2109" s="4"/>
      <c r="BB2109" s="4"/>
    </row>
    <row r="2110" spans="15:54" x14ac:dyDescent="0.4">
      <c r="O2110" s="4"/>
      <c r="P2110" s="4"/>
      <c r="V2110" s="4"/>
      <c r="W2110" s="4"/>
      <c r="AG2110" s="9"/>
      <c r="AT2110" s="4"/>
      <c r="AU2110" s="4"/>
      <c r="BA2110" s="4"/>
      <c r="BB2110" s="4"/>
    </row>
    <row r="2111" spans="15:54" x14ac:dyDescent="0.4">
      <c r="O2111" s="4"/>
      <c r="P2111" s="4"/>
      <c r="V2111" s="4"/>
      <c r="W2111" s="4"/>
      <c r="AG2111" s="9"/>
      <c r="AT2111" s="4"/>
      <c r="AU2111" s="4"/>
      <c r="BA2111" s="4"/>
      <c r="BB2111" s="4"/>
    </row>
    <row r="2112" spans="15:54" x14ac:dyDescent="0.4">
      <c r="O2112" s="4"/>
      <c r="P2112" s="4"/>
      <c r="V2112" s="4"/>
      <c r="W2112" s="4"/>
      <c r="AG2112" s="9"/>
      <c r="AT2112" s="4"/>
      <c r="AU2112" s="4"/>
      <c r="BA2112" s="4"/>
      <c r="BB2112" s="4"/>
    </row>
    <row r="2113" spans="15:54" x14ac:dyDescent="0.4">
      <c r="O2113" s="4"/>
      <c r="P2113" s="4"/>
      <c r="V2113" s="4"/>
      <c r="W2113" s="4"/>
      <c r="AG2113" s="9"/>
      <c r="AT2113" s="4"/>
      <c r="AU2113" s="4"/>
      <c r="BA2113" s="4"/>
      <c r="BB2113" s="4"/>
    </row>
    <row r="2114" spans="15:54" x14ac:dyDescent="0.4">
      <c r="O2114" s="4"/>
      <c r="P2114" s="4"/>
      <c r="V2114" s="4"/>
      <c r="W2114" s="4"/>
      <c r="AG2114" s="9"/>
      <c r="AT2114" s="4"/>
      <c r="AU2114" s="4"/>
      <c r="BA2114" s="4"/>
      <c r="BB2114" s="4"/>
    </row>
    <row r="2115" spans="15:54" x14ac:dyDescent="0.4">
      <c r="O2115" s="4"/>
      <c r="P2115" s="4"/>
      <c r="V2115" s="4"/>
      <c r="W2115" s="4"/>
      <c r="AG2115" s="9"/>
      <c r="AT2115" s="4"/>
      <c r="AU2115" s="4"/>
      <c r="BA2115" s="4"/>
      <c r="BB2115" s="4"/>
    </row>
    <row r="2116" spans="15:54" x14ac:dyDescent="0.4">
      <c r="O2116" s="4"/>
      <c r="P2116" s="4"/>
      <c r="V2116" s="4"/>
      <c r="W2116" s="4"/>
      <c r="AG2116" s="9"/>
      <c r="AT2116" s="4"/>
      <c r="AU2116" s="4"/>
      <c r="BA2116" s="4"/>
      <c r="BB2116" s="4"/>
    </row>
    <row r="2117" spans="15:54" x14ac:dyDescent="0.4">
      <c r="O2117" s="4"/>
      <c r="P2117" s="4"/>
      <c r="V2117" s="4"/>
      <c r="W2117" s="4"/>
      <c r="AG2117" s="9"/>
      <c r="AT2117" s="4"/>
      <c r="AU2117" s="4"/>
      <c r="BA2117" s="4"/>
      <c r="BB2117" s="4"/>
    </row>
    <row r="2118" spans="15:54" x14ac:dyDescent="0.4">
      <c r="O2118" s="4"/>
      <c r="P2118" s="4"/>
      <c r="V2118" s="4"/>
      <c r="W2118" s="4"/>
      <c r="AG2118" s="9"/>
      <c r="AT2118" s="4"/>
      <c r="AU2118" s="4"/>
      <c r="BA2118" s="4"/>
      <c r="BB2118" s="4"/>
    </row>
    <row r="2119" spans="15:54" x14ac:dyDescent="0.4">
      <c r="O2119" s="4"/>
      <c r="P2119" s="4"/>
      <c r="V2119" s="4"/>
      <c r="W2119" s="4"/>
      <c r="AG2119" s="9"/>
      <c r="AT2119" s="4"/>
      <c r="AU2119" s="4"/>
      <c r="BA2119" s="4"/>
      <c r="BB2119" s="4"/>
    </row>
    <row r="2120" spans="15:54" x14ac:dyDescent="0.4">
      <c r="O2120" s="4"/>
      <c r="P2120" s="4"/>
      <c r="V2120" s="4"/>
      <c r="W2120" s="4"/>
      <c r="AG2120" s="9"/>
      <c r="AT2120" s="4"/>
      <c r="AU2120" s="4"/>
      <c r="BA2120" s="4"/>
      <c r="BB2120" s="4"/>
    </row>
    <row r="2121" spans="15:54" x14ac:dyDescent="0.4">
      <c r="O2121" s="4"/>
      <c r="P2121" s="4"/>
      <c r="V2121" s="4"/>
      <c r="W2121" s="4"/>
      <c r="AG2121" s="9"/>
      <c r="AT2121" s="4"/>
      <c r="AU2121" s="4"/>
      <c r="BA2121" s="4"/>
      <c r="BB2121" s="4"/>
    </row>
    <row r="2122" spans="15:54" x14ac:dyDescent="0.4">
      <c r="O2122" s="4"/>
      <c r="P2122" s="4"/>
      <c r="V2122" s="4"/>
      <c r="W2122" s="4"/>
      <c r="AG2122" s="9"/>
      <c r="AT2122" s="4"/>
      <c r="AU2122" s="4"/>
      <c r="BA2122" s="4"/>
      <c r="BB2122" s="4"/>
    </row>
    <row r="2123" spans="15:54" x14ac:dyDescent="0.4">
      <c r="O2123" s="4"/>
      <c r="P2123" s="4"/>
      <c r="V2123" s="4"/>
      <c r="W2123" s="4"/>
      <c r="AG2123" s="9"/>
      <c r="AT2123" s="4"/>
      <c r="AU2123" s="4"/>
      <c r="BA2123" s="4"/>
      <c r="BB2123" s="4"/>
    </row>
    <row r="2124" spans="15:54" x14ac:dyDescent="0.4">
      <c r="O2124" s="4"/>
      <c r="P2124" s="4"/>
      <c r="V2124" s="4"/>
      <c r="W2124" s="4"/>
      <c r="AG2124" s="9"/>
      <c r="AT2124" s="4"/>
      <c r="AU2124" s="4"/>
      <c r="BA2124" s="4"/>
      <c r="BB2124" s="4"/>
    </row>
    <row r="2125" spans="15:54" x14ac:dyDescent="0.4">
      <c r="O2125" s="4"/>
      <c r="P2125" s="4"/>
      <c r="V2125" s="4"/>
      <c r="W2125" s="4"/>
      <c r="AG2125" s="9"/>
      <c r="AT2125" s="4"/>
      <c r="AU2125" s="4"/>
      <c r="BA2125" s="4"/>
      <c r="BB2125" s="4"/>
    </row>
    <row r="2126" spans="15:54" x14ac:dyDescent="0.4">
      <c r="O2126" s="4"/>
      <c r="P2126" s="4"/>
      <c r="V2126" s="4"/>
      <c r="W2126" s="4"/>
      <c r="AG2126" s="9"/>
      <c r="AT2126" s="4"/>
      <c r="AU2126" s="4"/>
      <c r="BA2126" s="4"/>
      <c r="BB2126" s="4"/>
    </row>
    <row r="2127" spans="15:54" x14ac:dyDescent="0.4">
      <c r="O2127" s="4"/>
      <c r="P2127" s="4"/>
      <c r="V2127" s="4"/>
      <c r="W2127" s="4"/>
      <c r="AG2127" s="9"/>
      <c r="AT2127" s="4"/>
      <c r="AU2127" s="4"/>
      <c r="BA2127" s="4"/>
      <c r="BB2127" s="4"/>
    </row>
    <row r="2128" spans="15:54" x14ac:dyDescent="0.4">
      <c r="O2128" s="4"/>
      <c r="P2128" s="4"/>
      <c r="V2128" s="4"/>
      <c r="W2128" s="4"/>
      <c r="AG2128" s="9"/>
      <c r="AT2128" s="4"/>
      <c r="AU2128" s="4"/>
      <c r="BA2128" s="4"/>
      <c r="BB2128" s="4"/>
    </row>
    <row r="2129" spans="15:54" x14ac:dyDescent="0.4">
      <c r="O2129" s="4"/>
      <c r="P2129" s="4"/>
      <c r="V2129" s="4"/>
      <c r="W2129" s="4"/>
      <c r="AG2129" s="9"/>
      <c r="AT2129" s="4"/>
      <c r="AU2129" s="4"/>
      <c r="BA2129" s="4"/>
      <c r="BB2129" s="4"/>
    </row>
    <row r="2130" spans="15:54" x14ac:dyDescent="0.4">
      <c r="O2130" s="4"/>
      <c r="P2130" s="4"/>
      <c r="V2130" s="4"/>
      <c r="W2130" s="4"/>
      <c r="AG2130" s="9"/>
      <c r="AT2130" s="4"/>
      <c r="AU2130" s="4"/>
      <c r="BA2130" s="4"/>
      <c r="BB2130" s="4"/>
    </row>
    <row r="2131" spans="15:54" x14ac:dyDescent="0.4">
      <c r="O2131" s="4"/>
      <c r="P2131" s="4"/>
      <c r="V2131" s="4"/>
      <c r="W2131" s="4"/>
      <c r="AG2131" s="9"/>
      <c r="AT2131" s="4"/>
      <c r="AU2131" s="4"/>
      <c r="BA2131" s="4"/>
      <c r="BB2131" s="4"/>
    </row>
    <row r="2132" spans="15:54" x14ac:dyDescent="0.4">
      <c r="O2132" s="4"/>
      <c r="P2132" s="4"/>
      <c r="V2132" s="4"/>
      <c r="W2132" s="4"/>
      <c r="AT2132" s="4"/>
      <c r="AU2132" s="4"/>
      <c r="BA2132" s="4"/>
      <c r="BB2132" s="4"/>
    </row>
    <row r="2133" spans="15:54" x14ac:dyDescent="0.4">
      <c r="O2133" s="4"/>
      <c r="P2133" s="4"/>
      <c r="V2133" s="4"/>
      <c r="W2133" s="4"/>
      <c r="AG2133" s="9"/>
      <c r="AT2133" s="4"/>
      <c r="AU2133" s="4"/>
      <c r="BA2133" s="4"/>
      <c r="BB2133" s="4"/>
    </row>
    <row r="2134" spans="15:54" x14ac:dyDescent="0.4">
      <c r="O2134" s="4"/>
      <c r="P2134" s="4"/>
      <c r="V2134" s="4"/>
      <c r="W2134" s="4"/>
      <c r="AG2134" s="9"/>
      <c r="AT2134" s="4"/>
      <c r="AU2134" s="4"/>
      <c r="BA2134" s="4"/>
      <c r="BB2134" s="4"/>
    </row>
    <row r="2135" spans="15:54" x14ac:dyDescent="0.4">
      <c r="O2135" s="4"/>
      <c r="P2135" s="4"/>
      <c r="V2135" s="4"/>
      <c r="W2135" s="4"/>
      <c r="AG2135" s="9"/>
      <c r="AT2135" s="4"/>
      <c r="AU2135" s="4"/>
      <c r="BA2135" s="4"/>
      <c r="BB2135" s="4"/>
    </row>
    <row r="2136" spans="15:54" x14ac:dyDescent="0.4">
      <c r="O2136" s="4"/>
      <c r="P2136" s="4"/>
      <c r="V2136" s="4"/>
      <c r="W2136" s="4"/>
      <c r="AG2136" s="9"/>
      <c r="AT2136" s="4"/>
      <c r="AU2136" s="4"/>
      <c r="BA2136" s="4"/>
      <c r="BB2136" s="4"/>
    </row>
    <row r="2137" spans="15:54" x14ac:dyDescent="0.4">
      <c r="O2137" s="4"/>
      <c r="P2137" s="4"/>
      <c r="V2137" s="4"/>
      <c r="W2137" s="4"/>
      <c r="AG2137" s="9"/>
      <c r="AT2137" s="4"/>
      <c r="AU2137" s="4"/>
      <c r="BA2137" s="4"/>
      <c r="BB2137" s="4"/>
    </row>
    <row r="2138" spans="15:54" x14ac:dyDescent="0.4">
      <c r="O2138" s="4"/>
      <c r="P2138" s="4"/>
      <c r="V2138" s="4"/>
      <c r="W2138" s="4"/>
      <c r="AG2138" s="9"/>
      <c r="AT2138" s="4"/>
      <c r="AU2138" s="4"/>
      <c r="BA2138" s="4"/>
      <c r="BB2138" s="4"/>
    </row>
    <row r="2139" spans="15:54" x14ac:dyDescent="0.4">
      <c r="O2139" s="4"/>
      <c r="P2139" s="4"/>
      <c r="V2139" s="4"/>
      <c r="W2139" s="4"/>
      <c r="AG2139" s="9"/>
      <c r="AT2139" s="4"/>
      <c r="AU2139" s="4"/>
      <c r="BA2139" s="4"/>
      <c r="BB2139" s="4"/>
    </row>
    <row r="2140" spans="15:54" x14ac:dyDescent="0.4">
      <c r="O2140" s="4"/>
      <c r="P2140" s="4"/>
      <c r="V2140" s="4"/>
      <c r="W2140" s="4"/>
      <c r="AG2140" s="9"/>
      <c r="AT2140" s="4"/>
      <c r="AU2140" s="4"/>
      <c r="BA2140" s="4"/>
      <c r="BB2140" s="4"/>
    </row>
    <row r="2141" spans="15:54" x14ac:dyDescent="0.4">
      <c r="O2141" s="4"/>
      <c r="P2141" s="4"/>
      <c r="V2141" s="4"/>
      <c r="W2141" s="4"/>
      <c r="AG2141" s="9"/>
      <c r="AT2141" s="4"/>
      <c r="AU2141" s="4"/>
      <c r="BA2141" s="4"/>
      <c r="BB2141" s="4"/>
    </row>
    <row r="2142" spans="15:54" x14ac:dyDescent="0.4">
      <c r="O2142" s="4"/>
      <c r="P2142" s="4"/>
      <c r="V2142" s="4"/>
      <c r="W2142" s="4"/>
      <c r="AG2142" s="9"/>
      <c r="AT2142" s="4"/>
      <c r="AU2142" s="4"/>
      <c r="BA2142" s="4"/>
      <c r="BB2142" s="4"/>
    </row>
    <row r="2143" spans="15:54" x14ac:dyDescent="0.4">
      <c r="O2143" s="4"/>
      <c r="P2143" s="4"/>
      <c r="V2143" s="4"/>
      <c r="W2143" s="4"/>
      <c r="AG2143" s="9"/>
      <c r="AT2143" s="4"/>
      <c r="AU2143" s="4"/>
      <c r="BA2143" s="4"/>
      <c r="BB2143" s="4"/>
    </row>
    <row r="2144" spans="15:54" x14ac:dyDescent="0.4">
      <c r="O2144" s="4"/>
      <c r="P2144" s="4"/>
      <c r="V2144" s="4"/>
      <c r="W2144" s="4"/>
      <c r="AG2144" s="9"/>
      <c r="AT2144" s="4"/>
      <c r="AU2144" s="4"/>
      <c r="BA2144" s="4"/>
      <c r="BB2144" s="4"/>
    </row>
    <row r="2145" spans="15:54" x14ac:dyDescent="0.4">
      <c r="O2145" s="4"/>
      <c r="P2145" s="4"/>
      <c r="V2145" s="4"/>
      <c r="W2145" s="4"/>
      <c r="AG2145" s="9"/>
      <c r="AT2145" s="4"/>
      <c r="AU2145" s="4"/>
      <c r="BA2145" s="4"/>
      <c r="BB2145" s="4"/>
    </row>
    <row r="2146" spans="15:54" x14ac:dyDescent="0.4">
      <c r="O2146" s="4"/>
      <c r="P2146" s="4"/>
      <c r="V2146" s="4"/>
      <c r="W2146" s="4"/>
      <c r="AG2146" s="9"/>
      <c r="AT2146" s="4"/>
      <c r="AU2146" s="4"/>
      <c r="BA2146" s="4"/>
      <c r="BB2146" s="4"/>
    </row>
    <row r="2147" spans="15:54" x14ac:dyDescent="0.4">
      <c r="O2147" s="4"/>
      <c r="P2147" s="4"/>
      <c r="V2147" s="4"/>
      <c r="W2147" s="4"/>
      <c r="AG2147" s="9"/>
      <c r="AT2147" s="4"/>
      <c r="AU2147" s="4"/>
      <c r="BA2147" s="4"/>
      <c r="BB2147" s="4"/>
    </row>
    <row r="2148" spans="15:54" x14ac:dyDescent="0.4">
      <c r="O2148" s="4"/>
      <c r="P2148" s="4"/>
      <c r="V2148" s="4"/>
      <c r="W2148" s="4"/>
      <c r="AG2148" s="9"/>
      <c r="AT2148" s="4"/>
      <c r="AU2148" s="4"/>
      <c r="BA2148" s="4"/>
      <c r="BB2148" s="4"/>
    </row>
    <row r="2149" spans="15:54" x14ac:dyDescent="0.4">
      <c r="O2149" s="4"/>
      <c r="P2149" s="4"/>
      <c r="V2149" s="4"/>
      <c r="W2149" s="4"/>
      <c r="AG2149" s="9"/>
      <c r="AT2149" s="4"/>
      <c r="AU2149" s="4"/>
      <c r="BA2149" s="4"/>
      <c r="BB2149" s="4"/>
    </row>
    <row r="2150" spans="15:54" x14ac:dyDescent="0.4">
      <c r="O2150" s="4"/>
      <c r="P2150" s="4"/>
      <c r="V2150" s="4"/>
      <c r="W2150" s="4"/>
      <c r="AG2150" s="9"/>
      <c r="AT2150" s="4"/>
      <c r="AU2150" s="4"/>
      <c r="BA2150" s="4"/>
      <c r="BB2150" s="4"/>
    </row>
    <row r="2151" spans="15:54" x14ac:dyDescent="0.4">
      <c r="O2151" s="4"/>
      <c r="P2151" s="4"/>
      <c r="V2151" s="4"/>
      <c r="W2151" s="4"/>
      <c r="AG2151" s="9"/>
      <c r="AT2151" s="4"/>
      <c r="AU2151" s="4"/>
      <c r="BA2151" s="4"/>
      <c r="BB2151" s="4"/>
    </row>
    <row r="2152" spans="15:54" x14ac:dyDescent="0.4">
      <c r="O2152" s="4"/>
      <c r="P2152" s="4"/>
      <c r="V2152" s="4"/>
      <c r="W2152" s="4"/>
      <c r="AT2152" s="4"/>
      <c r="AU2152" s="4"/>
      <c r="BA2152" s="4"/>
      <c r="BB2152" s="4"/>
    </row>
    <row r="2153" spans="15:54" x14ac:dyDescent="0.4">
      <c r="O2153" s="4"/>
      <c r="P2153" s="4"/>
      <c r="V2153" s="4"/>
      <c r="W2153" s="4"/>
      <c r="AG2153" s="9"/>
      <c r="AT2153" s="4"/>
      <c r="AU2153" s="4"/>
      <c r="BA2153" s="4"/>
      <c r="BB2153" s="4"/>
    </row>
    <row r="2154" spans="15:54" x14ac:dyDescent="0.4">
      <c r="O2154" s="4"/>
      <c r="P2154" s="4"/>
      <c r="V2154" s="4"/>
      <c r="W2154" s="4"/>
      <c r="AG2154" s="9"/>
      <c r="AT2154" s="4"/>
      <c r="AU2154" s="4"/>
      <c r="BA2154" s="4"/>
      <c r="BB2154" s="4"/>
    </row>
    <row r="2155" spans="15:54" x14ac:dyDescent="0.4">
      <c r="O2155" s="4"/>
      <c r="P2155" s="4"/>
      <c r="V2155" s="4"/>
      <c r="W2155" s="4"/>
      <c r="AG2155" s="9"/>
      <c r="AT2155" s="4"/>
      <c r="AU2155" s="4"/>
      <c r="BA2155" s="4"/>
      <c r="BB2155" s="4"/>
    </row>
    <row r="2156" spans="15:54" x14ac:dyDescent="0.4">
      <c r="O2156" s="4"/>
      <c r="P2156" s="4"/>
      <c r="V2156" s="4"/>
      <c r="W2156" s="4"/>
      <c r="AG2156" s="9"/>
      <c r="AT2156" s="4"/>
      <c r="AU2156" s="4"/>
      <c r="BA2156" s="4"/>
      <c r="BB2156" s="4"/>
    </row>
    <row r="2157" spans="15:54" x14ac:dyDescent="0.4">
      <c r="O2157" s="4"/>
      <c r="P2157" s="4"/>
      <c r="V2157" s="4"/>
      <c r="W2157" s="4"/>
      <c r="AG2157" s="9"/>
      <c r="AT2157" s="4"/>
      <c r="AU2157" s="4"/>
      <c r="BA2157" s="4"/>
      <c r="BB2157" s="4"/>
    </row>
    <row r="2158" spans="15:54" x14ac:dyDescent="0.4">
      <c r="O2158" s="4"/>
      <c r="P2158" s="4"/>
      <c r="V2158" s="4"/>
      <c r="W2158" s="4"/>
      <c r="AG2158" s="9"/>
      <c r="AT2158" s="4"/>
      <c r="AU2158" s="4"/>
      <c r="BA2158" s="4"/>
      <c r="BB2158" s="4"/>
    </row>
    <row r="2159" spans="15:54" x14ac:dyDescent="0.4">
      <c r="O2159" s="4"/>
      <c r="P2159" s="4"/>
      <c r="V2159" s="4"/>
      <c r="W2159" s="4"/>
      <c r="AG2159" s="9"/>
      <c r="AT2159" s="4"/>
      <c r="AU2159" s="4"/>
      <c r="BA2159" s="4"/>
      <c r="BB2159" s="4"/>
    </row>
    <row r="2160" spans="15:54" x14ac:dyDescent="0.4">
      <c r="O2160" s="4"/>
      <c r="P2160" s="4"/>
      <c r="V2160" s="4"/>
      <c r="W2160" s="4"/>
      <c r="AG2160" s="9"/>
      <c r="AT2160" s="4"/>
      <c r="AU2160" s="4"/>
      <c r="BA2160" s="4"/>
      <c r="BB2160" s="4"/>
    </row>
    <row r="2161" spans="15:54" x14ac:dyDescent="0.4">
      <c r="O2161" s="4"/>
      <c r="P2161" s="4"/>
      <c r="V2161" s="4"/>
      <c r="W2161" s="4"/>
      <c r="AG2161" s="9"/>
      <c r="AT2161" s="4"/>
      <c r="AU2161" s="4"/>
      <c r="BA2161" s="4"/>
      <c r="BB2161" s="4"/>
    </row>
    <row r="2162" spans="15:54" x14ac:dyDescent="0.4">
      <c r="O2162" s="4"/>
      <c r="P2162" s="4"/>
      <c r="V2162" s="4"/>
      <c r="W2162" s="4"/>
      <c r="AG2162" s="9"/>
      <c r="AT2162" s="4"/>
      <c r="AU2162" s="4"/>
      <c r="BA2162" s="4"/>
      <c r="BB2162" s="4"/>
    </row>
    <row r="2163" spans="15:54" x14ac:dyDescent="0.4">
      <c r="O2163" s="4"/>
      <c r="P2163" s="4"/>
      <c r="V2163" s="4"/>
      <c r="W2163" s="4"/>
      <c r="AG2163" s="9"/>
      <c r="AT2163" s="4"/>
      <c r="AU2163" s="4"/>
      <c r="BA2163" s="4"/>
      <c r="BB2163" s="4"/>
    </row>
    <row r="2164" spans="15:54" x14ac:dyDescent="0.4">
      <c r="O2164" s="4"/>
      <c r="P2164" s="4"/>
      <c r="V2164" s="4"/>
      <c r="W2164" s="4"/>
      <c r="AG2164" s="9"/>
      <c r="AT2164" s="4"/>
      <c r="AU2164" s="4"/>
      <c r="BA2164" s="4"/>
      <c r="BB2164" s="4"/>
    </row>
    <row r="2165" spans="15:54" x14ac:dyDescent="0.4">
      <c r="O2165" s="4"/>
      <c r="P2165" s="4"/>
      <c r="V2165" s="4"/>
      <c r="W2165" s="4"/>
      <c r="AG2165" s="9"/>
      <c r="AT2165" s="4"/>
      <c r="AU2165" s="4"/>
      <c r="BA2165" s="4"/>
      <c r="BB2165" s="4"/>
    </row>
    <row r="2166" spans="15:54" x14ac:dyDescent="0.4">
      <c r="O2166" s="4"/>
      <c r="P2166" s="4"/>
      <c r="V2166" s="4"/>
      <c r="W2166" s="4"/>
      <c r="AG2166" s="9"/>
      <c r="AT2166" s="4"/>
      <c r="AU2166" s="4"/>
      <c r="BA2166" s="4"/>
      <c r="BB2166" s="4"/>
    </row>
    <row r="2167" spans="15:54" x14ac:dyDescent="0.4">
      <c r="O2167" s="4"/>
      <c r="P2167" s="4"/>
      <c r="V2167" s="4"/>
      <c r="W2167" s="4"/>
      <c r="AG2167" s="9"/>
      <c r="AT2167" s="4"/>
      <c r="AU2167" s="4"/>
      <c r="BA2167" s="4"/>
      <c r="BB2167" s="4"/>
    </row>
    <row r="2168" spans="15:54" x14ac:dyDescent="0.4">
      <c r="O2168" s="4"/>
      <c r="P2168" s="4"/>
      <c r="V2168" s="4"/>
      <c r="W2168" s="4"/>
      <c r="AG2168" s="9"/>
      <c r="AT2168" s="4"/>
      <c r="AU2168" s="4"/>
      <c r="BA2168" s="4"/>
      <c r="BB2168" s="4"/>
    </row>
    <row r="2169" spans="15:54" x14ac:dyDescent="0.4">
      <c r="O2169" s="4"/>
      <c r="P2169" s="4"/>
      <c r="V2169" s="4"/>
      <c r="W2169" s="4"/>
      <c r="AG2169" s="9"/>
      <c r="AT2169" s="4"/>
      <c r="AU2169" s="4"/>
      <c r="BA2169" s="4"/>
      <c r="BB2169" s="4"/>
    </row>
    <row r="2170" spans="15:54" x14ac:dyDescent="0.4">
      <c r="O2170" s="4"/>
      <c r="P2170" s="4"/>
      <c r="V2170" s="4"/>
      <c r="W2170" s="4"/>
      <c r="AG2170" s="9"/>
      <c r="AT2170" s="4"/>
      <c r="AU2170" s="4"/>
      <c r="BA2170" s="4"/>
      <c r="BB2170" s="4"/>
    </row>
    <row r="2171" spans="15:54" x14ac:dyDescent="0.4">
      <c r="O2171" s="4"/>
      <c r="P2171" s="4"/>
      <c r="V2171" s="4"/>
      <c r="W2171" s="4"/>
      <c r="AG2171" s="9"/>
      <c r="AT2171" s="4"/>
      <c r="AU2171" s="4"/>
      <c r="BA2171" s="4"/>
      <c r="BB2171" s="4"/>
    </row>
    <row r="2172" spans="15:54" x14ac:dyDescent="0.4">
      <c r="O2172" s="4"/>
      <c r="P2172" s="4"/>
      <c r="V2172" s="4"/>
      <c r="W2172" s="4"/>
      <c r="AG2172" s="9"/>
      <c r="AT2172" s="4"/>
      <c r="AU2172" s="4"/>
      <c r="BA2172" s="4"/>
      <c r="BB2172" s="4"/>
    </row>
    <row r="2173" spans="15:54" x14ac:dyDescent="0.4">
      <c r="O2173" s="4"/>
      <c r="P2173" s="4"/>
      <c r="V2173" s="4"/>
      <c r="W2173" s="4"/>
      <c r="AG2173" s="9"/>
      <c r="AT2173" s="4"/>
      <c r="AU2173" s="4"/>
      <c r="BA2173" s="4"/>
      <c r="BB2173" s="4"/>
    </row>
    <row r="2174" spans="15:54" x14ac:dyDescent="0.4">
      <c r="O2174" s="4"/>
      <c r="P2174" s="4"/>
      <c r="V2174" s="4"/>
      <c r="W2174" s="4"/>
      <c r="AG2174" s="9"/>
      <c r="AT2174" s="4"/>
      <c r="AU2174" s="4"/>
      <c r="BA2174" s="4"/>
      <c r="BB2174" s="4"/>
    </row>
    <row r="2175" spans="15:54" x14ac:dyDescent="0.4">
      <c r="O2175" s="4"/>
      <c r="P2175" s="4"/>
      <c r="V2175" s="4"/>
      <c r="W2175" s="4"/>
      <c r="AG2175" s="9"/>
      <c r="AT2175" s="4"/>
      <c r="AU2175" s="4"/>
      <c r="BA2175" s="4"/>
      <c r="BB2175" s="4"/>
    </row>
    <row r="2176" spans="15:54" x14ac:dyDescent="0.4">
      <c r="O2176" s="4"/>
      <c r="P2176" s="4"/>
      <c r="V2176" s="4"/>
      <c r="W2176" s="4"/>
      <c r="AG2176" s="9"/>
      <c r="AT2176" s="4"/>
      <c r="AU2176" s="4"/>
      <c r="BA2176" s="4"/>
      <c r="BB2176" s="4"/>
    </row>
    <row r="2177" spans="15:54" x14ac:dyDescent="0.4">
      <c r="O2177" s="4"/>
      <c r="P2177" s="4"/>
      <c r="V2177" s="4"/>
      <c r="W2177" s="4"/>
      <c r="AG2177" s="9"/>
      <c r="AT2177" s="4"/>
      <c r="AU2177" s="4"/>
      <c r="BA2177" s="4"/>
      <c r="BB2177" s="4"/>
    </row>
    <row r="2178" spans="15:54" x14ac:dyDescent="0.4">
      <c r="O2178" s="4"/>
      <c r="P2178" s="4"/>
      <c r="V2178" s="4"/>
      <c r="W2178" s="4"/>
      <c r="AG2178" s="9"/>
      <c r="AT2178" s="4"/>
      <c r="AU2178" s="4"/>
      <c r="BA2178" s="4"/>
      <c r="BB2178" s="4"/>
    </row>
    <row r="2179" spans="15:54" x14ac:dyDescent="0.4">
      <c r="O2179" s="4"/>
      <c r="P2179" s="4"/>
      <c r="V2179" s="4"/>
      <c r="W2179" s="4"/>
      <c r="AG2179" s="9"/>
      <c r="AT2179" s="4"/>
      <c r="AU2179" s="4"/>
      <c r="BA2179" s="4"/>
      <c r="BB2179" s="4"/>
    </row>
    <row r="2180" spans="15:54" x14ac:dyDescent="0.4">
      <c r="O2180" s="4"/>
      <c r="P2180" s="4"/>
      <c r="V2180" s="4"/>
      <c r="W2180" s="4"/>
      <c r="AG2180" s="9"/>
      <c r="AT2180" s="4"/>
      <c r="AU2180" s="4"/>
      <c r="BA2180" s="4"/>
      <c r="BB2180" s="4"/>
    </row>
    <row r="2181" spans="15:54" x14ac:dyDescent="0.4">
      <c r="O2181" s="4"/>
      <c r="P2181" s="4"/>
      <c r="V2181" s="4"/>
      <c r="W2181" s="4"/>
      <c r="AG2181" s="9"/>
      <c r="AT2181" s="4"/>
      <c r="AU2181" s="4"/>
      <c r="BA2181" s="4"/>
      <c r="BB2181" s="4"/>
    </row>
    <row r="2182" spans="15:54" x14ac:dyDescent="0.4">
      <c r="O2182" s="4"/>
      <c r="P2182" s="4"/>
      <c r="V2182" s="4"/>
      <c r="W2182" s="4"/>
      <c r="AG2182" s="9"/>
      <c r="AT2182" s="4"/>
      <c r="AU2182" s="4"/>
      <c r="BA2182" s="4"/>
      <c r="BB2182" s="4"/>
    </row>
    <row r="2183" spans="15:54" x14ac:dyDescent="0.4">
      <c r="O2183" s="4"/>
      <c r="P2183" s="4"/>
      <c r="V2183" s="4"/>
      <c r="W2183" s="4"/>
      <c r="AG2183" s="9"/>
      <c r="AT2183" s="4"/>
      <c r="AU2183" s="4"/>
      <c r="BA2183" s="4"/>
      <c r="BB2183" s="4"/>
    </row>
    <row r="2184" spans="15:54" x14ac:dyDescent="0.4">
      <c r="O2184" s="4"/>
      <c r="P2184" s="4"/>
      <c r="V2184" s="4"/>
      <c r="W2184" s="4"/>
      <c r="AG2184" s="9"/>
      <c r="AT2184" s="4"/>
      <c r="AU2184" s="4"/>
      <c r="BA2184" s="4"/>
      <c r="BB2184" s="4"/>
    </row>
    <row r="2185" spans="15:54" x14ac:dyDescent="0.4">
      <c r="O2185" s="4"/>
      <c r="P2185" s="4"/>
      <c r="V2185" s="4"/>
      <c r="W2185" s="4"/>
      <c r="AG2185" s="9"/>
      <c r="AT2185" s="4"/>
      <c r="AU2185" s="4"/>
      <c r="BA2185" s="4"/>
      <c r="BB2185" s="4"/>
    </row>
    <row r="2186" spans="15:54" x14ac:dyDescent="0.4">
      <c r="O2186" s="4"/>
      <c r="P2186" s="4"/>
      <c r="V2186" s="4"/>
      <c r="W2186" s="4"/>
      <c r="AG2186" s="9"/>
      <c r="AT2186" s="4"/>
      <c r="AU2186" s="4"/>
      <c r="BA2186" s="4"/>
      <c r="BB2186" s="4"/>
    </row>
    <row r="2187" spans="15:54" x14ac:dyDescent="0.4">
      <c r="O2187" s="4"/>
      <c r="P2187" s="4"/>
      <c r="V2187" s="4"/>
      <c r="W2187" s="4"/>
      <c r="AG2187" s="9"/>
      <c r="AT2187" s="4"/>
      <c r="AU2187" s="4"/>
      <c r="BA2187" s="4"/>
      <c r="BB2187" s="4"/>
    </row>
    <row r="2188" spans="15:54" x14ac:dyDescent="0.4">
      <c r="O2188" s="4"/>
      <c r="P2188" s="4"/>
      <c r="V2188" s="4"/>
      <c r="W2188" s="4"/>
      <c r="AG2188" s="9"/>
      <c r="AT2188" s="4"/>
      <c r="AU2188" s="4"/>
      <c r="BA2188" s="4"/>
      <c r="BB2188" s="4"/>
    </row>
    <row r="2189" spans="15:54" x14ac:dyDescent="0.4">
      <c r="O2189" s="4"/>
      <c r="P2189" s="4"/>
      <c r="V2189" s="4"/>
      <c r="W2189" s="4"/>
      <c r="AG2189" s="9"/>
      <c r="AT2189" s="4"/>
      <c r="AU2189" s="4"/>
      <c r="BA2189" s="4"/>
      <c r="BB2189" s="4"/>
    </row>
    <row r="2190" spans="15:54" x14ac:dyDescent="0.4">
      <c r="O2190" s="4"/>
      <c r="P2190" s="4"/>
      <c r="V2190" s="4"/>
      <c r="W2190" s="4"/>
      <c r="AG2190" s="9"/>
      <c r="AT2190" s="4"/>
      <c r="AU2190" s="4"/>
      <c r="BA2190" s="4"/>
      <c r="BB2190" s="4"/>
    </row>
    <row r="2191" spans="15:54" x14ac:dyDescent="0.4">
      <c r="O2191" s="4"/>
      <c r="P2191" s="4"/>
      <c r="V2191" s="4"/>
      <c r="W2191" s="4"/>
      <c r="AG2191" s="9"/>
      <c r="AT2191" s="4"/>
      <c r="AU2191" s="4"/>
      <c r="BA2191" s="4"/>
      <c r="BB2191" s="4"/>
    </row>
    <row r="2192" spans="15:54" x14ac:dyDescent="0.4">
      <c r="O2192" s="4"/>
      <c r="P2192" s="4"/>
      <c r="V2192" s="4"/>
      <c r="W2192" s="4"/>
      <c r="AG2192" s="9"/>
      <c r="AT2192" s="4"/>
      <c r="AU2192" s="4"/>
      <c r="BA2192" s="4"/>
      <c r="BB2192" s="4"/>
    </row>
    <row r="2193" spans="15:54" x14ac:dyDescent="0.4">
      <c r="O2193" s="4"/>
      <c r="P2193" s="4"/>
      <c r="V2193" s="4"/>
      <c r="W2193" s="4"/>
      <c r="AG2193" s="9"/>
      <c r="AT2193" s="4"/>
      <c r="AU2193" s="4"/>
      <c r="BA2193" s="4"/>
      <c r="BB2193" s="4"/>
    </row>
    <row r="2194" spans="15:54" x14ac:dyDescent="0.4">
      <c r="O2194" s="4"/>
      <c r="P2194" s="4"/>
      <c r="V2194" s="4"/>
      <c r="W2194" s="4"/>
      <c r="AG2194" s="9"/>
      <c r="AT2194" s="4"/>
      <c r="AU2194" s="4"/>
      <c r="BA2194" s="4"/>
      <c r="BB2194" s="4"/>
    </row>
    <row r="2195" spans="15:54" x14ac:dyDescent="0.4">
      <c r="O2195" s="4"/>
      <c r="P2195" s="4"/>
      <c r="V2195" s="4"/>
      <c r="W2195" s="4"/>
      <c r="AG2195" s="9"/>
      <c r="AT2195" s="4"/>
      <c r="AU2195" s="4"/>
      <c r="BA2195" s="4"/>
      <c r="BB2195" s="4"/>
    </row>
    <row r="2196" spans="15:54" x14ac:dyDescent="0.4">
      <c r="O2196" s="4"/>
      <c r="P2196" s="4"/>
      <c r="V2196" s="4"/>
      <c r="W2196" s="4"/>
      <c r="AG2196" s="9"/>
      <c r="AT2196" s="4"/>
      <c r="AU2196" s="4"/>
      <c r="BA2196" s="4"/>
      <c r="BB2196" s="4"/>
    </row>
    <row r="2197" spans="15:54" x14ac:dyDescent="0.4">
      <c r="O2197" s="4"/>
      <c r="P2197" s="4"/>
      <c r="V2197" s="4"/>
      <c r="W2197" s="4"/>
      <c r="AG2197" s="9"/>
      <c r="AT2197" s="4"/>
      <c r="AU2197" s="4"/>
      <c r="BA2197" s="4"/>
      <c r="BB2197" s="4"/>
    </row>
    <row r="2198" spans="15:54" x14ac:dyDescent="0.4">
      <c r="O2198" s="4"/>
      <c r="P2198" s="4"/>
      <c r="V2198" s="4"/>
      <c r="W2198" s="4"/>
      <c r="AG2198" s="9"/>
      <c r="AT2198" s="4"/>
      <c r="AU2198" s="4"/>
      <c r="BA2198" s="4"/>
      <c r="BB2198" s="4"/>
    </row>
    <row r="2199" spans="15:54" x14ac:dyDescent="0.4">
      <c r="O2199" s="4"/>
      <c r="P2199" s="4"/>
      <c r="V2199" s="4"/>
      <c r="W2199" s="4"/>
      <c r="AG2199" s="9"/>
      <c r="AT2199" s="4"/>
      <c r="AU2199" s="4"/>
      <c r="BA2199" s="4"/>
      <c r="BB2199" s="4"/>
    </row>
    <row r="2200" spans="15:54" x14ac:dyDescent="0.4">
      <c r="O2200" s="4"/>
      <c r="P2200" s="4"/>
      <c r="V2200" s="4"/>
      <c r="W2200" s="4"/>
      <c r="AG2200" s="9"/>
      <c r="AT2200" s="4"/>
      <c r="AU2200" s="4"/>
      <c r="BA2200" s="4"/>
      <c r="BB2200" s="4"/>
    </row>
    <row r="2201" spans="15:54" x14ac:dyDescent="0.4">
      <c r="O2201" s="4"/>
      <c r="P2201" s="4"/>
      <c r="V2201" s="4"/>
      <c r="W2201" s="4"/>
      <c r="AG2201" s="9"/>
      <c r="AT2201" s="4"/>
      <c r="AU2201" s="4"/>
      <c r="BA2201" s="4"/>
      <c r="BB2201" s="4"/>
    </row>
    <row r="2202" spans="15:54" x14ac:dyDescent="0.4">
      <c r="O2202" s="4"/>
      <c r="P2202" s="4"/>
      <c r="V2202" s="4"/>
      <c r="W2202" s="4"/>
      <c r="AG2202" s="9"/>
      <c r="AT2202" s="4"/>
      <c r="AU2202" s="4"/>
      <c r="BA2202" s="4"/>
      <c r="BB2202" s="4"/>
    </row>
    <row r="2203" spans="15:54" x14ac:dyDescent="0.4">
      <c r="O2203" s="4"/>
      <c r="P2203" s="4"/>
      <c r="V2203" s="4"/>
      <c r="W2203" s="4"/>
      <c r="AG2203" s="9"/>
      <c r="AT2203" s="4"/>
      <c r="AU2203" s="4"/>
      <c r="BA2203" s="4"/>
      <c r="BB2203" s="4"/>
    </row>
    <row r="2204" spans="15:54" x14ac:dyDescent="0.4">
      <c r="O2204" s="4"/>
      <c r="P2204" s="4"/>
      <c r="V2204" s="4"/>
      <c r="W2204" s="4"/>
      <c r="AG2204" s="9"/>
      <c r="AT2204" s="4"/>
      <c r="AU2204" s="4"/>
      <c r="BA2204" s="4"/>
      <c r="BB2204" s="4"/>
    </row>
    <row r="2205" spans="15:54" x14ac:dyDescent="0.4">
      <c r="O2205" s="4"/>
      <c r="P2205" s="4"/>
      <c r="V2205" s="4"/>
      <c r="W2205" s="4"/>
      <c r="AG2205" s="9"/>
      <c r="AT2205" s="4"/>
      <c r="AU2205" s="4"/>
      <c r="BA2205" s="4"/>
      <c r="BB2205" s="4"/>
    </row>
    <row r="2206" spans="15:54" x14ac:dyDescent="0.4">
      <c r="O2206" s="4"/>
      <c r="P2206" s="4"/>
      <c r="V2206" s="4"/>
      <c r="W2206" s="4"/>
      <c r="AG2206" s="9"/>
      <c r="AT2206" s="4"/>
      <c r="AU2206" s="4"/>
      <c r="BA2206" s="4"/>
      <c r="BB2206" s="4"/>
    </row>
    <row r="2207" spans="15:54" x14ac:dyDescent="0.4">
      <c r="O2207" s="4"/>
      <c r="P2207" s="4"/>
      <c r="V2207" s="4"/>
      <c r="W2207" s="4"/>
      <c r="AG2207" s="9"/>
      <c r="AT2207" s="4"/>
      <c r="AU2207" s="4"/>
      <c r="BA2207" s="4"/>
      <c r="BB2207" s="4"/>
    </row>
    <row r="2208" spans="15:54" x14ac:dyDescent="0.4">
      <c r="O2208" s="4"/>
      <c r="P2208" s="4"/>
      <c r="V2208" s="4"/>
      <c r="W2208" s="4"/>
      <c r="AG2208" s="9"/>
      <c r="AT2208" s="4"/>
      <c r="AU2208" s="4"/>
      <c r="BA2208" s="4"/>
      <c r="BB2208" s="4"/>
    </row>
    <row r="2209" spans="15:54" x14ac:dyDescent="0.4">
      <c r="O2209" s="4"/>
      <c r="P2209" s="4"/>
      <c r="V2209" s="4"/>
      <c r="W2209" s="4"/>
      <c r="AG2209" s="9"/>
      <c r="AT2209" s="4"/>
      <c r="AU2209" s="4"/>
      <c r="BA2209" s="4"/>
      <c r="BB2209" s="4"/>
    </row>
    <row r="2210" spans="15:54" x14ac:dyDescent="0.4">
      <c r="O2210" s="4"/>
      <c r="P2210" s="4"/>
      <c r="V2210" s="4"/>
      <c r="W2210" s="4"/>
      <c r="AG2210" s="9"/>
      <c r="AT2210" s="4"/>
      <c r="AU2210" s="4"/>
      <c r="BA2210" s="4"/>
      <c r="BB2210" s="4"/>
    </row>
    <row r="2211" spans="15:54" x14ac:dyDescent="0.4">
      <c r="O2211" s="4"/>
      <c r="P2211" s="4"/>
      <c r="V2211" s="4"/>
      <c r="W2211" s="4"/>
      <c r="AG2211" s="9"/>
      <c r="AT2211" s="4"/>
      <c r="AU2211" s="4"/>
      <c r="BA2211" s="4"/>
      <c r="BB2211" s="4"/>
    </row>
    <row r="2212" spans="15:54" x14ac:dyDescent="0.4">
      <c r="O2212" s="4"/>
      <c r="P2212" s="4"/>
      <c r="V2212" s="4"/>
      <c r="W2212" s="4"/>
      <c r="AG2212" s="9"/>
      <c r="AT2212" s="4"/>
      <c r="AU2212" s="4"/>
      <c r="BA2212" s="4"/>
      <c r="BB2212" s="4"/>
    </row>
    <row r="2213" spans="15:54" x14ac:dyDescent="0.4">
      <c r="O2213" s="4"/>
      <c r="P2213" s="4"/>
      <c r="V2213" s="4"/>
      <c r="W2213" s="4"/>
      <c r="AT2213" s="4"/>
      <c r="AU2213" s="4"/>
      <c r="BA2213" s="4"/>
      <c r="BB2213" s="4"/>
    </row>
    <row r="2214" spans="15:54" x14ac:dyDescent="0.4">
      <c r="O2214" s="4"/>
      <c r="P2214" s="4"/>
      <c r="V2214" s="4"/>
      <c r="W2214" s="4"/>
      <c r="AG2214" s="9"/>
      <c r="AT2214" s="4"/>
      <c r="AU2214" s="4"/>
      <c r="BA2214" s="4"/>
      <c r="BB2214" s="4"/>
    </row>
    <row r="2215" spans="15:54" x14ac:dyDescent="0.4">
      <c r="O2215" s="4"/>
      <c r="P2215" s="4"/>
      <c r="V2215" s="4"/>
      <c r="W2215" s="4"/>
      <c r="AG2215" s="9"/>
      <c r="AT2215" s="4"/>
      <c r="AU2215" s="4"/>
      <c r="BA2215" s="4"/>
      <c r="BB2215" s="4"/>
    </row>
    <row r="2216" spans="15:54" x14ac:dyDescent="0.4">
      <c r="O2216" s="4"/>
      <c r="P2216" s="4"/>
      <c r="V2216" s="4"/>
      <c r="W2216" s="4"/>
      <c r="AG2216" s="9"/>
      <c r="AT2216" s="4"/>
      <c r="AU2216" s="4"/>
      <c r="BA2216" s="4"/>
      <c r="BB2216" s="4"/>
    </row>
    <row r="2217" spans="15:54" x14ac:dyDescent="0.4">
      <c r="O2217" s="4"/>
      <c r="P2217" s="4"/>
      <c r="V2217" s="4"/>
      <c r="W2217" s="4"/>
      <c r="AG2217" s="9"/>
      <c r="AT2217" s="4"/>
      <c r="AU2217" s="4"/>
      <c r="BA2217" s="4"/>
      <c r="BB2217" s="4"/>
    </row>
    <row r="2218" spans="15:54" x14ac:dyDescent="0.4">
      <c r="O2218" s="4"/>
      <c r="P2218" s="4"/>
      <c r="V2218" s="4"/>
      <c r="W2218" s="4"/>
      <c r="AG2218" s="9"/>
      <c r="AT2218" s="4"/>
      <c r="AU2218" s="4"/>
      <c r="BA2218" s="4"/>
      <c r="BB2218" s="4"/>
    </row>
    <row r="2219" spans="15:54" x14ac:dyDescent="0.4">
      <c r="O2219" s="4"/>
      <c r="P2219" s="4"/>
      <c r="V2219" s="4"/>
      <c r="W2219" s="4"/>
      <c r="AG2219" s="9"/>
      <c r="AT2219" s="4"/>
      <c r="AU2219" s="4"/>
      <c r="BA2219" s="4"/>
      <c r="BB2219" s="4"/>
    </row>
    <row r="2220" spans="15:54" x14ac:dyDescent="0.4">
      <c r="O2220" s="4"/>
      <c r="P2220" s="4"/>
      <c r="V2220" s="4"/>
      <c r="W2220" s="4"/>
      <c r="AG2220" s="9"/>
      <c r="AT2220" s="4"/>
      <c r="AU2220" s="4"/>
      <c r="BA2220" s="4"/>
      <c r="BB2220" s="4"/>
    </row>
    <row r="2221" spans="15:54" x14ac:dyDescent="0.4">
      <c r="O2221" s="4"/>
      <c r="P2221" s="4"/>
      <c r="V2221" s="4"/>
      <c r="W2221" s="4"/>
      <c r="AG2221" s="9"/>
      <c r="AT2221" s="4"/>
      <c r="AU2221" s="4"/>
      <c r="BA2221" s="4"/>
      <c r="BB2221" s="4"/>
    </row>
    <row r="2222" spans="15:54" x14ac:dyDescent="0.4">
      <c r="O2222" s="4"/>
      <c r="P2222" s="4"/>
      <c r="V2222" s="4"/>
      <c r="W2222" s="4"/>
      <c r="AG2222" s="9"/>
      <c r="AT2222" s="4"/>
      <c r="AU2222" s="4"/>
      <c r="BA2222" s="4"/>
      <c r="BB2222" s="4"/>
    </row>
    <row r="2223" spans="15:54" x14ac:dyDescent="0.4">
      <c r="O2223" s="4"/>
      <c r="P2223" s="4"/>
      <c r="V2223" s="4"/>
      <c r="W2223" s="4"/>
      <c r="AG2223" s="9"/>
      <c r="AT2223" s="4"/>
      <c r="AU2223" s="4"/>
      <c r="BA2223" s="4"/>
      <c r="BB2223" s="4"/>
    </row>
    <row r="2224" spans="15:54" x14ac:dyDescent="0.4">
      <c r="O2224" s="4"/>
      <c r="P2224" s="4"/>
      <c r="V2224" s="4"/>
      <c r="W2224" s="4"/>
      <c r="AG2224" s="9"/>
      <c r="AT2224" s="4"/>
      <c r="AU2224" s="4"/>
      <c r="BA2224" s="4"/>
      <c r="BB2224" s="4"/>
    </row>
    <row r="2225" spans="15:54" x14ac:dyDescent="0.4">
      <c r="O2225" s="4"/>
      <c r="P2225" s="4"/>
      <c r="V2225" s="4"/>
      <c r="W2225" s="4"/>
      <c r="AG2225" s="9"/>
      <c r="AT2225" s="4"/>
      <c r="AU2225" s="4"/>
      <c r="BA2225" s="4"/>
      <c r="BB2225" s="4"/>
    </row>
    <row r="2226" spans="15:54" x14ac:dyDescent="0.4">
      <c r="O2226" s="4"/>
      <c r="P2226" s="4"/>
      <c r="V2226" s="4"/>
      <c r="W2226" s="4"/>
      <c r="AG2226" s="9"/>
      <c r="AT2226" s="4"/>
      <c r="AU2226" s="4"/>
      <c r="BA2226" s="4"/>
      <c r="BB2226" s="4"/>
    </row>
    <row r="2227" spans="15:54" x14ac:dyDescent="0.4">
      <c r="O2227" s="4"/>
      <c r="P2227" s="4"/>
      <c r="V2227" s="4"/>
      <c r="W2227" s="4"/>
      <c r="AG2227" s="9"/>
      <c r="AT2227" s="4"/>
      <c r="AU2227" s="4"/>
      <c r="BA2227" s="4"/>
      <c r="BB2227" s="4"/>
    </row>
    <row r="2228" spans="15:54" x14ac:dyDescent="0.4">
      <c r="O2228" s="4"/>
      <c r="P2228" s="4"/>
      <c r="V2228" s="4"/>
      <c r="W2228" s="4"/>
      <c r="AG2228" s="9"/>
      <c r="AT2228" s="4"/>
      <c r="AU2228" s="4"/>
      <c r="BA2228" s="4"/>
      <c r="BB2228" s="4"/>
    </row>
    <row r="2229" spans="15:54" x14ac:dyDescent="0.4">
      <c r="O2229" s="4"/>
      <c r="P2229" s="4"/>
      <c r="V2229" s="4"/>
      <c r="W2229" s="4"/>
      <c r="AG2229" s="9"/>
      <c r="AT2229" s="4"/>
      <c r="AU2229" s="4"/>
      <c r="BA2229" s="4"/>
      <c r="BB2229" s="4"/>
    </row>
    <row r="2230" spans="15:54" x14ac:dyDescent="0.4">
      <c r="O2230" s="4"/>
      <c r="P2230" s="4"/>
      <c r="V2230" s="4"/>
      <c r="W2230" s="4"/>
      <c r="AG2230" s="9"/>
      <c r="AT2230" s="4"/>
      <c r="AU2230" s="4"/>
      <c r="BA2230" s="4"/>
      <c r="BB2230" s="4"/>
    </row>
    <row r="2231" spans="15:54" x14ac:dyDescent="0.4">
      <c r="O2231" s="4"/>
      <c r="P2231" s="4"/>
      <c r="V2231" s="4"/>
      <c r="W2231" s="4"/>
      <c r="AG2231" s="9"/>
      <c r="AT2231" s="4"/>
      <c r="AU2231" s="4"/>
      <c r="BA2231" s="4"/>
      <c r="BB2231" s="4"/>
    </row>
    <row r="2232" spans="15:54" x14ac:dyDescent="0.4">
      <c r="O2232" s="4"/>
      <c r="P2232" s="4"/>
      <c r="V2232" s="4"/>
      <c r="W2232" s="4"/>
      <c r="AG2232" s="9"/>
      <c r="AT2232" s="4"/>
      <c r="AU2232" s="4"/>
      <c r="BA2232" s="4"/>
      <c r="BB2232" s="4"/>
    </row>
    <row r="2233" spans="15:54" x14ac:dyDescent="0.4">
      <c r="O2233" s="4"/>
      <c r="P2233" s="4"/>
      <c r="V2233" s="4"/>
      <c r="W2233" s="4"/>
      <c r="AT2233" s="4"/>
      <c r="AU2233" s="4"/>
      <c r="BA2233" s="4"/>
      <c r="BB2233" s="4"/>
    </row>
    <row r="2234" spans="15:54" x14ac:dyDescent="0.4">
      <c r="O2234" s="4"/>
      <c r="P2234" s="4"/>
      <c r="V2234" s="4"/>
      <c r="W2234" s="4"/>
      <c r="AG2234" s="9"/>
      <c r="AT2234" s="4"/>
      <c r="AU2234" s="4"/>
      <c r="BA2234" s="4"/>
      <c r="BB2234" s="4"/>
    </row>
    <row r="2235" spans="15:54" x14ac:dyDescent="0.4">
      <c r="O2235" s="4"/>
      <c r="P2235" s="4"/>
      <c r="V2235" s="4"/>
      <c r="W2235" s="4"/>
      <c r="AG2235" s="9"/>
      <c r="AT2235" s="4"/>
      <c r="AU2235" s="4"/>
      <c r="BA2235" s="4"/>
      <c r="BB2235" s="4"/>
    </row>
    <row r="2236" spans="15:54" x14ac:dyDescent="0.4">
      <c r="O2236" s="4"/>
      <c r="P2236" s="4"/>
      <c r="V2236" s="4"/>
      <c r="W2236" s="4"/>
      <c r="AG2236" s="9"/>
      <c r="AT2236" s="4"/>
      <c r="AU2236" s="4"/>
      <c r="BA2236" s="4"/>
      <c r="BB2236" s="4"/>
    </row>
    <row r="2237" spans="15:54" x14ac:dyDescent="0.4">
      <c r="O2237" s="4"/>
      <c r="P2237" s="4"/>
      <c r="V2237" s="4"/>
      <c r="W2237" s="4"/>
      <c r="AG2237" s="9"/>
      <c r="AT2237" s="4"/>
      <c r="AU2237" s="4"/>
      <c r="BA2237" s="4"/>
      <c r="BB2237" s="4"/>
    </row>
    <row r="2238" spans="15:54" x14ac:dyDescent="0.4">
      <c r="O2238" s="4"/>
      <c r="P2238" s="4"/>
      <c r="V2238" s="4"/>
      <c r="W2238" s="4"/>
      <c r="AG2238" s="9"/>
      <c r="AT2238" s="4"/>
      <c r="AU2238" s="4"/>
      <c r="BA2238" s="4"/>
      <c r="BB2238" s="4"/>
    </row>
    <row r="2239" spans="15:54" x14ac:dyDescent="0.4">
      <c r="O2239" s="4"/>
      <c r="P2239" s="4"/>
      <c r="V2239" s="4"/>
      <c r="W2239" s="4"/>
      <c r="AG2239" s="9"/>
      <c r="AT2239" s="4"/>
      <c r="AU2239" s="4"/>
      <c r="BA2239" s="4"/>
      <c r="BB2239" s="4"/>
    </row>
    <row r="2240" spans="15:54" x14ac:dyDescent="0.4">
      <c r="O2240" s="4"/>
      <c r="P2240" s="4"/>
      <c r="V2240" s="4"/>
      <c r="W2240" s="4"/>
      <c r="AG2240" s="9"/>
      <c r="AT2240" s="4"/>
      <c r="AU2240" s="4"/>
      <c r="BA2240" s="4"/>
      <c r="BB2240" s="4"/>
    </row>
    <row r="2241" spans="15:54" x14ac:dyDescent="0.4">
      <c r="O2241" s="4"/>
      <c r="P2241" s="4"/>
      <c r="V2241" s="4"/>
      <c r="W2241" s="4"/>
      <c r="AG2241" s="9"/>
      <c r="AT2241" s="4"/>
      <c r="AU2241" s="4"/>
      <c r="BA2241" s="4"/>
      <c r="BB2241" s="4"/>
    </row>
    <row r="2242" spans="15:54" x14ac:dyDescent="0.4">
      <c r="O2242" s="4"/>
      <c r="P2242" s="4"/>
      <c r="V2242" s="4"/>
      <c r="W2242" s="4"/>
      <c r="AG2242" s="9"/>
      <c r="AT2242" s="4"/>
      <c r="AU2242" s="4"/>
      <c r="BA2242" s="4"/>
      <c r="BB2242" s="4"/>
    </row>
    <row r="2243" spans="15:54" x14ac:dyDescent="0.4">
      <c r="O2243" s="4"/>
      <c r="P2243" s="4"/>
      <c r="V2243" s="4"/>
      <c r="W2243" s="4"/>
      <c r="AG2243" s="9"/>
      <c r="AT2243" s="4"/>
      <c r="AU2243" s="4"/>
      <c r="BA2243" s="4"/>
      <c r="BB2243" s="4"/>
    </row>
    <row r="2244" spans="15:54" x14ac:dyDescent="0.4">
      <c r="O2244" s="4"/>
      <c r="P2244" s="4"/>
      <c r="V2244" s="4"/>
      <c r="W2244" s="4"/>
      <c r="AG2244" s="9"/>
      <c r="AT2244" s="4"/>
      <c r="AU2244" s="4"/>
      <c r="BA2244" s="4"/>
      <c r="BB2244" s="4"/>
    </row>
    <row r="2245" spans="15:54" x14ac:dyDescent="0.4">
      <c r="O2245" s="4"/>
      <c r="P2245" s="4"/>
      <c r="V2245" s="4"/>
      <c r="W2245" s="4"/>
      <c r="AG2245" s="9"/>
      <c r="AT2245" s="4"/>
      <c r="AU2245" s="4"/>
      <c r="BA2245" s="4"/>
      <c r="BB2245" s="4"/>
    </row>
    <row r="2246" spans="15:54" x14ac:dyDescent="0.4">
      <c r="O2246" s="4"/>
      <c r="P2246" s="4"/>
      <c r="V2246" s="4"/>
      <c r="W2246" s="4"/>
      <c r="AG2246" s="9"/>
      <c r="AT2246" s="4"/>
      <c r="AU2246" s="4"/>
      <c r="BA2246" s="4"/>
      <c r="BB2246" s="4"/>
    </row>
    <row r="2247" spans="15:54" x14ac:dyDescent="0.4">
      <c r="O2247" s="4"/>
      <c r="P2247" s="4"/>
      <c r="V2247" s="4"/>
      <c r="W2247" s="4"/>
      <c r="AG2247" s="9"/>
      <c r="AT2247" s="4"/>
      <c r="AU2247" s="4"/>
      <c r="BA2247" s="4"/>
      <c r="BB2247" s="4"/>
    </row>
    <row r="2248" spans="15:54" x14ac:dyDescent="0.4">
      <c r="O2248" s="4"/>
      <c r="P2248" s="4"/>
      <c r="V2248" s="4"/>
      <c r="W2248" s="4"/>
      <c r="AG2248" s="9"/>
      <c r="AT2248" s="4"/>
      <c r="AU2248" s="4"/>
      <c r="BA2248" s="4"/>
      <c r="BB2248" s="4"/>
    </row>
    <row r="2249" spans="15:54" x14ac:dyDescent="0.4">
      <c r="O2249" s="4"/>
      <c r="P2249" s="4"/>
      <c r="V2249" s="4"/>
      <c r="W2249" s="4"/>
      <c r="AG2249" s="9"/>
      <c r="AT2249" s="4"/>
      <c r="AU2249" s="4"/>
      <c r="BA2249" s="4"/>
      <c r="BB2249" s="4"/>
    </row>
    <row r="2250" spans="15:54" x14ac:dyDescent="0.4">
      <c r="O2250" s="4"/>
      <c r="P2250" s="4"/>
      <c r="V2250" s="4"/>
      <c r="W2250" s="4"/>
      <c r="AG2250" s="9"/>
      <c r="AT2250" s="4"/>
      <c r="AU2250" s="4"/>
      <c r="BA2250" s="4"/>
      <c r="BB2250" s="4"/>
    </row>
    <row r="2251" spans="15:54" x14ac:dyDescent="0.4">
      <c r="O2251" s="4"/>
      <c r="P2251" s="4"/>
      <c r="V2251" s="4"/>
      <c r="W2251" s="4"/>
      <c r="AG2251" s="9"/>
      <c r="AT2251" s="4"/>
      <c r="AU2251" s="4"/>
      <c r="BA2251" s="4"/>
      <c r="BB2251" s="4"/>
    </row>
    <row r="2252" spans="15:54" x14ac:dyDescent="0.4">
      <c r="O2252" s="4"/>
      <c r="P2252" s="4"/>
      <c r="V2252" s="4"/>
      <c r="W2252" s="4"/>
      <c r="AG2252" s="9"/>
      <c r="AT2252" s="4"/>
      <c r="AU2252" s="4"/>
      <c r="BA2252" s="4"/>
      <c r="BB2252" s="4"/>
    </row>
    <row r="2253" spans="15:54" x14ac:dyDescent="0.4">
      <c r="O2253" s="4"/>
      <c r="P2253" s="4"/>
      <c r="V2253" s="4"/>
      <c r="W2253" s="4"/>
      <c r="AG2253" s="9"/>
      <c r="AT2253" s="4"/>
      <c r="AU2253" s="4"/>
      <c r="BA2253" s="4"/>
      <c r="BB2253" s="4"/>
    </row>
    <row r="2254" spans="15:54" x14ac:dyDescent="0.4">
      <c r="O2254" s="4"/>
      <c r="P2254" s="4"/>
      <c r="V2254" s="4"/>
      <c r="W2254" s="4"/>
      <c r="AG2254" s="9"/>
      <c r="AT2254" s="4"/>
      <c r="AU2254" s="4"/>
      <c r="BA2254" s="4"/>
      <c r="BB2254" s="4"/>
    </row>
    <row r="2255" spans="15:54" x14ac:dyDescent="0.4">
      <c r="O2255" s="4"/>
      <c r="P2255" s="4"/>
      <c r="V2255" s="4"/>
      <c r="W2255" s="4"/>
      <c r="AG2255" s="9"/>
      <c r="AT2255" s="4"/>
      <c r="AU2255" s="4"/>
      <c r="BA2255" s="4"/>
      <c r="BB2255" s="4"/>
    </row>
    <row r="2256" spans="15:54" x14ac:dyDescent="0.4">
      <c r="O2256" s="4"/>
      <c r="P2256" s="4"/>
      <c r="V2256" s="4"/>
      <c r="W2256" s="4"/>
      <c r="AG2256" s="9"/>
      <c r="AT2256" s="4"/>
      <c r="AU2256" s="4"/>
      <c r="BA2256" s="4"/>
      <c r="BB2256" s="4"/>
    </row>
    <row r="2257" spans="15:54" x14ac:dyDescent="0.4">
      <c r="O2257" s="4"/>
      <c r="P2257" s="4"/>
      <c r="V2257" s="4"/>
      <c r="W2257" s="4"/>
      <c r="AG2257" s="9"/>
      <c r="AT2257" s="4"/>
      <c r="AU2257" s="4"/>
      <c r="BA2257" s="4"/>
      <c r="BB2257" s="4"/>
    </row>
    <row r="2258" spans="15:54" x14ac:dyDescent="0.4">
      <c r="O2258" s="4"/>
      <c r="P2258" s="4"/>
      <c r="V2258" s="4"/>
      <c r="W2258" s="4"/>
      <c r="AG2258" s="9"/>
      <c r="AT2258" s="4"/>
      <c r="AU2258" s="4"/>
      <c r="BA2258" s="4"/>
      <c r="BB2258" s="4"/>
    </row>
    <row r="2259" spans="15:54" x14ac:dyDescent="0.4">
      <c r="O2259" s="4"/>
      <c r="P2259" s="4"/>
      <c r="V2259" s="4"/>
      <c r="W2259" s="4"/>
      <c r="AG2259" s="9"/>
      <c r="AT2259" s="4"/>
      <c r="AU2259" s="4"/>
      <c r="BA2259" s="4"/>
      <c r="BB2259" s="4"/>
    </row>
    <row r="2260" spans="15:54" x14ac:dyDescent="0.4">
      <c r="O2260" s="4"/>
      <c r="P2260" s="4"/>
      <c r="V2260" s="4"/>
      <c r="W2260" s="4"/>
      <c r="AG2260" s="9"/>
      <c r="AT2260" s="4"/>
      <c r="AU2260" s="4"/>
      <c r="BA2260" s="4"/>
      <c r="BB2260" s="4"/>
    </row>
    <row r="2261" spans="15:54" x14ac:dyDescent="0.4">
      <c r="O2261" s="4"/>
      <c r="P2261" s="4"/>
      <c r="V2261" s="4"/>
      <c r="W2261" s="4"/>
      <c r="AG2261" s="9"/>
      <c r="AT2261" s="4"/>
      <c r="AU2261" s="4"/>
      <c r="BA2261" s="4"/>
      <c r="BB2261" s="4"/>
    </row>
    <row r="2262" spans="15:54" x14ac:dyDescent="0.4">
      <c r="O2262" s="4"/>
      <c r="P2262" s="4"/>
      <c r="V2262" s="4"/>
      <c r="W2262" s="4"/>
      <c r="AG2262" s="9"/>
      <c r="AT2262" s="4"/>
      <c r="AU2262" s="4"/>
      <c r="BA2262" s="4"/>
      <c r="BB2262" s="4"/>
    </row>
    <row r="2263" spans="15:54" x14ac:dyDescent="0.4">
      <c r="O2263" s="4"/>
      <c r="P2263" s="4"/>
      <c r="V2263" s="4"/>
      <c r="W2263" s="4"/>
      <c r="AG2263" s="9"/>
      <c r="AT2263" s="4"/>
      <c r="AU2263" s="4"/>
      <c r="BA2263" s="4"/>
      <c r="BB2263" s="4"/>
    </row>
    <row r="2264" spans="15:54" x14ac:dyDescent="0.4">
      <c r="O2264" s="4"/>
      <c r="P2264" s="4"/>
      <c r="V2264" s="4"/>
      <c r="W2264" s="4"/>
      <c r="AG2264" s="9"/>
      <c r="AT2264" s="4"/>
      <c r="AU2264" s="4"/>
      <c r="BA2264" s="4"/>
      <c r="BB2264" s="4"/>
    </row>
    <row r="2265" spans="15:54" x14ac:dyDescent="0.4">
      <c r="O2265" s="4"/>
      <c r="P2265" s="4"/>
      <c r="V2265" s="4"/>
      <c r="W2265" s="4"/>
      <c r="AG2265" s="9"/>
      <c r="AT2265" s="4"/>
      <c r="AU2265" s="4"/>
      <c r="BA2265" s="4"/>
      <c r="BB2265" s="4"/>
    </row>
    <row r="2266" spans="15:54" x14ac:dyDescent="0.4">
      <c r="O2266" s="4"/>
      <c r="P2266" s="4"/>
      <c r="V2266" s="4"/>
      <c r="W2266" s="4"/>
      <c r="AG2266" s="9"/>
      <c r="AT2266" s="4"/>
      <c r="AU2266" s="4"/>
      <c r="BA2266" s="4"/>
      <c r="BB2266" s="4"/>
    </row>
    <row r="2267" spans="15:54" x14ac:dyDescent="0.4">
      <c r="O2267" s="4"/>
      <c r="P2267" s="4"/>
      <c r="V2267" s="4"/>
      <c r="W2267" s="4"/>
      <c r="AG2267" s="9"/>
      <c r="AT2267" s="4"/>
      <c r="AU2267" s="4"/>
      <c r="BA2267" s="4"/>
      <c r="BB2267" s="4"/>
    </row>
    <row r="2268" spans="15:54" x14ac:dyDescent="0.4">
      <c r="O2268" s="4"/>
      <c r="P2268" s="4"/>
      <c r="V2268" s="4"/>
      <c r="W2268" s="4"/>
      <c r="AG2268" s="9"/>
      <c r="AT2268" s="4"/>
      <c r="AU2268" s="4"/>
      <c r="BA2268" s="4"/>
      <c r="BB2268" s="4"/>
    </row>
    <row r="2269" spans="15:54" x14ac:dyDescent="0.4">
      <c r="O2269" s="4"/>
      <c r="P2269" s="4"/>
      <c r="V2269" s="4"/>
      <c r="W2269" s="4"/>
      <c r="AG2269" s="9"/>
      <c r="AT2269" s="4"/>
      <c r="AU2269" s="4"/>
      <c r="BA2269" s="4"/>
      <c r="BB2269" s="4"/>
    </row>
    <row r="2270" spans="15:54" x14ac:dyDescent="0.4">
      <c r="O2270" s="4"/>
      <c r="P2270" s="4"/>
      <c r="V2270" s="4"/>
      <c r="W2270" s="4"/>
      <c r="AG2270" s="9"/>
      <c r="AT2270" s="4"/>
      <c r="AU2270" s="4"/>
      <c r="BA2270" s="4"/>
      <c r="BB2270" s="4"/>
    </row>
    <row r="2271" spans="15:54" x14ac:dyDescent="0.4">
      <c r="O2271" s="4"/>
      <c r="P2271" s="4"/>
      <c r="V2271" s="4"/>
      <c r="W2271" s="4"/>
      <c r="AG2271" s="9"/>
      <c r="AT2271" s="4"/>
      <c r="AU2271" s="4"/>
      <c r="BA2271" s="4"/>
      <c r="BB2271" s="4"/>
    </row>
    <row r="2272" spans="15:54" x14ac:dyDescent="0.4">
      <c r="O2272" s="4"/>
      <c r="P2272" s="4"/>
      <c r="V2272" s="4"/>
      <c r="W2272" s="4"/>
      <c r="AG2272" s="9"/>
      <c r="AT2272" s="4"/>
      <c r="AU2272" s="4"/>
      <c r="BA2272" s="4"/>
      <c r="BB2272" s="4"/>
    </row>
    <row r="2273" spans="15:54" x14ac:dyDescent="0.4">
      <c r="O2273" s="4"/>
      <c r="P2273" s="4"/>
      <c r="V2273" s="4"/>
      <c r="W2273" s="4"/>
      <c r="AG2273" s="9"/>
      <c r="AT2273" s="4"/>
      <c r="AU2273" s="4"/>
      <c r="BA2273" s="4"/>
      <c r="BB2273" s="4"/>
    </row>
    <row r="2274" spans="15:54" x14ac:dyDescent="0.4">
      <c r="O2274" s="4"/>
      <c r="P2274" s="4"/>
      <c r="V2274" s="4"/>
      <c r="W2274" s="4"/>
      <c r="AG2274" s="9"/>
      <c r="AT2274" s="4"/>
      <c r="AU2274" s="4"/>
      <c r="BA2274" s="4"/>
      <c r="BB2274" s="4"/>
    </row>
    <row r="2275" spans="15:54" x14ac:dyDescent="0.4">
      <c r="O2275" s="4"/>
      <c r="P2275" s="4"/>
      <c r="V2275" s="4"/>
      <c r="W2275" s="4"/>
      <c r="AG2275" s="9"/>
      <c r="AT2275" s="4"/>
      <c r="AU2275" s="4"/>
      <c r="BA2275" s="4"/>
      <c r="BB2275" s="4"/>
    </row>
    <row r="2276" spans="15:54" x14ac:dyDescent="0.4">
      <c r="O2276" s="4"/>
      <c r="P2276" s="4"/>
      <c r="V2276" s="4"/>
      <c r="W2276" s="4"/>
      <c r="AG2276" s="9"/>
      <c r="AT2276" s="4"/>
      <c r="AU2276" s="4"/>
      <c r="BA2276" s="4"/>
      <c r="BB2276" s="4"/>
    </row>
    <row r="2277" spans="15:54" x14ac:dyDescent="0.4">
      <c r="O2277" s="4"/>
      <c r="P2277" s="4"/>
      <c r="V2277" s="4"/>
      <c r="W2277" s="4"/>
      <c r="AG2277" s="9"/>
      <c r="AT2277" s="4"/>
      <c r="AU2277" s="4"/>
      <c r="BA2277" s="4"/>
      <c r="BB2277" s="4"/>
    </row>
    <row r="2278" spans="15:54" x14ac:dyDescent="0.4">
      <c r="O2278" s="4"/>
      <c r="P2278" s="4"/>
      <c r="V2278" s="4"/>
      <c r="W2278" s="4"/>
      <c r="AG2278" s="9"/>
      <c r="AT2278" s="4"/>
      <c r="AU2278" s="4"/>
      <c r="BA2278" s="4"/>
      <c r="BB2278" s="4"/>
    </row>
    <row r="2279" spans="15:54" x14ac:dyDescent="0.4">
      <c r="O2279" s="4"/>
      <c r="P2279" s="4"/>
      <c r="V2279" s="4"/>
      <c r="W2279" s="4"/>
      <c r="AG2279" s="9"/>
      <c r="AT2279" s="4"/>
      <c r="AU2279" s="4"/>
      <c r="BA2279" s="4"/>
      <c r="BB2279" s="4"/>
    </row>
    <row r="2280" spans="15:54" x14ac:dyDescent="0.4">
      <c r="O2280" s="4"/>
      <c r="P2280" s="4"/>
      <c r="V2280" s="4"/>
      <c r="W2280" s="4"/>
      <c r="AG2280" s="9"/>
      <c r="AT2280" s="4"/>
      <c r="AU2280" s="4"/>
      <c r="BA2280" s="4"/>
      <c r="BB2280" s="4"/>
    </row>
    <row r="2281" spans="15:54" x14ac:dyDescent="0.4">
      <c r="O2281" s="4"/>
      <c r="P2281" s="4"/>
      <c r="V2281" s="4"/>
      <c r="W2281" s="4"/>
      <c r="AG2281" s="9"/>
      <c r="AT2281" s="4"/>
      <c r="AU2281" s="4"/>
      <c r="BA2281" s="4"/>
      <c r="BB2281" s="4"/>
    </row>
    <row r="2282" spans="15:54" x14ac:dyDescent="0.4">
      <c r="O2282" s="4"/>
      <c r="P2282" s="4"/>
      <c r="V2282" s="4"/>
      <c r="W2282" s="4"/>
      <c r="AG2282" s="9"/>
      <c r="AT2282" s="4"/>
      <c r="AU2282" s="4"/>
      <c r="BA2282" s="4"/>
      <c r="BB2282" s="4"/>
    </row>
    <row r="2283" spans="15:54" x14ac:dyDescent="0.4">
      <c r="O2283" s="4"/>
      <c r="P2283" s="4"/>
      <c r="V2283" s="4"/>
      <c r="W2283" s="4"/>
      <c r="AG2283" s="9"/>
      <c r="AT2283" s="4"/>
      <c r="AU2283" s="4"/>
      <c r="BA2283" s="4"/>
      <c r="BB2283" s="4"/>
    </row>
    <row r="2284" spans="15:54" x14ac:dyDescent="0.4">
      <c r="O2284" s="4"/>
      <c r="P2284" s="4"/>
      <c r="V2284" s="4"/>
      <c r="W2284" s="4"/>
      <c r="AG2284" s="9"/>
      <c r="AT2284" s="4"/>
      <c r="AU2284" s="4"/>
      <c r="BA2284" s="4"/>
      <c r="BB2284" s="4"/>
    </row>
    <row r="2285" spans="15:54" x14ac:dyDescent="0.4">
      <c r="O2285" s="4"/>
      <c r="P2285" s="4"/>
      <c r="V2285" s="4"/>
      <c r="W2285" s="4"/>
      <c r="AG2285" s="9"/>
      <c r="AT2285" s="4"/>
      <c r="AU2285" s="4"/>
      <c r="BA2285" s="4"/>
      <c r="BB2285" s="4"/>
    </row>
    <row r="2286" spans="15:54" x14ac:dyDescent="0.4">
      <c r="O2286" s="4"/>
      <c r="P2286" s="4"/>
      <c r="V2286" s="4"/>
      <c r="W2286" s="4"/>
      <c r="AG2286" s="9"/>
      <c r="AT2286" s="4"/>
      <c r="AU2286" s="4"/>
      <c r="BA2286" s="4"/>
      <c r="BB2286" s="4"/>
    </row>
    <row r="2287" spans="15:54" x14ac:dyDescent="0.4">
      <c r="O2287" s="4"/>
      <c r="P2287" s="4"/>
      <c r="V2287" s="4"/>
      <c r="W2287" s="4"/>
      <c r="AG2287" s="9"/>
      <c r="AT2287" s="4"/>
      <c r="AU2287" s="4"/>
      <c r="BA2287" s="4"/>
      <c r="BB2287" s="4"/>
    </row>
    <row r="2288" spans="15:54" x14ac:dyDescent="0.4">
      <c r="O2288" s="4"/>
      <c r="P2288" s="4"/>
      <c r="V2288" s="4"/>
      <c r="W2288" s="4"/>
      <c r="AG2288" s="9"/>
      <c r="AT2288" s="4"/>
      <c r="AU2288" s="4"/>
      <c r="BA2288" s="4"/>
      <c r="BB2288" s="4"/>
    </row>
    <row r="2289" spans="15:54" x14ac:dyDescent="0.4">
      <c r="O2289" s="4"/>
      <c r="P2289" s="4"/>
      <c r="V2289" s="4"/>
      <c r="W2289" s="4"/>
      <c r="AG2289" s="9"/>
      <c r="AT2289" s="4"/>
      <c r="AU2289" s="4"/>
      <c r="BA2289" s="4"/>
      <c r="BB2289" s="4"/>
    </row>
    <row r="2290" spans="15:54" x14ac:dyDescent="0.4">
      <c r="O2290" s="4"/>
      <c r="P2290" s="4"/>
      <c r="V2290" s="4"/>
      <c r="W2290" s="4"/>
      <c r="AG2290" s="9"/>
      <c r="AT2290" s="4"/>
      <c r="AU2290" s="4"/>
      <c r="BA2290" s="4"/>
      <c r="BB2290" s="4"/>
    </row>
    <row r="2291" spans="15:54" x14ac:dyDescent="0.4">
      <c r="O2291" s="4"/>
      <c r="P2291" s="4"/>
      <c r="V2291" s="4"/>
      <c r="W2291" s="4"/>
      <c r="AG2291" s="9"/>
      <c r="AT2291" s="4"/>
      <c r="AU2291" s="4"/>
      <c r="BA2291" s="4"/>
      <c r="BB2291" s="4"/>
    </row>
    <row r="2292" spans="15:54" x14ac:dyDescent="0.4">
      <c r="O2292" s="4"/>
      <c r="P2292" s="4"/>
      <c r="V2292" s="4"/>
      <c r="W2292" s="4"/>
      <c r="AG2292" s="9"/>
      <c r="AT2292" s="4"/>
      <c r="AU2292" s="4"/>
      <c r="BA2292" s="4"/>
      <c r="BB2292" s="4"/>
    </row>
    <row r="2293" spans="15:54" x14ac:dyDescent="0.4">
      <c r="O2293" s="4"/>
      <c r="P2293" s="4"/>
      <c r="V2293" s="4"/>
      <c r="W2293" s="4"/>
      <c r="AG2293" s="9"/>
      <c r="AT2293" s="4"/>
      <c r="AU2293" s="4"/>
      <c r="BA2293" s="4"/>
      <c r="BB2293" s="4"/>
    </row>
    <row r="2294" spans="15:54" x14ac:dyDescent="0.4">
      <c r="O2294" s="4"/>
      <c r="P2294" s="4"/>
      <c r="V2294" s="4"/>
      <c r="W2294" s="4"/>
      <c r="AT2294" s="4"/>
      <c r="AU2294" s="4"/>
      <c r="BA2294" s="4"/>
      <c r="BB2294" s="4"/>
    </row>
    <row r="2295" spans="15:54" x14ac:dyDescent="0.4">
      <c r="O2295" s="4"/>
      <c r="P2295" s="4"/>
      <c r="V2295" s="4"/>
      <c r="W2295" s="4"/>
      <c r="AG2295" s="9"/>
      <c r="AT2295" s="4"/>
      <c r="AU2295" s="4"/>
      <c r="BA2295" s="4"/>
      <c r="BB2295" s="4"/>
    </row>
    <row r="2296" spans="15:54" x14ac:dyDescent="0.4">
      <c r="O2296" s="4"/>
      <c r="P2296" s="4"/>
      <c r="V2296" s="4"/>
      <c r="W2296" s="4"/>
      <c r="AG2296" s="9"/>
      <c r="AT2296" s="4"/>
      <c r="AU2296" s="4"/>
      <c r="BA2296" s="4"/>
      <c r="BB2296" s="4"/>
    </row>
    <row r="2297" spans="15:54" x14ac:dyDescent="0.4">
      <c r="O2297" s="4"/>
      <c r="P2297" s="4"/>
      <c r="V2297" s="4"/>
      <c r="W2297" s="4"/>
      <c r="AG2297" s="9"/>
      <c r="AT2297" s="4"/>
      <c r="AU2297" s="4"/>
      <c r="BA2297" s="4"/>
      <c r="BB2297" s="4"/>
    </row>
    <row r="2298" spans="15:54" x14ac:dyDescent="0.4">
      <c r="O2298" s="4"/>
      <c r="P2298" s="4"/>
      <c r="V2298" s="4"/>
      <c r="W2298" s="4"/>
      <c r="AG2298" s="9"/>
      <c r="AT2298" s="4"/>
      <c r="AU2298" s="4"/>
      <c r="BA2298" s="4"/>
      <c r="BB2298" s="4"/>
    </row>
    <row r="2299" spans="15:54" x14ac:dyDescent="0.4">
      <c r="O2299" s="4"/>
      <c r="P2299" s="4"/>
      <c r="V2299" s="4"/>
      <c r="W2299" s="4"/>
      <c r="AG2299" s="9"/>
      <c r="AT2299" s="4"/>
      <c r="AU2299" s="4"/>
      <c r="BA2299" s="4"/>
      <c r="BB2299" s="4"/>
    </row>
    <row r="2300" spans="15:54" x14ac:dyDescent="0.4">
      <c r="O2300" s="4"/>
      <c r="P2300" s="4"/>
      <c r="V2300" s="4"/>
      <c r="W2300" s="4"/>
      <c r="AG2300" s="9"/>
      <c r="AT2300" s="4"/>
      <c r="AU2300" s="4"/>
      <c r="BA2300" s="4"/>
      <c r="BB2300" s="4"/>
    </row>
    <row r="2301" spans="15:54" x14ac:dyDescent="0.4">
      <c r="O2301" s="4"/>
      <c r="P2301" s="4"/>
      <c r="V2301" s="4"/>
      <c r="W2301" s="4"/>
      <c r="AG2301" s="9"/>
      <c r="AT2301" s="4"/>
      <c r="AU2301" s="4"/>
      <c r="BA2301" s="4"/>
      <c r="BB2301" s="4"/>
    </row>
    <row r="2302" spans="15:54" x14ac:dyDescent="0.4">
      <c r="O2302" s="4"/>
      <c r="P2302" s="4"/>
      <c r="V2302" s="4"/>
      <c r="W2302" s="4"/>
      <c r="AG2302" s="9"/>
      <c r="AT2302" s="4"/>
      <c r="AU2302" s="4"/>
      <c r="BA2302" s="4"/>
      <c r="BB2302" s="4"/>
    </row>
    <row r="2303" spans="15:54" x14ac:dyDescent="0.4">
      <c r="O2303" s="4"/>
      <c r="P2303" s="4"/>
      <c r="V2303" s="4"/>
      <c r="W2303" s="4"/>
      <c r="AG2303" s="9"/>
      <c r="AT2303" s="4"/>
      <c r="AU2303" s="4"/>
      <c r="BA2303" s="4"/>
      <c r="BB2303" s="4"/>
    </row>
    <row r="2304" spans="15:54" x14ac:dyDescent="0.4">
      <c r="O2304" s="4"/>
      <c r="P2304" s="4"/>
      <c r="V2304" s="4"/>
      <c r="W2304" s="4"/>
      <c r="AG2304" s="9"/>
      <c r="AT2304" s="4"/>
      <c r="AU2304" s="4"/>
      <c r="BA2304" s="4"/>
      <c r="BB2304" s="4"/>
    </row>
    <row r="2305" spans="15:54" x14ac:dyDescent="0.4">
      <c r="O2305" s="4"/>
      <c r="P2305" s="4"/>
      <c r="V2305" s="4"/>
      <c r="W2305" s="4"/>
      <c r="AG2305" s="9"/>
      <c r="AT2305" s="4"/>
      <c r="AU2305" s="4"/>
      <c r="BA2305" s="4"/>
      <c r="BB2305" s="4"/>
    </row>
    <row r="2306" spans="15:54" x14ac:dyDescent="0.4">
      <c r="O2306" s="4"/>
      <c r="P2306" s="4"/>
      <c r="V2306" s="4"/>
      <c r="W2306" s="4"/>
      <c r="AG2306" s="9"/>
      <c r="AT2306" s="4"/>
      <c r="AU2306" s="4"/>
      <c r="BA2306" s="4"/>
      <c r="BB2306" s="4"/>
    </row>
    <row r="2307" spans="15:54" x14ac:dyDescent="0.4">
      <c r="O2307" s="4"/>
      <c r="P2307" s="4"/>
      <c r="V2307" s="4"/>
      <c r="W2307" s="4"/>
      <c r="AG2307" s="9"/>
      <c r="AT2307" s="4"/>
      <c r="AU2307" s="4"/>
      <c r="BA2307" s="4"/>
      <c r="BB2307" s="4"/>
    </row>
    <row r="2308" spans="15:54" x14ac:dyDescent="0.4">
      <c r="O2308" s="4"/>
      <c r="P2308" s="4"/>
      <c r="V2308" s="4"/>
      <c r="W2308" s="4"/>
      <c r="AG2308" s="9"/>
      <c r="AT2308" s="4"/>
      <c r="AU2308" s="4"/>
      <c r="BA2308" s="4"/>
      <c r="BB2308" s="4"/>
    </row>
    <row r="2309" spans="15:54" x14ac:dyDescent="0.4">
      <c r="O2309" s="4"/>
      <c r="P2309" s="4"/>
      <c r="V2309" s="4"/>
      <c r="W2309" s="4"/>
      <c r="AG2309" s="9"/>
      <c r="AT2309" s="4"/>
      <c r="AU2309" s="4"/>
      <c r="BA2309" s="4"/>
      <c r="BB2309" s="4"/>
    </row>
    <row r="2310" spans="15:54" x14ac:dyDescent="0.4">
      <c r="O2310" s="4"/>
      <c r="P2310" s="4"/>
      <c r="V2310" s="4"/>
      <c r="W2310" s="4"/>
      <c r="AG2310" s="9"/>
      <c r="AT2310" s="4"/>
      <c r="AU2310" s="4"/>
      <c r="BA2310" s="4"/>
      <c r="BB2310" s="4"/>
    </row>
    <row r="2311" spans="15:54" x14ac:dyDescent="0.4">
      <c r="O2311" s="4"/>
      <c r="P2311" s="4"/>
      <c r="V2311" s="4"/>
      <c r="W2311" s="4"/>
      <c r="AG2311" s="9"/>
      <c r="AT2311" s="4"/>
      <c r="AU2311" s="4"/>
      <c r="BA2311" s="4"/>
      <c r="BB2311" s="4"/>
    </row>
    <row r="2312" spans="15:54" x14ac:dyDescent="0.4">
      <c r="O2312" s="4"/>
      <c r="P2312" s="4"/>
      <c r="V2312" s="4"/>
      <c r="W2312" s="4"/>
      <c r="AG2312" s="9"/>
      <c r="AT2312" s="4"/>
      <c r="AU2312" s="4"/>
      <c r="BA2312" s="4"/>
      <c r="BB2312" s="4"/>
    </row>
    <row r="2313" spans="15:54" x14ac:dyDescent="0.4">
      <c r="O2313" s="4"/>
      <c r="P2313" s="4"/>
      <c r="V2313" s="4"/>
      <c r="W2313" s="4"/>
      <c r="AG2313" s="9"/>
      <c r="AT2313" s="4"/>
      <c r="AU2313" s="4"/>
      <c r="BA2313" s="4"/>
      <c r="BB2313" s="4"/>
    </row>
    <row r="2314" spans="15:54" x14ac:dyDescent="0.4">
      <c r="O2314" s="4"/>
      <c r="P2314" s="4"/>
      <c r="V2314" s="4"/>
      <c r="W2314" s="4"/>
      <c r="AT2314" s="4"/>
      <c r="AU2314" s="4"/>
      <c r="BA2314" s="4"/>
      <c r="BB2314" s="4"/>
    </row>
    <row r="2315" spans="15:54" x14ac:dyDescent="0.4">
      <c r="O2315" s="4"/>
      <c r="P2315" s="4"/>
      <c r="V2315" s="4"/>
      <c r="W2315" s="4"/>
      <c r="AG2315" s="9"/>
      <c r="AT2315" s="4"/>
      <c r="AU2315" s="4"/>
      <c r="BA2315" s="4"/>
      <c r="BB2315" s="4"/>
    </row>
    <row r="2316" spans="15:54" x14ac:dyDescent="0.4">
      <c r="O2316" s="4"/>
      <c r="P2316" s="4"/>
      <c r="V2316" s="4"/>
      <c r="W2316" s="4"/>
      <c r="AG2316" s="9"/>
      <c r="AT2316" s="4"/>
      <c r="AU2316" s="4"/>
      <c r="BA2316" s="4"/>
      <c r="BB2316" s="4"/>
    </row>
    <row r="2317" spans="15:54" x14ac:dyDescent="0.4">
      <c r="O2317" s="4"/>
      <c r="P2317" s="4"/>
      <c r="V2317" s="4"/>
      <c r="W2317" s="4"/>
      <c r="AG2317" s="9"/>
      <c r="AT2317" s="4"/>
      <c r="AU2317" s="4"/>
      <c r="BA2317" s="4"/>
      <c r="BB2317" s="4"/>
    </row>
    <row r="2318" spans="15:54" x14ac:dyDescent="0.4">
      <c r="O2318" s="4"/>
      <c r="P2318" s="4"/>
      <c r="V2318" s="4"/>
      <c r="W2318" s="4"/>
      <c r="AG2318" s="9"/>
      <c r="AT2318" s="4"/>
      <c r="AU2318" s="4"/>
      <c r="BA2318" s="4"/>
      <c r="BB2318" s="4"/>
    </row>
    <row r="2319" spans="15:54" x14ac:dyDescent="0.4">
      <c r="O2319" s="4"/>
      <c r="P2319" s="4"/>
      <c r="V2319" s="4"/>
      <c r="W2319" s="4"/>
      <c r="AG2319" s="9"/>
      <c r="AT2319" s="4"/>
      <c r="AU2319" s="4"/>
      <c r="BA2319" s="4"/>
      <c r="BB2319" s="4"/>
    </row>
    <row r="2320" spans="15:54" x14ac:dyDescent="0.4">
      <c r="O2320" s="4"/>
      <c r="P2320" s="4"/>
      <c r="V2320" s="4"/>
      <c r="W2320" s="4"/>
      <c r="AG2320" s="9"/>
      <c r="AT2320" s="4"/>
      <c r="AU2320" s="4"/>
      <c r="BA2320" s="4"/>
      <c r="BB2320" s="4"/>
    </row>
    <row r="2321" spans="15:54" x14ac:dyDescent="0.4">
      <c r="O2321" s="4"/>
      <c r="P2321" s="4"/>
      <c r="V2321" s="4"/>
      <c r="W2321" s="4"/>
      <c r="AG2321" s="9"/>
      <c r="AT2321" s="4"/>
      <c r="AU2321" s="4"/>
      <c r="BA2321" s="4"/>
      <c r="BB2321" s="4"/>
    </row>
    <row r="2322" spans="15:54" x14ac:dyDescent="0.4">
      <c r="O2322" s="4"/>
      <c r="P2322" s="4"/>
      <c r="V2322" s="4"/>
      <c r="W2322" s="4"/>
      <c r="AG2322" s="9"/>
      <c r="AT2322" s="4"/>
      <c r="AU2322" s="4"/>
      <c r="BA2322" s="4"/>
      <c r="BB2322" s="4"/>
    </row>
    <row r="2323" spans="15:54" x14ac:dyDescent="0.4">
      <c r="O2323" s="4"/>
      <c r="P2323" s="4"/>
      <c r="V2323" s="4"/>
      <c r="W2323" s="4"/>
      <c r="AG2323" s="9"/>
      <c r="AT2323" s="4"/>
      <c r="AU2323" s="4"/>
      <c r="BA2323" s="4"/>
      <c r="BB2323" s="4"/>
    </row>
    <row r="2324" spans="15:54" x14ac:dyDescent="0.4">
      <c r="O2324" s="4"/>
      <c r="P2324" s="4"/>
      <c r="V2324" s="4"/>
      <c r="W2324" s="4"/>
      <c r="AG2324" s="9"/>
      <c r="AT2324" s="4"/>
      <c r="AU2324" s="4"/>
      <c r="BA2324" s="4"/>
      <c r="BB2324" s="4"/>
    </row>
    <row r="2325" spans="15:54" x14ac:dyDescent="0.4">
      <c r="O2325" s="4"/>
      <c r="P2325" s="4"/>
      <c r="V2325" s="4"/>
      <c r="W2325" s="4"/>
      <c r="AG2325" s="9"/>
      <c r="AT2325" s="4"/>
      <c r="AU2325" s="4"/>
      <c r="BA2325" s="4"/>
      <c r="BB2325" s="4"/>
    </row>
    <row r="2326" spans="15:54" x14ac:dyDescent="0.4">
      <c r="O2326" s="4"/>
      <c r="P2326" s="4"/>
      <c r="V2326" s="4"/>
      <c r="W2326" s="4"/>
      <c r="AG2326" s="9"/>
      <c r="AT2326" s="4"/>
      <c r="AU2326" s="4"/>
      <c r="BA2326" s="4"/>
      <c r="BB2326" s="4"/>
    </row>
    <row r="2327" spans="15:54" x14ac:dyDescent="0.4">
      <c r="O2327" s="4"/>
      <c r="P2327" s="4"/>
      <c r="V2327" s="4"/>
      <c r="W2327" s="4"/>
      <c r="AG2327" s="9"/>
      <c r="AT2327" s="4"/>
      <c r="AU2327" s="4"/>
      <c r="BA2327" s="4"/>
      <c r="BB2327" s="4"/>
    </row>
    <row r="2328" spans="15:54" x14ac:dyDescent="0.4">
      <c r="O2328" s="4"/>
      <c r="P2328" s="4"/>
      <c r="V2328" s="4"/>
      <c r="W2328" s="4"/>
      <c r="AG2328" s="9"/>
      <c r="AT2328" s="4"/>
      <c r="AU2328" s="4"/>
      <c r="BA2328" s="4"/>
      <c r="BB2328" s="4"/>
    </row>
    <row r="2329" spans="15:54" x14ac:dyDescent="0.4">
      <c r="O2329" s="4"/>
      <c r="P2329" s="4"/>
      <c r="V2329" s="4"/>
      <c r="W2329" s="4"/>
      <c r="AG2329" s="9"/>
      <c r="AT2329" s="4"/>
      <c r="AU2329" s="4"/>
      <c r="BA2329" s="4"/>
      <c r="BB2329" s="4"/>
    </row>
    <row r="2330" spans="15:54" x14ac:dyDescent="0.4">
      <c r="O2330" s="4"/>
      <c r="P2330" s="4"/>
      <c r="V2330" s="4"/>
      <c r="W2330" s="4"/>
      <c r="AG2330" s="9"/>
      <c r="AT2330" s="4"/>
      <c r="AU2330" s="4"/>
      <c r="BA2330" s="4"/>
      <c r="BB2330" s="4"/>
    </row>
    <row r="2331" spans="15:54" x14ac:dyDescent="0.4">
      <c r="O2331" s="4"/>
      <c r="P2331" s="4"/>
      <c r="V2331" s="4"/>
      <c r="W2331" s="4"/>
      <c r="AG2331" s="9"/>
      <c r="AT2331" s="4"/>
      <c r="AU2331" s="4"/>
      <c r="BA2331" s="4"/>
      <c r="BB2331" s="4"/>
    </row>
    <row r="2332" spans="15:54" x14ac:dyDescent="0.4">
      <c r="O2332" s="4"/>
      <c r="P2332" s="4"/>
      <c r="V2332" s="4"/>
      <c r="W2332" s="4"/>
      <c r="AG2332" s="9"/>
      <c r="AT2332" s="4"/>
      <c r="AU2332" s="4"/>
      <c r="BA2332" s="4"/>
      <c r="BB2332" s="4"/>
    </row>
    <row r="2333" spans="15:54" x14ac:dyDescent="0.4">
      <c r="O2333" s="4"/>
      <c r="P2333" s="4"/>
      <c r="V2333" s="4"/>
      <c r="W2333" s="4"/>
      <c r="AG2333" s="9"/>
      <c r="AT2333" s="4"/>
      <c r="AU2333" s="4"/>
      <c r="BA2333" s="4"/>
      <c r="BB2333" s="4"/>
    </row>
    <row r="2334" spans="15:54" x14ac:dyDescent="0.4">
      <c r="O2334" s="4"/>
      <c r="P2334" s="4"/>
      <c r="V2334" s="4"/>
      <c r="W2334" s="4"/>
      <c r="AG2334" s="9"/>
      <c r="AT2334" s="4"/>
      <c r="AU2334" s="4"/>
      <c r="BA2334" s="4"/>
      <c r="BB2334" s="4"/>
    </row>
    <row r="2335" spans="15:54" x14ac:dyDescent="0.4">
      <c r="O2335" s="4"/>
      <c r="P2335" s="4"/>
      <c r="V2335" s="4"/>
      <c r="W2335" s="4"/>
      <c r="AG2335" s="9"/>
      <c r="AT2335" s="4"/>
      <c r="AU2335" s="4"/>
      <c r="BA2335" s="4"/>
      <c r="BB2335" s="4"/>
    </row>
    <row r="2336" spans="15:54" x14ac:dyDescent="0.4">
      <c r="O2336" s="4"/>
      <c r="P2336" s="4"/>
      <c r="V2336" s="4"/>
      <c r="W2336" s="4"/>
      <c r="AG2336" s="9"/>
      <c r="AT2336" s="4"/>
      <c r="AU2336" s="4"/>
      <c r="BA2336" s="4"/>
      <c r="BB2336" s="4"/>
    </row>
    <row r="2337" spans="15:54" x14ac:dyDescent="0.4">
      <c r="O2337" s="4"/>
      <c r="P2337" s="4"/>
      <c r="V2337" s="4"/>
      <c r="W2337" s="4"/>
      <c r="AG2337" s="9"/>
      <c r="AT2337" s="4"/>
      <c r="AU2337" s="4"/>
      <c r="BA2337" s="4"/>
      <c r="BB2337" s="4"/>
    </row>
    <row r="2338" spans="15:54" x14ac:dyDescent="0.4">
      <c r="O2338" s="4"/>
      <c r="P2338" s="4"/>
      <c r="V2338" s="4"/>
      <c r="W2338" s="4"/>
      <c r="AG2338" s="9"/>
      <c r="AT2338" s="4"/>
      <c r="AU2338" s="4"/>
      <c r="BA2338" s="4"/>
      <c r="BB2338" s="4"/>
    </row>
    <row r="2339" spans="15:54" x14ac:dyDescent="0.4">
      <c r="O2339" s="4"/>
      <c r="P2339" s="4"/>
      <c r="V2339" s="4"/>
      <c r="W2339" s="4"/>
      <c r="AG2339" s="9"/>
      <c r="AT2339" s="4"/>
      <c r="AU2339" s="4"/>
      <c r="BA2339" s="4"/>
      <c r="BB2339" s="4"/>
    </row>
    <row r="2340" spans="15:54" x14ac:dyDescent="0.4">
      <c r="O2340" s="4"/>
      <c r="P2340" s="4"/>
      <c r="V2340" s="4"/>
      <c r="W2340" s="4"/>
      <c r="AG2340" s="9"/>
      <c r="AT2340" s="4"/>
      <c r="AU2340" s="4"/>
      <c r="BA2340" s="4"/>
      <c r="BB2340" s="4"/>
    </row>
    <row r="2341" spans="15:54" x14ac:dyDescent="0.4">
      <c r="O2341" s="4"/>
      <c r="P2341" s="4"/>
      <c r="V2341" s="4"/>
      <c r="W2341" s="4"/>
      <c r="AG2341" s="9"/>
      <c r="AT2341" s="4"/>
      <c r="AU2341" s="4"/>
      <c r="BA2341" s="4"/>
      <c r="BB2341" s="4"/>
    </row>
    <row r="2342" spans="15:54" x14ac:dyDescent="0.4">
      <c r="O2342" s="4"/>
      <c r="P2342" s="4"/>
      <c r="V2342" s="4"/>
      <c r="W2342" s="4"/>
      <c r="AG2342" s="9"/>
      <c r="AT2342" s="4"/>
      <c r="AU2342" s="4"/>
      <c r="BA2342" s="4"/>
      <c r="BB2342" s="4"/>
    </row>
    <row r="2343" spans="15:54" x14ac:dyDescent="0.4">
      <c r="O2343" s="4"/>
      <c r="P2343" s="4"/>
      <c r="V2343" s="4"/>
      <c r="W2343" s="4"/>
      <c r="AG2343" s="9"/>
      <c r="AT2343" s="4"/>
      <c r="AU2343" s="4"/>
      <c r="BA2343" s="4"/>
      <c r="BB2343" s="4"/>
    </row>
    <row r="2344" spans="15:54" x14ac:dyDescent="0.4">
      <c r="O2344" s="4"/>
      <c r="P2344" s="4"/>
      <c r="V2344" s="4"/>
      <c r="W2344" s="4"/>
      <c r="AG2344" s="9"/>
      <c r="AT2344" s="4"/>
      <c r="AU2344" s="4"/>
      <c r="BA2344" s="4"/>
      <c r="BB2344" s="4"/>
    </row>
    <row r="2345" spans="15:54" x14ac:dyDescent="0.4">
      <c r="O2345" s="4"/>
      <c r="P2345" s="4"/>
      <c r="V2345" s="4"/>
      <c r="W2345" s="4"/>
      <c r="AG2345" s="9"/>
      <c r="AT2345" s="4"/>
      <c r="AU2345" s="4"/>
      <c r="BA2345" s="4"/>
      <c r="BB2345" s="4"/>
    </row>
    <row r="2346" spans="15:54" x14ac:dyDescent="0.4">
      <c r="O2346" s="4"/>
      <c r="P2346" s="4"/>
      <c r="V2346" s="4"/>
      <c r="W2346" s="4"/>
      <c r="AG2346" s="9"/>
      <c r="AT2346" s="4"/>
      <c r="AU2346" s="4"/>
      <c r="BA2346" s="4"/>
      <c r="BB2346" s="4"/>
    </row>
    <row r="2347" spans="15:54" x14ac:dyDescent="0.4">
      <c r="O2347" s="4"/>
      <c r="P2347" s="4"/>
      <c r="V2347" s="4"/>
      <c r="W2347" s="4"/>
      <c r="AG2347" s="9"/>
      <c r="AT2347" s="4"/>
      <c r="AU2347" s="4"/>
      <c r="BA2347" s="4"/>
      <c r="BB2347" s="4"/>
    </row>
    <row r="2348" spans="15:54" x14ac:dyDescent="0.4">
      <c r="O2348" s="4"/>
      <c r="P2348" s="4"/>
      <c r="V2348" s="4"/>
      <c r="W2348" s="4"/>
      <c r="AG2348" s="9"/>
      <c r="AT2348" s="4"/>
      <c r="AU2348" s="4"/>
      <c r="BA2348" s="4"/>
      <c r="BB2348" s="4"/>
    </row>
    <row r="2349" spans="15:54" x14ac:dyDescent="0.4">
      <c r="O2349" s="4"/>
      <c r="P2349" s="4"/>
      <c r="V2349" s="4"/>
      <c r="W2349" s="4"/>
      <c r="AG2349" s="9"/>
      <c r="AT2349" s="4"/>
      <c r="AU2349" s="4"/>
      <c r="BA2349" s="4"/>
      <c r="BB2349" s="4"/>
    </row>
    <row r="2350" spans="15:54" x14ac:dyDescent="0.4">
      <c r="O2350" s="4"/>
      <c r="P2350" s="4"/>
      <c r="V2350" s="4"/>
      <c r="W2350" s="4"/>
      <c r="AG2350" s="9"/>
      <c r="AT2350" s="4"/>
      <c r="AU2350" s="4"/>
      <c r="BA2350" s="4"/>
      <c r="BB2350" s="4"/>
    </row>
    <row r="2351" spans="15:54" x14ac:dyDescent="0.4">
      <c r="O2351" s="4"/>
      <c r="P2351" s="4"/>
      <c r="V2351" s="4"/>
      <c r="W2351" s="4"/>
      <c r="AG2351" s="9"/>
      <c r="AT2351" s="4"/>
      <c r="AU2351" s="4"/>
      <c r="BA2351" s="4"/>
      <c r="BB2351" s="4"/>
    </row>
    <row r="2352" spans="15:54" x14ac:dyDescent="0.4">
      <c r="O2352" s="4"/>
      <c r="P2352" s="4"/>
      <c r="V2352" s="4"/>
      <c r="W2352" s="4"/>
      <c r="AG2352" s="9"/>
      <c r="AT2352" s="4"/>
      <c r="AU2352" s="4"/>
      <c r="BA2352" s="4"/>
      <c r="BB2352" s="4"/>
    </row>
    <row r="2353" spans="15:54" x14ac:dyDescent="0.4">
      <c r="O2353" s="4"/>
      <c r="P2353" s="4"/>
      <c r="V2353" s="4"/>
      <c r="W2353" s="4"/>
      <c r="AG2353" s="9"/>
      <c r="AT2353" s="4"/>
      <c r="AU2353" s="4"/>
      <c r="BA2353" s="4"/>
      <c r="BB2353" s="4"/>
    </row>
    <row r="2354" spans="15:54" x14ac:dyDescent="0.4">
      <c r="O2354" s="4"/>
      <c r="P2354" s="4"/>
      <c r="V2354" s="4"/>
      <c r="W2354" s="4"/>
      <c r="AG2354" s="9"/>
      <c r="AT2354" s="4"/>
      <c r="AU2354" s="4"/>
      <c r="BA2354" s="4"/>
      <c r="BB2354" s="4"/>
    </row>
    <row r="2355" spans="15:54" x14ac:dyDescent="0.4">
      <c r="O2355" s="4"/>
      <c r="P2355" s="4"/>
      <c r="V2355" s="4"/>
      <c r="W2355" s="4"/>
      <c r="AG2355" s="9"/>
      <c r="AT2355" s="4"/>
      <c r="AU2355" s="4"/>
      <c r="BA2355" s="4"/>
      <c r="BB2355" s="4"/>
    </row>
    <row r="2356" spans="15:54" x14ac:dyDescent="0.4">
      <c r="O2356" s="4"/>
      <c r="P2356" s="4"/>
      <c r="V2356" s="4"/>
      <c r="W2356" s="4"/>
      <c r="AG2356" s="9"/>
      <c r="AT2356" s="4"/>
      <c r="AU2356" s="4"/>
      <c r="BA2356" s="4"/>
      <c r="BB2356" s="4"/>
    </row>
    <row r="2357" spans="15:54" x14ac:dyDescent="0.4">
      <c r="O2357" s="4"/>
      <c r="P2357" s="4"/>
      <c r="V2357" s="4"/>
      <c r="W2357" s="4"/>
      <c r="AG2357" s="9"/>
      <c r="AT2357" s="4"/>
      <c r="AU2357" s="4"/>
      <c r="BA2357" s="4"/>
      <c r="BB2357" s="4"/>
    </row>
    <row r="2358" spans="15:54" x14ac:dyDescent="0.4">
      <c r="O2358" s="4"/>
      <c r="P2358" s="4"/>
      <c r="V2358" s="4"/>
      <c r="W2358" s="4"/>
      <c r="AG2358" s="9"/>
      <c r="AT2358" s="4"/>
      <c r="AU2358" s="4"/>
      <c r="BA2358" s="4"/>
      <c r="BB2358" s="4"/>
    </row>
    <row r="2359" spans="15:54" x14ac:dyDescent="0.4">
      <c r="O2359" s="4"/>
      <c r="P2359" s="4"/>
      <c r="V2359" s="4"/>
      <c r="W2359" s="4"/>
      <c r="AG2359" s="9"/>
      <c r="AT2359" s="4"/>
      <c r="AU2359" s="4"/>
      <c r="BA2359" s="4"/>
      <c r="BB2359" s="4"/>
    </row>
    <row r="2360" spans="15:54" x14ac:dyDescent="0.4">
      <c r="O2360" s="4"/>
      <c r="P2360" s="4"/>
      <c r="V2360" s="4"/>
      <c r="W2360" s="4"/>
      <c r="AG2360" s="9"/>
      <c r="AT2360" s="4"/>
      <c r="AU2360" s="4"/>
      <c r="BA2360" s="4"/>
      <c r="BB2360" s="4"/>
    </row>
    <row r="2361" spans="15:54" x14ac:dyDescent="0.4">
      <c r="O2361" s="4"/>
      <c r="P2361" s="4"/>
      <c r="V2361" s="4"/>
      <c r="W2361" s="4"/>
      <c r="AG2361" s="9"/>
      <c r="AT2361" s="4"/>
      <c r="AU2361" s="4"/>
      <c r="BA2361" s="4"/>
      <c r="BB2361" s="4"/>
    </row>
    <row r="2362" spans="15:54" x14ac:dyDescent="0.4">
      <c r="O2362" s="4"/>
      <c r="P2362" s="4"/>
      <c r="V2362" s="4"/>
      <c r="W2362" s="4"/>
      <c r="AG2362" s="9"/>
      <c r="AT2362" s="4"/>
      <c r="AU2362" s="4"/>
      <c r="BA2362" s="4"/>
      <c r="BB2362" s="4"/>
    </row>
    <row r="2363" spans="15:54" x14ac:dyDescent="0.4">
      <c r="O2363" s="4"/>
      <c r="P2363" s="4"/>
      <c r="V2363" s="4"/>
      <c r="W2363" s="4"/>
      <c r="AG2363" s="9"/>
      <c r="AT2363" s="4"/>
      <c r="AU2363" s="4"/>
      <c r="BA2363" s="4"/>
      <c r="BB2363" s="4"/>
    </row>
    <row r="2364" spans="15:54" x14ac:dyDescent="0.4">
      <c r="O2364" s="4"/>
      <c r="P2364" s="4"/>
      <c r="V2364" s="4"/>
      <c r="W2364" s="4"/>
      <c r="AG2364" s="9"/>
      <c r="AT2364" s="4"/>
      <c r="AU2364" s="4"/>
      <c r="BA2364" s="4"/>
      <c r="BB2364" s="4"/>
    </row>
    <row r="2365" spans="15:54" x14ac:dyDescent="0.4">
      <c r="O2365" s="4"/>
      <c r="P2365" s="4"/>
      <c r="V2365" s="4"/>
      <c r="W2365" s="4"/>
      <c r="AG2365" s="9"/>
      <c r="AT2365" s="4"/>
      <c r="AU2365" s="4"/>
      <c r="BA2365" s="4"/>
      <c r="BB2365" s="4"/>
    </row>
    <row r="2366" spans="15:54" x14ac:dyDescent="0.4">
      <c r="O2366" s="4"/>
      <c r="P2366" s="4"/>
      <c r="V2366" s="4"/>
      <c r="W2366" s="4"/>
      <c r="AG2366" s="9"/>
      <c r="AT2366" s="4"/>
      <c r="AU2366" s="4"/>
      <c r="BA2366" s="4"/>
      <c r="BB2366" s="4"/>
    </row>
    <row r="2367" spans="15:54" x14ac:dyDescent="0.4">
      <c r="O2367" s="4"/>
      <c r="P2367" s="4"/>
      <c r="V2367" s="4"/>
      <c r="W2367" s="4"/>
      <c r="AG2367" s="9"/>
      <c r="AT2367" s="4"/>
      <c r="AU2367" s="4"/>
      <c r="BA2367" s="4"/>
      <c r="BB2367" s="4"/>
    </row>
    <row r="2368" spans="15:54" x14ac:dyDescent="0.4">
      <c r="O2368" s="4"/>
      <c r="P2368" s="4"/>
      <c r="V2368" s="4"/>
      <c r="W2368" s="4"/>
      <c r="AG2368" s="9"/>
      <c r="AT2368" s="4"/>
      <c r="AU2368" s="4"/>
      <c r="BA2368" s="4"/>
      <c r="BB2368" s="4"/>
    </row>
    <row r="2369" spans="15:54" x14ac:dyDescent="0.4">
      <c r="O2369" s="4"/>
      <c r="P2369" s="4"/>
      <c r="V2369" s="4"/>
      <c r="W2369" s="4"/>
      <c r="AG2369" s="9"/>
      <c r="AT2369" s="4"/>
      <c r="AU2369" s="4"/>
      <c r="BA2369" s="4"/>
      <c r="BB2369" s="4"/>
    </row>
    <row r="2370" spans="15:54" x14ac:dyDescent="0.4">
      <c r="O2370" s="4"/>
      <c r="P2370" s="4"/>
      <c r="V2370" s="4"/>
      <c r="W2370" s="4"/>
      <c r="AG2370" s="9"/>
      <c r="AT2370" s="4"/>
      <c r="AU2370" s="4"/>
      <c r="BA2370" s="4"/>
      <c r="BB2370" s="4"/>
    </row>
    <row r="2371" spans="15:54" x14ac:dyDescent="0.4">
      <c r="O2371" s="4"/>
      <c r="P2371" s="4"/>
      <c r="V2371" s="4"/>
      <c r="W2371" s="4"/>
      <c r="AG2371" s="9"/>
      <c r="AT2371" s="4"/>
      <c r="AU2371" s="4"/>
      <c r="BA2371" s="4"/>
      <c r="BB2371" s="4"/>
    </row>
    <row r="2372" spans="15:54" x14ac:dyDescent="0.4">
      <c r="O2372" s="4"/>
      <c r="P2372" s="4"/>
      <c r="V2372" s="4"/>
      <c r="W2372" s="4"/>
      <c r="AG2372" s="9"/>
      <c r="AT2372" s="4"/>
      <c r="AU2372" s="4"/>
      <c r="BA2372" s="4"/>
      <c r="BB2372" s="4"/>
    </row>
    <row r="2373" spans="15:54" x14ac:dyDescent="0.4">
      <c r="O2373" s="4"/>
      <c r="P2373" s="4"/>
      <c r="V2373" s="4"/>
      <c r="W2373" s="4"/>
      <c r="AG2373" s="9"/>
      <c r="AT2373" s="4"/>
      <c r="AU2373" s="4"/>
      <c r="BA2373" s="4"/>
      <c r="BB2373" s="4"/>
    </row>
    <row r="2374" spans="15:54" x14ac:dyDescent="0.4">
      <c r="O2374" s="4"/>
      <c r="P2374" s="4"/>
      <c r="V2374" s="4"/>
      <c r="W2374" s="4"/>
      <c r="AG2374" s="9"/>
      <c r="AT2374" s="4"/>
      <c r="AU2374" s="4"/>
      <c r="BA2374" s="4"/>
      <c r="BB2374" s="4"/>
    </row>
    <row r="2375" spans="15:54" x14ac:dyDescent="0.4">
      <c r="O2375" s="4"/>
      <c r="P2375" s="4"/>
      <c r="V2375" s="4"/>
      <c r="W2375" s="4"/>
      <c r="AT2375" s="4"/>
      <c r="AU2375" s="4"/>
      <c r="BA2375" s="4"/>
      <c r="BB2375" s="4"/>
    </row>
    <row r="2376" spans="15:54" x14ac:dyDescent="0.4">
      <c r="O2376" s="4"/>
      <c r="P2376" s="4"/>
      <c r="V2376" s="4"/>
      <c r="W2376" s="4"/>
      <c r="AG2376" s="9"/>
      <c r="AT2376" s="4"/>
      <c r="AU2376" s="4"/>
      <c r="BA2376" s="4"/>
      <c r="BB2376" s="4"/>
    </row>
    <row r="2377" spans="15:54" x14ac:dyDescent="0.4">
      <c r="O2377" s="4"/>
      <c r="P2377" s="4"/>
      <c r="V2377" s="4"/>
      <c r="W2377" s="4"/>
      <c r="AG2377" s="9"/>
      <c r="AT2377" s="4"/>
      <c r="AU2377" s="4"/>
      <c r="BA2377" s="4"/>
      <c r="BB2377" s="4"/>
    </row>
    <row r="2378" spans="15:54" x14ac:dyDescent="0.4">
      <c r="O2378" s="4"/>
      <c r="P2378" s="4"/>
      <c r="V2378" s="4"/>
      <c r="W2378" s="4"/>
      <c r="AG2378" s="9"/>
      <c r="AT2378" s="4"/>
      <c r="AU2378" s="4"/>
      <c r="BA2378" s="4"/>
      <c r="BB2378" s="4"/>
    </row>
    <row r="2379" spans="15:54" x14ac:dyDescent="0.4">
      <c r="O2379" s="4"/>
      <c r="P2379" s="4"/>
      <c r="V2379" s="4"/>
      <c r="W2379" s="4"/>
      <c r="AG2379" s="9"/>
      <c r="AT2379" s="4"/>
      <c r="AU2379" s="4"/>
      <c r="BA2379" s="4"/>
      <c r="BB2379" s="4"/>
    </row>
    <row r="2380" spans="15:54" x14ac:dyDescent="0.4">
      <c r="O2380" s="4"/>
      <c r="P2380" s="4"/>
      <c r="V2380" s="4"/>
      <c r="W2380" s="4"/>
      <c r="AG2380" s="9"/>
      <c r="AT2380" s="4"/>
      <c r="AU2380" s="4"/>
      <c r="BA2380" s="4"/>
      <c r="BB2380" s="4"/>
    </row>
    <row r="2381" spans="15:54" x14ac:dyDescent="0.4">
      <c r="O2381" s="4"/>
      <c r="P2381" s="4"/>
      <c r="V2381" s="4"/>
      <c r="W2381" s="4"/>
      <c r="AG2381" s="9"/>
      <c r="AT2381" s="4"/>
      <c r="AU2381" s="4"/>
      <c r="BA2381" s="4"/>
      <c r="BB2381" s="4"/>
    </row>
    <row r="2382" spans="15:54" x14ac:dyDescent="0.4">
      <c r="O2382" s="4"/>
      <c r="P2382" s="4"/>
      <c r="V2382" s="4"/>
      <c r="W2382" s="4"/>
      <c r="AG2382" s="9"/>
      <c r="AT2382" s="4"/>
      <c r="AU2382" s="4"/>
      <c r="BA2382" s="4"/>
      <c r="BB2382" s="4"/>
    </row>
    <row r="2383" spans="15:54" x14ac:dyDescent="0.4">
      <c r="O2383" s="4"/>
      <c r="P2383" s="4"/>
      <c r="V2383" s="4"/>
      <c r="W2383" s="4"/>
      <c r="AG2383" s="9"/>
      <c r="AT2383" s="4"/>
      <c r="AU2383" s="4"/>
      <c r="BA2383" s="4"/>
      <c r="BB2383" s="4"/>
    </row>
    <row r="2384" spans="15:54" x14ac:dyDescent="0.4">
      <c r="O2384" s="4"/>
      <c r="P2384" s="4"/>
      <c r="V2384" s="4"/>
      <c r="W2384" s="4"/>
      <c r="AG2384" s="9"/>
      <c r="AT2384" s="4"/>
      <c r="AU2384" s="4"/>
      <c r="BA2384" s="4"/>
      <c r="BB2384" s="4"/>
    </row>
    <row r="2385" spans="15:54" x14ac:dyDescent="0.4">
      <c r="O2385" s="4"/>
      <c r="P2385" s="4"/>
      <c r="V2385" s="4"/>
      <c r="W2385" s="4"/>
      <c r="AG2385" s="9"/>
      <c r="AT2385" s="4"/>
      <c r="AU2385" s="4"/>
      <c r="BA2385" s="4"/>
      <c r="BB2385" s="4"/>
    </row>
    <row r="2386" spans="15:54" x14ac:dyDescent="0.4">
      <c r="O2386" s="4"/>
      <c r="P2386" s="4"/>
      <c r="V2386" s="4"/>
      <c r="W2386" s="4"/>
      <c r="AG2386" s="9"/>
      <c r="AT2386" s="4"/>
      <c r="AU2386" s="4"/>
      <c r="BA2386" s="4"/>
      <c r="BB2386" s="4"/>
    </row>
    <row r="2387" spans="15:54" x14ac:dyDescent="0.4">
      <c r="O2387" s="4"/>
      <c r="P2387" s="4"/>
      <c r="V2387" s="4"/>
      <c r="W2387" s="4"/>
      <c r="AG2387" s="9"/>
      <c r="AT2387" s="4"/>
      <c r="AU2387" s="4"/>
      <c r="BA2387" s="4"/>
      <c r="BB2387" s="4"/>
    </row>
    <row r="2388" spans="15:54" x14ac:dyDescent="0.4">
      <c r="O2388" s="4"/>
      <c r="P2388" s="4"/>
      <c r="V2388" s="4"/>
      <c r="W2388" s="4"/>
      <c r="AG2388" s="9"/>
      <c r="AT2388" s="4"/>
      <c r="AU2388" s="4"/>
      <c r="BA2388" s="4"/>
      <c r="BB2388" s="4"/>
    </row>
    <row r="2389" spans="15:54" x14ac:dyDescent="0.4">
      <c r="O2389" s="4"/>
      <c r="P2389" s="4"/>
      <c r="V2389" s="4"/>
      <c r="W2389" s="4"/>
      <c r="AG2389" s="9"/>
      <c r="AT2389" s="4"/>
      <c r="AU2389" s="4"/>
      <c r="BA2389" s="4"/>
      <c r="BB2389" s="4"/>
    </row>
    <row r="2390" spans="15:54" x14ac:dyDescent="0.4">
      <c r="O2390" s="4"/>
      <c r="P2390" s="4"/>
      <c r="V2390" s="4"/>
      <c r="W2390" s="4"/>
      <c r="AG2390" s="9"/>
      <c r="AT2390" s="4"/>
      <c r="AU2390" s="4"/>
      <c r="BA2390" s="4"/>
      <c r="BB2390" s="4"/>
    </row>
    <row r="2391" spans="15:54" x14ac:dyDescent="0.4">
      <c r="O2391" s="4"/>
      <c r="P2391" s="4"/>
      <c r="V2391" s="4"/>
      <c r="W2391" s="4"/>
      <c r="AG2391" s="9"/>
      <c r="AT2391" s="4"/>
      <c r="AU2391" s="4"/>
      <c r="BA2391" s="4"/>
      <c r="BB2391" s="4"/>
    </row>
    <row r="2392" spans="15:54" x14ac:dyDescent="0.4">
      <c r="O2392" s="4"/>
      <c r="P2392" s="4"/>
      <c r="V2392" s="4"/>
      <c r="W2392" s="4"/>
      <c r="AG2392" s="9"/>
      <c r="AT2392" s="4"/>
      <c r="AU2392" s="4"/>
      <c r="BA2392" s="4"/>
      <c r="BB2392" s="4"/>
    </row>
    <row r="2393" spans="15:54" x14ac:dyDescent="0.4">
      <c r="O2393" s="4"/>
      <c r="P2393" s="4"/>
      <c r="V2393" s="4"/>
      <c r="W2393" s="4"/>
      <c r="AG2393" s="9"/>
      <c r="AT2393" s="4"/>
      <c r="AU2393" s="4"/>
      <c r="BA2393" s="4"/>
      <c r="BB2393" s="4"/>
    </row>
    <row r="2394" spans="15:54" x14ac:dyDescent="0.4">
      <c r="O2394" s="4"/>
      <c r="P2394" s="4"/>
      <c r="V2394" s="4"/>
      <c r="W2394" s="4"/>
      <c r="AG2394" s="9"/>
      <c r="AT2394" s="4"/>
      <c r="AU2394" s="4"/>
      <c r="BA2394" s="4"/>
      <c r="BB2394" s="4"/>
    </row>
    <row r="2395" spans="15:54" x14ac:dyDescent="0.4">
      <c r="O2395" s="4"/>
      <c r="P2395" s="4"/>
      <c r="V2395" s="4"/>
      <c r="W2395" s="4"/>
      <c r="AT2395" s="4"/>
      <c r="AU2395" s="4"/>
      <c r="BA2395" s="4"/>
      <c r="BB2395" s="4"/>
    </row>
    <row r="2396" spans="15:54" x14ac:dyDescent="0.4">
      <c r="O2396" s="4"/>
      <c r="P2396" s="4"/>
      <c r="V2396" s="4"/>
      <c r="W2396" s="4"/>
      <c r="AG2396" s="9"/>
      <c r="AT2396" s="4"/>
      <c r="AU2396" s="4"/>
      <c r="BA2396" s="4"/>
      <c r="BB2396" s="4"/>
    </row>
    <row r="2397" spans="15:54" x14ac:dyDescent="0.4">
      <c r="O2397" s="4"/>
      <c r="P2397" s="4"/>
      <c r="V2397" s="4"/>
      <c r="W2397" s="4"/>
      <c r="AG2397" s="9"/>
      <c r="AT2397" s="4"/>
      <c r="AU2397" s="4"/>
      <c r="BA2397" s="4"/>
      <c r="BB2397" s="4"/>
    </row>
    <row r="2398" spans="15:54" x14ac:dyDescent="0.4">
      <c r="O2398" s="4"/>
      <c r="P2398" s="4"/>
      <c r="V2398" s="4"/>
      <c r="W2398" s="4"/>
      <c r="AG2398" s="9"/>
      <c r="AT2398" s="4"/>
      <c r="AU2398" s="4"/>
      <c r="BA2398" s="4"/>
      <c r="BB2398" s="4"/>
    </row>
    <row r="2399" spans="15:54" x14ac:dyDescent="0.4">
      <c r="O2399" s="4"/>
      <c r="P2399" s="4"/>
      <c r="V2399" s="4"/>
      <c r="W2399" s="4"/>
      <c r="AG2399" s="9"/>
      <c r="AT2399" s="4"/>
      <c r="AU2399" s="4"/>
      <c r="BA2399" s="4"/>
      <c r="BB2399" s="4"/>
    </row>
    <row r="2400" spans="15:54" x14ac:dyDescent="0.4">
      <c r="O2400" s="4"/>
      <c r="P2400" s="4"/>
      <c r="V2400" s="4"/>
      <c r="W2400" s="4"/>
      <c r="AG2400" s="9"/>
      <c r="AT2400" s="4"/>
      <c r="AU2400" s="4"/>
      <c r="BA2400" s="4"/>
      <c r="BB2400" s="4"/>
    </row>
    <row r="2401" spans="15:54" x14ac:dyDescent="0.4">
      <c r="O2401" s="4"/>
      <c r="P2401" s="4"/>
      <c r="V2401" s="4"/>
      <c r="W2401" s="4"/>
      <c r="AG2401" s="9"/>
      <c r="AT2401" s="4"/>
      <c r="AU2401" s="4"/>
      <c r="BA2401" s="4"/>
      <c r="BB2401" s="4"/>
    </row>
    <row r="2402" spans="15:54" x14ac:dyDescent="0.4">
      <c r="O2402" s="4"/>
      <c r="P2402" s="4"/>
      <c r="V2402" s="4"/>
      <c r="W2402" s="4"/>
      <c r="AG2402" s="9"/>
      <c r="AT2402" s="4"/>
      <c r="AU2402" s="4"/>
      <c r="BA2402" s="4"/>
      <c r="BB2402" s="4"/>
    </row>
    <row r="2403" spans="15:54" x14ac:dyDescent="0.4">
      <c r="O2403" s="4"/>
      <c r="P2403" s="4"/>
      <c r="V2403" s="4"/>
      <c r="W2403" s="4"/>
      <c r="AG2403" s="9"/>
      <c r="AT2403" s="4"/>
      <c r="AU2403" s="4"/>
      <c r="BA2403" s="4"/>
      <c r="BB2403" s="4"/>
    </row>
    <row r="2404" spans="15:54" x14ac:dyDescent="0.4">
      <c r="O2404" s="4"/>
      <c r="P2404" s="4"/>
      <c r="V2404" s="4"/>
      <c r="W2404" s="4"/>
      <c r="AG2404" s="9"/>
      <c r="AT2404" s="4"/>
      <c r="AU2404" s="4"/>
      <c r="BA2404" s="4"/>
      <c r="BB2404" s="4"/>
    </row>
    <row r="2405" spans="15:54" x14ac:dyDescent="0.4">
      <c r="O2405" s="4"/>
      <c r="P2405" s="4"/>
      <c r="V2405" s="4"/>
      <c r="W2405" s="4"/>
      <c r="AG2405" s="9"/>
      <c r="AT2405" s="4"/>
      <c r="AU2405" s="4"/>
      <c r="BA2405" s="4"/>
      <c r="BB2405" s="4"/>
    </row>
    <row r="2406" spans="15:54" x14ac:dyDescent="0.4">
      <c r="O2406" s="4"/>
      <c r="P2406" s="4"/>
      <c r="V2406" s="4"/>
      <c r="W2406" s="4"/>
      <c r="AG2406" s="9"/>
      <c r="AT2406" s="4"/>
      <c r="AU2406" s="4"/>
      <c r="BA2406" s="4"/>
      <c r="BB2406" s="4"/>
    </row>
    <row r="2407" spans="15:54" x14ac:dyDescent="0.4">
      <c r="O2407" s="4"/>
      <c r="P2407" s="4"/>
      <c r="V2407" s="4"/>
      <c r="W2407" s="4"/>
      <c r="AG2407" s="9"/>
      <c r="AT2407" s="4"/>
      <c r="AU2407" s="4"/>
      <c r="BA2407" s="4"/>
      <c r="BB2407" s="4"/>
    </row>
    <row r="2408" spans="15:54" x14ac:dyDescent="0.4">
      <c r="O2408" s="4"/>
      <c r="P2408" s="4"/>
      <c r="V2408" s="4"/>
      <c r="W2408" s="4"/>
      <c r="AG2408" s="9"/>
      <c r="AT2408" s="4"/>
      <c r="AU2408" s="4"/>
      <c r="BA2408" s="4"/>
      <c r="BB2408" s="4"/>
    </row>
    <row r="2409" spans="15:54" x14ac:dyDescent="0.4">
      <c r="O2409" s="4"/>
      <c r="P2409" s="4"/>
      <c r="V2409" s="4"/>
      <c r="W2409" s="4"/>
      <c r="AG2409" s="9"/>
      <c r="AT2409" s="4"/>
      <c r="AU2409" s="4"/>
      <c r="BA2409" s="4"/>
      <c r="BB2409" s="4"/>
    </row>
    <row r="2410" spans="15:54" x14ac:dyDescent="0.4">
      <c r="O2410" s="4"/>
      <c r="P2410" s="4"/>
      <c r="V2410" s="4"/>
      <c r="W2410" s="4"/>
      <c r="AG2410" s="9"/>
      <c r="AT2410" s="4"/>
      <c r="AU2410" s="4"/>
      <c r="BA2410" s="4"/>
      <c r="BB2410" s="4"/>
    </row>
    <row r="2411" spans="15:54" x14ac:dyDescent="0.4">
      <c r="O2411" s="4"/>
      <c r="P2411" s="4"/>
      <c r="V2411" s="4"/>
      <c r="W2411" s="4"/>
      <c r="AG2411" s="9"/>
      <c r="AT2411" s="4"/>
      <c r="AU2411" s="4"/>
      <c r="BA2411" s="4"/>
      <c r="BB2411" s="4"/>
    </row>
    <row r="2412" spans="15:54" x14ac:dyDescent="0.4">
      <c r="O2412" s="4"/>
      <c r="P2412" s="4"/>
      <c r="V2412" s="4"/>
      <c r="W2412" s="4"/>
      <c r="AG2412" s="9"/>
      <c r="AT2412" s="4"/>
      <c r="AU2412" s="4"/>
      <c r="BA2412" s="4"/>
      <c r="BB2412" s="4"/>
    </row>
    <row r="2413" spans="15:54" x14ac:dyDescent="0.4">
      <c r="O2413" s="4"/>
      <c r="P2413" s="4"/>
      <c r="V2413" s="4"/>
      <c r="W2413" s="4"/>
      <c r="AG2413" s="9"/>
      <c r="AT2413" s="4"/>
      <c r="AU2413" s="4"/>
      <c r="BA2413" s="4"/>
      <c r="BB2413" s="4"/>
    </row>
    <row r="2414" spans="15:54" x14ac:dyDescent="0.4">
      <c r="O2414" s="4"/>
      <c r="P2414" s="4"/>
      <c r="V2414" s="4"/>
      <c r="W2414" s="4"/>
      <c r="AG2414" s="9"/>
      <c r="AT2414" s="4"/>
      <c r="AU2414" s="4"/>
      <c r="BA2414" s="4"/>
      <c r="BB2414" s="4"/>
    </row>
    <row r="2415" spans="15:54" x14ac:dyDescent="0.4">
      <c r="O2415" s="4"/>
      <c r="P2415" s="4"/>
      <c r="V2415" s="4"/>
      <c r="W2415" s="4"/>
      <c r="AG2415" s="9"/>
      <c r="AT2415" s="4"/>
      <c r="AU2415" s="4"/>
      <c r="BA2415" s="4"/>
      <c r="BB2415" s="4"/>
    </row>
    <row r="2416" spans="15:54" x14ac:dyDescent="0.4">
      <c r="O2416" s="4"/>
      <c r="P2416" s="4"/>
      <c r="V2416" s="4"/>
      <c r="W2416" s="4"/>
      <c r="AG2416" s="9"/>
      <c r="AT2416" s="4"/>
      <c r="AU2416" s="4"/>
      <c r="BA2416" s="4"/>
      <c r="BB2416" s="4"/>
    </row>
    <row r="2417" spans="15:54" x14ac:dyDescent="0.4">
      <c r="O2417" s="4"/>
      <c r="P2417" s="4"/>
      <c r="V2417" s="4"/>
      <c r="W2417" s="4"/>
      <c r="AG2417" s="9"/>
      <c r="AT2417" s="4"/>
      <c r="AU2417" s="4"/>
      <c r="BA2417" s="4"/>
      <c r="BB2417" s="4"/>
    </row>
    <row r="2418" spans="15:54" x14ac:dyDescent="0.4">
      <c r="O2418" s="4"/>
      <c r="P2418" s="4"/>
      <c r="V2418" s="4"/>
      <c r="W2418" s="4"/>
      <c r="AG2418" s="9"/>
      <c r="AT2418" s="4"/>
      <c r="AU2418" s="4"/>
      <c r="BA2418" s="4"/>
      <c r="BB2418" s="4"/>
    </row>
    <row r="2419" spans="15:54" x14ac:dyDescent="0.4">
      <c r="O2419" s="4"/>
      <c r="P2419" s="4"/>
      <c r="V2419" s="4"/>
      <c r="W2419" s="4"/>
      <c r="AG2419" s="9"/>
      <c r="AT2419" s="4"/>
      <c r="AU2419" s="4"/>
      <c r="BA2419" s="4"/>
      <c r="BB2419" s="4"/>
    </row>
    <row r="2420" spans="15:54" x14ac:dyDescent="0.4">
      <c r="O2420" s="4"/>
      <c r="P2420" s="4"/>
      <c r="V2420" s="4"/>
      <c r="W2420" s="4"/>
      <c r="AG2420" s="9"/>
      <c r="AT2420" s="4"/>
      <c r="AU2420" s="4"/>
      <c r="BA2420" s="4"/>
      <c r="BB2420" s="4"/>
    </row>
    <row r="2421" spans="15:54" x14ac:dyDescent="0.4">
      <c r="O2421" s="4"/>
      <c r="P2421" s="4"/>
      <c r="V2421" s="4"/>
      <c r="W2421" s="4"/>
      <c r="AG2421" s="9"/>
      <c r="AT2421" s="4"/>
      <c r="AU2421" s="4"/>
      <c r="BA2421" s="4"/>
      <c r="BB2421" s="4"/>
    </row>
    <row r="2422" spans="15:54" x14ac:dyDescent="0.4">
      <c r="O2422" s="4"/>
      <c r="P2422" s="4"/>
      <c r="V2422" s="4"/>
      <c r="W2422" s="4"/>
      <c r="AG2422" s="9"/>
      <c r="AT2422" s="4"/>
      <c r="AU2422" s="4"/>
      <c r="BA2422" s="4"/>
      <c r="BB2422" s="4"/>
    </row>
    <row r="2423" spans="15:54" x14ac:dyDescent="0.4">
      <c r="O2423" s="4"/>
      <c r="P2423" s="4"/>
      <c r="V2423" s="4"/>
      <c r="W2423" s="4"/>
      <c r="AG2423" s="9"/>
      <c r="AT2423" s="4"/>
      <c r="AU2423" s="4"/>
      <c r="BA2423" s="4"/>
      <c r="BB2423" s="4"/>
    </row>
    <row r="2424" spans="15:54" x14ac:dyDescent="0.4">
      <c r="O2424" s="4"/>
      <c r="P2424" s="4"/>
      <c r="V2424" s="4"/>
      <c r="W2424" s="4"/>
      <c r="AG2424" s="9"/>
      <c r="AT2424" s="4"/>
      <c r="AU2424" s="4"/>
      <c r="BA2424" s="4"/>
      <c r="BB2424" s="4"/>
    </row>
    <row r="2425" spans="15:54" x14ac:dyDescent="0.4">
      <c r="O2425" s="4"/>
      <c r="P2425" s="4"/>
      <c r="V2425" s="4"/>
      <c r="W2425" s="4"/>
      <c r="AG2425" s="9"/>
      <c r="AT2425" s="4"/>
      <c r="AU2425" s="4"/>
      <c r="BA2425" s="4"/>
      <c r="BB2425" s="4"/>
    </row>
    <row r="2426" spans="15:54" x14ac:dyDescent="0.4">
      <c r="O2426" s="4"/>
      <c r="P2426" s="4"/>
      <c r="V2426" s="4"/>
      <c r="W2426" s="4"/>
      <c r="AG2426" s="9"/>
      <c r="AT2426" s="4"/>
      <c r="AU2426" s="4"/>
      <c r="BA2426" s="4"/>
      <c r="BB2426" s="4"/>
    </row>
    <row r="2427" spans="15:54" x14ac:dyDescent="0.4">
      <c r="O2427" s="4"/>
      <c r="P2427" s="4"/>
      <c r="V2427" s="4"/>
      <c r="W2427" s="4"/>
      <c r="AG2427" s="9"/>
      <c r="AT2427" s="4"/>
      <c r="AU2427" s="4"/>
      <c r="BA2427" s="4"/>
      <c r="BB2427" s="4"/>
    </row>
    <row r="2428" spans="15:54" x14ac:dyDescent="0.4">
      <c r="O2428" s="4"/>
      <c r="P2428" s="4"/>
      <c r="V2428" s="4"/>
      <c r="W2428" s="4"/>
      <c r="AG2428" s="9"/>
      <c r="AT2428" s="4"/>
      <c r="AU2428" s="4"/>
      <c r="BA2428" s="4"/>
      <c r="BB2428" s="4"/>
    </row>
    <row r="2429" spans="15:54" x14ac:dyDescent="0.4">
      <c r="O2429" s="4"/>
      <c r="P2429" s="4"/>
      <c r="V2429" s="4"/>
      <c r="W2429" s="4"/>
      <c r="AG2429" s="9"/>
      <c r="AT2429" s="4"/>
      <c r="AU2429" s="4"/>
      <c r="BA2429" s="4"/>
      <c r="BB2429" s="4"/>
    </row>
    <row r="2430" spans="15:54" x14ac:dyDescent="0.4">
      <c r="O2430" s="4"/>
      <c r="P2430" s="4"/>
      <c r="V2430" s="4"/>
      <c r="W2430" s="4"/>
      <c r="AG2430" s="9"/>
      <c r="AT2430" s="4"/>
      <c r="AU2430" s="4"/>
      <c r="BA2430" s="4"/>
      <c r="BB2430" s="4"/>
    </row>
    <row r="2431" spans="15:54" x14ac:dyDescent="0.4">
      <c r="O2431" s="4"/>
      <c r="P2431" s="4"/>
      <c r="V2431" s="4"/>
      <c r="W2431" s="4"/>
      <c r="AG2431" s="9"/>
      <c r="AT2431" s="4"/>
      <c r="AU2431" s="4"/>
      <c r="BA2431" s="4"/>
      <c r="BB2431" s="4"/>
    </row>
    <row r="2432" spans="15:54" x14ac:dyDescent="0.4">
      <c r="O2432" s="4"/>
      <c r="P2432" s="4"/>
      <c r="V2432" s="4"/>
      <c r="W2432" s="4"/>
      <c r="AG2432" s="9"/>
      <c r="AT2432" s="4"/>
      <c r="AU2432" s="4"/>
      <c r="BA2432" s="4"/>
      <c r="BB2432" s="4"/>
    </row>
    <row r="2433" spans="15:54" x14ac:dyDescent="0.4">
      <c r="O2433" s="4"/>
      <c r="P2433" s="4"/>
      <c r="V2433" s="4"/>
      <c r="W2433" s="4"/>
      <c r="AG2433" s="9"/>
      <c r="AT2433" s="4"/>
      <c r="AU2433" s="4"/>
      <c r="BA2433" s="4"/>
      <c r="BB2433" s="4"/>
    </row>
    <row r="2434" spans="15:54" x14ac:dyDescent="0.4">
      <c r="O2434" s="4"/>
      <c r="P2434" s="4"/>
      <c r="V2434" s="4"/>
      <c r="W2434" s="4"/>
      <c r="AG2434" s="9"/>
      <c r="AT2434" s="4"/>
      <c r="AU2434" s="4"/>
      <c r="BA2434" s="4"/>
      <c r="BB2434" s="4"/>
    </row>
    <row r="2435" spans="15:54" x14ac:dyDescent="0.4">
      <c r="O2435" s="4"/>
      <c r="P2435" s="4"/>
      <c r="V2435" s="4"/>
      <c r="W2435" s="4"/>
      <c r="AG2435" s="9"/>
      <c r="AT2435" s="4"/>
      <c r="AU2435" s="4"/>
      <c r="BA2435" s="4"/>
      <c r="BB2435" s="4"/>
    </row>
    <row r="2436" spans="15:54" x14ac:dyDescent="0.4">
      <c r="O2436" s="4"/>
      <c r="P2436" s="4"/>
      <c r="V2436" s="4"/>
      <c r="W2436" s="4"/>
      <c r="AG2436" s="9"/>
      <c r="AT2436" s="4"/>
      <c r="AU2436" s="4"/>
      <c r="BA2436" s="4"/>
      <c r="BB2436" s="4"/>
    </row>
    <row r="2437" spans="15:54" x14ac:dyDescent="0.4">
      <c r="O2437" s="4"/>
      <c r="P2437" s="4"/>
      <c r="V2437" s="4"/>
      <c r="W2437" s="4"/>
      <c r="AG2437" s="9"/>
      <c r="AT2437" s="4"/>
      <c r="AU2437" s="4"/>
      <c r="BA2437" s="4"/>
      <c r="BB2437" s="4"/>
    </row>
    <row r="2438" spans="15:54" x14ac:dyDescent="0.4">
      <c r="O2438" s="4"/>
      <c r="P2438" s="4"/>
      <c r="V2438" s="4"/>
      <c r="W2438" s="4"/>
      <c r="AG2438" s="9"/>
      <c r="AT2438" s="4"/>
      <c r="AU2438" s="4"/>
      <c r="BA2438" s="4"/>
      <c r="BB2438" s="4"/>
    </row>
    <row r="2439" spans="15:54" x14ac:dyDescent="0.4">
      <c r="O2439" s="4"/>
      <c r="P2439" s="4"/>
      <c r="V2439" s="4"/>
      <c r="W2439" s="4"/>
      <c r="AG2439" s="9"/>
      <c r="AT2439" s="4"/>
      <c r="AU2439" s="4"/>
      <c r="BA2439" s="4"/>
      <c r="BB2439" s="4"/>
    </row>
    <row r="2440" spans="15:54" x14ac:dyDescent="0.4">
      <c r="O2440" s="4"/>
      <c r="P2440" s="4"/>
      <c r="V2440" s="4"/>
      <c r="W2440" s="4"/>
      <c r="AG2440" s="9"/>
      <c r="AT2440" s="4"/>
      <c r="AU2440" s="4"/>
      <c r="BA2440" s="4"/>
      <c r="BB2440" s="4"/>
    </row>
    <row r="2441" spans="15:54" x14ac:dyDescent="0.4">
      <c r="O2441" s="4"/>
      <c r="P2441" s="4"/>
      <c r="V2441" s="4"/>
      <c r="W2441" s="4"/>
      <c r="AG2441" s="9"/>
      <c r="AT2441" s="4"/>
      <c r="AU2441" s="4"/>
      <c r="BA2441" s="4"/>
      <c r="BB2441" s="4"/>
    </row>
    <row r="2442" spans="15:54" x14ac:dyDescent="0.4">
      <c r="O2442" s="4"/>
      <c r="P2442" s="4"/>
      <c r="V2442" s="4"/>
      <c r="W2442" s="4"/>
      <c r="AG2442" s="9"/>
      <c r="AT2442" s="4"/>
      <c r="AU2442" s="4"/>
      <c r="BA2442" s="4"/>
      <c r="BB2442" s="4"/>
    </row>
    <row r="2443" spans="15:54" x14ac:dyDescent="0.4">
      <c r="O2443" s="4"/>
      <c r="P2443" s="4"/>
      <c r="V2443" s="4"/>
      <c r="W2443" s="4"/>
      <c r="AG2443" s="9"/>
      <c r="AT2443" s="4"/>
      <c r="AU2443" s="4"/>
      <c r="BA2443" s="4"/>
      <c r="BB2443" s="4"/>
    </row>
    <row r="2444" spans="15:54" x14ac:dyDescent="0.4">
      <c r="O2444" s="4"/>
      <c r="P2444" s="4"/>
      <c r="V2444" s="4"/>
      <c r="W2444" s="4"/>
      <c r="AG2444" s="9"/>
      <c r="AT2444" s="4"/>
      <c r="AU2444" s="4"/>
      <c r="BA2444" s="4"/>
      <c r="BB2444" s="4"/>
    </row>
    <row r="2445" spans="15:54" x14ac:dyDescent="0.4">
      <c r="O2445" s="4"/>
      <c r="P2445" s="4"/>
      <c r="V2445" s="4"/>
      <c r="W2445" s="4"/>
      <c r="AG2445" s="9"/>
      <c r="AT2445" s="4"/>
      <c r="AU2445" s="4"/>
      <c r="BA2445" s="4"/>
      <c r="BB2445" s="4"/>
    </row>
    <row r="2446" spans="15:54" x14ac:dyDescent="0.4">
      <c r="O2446" s="4"/>
      <c r="P2446" s="4"/>
      <c r="V2446" s="4"/>
      <c r="W2446" s="4"/>
      <c r="AG2446" s="9"/>
      <c r="AT2446" s="4"/>
      <c r="AU2446" s="4"/>
      <c r="BA2446" s="4"/>
      <c r="BB2446" s="4"/>
    </row>
    <row r="2447" spans="15:54" x14ac:dyDescent="0.4">
      <c r="O2447" s="4"/>
      <c r="P2447" s="4"/>
      <c r="V2447" s="4"/>
      <c r="W2447" s="4"/>
      <c r="AG2447" s="9"/>
      <c r="AT2447" s="4"/>
      <c r="AU2447" s="4"/>
      <c r="BA2447" s="4"/>
      <c r="BB2447" s="4"/>
    </row>
    <row r="2448" spans="15:54" x14ac:dyDescent="0.4">
      <c r="O2448" s="4"/>
      <c r="P2448" s="4"/>
      <c r="V2448" s="4"/>
      <c r="W2448" s="4"/>
      <c r="AG2448" s="9"/>
      <c r="AT2448" s="4"/>
      <c r="AU2448" s="4"/>
      <c r="BA2448" s="4"/>
      <c r="BB2448" s="4"/>
    </row>
    <row r="2449" spans="15:54" x14ac:dyDescent="0.4">
      <c r="O2449" s="4"/>
      <c r="P2449" s="4"/>
      <c r="V2449" s="4"/>
      <c r="W2449" s="4"/>
      <c r="AG2449" s="9"/>
      <c r="AT2449" s="4"/>
      <c r="AU2449" s="4"/>
      <c r="BA2449" s="4"/>
      <c r="BB2449" s="4"/>
    </row>
    <row r="2450" spans="15:54" x14ac:dyDescent="0.4">
      <c r="O2450" s="4"/>
      <c r="P2450" s="4"/>
      <c r="V2450" s="4"/>
      <c r="W2450" s="4"/>
      <c r="AG2450" s="9"/>
      <c r="AT2450" s="4"/>
      <c r="AU2450" s="4"/>
      <c r="BA2450" s="4"/>
      <c r="BB2450" s="4"/>
    </row>
    <row r="2451" spans="15:54" x14ac:dyDescent="0.4">
      <c r="O2451" s="4"/>
      <c r="P2451" s="4"/>
      <c r="V2451" s="4"/>
      <c r="W2451" s="4"/>
      <c r="AG2451" s="9"/>
      <c r="AT2451" s="4"/>
      <c r="AU2451" s="4"/>
      <c r="BA2451" s="4"/>
      <c r="BB2451" s="4"/>
    </row>
    <row r="2452" spans="15:54" x14ac:dyDescent="0.4">
      <c r="O2452" s="4"/>
      <c r="P2452" s="4"/>
      <c r="V2452" s="4"/>
      <c r="W2452" s="4"/>
      <c r="AG2452" s="9"/>
      <c r="AT2452" s="4"/>
      <c r="AU2452" s="4"/>
      <c r="BA2452" s="4"/>
      <c r="BB2452" s="4"/>
    </row>
    <row r="2453" spans="15:54" x14ac:dyDescent="0.4">
      <c r="O2453" s="4"/>
      <c r="P2453" s="4"/>
      <c r="V2453" s="4"/>
      <c r="W2453" s="4"/>
      <c r="AG2453" s="9"/>
      <c r="AT2453" s="4"/>
      <c r="AU2453" s="4"/>
      <c r="BA2453" s="4"/>
      <c r="BB2453" s="4"/>
    </row>
    <row r="2454" spans="15:54" x14ac:dyDescent="0.4">
      <c r="O2454" s="4"/>
      <c r="P2454" s="4"/>
      <c r="V2454" s="4"/>
      <c r="W2454" s="4"/>
      <c r="AG2454" s="9"/>
      <c r="AT2454" s="4"/>
      <c r="AU2454" s="4"/>
      <c r="BA2454" s="4"/>
      <c r="BB2454" s="4"/>
    </row>
    <row r="2455" spans="15:54" x14ac:dyDescent="0.4">
      <c r="O2455" s="4"/>
      <c r="P2455" s="4"/>
      <c r="V2455" s="4"/>
      <c r="W2455" s="4"/>
      <c r="AG2455" s="9"/>
      <c r="AT2455" s="4"/>
      <c r="AU2455" s="4"/>
      <c r="BA2455" s="4"/>
      <c r="BB2455" s="4"/>
    </row>
    <row r="2456" spans="15:54" x14ac:dyDescent="0.4">
      <c r="O2456" s="4"/>
      <c r="P2456" s="4"/>
      <c r="V2456" s="4"/>
      <c r="W2456" s="4"/>
      <c r="AT2456" s="4"/>
      <c r="AU2456" s="4"/>
      <c r="BA2456" s="4"/>
      <c r="BB2456" s="4"/>
    </row>
    <row r="2457" spans="15:54" x14ac:dyDescent="0.4">
      <c r="O2457" s="4"/>
      <c r="P2457" s="4"/>
      <c r="V2457" s="4"/>
      <c r="W2457" s="4"/>
      <c r="AG2457" s="9"/>
      <c r="AT2457" s="4"/>
      <c r="AU2457" s="4"/>
      <c r="BA2457" s="4"/>
      <c r="BB2457" s="4"/>
    </row>
    <row r="2458" spans="15:54" x14ac:dyDescent="0.4">
      <c r="O2458" s="4"/>
      <c r="P2458" s="4"/>
      <c r="V2458" s="4"/>
      <c r="W2458" s="4"/>
      <c r="AG2458" s="9"/>
      <c r="AT2458" s="4"/>
      <c r="AU2458" s="4"/>
      <c r="BA2458" s="4"/>
      <c r="BB2458" s="4"/>
    </row>
    <row r="2459" spans="15:54" x14ac:dyDescent="0.4">
      <c r="O2459" s="4"/>
      <c r="P2459" s="4"/>
      <c r="V2459" s="4"/>
      <c r="W2459" s="4"/>
      <c r="AG2459" s="9"/>
      <c r="AT2459" s="4"/>
      <c r="AU2459" s="4"/>
      <c r="BA2459" s="4"/>
      <c r="BB2459" s="4"/>
    </row>
    <row r="2460" spans="15:54" x14ac:dyDescent="0.4">
      <c r="O2460" s="4"/>
      <c r="P2460" s="4"/>
      <c r="V2460" s="4"/>
      <c r="W2460" s="4"/>
      <c r="AG2460" s="9"/>
      <c r="AT2460" s="4"/>
      <c r="AU2460" s="4"/>
      <c r="BA2460" s="4"/>
      <c r="BB2460" s="4"/>
    </row>
    <row r="2461" spans="15:54" x14ac:dyDescent="0.4">
      <c r="O2461" s="4"/>
      <c r="P2461" s="4"/>
      <c r="V2461" s="4"/>
      <c r="W2461" s="4"/>
      <c r="AG2461" s="9"/>
      <c r="AT2461" s="4"/>
      <c r="AU2461" s="4"/>
      <c r="BA2461" s="4"/>
      <c r="BB2461" s="4"/>
    </row>
    <row r="2462" spans="15:54" x14ac:dyDescent="0.4">
      <c r="O2462" s="4"/>
      <c r="P2462" s="4"/>
      <c r="V2462" s="4"/>
      <c r="W2462" s="4"/>
      <c r="AG2462" s="9"/>
      <c r="AT2462" s="4"/>
      <c r="AU2462" s="4"/>
      <c r="BA2462" s="4"/>
      <c r="BB2462" s="4"/>
    </row>
    <row r="2463" spans="15:54" x14ac:dyDescent="0.4">
      <c r="O2463" s="4"/>
      <c r="P2463" s="4"/>
      <c r="V2463" s="4"/>
      <c r="W2463" s="4"/>
      <c r="AG2463" s="9"/>
      <c r="AT2463" s="4"/>
      <c r="AU2463" s="4"/>
      <c r="BA2463" s="4"/>
      <c r="BB2463" s="4"/>
    </row>
    <row r="2464" spans="15:54" x14ac:dyDescent="0.4">
      <c r="O2464" s="4"/>
      <c r="P2464" s="4"/>
      <c r="V2464" s="4"/>
      <c r="W2464" s="4"/>
      <c r="AG2464" s="9"/>
      <c r="AT2464" s="4"/>
      <c r="AU2464" s="4"/>
      <c r="BA2464" s="4"/>
      <c r="BB2464" s="4"/>
    </row>
    <row r="2465" spans="15:54" x14ac:dyDescent="0.4">
      <c r="O2465" s="4"/>
      <c r="P2465" s="4"/>
      <c r="V2465" s="4"/>
      <c r="W2465" s="4"/>
      <c r="AG2465" s="9"/>
      <c r="AT2465" s="4"/>
      <c r="AU2465" s="4"/>
      <c r="BA2465" s="4"/>
      <c r="BB2465" s="4"/>
    </row>
    <row r="2466" spans="15:54" x14ac:dyDescent="0.4">
      <c r="O2466" s="4"/>
      <c r="P2466" s="4"/>
      <c r="V2466" s="4"/>
      <c r="W2466" s="4"/>
      <c r="AG2466" s="9"/>
      <c r="AT2466" s="4"/>
      <c r="AU2466" s="4"/>
      <c r="BA2466" s="4"/>
      <c r="BB2466" s="4"/>
    </row>
    <row r="2467" spans="15:54" x14ac:dyDescent="0.4">
      <c r="O2467" s="4"/>
      <c r="P2467" s="4"/>
      <c r="V2467" s="4"/>
      <c r="W2467" s="4"/>
      <c r="AG2467" s="9"/>
      <c r="AT2467" s="4"/>
      <c r="AU2467" s="4"/>
      <c r="BA2467" s="4"/>
      <c r="BB2467" s="4"/>
    </row>
    <row r="2468" spans="15:54" x14ac:dyDescent="0.4">
      <c r="O2468" s="4"/>
      <c r="P2468" s="4"/>
      <c r="V2468" s="4"/>
      <c r="W2468" s="4"/>
      <c r="AG2468" s="9"/>
      <c r="AT2468" s="4"/>
      <c r="AU2468" s="4"/>
      <c r="BA2468" s="4"/>
      <c r="BB2468" s="4"/>
    </row>
    <row r="2469" spans="15:54" x14ac:dyDescent="0.4">
      <c r="O2469" s="4"/>
      <c r="P2469" s="4"/>
      <c r="V2469" s="4"/>
      <c r="W2469" s="4"/>
      <c r="AG2469" s="9"/>
      <c r="AT2469" s="4"/>
      <c r="AU2469" s="4"/>
      <c r="BA2469" s="4"/>
      <c r="BB2469" s="4"/>
    </row>
    <row r="2470" spans="15:54" x14ac:dyDescent="0.4">
      <c r="O2470" s="4"/>
      <c r="P2470" s="4"/>
      <c r="V2470" s="4"/>
      <c r="W2470" s="4"/>
      <c r="AG2470" s="9"/>
      <c r="AT2470" s="4"/>
      <c r="AU2470" s="4"/>
      <c r="BA2470" s="4"/>
      <c r="BB2470" s="4"/>
    </row>
    <row r="2471" spans="15:54" x14ac:dyDescent="0.4">
      <c r="O2471" s="4"/>
      <c r="P2471" s="4"/>
      <c r="V2471" s="4"/>
      <c r="W2471" s="4"/>
      <c r="AG2471" s="9"/>
      <c r="AT2471" s="4"/>
      <c r="AU2471" s="4"/>
      <c r="BA2471" s="4"/>
      <c r="BB2471" s="4"/>
    </row>
    <row r="2472" spans="15:54" x14ac:dyDescent="0.4">
      <c r="O2472" s="4"/>
      <c r="P2472" s="4"/>
      <c r="V2472" s="4"/>
      <c r="W2472" s="4"/>
      <c r="AG2472" s="9"/>
      <c r="AT2472" s="4"/>
      <c r="AU2472" s="4"/>
      <c r="BA2472" s="4"/>
      <c r="BB2472" s="4"/>
    </row>
    <row r="2473" spans="15:54" x14ac:dyDescent="0.4">
      <c r="O2473" s="4"/>
      <c r="P2473" s="4"/>
      <c r="V2473" s="4"/>
      <c r="W2473" s="4"/>
      <c r="AG2473" s="9"/>
      <c r="AT2473" s="4"/>
      <c r="AU2473" s="4"/>
      <c r="BA2473" s="4"/>
      <c r="BB2473" s="4"/>
    </row>
    <row r="2474" spans="15:54" x14ac:dyDescent="0.4">
      <c r="O2474" s="4"/>
      <c r="P2474" s="4"/>
      <c r="V2474" s="4"/>
      <c r="W2474" s="4"/>
      <c r="AG2474" s="9"/>
      <c r="AT2474" s="4"/>
      <c r="AU2474" s="4"/>
      <c r="BA2474" s="4"/>
      <c r="BB2474" s="4"/>
    </row>
    <row r="2475" spans="15:54" x14ac:dyDescent="0.4">
      <c r="O2475" s="4"/>
      <c r="P2475" s="4"/>
      <c r="V2475" s="4"/>
      <c r="W2475" s="4"/>
      <c r="AG2475" s="9"/>
      <c r="AT2475" s="4"/>
      <c r="AU2475" s="4"/>
      <c r="BA2475" s="4"/>
      <c r="BB2475" s="4"/>
    </row>
    <row r="2476" spans="15:54" x14ac:dyDescent="0.4">
      <c r="O2476" s="4"/>
      <c r="P2476" s="4"/>
      <c r="V2476" s="4"/>
      <c r="W2476" s="4"/>
      <c r="AT2476" s="4"/>
      <c r="AU2476" s="4"/>
      <c r="BA2476" s="4"/>
      <c r="BB2476" s="4"/>
    </row>
    <row r="2477" spans="15:54" x14ac:dyDescent="0.4">
      <c r="O2477" s="4"/>
      <c r="P2477" s="4"/>
      <c r="V2477" s="4"/>
      <c r="W2477" s="4"/>
      <c r="AG2477" s="9"/>
      <c r="AT2477" s="4"/>
      <c r="AU2477" s="4"/>
      <c r="BA2477" s="4"/>
      <c r="BB2477" s="4"/>
    </row>
    <row r="2478" spans="15:54" x14ac:dyDescent="0.4">
      <c r="O2478" s="4"/>
      <c r="P2478" s="4"/>
      <c r="V2478" s="4"/>
      <c r="W2478" s="4"/>
      <c r="AG2478" s="9"/>
      <c r="AT2478" s="4"/>
      <c r="AU2478" s="4"/>
      <c r="BA2478" s="4"/>
      <c r="BB2478" s="4"/>
    </row>
    <row r="2479" spans="15:54" x14ac:dyDescent="0.4">
      <c r="O2479" s="4"/>
      <c r="P2479" s="4"/>
      <c r="V2479" s="4"/>
      <c r="W2479" s="4"/>
      <c r="AG2479" s="9"/>
      <c r="AT2479" s="4"/>
      <c r="AU2479" s="4"/>
      <c r="BA2479" s="4"/>
      <c r="BB2479" s="4"/>
    </row>
    <row r="2480" spans="15:54" x14ac:dyDescent="0.4">
      <c r="O2480" s="4"/>
      <c r="P2480" s="4"/>
      <c r="V2480" s="4"/>
      <c r="W2480" s="4"/>
      <c r="AG2480" s="9"/>
      <c r="AT2480" s="4"/>
      <c r="AU2480" s="4"/>
      <c r="BA2480" s="4"/>
      <c r="BB2480" s="4"/>
    </row>
    <row r="2481" spans="15:54" x14ac:dyDescent="0.4">
      <c r="O2481" s="4"/>
      <c r="P2481" s="4"/>
      <c r="V2481" s="4"/>
      <c r="W2481" s="4"/>
      <c r="AG2481" s="9"/>
      <c r="AT2481" s="4"/>
      <c r="AU2481" s="4"/>
      <c r="BA2481" s="4"/>
      <c r="BB2481" s="4"/>
    </row>
    <row r="2482" spans="15:54" x14ac:dyDescent="0.4">
      <c r="O2482" s="4"/>
      <c r="P2482" s="4"/>
      <c r="V2482" s="4"/>
      <c r="W2482" s="4"/>
      <c r="AG2482" s="9"/>
      <c r="AT2482" s="4"/>
      <c r="AU2482" s="4"/>
      <c r="BA2482" s="4"/>
      <c r="BB2482" s="4"/>
    </row>
    <row r="2483" spans="15:54" x14ac:dyDescent="0.4">
      <c r="O2483" s="4"/>
      <c r="P2483" s="4"/>
      <c r="V2483" s="4"/>
      <c r="W2483" s="4"/>
      <c r="AG2483" s="9"/>
      <c r="AT2483" s="4"/>
      <c r="AU2483" s="4"/>
      <c r="BA2483" s="4"/>
      <c r="BB2483" s="4"/>
    </row>
    <row r="2484" spans="15:54" x14ac:dyDescent="0.4">
      <c r="O2484" s="4"/>
      <c r="P2484" s="4"/>
      <c r="V2484" s="4"/>
      <c r="W2484" s="4"/>
      <c r="AG2484" s="9"/>
      <c r="AT2484" s="4"/>
      <c r="AU2484" s="4"/>
      <c r="BA2484" s="4"/>
      <c r="BB2484" s="4"/>
    </row>
    <row r="2485" spans="15:54" x14ac:dyDescent="0.4">
      <c r="O2485" s="4"/>
      <c r="P2485" s="4"/>
      <c r="V2485" s="4"/>
      <c r="W2485" s="4"/>
      <c r="AG2485" s="9"/>
      <c r="AT2485" s="4"/>
      <c r="AU2485" s="4"/>
      <c r="BA2485" s="4"/>
      <c r="BB2485" s="4"/>
    </row>
    <row r="2486" spans="15:54" x14ac:dyDescent="0.4">
      <c r="O2486" s="4"/>
      <c r="P2486" s="4"/>
      <c r="V2486" s="4"/>
      <c r="W2486" s="4"/>
      <c r="AG2486" s="9"/>
      <c r="AT2486" s="4"/>
      <c r="AU2486" s="4"/>
      <c r="BA2486" s="4"/>
      <c r="BB2486" s="4"/>
    </row>
    <row r="2487" spans="15:54" x14ac:dyDescent="0.4">
      <c r="O2487" s="4"/>
      <c r="P2487" s="4"/>
      <c r="V2487" s="4"/>
      <c r="W2487" s="4"/>
      <c r="AG2487" s="9"/>
      <c r="AT2487" s="4"/>
      <c r="AU2487" s="4"/>
      <c r="BA2487" s="4"/>
      <c r="BB2487" s="4"/>
    </row>
    <row r="2488" spans="15:54" x14ac:dyDescent="0.4">
      <c r="O2488" s="4"/>
      <c r="P2488" s="4"/>
      <c r="V2488" s="4"/>
      <c r="W2488" s="4"/>
      <c r="AG2488" s="9"/>
      <c r="AT2488" s="4"/>
      <c r="AU2488" s="4"/>
      <c r="BA2488" s="4"/>
      <c r="BB2488" s="4"/>
    </row>
    <row r="2489" spans="15:54" x14ac:dyDescent="0.4">
      <c r="O2489" s="4"/>
      <c r="P2489" s="4"/>
      <c r="V2489" s="4"/>
      <c r="W2489" s="4"/>
      <c r="AG2489" s="9"/>
      <c r="AT2489" s="4"/>
      <c r="AU2489" s="4"/>
      <c r="BA2489" s="4"/>
      <c r="BB2489" s="4"/>
    </row>
    <row r="2490" spans="15:54" x14ac:dyDescent="0.4">
      <c r="O2490" s="4"/>
      <c r="P2490" s="4"/>
      <c r="V2490" s="4"/>
      <c r="W2490" s="4"/>
      <c r="AG2490" s="9"/>
      <c r="AT2490" s="4"/>
      <c r="AU2490" s="4"/>
      <c r="BA2490" s="4"/>
      <c r="BB2490" s="4"/>
    </row>
    <row r="2491" spans="15:54" x14ac:dyDescent="0.4">
      <c r="O2491" s="4"/>
      <c r="P2491" s="4"/>
      <c r="V2491" s="4"/>
      <c r="W2491" s="4"/>
      <c r="AG2491" s="9"/>
      <c r="AT2491" s="4"/>
      <c r="AU2491" s="4"/>
      <c r="BA2491" s="4"/>
      <c r="BB2491" s="4"/>
    </row>
    <row r="2492" spans="15:54" x14ac:dyDescent="0.4">
      <c r="O2492" s="4"/>
      <c r="P2492" s="4"/>
      <c r="V2492" s="4"/>
      <c r="W2492" s="4"/>
      <c r="AG2492" s="9"/>
      <c r="AT2492" s="4"/>
      <c r="AU2492" s="4"/>
      <c r="BA2492" s="4"/>
      <c r="BB2492" s="4"/>
    </row>
    <row r="2493" spans="15:54" x14ac:dyDescent="0.4">
      <c r="O2493" s="4"/>
      <c r="P2493" s="4"/>
      <c r="V2493" s="4"/>
      <c r="W2493" s="4"/>
      <c r="AG2493" s="9"/>
      <c r="AT2493" s="4"/>
      <c r="AU2493" s="4"/>
      <c r="BA2493" s="4"/>
      <c r="BB2493" s="4"/>
    </row>
    <row r="2494" spans="15:54" x14ac:dyDescent="0.4">
      <c r="O2494" s="4"/>
      <c r="P2494" s="4"/>
      <c r="V2494" s="4"/>
      <c r="W2494" s="4"/>
      <c r="AG2494" s="9"/>
      <c r="AT2494" s="4"/>
      <c r="AU2494" s="4"/>
      <c r="BA2494" s="4"/>
      <c r="BB2494" s="4"/>
    </row>
    <row r="2495" spans="15:54" x14ac:dyDescent="0.4">
      <c r="O2495" s="4"/>
      <c r="P2495" s="4"/>
      <c r="V2495" s="4"/>
      <c r="W2495" s="4"/>
      <c r="AG2495" s="9"/>
      <c r="AT2495" s="4"/>
      <c r="AU2495" s="4"/>
      <c r="BA2495" s="4"/>
      <c r="BB2495" s="4"/>
    </row>
    <row r="2496" spans="15:54" x14ac:dyDescent="0.4">
      <c r="O2496" s="4"/>
      <c r="P2496" s="4"/>
      <c r="V2496" s="4"/>
      <c r="W2496" s="4"/>
      <c r="AG2496" s="9"/>
      <c r="AT2496" s="4"/>
      <c r="AU2496" s="4"/>
      <c r="BA2496" s="4"/>
      <c r="BB2496" s="4"/>
    </row>
    <row r="2497" spans="15:54" x14ac:dyDescent="0.4">
      <c r="O2497" s="4"/>
      <c r="P2497" s="4"/>
      <c r="V2497" s="4"/>
      <c r="W2497" s="4"/>
      <c r="AG2497" s="9"/>
      <c r="AT2497" s="4"/>
      <c r="AU2497" s="4"/>
      <c r="BA2497" s="4"/>
      <c r="BB2497" s="4"/>
    </row>
    <row r="2498" spans="15:54" x14ac:dyDescent="0.4">
      <c r="O2498" s="4"/>
      <c r="P2498" s="4"/>
      <c r="V2498" s="4"/>
      <c r="W2498" s="4"/>
      <c r="AG2498" s="9"/>
      <c r="AT2498" s="4"/>
      <c r="AU2498" s="4"/>
      <c r="BA2498" s="4"/>
      <c r="BB2498" s="4"/>
    </row>
    <row r="2499" spans="15:54" x14ac:dyDescent="0.4">
      <c r="O2499" s="4"/>
      <c r="P2499" s="4"/>
      <c r="V2499" s="4"/>
      <c r="W2499" s="4"/>
      <c r="AG2499" s="9"/>
      <c r="AT2499" s="4"/>
      <c r="AU2499" s="4"/>
      <c r="BA2499" s="4"/>
      <c r="BB2499" s="4"/>
    </row>
    <row r="2500" spans="15:54" x14ac:dyDescent="0.4">
      <c r="O2500" s="4"/>
      <c r="P2500" s="4"/>
      <c r="V2500" s="4"/>
      <c r="W2500" s="4"/>
      <c r="AG2500" s="9"/>
      <c r="AT2500" s="4"/>
      <c r="AU2500" s="4"/>
      <c r="BA2500" s="4"/>
      <c r="BB2500" s="4"/>
    </row>
    <row r="2501" spans="15:54" x14ac:dyDescent="0.4">
      <c r="O2501" s="4"/>
      <c r="P2501" s="4"/>
      <c r="V2501" s="4"/>
      <c r="W2501" s="4"/>
      <c r="AG2501" s="9"/>
      <c r="AT2501" s="4"/>
      <c r="AU2501" s="4"/>
      <c r="BA2501" s="4"/>
      <c r="BB2501" s="4"/>
    </row>
    <row r="2502" spans="15:54" x14ac:dyDescent="0.4">
      <c r="O2502" s="4"/>
      <c r="P2502" s="4"/>
      <c r="V2502" s="4"/>
      <c r="W2502" s="4"/>
      <c r="AG2502" s="9"/>
      <c r="AT2502" s="4"/>
      <c r="AU2502" s="4"/>
      <c r="BA2502" s="4"/>
      <c r="BB2502" s="4"/>
    </row>
    <row r="2503" spans="15:54" x14ac:dyDescent="0.4">
      <c r="O2503" s="4"/>
      <c r="P2503" s="4"/>
      <c r="V2503" s="4"/>
      <c r="W2503" s="4"/>
      <c r="AG2503" s="9"/>
      <c r="AT2503" s="4"/>
      <c r="AU2503" s="4"/>
      <c r="BA2503" s="4"/>
      <c r="BB2503" s="4"/>
    </row>
    <row r="2504" spans="15:54" x14ac:dyDescent="0.4">
      <c r="O2504" s="4"/>
      <c r="P2504" s="4"/>
      <c r="V2504" s="4"/>
      <c r="W2504" s="4"/>
      <c r="AG2504" s="9"/>
      <c r="AT2504" s="4"/>
      <c r="AU2504" s="4"/>
      <c r="BA2504" s="4"/>
      <c r="BB2504" s="4"/>
    </row>
    <row r="2505" spans="15:54" x14ac:dyDescent="0.4">
      <c r="O2505" s="4"/>
      <c r="P2505" s="4"/>
      <c r="V2505" s="4"/>
      <c r="W2505" s="4"/>
      <c r="AG2505" s="9"/>
      <c r="AT2505" s="4"/>
      <c r="AU2505" s="4"/>
      <c r="BA2505" s="4"/>
      <c r="BB2505" s="4"/>
    </row>
    <row r="2506" spans="15:54" x14ac:dyDescent="0.4">
      <c r="O2506" s="4"/>
      <c r="P2506" s="4"/>
      <c r="V2506" s="4"/>
      <c r="W2506" s="4"/>
      <c r="AG2506" s="9"/>
      <c r="AT2506" s="4"/>
      <c r="AU2506" s="4"/>
      <c r="BA2506" s="4"/>
      <c r="BB2506" s="4"/>
    </row>
    <row r="2507" spans="15:54" x14ac:dyDescent="0.4">
      <c r="O2507" s="4"/>
      <c r="P2507" s="4"/>
      <c r="V2507" s="4"/>
      <c r="W2507" s="4"/>
      <c r="AG2507" s="9"/>
      <c r="AT2507" s="4"/>
      <c r="AU2507" s="4"/>
      <c r="BA2507" s="4"/>
      <c r="BB2507" s="4"/>
    </row>
    <row r="2508" spans="15:54" x14ac:dyDescent="0.4">
      <c r="O2508" s="4"/>
      <c r="P2508" s="4"/>
      <c r="V2508" s="4"/>
      <c r="W2508" s="4"/>
      <c r="AG2508" s="9"/>
      <c r="AT2508" s="4"/>
      <c r="AU2508" s="4"/>
      <c r="BA2508" s="4"/>
      <c r="BB2508" s="4"/>
    </row>
    <row r="2509" spans="15:54" x14ac:dyDescent="0.4">
      <c r="O2509" s="4"/>
      <c r="P2509" s="4"/>
      <c r="V2509" s="4"/>
      <c r="W2509" s="4"/>
      <c r="AG2509" s="9"/>
      <c r="AT2509" s="4"/>
      <c r="AU2509" s="4"/>
      <c r="BA2509" s="4"/>
      <c r="BB2509" s="4"/>
    </row>
    <row r="2510" spans="15:54" x14ac:dyDescent="0.4">
      <c r="O2510" s="4"/>
      <c r="P2510" s="4"/>
      <c r="V2510" s="4"/>
      <c r="W2510" s="4"/>
      <c r="AG2510" s="9"/>
      <c r="AT2510" s="4"/>
      <c r="AU2510" s="4"/>
      <c r="BA2510" s="4"/>
      <c r="BB2510" s="4"/>
    </row>
    <row r="2511" spans="15:54" x14ac:dyDescent="0.4">
      <c r="O2511" s="4"/>
      <c r="P2511" s="4"/>
      <c r="V2511" s="4"/>
      <c r="W2511" s="4"/>
      <c r="AG2511" s="9"/>
      <c r="AT2511" s="4"/>
      <c r="AU2511" s="4"/>
      <c r="BA2511" s="4"/>
      <c r="BB2511" s="4"/>
    </row>
    <row r="2512" spans="15:54" x14ac:dyDescent="0.4">
      <c r="O2512" s="4"/>
      <c r="P2512" s="4"/>
      <c r="V2512" s="4"/>
      <c r="W2512" s="4"/>
      <c r="AG2512" s="9"/>
      <c r="AT2512" s="4"/>
      <c r="AU2512" s="4"/>
      <c r="BA2512" s="4"/>
      <c r="BB2512" s="4"/>
    </row>
    <row r="2513" spans="15:54" x14ac:dyDescent="0.4">
      <c r="O2513" s="4"/>
      <c r="P2513" s="4"/>
      <c r="V2513" s="4"/>
      <c r="W2513" s="4"/>
      <c r="AG2513" s="9"/>
      <c r="AT2513" s="4"/>
      <c r="AU2513" s="4"/>
      <c r="BA2513" s="4"/>
      <c r="BB2513" s="4"/>
    </row>
    <row r="2514" spans="15:54" x14ac:dyDescent="0.4">
      <c r="O2514" s="4"/>
      <c r="P2514" s="4"/>
      <c r="V2514" s="4"/>
      <c r="W2514" s="4"/>
      <c r="AG2514" s="9"/>
      <c r="AT2514" s="4"/>
      <c r="AU2514" s="4"/>
      <c r="BA2514" s="4"/>
      <c r="BB2514" s="4"/>
    </row>
    <row r="2515" spans="15:54" x14ac:dyDescent="0.4">
      <c r="O2515" s="4"/>
      <c r="P2515" s="4"/>
      <c r="V2515" s="4"/>
      <c r="W2515" s="4"/>
      <c r="AG2515" s="9"/>
      <c r="AT2515" s="4"/>
      <c r="AU2515" s="4"/>
      <c r="BA2515" s="4"/>
      <c r="BB2515" s="4"/>
    </row>
    <row r="2516" spans="15:54" x14ac:dyDescent="0.4">
      <c r="O2516" s="4"/>
      <c r="P2516" s="4"/>
      <c r="V2516" s="4"/>
      <c r="W2516" s="4"/>
      <c r="AG2516" s="9"/>
      <c r="AT2516" s="4"/>
      <c r="AU2516" s="4"/>
      <c r="BA2516" s="4"/>
      <c r="BB2516" s="4"/>
    </row>
    <row r="2517" spans="15:54" x14ac:dyDescent="0.4">
      <c r="O2517" s="4"/>
      <c r="P2517" s="4"/>
      <c r="V2517" s="4"/>
      <c r="W2517" s="4"/>
      <c r="AG2517" s="9"/>
      <c r="AT2517" s="4"/>
      <c r="AU2517" s="4"/>
      <c r="BA2517" s="4"/>
      <c r="BB2517" s="4"/>
    </row>
    <row r="2518" spans="15:54" x14ac:dyDescent="0.4">
      <c r="O2518" s="4"/>
      <c r="P2518" s="4"/>
      <c r="V2518" s="4"/>
      <c r="W2518" s="4"/>
      <c r="AG2518" s="9"/>
      <c r="AT2518" s="4"/>
      <c r="AU2518" s="4"/>
      <c r="BA2518" s="4"/>
      <c r="BB2518" s="4"/>
    </row>
    <row r="2519" spans="15:54" x14ac:dyDescent="0.4">
      <c r="O2519" s="4"/>
      <c r="P2519" s="4"/>
      <c r="V2519" s="4"/>
      <c r="W2519" s="4"/>
      <c r="AG2519" s="9"/>
      <c r="AT2519" s="4"/>
      <c r="AU2519" s="4"/>
      <c r="BA2519" s="4"/>
      <c r="BB2519" s="4"/>
    </row>
    <row r="2520" spans="15:54" x14ac:dyDescent="0.4">
      <c r="O2520" s="4"/>
      <c r="P2520" s="4"/>
      <c r="V2520" s="4"/>
      <c r="W2520" s="4"/>
      <c r="AG2520" s="9"/>
      <c r="AT2520" s="4"/>
      <c r="AU2520" s="4"/>
      <c r="BA2520" s="4"/>
      <c r="BB2520" s="4"/>
    </row>
    <row r="2521" spans="15:54" x14ac:dyDescent="0.4">
      <c r="O2521" s="4"/>
      <c r="P2521" s="4"/>
      <c r="V2521" s="4"/>
      <c r="W2521" s="4"/>
      <c r="AG2521" s="9"/>
      <c r="AT2521" s="4"/>
      <c r="AU2521" s="4"/>
      <c r="BA2521" s="4"/>
      <c r="BB2521" s="4"/>
    </row>
    <row r="2522" spans="15:54" x14ac:dyDescent="0.4">
      <c r="O2522" s="4"/>
      <c r="P2522" s="4"/>
      <c r="V2522" s="4"/>
      <c r="W2522" s="4"/>
      <c r="AG2522" s="9"/>
      <c r="AT2522" s="4"/>
      <c r="AU2522" s="4"/>
      <c r="BA2522" s="4"/>
      <c r="BB2522" s="4"/>
    </row>
    <row r="2523" spans="15:54" x14ac:dyDescent="0.4">
      <c r="O2523" s="4"/>
      <c r="P2523" s="4"/>
      <c r="V2523" s="4"/>
      <c r="W2523" s="4"/>
      <c r="AG2523" s="9"/>
      <c r="AT2523" s="4"/>
      <c r="AU2523" s="4"/>
      <c r="BA2523" s="4"/>
      <c r="BB2523" s="4"/>
    </row>
    <row r="2524" spans="15:54" x14ac:dyDescent="0.4">
      <c r="O2524" s="4"/>
      <c r="P2524" s="4"/>
      <c r="V2524" s="4"/>
      <c r="W2524" s="4"/>
      <c r="AG2524" s="9"/>
      <c r="AT2524" s="4"/>
      <c r="AU2524" s="4"/>
      <c r="BA2524" s="4"/>
      <c r="BB2524" s="4"/>
    </row>
    <row r="2525" spans="15:54" x14ac:dyDescent="0.4">
      <c r="O2525" s="4"/>
      <c r="P2525" s="4"/>
      <c r="V2525" s="4"/>
      <c r="W2525" s="4"/>
      <c r="AG2525" s="9"/>
      <c r="AT2525" s="4"/>
      <c r="AU2525" s="4"/>
      <c r="BA2525" s="4"/>
      <c r="BB2525" s="4"/>
    </row>
    <row r="2526" spans="15:54" x14ac:dyDescent="0.4">
      <c r="O2526" s="4"/>
      <c r="P2526" s="4"/>
      <c r="V2526" s="4"/>
      <c r="W2526" s="4"/>
      <c r="AG2526" s="9"/>
      <c r="AT2526" s="4"/>
      <c r="AU2526" s="4"/>
      <c r="BA2526" s="4"/>
      <c r="BB2526" s="4"/>
    </row>
    <row r="2527" spans="15:54" x14ac:dyDescent="0.4">
      <c r="O2527" s="4"/>
      <c r="P2527" s="4"/>
      <c r="V2527" s="4"/>
      <c r="W2527" s="4"/>
      <c r="AG2527" s="9"/>
      <c r="AT2527" s="4"/>
      <c r="AU2527" s="4"/>
      <c r="BA2527" s="4"/>
      <c r="BB2527" s="4"/>
    </row>
    <row r="2528" spans="15:54" x14ac:dyDescent="0.4">
      <c r="O2528" s="4"/>
      <c r="P2528" s="4"/>
      <c r="V2528" s="4"/>
      <c r="W2528" s="4"/>
      <c r="AG2528" s="9"/>
      <c r="AT2528" s="4"/>
      <c r="AU2528" s="4"/>
      <c r="BA2528" s="4"/>
      <c r="BB2528" s="4"/>
    </row>
    <row r="2529" spans="15:54" x14ac:dyDescent="0.4">
      <c r="O2529" s="4"/>
      <c r="P2529" s="4"/>
      <c r="V2529" s="4"/>
      <c r="W2529" s="4"/>
      <c r="AG2529" s="9"/>
      <c r="AT2529" s="4"/>
      <c r="AU2529" s="4"/>
      <c r="BA2529" s="4"/>
      <c r="BB2529" s="4"/>
    </row>
    <row r="2530" spans="15:54" x14ac:dyDescent="0.4">
      <c r="O2530" s="4"/>
      <c r="P2530" s="4"/>
      <c r="V2530" s="4"/>
      <c r="W2530" s="4"/>
      <c r="AG2530" s="9"/>
      <c r="AT2530" s="4"/>
      <c r="AU2530" s="4"/>
      <c r="BA2530" s="4"/>
      <c r="BB2530" s="4"/>
    </row>
    <row r="2531" spans="15:54" x14ac:dyDescent="0.4">
      <c r="O2531" s="4"/>
      <c r="P2531" s="4"/>
      <c r="V2531" s="4"/>
      <c r="W2531" s="4"/>
      <c r="AG2531" s="9"/>
      <c r="AT2531" s="4"/>
      <c r="AU2531" s="4"/>
      <c r="BA2531" s="4"/>
      <c r="BB2531" s="4"/>
    </row>
    <row r="2532" spans="15:54" x14ac:dyDescent="0.4">
      <c r="O2532" s="4"/>
      <c r="P2532" s="4"/>
      <c r="V2532" s="4"/>
      <c r="W2532" s="4"/>
      <c r="AG2532" s="9"/>
      <c r="AT2532" s="4"/>
      <c r="AU2532" s="4"/>
      <c r="BA2532" s="4"/>
      <c r="BB2532" s="4"/>
    </row>
    <row r="2533" spans="15:54" x14ac:dyDescent="0.4">
      <c r="O2533" s="4"/>
      <c r="P2533" s="4"/>
      <c r="V2533" s="4"/>
      <c r="W2533" s="4"/>
      <c r="AG2533" s="9"/>
      <c r="AT2533" s="4"/>
      <c r="AU2533" s="4"/>
      <c r="BA2533" s="4"/>
      <c r="BB2533" s="4"/>
    </row>
    <row r="2534" spans="15:54" x14ac:dyDescent="0.4">
      <c r="O2534" s="4"/>
      <c r="P2534" s="4"/>
      <c r="V2534" s="4"/>
      <c r="W2534" s="4"/>
      <c r="AG2534" s="9"/>
      <c r="AT2534" s="4"/>
      <c r="AU2534" s="4"/>
      <c r="BA2534" s="4"/>
      <c r="BB2534" s="4"/>
    </row>
    <row r="2535" spans="15:54" x14ac:dyDescent="0.4">
      <c r="O2535" s="4"/>
      <c r="P2535" s="4"/>
      <c r="V2535" s="4"/>
      <c r="W2535" s="4"/>
      <c r="AG2535" s="9"/>
      <c r="AT2535" s="4"/>
      <c r="AU2535" s="4"/>
      <c r="BA2535" s="4"/>
      <c r="BB2535" s="4"/>
    </row>
    <row r="2536" spans="15:54" x14ac:dyDescent="0.4">
      <c r="O2536" s="4"/>
      <c r="P2536" s="4"/>
      <c r="V2536" s="4"/>
      <c r="W2536" s="4"/>
      <c r="AT2536" s="4"/>
      <c r="AU2536" s="4"/>
      <c r="BA2536" s="4"/>
      <c r="BB2536" s="4"/>
    </row>
    <row r="2537" spans="15:54" x14ac:dyDescent="0.4">
      <c r="O2537" s="4"/>
      <c r="P2537" s="4"/>
      <c r="V2537" s="4"/>
      <c r="W2537" s="4"/>
      <c r="AT2537" s="4"/>
      <c r="AU2537" s="4"/>
      <c r="BA2537" s="4"/>
      <c r="BB2537" s="4"/>
    </row>
    <row r="2538" spans="15:54" x14ac:dyDescent="0.4">
      <c r="O2538" s="4"/>
      <c r="P2538" s="4"/>
      <c r="V2538" s="4"/>
      <c r="W2538" s="4"/>
      <c r="AG2538" s="9"/>
      <c r="AT2538" s="4"/>
      <c r="AU2538" s="4"/>
      <c r="BA2538" s="4"/>
      <c r="BB2538" s="4"/>
    </row>
    <row r="2539" spans="15:54" x14ac:dyDescent="0.4">
      <c r="O2539" s="4"/>
      <c r="P2539" s="4"/>
      <c r="V2539" s="4"/>
      <c r="W2539" s="4"/>
      <c r="AG2539" s="9"/>
      <c r="AT2539" s="4"/>
      <c r="AU2539" s="4"/>
      <c r="BA2539" s="4"/>
      <c r="BB2539" s="4"/>
    </row>
    <row r="2540" spans="15:54" x14ac:dyDescent="0.4">
      <c r="O2540" s="4"/>
      <c r="P2540" s="4"/>
      <c r="V2540" s="4"/>
      <c r="W2540" s="4"/>
      <c r="AG2540" s="9"/>
      <c r="AT2540" s="4"/>
      <c r="AU2540" s="4"/>
      <c r="BA2540" s="4"/>
      <c r="BB2540" s="4"/>
    </row>
    <row r="2541" spans="15:54" x14ac:dyDescent="0.4">
      <c r="O2541" s="4"/>
      <c r="P2541" s="4"/>
      <c r="V2541" s="4"/>
      <c r="W2541" s="4"/>
      <c r="AG2541" s="9"/>
      <c r="AT2541" s="4"/>
      <c r="AU2541" s="4"/>
      <c r="BA2541" s="4"/>
      <c r="BB2541" s="4"/>
    </row>
    <row r="2542" spans="15:54" x14ac:dyDescent="0.4">
      <c r="O2542" s="4"/>
      <c r="P2542" s="4"/>
      <c r="V2542" s="4"/>
      <c r="W2542" s="4"/>
      <c r="AG2542" s="9"/>
      <c r="AT2542" s="4"/>
      <c r="AU2542" s="4"/>
      <c r="BA2542" s="4"/>
      <c r="BB2542" s="4"/>
    </row>
    <row r="2543" spans="15:54" x14ac:dyDescent="0.4">
      <c r="O2543" s="4"/>
      <c r="P2543" s="4"/>
      <c r="V2543" s="4"/>
      <c r="W2543" s="4"/>
      <c r="AG2543" s="9"/>
      <c r="AT2543" s="4"/>
      <c r="AU2543" s="4"/>
      <c r="BA2543" s="4"/>
      <c r="BB2543" s="4"/>
    </row>
    <row r="2544" spans="15:54" x14ac:dyDescent="0.4">
      <c r="O2544" s="4"/>
      <c r="P2544" s="4"/>
      <c r="V2544" s="4"/>
      <c r="W2544" s="4"/>
      <c r="AG2544" s="9"/>
      <c r="AT2544" s="4"/>
      <c r="AU2544" s="4"/>
      <c r="BA2544" s="4"/>
      <c r="BB2544" s="4"/>
    </row>
    <row r="2545" spans="15:54" x14ac:dyDescent="0.4">
      <c r="O2545" s="4"/>
      <c r="P2545" s="4"/>
      <c r="V2545" s="4"/>
      <c r="W2545" s="4"/>
      <c r="AG2545" s="9"/>
      <c r="AT2545" s="4"/>
      <c r="AU2545" s="4"/>
      <c r="BA2545" s="4"/>
      <c r="BB2545" s="4"/>
    </row>
    <row r="2546" spans="15:54" x14ac:dyDescent="0.4">
      <c r="O2546" s="4"/>
      <c r="P2546" s="4"/>
      <c r="V2546" s="4"/>
      <c r="W2546" s="4"/>
      <c r="AG2546" s="9"/>
      <c r="AT2546" s="4"/>
      <c r="AU2546" s="4"/>
      <c r="BA2546" s="4"/>
      <c r="BB2546" s="4"/>
    </row>
    <row r="2547" spans="15:54" x14ac:dyDescent="0.4">
      <c r="O2547" s="4"/>
      <c r="P2547" s="4"/>
      <c r="V2547" s="4"/>
      <c r="W2547" s="4"/>
      <c r="AG2547" s="9"/>
      <c r="AT2547" s="4"/>
      <c r="AU2547" s="4"/>
      <c r="BA2547" s="4"/>
      <c r="BB2547" s="4"/>
    </row>
    <row r="2548" spans="15:54" x14ac:dyDescent="0.4">
      <c r="O2548" s="4"/>
      <c r="P2548" s="4"/>
      <c r="V2548" s="4"/>
      <c r="W2548" s="4"/>
      <c r="AG2548" s="9"/>
      <c r="AT2548" s="4"/>
      <c r="AU2548" s="4"/>
      <c r="BA2548" s="4"/>
      <c r="BB2548" s="4"/>
    </row>
    <row r="2549" spans="15:54" x14ac:dyDescent="0.4">
      <c r="O2549" s="4"/>
      <c r="P2549" s="4"/>
      <c r="V2549" s="4"/>
      <c r="W2549" s="4"/>
      <c r="AG2549" s="9"/>
      <c r="AT2549" s="4"/>
      <c r="AU2549" s="4"/>
      <c r="BA2549" s="4"/>
      <c r="BB2549" s="4"/>
    </row>
    <row r="2550" spans="15:54" x14ac:dyDescent="0.4">
      <c r="O2550" s="4"/>
      <c r="P2550" s="4"/>
      <c r="V2550" s="4"/>
      <c r="W2550" s="4"/>
      <c r="AG2550" s="9"/>
      <c r="AT2550" s="4"/>
      <c r="AU2550" s="4"/>
      <c r="BA2550" s="4"/>
      <c r="BB2550" s="4"/>
    </row>
    <row r="2551" spans="15:54" x14ac:dyDescent="0.4">
      <c r="O2551" s="4"/>
      <c r="P2551" s="4"/>
      <c r="V2551" s="4"/>
      <c r="W2551" s="4"/>
      <c r="AG2551" s="9"/>
      <c r="AT2551" s="4"/>
      <c r="AU2551" s="4"/>
      <c r="BA2551" s="4"/>
      <c r="BB2551" s="4"/>
    </row>
    <row r="2552" spans="15:54" x14ac:dyDescent="0.4">
      <c r="O2552" s="4"/>
      <c r="P2552" s="4"/>
      <c r="V2552" s="4"/>
      <c r="W2552" s="4"/>
      <c r="AG2552" s="9"/>
      <c r="AT2552" s="4"/>
      <c r="AU2552" s="4"/>
      <c r="BA2552" s="4"/>
      <c r="BB2552" s="4"/>
    </row>
    <row r="2553" spans="15:54" x14ac:dyDescent="0.4">
      <c r="O2553" s="4"/>
      <c r="P2553" s="4"/>
      <c r="V2553" s="4"/>
      <c r="W2553" s="4"/>
      <c r="AG2553" s="9"/>
      <c r="AT2553" s="4"/>
      <c r="AU2553" s="4"/>
      <c r="BA2553" s="4"/>
      <c r="BB2553" s="4"/>
    </row>
    <row r="2554" spans="15:54" x14ac:dyDescent="0.4">
      <c r="O2554" s="4"/>
      <c r="P2554" s="4"/>
      <c r="V2554" s="4"/>
      <c r="W2554" s="4"/>
      <c r="AG2554" s="9"/>
      <c r="AT2554" s="4"/>
      <c r="AU2554" s="4"/>
      <c r="BA2554" s="4"/>
      <c r="BB2554" s="4"/>
    </row>
    <row r="2555" spans="15:54" x14ac:dyDescent="0.4">
      <c r="O2555" s="4"/>
      <c r="P2555" s="4"/>
      <c r="V2555" s="4"/>
      <c r="W2555" s="4"/>
      <c r="AG2555" s="9"/>
      <c r="AT2555" s="4"/>
      <c r="AU2555" s="4"/>
      <c r="BA2555" s="4"/>
      <c r="BB2555" s="4"/>
    </row>
    <row r="2556" spans="15:54" x14ac:dyDescent="0.4">
      <c r="O2556" s="4"/>
      <c r="P2556" s="4"/>
      <c r="V2556" s="4"/>
      <c r="W2556" s="4"/>
      <c r="AG2556" s="9"/>
      <c r="AT2556" s="4"/>
      <c r="AU2556" s="4"/>
      <c r="BA2556" s="4"/>
      <c r="BB2556" s="4"/>
    </row>
    <row r="2557" spans="15:54" x14ac:dyDescent="0.4">
      <c r="O2557" s="4"/>
      <c r="P2557" s="4"/>
      <c r="V2557" s="4"/>
      <c r="W2557" s="4"/>
      <c r="AT2557" s="4"/>
      <c r="AU2557" s="4"/>
      <c r="BA2557" s="4"/>
      <c r="BB2557" s="4"/>
    </row>
    <row r="2558" spans="15:54" x14ac:dyDescent="0.4">
      <c r="O2558" s="4"/>
      <c r="P2558" s="4"/>
      <c r="V2558" s="4"/>
      <c r="W2558" s="4"/>
      <c r="AG2558" s="9"/>
      <c r="AT2558" s="4"/>
      <c r="AU2558" s="4"/>
      <c r="BA2558" s="4"/>
      <c r="BB2558" s="4"/>
    </row>
    <row r="2559" spans="15:54" x14ac:dyDescent="0.4">
      <c r="O2559" s="4"/>
      <c r="P2559" s="4"/>
      <c r="V2559" s="4"/>
      <c r="W2559" s="4"/>
      <c r="AG2559" s="9"/>
      <c r="AT2559" s="4"/>
      <c r="AU2559" s="4"/>
      <c r="BA2559" s="4"/>
      <c r="BB2559" s="4"/>
    </row>
    <row r="2560" spans="15:54" x14ac:dyDescent="0.4">
      <c r="O2560" s="4"/>
      <c r="P2560" s="4"/>
      <c r="V2560" s="4"/>
      <c r="W2560" s="4"/>
      <c r="AG2560" s="9"/>
      <c r="AT2560" s="4"/>
      <c r="AU2560" s="4"/>
      <c r="BA2560" s="4"/>
      <c r="BB2560" s="4"/>
    </row>
    <row r="2561" spans="15:54" x14ac:dyDescent="0.4">
      <c r="O2561" s="4"/>
      <c r="P2561" s="4"/>
      <c r="V2561" s="4"/>
      <c r="W2561" s="4"/>
      <c r="AG2561" s="9"/>
      <c r="AT2561" s="4"/>
      <c r="AU2561" s="4"/>
      <c r="BA2561" s="4"/>
      <c r="BB2561" s="4"/>
    </row>
    <row r="2562" spans="15:54" x14ac:dyDescent="0.4">
      <c r="O2562" s="4"/>
      <c r="P2562" s="4"/>
      <c r="V2562" s="4"/>
      <c r="W2562" s="4"/>
      <c r="AG2562" s="9"/>
      <c r="AT2562" s="4"/>
      <c r="AU2562" s="4"/>
      <c r="BA2562" s="4"/>
      <c r="BB2562" s="4"/>
    </row>
    <row r="2563" spans="15:54" x14ac:dyDescent="0.4">
      <c r="O2563" s="4"/>
      <c r="P2563" s="4"/>
      <c r="V2563" s="4"/>
      <c r="W2563" s="4"/>
      <c r="AG2563" s="9"/>
      <c r="AT2563" s="4"/>
      <c r="AU2563" s="4"/>
      <c r="BA2563" s="4"/>
      <c r="BB2563" s="4"/>
    </row>
    <row r="2564" spans="15:54" x14ac:dyDescent="0.4">
      <c r="O2564" s="4"/>
      <c r="P2564" s="4"/>
      <c r="V2564" s="4"/>
      <c r="W2564" s="4"/>
      <c r="AG2564" s="9"/>
      <c r="AT2564" s="4"/>
      <c r="AU2564" s="4"/>
      <c r="BA2564" s="4"/>
      <c r="BB2564" s="4"/>
    </row>
    <row r="2565" spans="15:54" x14ac:dyDescent="0.4">
      <c r="O2565" s="4"/>
      <c r="P2565" s="4"/>
      <c r="V2565" s="4"/>
      <c r="W2565" s="4"/>
      <c r="AG2565" s="9"/>
      <c r="AT2565" s="4"/>
      <c r="AU2565" s="4"/>
      <c r="BA2565" s="4"/>
      <c r="BB2565" s="4"/>
    </row>
    <row r="2566" spans="15:54" x14ac:dyDescent="0.4">
      <c r="O2566" s="4"/>
      <c r="P2566" s="4"/>
      <c r="V2566" s="4"/>
      <c r="W2566" s="4"/>
      <c r="AG2566" s="9"/>
      <c r="AT2566" s="4"/>
      <c r="AU2566" s="4"/>
      <c r="BA2566" s="4"/>
      <c r="BB2566" s="4"/>
    </row>
    <row r="2567" spans="15:54" x14ac:dyDescent="0.4">
      <c r="O2567" s="4"/>
      <c r="P2567" s="4"/>
      <c r="V2567" s="4"/>
      <c r="W2567" s="4"/>
      <c r="AG2567" s="9"/>
      <c r="AT2567" s="4"/>
      <c r="AU2567" s="4"/>
      <c r="BA2567" s="4"/>
      <c r="BB2567" s="4"/>
    </row>
    <row r="2568" spans="15:54" x14ac:dyDescent="0.4">
      <c r="O2568" s="4"/>
      <c r="P2568" s="4"/>
      <c r="V2568" s="4"/>
      <c r="W2568" s="4"/>
      <c r="AG2568" s="9"/>
      <c r="AT2568" s="4"/>
      <c r="AU2568" s="4"/>
      <c r="BA2568" s="4"/>
      <c r="BB2568" s="4"/>
    </row>
    <row r="2569" spans="15:54" x14ac:dyDescent="0.4">
      <c r="O2569" s="4"/>
      <c r="P2569" s="4"/>
      <c r="V2569" s="4"/>
      <c r="W2569" s="4"/>
      <c r="AG2569" s="9"/>
      <c r="AT2569" s="4"/>
      <c r="AU2569" s="4"/>
      <c r="BA2569" s="4"/>
      <c r="BB2569" s="4"/>
    </row>
    <row r="2570" spans="15:54" x14ac:dyDescent="0.4">
      <c r="O2570" s="4"/>
      <c r="P2570" s="4"/>
      <c r="V2570" s="4"/>
      <c r="W2570" s="4"/>
      <c r="AG2570" s="9"/>
      <c r="AT2570" s="4"/>
      <c r="AU2570" s="4"/>
      <c r="BA2570" s="4"/>
      <c r="BB2570" s="4"/>
    </row>
    <row r="2571" spans="15:54" x14ac:dyDescent="0.4">
      <c r="O2571" s="4"/>
      <c r="P2571" s="4"/>
      <c r="V2571" s="4"/>
      <c r="W2571" s="4"/>
      <c r="AG2571" s="9"/>
      <c r="AT2571" s="4"/>
      <c r="AU2571" s="4"/>
      <c r="BA2571" s="4"/>
      <c r="BB2571" s="4"/>
    </row>
    <row r="2572" spans="15:54" x14ac:dyDescent="0.4">
      <c r="O2572" s="4"/>
      <c r="P2572" s="4"/>
      <c r="V2572" s="4"/>
      <c r="W2572" s="4"/>
      <c r="AG2572" s="9"/>
      <c r="AT2572" s="4"/>
      <c r="AU2572" s="4"/>
      <c r="BA2572" s="4"/>
      <c r="BB2572" s="4"/>
    </row>
    <row r="2573" spans="15:54" x14ac:dyDescent="0.4">
      <c r="O2573" s="4"/>
      <c r="P2573" s="4"/>
      <c r="V2573" s="4"/>
      <c r="W2573" s="4"/>
      <c r="AG2573" s="9"/>
      <c r="AT2573" s="4"/>
      <c r="AU2573" s="4"/>
      <c r="BA2573" s="4"/>
      <c r="BB2573" s="4"/>
    </row>
    <row r="2574" spans="15:54" x14ac:dyDescent="0.4">
      <c r="O2574" s="4"/>
      <c r="P2574" s="4"/>
      <c r="V2574" s="4"/>
      <c r="W2574" s="4"/>
      <c r="AG2574" s="9"/>
      <c r="AT2574" s="4"/>
      <c r="AU2574" s="4"/>
      <c r="BA2574" s="4"/>
      <c r="BB2574" s="4"/>
    </row>
    <row r="2575" spans="15:54" x14ac:dyDescent="0.4">
      <c r="O2575" s="4"/>
      <c r="P2575" s="4"/>
      <c r="V2575" s="4"/>
      <c r="W2575" s="4"/>
      <c r="AG2575" s="9"/>
      <c r="AT2575" s="4"/>
      <c r="AU2575" s="4"/>
      <c r="BA2575" s="4"/>
      <c r="BB2575" s="4"/>
    </row>
    <row r="2576" spans="15:54" x14ac:dyDescent="0.4">
      <c r="O2576" s="4"/>
      <c r="P2576" s="4"/>
      <c r="V2576" s="4"/>
      <c r="W2576" s="4"/>
      <c r="AG2576" s="9"/>
      <c r="AT2576" s="4"/>
      <c r="AU2576" s="4"/>
      <c r="BA2576" s="4"/>
      <c r="BB2576" s="4"/>
    </row>
    <row r="2577" spans="15:54" x14ac:dyDescent="0.4">
      <c r="O2577" s="4"/>
      <c r="P2577" s="4"/>
      <c r="V2577" s="4"/>
      <c r="W2577" s="4"/>
      <c r="AG2577" s="9"/>
      <c r="AT2577" s="4"/>
      <c r="AU2577" s="4"/>
      <c r="BA2577" s="4"/>
      <c r="BB2577" s="4"/>
    </row>
    <row r="2578" spans="15:54" x14ac:dyDescent="0.4">
      <c r="O2578" s="4"/>
      <c r="P2578" s="4"/>
      <c r="V2578" s="4"/>
      <c r="W2578" s="4"/>
      <c r="AG2578" s="9"/>
      <c r="AT2578" s="4"/>
      <c r="AU2578" s="4"/>
      <c r="BA2578" s="4"/>
      <c r="BB2578" s="4"/>
    </row>
    <row r="2579" spans="15:54" x14ac:dyDescent="0.4">
      <c r="O2579" s="4"/>
      <c r="P2579" s="4"/>
      <c r="V2579" s="4"/>
      <c r="W2579" s="4"/>
      <c r="AG2579" s="9"/>
      <c r="AT2579" s="4"/>
      <c r="AU2579" s="4"/>
      <c r="BA2579" s="4"/>
      <c r="BB2579" s="4"/>
    </row>
    <row r="2580" spans="15:54" x14ac:dyDescent="0.4">
      <c r="O2580" s="4"/>
      <c r="P2580" s="4"/>
      <c r="V2580" s="4"/>
      <c r="W2580" s="4"/>
      <c r="AG2580" s="9"/>
      <c r="AT2580" s="4"/>
      <c r="AU2580" s="4"/>
      <c r="BA2580" s="4"/>
      <c r="BB2580" s="4"/>
    </row>
    <row r="2581" spans="15:54" x14ac:dyDescent="0.4">
      <c r="O2581" s="4"/>
      <c r="P2581" s="4"/>
      <c r="V2581" s="4"/>
      <c r="W2581" s="4"/>
      <c r="AG2581" s="9"/>
      <c r="AT2581" s="4"/>
      <c r="AU2581" s="4"/>
      <c r="BA2581" s="4"/>
      <c r="BB2581" s="4"/>
    </row>
    <row r="2582" spans="15:54" x14ac:dyDescent="0.4">
      <c r="O2582" s="4"/>
      <c r="P2582" s="4"/>
      <c r="V2582" s="4"/>
      <c r="W2582" s="4"/>
      <c r="AG2582" s="9"/>
      <c r="AT2582" s="4"/>
      <c r="AU2582" s="4"/>
      <c r="BA2582" s="4"/>
      <c r="BB2582" s="4"/>
    </row>
    <row r="2583" spans="15:54" x14ac:dyDescent="0.4">
      <c r="O2583" s="4"/>
      <c r="P2583" s="4"/>
      <c r="V2583" s="4"/>
      <c r="W2583" s="4"/>
      <c r="AG2583" s="9"/>
      <c r="AT2583" s="4"/>
      <c r="AU2583" s="4"/>
      <c r="BA2583" s="4"/>
      <c r="BB2583" s="4"/>
    </row>
    <row r="2584" spans="15:54" x14ac:dyDescent="0.4">
      <c r="O2584" s="4"/>
      <c r="P2584" s="4"/>
      <c r="V2584" s="4"/>
      <c r="W2584" s="4"/>
      <c r="AG2584" s="9"/>
      <c r="AT2584" s="4"/>
      <c r="AU2584" s="4"/>
      <c r="BA2584" s="4"/>
      <c r="BB2584" s="4"/>
    </row>
    <row r="2585" spans="15:54" x14ac:dyDescent="0.4">
      <c r="O2585" s="4"/>
      <c r="P2585" s="4"/>
      <c r="V2585" s="4"/>
      <c r="W2585" s="4"/>
      <c r="AG2585" s="9"/>
      <c r="AT2585" s="4"/>
      <c r="AU2585" s="4"/>
      <c r="BA2585" s="4"/>
      <c r="BB2585" s="4"/>
    </row>
    <row r="2586" spans="15:54" x14ac:dyDescent="0.4">
      <c r="O2586" s="4"/>
      <c r="P2586" s="4"/>
      <c r="V2586" s="4"/>
      <c r="W2586" s="4"/>
      <c r="AG2586" s="9"/>
      <c r="AT2586" s="4"/>
      <c r="AU2586" s="4"/>
      <c r="BA2586" s="4"/>
      <c r="BB2586" s="4"/>
    </row>
    <row r="2587" spans="15:54" x14ac:dyDescent="0.4">
      <c r="O2587" s="4"/>
      <c r="P2587" s="4"/>
      <c r="V2587" s="4"/>
      <c r="W2587" s="4"/>
      <c r="AG2587" s="9"/>
      <c r="AT2587" s="4"/>
      <c r="AU2587" s="4"/>
      <c r="BA2587" s="4"/>
      <c r="BB2587" s="4"/>
    </row>
    <row r="2588" spans="15:54" x14ac:dyDescent="0.4">
      <c r="O2588" s="4"/>
      <c r="P2588" s="4"/>
      <c r="V2588" s="4"/>
      <c r="W2588" s="4"/>
      <c r="AG2588" s="9"/>
      <c r="AT2588" s="4"/>
      <c r="AU2588" s="4"/>
      <c r="BA2588" s="4"/>
      <c r="BB2588" s="4"/>
    </row>
    <row r="2589" spans="15:54" x14ac:dyDescent="0.4">
      <c r="O2589" s="4"/>
      <c r="P2589" s="4"/>
      <c r="V2589" s="4"/>
      <c r="W2589" s="4"/>
      <c r="AG2589" s="9"/>
      <c r="AT2589" s="4"/>
      <c r="AU2589" s="4"/>
      <c r="BA2589" s="4"/>
      <c r="BB2589" s="4"/>
    </row>
    <row r="2590" spans="15:54" x14ac:dyDescent="0.4">
      <c r="O2590" s="4"/>
      <c r="P2590" s="4"/>
      <c r="V2590" s="4"/>
      <c r="W2590" s="4"/>
      <c r="AG2590" s="9"/>
      <c r="AT2590" s="4"/>
      <c r="AU2590" s="4"/>
      <c r="BA2590" s="4"/>
      <c r="BB2590" s="4"/>
    </row>
    <row r="2591" spans="15:54" x14ac:dyDescent="0.4">
      <c r="O2591" s="4"/>
      <c r="P2591" s="4"/>
      <c r="V2591" s="4"/>
      <c r="W2591" s="4"/>
      <c r="AG2591" s="9"/>
      <c r="AT2591" s="4"/>
      <c r="AU2591" s="4"/>
      <c r="BA2591" s="4"/>
      <c r="BB2591" s="4"/>
    </row>
    <row r="2592" spans="15:54" x14ac:dyDescent="0.4">
      <c r="O2592" s="4"/>
      <c r="P2592" s="4"/>
      <c r="V2592" s="4"/>
      <c r="W2592" s="4"/>
      <c r="AG2592" s="9"/>
      <c r="AT2592" s="4"/>
      <c r="AU2592" s="4"/>
      <c r="BA2592" s="4"/>
      <c r="BB2592" s="4"/>
    </row>
    <row r="2593" spans="15:54" x14ac:dyDescent="0.4">
      <c r="O2593" s="4"/>
      <c r="P2593" s="4"/>
      <c r="V2593" s="4"/>
      <c r="W2593" s="4"/>
      <c r="AG2593" s="9"/>
      <c r="AT2593" s="4"/>
      <c r="AU2593" s="4"/>
      <c r="BA2593" s="4"/>
      <c r="BB2593" s="4"/>
    </row>
    <row r="2594" spans="15:54" x14ac:dyDescent="0.4">
      <c r="O2594" s="4"/>
      <c r="P2594" s="4"/>
      <c r="V2594" s="4"/>
      <c r="W2594" s="4"/>
      <c r="AG2594" s="9"/>
      <c r="AT2594" s="4"/>
      <c r="AU2594" s="4"/>
      <c r="BA2594" s="4"/>
      <c r="BB2594" s="4"/>
    </row>
    <row r="2595" spans="15:54" x14ac:dyDescent="0.4">
      <c r="O2595" s="4"/>
      <c r="P2595" s="4"/>
      <c r="V2595" s="4"/>
      <c r="W2595" s="4"/>
      <c r="AG2595" s="9"/>
      <c r="AT2595" s="4"/>
      <c r="AU2595" s="4"/>
      <c r="BA2595" s="4"/>
      <c r="BB2595" s="4"/>
    </row>
    <row r="2596" spans="15:54" x14ac:dyDescent="0.4">
      <c r="O2596" s="4"/>
      <c r="P2596" s="4"/>
      <c r="V2596" s="4"/>
      <c r="W2596" s="4"/>
      <c r="AG2596" s="9"/>
      <c r="AT2596" s="4"/>
      <c r="AU2596" s="4"/>
      <c r="BA2596" s="4"/>
      <c r="BB2596" s="4"/>
    </row>
    <row r="2597" spans="15:54" x14ac:dyDescent="0.4">
      <c r="O2597" s="4"/>
      <c r="P2597" s="4"/>
      <c r="V2597" s="4"/>
      <c r="W2597" s="4"/>
      <c r="AG2597" s="9"/>
      <c r="AT2597" s="4"/>
      <c r="AU2597" s="4"/>
      <c r="BA2597" s="4"/>
      <c r="BB2597" s="4"/>
    </row>
    <row r="2598" spans="15:54" x14ac:dyDescent="0.4">
      <c r="O2598" s="4"/>
      <c r="P2598" s="4"/>
      <c r="V2598" s="4"/>
      <c r="W2598" s="4"/>
      <c r="AG2598" s="9"/>
      <c r="AT2598" s="4"/>
      <c r="AU2598" s="4"/>
      <c r="BA2598" s="4"/>
      <c r="BB2598" s="4"/>
    </row>
    <row r="2599" spans="15:54" x14ac:dyDescent="0.4">
      <c r="O2599" s="4"/>
      <c r="P2599" s="4"/>
      <c r="V2599" s="4"/>
      <c r="W2599" s="4"/>
      <c r="AG2599" s="9"/>
      <c r="AT2599" s="4"/>
      <c r="AU2599" s="4"/>
      <c r="BA2599" s="4"/>
      <c r="BB2599" s="4"/>
    </row>
    <row r="2600" spans="15:54" x14ac:dyDescent="0.4">
      <c r="O2600" s="4"/>
      <c r="P2600" s="4"/>
      <c r="V2600" s="4"/>
      <c r="W2600" s="4"/>
      <c r="AG2600" s="9"/>
      <c r="AT2600" s="4"/>
      <c r="AU2600" s="4"/>
      <c r="BA2600" s="4"/>
      <c r="BB2600" s="4"/>
    </row>
    <row r="2601" spans="15:54" x14ac:dyDescent="0.4">
      <c r="O2601" s="4"/>
      <c r="P2601" s="4"/>
      <c r="V2601" s="4"/>
      <c r="W2601" s="4"/>
      <c r="AG2601" s="9"/>
      <c r="AT2601" s="4"/>
      <c r="AU2601" s="4"/>
      <c r="BA2601" s="4"/>
      <c r="BB2601" s="4"/>
    </row>
    <row r="2602" spans="15:54" x14ac:dyDescent="0.4">
      <c r="O2602" s="4"/>
      <c r="P2602" s="4"/>
      <c r="V2602" s="4"/>
      <c r="W2602" s="4"/>
      <c r="AG2602" s="9"/>
      <c r="AT2602" s="4"/>
      <c r="AU2602" s="4"/>
      <c r="BA2602" s="4"/>
      <c r="BB2602" s="4"/>
    </row>
    <row r="2603" spans="15:54" x14ac:dyDescent="0.4">
      <c r="O2603" s="4"/>
      <c r="P2603" s="4"/>
      <c r="V2603" s="4"/>
      <c r="W2603" s="4"/>
      <c r="AG2603" s="9"/>
      <c r="AT2603" s="4"/>
      <c r="AU2603" s="4"/>
      <c r="BA2603" s="4"/>
      <c r="BB2603" s="4"/>
    </row>
    <row r="2604" spans="15:54" x14ac:dyDescent="0.4">
      <c r="O2604" s="4"/>
      <c r="P2604" s="4"/>
      <c r="V2604" s="4"/>
      <c r="W2604" s="4"/>
      <c r="AG2604" s="9"/>
      <c r="AT2604" s="4"/>
      <c r="AU2604" s="4"/>
      <c r="BA2604" s="4"/>
      <c r="BB2604" s="4"/>
    </row>
    <row r="2605" spans="15:54" x14ac:dyDescent="0.4">
      <c r="O2605" s="4"/>
      <c r="P2605" s="4"/>
      <c r="V2605" s="4"/>
      <c r="W2605" s="4"/>
      <c r="AG2605" s="9"/>
      <c r="AT2605" s="4"/>
      <c r="AU2605" s="4"/>
      <c r="BA2605" s="4"/>
      <c r="BB2605" s="4"/>
    </row>
    <row r="2606" spans="15:54" x14ac:dyDescent="0.4">
      <c r="O2606" s="4"/>
      <c r="P2606" s="4"/>
      <c r="V2606" s="4"/>
      <c r="W2606" s="4"/>
      <c r="AG2606" s="9"/>
      <c r="AT2606" s="4"/>
      <c r="AU2606" s="4"/>
      <c r="BA2606" s="4"/>
      <c r="BB2606" s="4"/>
    </row>
    <row r="2607" spans="15:54" x14ac:dyDescent="0.4">
      <c r="O2607" s="4"/>
      <c r="P2607" s="4"/>
      <c r="V2607" s="4"/>
      <c r="W2607" s="4"/>
      <c r="AG2607" s="9"/>
      <c r="AT2607" s="4"/>
      <c r="AU2607" s="4"/>
      <c r="BA2607" s="4"/>
      <c r="BB2607" s="4"/>
    </row>
    <row r="2608" spans="15:54" x14ac:dyDescent="0.4">
      <c r="O2608" s="4"/>
      <c r="P2608" s="4"/>
      <c r="V2608" s="4"/>
      <c r="W2608" s="4"/>
      <c r="AG2608" s="9"/>
      <c r="AT2608" s="4"/>
      <c r="AU2608" s="4"/>
      <c r="BA2608" s="4"/>
      <c r="BB2608" s="4"/>
    </row>
    <row r="2609" spans="15:54" x14ac:dyDescent="0.4">
      <c r="O2609" s="4"/>
      <c r="P2609" s="4"/>
      <c r="V2609" s="4"/>
      <c r="W2609" s="4"/>
      <c r="AG2609" s="9"/>
      <c r="AT2609" s="4"/>
      <c r="AU2609" s="4"/>
      <c r="BA2609" s="4"/>
      <c r="BB2609" s="4"/>
    </row>
    <row r="2610" spans="15:54" x14ac:dyDescent="0.4">
      <c r="O2610" s="4"/>
      <c r="P2610" s="4"/>
      <c r="V2610" s="4"/>
      <c r="W2610" s="4"/>
      <c r="AG2610" s="9"/>
      <c r="AT2610" s="4"/>
      <c r="AU2610" s="4"/>
      <c r="BA2610" s="4"/>
      <c r="BB2610" s="4"/>
    </row>
    <row r="2611" spans="15:54" x14ac:dyDescent="0.4">
      <c r="O2611" s="4"/>
      <c r="P2611" s="4"/>
      <c r="V2611" s="4"/>
      <c r="W2611" s="4"/>
      <c r="AG2611" s="9"/>
      <c r="AT2611" s="4"/>
      <c r="AU2611" s="4"/>
      <c r="BA2611" s="4"/>
      <c r="BB2611" s="4"/>
    </row>
    <row r="2612" spans="15:54" x14ac:dyDescent="0.4">
      <c r="O2612" s="4"/>
      <c r="P2612" s="4"/>
      <c r="V2612" s="4"/>
      <c r="W2612" s="4"/>
      <c r="AG2612" s="9"/>
      <c r="AT2612" s="4"/>
      <c r="AU2612" s="4"/>
      <c r="BA2612" s="4"/>
      <c r="BB2612" s="4"/>
    </row>
    <row r="2613" spans="15:54" x14ac:dyDescent="0.4">
      <c r="O2613" s="4"/>
      <c r="P2613" s="4"/>
      <c r="V2613" s="4"/>
      <c r="W2613" s="4"/>
      <c r="AG2613" s="9"/>
      <c r="AT2613" s="4"/>
      <c r="AU2613" s="4"/>
      <c r="BA2613" s="4"/>
      <c r="BB2613" s="4"/>
    </row>
    <row r="2614" spans="15:54" x14ac:dyDescent="0.4">
      <c r="O2614" s="4"/>
      <c r="P2614" s="4"/>
      <c r="V2614" s="4"/>
      <c r="W2614" s="4"/>
      <c r="AG2614" s="9"/>
      <c r="AT2614" s="4"/>
      <c r="AU2614" s="4"/>
      <c r="BA2614" s="4"/>
      <c r="BB2614" s="4"/>
    </row>
    <row r="2615" spans="15:54" x14ac:dyDescent="0.4">
      <c r="O2615" s="4"/>
      <c r="P2615" s="4"/>
      <c r="V2615" s="4"/>
      <c r="W2615" s="4"/>
      <c r="AG2615" s="9"/>
      <c r="AT2615" s="4"/>
      <c r="AU2615" s="4"/>
      <c r="BA2615" s="4"/>
      <c r="BB2615" s="4"/>
    </row>
    <row r="2616" spans="15:54" x14ac:dyDescent="0.4">
      <c r="O2616" s="4"/>
      <c r="P2616" s="4"/>
      <c r="V2616" s="4"/>
      <c r="W2616" s="4"/>
      <c r="AG2616" s="9"/>
      <c r="AT2616" s="4"/>
      <c r="AU2616" s="4"/>
      <c r="BA2616" s="4"/>
      <c r="BB2616" s="4"/>
    </row>
    <row r="2617" spans="15:54" x14ac:dyDescent="0.4">
      <c r="O2617" s="4"/>
      <c r="P2617" s="4"/>
      <c r="V2617" s="4"/>
      <c r="W2617" s="4"/>
      <c r="AG2617" s="9"/>
      <c r="AT2617" s="4"/>
      <c r="AU2617" s="4"/>
      <c r="BA2617" s="4"/>
      <c r="BB2617" s="4"/>
    </row>
    <row r="2618" spans="15:54" x14ac:dyDescent="0.4">
      <c r="O2618" s="4"/>
      <c r="P2618" s="4"/>
      <c r="V2618" s="4"/>
      <c r="W2618" s="4"/>
      <c r="AT2618" s="4"/>
      <c r="AU2618" s="4"/>
      <c r="BA2618" s="4"/>
      <c r="BB2618" s="4"/>
    </row>
    <row r="2619" spans="15:54" x14ac:dyDescent="0.4">
      <c r="O2619" s="4"/>
      <c r="P2619" s="4"/>
      <c r="V2619" s="4"/>
      <c r="W2619" s="4"/>
      <c r="AG2619" s="9"/>
      <c r="AT2619" s="4"/>
      <c r="AU2619" s="4"/>
      <c r="BA2619" s="4"/>
      <c r="BB2619" s="4"/>
    </row>
    <row r="2620" spans="15:54" x14ac:dyDescent="0.4">
      <c r="O2620" s="4"/>
      <c r="P2620" s="4"/>
      <c r="V2620" s="4"/>
      <c r="W2620" s="4"/>
      <c r="AG2620" s="9"/>
      <c r="AT2620" s="4"/>
      <c r="AU2620" s="4"/>
      <c r="BA2620" s="4"/>
      <c r="BB2620" s="4"/>
    </row>
    <row r="2621" spans="15:54" x14ac:dyDescent="0.4">
      <c r="O2621" s="4"/>
      <c r="P2621" s="4"/>
      <c r="V2621" s="4"/>
      <c r="W2621" s="4"/>
      <c r="AG2621" s="9"/>
      <c r="AT2621" s="4"/>
      <c r="AU2621" s="4"/>
      <c r="BA2621" s="4"/>
      <c r="BB2621" s="4"/>
    </row>
    <row r="2622" spans="15:54" x14ac:dyDescent="0.4">
      <c r="O2622" s="4"/>
      <c r="P2622" s="4"/>
      <c r="V2622" s="4"/>
      <c r="W2622" s="4"/>
      <c r="AG2622" s="9"/>
      <c r="AT2622" s="4"/>
      <c r="AU2622" s="4"/>
      <c r="BA2622" s="4"/>
      <c r="BB2622" s="4"/>
    </row>
    <row r="2623" spans="15:54" x14ac:dyDescent="0.4">
      <c r="O2623" s="4"/>
      <c r="P2623" s="4"/>
      <c r="V2623" s="4"/>
      <c r="W2623" s="4"/>
      <c r="AG2623" s="9"/>
      <c r="AT2623" s="4"/>
      <c r="AU2623" s="4"/>
      <c r="BA2623" s="4"/>
      <c r="BB2623" s="4"/>
    </row>
    <row r="2624" spans="15:54" x14ac:dyDescent="0.4">
      <c r="O2624" s="4"/>
      <c r="P2624" s="4"/>
      <c r="V2624" s="4"/>
      <c r="W2624" s="4"/>
      <c r="AG2624" s="9"/>
      <c r="AT2624" s="4"/>
      <c r="AU2624" s="4"/>
      <c r="BA2624" s="4"/>
      <c r="BB2624" s="4"/>
    </row>
    <row r="2625" spans="15:54" x14ac:dyDescent="0.4">
      <c r="O2625" s="4"/>
      <c r="P2625" s="4"/>
      <c r="V2625" s="4"/>
      <c r="W2625" s="4"/>
      <c r="AG2625" s="9"/>
      <c r="AT2625" s="4"/>
      <c r="AU2625" s="4"/>
      <c r="BA2625" s="4"/>
      <c r="BB2625" s="4"/>
    </row>
    <row r="2626" spans="15:54" x14ac:dyDescent="0.4">
      <c r="O2626" s="4"/>
      <c r="P2626" s="4"/>
      <c r="V2626" s="4"/>
      <c r="W2626" s="4"/>
      <c r="AG2626" s="9"/>
      <c r="AT2626" s="4"/>
      <c r="AU2626" s="4"/>
      <c r="BA2626" s="4"/>
      <c r="BB2626" s="4"/>
    </row>
    <row r="2627" spans="15:54" x14ac:dyDescent="0.4">
      <c r="O2627" s="4"/>
      <c r="P2627" s="4"/>
      <c r="V2627" s="4"/>
      <c r="W2627" s="4"/>
      <c r="AG2627" s="9"/>
      <c r="AT2627" s="4"/>
      <c r="AU2627" s="4"/>
      <c r="BA2627" s="4"/>
      <c r="BB2627" s="4"/>
    </row>
    <row r="2628" spans="15:54" x14ac:dyDescent="0.4">
      <c r="O2628" s="4"/>
      <c r="P2628" s="4"/>
      <c r="V2628" s="4"/>
      <c r="W2628" s="4"/>
      <c r="AG2628" s="9"/>
      <c r="AT2628" s="4"/>
      <c r="AU2628" s="4"/>
      <c r="BA2628" s="4"/>
      <c r="BB2628" s="4"/>
    </row>
    <row r="2629" spans="15:54" x14ac:dyDescent="0.4">
      <c r="O2629" s="4"/>
      <c r="P2629" s="4"/>
      <c r="V2629" s="4"/>
      <c r="W2629" s="4"/>
      <c r="AG2629" s="9"/>
      <c r="AT2629" s="4"/>
      <c r="AU2629" s="4"/>
      <c r="BA2629" s="4"/>
      <c r="BB2629" s="4"/>
    </row>
    <row r="2630" spans="15:54" x14ac:dyDescent="0.4">
      <c r="O2630" s="4"/>
      <c r="P2630" s="4"/>
      <c r="V2630" s="4"/>
      <c r="W2630" s="4"/>
      <c r="AG2630" s="9"/>
      <c r="AT2630" s="4"/>
      <c r="AU2630" s="4"/>
      <c r="BA2630" s="4"/>
      <c r="BB2630" s="4"/>
    </row>
    <row r="2631" spans="15:54" x14ac:dyDescent="0.4">
      <c r="O2631" s="4"/>
      <c r="P2631" s="4"/>
      <c r="V2631" s="4"/>
      <c r="W2631" s="4"/>
      <c r="AG2631" s="9"/>
      <c r="AT2631" s="4"/>
      <c r="AU2631" s="4"/>
      <c r="BA2631" s="4"/>
      <c r="BB2631" s="4"/>
    </row>
    <row r="2632" spans="15:54" x14ac:dyDescent="0.4">
      <c r="O2632" s="4"/>
      <c r="P2632" s="4"/>
      <c r="V2632" s="4"/>
      <c r="W2632" s="4"/>
      <c r="AG2632" s="9"/>
      <c r="AT2632" s="4"/>
      <c r="AU2632" s="4"/>
      <c r="BA2632" s="4"/>
      <c r="BB2632" s="4"/>
    </row>
    <row r="2633" spans="15:54" x14ac:dyDescent="0.4">
      <c r="O2633" s="4"/>
      <c r="P2633" s="4"/>
      <c r="V2633" s="4"/>
      <c r="W2633" s="4"/>
      <c r="AG2633" s="9"/>
      <c r="AT2633" s="4"/>
      <c r="AU2633" s="4"/>
      <c r="BA2633" s="4"/>
      <c r="BB2633" s="4"/>
    </row>
    <row r="2634" spans="15:54" x14ac:dyDescent="0.4">
      <c r="O2634" s="4"/>
      <c r="P2634" s="4"/>
      <c r="V2634" s="4"/>
      <c r="W2634" s="4"/>
      <c r="AG2634" s="9"/>
      <c r="AT2634" s="4"/>
      <c r="AU2634" s="4"/>
      <c r="BA2634" s="4"/>
      <c r="BB2634" s="4"/>
    </row>
    <row r="2635" spans="15:54" x14ac:dyDescent="0.4">
      <c r="O2635" s="4"/>
      <c r="P2635" s="4"/>
      <c r="V2635" s="4"/>
      <c r="W2635" s="4"/>
      <c r="AG2635" s="9"/>
      <c r="AT2635" s="4"/>
      <c r="AU2635" s="4"/>
      <c r="BA2635" s="4"/>
      <c r="BB2635" s="4"/>
    </row>
    <row r="2636" spans="15:54" x14ac:dyDescent="0.4">
      <c r="O2636" s="4"/>
      <c r="P2636" s="4"/>
      <c r="V2636" s="4"/>
      <c r="W2636" s="4"/>
      <c r="AG2636" s="9"/>
      <c r="AT2636" s="4"/>
      <c r="AU2636" s="4"/>
      <c r="BA2636" s="4"/>
      <c r="BB2636" s="4"/>
    </row>
    <row r="2637" spans="15:54" x14ac:dyDescent="0.4">
      <c r="O2637" s="4"/>
      <c r="P2637" s="4"/>
      <c r="V2637" s="4"/>
      <c r="W2637" s="4"/>
      <c r="AG2637" s="9"/>
      <c r="AT2637" s="4"/>
      <c r="AU2637" s="4"/>
      <c r="BA2637" s="4"/>
      <c r="BB2637" s="4"/>
    </row>
    <row r="2638" spans="15:54" x14ac:dyDescent="0.4">
      <c r="O2638" s="4"/>
      <c r="P2638" s="4"/>
      <c r="V2638" s="4"/>
      <c r="W2638" s="4"/>
      <c r="AT2638" s="4"/>
      <c r="AU2638" s="4"/>
      <c r="BA2638" s="4"/>
      <c r="BB2638" s="4"/>
    </row>
    <row r="2639" spans="15:54" x14ac:dyDescent="0.4">
      <c r="O2639" s="4"/>
      <c r="P2639" s="4"/>
      <c r="V2639" s="4"/>
      <c r="W2639" s="4"/>
      <c r="AG2639" s="9"/>
      <c r="AT2639" s="4"/>
      <c r="AU2639" s="4"/>
      <c r="BA2639" s="4"/>
      <c r="BB2639" s="4"/>
    </row>
    <row r="2640" spans="15:54" x14ac:dyDescent="0.4">
      <c r="O2640" s="4"/>
      <c r="P2640" s="4"/>
      <c r="V2640" s="4"/>
      <c r="W2640" s="4"/>
      <c r="AG2640" s="9"/>
      <c r="AT2640" s="4"/>
      <c r="AU2640" s="4"/>
      <c r="BA2640" s="4"/>
      <c r="BB2640" s="4"/>
    </row>
    <row r="2641" spans="15:54" x14ac:dyDescent="0.4">
      <c r="O2641" s="4"/>
      <c r="P2641" s="4"/>
      <c r="V2641" s="4"/>
      <c r="W2641" s="4"/>
      <c r="AG2641" s="9"/>
      <c r="AT2641" s="4"/>
      <c r="AU2641" s="4"/>
      <c r="BA2641" s="4"/>
      <c r="BB2641" s="4"/>
    </row>
    <row r="2642" spans="15:54" x14ac:dyDescent="0.4">
      <c r="O2642" s="4"/>
      <c r="P2642" s="4"/>
      <c r="V2642" s="4"/>
      <c r="W2642" s="4"/>
      <c r="AG2642" s="9"/>
      <c r="AT2642" s="4"/>
      <c r="AU2642" s="4"/>
      <c r="BA2642" s="4"/>
      <c r="BB2642" s="4"/>
    </row>
    <row r="2643" spans="15:54" x14ac:dyDescent="0.4">
      <c r="O2643" s="4"/>
      <c r="P2643" s="4"/>
      <c r="V2643" s="4"/>
      <c r="W2643" s="4"/>
      <c r="AG2643" s="9"/>
      <c r="AT2643" s="4"/>
      <c r="AU2643" s="4"/>
      <c r="BA2643" s="4"/>
      <c r="BB2643" s="4"/>
    </row>
    <row r="2644" spans="15:54" x14ac:dyDescent="0.4">
      <c r="O2644" s="4"/>
      <c r="P2644" s="4"/>
      <c r="V2644" s="4"/>
      <c r="W2644" s="4"/>
      <c r="AG2644" s="9"/>
      <c r="AT2644" s="4"/>
      <c r="AU2644" s="4"/>
      <c r="BA2644" s="4"/>
      <c r="BB2644" s="4"/>
    </row>
    <row r="2645" spans="15:54" x14ac:dyDescent="0.4">
      <c r="O2645" s="4"/>
      <c r="P2645" s="4"/>
      <c r="V2645" s="4"/>
      <c r="W2645" s="4"/>
      <c r="AG2645" s="9"/>
      <c r="AT2645" s="4"/>
      <c r="AU2645" s="4"/>
      <c r="BA2645" s="4"/>
      <c r="BB2645" s="4"/>
    </row>
    <row r="2646" spans="15:54" x14ac:dyDescent="0.4">
      <c r="O2646" s="4"/>
      <c r="P2646" s="4"/>
      <c r="V2646" s="4"/>
      <c r="W2646" s="4"/>
      <c r="AG2646" s="9"/>
      <c r="AT2646" s="4"/>
      <c r="AU2646" s="4"/>
      <c r="BA2646" s="4"/>
      <c r="BB2646" s="4"/>
    </row>
    <row r="2647" spans="15:54" x14ac:dyDescent="0.4">
      <c r="O2647" s="4"/>
      <c r="P2647" s="4"/>
      <c r="V2647" s="4"/>
      <c r="W2647" s="4"/>
      <c r="AG2647" s="9"/>
      <c r="AT2647" s="4"/>
      <c r="AU2647" s="4"/>
      <c r="BA2647" s="4"/>
      <c r="BB2647" s="4"/>
    </row>
    <row r="2648" spans="15:54" x14ac:dyDescent="0.4">
      <c r="O2648" s="4"/>
      <c r="P2648" s="4"/>
      <c r="V2648" s="4"/>
      <c r="W2648" s="4"/>
      <c r="AG2648" s="9"/>
      <c r="AT2648" s="4"/>
      <c r="AU2648" s="4"/>
      <c r="BA2648" s="4"/>
      <c r="BB2648" s="4"/>
    </row>
    <row r="2649" spans="15:54" x14ac:dyDescent="0.4">
      <c r="O2649" s="4"/>
      <c r="P2649" s="4"/>
      <c r="V2649" s="4"/>
      <c r="W2649" s="4"/>
      <c r="AG2649" s="9"/>
      <c r="AT2649" s="4"/>
      <c r="AU2649" s="4"/>
      <c r="BA2649" s="4"/>
      <c r="BB2649" s="4"/>
    </row>
    <row r="2650" spans="15:54" x14ac:dyDescent="0.4">
      <c r="O2650" s="4"/>
      <c r="P2650" s="4"/>
      <c r="V2650" s="4"/>
      <c r="W2650" s="4"/>
      <c r="AG2650" s="9"/>
      <c r="AT2650" s="4"/>
      <c r="AU2650" s="4"/>
      <c r="BA2650" s="4"/>
      <c r="BB2650" s="4"/>
    </row>
    <row r="2651" spans="15:54" x14ac:dyDescent="0.4">
      <c r="O2651" s="4"/>
      <c r="P2651" s="4"/>
      <c r="V2651" s="4"/>
      <c r="W2651" s="4"/>
      <c r="AG2651" s="9"/>
      <c r="AT2651" s="4"/>
      <c r="AU2651" s="4"/>
      <c r="BA2651" s="4"/>
      <c r="BB2651" s="4"/>
    </row>
    <row r="2652" spans="15:54" x14ac:dyDescent="0.4">
      <c r="O2652" s="4"/>
      <c r="P2652" s="4"/>
      <c r="V2652" s="4"/>
      <c r="W2652" s="4"/>
      <c r="AG2652" s="9"/>
      <c r="AT2652" s="4"/>
      <c r="AU2652" s="4"/>
      <c r="BA2652" s="4"/>
      <c r="BB2652" s="4"/>
    </row>
    <row r="2653" spans="15:54" x14ac:dyDescent="0.4">
      <c r="O2653" s="4"/>
      <c r="P2653" s="4"/>
      <c r="V2653" s="4"/>
      <c r="W2653" s="4"/>
      <c r="AG2653" s="9"/>
      <c r="AT2653" s="4"/>
      <c r="AU2653" s="4"/>
      <c r="BA2653" s="4"/>
      <c r="BB2653" s="4"/>
    </row>
    <row r="2654" spans="15:54" x14ac:dyDescent="0.4">
      <c r="O2654" s="4"/>
      <c r="P2654" s="4"/>
      <c r="V2654" s="4"/>
      <c r="W2654" s="4"/>
      <c r="AG2654" s="9"/>
      <c r="AT2654" s="4"/>
      <c r="AU2654" s="4"/>
      <c r="BA2654" s="4"/>
      <c r="BB2654" s="4"/>
    </row>
    <row r="2655" spans="15:54" x14ac:dyDescent="0.4">
      <c r="O2655" s="4"/>
      <c r="P2655" s="4"/>
      <c r="V2655" s="4"/>
      <c r="W2655" s="4"/>
      <c r="AG2655" s="9"/>
      <c r="AT2655" s="4"/>
      <c r="AU2655" s="4"/>
      <c r="BA2655" s="4"/>
      <c r="BB2655" s="4"/>
    </row>
    <row r="2656" spans="15:54" x14ac:dyDescent="0.4">
      <c r="O2656" s="4"/>
      <c r="P2656" s="4"/>
      <c r="V2656" s="4"/>
      <c r="W2656" s="4"/>
      <c r="AG2656" s="9"/>
      <c r="AT2656" s="4"/>
      <c r="AU2656" s="4"/>
      <c r="BA2656" s="4"/>
      <c r="BB2656" s="4"/>
    </row>
    <row r="2657" spans="15:54" x14ac:dyDescent="0.4">
      <c r="O2657" s="4"/>
      <c r="P2657" s="4"/>
      <c r="V2657" s="4"/>
      <c r="W2657" s="4"/>
      <c r="AG2657" s="9"/>
      <c r="AT2657" s="4"/>
      <c r="AU2657" s="4"/>
      <c r="BA2657" s="4"/>
      <c r="BB2657" s="4"/>
    </row>
    <row r="2658" spans="15:54" x14ac:dyDescent="0.4">
      <c r="O2658" s="4"/>
      <c r="P2658" s="4"/>
      <c r="V2658" s="4"/>
      <c r="W2658" s="4"/>
      <c r="AG2658" s="9"/>
      <c r="AT2658" s="4"/>
      <c r="AU2658" s="4"/>
      <c r="BA2658" s="4"/>
      <c r="BB2658" s="4"/>
    </row>
    <row r="2659" spans="15:54" x14ac:dyDescent="0.4">
      <c r="O2659" s="4"/>
      <c r="P2659" s="4"/>
      <c r="V2659" s="4"/>
      <c r="W2659" s="4"/>
      <c r="AG2659" s="9"/>
      <c r="AT2659" s="4"/>
      <c r="AU2659" s="4"/>
      <c r="BA2659" s="4"/>
      <c r="BB2659" s="4"/>
    </row>
    <row r="2660" spans="15:54" x14ac:dyDescent="0.4">
      <c r="O2660" s="4"/>
      <c r="P2660" s="4"/>
      <c r="V2660" s="4"/>
      <c r="W2660" s="4"/>
      <c r="AG2660" s="9"/>
      <c r="AT2660" s="4"/>
      <c r="AU2660" s="4"/>
      <c r="BA2660" s="4"/>
      <c r="BB2660" s="4"/>
    </row>
    <row r="2661" spans="15:54" x14ac:dyDescent="0.4">
      <c r="O2661" s="4"/>
      <c r="P2661" s="4"/>
      <c r="V2661" s="4"/>
      <c r="W2661" s="4"/>
      <c r="AG2661" s="9"/>
      <c r="AT2661" s="4"/>
      <c r="AU2661" s="4"/>
      <c r="BA2661" s="4"/>
      <c r="BB2661" s="4"/>
    </row>
    <row r="2662" spans="15:54" x14ac:dyDescent="0.4">
      <c r="O2662" s="4"/>
      <c r="P2662" s="4"/>
      <c r="V2662" s="4"/>
      <c r="W2662" s="4"/>
      <c r="AG2662" s="9"/>
      <c r="AT2662" s="4"/>
      <c r="AU2662" s="4"/>
      <c r="BA2662" s="4"/>
      <c r="BB2662" s="4"/>
    </row>
    <row r="2663" spans="15:54" x14ac:dyDescent="0.4">
      <c r="O2663" s="4"/>
      <c r="P2663" s="4"/>
      <c r="V2663" s="4"/>
      <c r="W2663" s="4"/>
      <c r="AG2663" s="9"/>
      <c r="AT2663" s="4"/>
      <c r="AU2663" s="4"/>
      <c r="BA2663" s="4"/>
      <c r="BB2663" s="4"/>
    </row>
    <row r="2664" spans="15:54" x14ac:dyDescent="0.4">
      <c r="O2664" s="4"/>
      <c r="P2664" s="4"/>
      <c r="V2664" s="4"/>
      <c r="W2664" s="4"/>
      <c r="AG2664" s="9"/>
      <c r="AT2664" s="4"/>
      <c r="AU2664" s="4"/>
      <c r="BA2664" s="4"/>
      <c r="BB2664" s="4"/>
    </row>
    <row r="2665" spans="15:54" x14ac:dyDescent="0.4">
      <c r="O2665" s="4"/>
      <c r="P2665" s="4"/>
      <c r="V2665" s="4"/>
      <c r="W2665" s="4"/>
      <c r="AG2665" s="9"/>
      <c r="AT2665" s="4"/>
      <c r="AU2665" s="4"/>
      <c r="BA2665" s="4"/>
      <c r="BB2665" s="4"/>
    </row>
    <row r="2666" spans="15:54" x14ac:dyDescent="0.4">
      <c r="O2666" s="4"/>
      <c r="P2666" s="4"/>
      <c r="V2666" s="4"/>
      <c r="W2666" s="4"/>
      <c r="AG2666" s="9"/>
      <c r="AT2666" s="4"/>
      <c r="AU2666" s="4"/>
      <c r="BA2666" s="4"/>
      <c r="BB2666" s="4"/>
    </row>
    <row r="2667" spans="15:54" x14ac:dyDescent="0.4">
      <c r="O2667" s="4"/>
      <c r="P2667" s="4"/>
      <c r="V2667" s="4"/>
      <c r="W2667" s="4"/>
      <c r="AG2667" s="9"/>
      <c r="AT2667" s="4"/>
      <c r="AU2667" s="4"/>
      <c r="BA2667" s="4"/>
      <c r="BB2667" s="4"/>
    </row>
    <row r="2668" spans="15:54" x14ac:dyDescent="0.4">
      <c r="O2668" s="4"/>
      <c r="P2668" s="4"/>
      <c r="V2668" s="4"/>
      <c r="W2668" s="4"/>
      <c r="AG2668" s="9"/>
      <c r="AT2668" s="4"/>
      <c r="AU2668" s="4"/>
      <c r="BA2668" s="4"/>
      <c r="BB2668" s="4"/>
    </row>
    <row r="2669" spans="15:54" x14ac:dyDescent="0.4">
      <c r="O2669" s="4"/>
      <c r="P2669" s="4"/>
      <c r="V2669" s="4"/>
      <c r="W2669" s="4"/>
      <c r="AG2669" s="9"/>
      <c r="AT2669" s="4"/>
      <c r="AU2669" s="4"/>
      <c r="BA2669" s="4"/>
      <c r="BB2669" s="4"/>
    </row>
    <row r="2670" spans="15:54" x14ac:dyDescent="0.4">
      <c r="O2670" s="4"/>
      <c r="P2670" s="4"/>
      <c r="V2670" s="4"/>
      <c r="W2670" s="4"/>
      <c r="AG2670" s="9"/>
      <c r="AT2670" s="4"/>
      <c r="AU2670" s="4"/>
      <c r="BA2670" s="4"/>
      <c r="BB2670" s="4"/>
    </row>
    <row r="2671" spans="15:54" x14ac:dyDescent="0.4">
      <c r="O2671" s="4"/>
      <c r="P2671" s="4"/>
      <c r="V2671" s="4"/>
      <c r="W2671" s="4"/>
      <c r="AG2671" s="9"/>
      <c r="AT2671" s="4"/>
      <c r="AU2671" s="4"/>
      <c r="BA2671" s="4"/>
      <c r="BB2671" s="4"/>
    </row>
    <row r="2672" spans="15:54" x14ac:dyDescent="0.4">
      <c r="O2672" s="4"/>
      <c r="P2672" s="4"/>
      <c r="V2672" s="4"/>
      <c r="W2672" s="4"/>
      <c r="AG2672" s="9"/>
      <c r="AT2672" s="4"/>
      <c r="AU2672" s="4"/>
      <c r="BA2672" s="4"/>
      <c r="BB2672" s="4"/>
    </row>
    <row r="2673" spans="15:54" x14ac:dyDescent="0.4">
      <c r="O2673" s="4"/>
      <c r="P2673" s="4"/>
      <c r="V2673" s="4"/>
      <c r="W2673" s="4"/>
      <c r="AG2673" s="9"/>
      <c r="AT2673" s="4"/>
      <c r="AU2673" s="4"/>
      <c r="BA2673" s="4"/>
      <c r="BB2673" s="4"/>
    </row>
    <row r="2674" spans="15:54" x14ac:dyDescent="0.4">
      <c r="O2674" s="4"/>
      <c r="P2674" s="4"/>
      <c r="V2674" s="4"/>
      <c r="W2674" s="4"/>
      <c r="AG2674" s="9"/>
      <c r="AT2674" s="4"/>
      <c r="AU2674" s="4"/>
      <c r="BA2674" s="4"/>
      <c r="BB2674" s="4"/>
    </row>
    <row r="2675" spans="15:54" x14ac:dyDescent="0.4">
      <c r="O2675" s="4"/>
      <c r="P2675" s="4"/>
      <c r="V2675" s="4"/>
      <c r="W2675" s="4"/>
      <c r="AG2675" s="9"/>
      <c r="AT2675" s="4"/>
      <c r="AU2675" s="4"/>
      <c r="BA2675" s="4"/>
      <c r="BB2675" s="4"/>
    </row>
    <row r="2676" spans="15:54" x14ac:dyDescent="0.4">
      <c r="O2676" s="4"/>
      <c r="P2676" s="4"/>
      <c r="V2676" s="4"/>
      <c r="W2676" s="4"/>
      <c r="AG2676" s="9"/>
      <c r="AT2676" s="4"/>
      <c r="AU2676" s="4"/>
      <c r="BA2676" s="4"/>
      <c r="BB2676" s="4"/>
    </row>
    <row r="2677" spans="15:54" x14ac:dyDescent="0.4">
      <c r="O2677" s="4"/>
      <c r="P2677" s="4"/>
      <c r="V2677" s="4"/>
      <c r="W2677" s="4"/>
      <c r="AG2677" s="9"/>
      <c r="AT2677" s="4"/>
      <c r="AU2677" s="4"/>
      <c r="BA2677" s="4"/>
      <c r="BB2677" s="4"/>
    </row>
    <row r="2678" spans="15:54" x14ac:dyDescent="0.4">
      <c r="O2678" s="4"/>
      <c r="P2678" s="4"/>
      <c r="V2678" s="4"/>
      <c r="W2678" s="4"/>
      <c r="AG2678" s="9"/>
      <c r="AT2678" s="4"/>
      <c r="AU2678" s="4"/>
      <c r="BA2678" s="4"/>
      <c r="BB2678" s="4"/>
    </row>
    <row r="2679" spans="15:54" x14ac:dyDescent="0.4">
      <c r="O2679" s="4"/>
      <c r="P2679" s="4"/>
      <c r="V2679" s="4"/>
      <c r="W2679" s="4"/>
      <c r="AG2679" s="9"/>
      <c r="AT2679" s="4"/>
      <c r="AU2679" s="4"/>
      <c r="BA2679" s="4"/>
      <c r="BB2679" s="4"/>
    </row>
    <row r="2680" spans="15:54" x14ac:dyDescent="0.4">
      <c r="O2680" s="4"/>
      <c r="P2680" s="4"/>
      <c r="V2680" s="4"/>
      <c r="W2680" s="4"/>
      <c r="AG2680" s="9"/>
      <c r="AT2680" s="4"/>
      <c r="AU2680" s="4"/>
      <c r="BA2680" s="4"/>
      <c r="BB2680" s="4"/>
    </row>
    <row r="2681" spans="15:54" x14ac:dyDescent="0.4">
      <c r="O2681" s="4"/>
      <c r="P2681" s="4"/>
      <c r="V2681" s="4"/>
      <c r="W2681" s="4"/>
      <c r="AG2681" s="9"/>
      <c r="AT2681" s="4"/>
      <c r="AU2681" s="4"/>
      <c r="BA2681" s="4"/>
      <c r="BB2681" s="4"/>
    </row>
    <row r="2682" spans="15:54" x14ac:dyDescent="0.4">
      <c r="O2682" s="4"/>
      <c r="P2682" s="4"/>
      <c r="V2682" s="4"/>
      <c r="W2682" s="4"/>
      <c r="AG2682" s="9"/>
      <c r="AT2682" s="4"/>
      <c r="AU2682" s="4"/>
      <c r="BA2682" s="4"/>
      <c r="BB2682" s="4"/>
    </row>
    <row r="2683" spans="15:54" x14ac:dyDescent="0.4">
      <c r="O2683" s="4"/>
      <c r="P2683" s="4"/>
      <c r="V2683" s="4"/>
      <c r="W2683" s="4"/>
      <c r="AG2683" s="9"/>
      <c r="AT2683" s="4"/>
      <c r="AU2683" s="4"/>
      <c r="BA2683" s="4"/>
      <c r="BB2683" s="4"/>
    </row>
    <row r="2684" spans="15:54" x14ac:dyDescent="0.4">
      <c r="O2684" s="4"/>
      <c r="P2684" s="4"/>
      <c r="V2684" s="4"/>
      <c r="W2684" s="4"/>
      <c r="AG2684" s="9"/>
      <c r="AT2684" s="4"/>
      <c r="AU2684" s="4"/>
      <c r="BA2684" s="4"/>
      <c r="BB2684" s="4"/>
    </row>
    <row r="2685" spans="15:54" x14ac:dyDescent="0.4">
      <c r="O2685" s="4"/>
      <c r="P2685" s="4"/>
      <c r="V2685" s="4"/>
      <c r="W2685" s="4"/>
      <c r="AG2685" s="9"/>
      <c r="AT2685" s="4"/>
      <c r="AU2685" s="4"/>
      <c r="BA2685" s="4"/>
      <c r="BB2685" s="4"/>
    </row>
    <row r="2686" spans="15:54" x14ac:dyDescent="0.4">
      <c r="O2686" s="4"/>
      <c r="P2686" s="4"/>
      <c r="V2686" s="4"/>
      <c r="W2686" s="4"/>
      <c r="AG2686" s="9"/>
      <c r="AT2686" s="4"/>
      <c r="AU2686" s="4"/>
      <c r="BA2686" s="4"/>
      <c r="BB2686" s="4"/>
    </row>
    <row r="2687" spans="15:54" x14ac:dyDescent="0.4">
      <c r="O2687" s="4"/>
      <c r="P2687" s="4"/>
      <c r="V2687" s="4"/>
      <c r="W2687" s="4"/>
      <c r="AG2687" s="9"/>
      <c r="AT2687" s="4"/>
      <c r="AU2687" s="4"/>
      <c r="BA2687" s="4"/>
      <c r="BB2687" s="4"/>
    </row>
    <row r="2688" spans="15:54" x14ac:dyDescent="0.4">
      <c r="O2688" s="4"/>
      <c r="P2688" s="4"/>
      <c r="V2688" s="4"/>
      <c r="W2688" s="4"/>
      <c r="AG2688" s="9"/>
      <c r="AT2688" s="4"/>
      <c r="AU2688" s="4"/>
      <c r="BA2688" s="4"/>
      <c r="BB2688" s="4"/>
    </row>
    <row r="2689" spans="15:54" x14ac:dyDescent="0.4">
      <c r="O2689" s="4"/>
      <c r="P2689" s="4"/>
      <c r="V2689" s="4"/>
      <c r="W2689" s="4"/>
      <c r="AG2689" s="9"/>
      <c r="AT2689" s="4"/>
      <c r="AU2689" s="4"/>
      <c r="BA2689" s="4"/>
      <c r="BB2689" s="4"/>
    </row>
    <row r="2690" spans="15:54" x14ac:dyDescent="0.4">
      <c r="O2690" s="4"/>
      <c r="P2690" s="4"/>
      <c r="V2690" s="4"/>
      <c r="W2690" s="4"/>
      <c r="AG2690" s="9"/>
      <c r="AT2690" s="4"/>
      <c r="AU2690" s="4"/>
      <c r="BA2690" s="4"/>
      <c r="BB2690" s="4"/>
    </row>
    <row r="2691" spans="15:54" x14ac:dyDescent="0.4">
      <c r="O2691" s="4"/>
      <c r="P2691" s="4"/>
      <c r="V2691" s="4"/>
      <c r="W2691" s="4"/>
      <c r="AG2691" s="9"/>
      <c r="AT2691" s="4"/>
      <c r="AU2691" s="4"/>
      <c r="BA2691" s="4"/>
      <c r="BB2691" s="4"/>
    </row>
    <row r="2692" spans="15:54" x14ac:dyDescent="0.4">
      <c r="O2692" s="4"/>
      <c r="P2692" s="4"/>
      <c r="V2692" s="4"/>
      <c r="W2692" s="4"/>
      <c r="AG2692" s="9"/>
      <c r="AT2692" s="4"/>
      <c r="AU2692" s="4"/>
      <c r="BA2692" s="4"/>
      <c r="BB2692" s="4"/>
    </row>
    <row r="2693" spans="15:54" x14ac:dyDescent="0.4">
      <c r="O2693" s="4"/>
      <c r="P2693" s="4"/>
      <c r="V2693" s="4"/>
      <c r="W2693" s="4"/>
      <c r="AG2693" s="9"/>
      <c r="AT2693" s="4"/>
      <c r="AU2693" s="4"/>
      <c r="BA2693" s="4"/>
      <c r="BB2693" s="4"/>
    </row>
    <row r="2694" spans="15:54" x14ac:dyDescent="0.4">
      <c r="O2694" s="4"/>
      <c r="P2694" s="4"/>
      <c r="V2694" s="4"/>
      <c r="W2694" s="4"/>
      <c r="AG2694" s="9"/>
      <c r="AT2694" s="4"/>
      <c r="AU2694" s="4"/>
      <c r="BA2694" s="4"/>
      <c r="BB2694" s="4"/>
    </row>
    <row r="2695" spans="15:54" x14ac:dyDescent="0.4">
      <c r="O2695" s="4"/>
      <c r="P2695" s="4"/>
      <c r="V2695" s="4"/>
      <c r="W2695" s="4"/>
      <c r="AG2695" s="9"/>
      <c r="AT2695" s="4"/>
      <c r="AU2695" s="4"/>
      <c r="BA2695" s="4"/>
      <c r="BB2695" s="4"/>
    </row>
    <row r="2696" spans="15:54" x14ac:dyDescent="0.4">
      <c r="O2696" s="4"/>
      <c r="P2696" s="4"/>
      <c r="V2696" s="4"/>
      <c r="W2696" s="4"/>
      <c r="AG2696" s="9"/>
      <c r="AT2696" s="4"/>
      <c r="AU2696" s="4"/>
      <c r="BA2696" s="4"/>
      <c r="BB2696" s="4"/>
    </row>
    <row r="2697" spans="15:54" x14ac:dyDescent="0.4">
      <c r="O2697" s="4"/>
      <c r="P2697" s="4"/>
      <c r="V2697" s="4"/>
      <c r="W2697" s="4"/>
      <c r="AG2697" s="9"/>
      <c r="AT2697" s="4"/>
      <c r="AU2697" s="4"/>
      <c r="BA2697" s="4"/>
      <c r="BB2697" s="4"/>
    </row>
    <row r="2698" spans="15:54" x14ac:dyDescent="0.4">
      <c r="O2698" s="4"/>
      <c r="P2698" s="4"/>
      <c r="V2698" s="4"/>
      <c r="W2698" s="4"/>
      <c r="AG2698" s="9"/>
      <c r="AT2698" s="4"/>
      <c r="AU2698" s="4"/>
      <c r="BA2698" s="4"/>
      <c r="BB2698" s="4"/>
    </row>
    <row r="2699" spans="15:54" x14ac:dyDescent="0.4">
      <c r="O2699" s="4"/>
      <c r="P2699" s="4"/>
      <c r="V2699" s="4"/>
      <c r="W2699" s="4"/>
      <c r="AT2699" s="4"/>
      <c r="AU2699" s="4"/>
      <c r="BA2699" s="4"/>
      <c r="BB2699" s="4"/>
    </row>
    <row r="2700" spans="15:54" x14ac:dyDescent="0.4">
      <c r="O2700" s="4"/>
      <c r="P2700" s="4"/>
      <c r="V2700" s="4"/>
      <c r="W2700" s="4"/>
      <c r="AG2700" s="9"/>
      <c r="AT2700" s="4"/>
      <c r="AU2700" s="4"/>
      <c r="BA2700" s="4"/>
      <c r="BB2700" s="4"/>
    </row>
    <row r="2701" spans="15:54" x14ac:dyDescent="0.4">
      <c r="O2701" s="4"/>
      <c r="P2701" s="4"/>
      <c r="V2701" s="4"/>
      <c r="W2701" s="4"/>
      <c r="AG2701" s="9"/>
      <c r="AT2701" s="4"/>
      <c r="AU2701" s="4"/>
      <c r="BA2701" s="4"/>
      <c r="BB2701" s="4"/>
    </row>
    <row r="2702" spans="15:54" x14ac:dyDescent="0.4">
      <c r="O2702" s="4"/>
      <c r="P2702" s="4"/>
      <c r="V2702" s="4"/>
      <c r="W2702" s="4"/>
      <c r="AG2702" s="9"/>
      <c r="AT2702" s="4"/>
      <c r="AU2702" s="4"/>
      <c r="BA2702" s="4"/>
      <c r="BB2702" s="4"/>
    </row>
    <row r="2703" spans="15:54" x14ac:dyDescent="0.4">
      <c r="O2703" s="4"/>
      <c r="P2703" s="4"/>
      <c r="V2703" s="4"/>
      <c r="W2703" s="4"/>
      <c r="AG2703" s="9"/>
      <c r="AT2703" s="4"/>
      <c r="AU2703" s="4"/>
      <c r="BA2703" s="4"/>
      <c r="BB2703" s="4"/>
    </row>
    <row r="2704" spans="15:54" x14ac:dyDescent="0.4">
      <c r="O2704" s="4"/>
      <c r="P2704" s="4"/>
      <c r="V2704" s="4"/>
      <c r="W2704" s="4"/>
      <c r="AG2704" s="9"/>
      <c r="AT2704" s="4"/>
      <c r="AU2704" s="4"/>
      <c r="BA2704" s="4"/>
      <c r="BB2704" s="4"/>
    </row>
    <row r="2705" spans="15:54" x14ac:dyDescent="0.4">
      <c r="O2705" s="4"/>
      <c r="P2705" s="4"/>
      <c r="V2705" s="4"/>
      <c r="W2705" s="4"/>
      <c r="AG2705" s="9"/>
      <c r="AT2705" s="4"/>
      <c r="AU2705" s="4"/>
      <c r="BA2705" s="4"/>
      <c r="BB2705" s="4"/>
    </row>
    <row r="2706" spans="15:54" x14ac:dyDescent="0.4">
      <c r="O2706" s="4"/>
      <c r="P2706" s="4"/>
      <c r="V2706" s="4"/>
      <c r="W2706" s="4"/>
      <c r="AG2706" s="9"/>
      <c r="AT2706" s="4"/>
      <c r="AU2706" s="4"/>
      <c r="BA2706" s="4"/>
      <c r="BB2706" s="4"/>
    </row>
    <row r="2707" spans="15:54" x14ac:dyDescent="0.4">
      <c r="O2707" s="4"/>
      <c r="P2707" s="4"/>
      <c r="V2707" s="4"/>
      <c r="W2707" s="4"/>
      <c r="AG2707" s="9"/>
      <c r="AT2707" s="4"/>
      <c r="AU2707" s="4"/>
      <c r="BA2707" s="4"/>
      <c r="BB2707" s="4"/>
    </row>
    <row r="2708" spans="15:54" x14ac:dyDescent="0.4">
      <c r="O2708" s="4"/>
      <c r="P2708" s="4"/>
      <c r="V2708" s="4"/>
      <c r="W2708" s="4"/>
      <c r="AG2708" s="9"/>
      <c r="AT2708" s="4"/>
      <c r="AU2708" s="4"/>
      <c r="BA2708" s="4"/>
      <c r="BB2708" s="4"/>
    </row>
    <row r="2709" spans="15:54" x14ac:dyDescent="0.4">
      <c r="O2709" s="4"/>
      <c r="P2709" s="4"/>
      <c r="V2709" s="4"/>
      <c r="W2709" s="4"/>
      <c r="AG2709" s="9"/>
      <c r="AT2709" s="4"/>
      <c r="AU2709" s="4"/>
      <c r="BA2709" s="4"/>
      <c r="BB2709" s="4"/>
    </row>
    <row r="2710" spans="15:54" x14ac:dyDescent="0.4">
      <c r="O2710" s="4"/>
      <c r="P2710" s="4"/>
      <c r="V2710" s="4"/>
      <c r="W2710" s="4"/>
      <c r="AG2710" s="9"/>
      <c r="AT2710" s="4"/>
      <c r="AU2710" s="4"/>
      <c r="BA2710" s="4"/>
      <c r="BB2710" s="4"/>
    </row>
    <row r="2711" spans="15:54" x14ac:dyDescent="0.4">
      <c r="O2711" s="4"/>
      <c r="P2711" s="4"/>
      <c r="V2711" s="4"/>
      <c r="W2711" s="4"/>
      <c r="AG2711" s="9"/>
      <c r="AT2711" s="4"/>
      <c r="AU2711" s="4"/>
      <c r="BA2711" s="4"/>
      <c r="BB2711" s="4"/>
    </row>
    <row r="2712" spans="15:54" x14ac:dyDescent="0.4">
      <c r="O2712" s="4"/>
      <c r="P2712" s="4"/>
      <c r="V2712" s="4"/>
      <c r="W2712" s="4"/>
      <c r="AG2712" s="9"/>
      <c r="AT2712" s="4"/>
      <c r="AU2712" s="4"/>
      <c r="BA2712" s="4"/>
      <c r="BB2712" s="4"/>
    </row>
    <row r="2713" spans="15:54" x14ac:dyDescent="0.4">
      <c r="O2713" s="4"/>
      <c r="P2713" s="4"/>
      <c r="V2713" s="4"/>
      <c r="W2713" s="4"/>
      <c r="AG2713" s="9"/>
      <c r="AT2713" s="4"/>
      <c r="AU2713" s="4"/>
      <c r="BA2713" s="4"/>
      <c r="BB2713" s="4"/>
    </row>
    <row r="2714" spans="15:54" x14ac:dyDescent="0.4">
      <c r="O2714" s="4"/>
      <c r="P2714" s="4"/>
      <c r="V2714" s="4"/>
      <c r="W2714" s="4"/>
      <c r="AG2714" s="9"/>
      <c r="AT2714" s="4"/>
      <c r="AU2714" s="4"/>
      <c r="BA2714" s="4"/>
      <c r="BB2714" s="4"/>
    </row>
    <row r="2715" spans="15:54" x14ac:dyDescent="0.4">
      <c r="O2715" s="4"/>
      <c r="P2715" s="4"/>
      <c r="V2715" s="4"/>
      <c r="W2715" s="4"/>
      <c r="AG2715" s="9"/>
      <c r="AT2715" s="4"/>
      <c r="AU2715" s="4"/>
      <c r="BA2715" s="4"/>
      <c r="BB2715" s="4"/>
    </row>
    <row r="2716" spans="15:54" x14ac:dyDescent="0.4">
      <c r="O2716" s="4"/>
      <c r="P2716" s="4"/>
      <c r="V2716" s="4"/>
      <c r="W2716" s="4"/>
      <c r="AG2716" s="9"/>
      <c r="AT2716" s="4"/>
      <c r="AU2716" s="4"/>
      <c r="BA2716" s="4"/>
      <c r="BB2716" s="4"/>
    </row>
    <row r="2717" spans="15:54" x14ac:dyDescent="0.4">
      <c r="O2717" s="4"/>
      <c r="P2717" s="4"/>
      <c r="V2717" s="4"/>
      <c r="W2717" s="4"/>
      <c r="AG2717" s="9"/>
      <c r="AT2717" s="4"/>
      <c r="AU2717" s="4"/>
      <c r="BA2717" s="4"/>
      <c r="BB2717" s="4"/>
    </row>
    <row r="2718" spans="15:54" x14ac:dyDescent="0.4">
      <c r="O2718" s="4"/>
      <c r="P2718" s="4"/>
      <c r="V2718" s="4"/>
      <c r="W2718" s="4"/>
      <c r="AG2718" s="9"/>
      <c r="AT2718" s="4"/>
      <c r="AU2718" s="4"/>
      <c r="BA2718" s="4"/>
      <c r="BB2718" s="4"/>
    </row>
    <row r="2719" spans="15:54" x14ac:dyDescent="0.4">
      <c r="O2719" s="4"/>
      <c r="P2719" s="4"/>
      <c r="V2719" s="4"/>
      <c r="W2719" s="4"/>
      <c r="AT2719" s="4"/>
      <c r="AU2719" s="4"/>
      <c r="BA2719" s="4"/>
      <c r="BB2719" s="4"/>
    </row>
    <row r="2720" spans="15:54" x14ac:dyDescent="0.4">
      <c r="O2720" s="4"/>
      <c r="P2720" s="4"/>
      <c r="V2720" s="4"/>
      <c r="W2720" s="4"/>
      <c r="AG2720" s="9"/>
      <c r="AT2720" s="4"/>
      <c r="AU2720" s="4"/>
      <c r="BA2720" s="4"/>
      <c r="BB2720" s="4"/>
    </row>
    <row r="2721" spans="15:54" x14ac:dyDescent="0.4">
      <c r="O2721" s="4"/>
      <c r="P2721" s="4"/>
      <c r="V2721" s="4"/>
      <c r="W2721" s="4"/>
      <c r="AG2721" s="9"/>
      <c r="AT2721" s="4"/>
      <c r="AU2721" s="4"/>
      <c r="BA2721" s="4"/>
      <c r="BB2721" s="4"/>
    </row>
    <row r="2722" spans="15:54" x14ac:dyDescent="0.4">
      <c r="O2722" s="4"/>
      <c r="P2722" s="4"/>
      <c r="V2722" s="4"/>
      <c r="W2722" s="4"/>
      <c r="AG2722" s="9"/>
      <c r="AT2722" s="4"/>
      <c r="AU2722" s="4"/>
      <c r="BA2722" s="4"/>
      <c r="BB2722" s="4"/>
    </row>
    <row r="2723" spans="15:54" x14ac:dyDescent="0.4">
      <c r="O2723" s="4"/>
      <c r="P2723" s="4"/>
      <c r="V2723" s="4"/>
      <c r="W2723" s="4"/>
      <c r="AG2723" s="9"/>
      <c r="AT2723" s="4"/>
      <c r="AU2723" s="4"/>
      <c r="BA2723" s="4"/>
      <c r="BB2723" s="4"/>
    </row>
    <row r="2724" spans="15:54" x14ac:dyDescent="0.4">
      <c r="O2724" s="4"/>
      <c r="P2724" s="4"/>
      <c r="V2724" s="4"/>
      <c r="W2724" s="4"/>
      <c r="AG2724" s="9"/>
      <c r="AT2724" s="4"/>
      <c r="AU2724" s="4"/>
      <c r="BA2724" s="4"/>
      <c r="BB2724" s="4"/>
    </row>
    <row r="2725" spans="15:54" x14ac:dyDescent="0.4">
      <c r="O2725" s="4"/>
      <c r="P2725" s="4"/>
      <c r="V2725" s="4"/>
      <c r="W2725" s="4"/>
      <c r="AG2725" s="9"/>
      <c r="AT2725" s="4"/>
      <c r="AU2725" s="4"/>
      <c r="BA2725" s="4"/>
      <c r="BB2725" s="4"/>
    </row>
    <row r="2726" spans="15:54" x14ac:dyDescent="0.4">
      <c r="O2726" s="4"/>
      <c r="P2726" s="4"/>
      <c r="V2726" s="4"/>
      <c r="W2726" s="4"/>
      <c r="AG2726" s="9"/>
      <c r="AT2726" s="4"/>
      <c r="AU2726" s="4"/>
      <c r="BA2726" s="4"/>
      <c r="BB2726" s="4"/>
    </row>
    <row r="2727" spans="15:54" x14ac:dyDescent="0.4">
      <c r="O2727" s="4"/>
      <c r="P2727" s="4"/>
      <c r="V2727" s="4"/>
      <c r="W2727" s="4"/>
      <c r="AG2727" s="9"/>
      <c r="AT2727" s="4"/>
      <c r="AU2727" s="4"/>
      <c r="BA2727" s="4"/>
      <c r="BB2727" s="4"/>
    </row>
    <row r="2728" spans="15:54" x14ac:dyDescent="0.4">
      <c r="O2728" s="4"/>
      <c r="P2728" s="4"/>
      <c r="V2728" s="4"/>
      <c r="W2728" s="4"/>
      <c r="AG2728" s="9"/>
      <c r="AT2728" s="4"/>
      <c r="AU2728" s="4"/>
      <c r="BA2728" s="4"/>
      <c r="BB2728" s="4"/>
    </row>
    <row r="2729" spans="15:54" x14ac:dyDescent="0.4">
      <c r="O2729" s="4"/>
      <c r="P2729" s="4"/>
      <c r="V2729" s="4"/>
      <c r="W2729" s="4"/>
      <c r="AG2729" s="9"/>
      <c r="AT2729" s="4"/>
      <c r="AU2729" s="4"/>
      <c r="BA2729" s="4"/>
      <c r="BB2729" s="4"/>
    </row>
    <row r="2730" spans="15:54" x14ac:dyDescent="0.4">
      <c r="O2730" s="4"/>
      <c r="P2730" s="4"/>
      <c r="V2730" s="4"/>
      <c r="W2730" s="4"/>
      <c r="AG2730" s="9"/>
      <c r="AT2730" s="4"/>
      <c r="AU2730" s="4"/>
      <c r="BA2730" s="4"/>
      <c r="BB2730" s="4"/>
    </row>
    <row r="2731" spans="15:54" x14ac:dyDescent="0.4">
      <c r="O2731" s="4"/>
      <c r="P2731" s="4"/>
      <c r="V2731" s="4"/>
      <c r="W2731" s="4"/>
      <c r="AG2731" s="9"/>
      <c r="AT2731" s="4"/>
      <c r="AU2731" s="4"/>
      <c r="BA2731" s="4"/>
      <c r="BB2731" s="4"/>
    </row>
    <row r="2732" spans="15:54" x14ac:dyDescent="0.4">
      <c r="O2732" s="4"/>
      <c r="P2732" s="4"/>
      <c r="V2732" s="4"/>
      <c r="W2732" s="4"/>
      <c r="AG2732" s="9"/>
      <c r="AT2732" s="4"/>
      <c r="AU2732" s="4"/>
      <c r="BA2732" s="4"/>
      <c r="BB2732" s="4"/>
    </row>
    <row r="2733" spans="15:54" x14ac:dyDescent="0.4">
      <c r="O2733" s="4"/>
      <c r="P2733" s="4"/>
      <c r="V2733" s="4"/>
      <c r="W2733" s="4"/>
      <c r="AG2733" s="9"/>
      <c r="AT2733" s="4"/>
      <c r="AU2733" s="4"/>
      <c r="BA2733" s="4"/>
      <c r="BB2733" s="4"/>
    </row>
    <row r="2734" spans="15:54" x14ac:dyDescent="0.4">
      <c r="O2734" s="4"/>
      <c r="P2734" s="4"/>
      <c r="V2734" s="4"/>
      <c r="W2734" s="4"/>
      <c r="AG2734" s="9"/>
      <c r="AT2734" s="4"/>
      <c r="AU2734" s="4"/>
      <c r="BA2734" s="4"/>
      <c r="BB2734" s="4"/>
    </row>
    <row r="2735" spans="15:54" x14ac:dyDescent="0.4">
      <c r="O2735" s="4"/>
      <c r="P2735" s="4"/>
      <c r="V2735" s="4"/>
      <c r="W2735" s="4"/>
      <c r="AG2735" s="9"/>
      <c r="AT2735" s="4"/>
      <c r="AU2735" s="4"/>
      <c r="BA2735" s="4"/>
      <c r="BB2735" s="4"/>
    </row>
    <row r="2736" spans="15:54" x14ac:dyDescent="0.4">
      <c r="O2736" s="4"/>
      <c r="P2736" s="4"/>
      <c r="V2736" s="4"/>
      <c r="W2736" s="4"/>
      <c r="AG2736" s="9"/>
      <c r="AT2736" s="4"/>
      <c r="AU2736" s="4"/>
      <c r="BA2736" s="4"/>
      <c r="BB2736" s="4"/>
    </row>
    <row r="2737" spans="15:54" x14ac:dyDescent="0.4">
      <c r="O2737" s="4"/>
      <c r="P2737" s="4"/>
      <c r="V2737" s="4"/>
      <c r="W2737" s="4"/>
      <c r="AG2737" s="9"/>
      <c r="AT2737" s="4"/>
      <c r="AU2737" s="4"/>
      <c r="BA2737" s="4"/>
      <c r="BB2737" s="4"/>
    </row>
    <row r="2738" spans="15:54" x14ac:dyDescent="0.4">
      <c r="O2738" s="4"/>
      <c r="P2738" s="4"/>
      <c r="V2738" s="4"/>
      <c r="W2738" s="4"/>
      <c r="AG2738" s="9"/>
      <c r="AT2738" s="4"/>
      <c r="AU2738" s="4"/>
      <c r="BA2738" s="4"/>
      <c r="BB2738" s="4"/>
    </row>
    <row r="2739" spans="15:54" x14ac:dyDescent="0.4">
      <c r="O2739" s="4"/>
      <c r="P2739" s="4"/>
      <c r="V2739" s="4"/>
      <c r="W2739" s="4"/>
      <c r="AG2739" s="9"/>
      <c r="AT2739" s="4"/>
      <c r="AU2739" s="4"/>
      <c r="BA2739" s="4"/>
      <c r="BB2739" s="4"/>
    </row>
    <row r="2740" spans="15:54" x14ac:dyDescent="0.4">
      <c r="O2740" s="4"/>
      <c r="P2740" s="4"/>
      <c r="V2740" s="4"/>
      <c r="W2740" s="4"/>
      <c r="AG2740" s="9"/>
      <c r="AT2740" s="4"/>
      <c r="AU2740" s="4"/>
      <c r="BA2740" s="4"/>
      <c r="BB2740" s="4"/>
    </row>
    <row r="2741" spans="15:54" x14ac:dyDescent="0.4">
      <c r="O2741" s="4"/>
      <c r="P2741" s="4"/>
      <c r="V2741" s="4"/>
      <c r="W2741" s="4"/>
      <c r="AG2741" s="9"/>
      <c r="AT2741" s="4"/>
      <c r="AU2741" s="4"/>
      <c r="BA2741" s="4"/>
      <c r="BB2741" s="4"/>
    </row>
    <row r="2742" spans="15:54" x14ac:dyDescent="0.4">
      <c r="O2742" s="4"/>
      <c r="P2742" s="4"/>
      <c r="V2742" s="4"/>
      <c r="W2742" s="4"/>
      <c r="AG2742" s="9"/>
      <c r="AT2742" s="4"/>
      <c r="AU2742" s="4"/>
      <c r="BA2742" s="4"/>
      <c r="BB2742" s="4"/>
    </row>
    <row r="2743" spans="15:54" x14ac:dyDescent="0.4">
      <c r="O2743" s="4"/>
      <c r="P2743" s="4"/>
      <c r="V2743" s="4"/>
      <c r="W2743" s="4"/>
      <c r="AG2743" s="9"/>
      <c r="AT2743" s="4"/>
      <c r="AU2743" s="4"/>
      <c r="BA2743" s="4"/>
      <c r="BB2743" s="4"/>
    </row>
    <row r="2744" spans="15:54" x14ac:dyDescent="0.4">
      <c r="O2744" s="4"/>
      <c r="P2744" s="4"/>
      <c r="V2744" s="4"/>
      <c r="W2744" s="4"/>
      <c r="AG2744" s="9"/>
      <c r="AT2744" s="4"/>
      <c r="AU2744" s="4"/>
      <c r="BA2744" s="4"/>
      <c r="BB2744" s="4"/>
    </row>
    <row r="2745" spans="15:54" x14ac:dyDescent="0.4">
      <c r="O2745" s="4"/>
      <c r="P2745" s="4"/>
      <c r="V2745" s="4"/>
      <c r="W2745" s="4"/>
      <c r="AG2745" s="9"/>
      <c r="AT2745" s="4"/>
      <c r="AU2745" s="4"/>
      <c r="BA2745" s="4"/>
      <c r="BB2745" s="4"/>
    </row>
    <row r="2746" spans="15:54" x14ac:dyDescent="0.4">
      <c r="O2746" s="4"/>
      <c r="P2746" s="4"/>
      <c r="V2746" s="4"/>
      <c r="W2746" s="4"/>
      <c r="AG2746" s="9"/>
      <c r="AT2746" s="4"/>
      <c r="AU2746" s="4"/>
      <c r="BA2746" s="4"/>
      <c r="BB2746" s="4"/>
    </row>
    <row r="2747" spans="15:54" x14ac:dyDescent="0.4">
      <c r="O2747" s="4"/>
      <c r="P2747" s="4"/>
      <c r="V2747" s="4"/>
      <c r="W2747" s="4"/>
      <c r="AG2747" s="9"/>
      <c r="AT2747" s="4"/>
      <c r="AU2747" s="4"/>
      <c r="BA2747" s="4"/>
      <c r="BB2747" s="4"/>
    </row>
    <row r="2748" spans="15:54" x14ac:dyDescent="0.4">
      <c r="O2748" s="4"/>
      <c r="P2748" s="4"/>
      <c r="V2748" s="4"/>
      <c r="W2748" s="4"/>
      <c r="AG2748" s="9"/>
      <c r="AT2748" s="4"/>
      <c r="AU2748" s="4"/>
      <c r="BA2748" s="4"/>
      <c r="BB2748" s="4"/>
    </row>
    <row r="2749" spans="15:54" x14ac:dyDescent="0.4">
      <c r="O2749" s="4"/>
      <c r="P2749" s="4"/>
      <c r="V2749" s="4"/>
      <c r="W2749" s="4"/>
      <c r="AG2749" s="9"/>
      <c r="AT2749" s="4"/>
      <c r="AU2749" s="4"/>
      <c r="BA2749" s="4"/>
      <c r="BB2749" s="4"/>
    </row>
    <row r="2750" spans="15:54" x14ac:dyDescent="0.4">
      <c r="O2750" s="4"/>
      <c r="P2750" s="4"/>
      <c r="V2750" s="4"/>
      <c r="W2750" s="4"/>
      <c r="AG2750" s="9"/>
      <c r="AT2750" s="4"/>
      <c r="AU2750" s="4"/>
      <c r="BA2750" s="4"/>
      <c r="BB2750" s="4"/>
    </row>
    <row r="2751" spans="15:54" x14ac:dyDescent="0.4">
      <c r="O2751" s="4"/>
      <c r="P2751" s="4"/>
      <c r="V2751" s="4"/>
      <c r="W2751" s="4"/>
      <c r="AG2751" s="9"/>
      <c r="AT2751" s="4"/>
      <c r="AU2751" s="4"/>
      <c r="BA2751" s="4"/>
      <c r="BB2751" s="4"/>
    </row>
    <row r="2752" spans="15:54" x14ac:dyDescent="0.4">
      <c r="O2752" s="4"/>
      <c r="P2752" s="4"/>
      <c r="V2752" s="4"/>
      <c r="W2752" s="4"/>
      <c r="AG2752" s="9"/>
      <c r="AT2752" s="4"/>
      <c r="AU2752" s="4"/>
      <c r="BA2752" s="4"/>
      <c r="BB2752" s="4"/>
    </row>
    <row r="2753" spans="15:54" x14ac:dyDescent="0.4">
      <c r="O2753" s="4"/>
      <c r="P2753" s="4"/>
      <c r="V2753" s="4"/>
      <c r="W2753" s="4"/>
      <c r="AG2753" s="9"/>
      <c r="AT2753" s="4"/>
      <c r="AU2753" s="4"/>
      <c r="BA2753" s="4"/>
      <c r="BB2753" s="4"/>
    </row>
    <row r="2754" spans="15:54" x14ac:dyDescent="0.4">
      <c r="O2754" s="4"/>
      <c r="P2754" s="4"/>
      <c r="V2754" s="4"/>
      <c r="W2754" s="4"/>
      <c r="AG2754" s="9"/>
      <c r="AT2754" s="4"/>
      <c r="AU2754" s="4"/>
      <c r="BA2754" s="4"/>
      <c r="BB2754" s="4"/>
    </row>
    <row r="2755" spans="15:54" x14ac:dyDescent="0.4">
      <c r="O2755" s="4"/>
      <c r="P2755" s="4"/>
      <c r="V2755" s="4"/>
      <c r="W2755" s="4"/>
      <c r="AG2755" s="9"/>
      <c r="AT2755" s="4"/>
      <c r="AU2755" s="4"/>
      <c r="BA2755" s="4"/>
      <c r="BB2755" s="4"/>
    </row>
    <row r="2756" spans="15:54" x14ac:dyDescent="0.4">
      <c r="O2756" s="4"/>
      <c r="P2756" s="4"/>
      <c r="V2756" s="4"/>
      <c r="W2756" s="4"/>
      <c r="AG2756" s="9"/>
      <c r="AT2756" s="4"/>
      <c r="AU2756" s="4"/>
      <c r="BA2756" s="4"/>
      <c r="BB2756" s="4"/>
    </row>
    <row r="2757" spans="15:54" x14ac:dyDescent="0.4">
      <c r="O2757" s="4"/>
      <c r="P2757" s="4"/>
      <c r="V2757" s="4"/>
      <c r="W2757" s="4"/>
      <c r="AG2757" s="9"/>
      <c r="AT2757" s="4"/>
      <c r="AU2757" s="4"/>
      <c r="BA2757" s="4"/>
      <c r="BB2757" s="4"/>
    </row>
    <row r="2758" spans="15:54" x14ac:dyDescent="0.4">
      <c r="O2758" s="4"/>
      <c r="P2758" s="4"/>
      <c r="V2758" s="4"/>
      <c r="W2758" s="4"/>
      <c r="AG2758" s="9"/>
      <c r="AT2758" s="4"/>
      <c r="AU2758" s="4"/>
      <c r="BA2758" s="4"/>
      <c r="BB2758" s="4"/>
    </row>
    <row r="2759" spans="15:54" x14ac:dyDescent="0.4">
      <c r="O2759" s="4"/>
      <c r="P2759" s="4"/>
      <c r="V2759" s="4"/>
      <c r="W2759" s="4"/>
      <c r="AG2759" s="9"/>
      <c r="AT2759" s="4"/>
      <c r="AU2759" s="4"/>
      <c r="BA2759" s="4"/>
      <c r="BB2759" s="4"/>
    </row>
    <row r="2760" spans="15:54" x14ac:dyDescent="0.4">
      <c r="O2760" s="4"/>
      <c r="P2760" s="4"/>
      <c r="V2760" s="4"/>
      <c r="W2760" s="4"/>
      <c r="AG2760" s="9"/>
      <c r="AT2760" s="4"/>
      <c r="AU2760" s="4"/>
      <c r="BA2760" s="4"/>
      <c r="BB2760" s="4"/>
    </row>
    <row r="2761" spans="15:54" x14ac:dyDescent="0.4">
      <c r="O2761" s="4"/>
      <c r="P2761" s="4"/>
      <c r="V2761" s="4"/>
      <c r="W2761" s="4"/>
      <c r="AG2761" s="9"/>
      <c r="AT2761" s="4"/>
      <c r="AU2761" s="4"/>
      <c r="BA2761" s="4"/>
      <c r="BB2761" s="4"/>
    </row>
    <row r="2762" spans="15:54" x14ac:dyDescent="0.4">
      <c r="O2762" s="4"/>
      <c r="P2762" s="4"/>
      <c r="V2762" s="4"/>
      <c r="W2762" s="4"/>
      <c r="AG2762" s="9"/>
      <c r="AT2762" s="4"/>
      <c r="AU2762" s="4"/>
      <c r="BA2762" s="4"/>
      <c r="BB2762" s="4"/>
    </row>
    <row r="2763" spans="15:54" x14ac:dyDescent="0.4">
      <c r="O2763" s="4"/>
      <c r="P2763" s="4"/>
      <c r="V2763" s="4"/>
      <c r="W2763" s="4"/>
      <c r="AG2763" s="9"/>
      <c r="AT2763" s="4"/>
      <c r="AU2763" s="4"/>
      <c r="BA2763" s="4"/>
      <c r="BB2763" s="4"/>
    </row>
    <row r="2764" spans="15:54" x14ac:dyDescent="0.4">
      <c r="O2764" s="4"/>
      <c r="P2764" s="4"/>
      <c r="V2764" s="4"/>
      <c r="W2764" s="4"/>
      <c r="AG2764" s="9"/>
      <c r="AT2764" s="4"/>
      <c r="AU2764" s="4"/>
      <c r="BA2764" s="4"/>
      <c r="BB2764" s="4"/>
    </row>
    <row r="2765" spans="15:54" x14ac:dyDescent="0.4">
      <c r="O2765" s="4"/>
      <c r="P2765" s="4"/>
      <c r="V2765" s="4"/>
      <c r="W2765" s="4"/>
      <c r="AG2765" s="9"/>
      <c r="AT2765" s="4"/>
      <c r="AU2765" s="4"/>
      <c r="BA2765" s="4"/>
      <c r="BB2765" s="4"/>
    </row>
    <row r="2766" spans="15:54" x14ac:dyDescent="0.4">
      <c r="O2766" s="4"/>
      <c r="P2766" s="4"/>
      <c r="V2766" s="4"/>
      <c r="W2766" s="4"/>
      <c r="AG2766" s="9"/>
      <c r="AT2766" s="4"/>
      <c r="AU2766" s="4"/>
      <c r="BA2766" s="4"/>
      <c r="BB2766" s="4"/>
    </row>
    <row r="2767" spans="15:54" x14ac:dyDescent="0.4">
      <c r="O2767" s="4"/>
      <c r="P2767" s="4"/>
      <c r="V2767" s="4"/>
      <c r="W2767" s="4"/>
      <c r="AG2767" s="9"/>
      <c r="AT2767" s="4"/>
      <c r="AU2767" s="4"/>
      <c r="BA2767" s="4"/>
      <c r="BB2767" s="4"/>
    </row>
    <row r="2768" spans="15:54" x14ac:dyDescent="0.4">
      <c r="O2768" s="4"/>
      <c r="P2768" s="4"/>
      <c r="V2768" s="4"/>
      <c r="W2768" s="4"/>
      <c r="AG2768" s="9"/>
      <c r="AT2768" s="4"/>
      <c r="AU2768" s="4"/>
      <c r="BA2768" s="4"/>
      <c r="BB2768" s="4"/>
    </row>
    <row r="2769" spans="15:54" x14ac:dyDescent="0.4">
      <c r="O2769" s="4"/>
      <c r="P2769" s="4"/>
      <c r="V2769" s="4"/>
      <c r="W2769" s="4"/>
      <c r="AG2769" s="9"/>
      <c r="AT2769" s="4"/>
      <c r="AU2769" s="4"/>
      <c r="BA2769" s="4"/>
      <c r="BB2769" s="4"/>
    </row>
    <row r="2770" spans="15:54" x14ac:dyDescent="0.4">
      <c r="O2770" s="4"/>
      <c r="P2770" s="4"/>
      <c r="V2770" s="4"/>
      <c r="W2770" s="4"/>
      <c r="AG2770" s="9"/>
      <c r="AT2770" s="4"/>
      <c r="AU2770" s="4"/>
      <c r="BA2770" s="4"/>
      <c r="BB2770" s="4"/>
    </row>
    <row r="2771" spans="15:54" x14ac:dyDescent="0.4">
      <c r="O2771" s="4"/>
      <c r="P2771" s="4"/>
      <c r="V2771" s="4"/>
      <c r="W2771" s="4"/>
      <c r="AG2771" s="9"/>
      <c r="AT2771" s="4"/>
      <c r="AU2771" s="4"/>
      <c r="BA2771" s="4"/>
      <c r="BB2771" s="4"/>
    </row>
    <row r="2772" spans="15:54" x14ac:dyDescent="0.4">
      <c r="O2772" s="4"/>
      <c r="P2772" s="4"/>
      <c r="V2772" s="4"/>
      <c r="W2772" s="4"/>
      <c r="AG2772" s="9"/>
      <c r="AT2772" s="4"/>
      <c r="AU2772" s="4"/>
      <c r="BA2772" s="4"/>
      <c r="BB2772" s="4"/>
    </row>
    <row r="2773" spans="15:54" x14ac:dyDescent="0.4">
      <c r="O2773" s="4"/>
      <c r="P2773" s="4"/>
      <c r="V2773" s="4"/>
      <c r="W2773" s="4"/>
      <c r="AG2773" s="9"/>
      <c r="AT2773" s="4"/>
      <c r="AU2773" s="4"/>
      <c r="BA2773" s="4"/>
      <c r="BB2773" s="4"/>
    </row>
    <row r="2774" spans="15:54" x14ac:dyDescent="0.4">
      <c r="O2774" s="4"/>
      <c r="P2774" s="4"/>
      <c r="V2774" s="4"/>
      <c r="W2774" s="4"/>
      <c r="AG2774" s="9"/>
      <c r="AT2774" s="4"/>
      <c r="AU2774" s="4"/>
      <c r="BA2774" s="4"/>
      <c r="BB2774" s="4"/>
    </row>
    <row r="2775" spans="15:54" x14ac:dyDescent="0.4">
      <c r="O2775" s="4"/>
      <c r="P2775" s="4"/>
      <c r="V2775" s="4"/>
      <c r="W2775" s="4"/>
      <c r="AG2775" s="9"/>
      <c r="AT2775" s="4"/>
      <c r="AU2775" s="4"/>
      <c r="BA2775" s="4"/>
      <c r="BB2775" s="4"/>
    </row>
    <row r="2776" spans="15:54" x14ac:dyDescent="0.4">
      <c r="O2776" s="4"/>
      <c r="P2776" s="4"/>
      <c r="V2776" s="4"/>
      <c r="W2776" s="4"/>
      <c r="AG2776" s="9"/>
      <c r="AT2776" s="4"/>
      <c r="AU2776" s="4"/>
      <c r="BA2776" s="4"/>
      <c r="BB2776" s="4"/>
    </row>
    <row r="2777" spans="15:54" x14ac:dyDescent="0.4">
      <c r="O2777" s="4"/>
      <c r="P2777" s="4"/>
      <c r="V2777" s="4"/>
      <c r="W2777" s="4"/>
      <c r="AG2777" s="9"/>
      <c r="AT2777" s="4"/>
      <c r="AU2777" s="4"/>
      <c r="BA2777" s="4"/>
      <c r="BB2777" s="4"/>
    </row>
    <row r="2778" spans="15:54" x14ac:dyDescent="0.4">
      <c r="O2778" s="4"/>
      <c r="P2778" s="4"/>
      <c r="V2778" s="4"/>
      <c r="W2778" s="4"/>
      <c r="AG2778" s="9"/>
      <c r="AT2778" s="4"/>
      <c r="AU2778" s="4"/>
      <c r="BA2778" s="4"/>
      <c r="BB2778" s="4"/>
    </row>
    <row r="2779" spans="15:54" x14ac:dyDescent="0.4">
      <c r="O2779" s="4"/>
      <c r="P2779" s="4"/>
      <c r="V2779" s="4"/>
      <c r="W2779" s="4"/>
      <c r="AG2779" s="9"/>
      <c r="AT2779" s="4"/>
      <c r="AU2779" s="4"/>
      <c r="BA2779" s="4"/>
      <c r="BB2779" s="4"/>
    </row>
    <row r="2780" spans="15:54" x14ac:dyDescent="0.4">
      <c r="O2780" s="4"/>
      <c r="P2780" s="4"/>
      <c r="V2780" s="4"/>
      <c r="W2780" s="4"/>
      <c r="AT2780" s="4"/>
      <c r="AU2780" s="4"/>
      <c r="BA2780" s="4"/>
      <c r="BB2780" s="4"/>
    </row>
    <row r="2781" spans="15:54" x14ac:dyDescent="0.4">
      <c r="O2781" s="4"/>
      <c r="P2781" s="4"/>
      <c r="V2781" s="4"/>
      <c r="W2781" s="4"/>
      <c r="AG2781" s="9"/>
      <c r="AT2781" s="4"/>
      <c r="AU2781" s="4"/>
      <c r="BA2781" s="4"/>
      <c r="BB2781" s="4"/>
    </row>
    <row r="2782" spans="15:54" x14ac:dyDescent="0.4">
      <c r="O2782" s="4"/>
      <c r="P2782" s="4"/>
      <c r="V2782" s="4"/>
      <c r="W2782" s="4"/>
      <c r="AG2782" s="9"/>
      <c r="AT2782" s="4"/>
      <c r="AU2782" s="4"/>
      <c r="BA2782" s="4"/>
      <c r="BB2782" s="4"/>
    </row>
    <row r="2783" spans="15:54" x14ac:dyDescent="0.4">
      <c r="O2783" s="4"/>
      <c r="P2783" s="4"/>
      <c r="V2783" s="4"/>
      <c r="W2783" s="4"/>
      <c r="AG2783" s="9"/>
      <c r="AT2783" s="4"/>
      <c r="AU2783" s="4"/>
      <c r="BA2783" s="4"/>
      <c r="BB2783" s="4"/>
    </row>
    <row r="2784" spans="15:54" x14ac:dyDescent="0.4">
      <c r="O2784" s="4"/>
      <c r="P2784" s="4"/>
      <c r="V2784" s="4"/>
      <c r="W2784" s="4"/>
      <c r="AG2784" s="9"/>
      <c r="AT2784" s="4"/>
      <c r="AU2784" s="4"/>
      <c r="BA2784" s="4"/>
      <c r="BB2784" s="4"/>
    </row>
    <row r="2785" spans="15:54" x14ac:dyDescent="0.4">
      <c r="O2785" s="4"/>
      <c r="P2785" s="4"/>
      <c r="V2785" s="4"/>
      <c r="W2785" s="4"/>
      <c r="AG2785" s="9"/>
      <c r="AT2785" s="4"/>
      <c r="AU2785" s="4"/>
      <c r="BA2785" s="4"/>
      <c r="BB2785" s="4"/>
    </row>
    <row r="2786" spans="15:54" x14ac:dyDescent="0.4">
      <c r="O2786" s="4"/>
      <c r="P2786" s="4"/>
      <c r="V2786" s="4"/>
      <c r="W2786" s="4"/>
      <c r="AG2786" s="9"/>
      <c r="AT2786" s="4"/>
      <c r="AU2786" s="4"/>
      <c r="BA2786" s="4"/>
      <c r="BB2786" s="4"/>
    </row>
    <row r="2787" spans="15:54" x14ac:dyDescent="0.4">
      <c r="O2787" s="4"/>
      <c r="P2787" s="4"/>
      <c r="V2787" s="4"/>
      <c r="W2787" s="4"/>
      <c r="AG2787" s="9"/>
      <c r="AT2787" s="4"/>
      <c r="AU2787" s="4"/>
      <c r="BA2787" s="4"/>
      <c r="BB2787" s="4"/>
    </row>
    <row r="2788" spans="15:54" x14ac:dyDescent="0.4">
      <c r="O2788" s="4"/>
      <c r="P2788" s="4"/>
      <c r="V2788" s="4"/>
      <c r="W2788" s="4"/>
      <c r="AG2788" s="9"/>
      <c r="AT2788" s="4"/>
      <c r="AU2788" s="4"/>
      <c r="BA2788" s="4"/>
      <c r="BB2788" s="4"/>
    </row>
    <row r="2789" spans="15:54" x14ac:dyDescent="0.4">
      <c r="O2789" s="4"/>
      <c r="P2789" s="4"/>
      <c r="V2789" s="4"/>
      <c r="W2789" s="4"/>
      <c r="AG2789" s="9"/>
      <c r="AT2789" s="4"/>
      <c r="AU2789" s="4"/>
      <c r="BA2789" s="4"/>
      <c r="BB2789" s="4"/>
    </row>
    <row r="2790" spans="15:54" x14ac:dyDescent="0.4">
      <c r="O2790" s="4"/>
      <c r="P2790" s="4"/>
      <c r="V2790" s="4"/>
      <c r="W2790" s="4"/>
      <c r="AG2790" s="9"/>
      <c r="AT2790" s="4"/>
      <c r="AU2790" s="4"/>
      <c r="BA2790" s="4"/>
      <c r="BB2790" s="4"/>
    </row>
    <row r="2791" spans="15:54" x14ac:dyDescent="0.4">
      <c r="O2791" s="4"/>
      <c r="P2791" s="4"/>
      <c r="V2791" s="4"/>
      <c r="W2791" s="4"/>
      <c r="AG2791" s="9"/>
      <c r="AT2791" s="4"/>
      <c r="AU2791" s="4"/>
      <c r="BA2791" s="4"/>
      <c r="BB2791" s="4"/>
    </row>
    <row r="2792" spans="15:54" x14ac:dyDescent="0.4">
      <c r="O2792" s="4"/>
      <c r="P2792" s="4"/>
      <c r="V2792" s="4"/>
      <c r="W2792" s="4"/>
      <c r="AG2792" s="9"/>
      <c r="AT2792" s="4"/>
      <c r="AU2792" s="4"/>
      <c r="BA2792" s="4"/>
      <c r="BB2792" s="4"/>
    </row>
    <row r="2793" spans="15:54" x14ac:dyDescent="0.4">
      <c r="O2793" s="4"/>
      <c r="P2793" s="4"/>
      <c r="V2793" s="4"/>
      <c r="W2793" s="4"/>
      <c r="AG2793" s="9"/>
      <c r="AT2793" s="4"/>
      <c r="AU2793" s="4"/>
      <c r="BA2793" s="4"/>
      <c r="BB2793" s="4"/>
    </row>
    <row r="2794" spans="15:54" x14ac:dyDescent="0.4">
      <c r="O2794" s="4"/>
      <c r="P2794" s="4"/>
      <c r="V2794" s="4"/>
      <c r="W2794" s="4"/>
      <c r="AG2794" s="9"/>
      <c r="AT2794" s="4"/>
      <c r="AU2794" s="4"/>
      <c r="BA2794" s="4"/>
      <c r="BB2794" s="4"/>
    </row>
    <row r="2795" spans="15:54" x14ac:dyDescent="0.4">
      <c r="O2795" s="4"/>
      <c r="P2795" s="4"/>
      <c r="V2795" s="4"/>
      <c r="W2795" s="4"/>
      <c r="AG2795" s="9"/>
      <c r="AT2795" s="4"/>
      <c r="AU2795" s="4"/>
      <c r="BA2795" s="4"/>
      <c r="BB2795" s="4"/>
    </row>
    <row r="2796" spans="15:54" x14ac:dyDescent="0.4">
      <c r="O2796" s="4"/>
      <c r="P2796" s="4"/>
      <c r="V2796" s="4"/>
      <c r="W2796" s="4"/>
      <c r="AG2796" s="9"/>
      <c r="AT2796" s="4"/>
      <c r="AU2796" s="4"/>
      <c r="BA2796" s="4"/>
      <c r="BB2796" s="4"/>
    </row>
    <row r="2797" spans="15:54" x14ac:dyDescent="0.4">
      <c r="O2797" s="4"/>
      <c r="P2797" s="4"/>
      <c r="V2797" s="4"/>
      <c r="W2797" s="4"/>
      <c r="AG2797" s="9"/>
      <c r="AT2797" s="4"/>
      <c r="AU2797" s="4"/>
      <c r="BA2797" s="4"/>
      <c r="BB2797" s="4"/>
    </row>
    <row r="2798" spans="15:54" x14ac:dyDescent="0.4">
      <c r="O2798" s="4"/>
      <c r="P2798" s="4"/>
      <c r="V2798" s="4"/>
      <c r="W2798" s="4"/>
      <c r="AG2798" s="9"/>
      <c r="AT2798" s="4"/>
      <c r="AU2798" s="4"/>
      <c r="BA2798" s="4"/>
      <c r="BB2798" s="4"/>
    </row>
    <row r="2799" spans="15:54" x14ac:dyDescent="0.4">
      <c r="O2799" s="4"/>
      <c r="P2799" s="4"/>
      <c r="V2799" s="4"/>
      <c r="W2799" s="4"/>
      <c r="AG2799" s="9"/>
      <c r="AT2799" s="4"/>
      <c r="AU2799" s="4"/>
      <c r="BA2799" s="4"/>
      <c r="BB2799" s="4"/>
    </row>
    <row r="2800" spans="15:54" x14ac:dyDescent="0.4">
      <c r="O2800" s="4"/>
      <c r="P2800" s="4"/>
      <c r="V2800" s="4"/>
      <c r="W2800" s="4"/>
      <c r="AT2800" s="4"/>
      <c r="AU2800" s="4"/>
      <c r="BA2800" s="4"/>
      <c r="BB2800" s="4"/>
    </row>
    <row r="2801" spans="15:54" x14ac:dyDescent="0.4">
      <c r="O2801" s="4"/>
      <c r="P2801" s="4"/>
      <c r="V2801" s="4"/>
      <c r="W2801" s="4"/>
      <c r="AG2801" s="9"/>
      <c r="AT2801" s="4"/>
      <c r="AU2801" s="4"/>
      <c r="BA2801" s="4"/>
      <c r="BB2801" s="4"/>
    </row>
    <row r="2802" spans="15:54" x14ac:dyDescent="0.4">
      <c r="O2802" s="4"/>
      <c r="P2802" s="4"/>
      <c r="V2802" s="4"/>
      <c r="W2802" s="4"/>
      <c r="AG2802" s="9"/>
      <c r="AT2802" s="4"/>
      <c r="AU2802" s="4"/>
      <c r="BA2802" s="4"/>
      <c r="BB2802" s="4"/>
    </row>
    <row r="2803" spans="15:54" x14ac:dyDescent="0.4">
      <c r="O2803" s="4"/>
      <c r="P2803" s="4"/>
      <c r="V2803" s="4"/>
      <c r="W2803" s="4"/>
      <c r="AG2803" s="9"/>
      <c r="AT2803" s="4"/>
      <c r="AU2803" s="4"/>
      <c r="BA2803" s="4"/>
      <c r="BB2803" s="4"/>
    </row>
    <row r="2804" spans="15:54" x14ac:dyDescent="0.4">
      <c r="O2804" s="4"/>
      <c r="P2804" s="4"/>
      <c r="V2804" s="4"/>
      <c r="W2804" s="4"/>
      <c r="AG2804" s="9"/>
      <c r="AT2804" s="4"/>
      <c r="AU2804" s="4"/>
      <c r="BA2804" s="4"/>
      <c r="BB2804" s="4"/>
    </row>
    <row r="2805" spans="15:54" x14ac:dyDescent="0.4">
      <c r="O2805" s="4"/>
      <c r="P2805" s="4"/>
      <c r="V2805" s="4"/>
      <c r="W2805" s="4"/>
      <c r="AG2805" s="9"/>
      <c r="AT2805" s="4"/>
      <c r="AU2805" s="4"/>
      <c r="BA2805" s="4"/>
      <c r="BB2805" s="4"/>
    </row>
    <row r="2806" spans="15:54" x14ac:dyDescent="0.4">
      <c r="O2806" s="4"/>
      <c r="P2806" s="4"/>
      <c r="V2806" s="4"/>
      <c r="W2806" s="4"/>
      <c r="AG2806" s="9"/>
      <c r="AT2806" s="4"/>
      <c r="AU2806" s="4"/>
      <c r="BA2806" s="4"/>
      <c r="BB2806" s="4"/>
    </row>
    <row r="2807" spans="15:54" x14ac:dyDescent="0.4">
      <c r="O2807" s="4"/>
      <c r="P2807" s="4"/>
      <c r="V2807" s="4"/>
      <c r="W2807" s="4"/>
      <c r="AG2807" s="9"/>
      <c r="AT2807" s="4"/>
      <c r="AU2807" s="4"/>
      <c r="BA2807" s="4"/>
      <c r="BB2807" s="4"/>
    </row>
    <row r="2808" spans="15:54" x14ac:dyDescent="0.4">
      <c r="O2808" s="4"/>
      <c r="P2808" s="4"/>
      <c r="V2808" s="4"/>
      <c r="W2808" s="4"/>
      <c r="AG2808" s="9"/>
      <c r="AT2808" s="4"/>
      <c r="AU2808" s="4"/>
      <c r="BA2808" s="4"/>
      <c r="BB2808" s="4"/>
    </row>
    <row r="2809" spans="15:54" x14ac:dyDescent="0.4">
      <c r="O2809" s="4"/>
      <c r="P2809" s="4"/>
      <c r="V2809" s="4"/>
      <c r="W2809" s="4"/>
      <c r="AG2809" s="9"/>
      <c r="AT2809" s="4"/>
      <c r="AU2809" s="4"/>
      <c r="BA2809" s="4"/>
      <c r="BB2809" s="4"/>
    </row>
    <row r="2810" spans="15:54" x14ac:dyDescent="0.4">
      <c r="O2810" s="4"/>
      <c r="P2810" s="4"/>
      <c r="V2810" s="4"/>
      <c r="W2810" s="4"/>
      <c r="AG2810" s="9"/>
      <c r="AT2810" s="4"/>
      <c r="AU2810" s="4"/>
      <c r="BA2810" s="4"/>
      <c r="BB2810" s="4"/>
    </row>
    <row r="2811" spans="15:54" x14ac:dyDescent="0.4">
      <c r="O2811" s="4"/>
      <c r="P2811" s="4"/>
      <c r="V2811" s="4"/>
      <c r="W2811" s="4"/>
      <c r="AG2811" s="9"/>
      <c r="AT2811" s="4"/>
      <c r="AU2811" s="4"/>
      <c r="BA2811" s="4"/>
      <c r="BB2811" s="4"/>
    </row>
    <row r="2812" spans="15:54" x14ac:dyDescent="0.4">
      <c r="O2812" s="4"/>
      <c r="P2812" s="4"/>
      <c r="V2812" s="4"/>
      <c r="W2812" s="4"/>
      <c r="AG2812" s="9"/>
      <c r="AT2812" s="4"/>
      <c r="AU2812" s="4"/>
      <c r="BA2812" s="4"/>
      <c r="BB2812" s="4"/>
    </row>
    <row r="2813" spans="15:54" x14ac:dyDescent="0.4">
      <c r="O2813" s="4"/>
      <c r="P2813" s="4"/>
      <c r="V2813" s="4"/>
      <c r="W2813" s="4"/>
      <c r="AG2813" s="9"/>
      <c r="AT2813" s="4"/>
      <c r="AU2813" s="4"/>
      <c r="BA2813" s="4"/>
      <c r="BB2813" s="4"/>
    </row>
    <row r="2814" spans="15:54" x14ac:dyDescent="0.4">
      <c r="O2814" s="4"/>
      <c r="P2814" s="4"/>
      <c r="V2814" s="4"/>
      <c r="W2814" s="4"/>
      <c r="AG2814" s="9"/>
      <c r="AT2814" s="4"/>
      <c r="AU2814" s="4"/>
      <c r="BA2814" s="4"/>
      <c r="BB2814" s="4"/>
    </row>
    <row r="2815" spans="15:54" x14ac:dyDescent="0.4">
      <c r="O2815" s="4"/>
      <c r="P2815" s="4"/>
      <c r="V2815" s="4"/>
      <c r="W2815" s="4"/>
      <c r="AG2815" s="9"/>
      <c r="AT2815" s="4"/>
      <c r="AU2815" s="4"/>
      <c r="BA2815" s="4"/>
      <c r="BB2815" s="4"/>
    </row>
    <row r="2816" spans="15:54" x14ac:dyDescent="0.4">
      <c r="O2816" s="4"/>
      <c r="P2816" s="4"/>
      <c r="V2816" s="4"/>
      <c r="W2816" s="4"/>
      <c r="AG2816" s="9"/>
      <c r="AT2816" s="4"/>
      <c r="AU2816" s="4"/>
      <c r="BA2816" s="4"/>
      <c r="BB2816" s="4"/>
    </row>
    <row r="2817" spans="15:54" x14ac:dyDescent="0.4">
      <c r="O2817" s="4"/>
      <c r="P2817" s="4"/>
      <c r="V2817" s="4"/>
      <c r="W2817" s="4"/>
      <c r="AG2817" s="9"/>
      <c r="AT2817" s="4"/>
      <c r="AU2817" s="4"/>
      <c r="BA2817" s="4"/>
      <c r="BB2817" s="4"/>
    </row>
    <row r="2818" spans="15:54" x14ac:dyDescent="0.4">
      <c r="O2818" s="4"/>
      <c r="P2818" s="4"/>
      <c r="V2818" s="4"/>
      <c r="W2818" s="4"/>
      <c r="AG2818" s="9"/>
      <c r="AT2818" s="4"/>
      <c r="AU2818" s="4"/>
      <c r="BA2818" s="4"/>
      <c r="BB2818" s="4"/>
    </row>
    <row r="2819" spans="15:54" x14ac:dyDescent="0.4">
      <c r="O2819" s="4"/>
      <c r="P2819" s="4"/>
      <c r="V2819" s="4"/>
      <c r="W2819" s="4"/>
      <c r="AG2819" s="9"/>
      <c r="AT2819" s="4"/>
      <c r="AU2819" s="4"/>
      <c r="BA2819" s="4"/>
      <c r="BB2819" s="4"/>
    </row>
    <row r="2820" spans="15:54" x14ac:dyDescent="0.4">
      <c r="O2820" s="4"/>
      <c r="P2820" s="4"/>
      <c r="V2820" s="4"/>
      <c r="W2820" s="4"/>
      <c r="AG2820" s="9"/>
      <c r="AT2820" s="4"/>
      <c r="AU2820" s="4"/>
      <c r="BA2820" s="4"/>
      <c r="BB2820" s="4"/>
    </row>
    <row r="2821" spans="15:54" x14ac:dyDescent="0.4">
      <c r="O2821" s="4"/>
      <c r="P2821" s="4"/>
      <c r="V2821" s="4"/>
      <c r="W2821" s="4"/>
      <c r="AG2821" s="9"/>
      <c r="AT2821" s="4"/>
      <c r="AU2821" s="4"/>
      <c r="BA2821" s="4"/>
      <c r="BB2821" s="4"/>
    </row>
    <row r="2822" spans="15:54" x14ac:dyDescent="0.4">
      <c r="O2822" s="4"/>
      <c r="P2822" s="4"/>
      <c r="V2822" s="4"/>
      <c r="W2822" s="4"/>
      <c r="AG2822" s="9"/>
      <c r="AT2822" s="4"/>
      <c r="AU2822" s="4"/>
      <c r="BA2822" s="4"/>
      <c r="BB2822" s="4"/>
    </row>
    <row r="2823" spans="15:54" x14ac:dyDescent="0.4">
      <c r="O2823" s="4"/>
      <c r="P2823" s="4"/>
      <c r="V2823" s="4"/>
      <c r="W2823" s="4"/>
      <c r="AG2823" s="9"/>
      <c r="AT2823" s="4"/>
      <c r="AU2823" s="4"/>
      <c r="BA2823" s="4"/>
      <c r="BB2823" s="4"/>
    </row>
    <row r="2824" spans="15:54" x14ac:dyDescent="0.4">
      <c r="O2824" s="4"/>
      <c r="P2824" s="4"/>
      <c r="V2824" s="4"/>
      <c r="W2824" s="4"/>
      <c r="AG2824" s="9"/>
      <c r="AT2824" s="4"/>
      <c r="AU2824" s="4"/>
      <c r="BA2824" s="4"/>
      <c r="BB2824" s="4"/>
    </row>
    <row r="2825" spans="15:54" x14ac:dyDescent="0.4">
      <c r="O2825" s="4"/>
      <c r="P2825" s="4"/>
      <c r="V2825" s="4"/>
      <c r="W2825" s="4"/>
      <c r="AG2825" s="9"/>
      <c r="AT2825" s="4"/>
      <c r="AU2825" s="4"/>
      <c r="BA2825" s="4"/>
      <c r="BB2825" s="4"/>
    </row>
    <row r="2826" spans="15:54" x14ac:dyDescent="0.4">
      <c r="O2826" s="4"/>
      <c r="P2826" s="4"/>
      <c r="V2826" s="4"/>
      <c r="W2826" s="4"/>
      <c r="AG2826" s="9"/>
      <c r="AT2826" s="4"/>
      <c r="AU2826" s="4"/>
      <c r="BA2826" s="4"/>
      <c r="BB2826" s="4"/>
    </row>
    <row r="2827" spans="15:54" x14ac:dyDescent="0.4">
      <c r="O2827" s="4"/>
      <c r="P2827" s="4"/>
      <c r="V2827" s="4"/>
      <c r="W2827" s="4"/>
      <c r="AG2827" s="9"/>
      <c r="AT2827" s="4"/>
      <c r="AU2827" s="4"/>
      <c r="BA2827" s="4"/>
      <c r="BB2827" s="4"/>
    </row>
    <row r="2828" spans="15:54" x14ac:dyDescent="0.4">
      <c r="O2828" s="4"/>
      <c r="P2828" s="4"/>
      <c r="V2828" s="4"/>
      <c r="W2828" s="4"/>
      <c r="AG2828" s="9"/>
      <c r="AT2828" s="4"/>
      <c r="AU2828" s="4"/>
      <c r="BA2828" s="4"/>
      <c r="BB2828" s="4"/>
    </row>
    <row r="2829" spans="15:54" x14ac:dyDescent="0.4">
      <c r="O2829" s="4"/>
      <c r="P2829" s="4"/>
      <c r="V2829" s="4"/>
      <c r="W2829" s="4"/>
      <c r="AG2829" s="9"/>
      <c r="AT2829" s="4"/>
      <c r="AU2829" s="4"/>
      <c r="BA2829" s="4"/>
      <c r="BB2829" s="4"/>
    </row>
    <row r="2830" spans="15:54" x14ac:dyDescent="0.4">
      <c r="O2830" s="4"/>
      <c r="P2830" s="4"/>
      <c r="V2830" s="4"/>
      <c r="W2830" s="4"/>
      <c r="AG2830" s="9"/>
      <c r="AT2830" s="4"/>
      <c r="AU2830" s="4"/>
      <c r="BA2830" s="4"/>
      <c r="BB2830" s="4"/>
    </row>
    <row r="2831" spans="15:54" x14ac:dyDescent="0.4">
      <c r="O2831" s="4"/>
      <c r="P2831" s="4"/>
      <c r="V2831" s="4"/>
      <c r="W2831" s="4"/>
      <c r="AG2831" s="9"/>
      <c r="AT2831" s="4"/>
      <c r="AU2831" s="4"/>
      <c r="BA2831" s="4"/>
      <c r="BB2831" s="4"/>
    </row>
    <row r="2832" spans="15:54" x14ac:dyDescent="0.4">
      <c r="O2832" s="4"/>
      <c r="P2832" s="4"/>
      <c r="V2832" s="4"/>
      <c r="W2832" s="4"/>
      <c r="AG2832" s="9"/>
      <c r="AT2832" s="4"/>
      <c r="AU2832" s="4"/>
      <c r="BA2832" s="4"/>
      <c r="BB2832" s="4"/>
    </row>
    <row r="2833" spans="15:54" x14ac:dyDescent="0.4">
      <c r="O2833" s="4"/>
      <c r="P2833" s="4"/>
      <c r="V2833" s="4"/>
      <c r="W2833" s="4"/>
      <c r="AG2833" s="9"/>
      <c r="AT2833" s="4"/>
      <c r="AU2833" s="4"/>
      <c r="BA2833" s="4"/>
      <c r="BB2833" s="4"/>
    </row>
    <row r="2834" spans="15:54" x14ac:dyDescent="0.4">
      <c r="O2834" s="4"/>
      <c r="P2834" s="4"/>
      <c r="V2834" s="4"/>
      <c r="W2834" s="4"/>
      <c r="AG2834" s="9"/>
      <c r="AT2834" s="4"/>
      <c r="AU2834" s="4"/>
      <c r="BA2834" s="4"/>
      <c r="BB2834" s="4"/>
    </row>
    <row r="2835" spans="15:54" x14ac:dyDescent="0.4">
      <c r="O2835" s="4"/>
      <c r="P2835" s="4"/>
      <c r="V2835" s="4"/>
      <c r="W2835" s="4"/>
      <c r="AG2835" s="9"/>
      <c r="AT2835" s="4"/>
      <c r="AU2835" s="4"/>
      <c r="BA2835" s="4"/>
      <c r="BB2835" s="4"/>
    </row>
    <row r="2836" spans="15:54" x14ac:dyDescent="0.4">
      <c r="O2836" s="4"/>
      <c r="P2836" s="4"/>
      <c r="V2836" s="4"/>
      <c r="W2836" s="4"/>
      <c r="AG2836" s="9"/>
      <c r="AT2836" s="4"/>
      <c r="AU2836" s="4"/>
      <c r="BA2836" s="4"/>
      <c r="BB2836" s="4"/>
    </row>
    <row r="2837" spans="15:54" x14ac:dyDescent="0.4">
      <c r="O2837" s="4"/>
      <c r="P2837" s="4"/>
      <c r="V2837" s="4"/>
      <c r="W2837" s="4"/>
      <c r="AG2837" s="9"/>
      <c r="AT2837" s="4"/>
      <c r="AU2837" s="4"/>
      <c r="BA2837" s="4"/>
      <c r="BB2837" s="4"/>
    </row>
    <row r="2838" spans="15:54" x14ac:dyDescent="0.4">
      <c r="O2838" s="4"/>
      <c r="P2838" s="4"/>
      <c r="V2838" s="4"/>
      <c r="W2838" s="4"/>
      <c r="AG2838" s="9"/>
      <c r="AT2838" s="4"/>
      <c r="AU2838" s="4"/>
      <c r="BA2838" s="4"/>
      <c r="BB2838" s="4"/>
    </row>
    <row r="2839" spans="15:54" x14ac:dyDescent="0.4">
      <c r="O2839" s="4"/>
      <c r="P2839" s="4"/>
      <c r="V2839" s="4"/>
      <c r="W2839" s="4"/>
      <c r="AG2839" s="9"/>
      <c r="AT2839" s="4"/>
      <c r="AU2839" s="4"/>
      <c r="BA2839" s="4"/>
      <c r="BB2839" s="4"/>
    </row>
    <row r="2840" spans="15:54" x14ac:dyDescent="0.4">
      <c r="O2840" s="4"/>
      <c r="P2840" s="4"/>
      <c r="V2840" s="4"/>
      <c r="W2840" s="4"/>
      <c r="AG2840" s="9"/>
      <c r="AT2840" s="4"/>
      <c r="AU2840" s="4"/>
      <c r="BA2840" s="4"/>
      <c r="BB2840" s="4"/>
    </row>
    <row r="2841" spans="15:54" x14ac:dyDescent="0.4">
      <c r="O2841" s="4"/>
      <c r="P2841" s="4"/>
      <c r="V2841" s="4"/>
      <c r="W2841" s="4"/>
      <c r="AG2841" s="9"/>
      <c r="AT2841" s="4"/>
      <c r="AU2841" s="4"/>
      <c r="BA2841" s="4"/>
      <c r="BB2841" s="4"/>
    </row>
    <row r="2842" spans="15:54" x14ac:dyDescent="0.4">
      <c r="O2842" s="4"/>
      <c r="P2842" s="4"/>
      <c r="V2842" s="4"/>
      <c r="W2842" s="4"/>
      <c r="AG2842" s="9"/>
      <c r="AT2842" s="4"/>
      <c r="AU2842" s="4"/>
      <c r="BA2842" s="4"/>
      <c r="BB2842" s="4"/>
    </row>
    <row r="2843" spans="15:54" x14ac:dyDescent="0.4">
      <c r="O2843" s="4"/>
      <c r="P2843" s="4"/>
      <c r="V2843" s="4"/>
      <c r="W2843" s="4"/>
      <c r="AG2843" s="9"/>
      <c r="AT2843" s="4"/>
      <c r="AU2843" s="4"/>
      <c r="BA2843" s="4"/>
      <c r="BB2843" s="4"/>
    </row>
    <row r="2844" spans="15:54" x14ac:dyDescent="0.4">
      <c r="O2844" s="4"/>
      <c r="P2844" s="4"/>
      <c r="V2844" s="4"/>
      <c r="W2844" s="4"/>
      <c r="AG2844" s="9"/>
      <c r="AT2844" s="4"/>
      <c r="AU2844" s="4"/>
      <c r="BA2844" s="4"/>
      <c r="BB2844" s="4"/>
    </row>
    <row r="2845" spans="15:54" x14ac:dyDescent="0.4">
      <c r="O2845" s="4"/>
      <c r="P2845" s="4"/>
      <c r="V2845" s="4"/>
      <c r="W2845" s="4"/>
      <c r="AG2845" s="9"/>
      <c r="AT2845" s="4"/>
      <c r="AU2845" s="4"/>
      <c r="BA2845" s="4"/>
      <c r="BB2845" s="4"/>
    </row>
    <row r="2846" spans="15:54" x14ac:dyDescent="0.4">
      <c r="O2846" s="4"/>
      <c r="P2846" s="4"/>
      <c r="V2846" s="4"/>
      <c r="W2846" s="4"/>
      <c r="AG2846" s="9"/>
      <c r="AT2846" s="4"/>
      <c r="AU2846" s="4"/>
      <c r="BA2846" s="4"/>
      <c r="BB2846" s="4"/>
    </row>
    <row r="2847" spans="15:54" x14ac:dyDescent="0.4">
      <c r="O2847" s="4"/>
      <c r="P2847" s="4"/>
      <c r="V2847" s="4"/>
      <c r="W2847" s="4"/>
      <c r="AG2847" s="9"/>
      <c r="AT2847" s="4"/>
      <c r="AU2847" s="4"/>
      <c r="BA2847" s="4"/>
      <c r="BB2847" s="4"/>
    </row>
    <row r="2848" spans="15:54" x14ac:dyDescent="0.4">
      <c r="O2848" s="4"/>
      <c r="P2848" s="4"/>
      <c r="V2848" s="4"/>
      <c r="W2848" s="4"/>
      <c r="AG2848" s="9"/>
      <c r="AT2848" s="4"/>
      <c r="AU2848" s="4"/>
      <c r="BA2848" s="4"/>
      <c r="BB2848" s="4"/>
    </row>
    <row r="2849" spans="15:54" x14ac:dyDescent="0.4">
      <c r="O2849" s="4"/>
      <c r="P2849" s="4"/>
      <c r="V2849" s="4"/>
      <c r="W2849" s="4"/>
      <c r="AG2849" s="9"/>
      <c r="AT2849" s="4"/>
      <c r="AU2849" s="4"/>
      <c r="BA2849" s="4"/>
      <c r="BB2849" s="4"/>
    </row>
    <row r="2850" spans="15:54" x14ac:dyDescent="0.4">
      <c r="O2850" s="4"/>
      <c r="P2850" s="4"/>
      <c r="V2850" s="4"/>
      <c r="W2850" s="4"/>
      <c r="AG2850" s="9"/>
      <c r="AT2850" s="4"/>
      <c r="AU2850" s="4"/>
      <c r="BA2850" s="4"/>
      <c r="BB2850" s="4"/>
    </row>
    <row r="2851" spans="15:54" x14ac:dyDescent="0.4">
      <c r="O2851" s="4"/>
      <c r="P2851" s="4"/>
      <c r="V2851" s="4"/>
      <c r="W2851" s="4"/>
      <c r="AG2851" s="9"/>
      <c r="AT2851" s="4"/>
      <c r="AU2851" s="4"/>
      <c r="BA2851" s="4"/>
      <c r="BB2851" s="4"/>
    </row>
    <row r="2852" spans="15:54" x14ac:dyDescent="0.4">
      <c r="O2852" s="4"/>
      <c r="P2852" s="4"/>
      <c r="V2852" s="4"/>
      <c r="W2852" s="4"/>
      <c r="AG2852" s="9"/>
      <c r="AT2852" s="4"/>
      <c r="AU2852" s="4"/>
      <c r="BA2852" s="4"/>
      <c r="BB2852" s="4"/>
    </row>
    <row r="2853" spans="15:54" x14ac:dyDescent="0.4">
      <c r="O2853" s="4"/>
      <c r="P2853" s="4"/>
      <c r="V2853" s="4"/>
      <c r="W2853" s="4"/>
      <c r="AG2853" s="9"/>
      <c r="AT2853" s="4"/>
      <c r="AU2853" s="4"/>
      <c r="BA2853" s="4"/>
      <c r="BB2853" s="4"/>
    </row>
    <row r="2854" spans="15:54" x14ac:dyDescent="0.4">
      <c r="O2854" s="4"/>
      <c r="P2854" s="4"/>
      <c r="V2854" s="4"/>
      <c r="W2854" s="4"/>
      <c r="AG2854" s="9"/>
      <c r="AT2854" s="4"/>
      <c r="AU2854" s="4"/>
      <c r="BA2854" s="4"/>
      <c r="BB2854" s="4"/>
    </row>
    <row r="2855" spans="15:54" x14ac:dyDescent="0.4">
      <c r="O2855" s="4"/>
      <c r="P2855" s="4"/>
      <c r="V2855" s="4"/>
      <c r="W2855" s="4"/>
      <c r="AG2855" s="9"/>
      <c r="AT2855" s="4"/>
      <c r="AU2855" s="4"/>
      <c r="BA2855" s="4"/>
      <c r="BB2855" s="4"/>
    </row>
    <row r="2856" spans="15:54" x14ac:dyDescent="0.4">
      <c r="O2856" s="4"/>
      <c r="P2856" s="4"/>
      <c r="V2856" s="4"/>
      <c r="W2856" s="4"/>
      <c r="AG2856" s="9"/>
      <c r="AT2856" s="4"/>
      <c r="AU2856" s="4"/>
      <c r="BA2856" s="4"/>
      <c r="BB2856" s="4"/>
    </row>
    <row r="2857" spans="15:54" x14ac:dyDescent="0.4">
      <c r="O2857" s="4"/>
      <c r="P2857" s="4"/>
      <c r="V2857" s="4"/>
      <c r="W2857" s="4"/>
      <c r="AG2857" s="9"/>
      <c r="AT2857" s="4"/>
      <c r="AU2857" s="4"/>
      <c r="BA2857" s="4"/>
      <c r="BB2857" s="4"/>
    </row>
    <row r="2858" spans="15:54" x14ac:dyDescent="0.4">
      <c r="O2858" s="4"/>
      <c r="P2858" s="4"/>
      <c r="V2858" s="4"/>
      <c r="W2858" s="4"/>
      <c r="AG2858" s="9"/>
      <c r="AT2858" s="4"/>
      <c r="AU2858" s="4"/>
      <c r="BA2858" s="4"/>
      <c r="BB2858" s="4"/>
    </row>
    <row r="2859" spans="15:54" x14ac:dyDescent="0.4">
      <c r="O2859" s="4"/>
      <c r="P2859" s="4"/>
      <c r="V2859" s="4"/>
      <c r="W2859" s="4"/>
      <c r="AG2859" s="9"/>
      <c r="AT2859" s="4"/>
      <c r="AU2859" s="4"/>
      <c r="BA2859" s="4"/>
      <c r="BB2859" s="4"/>
    </row>
    <row r="2860" spans="15:54" x14ac:dyDescent="0.4">
      <c r="O2860" s="4"/>
      <c r="P2860" s="4"/>
      <c r="V2860" s="4"/>
      <c r="W2860" s="4"/>
      <c r="AG2860" s="9"/>
      <c r="AT2860" s="4"/>
      <c r="AU2860" s="4"/>
      <c r="BA2860" s="4"/>
      <c r="BB2860" s="4"/>
    </row>
    <row r="2861" spans="15:54" x14ac:dyDescent="0.4">
      <c r="O2861" s="4"/>
      <c r="P2861" s="4"/>
      <c r="V2861" s="4"/>
      <c r="W2861" s="4"/>
      <c r="AT2861" s="4"/>
      <c r="AU2861" s="4"/>
      <c r="BA2861" s="4"/>
      <c r="BB2861" s="4"/>
    </row>
    <row r="2862" spans="15:54" x14ac:dyDescent="0.4">
      <c r="O2862" s="4"/>
      <c r="P2862" s="4"/>
      <c r="V2862" s="4"/>
      <c r="W2862" s="4"/>
      <c r="AG2862" s="9"/>
      <c r="AT2862" s="4"/>
      <c r="AU2862" s="4"/>
      <c r="BA2862" s="4"/>
      <c r="BB2862" s="4"/>
    </row>
    <row r="2863" spans="15:54" x14ac:dyDescent="0.4">
      <c r="O2863" s="4"/>
      <c r="P2863" s="4"/>
      <c r="V2863" s="4"/>
      <c r="W2863" s="4"/>
      <c r="AG2863" s="9"/>
      <c r="AT2863" s="4"/>
      <c r="AU2863" s="4"/>
      <c r="BA2863" s="4"/>
      <c r="BB2863" s="4"/>
    </row>
    <row r="2864" spans="15:54" x14ac:dyDescent="0.4">
      <c r="O2864" s="4"/>
      <c r="P2864" s="4"/>
      <c r="V2864" s="4"/>
      <c r="W2864" s="4"/>
      <c r="AG2864" s="9"/>
      <c r="AT2864" s="4"/>
      <c r="AU2864" s="4"/>
      <c r="BA2864" s="4"/>
      <c r="BB2864" s="4"/>
    </row>
    <row r="2865" spans="15:54" x14ac:dyDescent="0.4">
      <c r="O2865" s="4"/>
      <c r="P2865" s="4"/>
      <c r="V2865" s="4"/>
      <c r="W2865" s="4"/>
      <c r="AG2865" s="9"/>
      <c r="AT2865" s="4"/>
      <c r="AU2865" s="4"/>
      <c r="BA2865" s="4"/>
      <c r="BB2865" s="4"/>
    </row>
    <row r="2866" spans="15:54" x14ac:dyDescent="0.4">
      <c r="O2866" s="4"/>
      <c r="P2866" s="4"/>
      <c r="V2866" s="4"/>
      <c r="W2866" s="4"/>
      <c r="AG2866" s="9"/>
      <c r="AT2866" s="4"/>
      <c r="AU2866" s="4"/>
      <c r="BA2866" s="4"/>
      <c r="BB2866" s="4"/>
    </row>
    <row r="2867" spans="15:54" x14ac:dyDescent="0.4">
      <c r="O2867" s="4"/>
      <c r="P2867" s="4"/>
      <c r="V2867" s="4"/>
      <c r="W2867" s="4"/>
      <c r="AG2867" s="9"/>
      <c r="AT2867" s="4"/>
      <c r="AU2867" s="4"/>
      <c r="BA2867" s="4"/>
      <c r="BB2867" s="4"/>
    </row>
    <row r="2868" spans="15:54" x14ac:dyDescent="0.4">
      <c r="O2868" s="4"/>
      <c r="P2868" s="4"/>
      <c r="V2868" s="4"/>
      <c r="W2868" s="4"/>
      <c r="AG2868" s="9"/>
      <c r="AT2868" s="4"/>
      <c r="AU2868" s="4"/>
      <c r="BA2868" s="4"/>
      <c r="BB2868" s="4"/>
    </row>
    <row r="2869" spans="15:54" x14ac:dyDescent="0.4">
      <c r="O2869" s="4"/>
      <c r="P2869" s="4"/>
      <c r="V2869" s="4"/>
      <c r="W2869" s="4"/>
      <c r="AG2869" s="9"/>
      <c r="AT2869" s="4"/>
      <c r="AU2869" s="4"/>
      <c r="BA2869" s="4"/>
      <c r="BB2869" s="4"/>
    </row>
    <row r="2870" spans="15:54" x14ac:dyDescent="0.4">
      <c r="O2870" s="4"/>
      <c r="P2870" s="4"/>
      <c r="V2870" s="4"/>
      <c r="W2870" s="4"/>
      <c r="AG2870" s="9"/>
      <c r="AT2870" s="4"/>
      <c r="AU2870" s="4"/>
      <c r="BA2870" s="4"/>
      <c r="BB2870" s="4"/>
    </row>
    <row r="2871" spans="15:54" x14ac:dyDescent="0.4">
      <c r="O2871" s="4"/>
      <c r="P2871" s="4"/>
      <c r="V2871" s="4"/>
      <c r="W2871" s="4"/>
      <c r="AG2871" s="9"/>
      <c r="AT2871" s="4"/>
      <c r="AU2871" s="4"/>
      <c r="BA2871" s="4"/>
      <c r="BB2871" s="4"/>
    </row>
    <row r="2872" spans="15:54" x14ac:dyDescent="0.4">
      <c r="O2872" s="4"/>
      <c r="P2872" s="4"/>
      <c r="V2872" s="4"/>
      <c r="W2872" s="4"/>
      <c r="AG2872" s="9"/>
      <c r="AT2872" s="4"/>
      <c r="AU2872" s="4"/>
      <c r="BA2872" s="4"/>
      <c r="BB2872" s="4"/>
    </row>
    <row r="2873" spans="15:54" x14ac:dyDescent="0.4">
      <c r="O2873" s="4"/>
      <c r="P2873" s="4"/>
      <c r="V2873" s="4"/>
      <c r="W2873" s="4"/>
      <c r="AG2873" s="9"/>
      <c r="AT2873" s="4"/>
      <c r="AU2873" s="4"/>
      <c r="BA2873" s="4"/>
      <c r="BB2873" s="4"/>
    </row>
    <row r="2874" spans="15:54" x14ac:dyDescent="0.4">
      <c r="O2874" s="4"/>
      <c r="P2874" s="4"/>
      <c r="V2874" s="4"/>
      <c r="W2874" s="4"/>
      <c r="AG2874" s="9"/>
      <c r="AT2874" s="4"/>
      <c r="AU2874" s="4"/>
      <c r="BA2874" s="4"/>
      <c r="BB2874" s="4"/>
    </row>
    <row r="2875" spans="15:54" x14ac:dyDescent="0.4">
      <c r="O2875" s="4"/>
      <c r="P2875" s="4"/>
      <c r="V2875" s="4"/>
      <c r="W2875" s="4"/>
      <c r="AG2875" s="9"/>
      <c r="AT2875" s="4"/>
      <c r="AU2875" s="4"/>
      <c r="BA2875" s="4"/>
      <c r="BB2875" s="4"/>
    </row>
    <row r="2876" spans="15:54" x14ac:dyDescent="0.4">
      <c r="O2876" s="4"/>
      <c r="P2876" s="4"/>
      <c r="V2876" s="4"/>
      <c r="W2876" s="4"/>
      <c r="AG2876" s="9"/>
      <c r="AT2876" s="4"/>
      <c r="AU2876" s="4"/>
      <c r="BA2876" s="4"/>
      <c r="BB2876" s="4"/>
    </row>
    <row r="2877" spans="15:54" x14ac:dyDescent="0.4">
      <c r="O2877" s="4"/>
      <c r="P2877" s="4"/>
      <c r="V2877" s="4"/>
      <c r="W2877" s="4"/>
      <c r="AG2877" s="9"/>
      <c r="AT2877" s="4"/>
      <c r="AU2877" s="4"/>
      <c r="BA2877" s="4"/>
      <c r="BB2877" s="4"/>
    </row>
    <row r="2878" spans="15:54" x14ac:dyDescent="0.4">
      <c r="O2878" s="4"/>
      <c r="P2878" s="4"/>
      <c r="V2878" s="4"/>
      <c r="W2878" s="4"/>
      <c r="AG2878" s="9"/>
      <c r="AT2878" s="4"/>
      <c r="AU2878" s="4"/>
      <c r="BA2878" s="4"/>
      <c r="BB2878" s="4"/>
    </row>
    <row r="2879" spans="15:54" x14ac:dyDescent="0.4">
      <c r="O2879" s="4"/>
      <c r="P2879" s="4"/>
      <c r="V2879" s="4"/>
      <c r="W2879" s="4"/>
      <c r="AG2879" s="9"/>
      <c r="AT2879" s="4"/>
      <c r="AU2879" s="4"/>
      <c r="BA2879" s="4"/>
      <c r="BB2879" s="4"/>
    </row>
    <row r="2880" spans="15:54" x14ac:dyDescent="0.4">
      <c r="O2880" s="4"/>
      <c r="P2880" s="4"/>
      <c r="V2880" s="4"/>
      <c r="W2880" s="4"/>
      <c r="AG2880" s="9"/>
      <c r="AT2880" s="4"/>
      <c r="AU2880" s="4"/>
      <c r="BA2880" s="4"/>
      <c r="BB2880" s="4"/>
    </row>
    <row r="2881" spans="15:54" x14ac:dyDescent="0.4">
      <c r="O2881" s="4"/>
      <c r="P2881" s="4"/>
      <c r="V2881" s="4"/>
      <c r="W2881" s="4"/>
      <c r="AT2881" s="4"/>
      <c r="AU2881" s="4"/>
      <c r="BA2881" s="4"/>
      <c r="BB2881" s="4"/>
    </row>
    <row r="2882" spans="15:54" x14ac:dyDescent="0.4">
      <c r="O2882" s="4"/>
      <c r="P2882" s="4"/>
      <c r="V2882" s="4"/>
      <c r="W2882" s="4"/>
      <c r="AG2882" s="9"/>
      <c r="AT2882" s="4"/>
      <c r="AU2882" s="4"/>
      <c r="BA2882" s="4"/>
      <c r="BB2882" s="4"/>
    </row>
    <row r="2883" spans="15:54" x14ac:dyDescent="0.4">
      <c r="O2883" s="4"/>
      <c r="P2883" s="4"/>
      <c r="V2883" s="4"/>
      <c r="W2883" s="4"/>
      <c r="AG2883" s="9"/>
      <c r="AT2883" s="4"/>
      <c r="AU2883" s="4"/>
      <c r="BA2883" s="4"/>
      <c r="BB2883" s="4"/>
    </row>
    <row r="2884" spans="15:54" x14ac:dyDescent="0.4">
      <c r="O2884" s="4"/>
      <c r="P2884" s="4"/>
      <c r="V2884" s="4"/>
      <c r="W2884" s="4"/>
      <c r="AG2884" s="9"/>
      <c r="AT2884" s="4"/>
      <c r="AU2884" s="4"/>
      <c r="BA2884" s="4"/>
      <c r="BB2884" s="4"/>
    </row>
    <row r="2885" spans="15:54" x14ac:dyDescent="0.4">
      <c r="O2885" s="4"/>
      <c r="P2885" s="4"/>
      <c r="V2885" s="4"/>
      <c r="W2885" s="4"/>
      <c r="AG2885" s="9"/>
      <c r="AT2885" s="4"/>
      <c r="AU2885" s="4"/>
      <c r="BA2885" s="4"/>
      <c r="BB2885" s="4"/>
    </row>
    <row r="2886" spans="15:54" x14ac:dyDescent="0.4">
      <c r="O2886" s="4"/>
      <c r="P2886" s="4"/>
      <c r="V2886" s="4"/>
      <c r="W2886" s="4"/>
      <c r="AG2886" s="9"/>
      <c r="AT2886" s="4"/>
      <c r="AU2886" s="4"/>
      <c r="BA2886" s="4"/>
      <c r="BB2886" s="4"/>
    </row>
    <row r="2887" spans="15:54" x14ac:dyDescent="0.4">
      <c r="O2887" s="4"/>
      <c r="P2887" s="4"/>
      <c r="V2887" s="4"/>
      <c r="W2887" s="4"/>
      <c r="AG2887" s="9"/>
      <c r="AT2887" s="4"/>
      <c r="AU2887" s="4"/>
      <c r="BA2887" s="4"/>
      <c r="BB2887" s="4"/>
    </row>
    <row r="2888" spans="15:54" x14ac:dyDescent="0.4">
      <c r="O2888" s="4"/>
      <c r="P2888" s="4"/>
      <c r="V2888" s="4"/>
      <c r="W2888" s="4"/>
      <c r="AG2888" s="9"/>
      <c r="AT2888" s="4"/>
      <c r="AU2888" s="4"/>
      <c r="BA2888" s="4"/>
      <c r="BB2888" s="4"/>
    </row>
    <row r="2889" spans="15:54" x14ac:dyDescent="0.4">
      <c r="O2889" s="4"/>
      <c r="P2889" s="4"/>
      <c r="V2889" s="4"/>
      <c r="W2889" s="4"/>
      <c r="AG2889" s="9"/>
      <c r="AT2889" s="4"/>
      <c r="AU2889" s="4"/>
      <c r="BA2889" s="4"/>
      <c r="BB2889" s="4"/>
    </row>
    <row r="2890" spans="15:54" x14ac:dyDescent="0.4">
      <c r="O2890" s="4"/>
      <c r="P2890" s="4"/>
      <c r="V2890" s="4"/>
      <c r="W2890" s="4"/>
      <c r="AG2890" s="9"/>
      <c r="AT2890" s="4"/>
      <c r="AU2890" s="4"/>
      <c r="BA2890" s="4"/>
      <c r="BB2890" s="4"/>
    </row>
    <row r="2891" spans="15:54" x14ac:dyDescent="0.4">
      <c r="O2891" s="4"/>
      <c r="P2891" s="4"/>
      <c r="V2891" s="4"/>
      <c r="W2891" s="4"/>
      <c r="AG2891" s="9"/>
      <c r="AT2891" s="4"/>
      <c r="AU2891" s="4"/>
      <c r="BA2891" s="4"/>
      <c r="BB2891" s="4"/>
    </row>
    <row r="2892" spans="15:54" x14ac:dyDescent="0.4">
      <c r="O2892" s="4"/>
      <c r="P2892" s="4"/>
      <c r="V2892" s="4"/>
      <c r="W2892" s="4"/>
      <c r="AG2892" s="9"/>
      <c r="AT2892" s="4"/>
      <c r="AU2892" s="4"/>
      <c r="BA2892" s="4"/>
      <c r="BB2892" s="4"/>
    </row>
    <row r="2893" spans="15:54" x14ac:dyDescent="0.4">
      <c r="O2893" s="4"/>
      <c r="P2893" s="4"/>
      <c r="V2893" s="4"/>
      <c r="W2893" s="4"/>
      <c r="AG2893" s="9"/>
      <c r="AT2893" s="4"/>
      <c r="AU2893" s="4"/>
      <c r="BA2893" s="4"/>
      <c r="BB2893" s="4"/>
    </row>
    <row r="2894" spans="15:54" x14ac:dyDescent="0.4">
      <c r="O2894" s="4"/>
      <c r="P2894" s="4"/>
      <c r="V2894" s="4"/>
      <c r="W2894" s="4"/>
      <c r="AG2894" s="9"/>
      <c r="AT2894" s="4"/>
      <c r="AU2894" s="4"/>
      <c r="BA2894" s="4"/>
      <c r="BB2894" s="4"/>
    </row>
    <row r="2895" spans="15:54" x14ac:dyDescent="0.4">
      <c r="O2895" s="4"/>
      <c r="P2895" s="4"/>
      <c r="V2895" s="4"/>
      <c r="W2895" s="4"/>
      <c r="AG2895" s="9"/>
      <c r="AT2895" s="4"/>
      <c r="AU2895" s="4"/>
      <c r="BA2895" s="4"/>
      <c r="BB2895" s="4"/>
    </row>
    <row r="2896" spans="15:54" x14ac:dyDescent="0.4">
      <c r="O2896" s="4"/>
      <c r="P2896" s="4"/>
      <c r="V2896" s="4"/>
      <c r="W2896" s="4"/>
      <c r="AG2896" s="9"/>
      <c r="AT2896" s="4"/>
      <c r="AU2896" s="4"/>
      <c r="BA2896" s="4"/>
      <c r="BB2896" s="4"/>
    </row>
    <row r="2897" spans="15:54" x14ac:dyDescent="0.4">
      <c r="O2897" s="4"/>
      <c r="P2897" s="4"/>
      <c r="V2897" s="4"/>
      <c r="W2897" s="4"/>
      <c r="AG2897" s="9"/>
      <c r="AT2897" s="4"/>
      <c r="AU2897" s="4"/>
      <c r="BA2897" s="4"/>
      <c r="BB2897" s="4"/>
    </row>
    <row r="2898" spans="15:54" x14ac:dyDescent="0.4">
      <c r="O2898" s="4"/>
      <c r="P2898" s="4"/>
      <c r="V2898" s="4"/>
      <c r="W2898" s="4"/>
      <c r="AG2898" s="9"/>
      <c r="AT2898" s="4"/>
      <c r="AU2898" s="4"/>
      <c r="BA2898" s="4"/>
      <c r="BB2898" s="4"/>
    </row>
    <row r="2899" spans="15:54" x14ac:dyDescent="0.4">
      <c r="O2899" s="4"/>
      <c r="P2899" s="4"/>
      <c r="V2899" s="4"/>
      <c r="W2899" s="4"/>
      <c r="AG2899" s="9"/>
      <c r="AT2899" s="4"/>
      <c r="AU2899" s="4"/>
      <c r="BA2899" s="4"/>
      <c r="BB2899" s="4"/>
    </row>
    <row r="2900" spans="15:54" x14ac:dyDescent="0.4">
      <c r="O2900" s="4"/>
      <c r="P2900" s="4"/>
      <c r="V2900" s="4"/>
      <c r="W2900" s="4"/>
      <c r="AG2900" s="9"/>
      <c r="AT2900" s="4"/>
      <c r="AU2900" s="4"/>
      <c r="BA2900" s="4"/>
      <c r="BB2900" s="4"/>
    </row>
    <row r="2901" spans="15:54" x14ac:dyDescent="0.4">
      <c r="O2901" s="4"/>
      <c r="P2901" s="4"/>
      <c r="V2901" s="4"/>
      <c r="W2901" s="4"/>
      <c r="AG2901" s="9"/>
      <c r="AT2901" s="4"/>
      <c r="AU2901" s="4"/>
      <c r="BA2901" s="4"/>
      <c r="BB2901" s="4"/>
    </row>
    <row r="2902" spans="15:54" x14ac:dyDescent="0.4">
      <c r="O2902" s="4"/>
      <c r="P2902" s="4"/>
      <c r="V2902" s="4"/>
      <c r="W2902" s="4"/>
      <c r="AG2902" s="9"/>
      <c r="AT2902" s="4"/>
      <c r="AU2902" s="4"/>
      <c r="BA2902" s="4"/>
      <c r="BB2902" s="4"/>
    </row>
    <row r="2903" spans="15:54" x14ac:dyDescent="0.4">
      <c r="O2903" s="4"/>
      <c r="P2903" s="4"/>
      <c r="V2903" s="4"/>
      <c r="W2903" s="4"/>
      <c r="AG2903" s="9"/>
      <c r="AT2903" s="4"/>
      <c r="AU2903" s="4"/>
      <c r="BA2903" s="4"/>
      <c r="BB2903" s="4"/>
    </row>
    <row r="2904" spans="15:54" x14ac:dyDescent="0.4">
      <c r="O2904" s="4"/>
      <c r="P2904" s="4"/>
      <c r="V2904" s="4"/>
      <c r="W2904" s="4"/>
      <c r="AG2904" s="9"/>
      <c r="AT2904" s="4"/>
      <c r="AU2904" s="4"/>
      <c r="BA2904" s="4"/>
      <c r="BB2904" s="4"/>
    </row>
    <row r="2905" spans="15:54" x14ac:dyDescent="0.4">
      <c r="O2905" s="4"/>
      <c r="P2905" s="4"/>
      <c r="V2905" s="4"/>
      <c r="W2905" s="4"/>
      <c r="AG2905" s="9"/>
      <c r="AT2905" s="4"/>
      <c r="AU2905" s="4"/>
      <c r="BA2905" s="4"/>
      <c r="BB2905" s="4"/>
    </row>
    <row r="2906" spans="15:54" x14ac:dyDescent="0.4">
      <c r="O2906" s="4"/>
      <c r="P2906" s="4"/>
      <c r="V2906" s="4"/>
      <c r="W2906" s="4"/>
      <c r="AG2906" s="9"/>
      <c r="AT2906" s="4"/>
      <c r="AU2906" s="4"/>
      <c r="BA2906" s="4"/>
      <c r="BB2906" s="4"/>
    </row>
    <row r="2907" spans="15:54" x14ac:dyDescent="0.4">
      <c r="O2907" s="4"/>
      <c r="P2907" s="4"/>
      <c r="V2907" s="4"/>
      <c r="W2907" s="4"/>
      <c r="AG2907" s="9"/>
      <c r="AT2907" s="4"/>
      <c r="AU2907" s="4"/>
      <c r="BA2907" s="4"/>
      <c r="BB2907" s="4"/>
    </row>
    <row r="2908" spans="15:54" x14ac:dyDescent="0.4">
      <c r="O2908" s="4"/>
      <c r="P2908" s="4"/>
      <c r="V2908" s="4"/>
      <c r="W2908" s="4"/>
      <c r="AG2908" s="9"/>
      <c r="AT2908" s="4"/>
      <c r="AU2908" s="4"/>
      <c r="BA2908" s="4"/>
      <c r="BB2908" s="4"/>
    </row>
    <row r="2909" spans="15:54" x14ac:dyDescent="0.4">
      <c r="O2909" s="4"/>
      <c r="P2909" s="4"/>
      <c r="V2909" s="4"/>
      <c r="W2909" s="4"/>
      <c r="AG2909" s="9"/>
      <c r="AT2909" s="4"/>
      <c r="AU2909" s="4"/>
      <c r="BA2909" s="4"/>
      <c r="BB2909" s="4"/>
    </row>
    <row r="2910" spans="15:54" x14ac:dyDescent="0.4">
      <c r="O2910" s="4"/>
      <c r="P2910" s="4"/>
      <c r="V2910" s="4"/>
      <c r="W2910" s="4"/>
      <c r="AG2910" s="9"/>
      <c r="AT2910" s="4"/>
      <c r="AU2910" s="4"/>
      <c r="BA2910" s="4"/>
      <c r="BB2910" s="4"/>
    </row>
    <row r="2911" spans="15:54" x14ac:dyDescent="0.4">
      <c r="O2911" s="4"/>
      <c r="P2911" s="4"/>
      <c r="V2911" s="4"/>
      <c r="W2911" s="4"/>
      <c r="AG2911" s="9"/>
      <c r="AT2911" s="4"/>
      <c r="AU2911" s="4"/>
      <c r="BA2911" s="4"/>
      <c r="BB2911" s="4"/>
    </row>
    <row r="2912" spans="15:54" x14ac:dyDescent="0.4">
      <c r="O2912" s="4"/>
      <c r="P2912" s="4"/>
      <c r="V2912" s="4"/>
      <c r="W2912" s="4"/>
      <c r="AG2912" s="9"/>
      <c r="AT2912" s="4"/>
      <c r="AU2912" s="4"/>
      <c r="BA2912" s="4"/>
      <c r="BB2912" s="4"/>
    </row>
    <row r="2913" spans="15:54" x14ac:dyDescent="0.4">
      <c r="O2913" s="4"/>
      <c r="P2913" s="4"/>
      <c r="V2913" s="4"/>
      <c r="W2913" s="4"/>
      <c r="AG2913" s="9"/>
      <c r="AT2913" s="4"/>
      <c r="AU2913" s="4"/>
      <c r="BA2913" s="4"/>
      <c r="BB2913" s="4"/>
    </row>
    <row r="2914" spans="15:54" x14ac:dyDescent="0.4">
      <c r="O2914" s="4"/>
      <c r="P2914" s="4"/>
      <c r="V2914" s="4"/>
      <c r="W2914" s="4"/>
      <c r="AG2914" s="9"/>
      <c r="AT2914" s="4"/>
      <c r="AU2914" s="4"/>
      <c r="BA2914" s="4"/>
      <c r="BB2914" s="4"/>
    </row>
    <row r="2915" spans="15:54" x14ac:dyDescent="0.4">
      <c r="O2915" s="4"/>
      <c r="P2915" s="4"/>
      <c r="V2915" s="4"/>
      <c r="W2915" s="4"/>
      <c r="AG2915" s="9"/>
      <c r="AT2915" s="4"/>
      <c r="AU2915" s="4"/>
      <c r="BA2915" s="4"/>
      <c r="BB2915" s="4"/>
    </row>
    <row r="2916" spans="15:54" x14ac:dyDescent="0.4">
      <c r="O2916" s="4"/>
      <c r="P2916" s="4"/>
      <c r="V2916" s="4"/>
      <c r="W2916" s="4"/>
      <c r="AG2916" s="9"/>
      <c r="AT2916" s="4"/>
      <c r="AU2916" s="4"/>
      <c r="BA2916" s="4"/>
      <c r="BB2916" s="4"/>
    </row>
    <row r="2917" spans="15:54" x14ac:dyDescent="0.4">
      <c r="O2917" s="4"/>
      <c r="P2917" s="4"/>
      <c r="V2917" s="4"/>
      <c r="W2917" s="4"/>
      <c r="AG2917" s="9"/>
      <c r="AT2917" s="4"/>
      <c r="AU2917" s="4"/>
      <c r="BA2917" s="4"/>
      <c r="BB2917" s="4"/>
    </row>
    <row r="2918" spans="15:54" x14ac:dyDescent="0.4">
      <c r="O2918" s="4"/>
      <c r="P2918" s="4"/>
      <c r="V2918" s="4"/>
      <c r="W2918" s="4"/>
      <c r="AG2918" s="9"/>
      <c r="AT2918" s="4"/>
      <c r="AU2918" s="4"/>
      <c r="BA2918" s="4"/>
      <c r="BB2918" s="4"/>
    </row>
    <row r="2919" spans="15:54" x14ac:dyDescent="0.4">
      <c r="O2919" s="4"/>
      <c r="P2919" s="4"/>
      <c r="V2919" s="4"/>
      <c r="W2919" s="4"/>
      <c r="AG2919" s="9"/>
      <c r="AT2919" s="4"/>
      <c r="AU2919" s="4"/>
      <c r="BA2919" s="4"/>
      <c r="BB2919" s="4"/>
    </row>
    <row r="2920" spans="15:54" x14ac:dyDescent="0.4">
      <c r="O2920" s="4"/>
      <c r="P2920" s="4"/>
      <c r="V2920" s="4"/>
      <c r="W2920" s="4"/>
      <c r="AG2920" s="9"/>
      <c r="AT2920" s="4"/>
      <c r="AU2920" s="4"/>
      <c r="BA2920" s="4"/>
      <c r="BB2920" s="4"/>
    </row>
    <row r="2921" spans="15:54" x14ac:dyDescent="0.4">
      <c r="O2921" s="4"/>
      <c r="P2921" s="4"/>
      <c r="V2921" s="4"/>
      <c r="W2921" s="4"/>
      <c r="AG2921" s="9"/>
      <c r="AT2921" s="4"/>
      <c r="AU2921" s="4"/>
      <c r="BA2921" s="4"/>
      <c r="BB2921" s="4"/>
    </row>
    <row r="2922" spans="15:54" x14ac:dyDescent="0.4">
      <c r="O2922" s="4"/>
      <c r="P2922" s="4"/>
      <c r="V2922" s="4"/>
      <c r="W2922" s="4"/>
      <c r="AG2922" s="9"/>
      <c r="AT2922" s="4"/>
      <c r="AU2922" s="4"/>
      <c r="BA2922" s="4"/>
      <c r="BB2922" s="4"/>
    </row>
    <row r="2923" spans="15:54" x14ac:dyDescent="0.4">
      <c r="O2923" s="4"/>
      <c r="P2923" s="4"/>
      <c r="V2923" s="4"/>
      <c r="W2923" s="4"/>
      <c r="AG2923" s="9"/>
      <c r="AT2923" s="4"/>
      <c r="AU2923" s="4"/>
      <c r="BA2923" s="4"/>
      <c r="BB2923" s="4"/>
    </row>
    <row r="2924" spans="15:54" x14ac:dyDescent="0.4">
      <c r="O2924" s="4"/>
      <c r="P2924" s="4"/>
      <c r="V2924" s="4"/>
      <c r="W2924" s="4"/>
      <c r="AG2924" s="9"/>
      <c r="AT2924" s="4"/>
      <c r="AU2924" s="4"/>
      <c r="BA2924" s="4"/>
      <c r="BB2924" s="4"/>
    </row>
    <row r="2925" spans="15:54" x14ac:dyDescent="0.4">
      <c r="O2925" s="4"/>
      <c r="P2925" s="4"/>
      <c r="V2925" s="4"/>
      <c r="W2925" s="4"/>
      <c r="AG2925" s="9"/>
      <c r="AT2925" s="4"/>
      <c r="AU2925" s="4"/>
      <c r="BA2925" s="4"/>
      <c r="BB2925" s="4"/>
    </row>
    <row r="2926" spans="15:54" x14ac:dyDescent="0.4">
      <c r="O2926" s="4"/>
      <c r="P2926" s="4"/>
      <c r="V2926" s="4"/>
      <c r="W2926" s="4"/>
      <c r="AG2926" s="9"/>
      <c r="AT2926" s="4"/>
      <c r="AU2926" s="4"/>
      <c r="BA2926" s="4"/>
      <c r="BB2926" s="4"/>
    </row>
    <row r="2927" spans="15:54" x14ac:dyDescent="0.4">
      <c r="O2927" s="4"/>
      <c r="P2927" s="4"/>
      <c r="V2927" s="4"/>
      <c r="W2927" s="4"/>
      <c r="AG2927" s="9"/>
      <c r="AT2927" s="4"/>
      <c r="AU2927" s="4"/>
      <c r="BA2927" s="4"/>
      <c r="BB2927" s="4"/>
    </row>
    <row r="2928" spans="15:54" x14ac:dyDescent="0.4">
      <c r="O2928" s="4"/>
      <c r="P2928" s="4"/>
      <c r="V2928" s="4"/>
      <c r="W2928" s="4"/>
      <c r="AG2928" s="9"/>
      <c r="AT2928" s="4"/>
      <c r="AU2928" s="4"/>
      <c r="BA2928" s="4"/>
      <c r="BB2928" s="4"/>
    </row>
    <row r="2929" spans="15:54" x14ac:dyDescent="0.4">
      <c r="O2929" s="4"/>
      <c r="P2929" s="4"/>
      <c r="V2929" s="4"/>
      <c r="W2929" s="4"/>
      <c r="AG2929" s="9"/>
      <c r="AT2929" s="4"/>
      <c r="AU2929" s="4"/>
      <c r="BA2929" s="4"/>
      <c r="BB2929" s="4"/>
    </row>
    <row r="2930" spans="15:54" x14ac:dyDescent="0.4">
      <c r="O2930" s="4"/>
      <c r="P2930" s="4"/>
      <c r="V2930" s="4"/>
      <c r="W2930" s="4"/>
      <c r="AG2930" s="9"/>
      <c r="AT2930" s="4"/>
      <c r="AU2930" s="4"/>
      <c r="BA2930" s="4"/>
      <c r="BB2930" s="4"/>
    </row>
    <row r="2931" spans="15:54" x14ac:dyDescent="0.4">
      <c r="O2931" s="4"/>
      <c r="P2931" s="4"/>
      <c r="V2931" s="4"/>
      <c r="W2931" s="4"/>
      <c r="AG2931" s="9"/>
      <c r="AT2931" s="4"/>
      <c r="AU2931" s="4"/>
      <c r="BA2931" s="4"/>
      <c r="BB2931" s="4"/>
    </row>
    <row r="2932" spans="15:54" x14ac:dyDescent="0.4">
      <c r="O2932" s="4"/>
      <c r="P2932" s="4"/>
      <c r="V2932" s="4"/>
      <c r="W2932" s="4"/>
      <c r="AG2932" s="9"/>
      <c r="AT2932" s="4"/>
      <c r="AU2932" s="4"/>
      <c r="BA2932" s="4"/>
      <c r="BB2932" s="4"/>
    </row>
    <row r="2933" spans="15:54" x14ac:dyDescent="0.4">
      <c r="O2933" s="4"/>
      <c r="P2933" s="4"/>
      <c r="V2933" s="4"/>
      <c r="W2933" s="4"/>
      <c r="AG2933" s="9"/>
      <c r="AT2933" s="4"/>
      <c r="AU2933" s="4"/>
      <c r="BA2933" s="4"/>
      <c r="BB2933" s="4"/>
    </row>
    <row r="2934" spans="15:54" x14ac:dyDescent="0.4">
      <c r="O2934" s="4"/>
      <c r="P2934" s="4"/>
      <c r="V2934" s="4"/>
      <c r="W2934" s="4"/>
      <c r="AG2934" s="9"/>
      <c r="AT2934" s="4"/>
      <c r="AU2934" s="4"/>
      <c r="BA2934" s="4"/>
      <c r="BB2934" s="4"/>
    </row>
    <row r="2935" spans="15:54" x14ac:dyDescent="0.4">
      <c r="O2935" s="4"/>
      <c r="P2935" s="4"/>
      <c r="V2935" s="4"/>
      <c r="W2935" s="4"/>
      <c r="AG2935" s="9"/>
      <c r="AT2935" s="4"/>
      <c r="AU2935" s="4"/>
      <c r="BA2935" s="4"/>
      <c r="BB2935" s="4"/>
    </row>
    <row r="2936" spans="15:54" x14ac:dyDescent="0.4">
      <c r="O2936" s="4"/>
      <c r="P2936" s="4"/>
      <c r="V2936" s="4"/>
      <c r="W2936" s="4"/>
      <c r="AG2936" s="9"/>
      <c r="AT2936" s="4"/>
      <c r="AU2936" s="4"/>
      <c r="BA2936" s="4"/>
      <c r="BB2936" s="4"/>
    </row>
    <row r="2937" spans="15:54" x14ac:dyDescent="0.4">
      <c r="O2937" s="4"/>
      <c r="P2937" s="4"/>
      <c r="V2937" s="4"/>
      <c r="W2937" s="4"/>
      <c r="AG2937" s="9"/>
      <c r="AT2937" s="4"/>
      <c r="AU2937" s="4"/>
      <c r="BA2937" s="4"/>
      <c r="BB2937" s="4"/>
    </row>
    <row r="2938" spans="15:54" x14ac:dyDescent="0.4">
      <c r="O2938" s="4"/>
      <c r="P2938" s="4"/>
      <c r="V2938" s="4"/>
      <c r="W2938" s="4"/>
      <c r="AG2938" s="9"/>
      <c r="AT2938" s="4"/>
      <c r="AU2938" s="4"/>
      <c r="BA2938" s="4"/>
      <c r="BB2938" s="4"/>
    </row>
    <row r="2939" spans="15:54" x14ac:dyDescent="0.4">
      <c r="O2939" s="4"/>
      <c r="P2939" s="4"/>
      <c r="V2939" s="4"/>
      <c r="W2939" s="4"/>
      <c r="AG2939" s="9"/>
      <c r="AT2939" s="4"/>
      <c r="AU2939" s="4"/>
      <c r="BA2939" s="4"/>
      <c r="BB2939" s="4"/>
    </row>
    <row r="2940" spans="15:54" x14ac:dyDescent="0.4">
      <c r="O2940" s="4"/>
      <c r="P2940" s="4"/>
      <c r="V2940" s="4"/>
      <c r="W2940" s="4"/>
      <c r="AG2940" s="9"/>
      <c r="AT2940" s="4"/>
      <c r="AU2940" s="4"/>
      <c r="BA2940" s="4"/>
      <c r="BB2940" s="4"/>
    </row>
    <row r="2941" spans="15:54" x14ac:dyDescent="0.4">
      <c r="O2941" s="4"/>
      <c r="P2941" s="4"/>
      <c r="V2941" s="4"/>
      <c r="W2941" s="4"/>
      <c r="AG2941" s="9"/>
      <c r="AT2941" s="4"/>
      <c r="AU2941" s="4"/>
      <c r="BA2941" s="4"/>
      <c r="BB2941" s="4"/>
    </row>
    <row r="2942" spans="15:54" x14ac:dyDescent="0.4">
      <c r="O2942" s="4"/>
      <c r="P2942" s="4"/>
      <c r="V2942" s="4"/>
      <c r="W2942" s="4"/>
      <c r="AT2942" s="4"/>
      <c r="AU2942" s="4"/>
      <c r="BA2942" s="4"/>
      <c r="BB2942" s="4"/>
    </row>
    <row r="2943" spans="15:54" x14ac:dyDescent="0.4">
      <c r="O2943" s="4"/>
      <c r="P2943" s="4"/>
      <c r="V2943" s="4"/>
      <c r="W2943" s="4"/>
      <c r="AG2943" s="9"/>
      <c r="AT2943" s="4"/>
      <c r="AU2943" s="4"/>
      <c r="BA2943" s="4"/>
      <c r="BB2943" s="4"/>
    </row>
    <row r="2944" spans="15:54" x14ac:dyDescent="0.4">
      <c r="O2944" s="4"/>
      <c r="P2944" s="4"/>
      <c r="V2944" s="4"/>
      <c r="W2944" s="4"/>
      <c r="AG2944" s="9"/>
      <c r="AT2944" s="4"/>
      <c r="AU2944" s="4"/>
      <c r="BA2944" s="4"/>
      <c r="BB2944" s="4"/>
    </row>
    <row r="2945" spans="15:54" x14ac:dyDescent="0.4">
      <c r="O2945" s="4"/>
      <c r="P2945" s="4"/>
      <c r="V2945" s="4"/>
      <c r="W2945" s="4"/>
      <c r="AG2945" s="9"/>
      <c r="AT2945" s="4"/>
      <c r="AU2945" s="4"/>
      <c r="BA2945" s="4"/>
      <c r="BB2945" s="4"/>
    </row>
    <row r="2946" spans="15:54" x14ac:dyDescent="0.4">
      <c r="O2946" s="4"/>
      <c r="P2946" s="4"/>
      <c r="V2946" s="4"/>
      <c r="W2946" s="4"/>
      <c r="AG2946" s="9"/>
      <c r="AT2946" s="4"/>
      <c r="AU2946" s="4"/>
      <c r="BA2946" s="4"/>
      <c r="BB2946" s="4"/>
    </row>
    <row r="2947" spans="15:54" x14ac:dyDescent="0.4">
      <c r="O2947" s="4"/>
      <c r="P2947" s="4"/>
      <c r="V2947" s="4"/>
      <c r="W2947" s="4"/>
      <c r="AG2947" s="9"/>
      <c r="AT2947" s="4"/>
      <c r="AU2947" s="4"/>
      <c r="BA2947" s="4"/>
      <c r="BB2947" s="4"/>
    </row>
    <row r="2948" spans="15:54" x14ac:dyDescent="0.4">
      <c r="O2948" s="4"/>
      <c r="P2948" s="4"/>
      <c r="V2948" s="4"/>
      <c r="W2948" s="4"/>
      <c r="AG2948" s="9"/>
      <c r="AT2948" s="4"/>
      <c r="AU2948" s="4"/>
      <c r="BA2948" s="4"/>
      <c r="BB2948" s="4"/>
    </row>
    <row r="2949" spans="15:54" x14ac:dyDescent="0.4">
      <c r="O2949" s="4"/>
      <c r="P2949" s="4"/>
      <c r="V2949" s="4"/>
      <c r="W2949" s="4"/>
      <c r="AG2949" s="9"/>
      <c r="AT2949" s="4"/>
      <c r="AU2949" s="4"/>
      <c r="BA2949" s="4"/>
      <c r="BB2949" s="4"/>
    </row>
    <row r="2950" spans="15:54" x14ac:dyDescent="0.4">
      <c r="O2950" s="4"/>
      <c r="P2950" s="4"/>
      <c r="V2950" s="4"/>
      <c r="W2950" s="4"/>
      <c r="AG2950" s="9"/>
      <c r="AT2950" s="4"/>
      <c r="AU2950" s="4"/>
      <c r="BA2950" s="4"/>
      <c r="BB2950" s="4"/>
    </row>
    <row r="2951" spans="15:54" x14ac:dyDescent="0.4">
      <c r="O2951" s="4"/>
      <c r="P2951" s="4"/>
      <c r="V2951" s="4"/>
      <c r="W2951" s="4"/>
      <c r="AG2951" s="9"/>
      <c r="AT2951" s="4"/>
      <c r="AU2951" s="4"/>
      <c r="BA2951" s="4"/>
      <c r="BB2951" s="4"/>
    </row>
    <row r="2952" spans="15:54" x14ac:dyDescent="0.4">
      <c r="O2952" s="4"/>
      <c r="P2952" s="4"/>
      <c r="V2952" s="4"/>
      <c r="W2952" s="4"/>
      <c r="AG2952" s="9"/>
      <c r="AT2952" s="4"/>
      <c r="AU2952" s="4"/>
      <c r="BA2952" s="4"/>
      <c r="BB2952" s="4"/>
    </row>
    <row r="2953" spans="15:54" x14ac:dyDescent="0.4">
      <c r="O2953" s="4"/>
      <c r="P2953" s="4"/>
      <c r="V2953" s="4"/>
      <c r="W2953" s="4"/>
      <c r="AG2953" s="9"/>
      <c r="AT2953" s="4"/>
      <c r="AU2953" s="4"/>
      <c r="BA2953" s="4"/>
      <c r="BB2953" s="4"/>
    </row>
    <row r="2954" spans="15:54" x14ac:dyDescent="0.4">
      <c r="O2954" s="4"/>
      <c r="P2954" s="4"/>
      <c r="V2954" s="4"/>
      <c r="W2954" s="4"/>
      <c r="AG2954" s="9"/>
      <c r="AT2954" s="4"/>
      <c r="AU2954" s="4"/>
      <c r="BA2954" s="4"/>
      <c r="BB2954" s="4"/>
    </row>
    <row r="2955" spans="15:54" x14ac:dyDescent="0.4">
      <c r="O2955" s="4"/>
      <c r="P2955" s="4"/>
      <c r="V2955" s="4"/>
      <c r="W2955" s="4"/>
      <c r="AG2955" s="9"/>
      <c r="AT2955" s="4"/>
      <c r="AU2955" s="4"/>
      <c r="BA2955" s="4"/>
      <c r="BB2955" s="4"/>
    </row>
    <row r="2956" spans="15:54" x14ac:dyDescent="0.4">
      <c r="O2956" s="4"/>
      <c r="P2956" s="4"/>
      <c r="V2956" s="4"/>
      <c r="W2956" s="4"/>
      <c r="AG2956" s="9"/>
      <c r="AT2956" s="4"/>
      <c r="AU2956" s="4"/>
      <c r="BA2956" s="4"/>
      <c r="BB2956" s="4"/>
    </row>
    <row r="2957" spans="15:54" x14ac:dyDescent="0.4">
      <c r="O2957" s="4"/>
      <c r="P2957" s="4"/>
      <c r="V2957" s="4"/>
      <c r="W2957" s="4"/>
      <c r="AG2957" s="9"/>
      <c r="AT2957" s="4"/>
      <c r="AU2957" s="4"/>
      <c r="BA2957" s="4"/>
      <c r="BB2957" s="4"/>
    </row>
    <row r="2958" spans="15:54" x14ac:dyDescent="0.4">
      <c r="O2958" s="4"/>
      <c r="P2958" s="4"/>
      <c r="V2958" s="4"/>
      <c r="W2958" s="4"/>
      <c r="AG2958" s="9"/>
      <c r="AT2958" s="4"/>
      <c r="AU2958" s="4"/>
      <c r="BA2958" s="4"/>
      <c r="BB2958" s="4"/>
    </row>
    <row r="2959" spans="15:54" x14ac:dyDescent="0.4">
      <c r="O2959" s="4"/>
      <c r="P2959" s="4"/>
      <c r="V2959" s="4"/>
      <c r="W2959" s="4"/>
      <c r="AG2959" s="9"/>
      <c r="AT2959" s="4"/>
      <c r="AU2959" s="4"/>
      <c r="BA2959" s="4"/>
      <c r="BB2959" s="4"/>
    </row>
    <row r="2960" spans="15:54" x14ac:dyDescent="0.4">
      <c r="O2960" s="4"/>
      <c r="P2960" s="4"/>
      <c r="V2960" s="4"/>
      <c r="W2960" s="4"/>
      <c r="AG2960" s="9"/>
      <c r="AT2960" s="4"/>
      <c r="AU2960" s="4"/>
      <c r="BA2960" s="4"/>
      <c r="BB2960" s="4"/>
    </row>
    <row r="2961" spans="15:54" x14ac:dyDescent="0.4">
      <c r="O2961" s="4"/>
      <c r="P2961" s="4"/>
      <c r="V2961" s="4"/>
      <c r="W2961" s="4"/>
      <c r="AG2961" s="9"/>
      <c r="AT2961" s="4"/>
      <c r="AU2961" s="4"/>
      <c r="BA2961" s="4"/>
      <c r="BB2961" s="4"/>
    </row>
    <row r="2962" spans="15:54" x14ac:dyDescent="0.4">
      <c r="O2962" s="4"/>
      <c r="P2962" s="4"/>
      <c r="V2962" s="4"/>
      <c r="W2962" s="4"/>
      <c r="AT2962" s="4"/>
      <c r="AU2962" s="4"/>
      <c r="BA2962" s="4"/>
      <c r="BB2962" s="4"/>
    </row>
    <row r="2963" spans="15:54" x14ac:dyDescent="0.4">
      <c r="O2963" s="4"/>
      <c r="P2963" s="4"/>
      <c r="V2963" s="4"/>
      <c r="W2963" s="4"/>
      <c r="AG2963" s="9"/>
      <c r="AT2963" s="4"/>
      <c r="AU2963" s="4"/>
      <c r="BA2963" s="4"/>
      <c r="BB2963" s="4"/>
    </row>
    <row r="2964" spans="15:54" x14ac:dyDescent="0.4">
      <c r="O2964" s="4"/>
      <c r="P2964" s="4"/>
      <c r="V2964" s="4"/>
      <c r="W2964" s="4"/>
      <c r="AG2964" s="9"/>
      <c r="AT2964" s="4"/>
      <c r="AU2964" s="4"/>
      <c r="BA2964" s="4"/>
      <c r="BB2964" s="4"/>
    </row>
    <row r="2965" spans="15:54" x14ac:dyDescent="0.4">
      <c r="O2965" s="4"/>
      <c r="P2965" s="4"/>
      <c r="V2965" s="4"/>
      <c r="W2965" s="4"/>
      <c r="AG2965" s="9"/>
      <c r="AT2965" s="4"/>
      <c r="AU2965" s="4"/>
      <c r="BA2965" s="4"/>
      <c r="BB2965" s="4"/>
    </row>
    <row r="2966" spans="15:54" x14ac:dyDescent="0.4">
      <c r="O2966" s="4"/>
      <c r="P2966" s="4"/>
      <c r="V2966" s="4"/>
      <c r="W2966" s="4"/>
      <c r="AG2966" s="9"/>
      <c r="AT2966" s="4"/>
      <c r="AU2966" s="4"/>
      <c r="BA2966" s="4"/>
      <c r="BB2966" s="4"/>
    </row>
    <row r="2967" spans="15:54" x14ac:dyDescent="0.4">
      <c r="O2967" s="4"/>
      <c r="P2967" s="4"/>
      <c r="V2967" s="4"/>
      <c r="W2967" s="4"/>
      <c r="AG2967" s="9"/>
      <c r="AT2967" s="4"/>
      <c r="AU2967" s="4"/>
      <c r="BA2967" s="4"/>
      <c r="BB2967" s="4"/>
    </row>
    <row r="2968" spans="15:54" x14ac:dyDescent="0.4">
      <c r="O2968" s="4"/>
      <c r="P2968" s="4"/>
      <c r="V2968" s="4"/>
      <c r="W2968" s="4"/>
      <c r="AG2968" s="9"/>
      <c r="AT2968" s="4"/>
      <c r="AU2968" s="4"/>
      <c r="BA2968" s="4"/>
      <c r="BB2968" s="4"/>
    </row>
    <row r="2969" spans="15:54" x14ac:dyDescent="0.4">
      <c r="O2969" s="4"/>
      <c r="P2969" s="4"/>
      <c r="V2969" s="4"/>
      <c r="W2969" s="4"/>
      <c r="AG2969" s="9"/>
      <c r="AT2969" s="4"/>
      <c r="AU2969" s="4"/>
      <c r="BA2969" s="4"/>
      <c r="BB2969" s="4"/>
    </row>
    <row r="2970" spans="15:54" x14ac:dyDescent="0.4">
      <c r="O2970" s="4"/>
      <c r="P2970" s="4"/>
      <c r="V2970" s="4"/>
      <c r="W2970" s="4"/>
      <c r="AG2970" s="9"/>
      <c r="AT2970" s="4"/>
      <c r="AU2970" s="4"/>
      <c r="BA2970" s="4"/>
      <c r="BB2970" s="4"/>
    </row>
    <row r="2971" spans="15:54" x14ac:dyDescent="0.4">
      <c r="O2971" s="4"/>
      <c r="P2971" s="4"/>
      <c r="V2971" s="4"/>
      <c r="W2971" s="4"/>
      <c r="AG2971" s="9"/>
      <c r="AT2971" s="4"/>
      <c r="AU2971" s="4"/>
      <c r="BA2971" s="4"/>
      <c r="BB2971" s="4"/>
    </row>
    <row r="2972" spans="15:54" x14ac:dyDescent="0.4">
      <c r="O2972" s="4"/>
      <c r="P2972" s="4"/>
      <c r="V2972" s="4"/>
      <c r="W2972" s="4"/>
      <c r="AG2972" s="9"/>
      <c r="AT2972" s="4"/>
      <c r="AU2972" s="4"/>
      <c r="BA2972" s="4"/>
      <c r="BB2972" s="4"/>
    </row>
    <row r="2973" spans="15:54" x14ac:dyDescent="0.4">
      <c r="O2973" s="4"/>
      <c r="P2973" s="4"/>
      <c r="V2973" s="4"/>
      <c r="W2973" s="4"/>
      <c r="AG2973" s="9"/>
      <c r="AT2973" s="4"/>
      <c r="AU2973" s="4"/>
      <c r="BA2973" s="4"/>
      <c r="BB2973" s="4"/>
    </row>
    <row r="2974" spans="15:54" x14ac:dyDescent="0.4">
      <c r="O2974" s="4"/>
      <c r="P2974" s="4"/>
      <c r="V2974" s="4"/>
      <c r="W2974" s="4"/>
      <c r="AG2974" s="9"/>
      <c r="AT2974" s="4"/>
      <c r="AU2974" s="4"/>
      <c r="BA2974" s="4"/>
      <c r="BB2974" s="4"/>
    </row>
    <row r="2975" spans="15:54" x14ac:dyDescent="0.4">
      <c r="O2975" s="4"/>
      <c r="P2975" s="4"/>
      <c r="V2975" s="4"/>
      <c r="W2975" s="4"/>
      <c r="AG2975" s="9"/>
      <c r="AT2975" s="4"/>
      <c r="AU2975" s="4"/>
      <c r="BA2975" s="4"/>
      <c r="BB2975" s="4"/>
    </row>
    <row r="2976" spans="15:54" x14ac:dyDescent="0.4">
      <c r="O2976" s="4"/>
      <c r="P2976" s="4"/>
      <c r="V2976" s="4"/>
      <c r="W2976" s="4"/>
      <c r="AG2976" s="9"/>
      <c r="AT2976" s="4"/>
      <c r="AU2976" s="4"/>
      <c r="BA2976" s="4"/>
      <c r="BB2976" s="4"/>
    </row>
    <row r="2977" spans="15:54" x14ac:dyDescent="0.4">
      <c r="O2977" s="4"/>
      <c r="P2977" s="4"/>
      <c r="V2977" s="4"/>
      <c r="W2977" s="4"/>
      <c r="AG2977" s="9"/>
      <c r="AT2977" s="4"/>
      <c r="AU2977" s="4"/>
      <c r="BA2977" s="4"/>
      <c r="BB2977" s="4"/>
    </row>
    <row r="2978" spans="15:54" x14ac:dyDescent="0.4">
      <c r="O2978" s="4"/>
      <c r="P2978" s="4"/>
      <c r="V2978" s="4"/>
      <c r="W2978" s="4"/>
      <c r="AG2978" s="9"/>
      <c r="AT2978" s="4"/>
      <c r="AU2978" s="4"/>
      <c r="BA2978" s="4"/>
      <c r="BB2978" s="4"/>
    </row>
    <row r="2979" spans="15:54" x14ac:dyDescent="0.4">
      <c r="O2979" s="4"/>
      <c r="P2979" s="4"/>
      <c r="V2979" s="4"/>
      <c r="W2979" s="4"/>
      <c r="AG2979" s="9"/>
      <c r="AT2979" s="4"/>
      <c r="AU2979" s="4"/>
      <c r="BA2979" s="4"/>
      <c r="BB2979" s="4"/>
    </row>
    <row r="2980" spans="15:54" x14ac:dyDescent="0.4">
      <c r="O2980" s="4"/>
      <c r="P2980" s="4"/>
      <c r="V2980" s="4"/>
      <c r="W2980" s="4"/>
      <c r="AG2980" s="9"/>
      <c r="AT2980" s="4"/>
      <c r="AU2980" s="4"/>
      <c r="BA2980" s="4"/>
      <c r="BB2980" s="4"/>
    </row>
    <row r="2981" spans="15:54" x14ac:dyDescent="0.4">
      <c r="O2981" s="4"/>
      <c r="P2981" s="4"/>
      <c r="V2981" s="4"/>
      <c r="W2981" s="4"/>
      <c r="AG2981" s="9"/>
      <c r="AT2981" s="4"/>
      <c r="AU2981" s="4"/>
      <c r="BA2981" s="4"/>
      <c r="BB2981" s="4"/>
    </row>
    <row r="2982" spans="15:54" x14ac:dyDescent="0.4">
      <c r="O2982" s="4"/>
      <c r="P2982" s="4"/>
      <c r="V2982" s="4"/>
      <c r="W2982" s="4"/>
      <c r="AG2982" s="9"/>
      <c r="AT2982" s="4"/>
      <c r="AU2982" s="4"/>
      <c r="BA2982" s="4"/>
      <c r="BB2982" s="4"/>
    </row>
    <row r="2983" spans="15:54" x14ac:dyDescent="0.4">
      <c r="O2983" s="4"/>
      <c r="P2983" s="4"/>
      <c r="V2983" s="4"/>
      <c r="W2983" s="4"/>
      <c r="AG2983" s="9"/>
      <c r="AT2983" s="4"/>
      <c r="AU2983" s="4"/>
      <c r="BA2983" s="4"/>
      <c r="BB2983" s="4"/>
    </row>
    <row r="2984" spans="15:54" x14ac:dyDescent="0.4">
      <c r="O2984" s="4"/>
      <c r="P2984" s="4"/>
      <c r="V2984" s="4"/>
      <c r="W2984" s="4"/>
      <c r="AG2984" s="9"/>
      <c r="AT2984" s="4"/>
      <c r="AU2984" s="4"/>
      <c r="BA2984" s="4"/>
      <c r="BB2984" s="4"/>
    </row>
    <row r="2985" spans="15:54" x14ac:dyDescent="0.4">
      <c r="O2985" s="4"/>
      <c r="P2985" s="4"/>
      <c r="V2985" s="4"/>
      <c r="W2985" s="4"/>
      <c r="AG2985" s="9"/>
      <c r="AT2985" s="4"/>
      <c r="AU2985" s="4"/>
      <c r="BA2985" s="4"/>
      <c r="BB2985" s="4"/>
    </row>
    <row r="2986" spans="15:54" x14ac:dyDescent="0.4">
      <c r="O2986" s="4"/>
      <c r="P2986" s="4"/>
      <c r="V2986" s="4"/>
      <c r="W2986" s="4"/>
      <c r="AG2986" s="9"/>
      <c r="AT2986" s="4"/>
      <c r="AU2986" s="4"/>
      <c r="BA2986" s="4"/>
      <c r="BB2986" s="4"/>
    </row>
    <row r="2987" spans="15:54" x14ac:dyDescent="0.4">
      <c r="O2987" s="4"/>
      <c r="P2987" s="4"/>
      <c r="V2987" s="4"/>
      <c r="W2987" s="4"/>
      <c r="AG2987" s="9"/>
      <c r="AT2987" s="4"/>
      <c r="AU2987" s="4"/>
      <c r="BA2987" s="4"/>
      <c r="BB2987" s="4"/>
    </row>
    <row r="2988" spans="15:54" x14ac:dyDescent="0.4">
      <c r="O2988" s="4"/>
      <c r="P2988" s="4"/>
      <c r="V2988" s="4"/>
      <c r="W2988" s="4"/>
      <c r="AG2988" s="9"/>
      <c r="AT2988" s="4"/>
      <c r="AU2988" s="4"/>
      <c r="BA2988" s="4"/>
      <c r="BB2988" s="4"/>
    </row>
    <row r="2989" spans="15:54" x14ac:dyDescent="0.4">
      <c r="O2989" s="4"/>
      <c r="P2989" s="4"/>
      <c r="V2989" s="4"/>
      <c r="W2989" s="4"/>
      <c r="AG2989" s="9"/>
      <c r="AT2989" s="4"/>
      <c r="AU2989" s="4"/>
      <c r="BA2989" s="4"/>
      <c r="BB2989" s="4"/>
    </row>
    <row r="2990" spans="15:54" x14ac:dyDescent="0.4">
      <c r="O2990" s="4"/>
      <c r="P2990" s="4"/>
      <c r="V2990" s="4"/>
      <c r="W2990" s="4"/>
      <c r="AG2990" s="9"/>
      <c r="AT2990" s="4"/>
      <c r="AU2990" s="4"/>
      <c r="BA2990" s="4"/>
      <c r="BB2990" s="4"/>
    </row>
    <row r="2991" spans="15:54" x14ac:dyDescent="0.4">
      <c r="O2991" s="4"/>
      <c r="P2991" s="4"/>
      <c r="V2991" s="4"/>
      <c r="W2991" s="4"/>
      <c r="AG2991" s="9"/>
      <c r="AT2991" s="4"/>
      <c r="AU2991" s="4"/>
      <c r="BA2991" s="4"/>
      <c r="BB2991" s="4"/>
    </row>
    <row r="2992" spans="15:54" x14ac:dyDescent="0.4">
      <c r="O2992" s="4"/>
      <c r="P2992" s="4"/>
      <c r="V2992" s="4"/>
      <c r="W2992" s="4"/>
      <c r="AG2992" s="9"/>
      <c r="AT2992" s="4"/>
      <c r="AU2992" s="4"/>
      <c r="BA2992" s="4"/>
      <c r="BB2992" s="4"/>
    </row>
    <row r="2993" spans="15:54" x14ac:dyDescent="0.4">
      <c r="O2993" s="4"/>
      <c r="P2993" s="4"/>
      <c r="V2993" s="4"/>
      <c r="W2993" s="4"/>
      <c r="AG2993" s="9"/>
      <c r="AT2993" s="4"/>
      <c r="AU2993" s="4"/>
      <c r="BA2993" s="4"/>
      <c r="BB2993" s="4"/>
    </row>
    <row r="2994" spans="15:54" x14ac:dyDescent="0.4">
      <c r="O2994" s="4"/>
      <c r="P2994" s="4"/>
      <c r="V2994" s="4"/>
      <c r="W2994" s="4"/>
      <c r="AG2994" s="9"/>
      <c r="AT2994" s="4"/>
      <c r="AU2994" s="4"/>
      <c r="BA2994" s="4"/>
      <c r="BB2994" s="4"/>
    </row>
    <row r="2995" spans="15:54" x14ac:dyDescent="0.4">
      <c r="O2995" s="4"/>
      <c r="P2995" s="4"/>
      <c r="V2995" s="4"/>
      <c r="W2995" s="4"/>
      <c r="AG2995" s="9"/>
      <c r="AT2995" s="4"/>
      <c r="AU2995" s="4"/>
      <c r="BA2995" s="4"/>
      <c r="BB2995" s="4"/>
    </row>
    <row r="2996" spans="15:54" x14ac:dyDescent="0.4">
      <c r="O2996" s="4"/>
      <c r="P2996" s="4"/>
      <c r="V2996" s="4"/>
      <c r="W2996" s="4"/>
      <c r="AG2996" s="9"/>
      <c r="AT2996" s="4"/>
      <c r="AU2996" s="4"/>
      <c r="BA2996" s="4"/>
      <c r="BB2996" s="4"/>
    </row>
    <row r="2997" spans="15:54" x14ac:dyDescent="0.4">
      <c r="O2997" s="4"/>
      <c r="P2997" s="4"/>
      <c r="V2997" s="4"/>
      <c r="W2997" s="4"/>
      <c r="AG2997" s="9"/>
      <c r="AT2997" s="4"/>
      <c r="AU2997" s="4"/>
      <c r="BA2997" s="4"/>
      <c r="BB2997" s="4"/>
    </row>
    <row r="2998" spans="15:54" x14ac:dyDescent="0.4">
      <c r="O2998" s="4"/>
      <c r="P2998" s="4"/>
      <c r="V2998" s="4"/>
      <c r="W2998" s="4"/>
      <c r="AG2998" s="9"/>
      <c r="AT2998" s="4"/>
      <c r="AU2998" s="4"/>
      <c r="BA2998" s="4"/>
      <c r="BB2998" s="4"/>
    </row>
    <row r="2999" spans="15:54" x14ac:dyDescent="0.4">
      <c r="O2999" s="4"/>
      <c r="P2999" s="4"/>
      <c r="V2999" s="4"/>
      <c r="W2999" s="4"/>
      <c r="AG2999" s="9"/>
      <c r="AT2999" s="4"/>
      <c r="AU2999" s="4"/>
      <c r="BA2999" s="4"/>
      <c r="BB2999" s="4"/>
    </row>
    <row r="3000" spans="15:54" x14ac:dyDescent="0.4">
      <c r="O3000" s="4"/>
      <c r="P3000" s="4"/>
      <c r="V3000" s="4"/>
      <c r="W3000" s="4"/>
      <c r="AG3000" s="9"/>
      <c r="AT3000" s="4"/>
      <c r="AU3000" s="4"/>
      <c r="BA3000" s="4"/>
      <c r="BB3000" s="4"/>
    </row>
    <row r="3001" spans="15:54" x14ac:dyDescent="0.4">
      <c r="O3001" s="4"/>
      <c r="P3001" s="4"/>
      <c r="V3001" s="4"/>
      <c r="W3001" s="4"/>
      <c r="AG3001" s="9"/>
      <c r="AT3001" s="4"/>
      <c r="AU3001" s="4"/>
      <c r="BA3001" s="4"/>
      <c r="BB3001" s="4"/>
    </row>
    <row r="3002" spans="15:54" x14ac:dyDescent="0.4">
      <c r="O3002" s="4"/>
      <c r="P3002" s="4"/>
      <c r="V3002" s="4"/>
      <c r="W3002" s="4"/>
      <c r="AG3002" s="9"/>
      <c r="AT3002" s="4"/>
      <c r="AU3002" s="4"/>
      <c r="BA3002" s="4"/>
      <c r="BB3002" s="4"/>
    </row>
    <row r="3003" spans="15:54" x14ac:dyDescent="0.4">
      <c r="O3003" s="4"/>
      <c r="P3003" s="4"/>
      <c r="V3003" s="4"/>
      <c r="W3003" s="4"/>
      <c r="AG3003" s="9"/>
      <c r="AT3003" s="4"/>
      <c r="AU3003" s="4"/>
      <c r="BA3003" s="4"/>
      <c r="BB3003" s="4"/>
    </row>
    <row r="3004" spans="15:54" x14ac:dyDescent="0.4">
      <c r="O3004" s="4"/>
      <c r="P3004" s="4"/>
      <c r="V3004" s="4"/>
      <c r="W3004" s="4"/>
      <c r="AG3004" s="9"/>
      <c r="AT3004" s="4"/>
      <c r="AU3004" s="4"/>
      <c r="BA3004" s="4"/>
      <c r="BB3004" s="4"/>
    </row>
    <row r="3005" spans="15:54" x14ac:dyDescent="0.4">
      <c r="O3005" s="4"/>
      <c r="P3005" s="4"/>
      <c r="V3005" s="4"/>
      <c r="W3005" s="4"/>
      <c r="AG3005" s="9"/>
      <c r="AT3005" s="4"/>
      <c r="AU3005" s="4"/>
      <c r="BA3005" s="4"/>
      <c r="BB3005" s="4"/>
    </row>
    <row r="3006" spans="15:54" x14ac:dyDescent="0.4">
      <c r="O3006" s="4"/>
      <c r="P3006" s="4"/>
      <c r="V3006" s="4"/>
      <c r="W3006" s="4"/>
      <c r="AG3006" s="9"/>
      <c r="AT3006" s="4"/>
      <c r="AU3006" s="4"/>
      <c r="BA3006" s="4"/>
      <c r="BB3006" s="4"/>
    </row>
    <row r="3007" spans="15:54" x14ac:dyDescent="0.4">
      <c r="O3007" s="4"/>
      <c r="P3007" s="4"/>
      <c r="V3007" s="4"/>
      <c r="W3007" s="4"/>
      <c r="AG3007" s="9"/>
      <c r="AT3007" s="4"/>
      <c r="AU3007" s="4"/>
      <c r="BA3007" s="4"/>
      <c r="BB3007" s="4"/>
    </row>
    <row r="3008" spans="15:54" x14ac:dyDescent="0.4">
      <c r="O3008" s="4"/>
      <c r="P3008" s="4"/>
      <c r="V3008" s="4"/>
      <c r="W3008" s="4"/>
      <c r="AG3008" s="9"/>
      <c r="AT3008" s="4"/>
      <c r="AU3008" s="4"/>
      <c r="BA3008" s="4"/>
      <c r="BB3008" s="4"/>
    </row>
    <row r="3009" spans="15:54" x14ac:dyDescent="0.4">
      <c r="O3009" s="4"/>
      <c r="P3009" s="4"/>
      <c r="V3009" s="4"/>
      <c r="W3009" s="4"/>
      <c r="AG3009" s="9"/>
      <c r="AT3009" s="4"/>
      <c r="AU3009" s="4"/>
      <c r="BA3009" s="4"/>
      <c r="BB3009" s="4"/>
    </row>
    <row r="3010" spans="15:54" x14ac:dyDescent="0.4">
      <c r="O3010" s="4"/>
      <c r="P3010" s="4"/>
      <c r="V3010" s="4"/>
      <c r="W3010" s="4"/>
      <c r="AG3010" s="9"/>
      <c r="AT3010" s="4"/>
      <c r="AU3010" s="4"/>
      <c r="BA3010" s="4"/>
      <c r="BB3010" s="4"/>
    </row>
    <row r="3011" spans="15:54" x14ac:dyDescent="0.4">
      <c r="O3011" s="4"/>
      <c r="P3011" s="4"/>
      <c r="V3011" s="4"/>
      <c r="W3011" s="4"/>
      <c r="AG3011" s="9"/>
      <c r="AT3011" s="4"/>
      <c r="AU3011" s="4"/>
      <c r="BA3011" s="4"/>
      <c r="BB3011" s="4"/>
    </row>
    <row r="3012" spans="15:54" x14ac:dyDescent="0.4">
      <c r="O3012" s="4"/>
      <c r="P3012" s="4"/>
      <c r="V3012" s="4"/>
      <c r="W3012" s="4"/>
      <c r="AG3012" s="9"/>
      <c r="AT3012" s="4"/>
      <c r="AU3012" s="4"/>
      <c r="BA3012" s="4"/>
      <c r="BB3012" s="4"/>
    </row>
    <row r="3013" spans="15:54" x14ac:dyDescent="0.4">
      <c r="O3013" s="4"/>
      <c r="P3013" s="4"/>
      <c r="V3013" s="4"/>
      <c r="W3013" s="4"/>
      <c r="AG3013" s="9"/>
      <c r="AT3013" s="4"/>
      <c r="AU3013" s="4"/>
      <c r="BA3013" s="4"/>
      <c r="BB3013" s="4"/>
    </row>
    <row r="3014" spans="15:54" x14ac:dyDescent="0.4">
      <c r="O3014" s="4"/>
      <c r="P3014" s="4"/>
      <c r="V3014" s="4"/>
      <c r="W3014" s="4"/>
      <c r="AG3014" s="9"/>
      <c r="AT3014" s="4"/>
      <c r="AU3014" s="4"/>
      <c r="BA3014" s="4"/>
      <c r="BB3014" s="4"/>
    </row>
    <row r="3015" spans="15:54" x14ac:dyDescent="0.4">
      <c r="O3015" s="4"/>
      <c r="P3015" s="4"/>
      <c r="V3015" s="4"/>
      <c r="W3015" s="4"/>
      <c r="AG3015" s="9"/>
      <c r="AT3015" s="4"/>
      <c r="AU3015" s="4"/>
      <c r="BA3015" s="4"/>
      <c r="BB3015" s="4"/>
    </row>
    <row r="3016" spans="15:54" x14ac:dyDescent="0.4">
      <c r="O3016" s="4"/>
      <c r="P3016" s="4"/>
      <c r="V3016" s="4"/>
      <c r="W3016" s="4"/>
      <c r="AG3016" s="9"/>
      <c r="AT3016" s="4"/>
      <c r="AU3016" s="4"/>
      <c r="BA3016" s="4"/>
      <c r="BB3016" s="4"/>
    </row>
    <row r="3017" spans="15:54" x14ac:dyDescent="0.4">
      <c r="O3017" s="4"/>
      <c r="P3017" s="4"/>
      <c r="V3017" s="4"/>
      <c r="W3017" s="4"/>
      <c r="AG3017" s="9"/>
      <c r="AT3017" s="4"/>
      <c r="AU3017" s="4"/>
      <c r="BA3017" s="4"/>
      <c r="BB3017" s="4"/>
    </row>
    <row r="3018" spans="15:54" x14ac:dyDescent="0.4">
      <c r="O3018" s="4"/>
      <c r="P3018" s="4"/>
      <c r="V3018" s="4"/>
      <c r="W3018" s="4"/>
      <c r="AG3018" s="9"/>
      <c r="AT3018" s="4"/>
      <c r="AU3018" s="4"/>
      <c r="BA3018" s="4"/>
      <c r="BB3018" s="4"/>
    </row>
    <row r="3019" spans="15:54" x14ac:dyDescent="0.4">
      <c r="O3019" s="4"/>
      <c r="P3019" s="4"/>
      <c r="V3019" s="4"/>
      <c r="W3019" s="4"/>
      <c r="AG3019" s="9"/>
      <c r="AT3019" s="4"/>
      <c r="AU3019" s="4"/>
      <c r="BA3019" s="4"/>
      <c r="BB3019" s="4"/>
    </row>
    <row r="3020" spans="15:54" x14ac:dyDescent="0.4">
      <c r="O3020" s="4"/>
      <c r="P3020" s="4"/>
      <c r="V3020" s="4"/>
      <c r="W3020" s="4"/>
      <c r="AG3020" s="9"/>
      <c r="AT3020" s="4"/>
      <c r="AU3020" s="4"/>
      <c r="BA3020" s="4"/>
      <c r="BB3020" s="4"/>
    </row>
    <row r="3021" spans="15:54" x14ac:dyDescent="0.4">
      <c r="O3021" s="4"/>
      <c r="P3021" s="4"/>
      <c r="V3021" s="4"/>
      <c r="W3021" s="4"/>
      <c r="AG3021" s="9"/>
      <c r="AT3021" s="4"/>
      <c r="AU3021" s="4"/>
      <c r="BA3021" s="4"/>
      <c r="BB3021" s="4"/>
    </row>
    <row r="3022" spans="15:54" x14ac:dyDescent="0.4">
      <c r="O3022" s="4"/>
      <c r="P3022" s="4"/>
      <c r="V3022" s="4"/>
      <c r="W3022" s="4"/>
      <c r="AG3022" s="9"/>
      <c r="AT3022" s="4"/>
      <c r="AU3022" s="4"/>
      <c r="BA3022" s="4"/>
      <c r="BB3022" s="4"/>
    </row>
    <row r="3023" spans="15:54" x14ac:dyDescent="0.4">
      <c r="O3023" s="4"/>
      <c r="P3023" s="4"/>
      <c r="V3023" s="4"/>
      <c r="W3023" s="4"/>
      <c r="AT3023" s="4"/>
      <c r="AU3023" s="4"/>
      <c r="BA3023" s="4"/>
      <c r="BB3023" s="4"/>
    </row>
    <row r="3024" spans="15:54" x14ac:dyDescent="0.4">
      <c r="O3024" s="4"/>
      <c r="P3024" s="4"/>
      <c r="V3024" s="4"/>
      <c r="W3024" s="4"/>
      <c r="AG3024" s="9"/>
      <c r="AT3024" s="4"/>
      <c r="AU3024" s="4"/>
      <c r="BA3024" s="4"/>
      <c r="BB3024" s="4"/>
    </row>
    <row r="3025" spans="15:54" x14ac:dyDescent="0.4">
      <c r="O3025" s="4"/>
      <c r="P3025" s="4"/>
      <c r="V3025" s="4"/>
      <c r="W3025" s="4"/>
      <c r="AG3025" s="9"/>
      <c r="AT3025" s="4"/>
      <c r="AU3025" s="4"/>
      <c r="BA3025" s="4"/>
      <c r="BB3025" s="4"/>
    </row>
    <row r="3026" spans="15:54" x14ac:dyDescent="0.4">
      <c r="O3026" s="4"/>
      <c r="P3026" s="4"/>
      <c r="V3026" s="4"/>
      <c r="W3026" s="4"/>
      <c r="AG3026" s="9"/>
      <c r="AT3026" s="4"/>
      <c r="AU3026" s="4"/>
      <c r="BA3026" s="4"/>
      <c r="BB3026" s="4"/>
    </row>
    <row r="3027" spans="15:54" x14ac:dyDescent="0.4">
      <c r="O3027" s="4"/>
      <c r="P3027" s="4"/>
      <c r="V3027" s="4"/>
      <c r="W3027" s="4"/>
      <c r="AG3027" s="9"/>
      <c r="AT3027" s="4"/>
      <c r="AU3027" s="4"/>
      <c r="BA3027" s="4"/>
      <c r="BB3027" s="4"/>
    </row>
    <row r="3028" spans="15:54" x14ac:dyDescent="0.4">
      <c r="O3028" s="4"/>
      <c r="P3028" s="4"/>
      <c r="V3028" s="4"/>
      <c r="W3028" s="4"/>
      <c r="AG3028" s="9"/>
      <c r="AT3028" s="4"/>
      <c r="AU3028" s="4"/>
      <c r="BA3028" s="4"/>
      <c r="BB3028" s="4"/>
    </row>
    <row r="3029" spans="15:54" x14ac:dyDescent="0.4">
      <c r="O3029" s="4"/>
      <c r="P3029" s="4"/>
      <c r="V3029" s="4"/>
      <c r="W3029" s="4"/>
      <c r="AG3029" s="9"/>
      <c r="AT3029" s="4"/>
      <c r="AU3029" s="4"/>
      <c r="BA3029" s="4"/>
      <c r="BB3029" s="4"/>
    </row>
    <row r="3030" spans="15:54" x14ac:dyDescent="0.4">
      <c r="O3030" s="4"/>
      <c r="P3030" s="4"/>
      <c r="V3030" s="4"/>
      <c r="W3030" s="4"/>
      <c r="AG3030" s="9"/>
      <c r="AT3030" s="4"/>
      <c r="AU3030" s="4"/>
      <c r="BA3030" s="4"/>
      <c r="BB3030" s="4"/>
    </row>
    <row r="3031" spans="15:54" x14ac:dyDescent="0.4">
      <c r="O3031" s="4"/>
      <c r="P3031" s="4"/>
      <c r="V3031" s="4"/>
      <c r="W3031" s="4"/>
      <c r="AG3031" s="9"/>
      <c r="AT3031" s="4"/>
      <c r="AU3031" s="4"/>
      <c r="BA3031" s="4"/>
      <c r="BB3031" s="4"/>
    </row>
    <row r="3032" spans="15:54" x14ac:dyDescent="0.4">
      <c r="O3032" s="4"/>
      <c r="P3032" s="4"/>
      <c r="V3032" s="4"/>
      <c r="W3032" s="4"/>
      <c r="AG3032" s="9"/>
      <c r="AT3032" s="4"/>
      <c r="AU3032" s="4"/>
      <c r="BA3032" s="4"/>
      <c r="BB3032" s="4"/>
    </row>
    <row r="3033" spans="15:54" x14ac:dyDescent="0.4">
      <c r="O3033" s="4"/>
      <c r="P3033" s="4"/>
      <c r="V3033" s="4"/>
      <c r="W3033" s="4"/>
      <c r="AG3033" s="9"/>
      <c r="AT3033" s="4"/>
      <c r="AU3033" s="4"/>
      <c r="BA3033" s="4"/>
      <c r="BB3033" s="4"/>
    </row>
    <row r="3034" spans="15:54" x14ac:dyDescent="0.4">
      <c r="O3034" s="4"/>
      <c r="P3034" s="4"/>
      <c r="V3034" s="4"/>
      <c r="W3034" s="4"/>
      <c r="AG3034" s="9"/>
      <c r="AT3034" s="4"/>
      <c r="AU3034" s="4"/>
      <c r="BA3034" s="4"/>
      <c r="BB3034" s="4"/>
    </row>
    <row r="3035" spans="15:54" x14ac:dyDescent="0.4">
      <c r="O3035" s="4"/>
      <c r="P3035" s="4"/>
      <c r="V3035" s="4"/>
      <c r="W3035" s="4"/>
      <c r="AG3035" s="9"/>
      <c r="AT3035" s="4"/>
      <c r="AU3035" s="4"/>
      <c r="BA3035" s="4"/>
      <c r="BB3035" s="4"/>
    </row>
    <row r="3036" spans="15:54" x14ac:dyDescent="0.4">
      <c r="O3036" s="4"/>
      <c r="P3036" s="4"/>
      <c r="V3036" s="4"/>
      <c r="W3036" s="4"/>
      <c r="AG3036" s="9"/>
      <c r="AT3036" s="4"/>
      <c r="AU3036" s="4"/>
      <c r="BA3036" s="4"/>
      <c r="BB3036" s="4"/>
    </row>
    <row r="3037" spans="15:54" x14ac:dyDescent="0.4">
      <c r="O3037" s="4"/>
      <c r="P3037" s="4"/>
      <c r="V3037" s="4"/>
      <c r="W3037" s="4"/>
      <c r="AG3037" s="9"/>
      <c r="AT3037" s="4"/>
      <c r="AU3037" s="4"/>
      <c r="BA3037" s="4"/>
      <c r="BB3037" s="4"/>
    </row>
    <row r="3038" spans="15:54" x14ac:dyDescent="0.4">
      <c r="O3038" s="4"/>
      <c r="P3038" s="4"/>
      <c r="V3038" s="4"/>
      <c r="W3038" s="4"/>
      <c r="AG3038" s="9"/>
      <c r="AT3038" s="4"/>
      <c r="AU3038" s="4"/>
      <c r="BA3038" s="4"/>
      <c r="BB3038" s="4"/>
    </row>
    <row r="3039" spans="15:54" x14ac:dyDescent="0.4">
      <c r="O3039" s="4"/>
      <c r="P3039" s="4"/>
      <c r="V3039" s="4"/>
      <c r="W3039" s="4"/>
      <c r="AG3039" s="9"/>
      <c r="AT3039" s="4"/>
      <c r="AU3039" s="4"/>
      <c r="BA3039" s="4"/>
      <c r="BB3039" s="4"/>
    </row>
    <row r="3040" spans="15:54" x14ac:dyDescent="0.4">
      <c r="O3040" s="4"/>
      <c r="P3040" s="4"/>
      <c r="V3040" s="4"/>
      <c r="W3040" s="4"/>
      <c r="AG3040" s="9"/>
      <c r="AT3040" s="4"/>
      <c r="AU3040" s="4"/>
      <c r="BA3040" s="4"/>
      <c r="BB3040" s="4"/>
    </row>
    <row r="3041" spans="15:54" x14ac:dyDescent="0.4">
      <c r="O3041" s="4"/>
      <c r="P3041" s="4"/>
      <c r="V3041" s="4"/>
      <c r="W3041" s="4"/>
      <c r="AG3041" s="9"/>
      <c r="AT3041" s="4"/>
      <c r="AU3041" s="4"/>
      <c r="BA3041" s="4"/>
      <c r="BB3041" s="4"/>
    </row>
    <row r="3042" spans="15:54" x14ac:dyDescent="0.4">
      <c r="O3042" s="4"/>
      <c r="P3042" s="4"/>
      <c r="V3042" s="4"/>
      <c r="W3042" s="4"/>
      <c r="AG3042" s="9"/>
      <c r="AT3042" s="4"/>
      <c r="AU3042" s="4"/>
      <c r="BA3042" s="4"/>
      <c r="BB3042" s="4"/>
    </row>
    <row r="3043" spans="15:54" x14ac:dyDescent="0.4">
      <c r="O3043" s="4"/>
      <c r="P3043" s="4"/>
      <c r="V3043" s="4"/>
      <c r="W3043" s="4"/>
      <c r="AT3043" s="4"/>
      <c r="AU3043" s="4"/>
      <c r="BA3043" s="4"/>
      <c r="BB3043" s="4"/>
    </row>
    <row r="3044" spans="15:54" x14ac:dyDescent="0.4">
      <c r="O3044" s="4"/>
      <c r="P3044" s="4"/>
      <c r="V3044" s="4"/>
      <c r="W3044" s="4"/>
      <c r="AG3044" s="9"/>
      <c r="AT3044" s="4"/>
      <c r="AU3044" s="4"/>
      <c r="BA3044" s="4"/>
      <c r="BB3044" s="4"/>
    </row>
    <row r="3045" spans="15:54" x14ac:dyDescent="0.4">
      <c r="O3045" s="4"/>
      <c r="P3045" s="4"/>
      <c r="V3045" s="4"/>
      <c r="W3045" s="4"/>
      <c r="AG3045" s="9"/>
      <c r="AT3045" s="4"/>
      <c r="AU3045" s="4"/>
      <c r="BA3045" s="4"/>
      <c r="BB3045" s="4"/>
    </row>
    <row r="3046" spans="15:54" x14ac:dyDescent="0.4">
      <c r="O3046" s="4"/>
      <c r="P3046" s="4"/>
      <c r="V3046" s="4"/>
      <c r="W3046" s="4"/>
      <c r="AG3046" s="9"/>
      <c r="AT3046" s="4"/>
      <c r="AU3046" s="4"/>
      <c r="BA3046" s="4"/>
      <c r="BB3046" s="4"/>
    </row>
    <row r="3047" spans="15:54" x14ac:dyDescent="0.4">
      <c r="O3047" s="4"/>
      <c r="P3047" s="4"/>
      <c r="V3047" s="4"/>
      <c r="W3047" s="4"/>
      <c r="AG3047" s="9"/>
      <c r="AT3047" s="4"/>
      <c r="AU3047" s="4"/>
      <c r="BA3047" s="4"/>
      <c r="BB3047" s="4"/>
    </row>
    <row r="3048" spans="15:54" x14ac:dyDescent="0.4">
      <c r="O3048" s="4"/>
      <c r="P3048" s="4"/>
      <c r="V3048" s="4"/>
      <c r="W3048" s="4"/>
      <c r="AG3048" s="9"/>
      <c r="AT3048" s="4"/>
      <c r="AU3048" s="4"/>
      <c r="BA3048" s="4"/>
      <c r="BB3048" s="4"/>
    </row>
    <row r="3049" spans="15:54" x14ac:dyDescent="0.4">
      <c r="O3049" s="4"/>
      <c r="P3049" s="4"/>
      <c r="V3049" s="4"/>
      <c r="W3049" s="4"/>
      <c r="AG3049" s="9"/>
      <c r="AT3049" s="4"/>
      <c r="AU3049" s="4"/>
      <c r="BA3049" s="4"/>
      <c r="BB3049" s="4"/>
    </row>
    <row r="3050" spans="15:54" x14ac:dyDescent="0.4">
      <c r="O3050" s="4"/>
      <c r="P3050" s="4"/>
      <c r="V3050" s="4"/>
      <c r="W3050" s="4"/>
      <c r="AG3050" s="9"/>
      <c r="AT3050" s="4"/>
      <c r="AU3050" s="4"/>
      <c r="BA3050" s="4"/>
      <c r="BB3050" s="4"/>
    </row>
    <row r="3051" spans="15:54" x14ac:dyDescent="0.4">
      <c r="O3051" s="4"/>
      <c r="P3051" s="4"/>
      <c r="V3051" s="4"/>
      <c r="W3051" s="4"/>
      <c r="AG3051" s="9"/>
      <c r="AT3051" s="4"/>
      <c r="AU3051" s="4"/>
      <c r="BA3051" s="4"/>
      <c r="BB3051" s="4"/>
    </row>
    <row r="3052" spans="15:54" x14ac:dyDescent="0.4">
      <c r="O3052" s="4"/>
      <c r="P3052" s="4"/>
      <c r="V3052" s="4"/>
      <c r="W3052" s="4"/>
      <c r="AG3052" s="9"/>
      <c r="AT3052" s="4"/>
      <c r="AU3052" s="4"/>
      <c r="BA3052" s="4"/>
      <c r="BB3052" s="4"/>
    </row>
    <row r="3053" spans="15:54" x14ac:dyDescent="0.4">
      <c r="O3053" s="4"/>
      <c r="P3053" s="4"/>
      <c r="V3053" s="4"/>
      <c r="W3053" s="4"/>
      <c r="AG3053" s="9"/>
      <c r="AT3053" s="4"/>
      <c r="AU3053" s="4"/>
      <c r="BA3053" s="4"/>
      <c r="BB3053" s="4"/>
    </row>
    <row r="3054" spans="15:54" x14ac:dyDescent="0.4">
      <c r="O3054" s="4"/>
      <c r="P3054" s="4"/>
      <c r="V3054" s="4"/>
      <c r="W3054" s="4"/>
      <c r="AG3054" s="9"/>
      <c r="AT3054" s="4"/>
      <c r="AU3054" s="4"/>
      <c r="BA3054" s="4"/>
      <c r="BB3054" s="4"/>
    </row>
    <row r="3055" spans="15:54" x14ac:dyDescent="0.4">
      <c r="O3055" s="4"/>
      <c r="P3055" s="4"/>
      <c r="V3055" s="4"/>
      <c r="W3055" s="4"/>
      <c r="AG3055" s="9"/>
      <c r="AT3055" s="4"/>
      <c r="AU3055" s="4"/>
      <c r="BA3055" s="4"/>
      <c r="BB3055" s="4"/>
    </row>
    <row r="3056" spans="15:54" x14ac:dyDescent="0.4">
      <c r="O3056" s="4"/>
      <c r="P3056" s="4"/>
      <c r="V3056" s="4"/>
      <c r="W3056" s="4"/>
      <c r="AG3056" s="9"/>
      <c r="AT3056" s="4"/>
      <c r="AU3056" s="4"/>
      <c r="BA3056" s="4"/>
      <c r="BB3056" s="4"/>
    </row>
    <row r="3057" spans="15:54" x14ac:dyDescent="0.4">
      <c r="O3057" s="4"/>
      <c r="P3057" s="4"/>
      <c r="V3057" s="4"/>
      <c r="W3057" s="4"/>
      <c r="AG3057" s="9"/>
      <c r="AT3057" s="4"/>
      <c r="AU3057" s="4"/>
      <c r="BA3057" s="4"/>
      <c r="BB3057" s="4"/>
    </row>
    <row r="3058" spans="15:54" x14ac:dyDescent="0.4">
      <c r="O3058" s="4"/>
      <c r="P3058" s="4"/>
      <c r="V3058" s="4"/>
      <c r="W3058" s="4"/>
      <c r="AG3058" s="9"/>
      <c r="AT3058" s="4"/>
      <c r="AU3058" s="4"/>
      <c r="BA3058" s="4"/>
      <c r="BB3058" s="4"/>
    </row>
    <row r="3059" spans="15:54" x14ac:dyDescent="0.4">
      <c r="O3059" s="4"/>
      <c r="P3059" s="4"/>
      <c r="V3059" s="4"/>
      <c r="W3059" s="4"/>
      <c r="AG3059" s="9"/>
      <c r="AT3059" s="4"/>
      <c r="AU3059" s="4"/>
      <c r="BA3059" s="4"/>
      <c r="BB3059" s="4"/>
    </row>
    <row r="3060" spans="15:54" x14ac:dyDescent="0.4">
      <c r="O3060" s="4"/>
      <c r="P3060" s="4"/>
      <c r="V3060" s="4"/>
      <c r="W3060" s="4"/>
      <c r="AG3060" s="9"/>
      <c r="AT3060" s="4"/>
      <c r="AU3060" s="4"/>
      <c r="BA3060" s="4"/>
      <c r="BB3060" s="4"/>
    </row>
    <row r="3061" spans="15:54" x14ac:dyDescent="0.4">
      <c r="O3061" s="4"/>
      <c r="P3061" s="4"/>
      <c r="V3061" s="4"/>
      <c r="W3061" s="4"/>
      <c r="AG3061" s="9"/>
      <c r="AT3061" s="4"/>
      <c r="AU3061" s="4"/>
      <c r="BA3061" s="4"/>
      <c r="BB3061" s="4"/>
    </row>
    <row r="3062" spans="15:54" x14ac:dyDescent="0.4">
      <c r="O3062" s="4"/>
      <c r="P3062" s="4"/>
      <c r="V3062" s="4"/>
      <c r="W3062" s="4"/>
      <c r="AG3062" s="9"/>
      <c r="AT3062" s="4"/>
      <c r="AU3062" s="4"/>
      <c r="BA3062" s="4"/>
      <c r="BB3062" s="4"/>
    </row>
    <row r="3063" spans="15:54" x14ac:dyDescent="0.4">
      <c r="O3063" s="4"/>
      <c r="P3063" s="4"/>
      <c r="V3063" s="4"/>
      <c r="W3063" s="4"/>
      <c r="AG3063" s="9"/>
      <c r="AT3063" s="4"/>
      <c r="AU3063" s="4"/>
      <c r="BA3063" s="4"/>
      <c r="BB3063" s="4"/>
    </row>
    <row r="3064" spans="15:54" x14ac:dyDescent="0.4">
      <c r="O3064" s="4"/>
      <c r="P3064" s="4"/>
      <c r="V3064" s="4"/>
      <c r="W3064" s="4"/>
      <c r="AG3064" s="9"/>
      <c r="AT3064" s="4"/>
      <c r="AU3064" s="4"/>
      <c r="BA3064" s="4"/>
      <c r="BB3064" s="4"/>
    </row>
    <row r="3065" spans="15:54" x14ac:dyDescent="0.4">
      <c r="O3065" s="4"/>
      <c r="P3065" s="4"/>
      <c r="V3065" s="4"/>
      <c r="W3065" s="4"/>
      <c r="AG3065" s="9"/>
      <c r="AT3065" s="4"/>
      <c r="AU3065" s="4"/>
      <c r="BA3065" s="4"/>
      <c r="BB3065" s="4"/>
    </row>
    <row r="3066" spans="15:54" x14ac:dyDescent="0.4">
      <c r="O3066" s="4"/>
      <c r="P3066" s="4"/>
      <c r="V3066" s="4"/>
      <c r="W3066" s="4"/>
      <c r="AG3066" s="9"/>
      <c r="AT3066" s="4"/>
      <c r="AU3066" s="4"/>
      <c r="BA3066" s="4"/>
      <c r="BB3066" s="4"/>
    </row>
    <row r="3067" spans="15:54" x14ac:dyDescent="0.4">
      <c r="O3067" s="4"/>
      <c r="P3067" s="4"/>
      <c r="V3067" s="4"/>
      <c r="W3067" s="4"/>
      <c r="AG3067" s="9"/>
      <c r="AT3067" s="4"/>
      <c r="AU3067" s="4"/>
      <c r="BA3067" s="4"/>
      <c r="BB3067" s="4"/>
    </row>
    <row r="3068" spans="15:54" x14ac:dyDescent="0.4">
      <c r="O3068" s="4"/>
      <c r="P3068" s="4"/>
      <c r="V3068" s="4"/>
      <c r="W3068" s="4"/>
      <c r="AG3068" s="9"/>
      <c r="AT3068" s="4"/>
      <c r="AU3068" s="4"/>
      <c r="BA3068" s="4"/>
      <c r="BB3068" s="4"/>
    </row>
    <row r="3069" spans="15:54" x14ac:dyDescent="0.4">
      <c r="O3069" s="4"/>
      <c r="P3069" s="4"/>
      <c r="V3069" s="4"/>
      <c r="W3069" s="4"/>
      <c r="AG3069" s="9"/>
      <c r="AT3069" s="4"/>
      <c r="AU3069" s="4"/>
      <c r="BA3069" s="4"/>
      <c r="BB3069" s="4"/>
    </row>
    <row r="3070" spans="15:54" x14ac:dyDescent="0.4">
      <c r="O3070" s="4"/>
      <c r="P3070" s="4"/>
      <c r="V3070" s="4"/>
      <c r="W3070" s="4"/>
      <c r="AG3070" s="9"/>
      <c r="AT3070" s="4"/>
      <c r="AU3070" s="4"/>
      <c r="BA3070" s="4"/>
      <c r="BB3070" s="4"/>
    </row>
    <row r="3071" spans="15:54" x14ac:dyDescent="0.4">
      <c r="O3071" s="4"/>
      <c r="P3071" s="4"/>
      <c r="V3071" s="4"/>
      <c r="W3071" s="4"/>
      <c r="AG3071" s="9"/>
      <c r="AT3071" s="4"/>
      <c r="AU3071" s="4"/>
      <c r="BA3071" s="4"/>
      <c r="BB3071" s="4"/>
    </row>
    <row r="3072" spans="15:54" x14ac:dyDescent="0.4">
      <c r="O3072" s="4"/>
      <c r="P3072" s="4"/>
      <c r="V3072" s="4"/>
      <c r="W3072" s="4"/>
      <c r="AG3072" s="9"/>
      <c r="AT3072" s="4"/>
      <c r="AU3072" s="4"/>
      <c r="BA3072" s="4"/>
      <c r="BB3072" s="4"/>
    </row>
    <row r="3073" spans="15:54" x14ac:dyDescent="0.4">
      <c r="O3073" s="4"/>
      <c r="P3073" s="4"/>
      <c r="V3073" s="4"/>
      <c r="W3073" s="4"/>
      <c r="AG3073" s="9"/>
      <c r="AT3073" s="4"/>
      <c r="AU3073" s="4"/>
      <c r="BA3073" s="4"/>
      <c r="BB3073" s="4"/>
    </row>
    <row r="3074" spans="15:54" x14ac:dyDescent="0.4">
      <c r="O3074" s="4"/>
      <c r="P3074" s="4"/>
      <c r="V3074" s="4"/>
      <c r="W3074" s="4"/>
      <c r="AG3074" s="9"/>
      <c r="AT3074" s="4"/>
      <c r="AU3074" s="4"/>
      <c r="BA3074" s="4"/>
      <c r="BB3074" s="4"/>
    </row>
    <row r="3075" spans="15:54" x14ac:dyDescent="0.4">
      <c r="O3075" s="4"/>
      <c r="P3075" s="4"/>
      <c r="V3075" s="4"/>
      <c r="W3075" s="4"/>
      <c r="AG3075" s="9"/>
      <c r="AT3075" s="4"/>
      <c r="AU3075" s="4"/>
      <c r="BA3075" s="4"/>
      <c r="BB3075" s="4"/>
    </row>
    <row r="3076" spans="15:54" x14ac:dyDescent="0.4">
      <c r="O3076" s="4"/>
      <c r="P3076" s="4"/>
      <c r="V3076" s="4"/>
      <c r="W3076" s="4"/>
      <c r="AG3076" s="9"/>
      <c r="AT3076" s="4"/>
      <c r="AU3076" s="4"/>
      <c r="BA3076" s="4"/>
      <c r="BB3076" s="4"/>
    </row>
    <row r="3077" spans="15:54" x14ac:dyDescent="0.4">
      <c r="O3077" s="4"/>
      <c r="P3077" s="4"/>
      <c r="V3077" s="4"/>
      <c r="W3077" s="4"/>
      <c r="AG3077" s="9"/>
      <c r="AT3077" s="4"/>
      <c r="AU3077" s="4"/>
      <c r="BA3077" s="4"/>
      <c r="BB3077" s="4"/>
    </row>
    <row r="3078" spans="15:54" x14ac:dyDescent="0.4">
      <c r="O3078" s="4"/>
      <c r="P3078" s="4"/>
      <c r="V3078" s="4"/>
      <c r="W3078" s="4"/>
      <c r="AG3078" s="9"/>
      <c r="AT3078" s="4"/>
      <c r="AU3078" s="4"/>
      <c r="BA3078" s="4"/>
      <c r="BB3078" s="4"/>
    </row>
    <row r="3079" spans="15:54" x14ac:dyDescent="0.4">
      <c r="O3079" s="4"/>
      <c r="P3079" s="4"/>
      <c r="V3079" s="4"/>
      <c r="W3079" s="4"/>
      <c r="AG3079" s="9"/>
      <c r="AT3079" s="4"/>
      <c r="AU3079" s="4"/>
      <c r="BA3079" s="4"/>
      <c r="BB3079" s="4"/>
    </row>
    <row r="3080" spans="15:54" x14ac:dyDescent="0.4">
      <c r="O3080" s="4"/>
      <c r="P3080" s="4"/>
      <c r="V3080" s="4"/>
      <c r="W3080" s="4"/>
      <c r="AG3080" s="9"/>
      <c r="AT3080" s="4"/>
      <c r="AU3080" s="4"/>
      <c r="BA3080" s="4"/>
      <c r="BB3080" s="4"/>
    </row>
    <row r="3081" spans="15:54" x14ac:dyDescent="0.4">
      <c r="O3081" s="4"/>
      <c r="P3081" s="4"/>
      <c r="V3081" s="4"/>
      <c r="W3081" s="4"/>
      <c r="AG3081" s="9"/>
      <c r="AT3081" s="4"/>
      <c r="AU3081" s="4"/>
      <c r="BA3081" s="4"/>
      <c r="BB3081" s="4"/>
    </row>
    <row r="3082" spans="15:54" x14ac:dyDescent="0.4">
      <c r="O3082" s="4"/>
      <c r="P3082" s="4"/>
      <c r="V3082" s="4"/>
      <c r="W3082" s="4"/>
      <c r="AG3082" s="9"/>
      <c r="AT3082" s="4"/>
      <c r="AU3082" s="4"/>
      <c r="BA3082" s="4"/>
      <c r="BB3082" s="4"/>
    </row>
    <row r="3083" spans="15:54" x14ac:dyDescent="0.4">
      <c r="O3083" s="4"/>
      <c r="P3083" s="4"/>
      <c r="V3083" s="4"/>
      <c r="W3083" s="4"/>
      <c r="AG3083" s="9"/>
      <c r="AT3083" s="4"/>
      <c r="AU3083" s="4"/>
      <c r="BA3083" s="4"/>
      <c r="BB3083" s="4"/>
    </row>
    <row r="3084" spans="15:54" x14ac:dyDescent="0.4">
      <c r="O3084" s="4"/>
      <c r="P3084" s="4"/>
      <c r="V3084" s="4"/>
      <c r="W3084" s="4"/>
      <c r="AG3084" s="9"/>
      <c r="AT3084" s="4"/>
      <c r="AU3084" s="4"/>
      <c r="BA3084" s="4"/>
      <c r="BB3084" s="4"/>
    </row>
    <row r="3085" spans="15:54" x14ac:dyDescent="0.4">
      <c r="O3085" s="4"/>
      <c r="P3085" s="4"/>
      <c r="V3085" s="4"/>
      <c r="W3085" s="4"/>
      <c r="AG3085" s="9"/>
      <c r="AT3085" s="4"/>
      <c r="AU3085" s="4"/>
      <c r="BA3085" s="4"/>
      <c r="BB3085" s="4"/>
    </row>
    <row r="3086" spans="15:54" x14ac:dyDescent="0.4">
      <c r="O3086" s="4"/>
      <c r="P3086" s="4"/>
      <c r="V3086" s="4"/>
      <c r="W3086" s="4"/>
      <c r="AG3086" s="9"/>
      <c r="AT3086" s="4"/>
      <c r="AU3086" s="4"/>
      <c r="BA3086" s="4"/>
      <c r="BB3086" s="4"/>
    </row>
    <row r="3087" spans="15:54" x14ac:dyDescent="0.4">
      <c r="O3087" s="4"/>
      <c r="P3087" s="4"/>
      <c r="V3087" s="4"/>
      <c r="W3087" s="4"/>
      <c r="AG3087" s="9"/>
      <c r="AT3087" s="4"/>
      <c r="AU3087" s="4"/>
      <c r="BA3087" s="4"/>
      <c r="BB3087" s="4"/>
    </row>
    <row r="3088" spans="15:54" x14ac:dyDescent="0.4">
      <c r="O3088" s="4"/>
      <c r="P3088" s="4"/>
      <c r="V3088" s="4"/>
      <c r="W3088" s="4"/>
      <c r="AG3088" s="9"/>
      <c r="AT3088" s="4"/>
      <c r="AU3088" s="4"/>
      <c r="BA3088" s="4"/>
      <c r="BB3088" s="4"/>
    </row>
    <row r="3089" spans="15:54" x14ac:dyDescent="0.4">
      <c r="O3089" s="4"/>
      <c r="P3089" s="4"/>
      <c r="V3089" s="4"/>
      <c r="W3089" s="4"/>
      <c r="AG3089" s="9"/>
      <c r="AT3089" s="4"/>
      <c r="AU3089" s="4"/>
      <c r="BA3089" s="4"/>
      <c r="BB3089" s="4"/>
    </row>
    <row r="3090" spans="15:54" x14ac:dyDescent="0.4">
      <c r="O3090" s="4"/>
      <c r="P3090" s="4"/>
      <c r="V3090" s="4"/>
      <c r="W3090" s="4"/>
      <c r="AG3090" s="9"/>
      <c r="AT3090" s="4"/>
      <c r="AU3090" s="4"/>
      <c r="BA3090" s="4"/>
      <c r="BB3090" s="4"/>
    </row>
    <row r="3091" spans="15:54" x14ac:dyDescent="0.4">
      <c r="O3091" s="4"/>
      <c r="P3091" s="4"/>
      <c r="V3091" s="4"/>
      <c r="W3091" s="4"/>
      <c r="AG3091" s="9"/>
      <c r="AT3091" s="4"/>
      <c r="AU3091" s="4"/>
      <c r="BA3091" s="4"/>
      <c r="BB3091" s="4"/>
    </row>
    <row r="3092" spans="15:54" x14ac:dyDescent="0.4">
      <c r="O3092" s="4"/>
      <c r="P3092" s="4"/>
      <c r="V3092" s="4"/>
      <c r="W3092" s="4"/>
      <c r="AG3092" s="9"/>
      <c r="AT3092" s="4"/>
      <c r="AU3092" s="4"/>
      <c r="BA3092" s="4"/>
      <c r="BB3092" s="4"/>
    </row>
    <row r="3093" spans="15:54" x14ac:dyDescent="0.4">
      <c r="O3093" s="4"/>
      <c r="P3093" s="4"/>
      <c r="V3093" s="4"/>
      <c r="W3093" s="4"/>
      <c r="AG3093" s="9"/>
      <c r="AT3093" s="4"/>
      <c r="AU3093" s="4"/>
      <c r="BA3093" s="4"/>
      <c r="BB3093" s="4"/>
    </row>
    <row r="3094" spans="15:54" x14ac:dyDescent="0.4">
      <c r="O3094" s="4"/>
      <c r="P3094" s="4"/>
      <c r="V3094" s="4"/>
      <c r="W3094" s="4"/>
      <c r="AG3094" s="9"/>
      <c r="AT3094" s="4"/>
      <c r="AU3094" s="4"/>
      <c r="BA3094" s="4"/>
      <c r="BB3094" s="4"/>
    </row>
    <row r="3095" spans="15:54" x14ac:dyDescent="0.4">
      <c r="O3095" s="4"/>
      <c r="P3095" s="4"/>
      <c r="V3095" s="4"/>
      <c r="W3095" s="4"/>
      <c r="AG3095" s="9"/>
      <c r="AT3095" s="4"/>
      <c r="AU3095" s="4"/>
      <c r="BA3095" s="4"/>
      <c r="BB3095" s="4"/>
    </row>
    <row r="3096" spans="15:54" x14ac:dyDescent="0.4">
      <c r="O3096" s="4"/>
      <c r="P3096" s="4"/>
      <c r="V3096" s="4"/>
      <c r="W3096" s="4"/>
      <c r="AG3096" s="9"/>
      <c r="AT3096" s="4"/>
      <c r="AU3096" s="4"/>
      <c r="BA3096" s="4"/>
      <c r="BB3096" s="4"/>
    </row>
    <row r="3097" spans="15:54" x14ac:dyDescent="0.4">
      <c r="O3097" s="4"/>
      <c r="P3097" s="4"/>
      <c r="V3097" s="4"/>
      <c r="W3097" s="4"/>
      <c r="AG3097" s="9"/>
      <c r="AT3097" s="4"/>
      <c r="AU3097" s="4"/>
      <c r="BA3097" s="4"/>
      <c r="BB3097" s="4"/>
    </row>
    <row r="3098" spans="15:54" x14ac:dyDescent="0.4">
      <c r="O3098" s="4"/>
      <c r="P3098" s="4"/>
      <c r="V3098" s="4"/>
      <c r="W3098" s="4"/>
      <c r="AG3098" s="9"/>
      <c r="AT3098" s="4"/>
      <c r="AU3098" s="4"/>
      <c r="BA3098" s="4"/>
      <c r="BB3098" s="4"/>
    </row>
    <row r="3099" spans="15:54" x14ac:dyDescent="0.4">
      <c r="O3099" s="4"/>
      <c r="P3099" s="4"/>
      <c r="V3099" s="4"/>
      <c r="W3099" s="4"/>
      <c r="AG3099" s="9"/>
      <c r="AT3099" s="4"/>
      <c r="AU3099" s="4"/>
      <c r="BA3099" s="4"/>
      <c r="BB3099" s="4"/>
    </row>
    <row r="3100" spans="15:54" x14ac:dyDescent="0.4">
      <c r="O3100" s="4"/>
      <c r="P3100" s="4"/>
      <c r="V3100" s="4"/>
      <c r="W3100" s="4"/>
      <c r="AG3100" s="9"/>
      <c r="AT3100" s="4"/>
      <c r="AU3100" s="4"/>
      <c r="BA3100" s="4"/>
      <c r="BB3100" s="4"/>
    </row>
    <row r="3101" spans="15:54" x14ac:dyDescent="0.4">
      <c r="O3101" s="4"/>
      <c r="P3101" s="4"/>
      <c r="V3101" s="4"/>
      <c r="W3101" s="4"/>
      <c r="AG3101" s="9"/>
      <c r="AT3101" s="4"/>
      <c r="AU3101" s="4"/>
      <c r="BA3101" s="4"/>
      <c r="BB3101" s="4"/>
    </row>
    <row r="3102" spans="15:54" x14ac:dyDescent="0.4">
      <c r="O3102" s="4"/>
      <c r="P3102" s="4"/>
      <c r="V3102" s="4"/>
      <c r="W3102" s="4"/>
      <c r="AG3102" s="9"/>
      <c r="AT3102" s="4"/>
      <c r="AU3102" s="4"/>
      <c r="BA3102" s="4"/>
      <c r="BB3102" s="4"/>
    </row>
    <row r="3103" spans="15:54" x14ac:dyDescent="0.4">
      <c r="O3103" s="4"/>
      <c r="P3103" s="4"/>
      <c r="V3103" s="4"/>
      <c r="W3103" s="4"/>
      <c r="AG3103" s="9"/>
      <c r="AT3103" s="4"/>
      <c r="AU3103" s="4"/>
      <c r="BA3103" s="4"/>
      <c r="BB3103" s="4"/>
    </row>
    <row r="3104" spans="15:54" x14ac:dyDescent="0.4">
      <c r="O3104" s="4"/>
      <c r="P3104" s="4"/>
      <c r="V3104" s="4"/>
      <c r="W3104" s="4"/>
      <c r="AT3104" s="4"/>
      <c r="AU3104" s="4"/>
      <c r="BA3104" s="4"/>
      <c r="BB3104" s="4"/>
    </row>
    <row r="3105" spans="15:54" x14ac:dyDescent="0.4">
      <c r="O3105" s="4"/>
      <c r="P3105" s="4"/>
      <c r="V3105" s="4"/>
      <c r="W3105" s="4"/>
      <c r="AG3105" s="9"/>
      <c r="AT3105" s="4"/>
      <c r="AU3105" s="4"/>
      <c r="BA3105" s="4"/>
      <c r="BB3105" s="4"/>
    </row>
    <row r="3106" spans="15:54" x14ac:dyDescent="0.4">
      <c r="O3106" s="4"/>
      <c r="P3106" s="4"/>
      <c r="V3106" s="4"/>
      <c r="W3106" s="4"/>
      <c r="AG3106" s="9"/>
      <c r="AT3106" s="4"/>
      <c r="AU3106" s="4"/>
      <c r="BA3106" s="4"/>
      <c r="BB3106" s="4"/>
    </row>
    <row r="3107" spans="15:54" x14ac:dyDescent="0.4">
      <c r="O3107" s="4"/>
      <c r="P3107" s="4"/>
      <c r="V3107" s="4"/>
      <c r="W3107" s="4"/>
      <c r="AG3107" s="9"/>
      <c r="AT3107" s="4"/>
      <c r="AU3107" s="4"/>
      <c r="BA3107" s="4"/>
      <c r="BB3107" s="4"/>
    </row>
    <row r="3108" spans="15:54" x14ac:dyDescent="0.4">
      <c r="O3108" s="4"/>
      <c r="P3108" s="4"/>
      <c r="V3108" s="4"/>
      <c r="W3108" s="4"/>
      <c r="AG3108" s="9"/>
      <c r="AT3108" s="4"/>
      <c r="AU3108" s="4"/>
      <c r="BA3108" s="4"/>
      <c r="BB3108" s="4"/>
    </row>
    <row r="3109" spans="15:54" x14ac:dyDescent="0.4">
      <c r="O3109" s="4"/>
      <c r="P3109" s="4"/>
      <c r="V3109" s="4"/>
      <c r="W3109" s="4"/>
      <c r="AG3109" s="9"/>
      <c r="AT3109" s="4"/>
      <c r="AU3109" s="4"/>
      <c r="BA3109" s="4"/>
      <c r="BB3109" s="4"/>
    </row>
    <row r="3110" spans="15:54" x14ac:dyDescent="0.4">
      <c r="O3110" s="4"/>
      <c r="P3110" s="4"/>
      <c r="V3110" s="4"/>
      <c r="W3110" s="4"/>
      <c r="AG3110" s="9"/>
      <c r="AT3110" s="4"/>
      <c r="AU3110" s="4"/>
      <c r="BA3110" s="4"/>
      <c r="BB3110" s="4"/>
    </row>
    <row r="3111" spans="15:54" x14ac:dyDescent="0.4">
      <c r="O3111" s="4"/>
      <c r="P3111" s="4"/>
      <c r="V3111" s="4"/>
      <c r="W3111" s="4"/>
      <c r="AG3111" s="9"/>
      <c r="AT3111" s="4"/>
      <c r="AU3111" s="4"/>
      <c r="BA3111" s="4"/>
      <c r="BB3111" s="4"/>
    </row>
    <row r="3112" spans="15:54" x14ac:dyDescent="0.4">
      <c r="O3112" s="4"/>
      <c r="P3112" s="4"/>
      <c r="V3112" s="4"/>
      <c r="W3112" s="4"/>
      <c r="AG3112" s="9"/>
      <c r="AT3112" s="4"/>
      <c r="AU3112" s="4"/>
      <c r="BA3112" s="4"/>
      <c r="BB3112" s="4"/>
    </row>
    <row r="3113" spans="15:54" x14ac:dyDescent="0.4">
      <c r="O3113" s="4"/>
      <c r="P3113" s="4"/>
      <c r="V3113" s="4"/>
      <c r="W3113" s="4"/>
      <c r="AG3113" s="9"/>
      <c r="AT3113" s="4"/>
      <c r="AU3113" s="4"/>
      <c r="BA3113" s="4"/>
      <c r="BB3113" s="4"/>
    </row>
    <row r="3114" spans="15:54" x14ac:dyDescent="0.4">
      <c r="O3114" s="4"/>
      <c r="P3114" s="4"/>
      <c r="V3114" s="4"/>
      <c r="W3114" s="4"/>
      <c r="AG3114" s="9"/>
      <c r="AT3114" s="4"/>
      <c r="AU3114" s="4"/>
      <c r="BA3114" s="4"/>
      <c r="BB3114" s="4"/>
    </row>
    <row r="3115" spans="15:54" x14ac:dyDescent="0.4">
      <c r="O3115" s="4"/>
      <c r="P3115" s="4"/>
      <c r="V3115" s="4"/>
      <c r="W3115" s="4"/>
      <c r="AG3115" s="9"/>
      <c r="AT3115" s="4"/>
      <c r="AU3115" s="4"/>
      <c r="BA3115" s="4"/>
      <c r="BB3115" s="4"/>
    </row>
    <row r="3116" spans="15:54" x14ac:dyDescent="0.4">
      <c r="O3116" s="4"/>
      <c r="P3116" s="4"/>
      <c r="V3116" s="4"/>
      <c r="W3116" s="4"/>
      <c r="AG3116" s="9"/>
      <c r="AT3116" s="4"/>
      <c r="AU3116" s="4"/>
      <c r="BA3116" s="4"/>
      <c r="BB3116" s="4"/>
    </row>
    <row r="3117" spans="15:54" x14ac:dyDescent="0.4">
      <c r="O3117" s="4"/>
      <c r="P3117" s="4"/>
      <c r="V3117" s="4"/>
      <c r="W3117" s="4"/>
      <c r="AG3117" s="9"/>
      <c r="AT3117" s="4"/>
      <c r="AU3117" s="4"/>
      <c r="BA3117" s="4"/>
      <c r="BB3117" s="4"/>
    </row>
    <row r="3118" spans="15:54" x14ac:dyDescent="0.4">
      <c r="O3118" s="4"/>
      <c r="P3118" s="4"/>
      <c r="V3118" s="4"/>
      <c r="W3118" s="4"/>
      <c r="AG3118" s="9"/>
      <c r="AT3118" s="4"/>
      <c r="AU3118" s="4"/>
      <c r="BA3118" s="4"/>
      <c r="BB3118" s="4"/>
    </row>
    <row r="3119" spans="15:54" x14ac:dyDescent="0.4">
      <c r="O3119" s="4"/>
      <c r="P3119" s="4"/>
      <c r="V3119" s="4"/>
      <c r="W3119" s="4"/>
      <c r="AG3119" s="9"/>
      <c r="AT3119" s="4"/>
      <c r="AU3119" s="4"/>
      <c r="BA3119" s="4"/>
      <c r="BB3119" s="4"/>
    </row>
    <row r="3120" spans="15:54" x14ac:dyDescent="0.4">
      <c r="O3120" s="4"/>
      <c r="P3120" s="4"/>
      <c r="V3120" s="4"/>
      <c r="W3120" s="4"/>
      <c r="AG3120" s="9"/>
      <c r="AT3120" s="4"/>
      <c r="AU3120" s="4"/>
      <c r="BA3120" s="4"/>
      <c r="BB3120" s="4"/>
    </row>
    <row r="3121" spans="15:54" x14ac:dyDescent="0.4">
      <c r="O3121" s="4"/>
      <c r="P3121" s="4"/>
      <c r="V3121" s="4"/>
      <c r="W3121" s="4"/>
      <c r="AG3121" s="9"/>
      <c r="AT3121" s="4"/>
      <c r="AU3121" s="4"/>
      <c r="BA3121" s="4"/>
      <c r="BB3121" s="4"/>
    </row>
    <row r="3122" spans="15:54" x14ac:dyDescent="0.4">
      <c r="O3122" s="4"/>
      <c r="P3122" s="4"/>
      <c r="V3122" s="4"/>
      <c r="W3122" s="4"/>
      <c r="AG3122" s="9"/>
      <c r="AT3122" s="4"/>
      <c r="AU3122" s="4"/>
      <c r="BA3122" s="4"/>
      <c r="BB3122" s="4"/>
    </row>
    <row r="3123" spans="15:54" x14ac:dyDescent="0.4">
      <c r="O3123" s="4"/>
      <c r="P3123" s="4"/>
      <c r="V3123" s="4"/>
      <c r="W3123" s="4"/>
      <c r="AG3123" s="9"/>
      <c r="AT3123" s="4"/>
      <c r="AU3123" s="4"/>
      <c r="BA3123" s="4"/>
      <c r="BB3123" s="4"/>
    </row>
    <row r="3124" spans="15:54" x14ac:dyDescent="0.4">
      <c r="O3124" s="4"/>
      <c r="P3124" s="4"/>
      <c r="V3124" s="4"/>
      <c r="W3124" s="4"/>
      <c r="AT3124" s="4"/>
      <c r="AU3124" s="4"/>
      <c r="BA3124" s="4"/>
      <c r="BB3124" s="4"/>
    </row>
    <row r="3125" spans="15:54" x14ac:dyDescent="0.4">
      <c r="O3125" s="4"/>
      <c r="P3125" s="4"/>
      <c r="V3125" s="4"/>
      <c r="W3125" s="4"/>
      <c r="AG3125" s="9"/>
      <c r="AT3125" s="4"/>
      <c r="AU3125" s="4"/>
      <c r="BA3125" s="4"/>
      <c r="BB3125" s="4"/>
    </row>
    <row r="3126" spans="15:54" x14ac:dyDescent="0.4">
      <c r="O3126" s="4"/>
      <c r="P3126" s="4"/>
      <c r="V3126" s="4"/>
      <c r="W3126" s="4"/>
      <c r="AG3126" s="9"/>
      <c r="AT3126" s="4"/>
      <c r="AU3126" s="4"/>
      <c r="BA3126" s="4"/>
      <c r="BB3126" s="4"/>
    </row>
    <row r="3127" spans="15:54" x14ac:dyDescent="0.4">
      <c r="O3127" s="4"/>
      <c r="P3127" s="4"/>
      <c r="V3127" s="4"/>
      <c r="W3127" s="4"/>
      <c r="AG3127" s="9"/>
      <c r="AT3127" s="4"/>
      <c r="AU3127" s="4"/>
      <c r="BA3127" s="4"/>
      <c r="BB3127" s="4"/>
    </row>
    <row r="3128" spans="15:54" x14ac:dyDescent="0.4">
      <c r="O3128" s="4"/>
      <c r="P3128" s="4"/>
      <c r="V3128" s="4"/>
      <c r="W3128" s="4"/>
      <c r="AG3128" s="9"/>
      <c r="AT3128" s="4"/>
      <c r="AU3128" s="4"/>
      <c r="BA3128" s="4"/>
      <c r="BB3128" s="4"/>
    </row>
    <row r="3129" spans="15:54" x14ac:dyDescent="0.4">
      <c r="O3129" s="4"/>
      <c r="P3129" s="4"/>
      <c r="V3129" s="4"/>
      <c r="W3129" s="4"/>
      <c r="AG3129" s="9"/>
      <c r="AT3129" s="4"/>
      <c r="AU3129" s="4"/>
      <c r="BA3129" s="4"/>
      <c r="BB3129" s="4"/>
    </row>
    <row r="3130" spans="15:54" x14ac:dyDescent="0.4">
      <c r="O3130" s="4"/>
      <c r="P3130" s="4"/>
      <c r="V3130" s="4"/>
      <c r="W3130" s="4"/>
      <c r="AG3130" s="9"/>
      <c r="AT3130" s="4"/>
      <c r="AU3130" s="4"/>
      <c r="BA3130" s="4"/>
      <c r="BB3130" s="4"/>
    </row>
    <row r="3131" spans="15:54" x14ac:dyDescent="0.4">
      <c r="O3131" s="4"/>
      <c r="P3131" s="4"/>
      <c r="V3131" s="4"/>
      <c r="W3131" s="4"/>
      <c r="AG3131" s="9"/>
      <c r="AT3131" s="4"/>
      <c r="AU3131" s="4"/>
      <c r="BA3131" s="4"/>
      <c r="BB3131" s="4"/>
    </row>
    <row r="3132" spans="15:54" x14ac:dyDescent="0.4">
      <c r="O3132" s="4"/>
      <c r="P3132" s="4"/>
      <c r="V3132" s="4"/>
      <c r="W3132" s="4"/>
      <c r="AG3132" s="9"/>
      <c r="AT3132" s="4"/>
      <c r="AU3132" s="4"/>
      <c r="BA3132" s="4"/>
      <c r="BB3132" s="4"/>
    </row>
    <row r="3133" spans="15:54" x14ac:dyDescent="0.4">
      <c r="O3133" s="4"/>
      <c r="P3133" s="4"/>
      <c r="V3133" s="4"/>
      <c r="W3133" s="4"/>
      <c r="AG3133" s="9"/>
      <c r="AT3133" s="4"/>
      <c r="AU3133" s="4"/>
      <c r="BA3133" s="4"/>
      <c r="BB3133" s="4"/>
    </row>
    <row r="3134" spans="15:54" x14ac:dyDescent="0.4">
      <c r="O3134" s="4"/>
      <c r="P3134" s="4"/>
      <c r="V3134" s="4"/>
      <c r="W3134" s="4"/>
      <c r="AG3134" s="9"/>
      <c r="AT3134" s="4"/>
      <c r="AU3134" s="4"/>
      <c r="BA3134" s="4"/>
      <c r="BB3134" s="4"/>
    </row>
    <row r="3135" spans="15:54" x14ac:dyDescent="0.4">
      <c r="O3135" s="4"/>
      <c r="P3135" s="4"/>
      <c r="V3135" s="4"/>
      <c r="W3135" s="4"/>
      <c r="AG3135" s="9"/>
      <c r="AT3135" s="4"/>
      <c r="AU3135" s="4"/>
      <c r="BA3135" s="4"/>
      <c r="BB3135" s="4"/>
    </row>
    <row r="3136" spans="15:54" x14ac:dyDescent="0.4">
      <c r="O3136" s="4"/>
      <c r="P3136" s="4"/>
      <c r="V3136" s="4"/>
      <c r="W3136" s="4"/>
      <c r="AG3136" s="9"/>
      <c r="AT3136" s="4"/>
      <c r="AU3136" s="4"/>
      <c r="BA3136" s="4"/>
      <c r="BB3136" s="4"/>
    </row>
    <row r="3137" spans="15:54" x14ac:dyDescent="0.4">
      <c r="O3137" s="4"/>
      <c r="P3137" s="4"/>
      <c r="V3137" s="4"/>
      <c r="W3137" s="4"/>
      <c r="AG3137" s="9"/>
      <c r="AT3137" s="4"/>
      <c r="AU3137" s="4"/>
      <c r="BA3137" s="4"/>
      <c r="BB3137" s="4"/>
    </row>
    <row r="3138" spans="15:54" x14ac:dyDescent="0.4">
      <c r="O3138" s="4"/>
      <c r="P3138" s="4"/>
      <c r="V3138" s="4"/>
      <c r="W3138" s="4"/>
      <c r="AG3138" s="9"/>
      <c r="AT3138" s="4"/>
      <c r="AU3138" s="4"/>
      <c r="BA3138" s="4"/>
      <c r="BB3138" s="4"/>
    </row>
    <row r="3139" spans="15:54" x14ac:dyDescent="0.4">
      <c r="O3139" s="4"/>
      <c r="P3139" s="4"/>
      <c r="V3139" s="4"/>
      <c r="W3139" s="4"/>
      <c r="AG3139" s="9"/>
      <c r="AT3139" s="4"/>
      <c r="AU3139" s="4"/>
      <c r="BA3139" s="4"/>
      <c r="BB3139" s="4"/>
    </row>
    <row r="3140" spans="15:54" x14ac:dyDescent="0.4">
      <c r="O3140" s="4"/>
      <c r="P3140" s="4"/>
      <c r="V3140" s="4"/>
      <c r="W3140" s="4"/>
      <c r="AG3140" s="9"/>
      <c r="AT3140" s="4"/>
      <c r="AU3140" s="4"/>
      <c r="BA3140" s="4"/>
      <c r="BB3140" s="4"/>
    </row>
    <row r="3141" spans="15:54" x14ac:dyDescent="0.4">
      <c r="O3141" s="4"/>
      <c r="P3141" s="4"/>
      <c r="V3141" s="4"/>
      <c r="W3141" s="4"/>
      <c r="AG3141" s="9"/>
      <c r="AT3141" s="4"/>
      <c r="AU3141" s="4"/>
      <c r="BA3141" s="4"/>
      <c r="BB3141" s="4"/>
    </row>
    <row r="3142" spans="15:54" x14ac:dyDescent="0.4">
      <c r="O3142" s="4"/>
      <c r="P3142" s="4"/>
      <c r="V3142" s="4"/>
      <c r="W3142" s="4"/>
      <c r="AG3142" s="9"/>
      <c r="AT3142" s="4"/>
      <c r="AU3142" s="4"/>
      <c r="BA3142" s="4"/>
      <c r="BB3142" s="4"/>
    </row>
    <row r="3143" spans="15:54" x14ac:dyDescent="0.4">
      <c r="O3143" s="4"/>
      <c r="P3143" s="4"/>
      <c r="V3143" s="4"/>
      <c r="W3143" s="4"/>
      <c r="AG3143" s="9"/>
      <c r="AT3143" s="4"/>
      <c r="AU3143" s="4"/>
      <c r="BA3143" s="4"/>
      <c r="BB3143" s="4"/>
    </row>
    <row r="3144" spans="15:54" x14ac:dyDescent="0.4">
      <c r="O3144" s="4"/>
      <c r="P3144" s="4"/>
      <c r="V3144" s="4"/>
      <c r="W3144" s="4"/>
      <c r="AG3144" s="9"/>
      <c r="AT3144" s="4"/>
      <c r="AU3144" s="4"/>
      <c r="BA3144" s="4"/>
      <c r="BB3144" s="4"/>
    </row>
    <row r="3145" spans="15:54" x14ac:dyDescent="0.4">
      <c r="O3145" s="4"/>
      <c r="P3145" s="4"/>
      <c r="V3145" s="4"/>
      <c r="W3145" s="4"/>
      <c r="AG3145" s="9"/>
      <c r="AT3145" s="4"/>
      <c r="AU3145" s="4"/>
      <c r="BA3145" s="4"/>
      <c r="BB3145" s="4"/>
    </row>
    <row r="3146" spans="15:54" x14ac:dyDescent="0.4">
      <c r="O3146" s="4"/>
      <c r="P3146" s="4"/>
      <c r="V3146" s="4"/>
      <c r="W3146" s="4"/>
      <c r="AG3146" s="9"/>
      <c r="AT3146" s="4"/>
      <c r="AU3146" s="4"/>
      <c r="BA3146" s="4"/>
      <c r="BB3146" s="4"/>
    </row>
    <row r="3147" spans="15:54" x14ac:dyDescent="0.4">
      <c r="O3147" s="4"/>
      <c r="P3147" s="4"/>
      <c r="V3147" s="4"/>
      <c r="W3147" s="4"/>
      <c r="AG3147" s="9"/>
      <c r="AT3147" s="4"/>
      <c r="AU3147" s="4"/>
      <c r="BA3147" s="4"/>
      <c r="BB3147" s="4"/>
    </row>
    <row r="3148" spans="15:54" x14ac:dyDescent="0.4">
      <c r="O3148" s="4"/>
      <c r="P3148" s="4"/>
      <c r="V3148" s="4"/>
      <c r="W3148" s="4"/>
      <c r="AG3148" s="9"/>
      <c r="AT3148" s="4"/>
      <c r="AU3148" s="4"/>
      <c r="BA3148" s="4"/>
      <c r="BB3148" s="4"/>
    </row>
    <row r="3149" spans="15:54" x14ac:dyDescent="0.4">
      <c r="O3149" s="4"/>
      <c r="P3149" s="4"/>
      <c r="V3149" s="4"/>
      <c r="W3149" s="4"/>
      <c r="AG3149" s="9"/>
      <c r="AT3149" s="4"/>
      <c r="AU3149" s="4"/>
      <c r="BA3149" s="4"/>
      <c r="BB3149" s="4"/>
    </row>
    <row r="3150" spans="15:54" x14ac:dyDescent="0.4">
      <c r="O3150" s="4"/>
      <c r="P3150" s="4"/>
      <c r="V3150" s="4"/>
      <c r="W3150" s="4"/>
      <c r="AG3150" s="9"/>
      <c r="AT3150" s="4"/>
      <c r="AU3150" s="4"/>
      <c r="BA3150" s="4"/>
      <c r="BB3150" s="4"/>
    </row>
    <row r="3151" spans="15:54" x14ac:dyDescent="0.4">
      <c r="O3151" s="4"/>
      <c r="P3151" s="4"/>
      <c r="V3151" s="4"/>
      <c r="W3151" s="4"/>
      <c r="AG3151" s="9"/>
      <c r="AT3151" s="4"/>
      <c r="AU3151" s="4"/>
      <c r="BA3151" s="4"/>
      <c r="BB3151" s="4"/>
    </row>
    <row r="3152" spans="15:54" x14ac:dyDescent="0.4">
      <c r="O3152" s="4"/>
      <c r="P3152" s="4"/>
      <c r="V3152" s="4"/>
      <c r="W3152" s="4"/>
      <c r="AG3152" s="9"/>
      <c r="AT3152" s="4"/>
      <c r="AU3152" s="4"/>
      <c r="BA3152" s="4"/>
      <c r="BB3152" s="4"/>
    </row>
    <row r="3153" spans="15:54" x14ac:dyDescent="0.4">
      <c r="O3153" s="4"/>
      <c r="P3153" s="4"/>
      <c r="V3153" s="4"/>
      <c r="W3153" s="4"/>
      <c r="AG3153" s="9"/>
      <c r="AT3153" s="4"/>
      <c r="AU3153" s="4"/>
      <c r="BA3153" s="4"/>
      <c r="BB3153" s="4"/>
    </row>
    <row r="3154" spans="15:54" x14ac:dyDescent="0.4">
      <c r="O3154" s="4"/>
      <c r="P3154" s="4"/>
      <c r="V3154" s="4"/>
      <c r="W3154" s="4"/>
      <c r="AG3154" s="9"/>
      <c r="AT3154" s="4"/>
      <c r="AU3154" s="4"/>
      <c r="BA3154" s="4"/>
      <c r="BB3154" s="4"/>
    </row>
    <row r="3155" spans="15:54" x14ac:dyDescent="0.4">
      <c r="O3155" s="4"/>
      <c r="P3155" s="4"/>
      <c r="V3155" s="4"/>
      <c r="W3155" s="4"/>
      <c r="AG3155" s="9"/>
      <c r="AT3155" s="4"/>
      <c r="AU3155" s="4"/>
      <c r="BA3155" s="4"/>
      <c r="BB3155" s="4"/>
    </row>
    <row r="3156" spans="15:54" x14ac:dyDescent="0.4">
      <c r="O3156" s="4"/>
      <c r="P3156" s="4"/>
      <c r="V3156" s="4"/>
      <c r="W3156" s="4"/>
      <c r="AG3156" s="9"/>
      <c r="AT3156" s="4"/>
      <c r="AU3156" s="4"/>
      <c r="BA3156" s="4"/>
      <c r="BB3156" s="4"/>
    </row>
    <row r="3157" spans="15:54" x14ac:dyDescent="0.4">
      <c r="O3157" s="4"/>
      <c r="P3157" s="4"/>
      <c r="V3157" s="4"/>
      <c r="W3157" s="4"/>
      <c r="AG3157" s="9"/>
      <c r="AT3157" s="4"/>
      <c r="AU3157" s="4"/>
      <c r="BA3157" s="4"/>
      <c r="BB3157" s="4"/>
    </row>
    <row r="3158" spans="15:54" x14ac:dyDescent="0.4">
      <c r="O3158" s="4"/>
      <c r="P3158" s="4"/>
      <c r="V3158" s="4"/>
      <c r="W3158" s="4"/>
      <c r="AG3158" s="9"/>
      <c r="AT3158" s="4"/>
      <c r="AU3158" s="4"/>
      <c r="BA3158" s="4"/>
      <c r="BB3158" s="4"/>
    </row>
    <row r="3159" spans="15:54" x14ac:dyDescent="0.4">
      <c r="O3159" s="4"/>
      <c r="P3159" s="4"/>
      <c r="V3159" s="4"/>
      <c r="W3159" s="4"/>
      <c r="AG3159" s="9"/>
      <c r="AT3159" s="4"/>
      <c r="AU3159" s="4"/>
      <c r="BA3159" s="4"/>
      <c r="BB3159" s="4"/>
    </row>
    <row r="3160" spans="15:54" x14ac:dyDescent="0.4">
      <c r="O3160" s="4"/>
      <c r="P3160" s="4"/>
      <c r="V3160" s="4"/>
      <c r="W3160" s="4"/>
      <c r="AG3160" s="9"/>
      <c r="AT3160" s="4"/>
      <c r="AU3160" s="4"/>
      <c r="BA3160" s="4"/>
      <c r="BB3160" s="4"/>
    </row>
    <row r="3161" spans="15:54" x14ac:dyDescent="0.4">
      <c r="O3161" s="4"/>
      <c r="P3161" s="4"/>
      <c r="V3161" s="4"/>
      <c r="W3161" s="4"/>
      <c r="AG3161" s="9"/>
      <c r="AT3161" s="4"/>
      <c r="AU3161" s="4"/>
      <c r="BA3161" s="4"/>
      <c r="BB3161" s="4"/>
    </row>
    <row r="3162" spans="15:54" x14ac:dyDescent="0.4">
      <c r="O3162" s="4"/>
      <c r="P3162" s="4"/>
      <c r="V3162" s="4"/>
      <c r="W3162" s="4"/>
      <c r="AG3162" s="9"/>
      <c r="AT3162" s="4"/>
      <c r="AU3162" s="4"/>
      <c r="BA3162" s="4"/>
      <c r="BB3162" s="4"/>
    </row>
    <row r="3163" spans="15:54" x14ac:dyDescent="0.4">
      <c r="O3163" s="4"/>
      <c r="P3163" s="4"/>
      <c r="V3163" s="4"/>
      <c r="W3163" s="4"/>
      <c r="AG3163" s="9"/>
      <c r="AT3163" s="4"/>
      <c r="AU3163" s="4"/>
      <c r="BA3163" s="4"/>
      <c r="BB3163" s="4"/>
    </row>
    <row r="3164" spans="15:54" x14ac:dyDescent="0.4">
      <c r="O3164" s="4"/>
      <c r="P3164" s="4"/>
      <c r="V3164" s="4"/>
      <c r="W3164" s="4"/>
      <c r="AG3164" s="9"/>
      <c r="AT3164" s="4"/>
      <c r="AU3164" s="4"/>
      <c r="BA3164" s="4"/>
      <c r="BB3164" s="4"/>
    </row>
    <row r="3165" spans="15:54" x14ac:dyDescent="0.4">
      <c r="O3165" s="4"/>
      <c r="P3165" s="4"/>
      <c r="V3165" s="4"/>
      <c r="W3165" s="4"/>
      <c r="AG3165" s="9"/>
      <c r="AT3165" s="4"/>
      <c r="AU3165" s="4"/>
      <c r="BA3165" s="4"/>
      <c r="BB3165" s="4"/>
    </row>
    <row r="3166" spans="15:54" x14ac:dyDescent="0.4">
      <c r="O3166" s="4"/>
      <c r="P3166" s="4"/>
      <c r="V3166" s="4"/>
      <c r="W3166" s="4"/>
      <c r="AG3166" s="9"/>
      <c r="AT3166" s="4"/>
      <c r="AU3166" s="4"/>
      <c r="BA3166" s="4"/>
      <c r="BB3166" s="4"/>
    </row>
    <row r="3167" spans="15:54" x14ac:dyDescent="0.4">
      <c r="O3167" s="4"/>
      <c r="P3167" s="4"/>
      <c r="V3167" s="4"/>
      <c r="W3167" s="4"/>
      <c r="AG3167" s="9"/>
      <c r="AT3167" s="4"/>
      <c r="AU3167" s="4"/>
      <c r="BA3167" s="4"/>
      <c r="BB3167" s="4"/>
    </row>
    <row r="3168" spans="15:54" x14ac:dyDescent="0.4">
      <c r="O3168" s="4"/>
      <c r="P3168" s="4"/>
      <c r="V3168" s="4"/>
      <c r="W3168" s="4"/>
      <c r="AG3168" s="9"/>
      <c r="AT3168" s="4"/>
      <c r="AU3168" s="4"/>
      <c r="BA3168" s="4"/>
      <c r="BB3168" s="4"/>
    </row>
    <row r="3169" spans="15:54" x14ac:dyDescent="0.4">
      <c r="O3169" s="4"/>
      <c r="P3169" s="4"/>
      <c r="V3169" s="4"/>
      <c r="W3169" s="4"/>
      <c r="AG3169" s="9"/>
      <c r="AT3169" s="4"/>
      <c r="AU3169" s="4"/>
      <c r="BA3169" s="4"/>
      <c r="BB3169" s="4"/>
    </row>
    <row r="3170" spans="15:54" x14ac:dyDescent="0.4">
      <c r="O3170" s="4"/>
      <c r="P3170" s="4"/>
      <c r="V3170" s="4"/>
      <c r="W3170" s="4"/>
      <c r="AG3170" s="9"/>
      <c r="AT3170" s="4"/>
      <c r="AU3170" s="4"/>
      <c r="BA3170" s="4"/>
      <c r="BB3170" s="4"/>
    </row>
    <row r="3171" spans="15:54" x14ac:dyDescent="0.4">
      <c r="O3171" s="4"/>
      <c r="P3171" s="4"/>
      <c r="V3171" s="4"/>
      <c r="W3171" s="4"/>
      <c r="AG3171" s="9"/>
      <c r="AT3171" s="4"/>
      <c r="AU3171" s="4"/>
      <c r="BA3171" s="4"/>
      <c r="BB3171" s="4"/>
    </row>
    <row r="3172" spans="15:54" x14ac:dyDescent="0.4">
      <c r="O3172" s="4"/>
      <c r="P3172" s="4"/>
      <c r="V3172" s="4"/>
      <c r="W3172" s="4"/>
      <c r="AG3172" s="9"/>
      <c r="AT3172" s="4"/>
      <c r="AU3172" s="4"/>
      <c r="BA3172" s="4"/>
      <c r="BB3172" s="4"/>
    </row>
    <row r="3173" spans="15:54" x14ac:dyDescent="0.4">
      <c r="O3173" s="4"/>
      <c r="P3173" s="4"/>
      <c r="V3173" s="4"/>
      <c r="W3173" s="4"/>
      <c r="AG3173" s="9"/>
      <c r="AT3173" s="4"/>
      <c r="AU3173" s="4"/>
      <c r="BA3173" s="4"/>
      <c r="BB3173" s="4"/>
    </row>
    <row r="3174" spans="15:54" x14ac:dyDescent="0.4">
      <c r="O3174" s="4"/>
      <c r="P3174" s="4"/>
      <c r="V3174" s="4"/>
      <c r="W3174" s="4"/>
      <c r="AG3174" s="9"/>
      <c r="AT3174" s="4"/>
      <c r="AU3174" s="4"/>
      <c r="BA3174" s="4"/>
      <c r="BB3174" s="4"/>
    </row>
    <row r="3175" spans="15:54" x14ac:dyDescent="0.4">
      <c r="O3175" s="4"/>
      <c r="P3175" s="4"/>
      <c r="V3175" s="4"/>
      <c r="W3175" s="4"/>
      <c r="AG3175" s="9"/>
      <c r="AT3175" s="4"/>
      <c r="AU3175" s="4"/>
      <c r="BA3175" s="4"/>
      <c r="BB3175" s="4"/>
    </row>
    <row r="3176" spans="15:54" x14ac:dyDescent="0.4">
      <c r="O3176" s="4"/>
      <c r="P3176" s="4"/>
      <c r="V3176" s="4"/>
      <c r="W3176" s="4"/>
      <c r="AG3176" s="9"/>
      <c r="AT3176" s="4"/>
      <c r="AU3176" s="4"/>
      <c r="BA3176" s="4"/>
      <c r="BB3176" s="4"/>
    </row>
    <row r="3177" spans="15:54" x14ac:dyDescent="0.4">
      <c r="O3177" s="4"/>
      <c r="P3177" s="4"/>
      <c r="V3177" s="4"/>
      <c r="W3177" s="4"/>
      <c r="AG3177" s="9"/>
      <c r="AT3177" s="4"/>
      <c r="AU3177" s="4"/>
      <c r="BA3177" s="4"/>
      <c r="BB3177" s="4"/>
    </row>
    <row r="3178" spans="15:54" x14ac:dyDescent="0.4">
      <c r="O3178" s="4"/>
      <c r="P3178" s="4"/>
      <c r="V3178" s="4"/>
      <c r="W3178" s="4"/>
      <c r="AG3178" s="9"/>
      <c r="AT3178" s="4"/>
      <c r="AU3178" s="4"/>
      <c r="BA3178" s="4"/>
      <c r="BB3178" s="4"/>
    </row>
    <row r="3179" spans="15:54" x14ac:dyDescent="0.4">
      <c r="O3179" s="4"/>
      <c r="P3179" s="4"/>
      <c r="V3179" s="4"/>
      <c r="W3179" s="4"/>
      <c r="AG3179" s="9"/>
      <c r="AT3179" s="4"/>
      <c r="AU3179" s="4"/>
      <c r="BA3179" s="4"/>
      <c r="BB3179" s="4"/>
    </row>
    <row r="3180" spans="15:54" x14ac:dyDescent="0.4">
      <c r="O3180" s="4"/>
      <c r="P3180" s="4"/>
      <c r="V3180" s="4"/>
      <c r="W3180" s="4"/>
      <c r="AG3180" s="9"/>
      <c r="AT3180" s="4"/>
      <c r="AU3180" s="4"/>
      <c r="BA3180" s="4"/>
      <c r="BB3180" s="4"/>
    </row>
    <row r="3181" spans="15:54" x14ac:dyDescent="0.4">
      <c r="O3181" s="4"/>
      <c r="P3181" s="4"/>
      <c r="V3181" s="4"/>
      <c r="W3181" s="4"/>
      <c r="AG3181" s="9"/>
      <c r="AT3181" s="4"/>
      <c r="AU3181" s="4"/>
      <c r="BA3181" s="4"/>
      <c r="BB3181" s="4"/>
    </row>
    <row r="3182" spans="15:54" x14ac:dyDescent="0.4">
      <c r="O3182" s="4"/>
      <c r="P3182" s="4"/>
      <c r="V3182" s="4"/>
      <c r="W3182" s="4"/>
      <c r="AG3182" s="9"/>
      <c r="AT3182" s="4"/>
      <c r="AU3182" s="4"/>
      <c r="BA3182" s="4"/>
      <c r="BB3182" s="4"/>
    </row>
    <row r="3183" spans="15:54" x14ac:dyDescent="0.4">
      <c r="O3183" s="4"/>
      <c r="P3183" s="4"/>
      <c r="V3183" s="4"/>
      <c r="W3183" s="4"/>
      <c r="AG3183" s="9"/>
      <c r="AT3183" s="4"/>
      <c r="AU3183" s="4"/>
      <c r="BA3183" s="4"/>
      <c r="BB3183" s="4"/>
    </row>
    <row r="3184" spans="15:54" x14ac:dyDescent="0.4">
      <c r="O3184" s="4"/>
      <c r="P3184" s="4"/>
      <c r="V3184" s="4"/>
      <c r="W3184" s="4"/>
      <c r="AG3184" s="9"/>
      <c r="AT3184" s="4"/>
      <c r="AU3184" s="4"/>
      <c r="BA3184" s="4"/>
      <c r="BB3184" s="4"/>
    </row>
    <row r="3185" spans="15:54" x14ac:dyDescent="0.4">
      <c r="O3185" s="4"/>
      <c r="P3185" s="4"/>
      <c r="V3185" s="4"/>
      <c r="W3185" s="4"/>
      <c r="AT3185" s="4"/>
      <c r="AU3185" s="4"/>
      <c r="BA3185" s="4"/>
      <c r="BB3185" s="4"/>
    </row>
    <row r="3186" spans="15:54" x14ac:dyDescent="0.4">
      <c r="O3186" s="4"/>
      <c r="P3186" s="4"/>
      <c r="V3186" s="4"/>
      <c r="W3186" s="4"/>
      <c r="AG3186" s="9"/>
      <c r="AT3186" s="4"/>
      <c r="AU3186" s="4"/>
      <c r="BA3186" s="4"/>
      <c r="BB3186" s="4"/>
    </row>
    <row r="3187" spans="15:54" x14ac:dyDescent="0.4">
      <c r="O3187" s="4"/>
      <c r="P3187" s="4"/>
      <c r="V3187" s="4"/>
      <c r="W3187" s="4"/>
      <c r="AG3187" s="9"/>
      <c r="AT3187" s="4"/>
      <c r="AU3187" s="4"/>
      <c r="BA3187" s="4"/>
      <c r="BB3187" s="4"/>
    </row>
    <row r="3188" spans="15:54" x14ac:dyDescent="0.4">
      <c r="O3188" s="4"/>
      <c r="P3188" s="4"/>
      <c r="V3188" s="4"/>
      <c r="W3188" s="4"/>
      <c r="AG3188" s="9"/>
      <c r="AT3188" s="4"/>
      <c r="AU3188" s="4"/>
      <c r="BA3188" s="4"/>
      <c r="BB3188" s="4"/>
    </row>
    <row r="3189" spans="15:54" x14ac:dyDescent="0.4">
      <c r="O3189" s="4"/>
      <c r="P3189" s="4"/>
      <c r="V3189" s="4"/>
      <c r="W3189" s="4"/>
      <c r="AG3189" s="9"/>
      <c r="AT3189" s="4"/>
      <c r="AU3189" s="4"/>
      <c r="BA3189" s="4"/>
      <c r="BB3189" s="4"/>
    </row>
    <row r="3190" spans="15:54" x14ac:dyDescent="0.4">
      <c r="O3190" s="4"/>
      <c r="P3190" s="4"/>
      <c r="V3190" s="4"/>
      <c r="W3190" s="4"/>
      <c r="AG3190" s="9"/>
      <c r="AT3190" s="4"/>
      <c r="AU3190" s="4"/>
      <c r="BA3190" s="4"/>
      <c r="BB3190" s="4"/>
    </row>
    <row r="3191" spans="15:54" x14ac:dyDescent="0.4">
      <c r="O3191" s="4"/>
      <c r="P3191" s="4"/>
      <c r="V3191" s="4"/>
      <c r="W3191" s="4"/>
      <c r="AG3191" s="9"/>
      <c r="AT3191" s="4"/>
      <c r="AU3191" s="4"/>
      <c r="BA3191" s="4"/>
      <c r="BB3191" s="4"/>
    </row>
    <row r="3192" spans="15:54" x14ac:dyDescent="0.4">
      <c r="O3192" s="4"/>
      <c r="P3192" s="4"/>
      <c r="V3192" s="4"/>
      <c r="W3192" s="4"/>
      <c r="AG3192" s="9"/>
      <c r="AT3192" s="4"/>
      <c r="AU3192" s="4"/>
      <c r="BA3192" s="4"/>
      <c r="BB3192" s="4"/>
    </row>
    <row r="3193" spans="15:54" x14ac:dyDescent="0.4">
      <c r="O3193" s="4"/>
      <c r="P3193" s="4"/>
      <c r="V3193" s="4"/>
      <c r="W3193" s="4"/>
      <c r="AG3193" s="9"/>
      <c r="AT3193" s="4"/>
      <c r="AU3193" s="4"/>
      <c r="BA3193" s="4"/>
      <c r="BB3193" s="4"/>
    </row>
    <row r="3194" spans="15:54" x14ac:dyDescent="0.4">
      <c r="O3194" s="4"/>
      <c r="P3194" s="4"/>
      <c r="V3194" s="4"/>
      <c r="W3194" s="4"/>
      <c r="AG3194" s="9"/>
      <c r="AT3194" s="4"/>
      <c r="AU3194" s="4"/>
      <c r="BA3194" s="4"/>
      <c r="BB3194" s="4"/>
    </row>
    <row r="3195" spans="15:54" x14ac:dyDescent="0.4">
      <c r="O3195" s="4"/>
      <c r="P3195" s="4"/>
      <c r="V3195" s="4"/>
      <c r="W3195" s="4"/>
      <c r="AG3195" s="9"/>
      <c r="AT3195" s="4"/>
      <c r="AU3195" s="4"/>
      <c r="BA3195" s="4"/>
      <c r="BB3195" s="4"/>
    </row>
    <row r="3196" spans="15:54" x14ac:dyDescent="0.4">
      <c r="O3196" s="4"/>
      <c r="P3196" s="4"/>
      <c r="V3196" s="4"/>
      <c r="W3196" s="4"/>
      <c r="AG3196" s="9"/>
      <c r="AT3196" s="4"/>
      <c r="AU3196" s="4"/>
      <c r="BA3196" s="4"/>
      <c r="BB3196" s="4"/>
    </row>
    <row r="3197" spans="15:54" x14ac:dyDescent="0.4">
      <c r="O3197" s="4"/>
      <c r="P3197" s="4"/>
      <c r="V3197" s="4"/>
      <c r="W3197" s="4"/>
      <c r="AG3197" s="9"/>
      <c r="AT3197" s="4"/>
      <c r="AU3197" s="4"/>
      <c r="BA3197" s="4"/>
      <c r="BB3197" s="4"/>
    </row>
    <row r="3198" spans="15:54" x14ac:dyDescent="0.4">
      <c r="O3198" s="4"/>
      <c r="P3198" s="4"/>
      <c r="V3198" s="4"/>
      <c r="W3198" s="4"/>
      <c r="AG3198" s="9"/>
      <c r="AT3198" s="4"/>
      <c r="AU3198" s="4"/>
      <c r="BA3198" s="4"/>
      <c r="BB3198" s="4"/>
    </row>
    <row r="3199" spans="15:54" x14ac:dyDescent="0.4">
      <c r="O3199" s="4"/>
      <c r="P3199" s="4"/>
      <c r="V3199" s="4"/>
      <c r="W3199" s="4"/>
      <c r="AG3199" s="9"/>
      <c r="AT3199" s="4"/>
      <c r="AU3199" s="4"/>
      <c r="BA3199" s="4"/>
      <c r="BB3199" s="4"/>
    </row>
    <row r="3200" spans="15:54" x14ac:dyDescent="0.4">
      <c r="O3200" s="4"/>
      <c r="P3200" s="4"/>
      <c r="V3200" s="4"/>
      <c r="W3200" s="4"/>
      <c r="AG3200" s="9"/>
      <c r="AT3200" s="4"/>
      <c r="AU3200" s="4"/>
      <c r="BA3200" s="4"/>
      <c r="BB3200" s="4"/>
    </row>
    <row r="3201" spans="15:54" x14ac:dyDescent="0.4">
      <c r="O3201" s="4"/>
      <c r="P3201" s="4"/>
      <c r="V3201" s="4"/>
      <c r="W3201" s="4"/>
      <c r="AG3201" s="9"/>
      <c r="AT3201" s="4"/>
      <c r="AU3201" s="4"/>
      <c r="BA3201" s="4"/>
      <c r="BB3201" s="4"/>
    </row>
    <row r="3202" spans="15:54" x14ac:dyDescent="0.4">
      <c r="O3202" s="4"/>
      <c r="P3202" s="4"/>
      <c r="V3202" s="4"/>
      <c r="W3202" s="4"/>
      <c r="AG3202" s="9"/>
      <c r="AT3202" s="4"/>
      <c r="AU3202" s="4"/>
      <c r="BA3202" s="4"/>
      <c r="BB3202" s="4"/>
    </row>
    <row r="3203" spans="15:54" x14ac:dyDescent="0.4">
      <c r="O3203" s="4"/>
      <c r="P3203" s="4"/>
      <c r="V3203" s="4"/>
      <c r="W3203" s="4"/>
      <c r="AG3203" s="9"/>
      <c r="AT3203" s="4"/>
      <c r="AU3203" s="4"/>
      <c r="BA3203" s="4"/>
      <c r="BB3203" s="4"/>
    </row>
    <row r="3204" spans="15:54" x14ac:dyDescent="0.4">
      <c r="O3204" s="4"/>
      <c r="P3204" s="4"/>
      <c r="V3204" s="4"/>
      <c r="W3204" s="4"/>
      <c r="AG3204" s="9"/>
      <c r="AT3204" s="4"/>
      <c r="AU3204" s="4"/>
      <c r="BA3204" s="4"/>
      <c r="BB3204" s="4"/>
    </row>
    <row r="3205" spans="15:54" x14ac:dyDescent="0.4">
      <c r="O3205" s="4"/>
      <c r="P3205" s="4"/>
      <c r="V3205" s="4"/>
      <c r="W3205" s="4"/>
      <c r="AT3205" s="4"/>
      <c r="AU3205" s="4"/>
      <c r="BA3205" s="4"/>
      <c r="BB3205" s="4"/>
    </row>
    <row r="3206" spans="15:54" x14ac:dyDescent="0.4">
      <c r="O3206" s="4"/>
      <c r="P3206" s="4"/>
      <c r="V3206" s="4"/>
      <c r="W3206" s="4"/>
      <c r="AG3206" s="9"/>
      <c r="AT3206" s="4"/>
      <c r="AU3206" s="4"/>
      <c r="BA3206" s="4"/>
      <c r="BB3206" s="4"/>
    </row>
    <row r="3207" spans="15:54" x14ac:dyDescent="0.4">
      <c r="O3207" s="4"/>
      <c r="P3207" s="4"/>
      <c r="V3207" s="4"/>
      <c r="W3207" s="4"/>
      <c r="AG3207" s="9"/>
      <c r="AT3207" s="4"/>
      <c r="AU3207" s="4"/>
      <c r="BA3207" s="4"/>
      <c r="BB3207" s="4"/>
    </row>
    <row r="3208" spans="15:54" x14ac:dyDescent="0.4">
      <c r="O3208" s="4"/>
      <c r="P3208" s="4"/>
      <c r="V3208" s="4"/>
      <c r="W3208" s="4"/>
      <c r="AG3208" s="9"/>
      <c r="AT3208" s="4"/>
      <c r="AU3208" s="4"/>
      <c r="BA3208" s="4"/>
      <c r="BB3208" s="4"/>
    </row>
    <row r="3209" spans="15:54" x14ac:dyDescent="0.4">
      <c r="O3209" s="4"/>
      <c r="P3209" s="4"/>
      <c r="V3209" s="4"/>
      <c r="W3209" s="4"/>
      <c r="AG3209" s="9"/>
      <c r="AT3209" s="4"/>
      <c r="AU3209" s="4"/>
      <c r="BA3209" s="4"/>
      <c r="BB3209" s="4"/>
    </row>
    <row r="3210" spans="15:54" x14ac:dyDescent="0.4">
      <c r="O3210" s="4"/>
      <c r="P3210" s="4"/>
      <c r="V3210" s="4"/>
      <c r="W3210" s="4"/>
      <c r="AG3210" s="9"/>
      <c r="AT3210" s="4"/>
      <c r="AU3210" s="4"/>
      <c r="BA3210" s="4"/>
      <c r="BB3210" s="4"/>
    </row>
    <row r="3211" spans="15:54" x14ac:dyDescent="0.4">
      <c r="O3211" s="4"/>
      <c r="P3211" s="4"/>
      <c r="V3211" s="4"/>
      <c r="W3211" s="4"/>
      <c r="AG3211" s="9"/>
      <c r="AT3211" s="4"/>
      <c r="AU3211" s="4"/>
      <c r="BA3211" s="4"/>
      <c r="BB3211" s="4"/>
    </row>
    <row r="3212" spans="15:54" x14ac:dyDescent="0.4">
      <c r="O3212" s="4"/>
      <c r="P3212" s="4"/>
      <c r="V3212" s="4"/>
      <c r="W3212" s="4"/>
      <c r="AG3212" s="9"/>
      <c r="AT3212" s="4"/>
      <c r="AU3212" s="4"/>
      <c r="BA3212" s="4"/>
      <c r="BB3212" s="4"/>
    </row>
    <row r="3213" spans="15:54" x14ac:dyDescent="0.4">
      <c r="O3213" s="4"/>
      <c r="P3213" s="4"/>
      <c r="V3213" s="4"/>
      <c r="W3213" s="4"/>
      <c r="AG3213" s="9"/>
      <c r="AT3213" s="4"/>
      <c r="AU3213" s="4"/>
      <c r="BA3213" s="4"/>
      <c r="BB3213" s="4"/>
    </row>
    <row r="3214" spans="15:54" x14ac:dyDescent="0.4">
      <c r="O3214" s="4"/>
      <c r="P3214" s="4"/>
      <c r="V3214" s="4"/>
      <c r="W3214" s="4"/>
      <c r="AG3214" s="9"/>
      <c r="AT3214" s="4"/>
      <c r="AU3214" s="4"/>
      <c r="BA3214" s="4"/>
      <c r="BB3214" s="4"/>
    </row>
    <row r="3215" spans="15:54" x14ac:dyDescent="0.4">
      <c r="O3215" s="4"/>
      <c r="P3215" s="4"/>
      <c r="V3215" s="4"/>
      <c r="W3215" s="4"/>
      <c r="AG3215" s="9"/>
      <c r="AT3215" s="4"/>
      <c r="AU3215" s="4"/>
      <c r="BA3215" s="4"/>
      <c r="BB3215" s="4"/>
    </row>
    <row r="3216" spans="15:54" x14ac:dyDescent="0.4">
      <c r="O3216" s="4"/>
      <c r="P3216" s="4"/>
      <c r="V3216" s="4"/>
      <c r="W3216" s="4"/>
      <c r="AG3216" s="9"/>
      <c r="AT3216" s="4"/>
      <c r="AU3216" s="4"/>
      <c r="BA3216" s="4"/>
      <c r="BB3216" s="4"/>
    </row>
    <row r="3217" spans="15:54" x14ac:dyDescent="0.4">
      <c r="O3217" s="4"/>
      <c r="P3217" s="4"/>
      <c r="V3217" s="4"/>
      <c r="W3217" s="4"/>
      <c r="AG3217" s="9"/>
      <c r="AT3217" s="4"/>
      <c r="AU3217" s="4"/>
      <c r="BA3217" s="4"/>
      <c r="BB3217" s="4"/>
    </row>
    <row r="3218" spans="15:54" x14ac:dyDescent="0.4">
      <c r="O3218" s="4"/>
      <c r="P3218" s="4"/>
      <c r="V3218" s="4"/>
      <c r="W3218" s="4"/>
      <c r="AG3218" s="9"/>
      <c r="AT3218" s="4"/>
      <c r="AU3218" s="4"/>
      <c r="BA3218" s="4"/>
      <c r="BB3218" s="4"/>
    </row>
    <row r="3219" spans="15:54" x14ac:dyDescent="0.4">
      <c r="O3219" s="4"/>
      <c r="P3219" s="4"/>
      <c r="V3219" s="4"/>
      <c r="W3219" s="4"/>
      <c r="AG3219" s="9"/>
      <c r="AT3219" s="4"/>
      <c r="AU3219" s="4"/>
      <c r="BA3219" s="4"/>
      <c r="BB3219" s="4"/>
    </row>
    <row r="3220" spans="15:54" x14ac:dyDescent="0.4">
      <c r="O3220" s="4"/>
      <c r="P3220" s="4"/>
      <c r="V3220" s="4"/>
      <c r="W3220" s="4"/>
      <c r="AG3220" s="9"/>
      <c r="AT3220" s="4"/>
      <c r="AU3220" s="4"/>
      <c r="BA3220" s="4"/>
      <c r="BB3220" s="4"/>
    </row>
    <row r="3221" spans="15:54" x14ac:dyDescent="0.4">
      <c r="O3221" s="4"/>
      <c r="P3221" s="4"/>
      <c r="V3221" s="4"/>
      <c r="W3221" s="4"/>
      <c r="AG3221" s="9"/>
      <c r="AT3221" s="4"/>
      <c r="AU3221" s="4"/>
      <c r="BA3221" s="4"/>
      <c r="BB3221" s="4"/>
    </row>
    <row r="3222" spans="15:54" x14ac:dyDescent="0.4">
      <c r="O3222" s="4"/>
      <c r="P3222" s="4"/>
      <c r="V3222" s="4"/>
      <c r="W3222" s="4"/>
      <c r="AG3222" s="9"/>
      <c r="AT3222" s="4"/>
      <c r="AU3222" s="4"/>
      <c r="BA3222" s="4"/>
      <c r="BB3222" s="4"/>
    </row>
    <row r="3223" spans="15:54" x14ac:dyDescent="0.4">
      <c r="O3223" s="4"/>
      <c r="P3223" s="4"/>
      <c r="V3223" s="4"/>
      <c r="W3223" s="4"/>
      <c r="AG3223" s="9"/>
      <c r="AT3223" s="4"/>
      <c r="AU3223" s="4"/>
      <c r="BA3223" s="4"/>
      <c r="BB3223" s="4"/>
    </row>
    <row r="3224" spans="15:54" x14ac:dyDescent="0.4">
      <c r="O3224" s="4"/>
      <c r="P3224" s="4"/>
      <c r="V3224" s="4"/>
      <c r="W3224" s="4"/>
      <c r="AG3224" s="9"/>
      <c r="AT3224" s="4"/>
      <c r="AU3224" s="4"/>
      <c r="BA3224" s="4"/>
      <c r="BB3224" s="4"/>
    </row>
    <row r="3225" spans="15:54" x14ac:dyDescent="0.4">
      <c r="O3225" s="4"/>
      <c r="P3225" s="4"/>
      <c r="V3225" s="4"/>
      <c r="W3225" s="4"/>
      <c r="AG3225" s="9"/>
      <c r="AT3225" s="4"/>
      <c r="AU3225" s="4"/>
      <c r="BA3225" s="4"/>
      <c r="BB3225" s="4"/>
    </row>
    <row r="3226" spans="15:54" x14ac:dyDescent="0.4">
      <c r="O3226" s="4"/>
      <c r="P3226" s="4"/>
      <c r="V3226" s="4"/>
      <c r="W3226" s="4"/>
      <c r="AG3226" s="9"/>
      <c r="AT3226" s="4"/>
      <c r="AU3226" s="4"/>
      <c r="BA3226" s="4"/>
      <c r="BB3226" s="4"/>
    </row>
    <row r="3227" spans="15:54" x14ac:dyDescent="0.4">
      <c r="O3227" s="4"/>
      <c r="P3227" s="4"/>
      <c r="V3227" s="4"/>
      <c r="W3227" s="4"/>
      <c r="AG3227" s="9"/>
      <c r="AT3227" s="4"/>
      <c r="AU3227" s="4"/>
      <c r="BA3227" s="4"/>
      <c r="BB3227" s="4"/>
    </row>
    <row r="3228" spans="15:54" x14ac:dyDescent="0.4">
      <c r="O3228" s="4"/>
      <c r="P3228" s="4"/>
      <c r="V3228" s="4"/>
      <c r="W3228" s="4"/>
      <c r="AG3228" s="9"/>
      <c r="AT3228" s="4"/>
      <c r="AU3228" s="4"/>
      <c r="BA3228" s="4"/>
      <c r="BB3228" s="4"/>
    </row>
    <row r="3229" spans="15:54" x14ac:dyDescent="0.4">
      <c r="O3229" s="4"/>
      <c r="P3229" s="4"/>
      <c r="V3229" s="4"/>
      <c r="W3229" s="4"/>
      <c r="AG3229" s="9"/>
      <c r="AT3229" s="4"/>
      <c r="AU3229" s="4"/>
      <c r="BA3229" s="4"/>
      <c r="BB3229" s="4"/>
    </row>
    <row r="3230" spans="15:54" x14ac:dyDescent="0.4">
      <c r="O3230" s="4"/>
      <c r="P3230" s="4"/>
      <c r="V3230" s="4"/>
      <c r="W3230" s="4"/>
      <c r="AG3230" s="9"/>
      <c r="AT3230" s="4"/>
      <c r="AU3230" s="4"/>
      <c r="BA3230" s="4"/>
      <c r="BB3230" s="4"/>
    </row>
    <row r="3231" spans="15:54" x14ac:dyDescent="0.4">
      <c r="O3231" s="4"/>
      <c r="P3231" s="4"/>
      <c r="V3231" s="4"/>
      <c r="W3231" s="4"/>
      <c r="AG3231" s="9"/>
      <c r="AT3231" s="4"/>
      <c r="AU3231" s="4"/>
      <c r="BA3231" s="4"/>
      <c r="BB3231" s="4"/>
    </row>
    <row r="3232" spans="15:54" x14ac:dyDescent="0.4">
      <c r="O3232" s="4"/>
      <c r="P3232" s="4"/>
      <c r="V3232" s="4"/>
      <c r="W3232" s="4"/>
      <c r="AG3232" s="9"/>
      <c r="AT3232" s="4"/>
      <c r="AU3232" s="4"/>
      <c r="BA3232" s="4"/>
      <c r="BB3232" s="4"/>
    </row>
    <row r="3233" spans="15:54" x14ac:dyDescent="0.4">
      <c r="O3233" s="4"/>
      <c r="P3233" s="4"/>
      <c r="V3233" s="4"/>
      <c r="W3233" s="4"/>
      <c r="AG3233" s="9"/>
      <c r="AT3233" s="4"/>
      <c r="AU3233" s="4"/>
      <c r="BA3233" s="4"/>
      <c r="BB3233" s="4"/>
    </row>
    <row r="3234" spans="15:54" x14ac:dyDescent="0.4">
      <c r="O3234" s="4"/>
      <c r="P3234" s="4"/>
      <c r="V3234" s="4"/>
      <c r="W3234" s="4"/>
      <c r="AG3234" s="9"/>
      <c r="AT3234" s="4"/>
      <c r="AU3234" s="4"/>
      <c r="BA3234" s="4"/>
      <c r="BB3234" s="4"/>
    </row>
    <row r="3235" spans="15:54" x14ac:dyDescent="0.4">
      <c r="O3235" s="4"/>
      <c r="P3235" s="4"/>
      <c r="V3235" s="4"/>
      <c r="W3235" s="4"/>
      <c r="AG3235" s="9"/>
      <c r="AT3235" s="4"/>
      <c r="AU3235" s="4"/>
      <c r="BA3235" s="4"/>
      <c r="BB3235" s="4"/>
    </row>
    <row r="3236" spans="15:54" x14ac:dyDescent="0.4">
      <c r="O3236" s="4"/>
      <c r="P3236" s="4"/>
      <c r="V3236" s="4"/>
      <c r="W3236" s="4"/>
      <c r="AG3236" s="9"/>
      <c r="AT3236" s="4"/>
      <c r="AU3236" s="4"/>
      <c r="BA3236" s="4"/>
      <c r="BB3236" s="4"/>
    </row>
    <row r="3237" spans="15:54" x14ac:dyDescent="0.4">
      <c r="O3237" s="4"/>
      <c r="P3237" s="4"/>
      <c r="V3237" s="4"/>
      <c r="W3237" s="4"/>
      <c r="AG3237" s="9"/>
      <c r="AT3237" s="4"/>
      <c r="AU3237" s="4"/>
      <c r="BA3237" s="4"/>
      <c r="BB3237" s="4"/>
    </row>
    <row r="3238" spans="15:54" x14ac:dyDescent="0.4">
      <c r="O3238" s="4"/>
      <c r="P3238" s="4"/>
      <c r="V3238" s="4"/>
      <c r="W3238" s="4"/>
      <c r="AG3238" s="9"/>
      <c r="AT3238" s="4"/>
      <c r="AU3238" s="4"/>
      <c r="BA3238" s="4"/>
      <c r="BB3238" s="4"/>
    </row>
    <row r="3239" spans="15:54" x14ac:dyDescent="0.4">
      <c r="O3239" s="4"/>
      <c r="P3239" s="4"/>
      <c r="V3239" s="4"/>
      <c r="W3239" s="4"/>
      <c r="AG3239" s="9"/>
      <c r="AT3239" s="4"/>
      <c r="AU3239" s="4"/>
      <c r="BA3239" s="4"/>
      <c r="BB3239" s="4"/>
    </row>
    <row r="3240" spans="15:54" x14ac:dyDescent="0.4">
      <c r="O3240" s="4"/>
      <c r="P3240" s="4"/>
      <c r="V3240" s="4"/>
      <c r="W3240" s="4"/>
      <c r="AG3240" s="9"/>
      <c r="AT3240" s="4"/>
      <c r="AU3240" s="4"/>
      <c r="BA3240" s="4"/>
      <c r="BB3240" s="4"/>
    </row>
    <row r="3241" spans="15:54" x14ac:dyDescent="0.4">
      <c r="O3241" s="4"/>
      <c r="P3241" s="4"/>
      <c r="V3241" s="4"/>
      <c r="W3241" s="4"/>
      <c r="AG3241" s="9"/>
      <c r="AT3241" s="4"/>
      <c r="AU3241" s="4"/>
      <c r="BA3241" s="4"/>
      <c r="BB3241" s="4"/>
    </row>
    <row r="3242" spans="15:54" x14ac:dyDescent="0.4">
      <c r="O3242" s="4"/>
      <c r="P3242" s="4"/>
      <c r="V3242" s="4"/>
      <c r="W3242" s="4"/>
      <c r="AG3242" s="9"/>
      <c r="AT3242" s="4"/>
      <c r="AU3242" s="4"/>
      <c r="BA3242" s="4"/>
      <c r="BB3242" s="4"/>
    </row>
    <row r="3243" spans="15:54" x14ac:dyDescent="0.4">
      <c r="O3243" s="4"/>
      <c r="P3243" s="4"/>
      <c r="V3243" s="4"/>
      <c r="W3243" s="4"/>
      <c r="AG3243" s="9"/>
      <c r="AT3243" s="4"/>
      <c r="AU3243" s="4"/>
      <c r="BA3243" s="4"/>
      <c r="BB3243" s="4"/>
    </row>
    <row r="3244" spans="15:54" x14ac:dyDescent="0.4">
      <c r="O3244" s="4"/>
      <c r="P3244" s="4"/>
      <c r="V3244" s="4"/>
      <c r="W3244" s="4"/>
      <c r="AG3244" s="9"/>
      <c r="AT3244" s="4"/>
      <c r="AU3244" s="4"/>
      <c r="BA3244" s="4"/>
      <c r="BB3244" s="4"/>
    </row>
    <row r="3245" spans="15:54" x14ac:dyDescent="0.4">
      <c r="O3245" s="4"/>
      <c r="P3245" s="4"/>
      <c r="V3245" s="4"/>
      <c r="W3245" s="4"/>
      <c r="AG3245" s="9"/>
      <c r="AT3245" s="4"/>
      <c r="AU3245" s="4"/>
      <c r="BA3245" s="4"/>
      <c r="BB3245" s="4"/>
    </row>
    <row r="3246" spans="15:54" x14ac:dyDescent="0.4">
      <c r="O3246" s="4"/>
      <c r="P3246" s="4"/>
      <c r="V3246" s="4"/>
      <c r="W3246" s="4"/>
      <c r="AG3246" s="9"/>
      <c r="AT3246" s="4"/>
      <c r="AU3246" s="4"/>
      <c r="BA3246" s="4"/>
      <c r="BB3246" s="4"/>
    </row>
    <row r="3247" spans="15:54" x14ac:dyDescent="0.4">
      <c r="O3247" s="4"/>
      <c r="P3247" s="4"/>
      <c r="V3247" s="4"/>
      <c r="W3247" s="4"/>
      <c r="AG3247" s="9"/>
      <c r="AT3247" s="4"/>
      <c r="AU3247" s="4"/>
      <c r="BA3247" s="4"/>
      <c r="BB3247" s="4"/>
    </row>
    <row r="3248" spans="15:54" x14ac:dyDescent="0.4">
      <c r="O3248" s="4"/>
      <c r="P3248" s="4"/>
      <c r="V3248" s="4"/>
      <c r="W3248" s="4"/>
      <c r="AG3248" s="9"/>
      <c r="AT3248" s="4"/>
      <c r="AU3248" s="4"/>
      <c r="BA3248" s="4"/>
      <c r="BB3248" s="4"/>
    </row>
    <row r="3249" spans="15:54" x14ac:dyDescent="0.4">
      <c r="O3249" s="4"/>
      <c r="P3249" s="4"/>
      <c r="V3249" s="4"/>
      <c r="W3249" s="4"/>
      <c r="AG3249" s="9"/>
      <c r="AT3249" s="4"/>
      <c r="AU3249" s="4"/>
      <c r="BA3249" s="4"/>
      <c r="BB3249" s="4"/>
    </row>
    <row r="3250" spans="15:54" x14ac:dyDescent="0.4">
      <c r="O3250" s="4"/>
      <c r="P3250" s="4"/>
      <c r="V3250" s="4"/>
      <c r="W3250" s="4"/>
      <c r="AG3250" s="9"/>
      <c r="AT3250" s="4"/>
      <c r="AU3250" s="4"/>
      <c r="BA3250" s="4"/>
      <c r="BB3250" s="4"/>
    </row>
    <row r="3251" spans="15:54" x14ac:dyDescent="0.4">
      <c r="O3251" s="4"/>
      <c r="P3251" s="4"/>
      <c r="V3251" s="4"/>
      <c r="W3251" s="4"/>
      <c r="AG3251" s="9"/>
      <c r="AT3251" s="4"/>
      <c r="AU3251" s="4"/>
      <c r="BA3251" s="4"/>
      <c r="BB3251" s="4"/>
    </row>
    <row r="3252" spans="15:54" x14ac:dyDescent="0.4">
      <c r="O3252" s="4"/>
      <c r="P3252" s="4"/>
      <c r="V3252" s="4"/>
      <c r="W3252" s="4"/>
      <c r="AG3252" s="9"/>
      <c r="AT3252" s="4"/>
      <c r="AU3252" s="4"/>
      <c r="BA3252" s="4"/>
      <c r="BB3252" s="4"/>
    </row>
    <row r="3253" spans="15:54" x14ac:dyDescent="0.4">
      <c r="O3253" s="4"/>
      <c r="P3253" s="4"/>
      <c r="V3253" s="4"/>
      <c r="W3253" s="4"/>
      <c r="AG3253" s="9"/>
      <c r="AT3253" s="4"/>
      <c r="AU3253" s="4"/>
      <c r="BA3253" s="4"/>
      <c r="BB3253" s="4"/>
    </row>
    <row r="3254" spans="15:54" x14ac:dyDescent="0.4">
      <c r="O3254" s="4"/>
      <c r="P3254" s="4"/>
      <c r="V3254" s="4"/>
      <c r="W3254" s="4"/>
      <c r="AG3254" s="9"/>
      <c r="AT3254" s="4"/>
      <c r="AU3254" s="4"/>
      <c r="BA3254" s="4"/>
      <c r="BB3254" s="4"/>
    </row>
    <row r="3255" spans="15:54" x14ac:dyDescent="0.4">
      <c r="O3255" s="4"/>
      <c r="P3255" s="4"/>
      <c r="V3255" s="4"/>
      <c r="W3255" s="4"/>
      <c r="AG3255" s="9"/>
      <c r="AT3255" s="4"/>
      <c r="AU3255" s="4"/>
      <c r="BA3255" s="4"/>
      <c r="BB3255" s="4"/>
    </row>
    <row r="3256" spans="15:54" x14ac:dyDescent="0.4">
      <c r="O3256" s="4"/>
      <c r="P3256" s="4"/>
      <c r="V3256" s="4"/>
      <c r="W3256" s="4"/>
      <c r="AG3256" s="9"/>
      <c r="AT3256" s="4"/>
      <c r="AU3256" s="4"/>
      <c r="BA3256" s="4"/>
      <c r="BB3256" s="4"/>
    </row>
    <row r="3257" spans="15:54" x14ac:dyDescent="0.4">
      <c r="O3257" s="4"/>
      <c r="P3257" s="4"/>
      <c r="V3257" s="4"/>
      <c r="W3257" s="4"/>
      <c r="AG3257" s="9"/>
      <c r="AT3257" s="4"/>
      <c r="AU3257" s="4"/>
      <c r="BA3257" s="4"/>
      <c r="BB3257" s="4"/>
    </row>
    <row r="3258" spans="15:54" x14ac:dyDescent="0.4">
      <c r="O3258" s="4"/>
      <c r="P3258" s="4"/>
      <c r="V3258" s="4"/>
      <c r="W3258" s="4"/>
      <c r="AG3258" s="9"/>
      <c r="AT3258" s="4"/>
      <c r="AU3258" s="4"/>
      <c r="BA3258" s="4"/>
      <c r="BB3258" s="4"/>
    </row>
    <row r="3259" spans="15:54" x14ac:dyDescent="0.4">
      <c r="O3259" s="4"/>
      <c r="P3259" s="4"/>
      <c r="V3259" s="4"/>
      <c r="W3259" s="4"/>
      <c r="AG3259" s="9"/>
      <c r="AT3259" s="4"/>
      <c r="AU3259" s="4"/>
      <c r="BA3259" s="4"/>
      <c r="BB3259" s="4"/>
    </row>
    <row r="3260" spans="15:54" x14ac:dyDescent="0.4">
      <c r="O3260" s="4"/>
      <c r="P3260" s="4"/>
      <c r="V3260" s="4"/>
      <c r="W3260" s="4"/>
      <c r="AG3260" s="9"/>
      <c r="AT3260" s="4"/>
      <c r="AU3260" s="4"/>
      <c r="BA3260" s="4"/>
      <c r="BB3260" s="4"/>
    </row>
    <row r="3261" spans="15:54" x14ac:dyDescent="0.4">
      <c r="O3261" s="4"/>
      <c r="P3261" s="4"/>
      <c r="V3261" s="4"/>
      <c r="W3261" s="4"/>
      <c r="AG3261" s="9"/>
      <c r="AT3261" s="4"/>
      <c r="AU3261" s="4"/>
      <c r="BA3261" s="4"/>
      <c r="BB3261" s="4"/>
    </row>
    <row r="3262" spans="15:54" x14ac:dyDescent="0.4">
      <c r="O3262" s="4"/>
      <c r="P3262" s="4"/>
      <c r="V3262" s="4"/>
      <c r="W3262" s="4"/>
      <c r="AG3262" s="9"/>
      <c r="AT3262" s="4"/>
      <c r="AU3262" s="4"/>
      <c r="BA3262" s="4"/>
      <c r="BB3262" s="4"/>
    </row>
    <row r="3263" spans="15:54" x14ac:dyDescent="0.4">
      <c r="O3263" s="4"/>
      <c r="P3263" s="4"/>
      <c r="V3263" s="4"/>
      <c r="W3263" s="4"/>
      <c r="AG3263" s="9"/>
      <c r="AT3263" s="4"/>
      <c r="AU3263" s="4"/>
      <c r="BA3263" s="4"/>
      <c r="BB3263" s="4"/>
    </row>
    <row r="3264" spans="15:54" x14ac:dyDescent="0.4">
      <c r="O3264" s="4"/>
      <c r="P3264" s="4"/>
      <c r="V3264" s="4"/>
      <c r="W3264" s="4"/>
      <c r="AG3264" s="9"/>
      <c r="AT3264" s="4"/>
      <c r="AU3264" s="4"/>
      <c r="BA3264" s="4"/>
      <c r="BB3264" s="4"/>
    </row>
    <row r="3265" spans="15:54" x14ac:dyDescent="0.4">
      <c r="O3265" s="4"/>
      <c r="P3265" s="4"/>
      <c r="V3265" s="4"/>
      <c r="W3265" s="4"/>
      <c r="AG3265" s="9"/>
      <c r="AT3265" s="4"/>
      <c r="AU3265" s="4"/>
      <c r="BA3265" s="4"/>
      <c r="BB3265" s="4"/>
    </row>
    <row r="3266" spans="15:54" x14ac:dyDescent="0.4">
      <c r="O3266" s="4"/>
      <c r="P3266" s="4"/>
      <c r="V3266" s="4"/>
      <c r="W3266" s="4"/>
      <c r="AT3266" s="4"/>
      <c r="AU3266" s="4"/>
      <c r="BA3266" s="4"/>
      <c r="BB3266" s="4"/>
    </row>
    <row r="3267" spans="15:54" x14ac:dyDescent="0.4">
      <c r="O3267" s="4"/>
      <c r="P3267" s="4"/>
      <c r="V3267" s="4"/>
      <c r="W3267" s="4"/>
      <c r="AG3267" s="9"/>
      <c r="AT3267" s="4"/>
      <c r="AU3267" s="4"/>
      <c r="BA3267" s="4"/>
      <c r="BB3267" s="4"/>
    </row>
    <row r="3268" spans="15:54" x14ac:dyDescent="0.4">
      <c r="O3268" s="4"/>
      <c r="P3268" s="4"/>
      <c r="V3268" s="4"/>
      <c r="W3268" s="4"/>
      <c r="AG3268" s="9"/>
      <c r="AT3268" s="4"/>
      <c r="AU3268" s="4"/>
      <c r="BA3268" s="4"/>
      <c r="BB3268" s="4"/>
    </row>
    <row r="3269" spans="15:54" x14ac:dyDescent="0.4">
      <c r="O3269" s="4"/>
      <c r="P3269" s="4"/>
      <c r="V3269" s="4"/>
      <c r="W3269" s="4"/>
      <c r="AG3269" s="9"/>
      <c r="AT3269" s="4"/>
      <c r="AU3269" s="4"/>
      <c r="BA3269" s="4"/>
      <c r="BB3269" s="4"/>
    </row>
    <row r="3270" spans="15:54" x14ac:dyDescent="0.4">
      <c r="O3270" s="4"/>
      <c r="P3270" s="4"/>
      <c r="V3270" s="4"/>
      <c r="W3270" s="4"/>
      <c r="AG3270" s="9"/>
      <c r="AT3270" s="4"/>
      <c r="AU3270" s="4"/>
      <c r="BA3270" s="4"/>
      <c r="BB3270" s="4"/>
    </row>
    <row r="3271" spans="15:54" x14ac:dyDescent="0.4">
      <c r="O3271" s="4"/>
      <c r="P3271" s="4"/>
      <c r="V3271" s="4"/>
      <c r="W3271" s="4"/>
      <c r="AG3271" s="9"/>
      <c r="AT3271" s="4"/>
      <c r="AU3271" s="4"/>
      <c r="BA3271" s="4"/>
      <c r="BB3271" s="4"/>
    </row>
    <row r="3272" spans="15:54" x14ac:dyDescent="0.4">
      <c r="O3272" s="4"/>
      <c r="P3272" s="4"/>
      <c r="V3272" s="4"/>
      <c r="W3272" s="4"/>
      <c r="AG3272" s="9"/>
      <c r="AT3272" s="4"/>
      <c r="AU3272" s="4"/>
      <c r="BA3272" s="4"/>
      <c r="BB3272" s="4"/>
    </row>
    <row r="3273" spans="15:54" x14ac:dyDescent="0.4">
      <c r="O3273" s="4"/>
      <c r="P3273" s="4"/>
      <c r="V3273" s="4"/>
      <c r="W3273" s="4"/>
      <c r="AG3273" s="9"/>
      <c r="AT3273" s="4"/>
      <c r="AU3273" s="4"/>
      <c r="BA3273" s="4"/>
      <c r="BB3273" s="4"/>
    </row>
    <row r="3274" spans="15:54" x14ac:dyDescent="0.4">
      <c r="O3274" s="4"/>
      <c r="P3274" s="4"/>
      <c r="V3274" s="4"/>
      <c r="W3274" s="4"/>
      <c r="AG3274" s="9"/>
      <c r="AT3274" s="4"/>
      <c r="AU3274" s="4"/>
      <c r="BA3274" s="4"/>
      <c r="BB3274" s="4"/>
    </row>
    <row r="3275" spans="15:54" x14ac:dyDescent="0.4">
      <c r="O3275" s="4"/>
      <c r="P3275" s="4"/>
      <c r="V3275" s="4"/>
      <c r="W3275" s="4"/>
      <c r="AG3275" s="9"/>
      <c r="AT3275" s="4"/>
      <c r="AU3275" s="4"/>
      <c r="BA3275" s="4"/>
      <c r="BB3275" s="4"/>
    </row>
    <row r="3276" spans="15:54" x14ac:dyDescent="0.4">
      <c r="O3276" s="4"/>
      <c r="P3276" s="4"/>
      <c r="V3276" s="4"/>
      <c r="W3276" s="4"/>
      <c r="AG3276" s="9"/>
      <c r="AT3276" s="4"/>
      <c r="AU3276" s="4"/>
      <c r="BA3276" s="4"/>
      <c r="BB3276" s="4"/>
    </row>
    <row r="3277" spans="15:54" x14ac:dyDescent="0.4">
      <c r="O3277" s="4"/>
      <c r="P3277" s="4"/>
      <c r="V3277" s="4"/>
      <c r="W3277" s="4"/>
      <c r="AG3277" s="9"/>
      <c r="AT3277" s="4"/>
      <c r="AU3277" s="4"/>
      <c r="BA3277" s="4"/>
      <c r="BB3277" s="4"/>
    </row>
    <row r="3278" spans="15:54" x14ac:dyDescent="0.4">
      <c r="O3278" s="4"/>
      <c r="P3278" s="4"/>
      <c r="V3278" s="4"/>
      <c r="W3278" s="4"/>
      <c r="AG3278" s="9"/>
      <c r="AT3278" s="4"/>
      <c r="AU3278" s="4"/>
      <c r="BA3278" s="4"/>
      <c r="BB3278" s="4"/>
    </row>
    <row r="3279" spans="15:54" x14ac:dyDescent="0.4">
      <c r="O3279" s="4"/>
      <c r="P3279" s="4"/>
      <c r="V3279" s="4"/>
      <c r="W3279" s="4"/>
      <c r="AG3279" s="9"/>
      <c r="AT3279" s="4"/>
      <c r="AU3279" s="4"/>
      <c r="BA3279" s="4"/>
      <c r="BB3279" s="4"/>
    </row>
    <row r="3280" spans="15:54" x14ac:dyDescent="0.4">
      <c r="O3280" s="4"/>
      <c r="P3280" s="4"/>
      <c r="V3280" s="4"/>
      <c r="W3280" s="4"/>
      <c r="AG3280" s="9"/>
      <c r="AT3280" s="4"/>
      <c r="AU3280" s="4"/>
      <c r="BA3280" s="4"/>
      <c r="BB3280" s="4"/>
    </row>
    <row r="3281" spans="15:54" x14ac:dyDescent="0.4">
      <c r="O3281" s="4"/>
      <c r="P3281" s="4"/>
      <c r="V3281" s="4"/>
      <c r="W3281" s="4"/>
      <c r="AG3281" s="9"/>
      <c r="AT3281" s="4"/>
      <c r="AU3281" s="4"/>
      <c r="BA3281" s="4"/>
      <c r="BB3281" s="4"/>
    </row>
    <row r="3282" spans="15:54" x14ac:dyDescent="0.4">
      <c r="O3282" s="4"/>
      <c r="P3282" s="4"/>
      <c r="V3282" s="4"/>
      <c r="W3282" s="4"/>
      <c r="AG3282" s="9"/>
      <c r="AT3282" s="4"/>
      <c r="AU3282" s="4"/>
      <c r="BA3282" s="4"/>
      <c r="BB3282" s="4"/>
    </row>
    <row r="3283" spans="15:54" x14ac:dyDescent="0.4">
      <c r="O3283" s="4"/>
      <c r="P3283" s="4"/>
      <c r="V3283" s="4"/>
      <c r="W3283" s="4"/>
      <c r="AG3283" s="9"/>
      <c r="AT3283" s="4"/>
      <c r="AU3283" s="4"/>
      <c r="BA3283" s="4"/>
      <c r="BB3283" s="4"/>
    </row>
    <row r="3284" spans="15:54" x14ac:dyDescent="0.4">
      <c r="O3284" s="4"/>
      <c r="P3284" s="4"/>
      <c r="V3284" s="4"/>
      <c r="W3284" s="4"/>
      <c r="AG3284" s="9"/>
      <c r="AT3284" s="4"/>
      <c r="AU3284" s="4"/>
      <c r="BA3284" s="4"/>
      <c r="BB3284" s="4"/>
    </row>
    <row r="3285" spans="15:54" x14ac:dyDescent="0.4">
      <c r="O3285" s="4"/>
      <c r="P3285" s="4"/>
      <c r="V3285" s="4"/>
      <c r="W3285" s="4"/>
      <c r="AG3285" s="9"/>
      <c r="AT3285" s="4"/>
      <c r="AU3285" s="4"/>
      <c r="BA3285" s="4"/>
      <c r="BB3285" s="4"/>
    </row>
    <row r="3286" spans="15:54" x14ac:dyDescent="0.4">
      <c r="O3286" s="4"/>
      <c r="P3286" s="4"/>
      <c r="V3286" s="4"/>
      <c r="W3286" s="4"/>
      <c r="AT3286" s="4"/>
      <c r="AU3286" s="4"/>
      <c r="BA3286" s="4"/>
      <c r="BB3286" s="4"/>
    </row>
    <row r="3287" spans="15:54" x14ac:dyDescent="0.4">
      <c r="O3287" s="4"/>
      <c r="P3287" s="4"/>
      <c r="V3287" s="4"/>
      <c r="W3287" s="4"/>
      <c r="AG3287" s="9"/>
      <c r="AT3287" s="4"/>
      <c r="AU3287" s="4"/>
      <c r="BA3287" s="4"/>
      <c r="BB3287" s="4"/>
    </row>
    <row r="3288" spans="15:54" x14ac:dyDescent="0.4">
      <c r="O3288" s="4"/>
      <c r="P3288" s="4"/>
      <c r="V3288" s="4"/>
      <c r="W3288" s="4"/>
      <c r="AG3288" s="9"/>
      <c r="AT3288" s="4"/>
      <c r="AU3288" s="4"/>
      <c r="BA3288" s="4"/>
      <c r="BB3288" s="4"/>
    </row>
    <row r="3289" spans="15:54" x14ac:dyDescent="0.4">
      <c r="O3289" s="4"/>
      <c r="P3289" s="4"/>
      <c r="V3289" s="4"/>
      <c r="W3289" s="4"/>
      <c r="AG3289" s="9"/>
      <c r="AT3289" s="4"/>
      <c r="AU3289" s="4"/>
      <c r="BA3289" s="4"/>
      <c r="BB3289" s="4"/>
    </row>
    <row r="3290" spans="15:54" x14ac:dyDescent="0.4">
      <c r="O3290" s="4"/>
      <c r="P3290" s="4"/>
      <c r="V3290" s="4"/>
      <c r="W3290" s="4"/>
      <c r="AG3290" s="9"/>
      <c r="AT3290" s="4"/>
      <c r="AU3290" s="4"/>
      <c r="BA3290" s="4"/>
      <c r="BB3290" s="4"/>
    </row>
    <row r="3291" spans="15:54" x14ac:dyDescent="0.4">
      <c r="O3291" s="4"/>
      <c r="P3291" s="4"/>
      <c r="V3291" s="4"/>
      <c r="W3291" s="4"/>
      <c r="AG3291" s="9"/>
      <c r="AT3291" s="4"/>
      <c r="AU3291" s="4"/>
      <c r="BA3291" s="4"/>
      <c r="BB3291" s="4"/>
    </row>
    <row r="3292" spans="15:54" x14ac:dyDescent="0.4">
      <c r="O3292" s="4"/>
      <c r="P3292" s="4"/>
      <c r="V3292" s="4"/>
      <c r="W3292" s="4"/>
      <c r="AG3292" s="9"/>
      <c r="AT3292" s="4"/>
      <c r="AU3292" s="4"/>
      <c r="BA3292" s="4"/>
      <c r="BB3292" s="4"/>
    </row>
    <row r="3293" spans="15:54" x14ac:dyDescent="0.4">
      <c r="O3293" s="4"/>
      <c r="P3293" s="4"/>
      <c r="V3293" s="4"/>
      <c r="W3293" s="4"/>
      <c r="AG3293" s="9"/>
      <c r="AT3293" s="4"/>
      <c r="AU3293" s="4"/>
      <c r="BA3293" s="4"/>
      <c r="BB3293" s="4"/>
    </row>
    <row r="3294" spans="15:54" x14ac:dyDescent="0.4">
      <c r="O3294" s="4"/>
      <c r="P3294" s="4"/>
      <c r="V3294" s="4"/>
      <c r="W3294" s="4"/>
      <c r="AG3294" s="9"/>
      <c r="AT3294" s="4"/>
      <c r="AU3294" s="4"/>
      <c r="BA3294" s="4"/>
      <c r="BB3294" s="4"/>
    </row>
    <row r="3295" spans="15:54" x14ac:dyDescent="0.4">
      <c r="O3295" s="4"/>
      <c r="P3295" s="4"/>
      <c r="V3295" s="4"/>
      <c r="W3295" s="4"/>
      <c r="AG3295" s="9"/>
      <c r="AT3295" s="4"/>
      <c r="AU3295" s="4"/>
      <c r="BA3295" s="4"/>
      <c r="BB3295" s="4"/>
    </row>
    <row r="3296" spans="15:54" x14ac:dyDescent="0.4">
      <c r="O3296" s="4"/>
      <c r="P3296" s="4"/>
      <c r="V3296" s="4"/>
      <c r="W3296" s="4"/>
      <c r="AG3296" s="9"/>
      <c r="AT3296" s="4"/>
      <c r="AU3296" s="4"/>
      <c r="BA3296" s="4"/>
      <c r="BB3296" s="4"/>
    </row>
    <row r="3297" spans="15:54" x14ac:dyDescent="0.4">
      <c r="O3297" s="4"/>
      <c r="P3297" s="4"/>
      <c r="V3297" s="4"/>
      <c r="W3297" s="4"/>
      <c r="AG3297" s="9"/>
      <c r="AT3297" s="4"/>
      <c r="AU3297" s="4"/>
      <c r="BA3297" s="4"/>
      <c r="BB3297" s="4"/>
    </row>
    <row r="3298" spans="15:54" x14ac:dyDescent="0.4">
      <c r="O3298" s="4"/>
      <c r="P3298" s="4"/>
      <c r="V3298" s="4"/>
      <c r="W3298" s="4"/>
      <c r="AG3298" s="9"/>
      <c r="AT3298" s="4"/>
      <c r="AU3298" s="4"/>
      <c r="BA3298" s="4"/>
      <c r="BB3298" s="4"/>
    </row>
    <row r="3299" spans="15:54" x14ac:dyDescent="0.4">
      <c r="O3299" s="4"/>
      <c r="P3299" s="4"/>
      <c r="V3299" s="4"/>
      <c r="W3299" s="4"/>
      <c r="AG3299" s="9"/>
      <c r="AT3299" s="4"/>
      <c r="AU3299" s="4"/>
      <c r="BA3299" s="4"/>
      <c r="BB3299" s="4"/>
    </row>
    <row r="3300" spans="15:54" x14ac:dyDescent="0.4">
      <c r="O3300" s="4"/>
      <c r="P3300" s="4"/>
      <c r="V3300" s="4"/>
      <c r="W3300" s="4"/>
      <c r="AG3300" s="9"/>
      <c r="AT3300" s="4"/>
      <c r="AU3300" s="4"/>
      <c r="BA3300" s="4"/>
      <c r="BB3300" s="4"/>
    </row>
    <row r="3301" spans="15:54" x14ac:dyDescent="0.4">
      <c r="O3301" s="4"/>
      <c r="P3301" s="4"/>
      <c r="V3301" s="4"/>
      <c r="W3301" s="4"/>
      <c r="AG3301" s="9"/>
      <c r="AT3301" s="4"/>
      <c r="AU3301" s="4"/>
      <c r="BA3301" s="4"/>
      <c r="BB3301" s="4"/>
    </row>
    <row r="3302" spans="15:54" x14ac:dyDescent="0.4">
      <c r="O3302" s="4"/>
      <c r="P3302" s="4"/>
      <c r="V3302" s="4"/>
      <c r="W3302" s="4"/>
      <c r="AG3302" s="9"/>
      <c r="AT3302" s="4"/>
      <c r="AU3302" s="4"/>
      <c r="BA3302" s="4"/>
      <c r="BB3302" s="4"/>
    </row>
    <row r="3303" spans="15:54" x14ac:dyDescent="0.4">
      <c r="O3303" s="4"/>
      <c r="P3303" s="4"/>
      <c r="V3303" s="4"/>
      <c r="W3303" s="4"/>
      <c r="AG3303" s="9"/>
      <c r="AT3303" s="4"/>
      <c r="AU3303" s="4"/>
      <c r="BA3303" s="4"/>
      <c r="BB3303" s="4"/>
    </row>
    <row r="3304" spans="15:54" x14ac:dyDescent="0.4">
      <c r="O3304" s="4"/>
      <c r="P3304" s="4"/>
      <c r="V3304" s="4"/>
      <c r="W3304" s="4"/>
      <c r="AG3304" s="9"/>
      <c r="AT3304" s="4"/>
      <c r="AU3304" s="4"/>
      <c r="BA3304" s="4"/>
      <c r="BB3304" s="4"/>
    </row>
    <row r="3305" spans="15:54" x14ac:dyDescent="0.4">
      <c r="O3305" s="4"/>
      <c r="P3305" s="4"/>
      <c r="V3305" s="4"/>
      <c r="W3305" s="4"/>
      <c r="AG3305" s="9"/>
      <c r="AT3305" s="4"/>
      <c r="AU3305" s="4"/>
      <c r="BA3305" s="4"/>
      <c r="BB3305" s="4"/>
    </row>
    <row r="3306" spans="15:54" x14ac:dyDescent="0.4">
      <c r="O3306" s="4"/>
      <c r="P3306" s="4"/>
      <c r="V3306" s="4"/>
      <c r="W3306" s="4"/>
      <c r="AG3306" s="9"/>
      <c r="AT3306" s="4"/>
      <c r="AU3306" s="4"/>
      <c r="BA3306" s="4"/>
      <c r="BB3306" s="4"/>
    </row>
    <row r="3307" spans="15:54" x14ac:dyDescent="0.4">
      <c r="O3307" s="4"/>
      <c r="P3307" s="4"/>
      <c r="V3307" s="4"/>
      <c r="W3307" s="4"/>
      <c r="AG3307" s="9"/>
      <c r="AT3307" s="4"/>
      <c r="AU3307" s="4"/>
      <c r="BA3307" s="4"/>
      <c r="BB3307" s="4"/>
    </row>
    <row r="3308" spans="15:54" x14ac:dyDescent="0.4">
      <c r="O3308" s="4"/>
      <c r="P3308" s="4"/>
      <c r="V3308" s="4"/>
      <c r="W3308" s="4"/>
      <c r="AG3308" s="9"/>
      <c r="AT3308" s="4"/>
      <c r="AU3308" s="4"/>
      <c r="BA3308" s="4"/>
      <c r="BB3308" s="4"/>
    </row>
    <row r="3309" spans="15:54" x14ac:dyDescent="0.4">
      <c r="O3309" s="4"/>
      <c r="P3309" s="4"/>
      <c r="V3309" s="4"/>
      <c r="W3309" s="4"/>
      <c r="AG3309" s="9"/>
      <c r="AT3309" s="4"/>
      <c r="AU3309" s="4"/>
      <c r="BA3309" s="4"/>
      <c r="BB3309" s="4"/>
    </row>
    <row r="3310" spans="15:54" x14ac:dyDescent="0.4">
      <c r="O3310" s="4"/>
      <c r="P3310" s="4"/>
      <c r="V3310" s="4"/>
      <c r="W3310" s="4"/>
      <c r="AG3310" s="9"/>
      <c r="AT3310" s="4"/>
      <c r="AU3310" s="4"/>
      <c r="BA3310" s="4"/>
      <c r="BB3310" s="4"/>
    </row>
    <row r="3311" spans="15:54" x14ac:dyDescent="0.4">
      <c r="O3311" s="4"/>
      <c r="P3311" s="4"/>
      <c r="V3311" s="4"/>
      <c r="W3311" s="4"/>
      <c r="AG3311" s="9"/>
      <c r="AT3311" s="4"/>
      <c r="AU3311" s="4"/>
      <c r="BA3311" s="4"/>
      <c r="BB3311" s="4"/>
    </row>
    <row r="3312" spans="15:54" x14ac:dyDescent="0.4">
      <c r="O3312" s="4"/>
      <c r="P3312" s="4"/>
      <c r="V3312" s="4"/>
      <c r="W3312" s="4"/>
      <c r="AG3312" s="9"/>
      <c r="AT3312" s="4"/>
      <c r="AU3312" s="4"/>
      <c r="BA3312" s="4"/>
      <c r="BB3312" s="4"/>
    </row>
    <row r="3313" spans="15:54" x14ac:dyDescent="0.4">
      <c r="O3313" s="4"/>
      <c r="P3313" s="4"/>
      <c r="V3313" s="4"/>
      <c r="W3313" s="4"/>
      <c r="AG3313" s="9"/>
      <c r="AT3313" s="4"/>
      <c r="AU3313" s="4"/>
      <c r="BA3313" s="4"/>
      <c r="BB3313" s="4"/>
    </row>
    <row r="3314" spans="15:54" x14ac:dyDescent="0.4">
      <c r="O3314" s="4"/>
      <c r="P3314" s="4"/>
      <c r="V3314" s="4"/>
      <c r="W3314" s="4"/>
      <c r="AG3314" s="9"/>
      <c r="AT3314" s="4"/>
      <c r="AU3314" s="4"/>
      <c r="BA3314" s="4"/>
      <c r="BB3314" s="4"/>
    </row>
    <row r="3315" spans="15:54" x14ac:dyDescent="0.4">
      <c r="O3315" s="4"/>
      <c r="P3315" s="4"/>
      <c r="V3315" s="4"/>
      <c r="W3315" s="4"/>
      <c r="AG3315" s="9"/>
      <c r="AT3315" s="4"/>
      <c r="AU3315" s="4"/>
      <c r="BA3315" s="4"/>
      <c r="BB3315" s="4"/>
    </row>
    <row r="3316" spans="15:54" x14ac:dyDescent="0.4">
      <c r="O3316" s="4"/>
      <c r="P3316" s="4"/>
      <c r="V3316" s="4"/>
      <c r="W3316" s="4"/>
      <c r="AG3316" s="9"/>
      <c r="AT3316" s="4"/>
      <c r="AU3316" s="4"/>
      <c r="BA3316" s="4"/>
      <c r="BB3316" s="4"/>
    </row>
    <row r="3317" spans="15:54" x14ac:dyDescent="0.4">
      <c r="O3317" s="4"/>
      <c r="P3317" s="4"/>
      <c r="V3317" s="4"/>
      <c r="W3317" s="4"/>
      <c r="AG3317" s="9"/>
      <c r="AT3317" s="4"/>
      <c r="AU3317" s="4"/>
      <c r="BA3317" s="4"/>
      <c r="BB3317" s="4"/>
    </row>
    <row r="3318" spans="15:54" x14ac:dyDescent="0.4">
      <c r="O3318" s="4"/>
      <c r="P3318" s="4"/>
      <c r="V3318" s="4"/>
      <c r="W3318" s="4"/>
      <c r="AG3318" s="9"/>
      <c r="AT3318" s="4"/>
      <c r="AU3318" s="4"/>
      <c r="BA3318" s="4"/>
      <c r="BB3318" s="4"/>
    </row>
    <row r="3319" spans="15:54" x14ac:dyDescent="0.4">
      <c r="O3319" s="4"/>
      <c r="P3319" s="4"/>
      <c r="V3319" s="4"/>
      <c r="W3319" s="4"/>
      <c r="AG3319" s="9"/>
      <c r="AT3319" s="4"/>
      <c r="AU3319" s="4"/>
      <c r="BA3319" s="4"/>
      <c r="BB3319" s="4"/>
    </row>
    <row r="3320" spans="15:54" x14ac:dyDescent="0.4">
      <c r="O3320" s="4"/>
      <c r="P3320" s="4"/>
      <c r="V3320" s="4"/>
      <c r="W3320" s="4"/>
      <c r="AG3320" s="9"/>
      <c r="AT3320" s="4"/>
      <c r="AU3320" s="4"/>
      <c r="BA3320" s="4"/>
      <c r="BB3320" s="4"/>
    </row>
    <row r="3321" spans="15:54" x14ac:dyDescent="0.4">
      <c r="O3321" s="4"/>
      <c r="P3321" s="4"/>
      <c r="V3321" s="4"/>
      <c r="W3321" s="4"/>
      <c r="AG3321" s="9"/>
      <c r="AT3321" s="4"/>
      <c r="AU3321" s="4"/>
      <c r="BA3321" s="4"/>
      <c r="BB3321" s="4"/>
    </row>
    <row r="3322" spans="15:54" x14ac:dyDescent="0.4">
      <c r="O3322" s="4"/>
      <c r="P3322" s="4"/>
      <c r="V3322" s="4"/>
      <c r="W3322" s="4"/>
      <c r="AG3322" s="9"/>
      <c r="AT3322" s="4"/>
      <c r="AU3322" s="4"/>
      <c r="BA3322" s="4"/>
      <c r="BB3322" s="4"/>
    </row>
    <row r="3323" spans="15:54" x14ac:dyDescent="0.4">
      <c r="O3323" s="4"/>
      <c r="P3323" s="4"/>
      <c r="V3323" s="4"/>
      <c r="W3323" s="4"/>
      <c r="AG3323" s="9"/>
      <c r="AT3323" s="4"/>
      <c r="AU3323" s="4"/>
      <c r="BA3323" s="4"/>
      <c r="BB3323" s="4"/>
    </row>
    <row r="3324" spans="15:54" x14ac:dyDescent="0.4">
      <c r="O3324" s="4"/>
      <c r="P3324" s="4"/>
      <c r="V3324" s="4"/>
      <c r="W3324" s="4"/>
      <c r="AG3324" s="9"/>
      <c r="AT3324" s="4"/>
      <c r="AU3324" s="4"/>
      <c r="BA3324" s="4"/>
      <c r="BB3324" s="4"/>
    </row>
    <row r="3325" spans="15:54" x14ac:dyDescent="0.4">
      <c r="O3325" s="4"/>
      <c r="P3325" s="4"/>
      <c r="V3325" s="4"/>
      <c r="W3325" s="4"/>
      <c r="AG3325" s="9"/>
      <c r="AT3325" s="4"/>
      <c r="AU3325" s="4"/>
      <c r="BA3325" s="4"/>
      <c r="BB3325" s="4"/>
    </row>
    <row r="3326" spans="15:54" x14ac:dyDescent="0.4">
      <c r="O3326" s="4"/>
      <c r="P3326" s="4"/>
      <c r="V3326" s="4"/>
      <c r="W3326" s="4"/>
      <c r="AG3326" s="9"/>
      <c r="AT3326" s="4"/>
      <c r="AU3326" s="4"/>
      <c r="BA3326" s="4"/>
      <c r="BB3326" s="4"/>
    </row>
    <row r="3327" spans="15:54" x14ac:dyDescent="0.4">
      <c r="O3327" s="4"/>
      <c r="P3327" s="4"/>
      <c r="V3327" s="4"/>
      <c r="W3327" s="4"/>
      <c r="AG3327" s="9"/>
      <c r="AT3327" s="4"/>
      <c r="AU3327" s="4"/>
      <c r="BA3327" s="4"/>
      <c r="BB3327" s="4"/>
    </row>
    <row r="3328" spans="15:54" x14ac:dyDescent="0.4">
      <c r="O3328" s="4"/>
      <c r="P3328" s="4"/>
      <c r="V3328" s="4"/>
      <c r="W3328" s="4"/>
      <c r="AG3328" s="9"/>
      <c r="AT3328" s="4"/>
      <c r="AU3328" s="4"/>
      <c r="BA3328" s="4"/>
      <c r="BB3328" s="4"/>
    </row>
    <row r="3329" spans="15:54" x14ac:dyDescent="0.4">
      <c r="O3329" s="4"/>
      <c r="P3329" s="4"/>
      <c r="V3329" s="4"/>
      <c r="W3329" s="4"/>
      <c r="AG3329" s="9"/>
      <c r="AT3329" s="4"/>
      <c r="AU3329" s="4"/>
      <c r="BA3329" s="4"/>
      <c r="BB3329" s="4"/>
    </row>
    <row r="3330" spans="15:54" x14ac:dyDescent="0.4">
      <c r="O3330" s="4"/>
      <c r="P3330" s="4"/>
      <c r="V3330" s="4"/>
      <c r="W3330" s="4"/>
      <c r="AG3330" s="9"/>
      <c r="AT3330" s="4"/>
      <c r="AU3330" s="4"/>
      <c r="BA3330" s="4"/>
      <c r="BB3330" s="4"/>
    </row>
    <row r="3331" spans="15:54" x14ac:dyDescent="0.4">
      <c r="O3331" s="4"/>
      <c r="P3331" s="4"/>
      <c r="V3331" s="4"/>
      <c r="W3331" s="4"/>
      <c r="AG3331" s="9"/>
      <c r="AT3331" s="4"/>
      <c r="AU3331" s="4"/>
      <c r="BA3331" s="4"/>
      <c r="BB3331" s="4"/>
    </row>
    <row r="3332" spans="15:54" x14ac:dyDescent="0.4">
      <c r="O3332" s="4"/>
      <c r="P3332" s="4"/>
      <c r="V3332" s="4"/>
      <c r="W3332" s="4"/>
      <c r="AG3332" s="9"/>
      <c r="AT3332" s="4"/>
      <c r="AU3332" s="4"/>
      <c r="BA3332" s="4"/>
      <c r="BB3332" s="4"/>
    </row>
    <row r="3333" spans="15:54" x14ac:dyDescent="0.4">
      <c r="O3333" s="4"/>
      <c r="P3333" s="4"/>
      <c r="V3333" s="4"/>
      <c r="W3333" s="4"/>
      <c r="AG3333" s="9"/>
      <c r="AT3333" s="4"/>
      <c r="AU3333" s="4"/>
      <c r="BA3333" s="4"/>
      <c r="BB3333" s="4"/>
    </row>
    <row r="3334" spans="15:54" x14ac:dyDescent="0.4">
      <c r="O3334" s="4"/>
      <c r="P3334" s="4"/>
      <c r="V3334" s="4"/>
      <c r="W3334" s="4"/>
      <c r="AG3334" s="9"/>
      <c r="AT3334" s="4"/>
      <c r="AU3334" s="4"/>
      <c r="BA3334" s="4"/>
      <c r="BB3334" s="4"/>
    </row>
    <row r="3335" spans="15:54" x14ac:dyDescent="0.4">
      <c r="O3335" s="4"/>
      <c r="P3335" s="4"/>
      <c r="V3335" s="4"/>
      <c r="W3335" s="4"/>
      <c r="AG3335" s="9"/>
      <c r="AT3335" s="4"/>
      <c r="AU3335" s="4"/>
      <c r="BA3335" s="4"/>
      <c r="BB3335" s="4"/>
    </row>
    <row r="3336" spans="15:54" x14ac:dyDescent="0.4">
      <c r="O3336" s="4"/>
      <c r="P3336" s="4"/>
      <c r="V3336" s="4"/>
      <c r="W3336" s="4"/>
      <c r="AG3336" s="9"/>
      <c r="AT3336" s="4"/>
      <c r="AU3336" s="4"/>
      <c r="BA3336" s="4"/>
      <c r="BB3336" s="4"/>
    </row>
    <row r="3337" spans="15:54" x14ac:dyDescent="0.4">
      <c r="O3337" s="4"/>
      <c r="P3337" s="4"/>
      <c r="V3337" s="4"/>
      <c r="W3337" s="4"/>
      <c r="AG3337" s="9"/>
      <c r="AT3337" s="4"/>
      <c r="AU3337" s="4"/>
      <c r="BA3337" s="4"/>
      <c r="BB3337" s="4"/>
    </row>
    <row r="3338" spans="15:54" x14ac:dyDescent="0.4">
      <c r="O3338" s="4"/>
      <c r="P3338" s="4"/>
      <c r="V3338" s="4"/>
      <c r="W3338" s="4"/>
      <c r="AG3338" s="9"/>
      <c r="AT3338" s="4"/>
      <c r="AU3338" s="4"/>
      <c r="BA3338" s="4"/>
      <c r="BB3338" s="4"/>
    </row>
    <row r="3339" spans="15:54" x14ac:dyDescent="0.4">
      <c r="O3339" s="4"/>
      <c r="P3339" s="4"/>
      <c r="V3339" s="4"/>
      <c r="W3339" s="4"/>
      <c r="AG3339" s="9"/>
      <c r="AT3339" s="4"/>
      <c r="AU3339" s="4"/>
      <c r="BA3339" s="4"/>
      <c r="BB3339" s="4"/>
    </row>
    <row r="3340" spans="15:54" x14ac:dyDescent="0.4">
      <c r="O3340" s="4"/>
      <c r="P3340" s="4"/>
      <c r="V3340" s="4"/>
      <c r="W3340" s="4"/>
      <c r="AG3340" s="9"/>
      <c r="AT3340" s="4"/>
      <c r="AU3340" s="4"/>
      <c r="BA3340" s="4"/>
      <c r="BB3340" s="4"/>
    </row>
    <row r="3341" spans="15:54" x14ac:dyDescent="0.4">
      <c r="O3341" s="4"/>
      <c r="P3341" s="4"/>
      <c r="V3341" s="4"/>
      <c r="W3341" s="4"/>
      <c r="AG3341" s="9"/>
      <c r="AT3341" s="4"/>
      <c r="AU3341" s="4"/>
      <c r="BA3341" s="4"/>
      <c r="BB3341" s="4"/>
    </row>
    <row r="3342" spans="15:54" x14ac:dyDescent="0.4">
      <c r="O3342" s="4"/>
      <c r="P3342" s="4"/>
      <c r="V3342" s="4"/>
      <c r="W3342" s="4"/>
      <c r="AG3342" s="9"/>
      <c r="AT3342" s="4"/>
      <c r="AU3342" s="4"/>
      <c r="BA3342" s="4"/>
      <c r="BB3342" s="4"/>
    </row>
    <row r="3343" spans="15:54" x14ac:dyDescent="0.4">
      <c r="O3343" s="4"/>
      <c r="P3343" s="4"/>
      <c r="V3343" s="4"/>
      <c r="W3343" s="4"/>
      <c r="AG3343" s="9"/>
      <c r="AT3343" s="4"/>
      <c r="AU3343" s="4"/>
      <c r="BA3343" s="4"/>
      <c r="BB3343" s="4"/>
    </row>
    <row r="3344" spans="15:54" x14ac:dyDescent="0.4">
      <c r="O3344" s="4"/>
      <c r="P3344" s="4"/>
      <c r="V3344" s="4"/>
      <c r="W3344" s="4"/>
      <c r="AG3344" s="9"/>
      <c r="AT3344" s="4"/>
      <c r="AU3344" s="4"/>
      <c r="BA3344" s="4"/>
      <c r="BB3344" s="4"/>
    </row>
    <row r="3345" spans="15:54" x14ac:dyDescent="0.4">
      <c r="O3345" s="4"/>
      <c r="P3345" s="4"/>
      <c r="V3345" s="4"/>
      <c r="W3345" s="4"/>
      <c r="AG3345" s="9"/>
      <c r="AT3345" s="4"/>
      <c r="AU3345" s="4"/>
      <c r="BA3345" s="4"/>
      <c r="BB3345" s="4"/>
    </row>
    <row r="3346" spans="15:54" x14ac:dyDescent="0.4">
      <c r="O3346" s="4"/>
      <c r="P3346" s="4"/>
      <c r="V3346" s="4"/>
      <c r="W3346" s="4"/>
      <c r="AT3346" s="4"/>
      <c r="AU3346" s="4"/>
      <c r="BA3346" s="4"/>
      <c r="BB3346" s="4"/>
    </row>
    <row r="3347" spans="15:54" x14ac:dyDescent="0.4">
      <c r="O3347" s="4"/>
      <c r="P3347" s="4"/>
      <c r="V3347" s="4"/>
      <c r="W3347" s="4"/>
      <c r="AT3347" s="4"/>
      <c r="AU3347" s="4"/>
      <c r="BA3347" s="4"/>
      <c r="BB3347" s="4"/>
    </row>
    <row r="3348" spans="15:54" x14ac:dyDescent="0.4">
      <c r="O3348" s="4"/>
      <c r="P3348" s="4"/>
      <c r="V3348" s="4"/>
      <c r="W3348" s="4"/>
      <c r="AG3348" s="9"/>
      <c r="AT3348" s="4"/>
      <c r="AU3348" s="4"/>
      <c r="BA3348" s="4"/>
      <c r="BB3348" s="4"/>
    </row>
    <row r="3349" spans="15:54" x14ac:dyDescent="0.4">
      <c r="O3349" s="4"/>
      <c r="P3349" s="4"/>
      <c r="V3349" s="4"/>
      <c r="W3349" s="4"/>
      <c r="AG3349" s="9"/>
      <c r="AT3349" s="4"/>
      <c r="AU3349" s="4"/>
      <c r="BA3349" s="4"/>
      <c r="BB3349" s="4"/>
    </row>
    <row r="3350" spans="15:54" x14ac:dyDescent="0.4">
      <c r="O3350" s="4"/>
      <c r="P3350" s="4"/>
      <c r="V3350" s="4"/>
      <c r="W3350" s="4"/>
      <c r="AG3350" s="9"/>
      <c r="AT3350" s="4"/>
      <c r="AU3350" s="4"/>
      <c r="BA3350" s="4"/>
      <c r="BB3350" s="4"/>
    </row>
    <row r="3351" spans="15:54" x14ac:dyDescent="0.4">
      <c r="O3351" s="4"/>
      <c r="P3351" s="4"/>
      <c r="V3351" s="4"/>
      <c r="W3351" s="4"/>
      <c r="AG3351" s="9"/>
      <c r="AT3351" s="4"/>
      <c r="AU3351" s="4"/>
      <c r="BA3351" s="4"/>
      <c r="BB3351" s="4"/>
    </row>
    <row r="3352" spans="15:54" x14ac:dyDescent="0.4">
      <c r="O3352" s="4"/>
      <c r="P3352" s="4"/>
      <c r="V3352" s="4"/>
      <c r="W3352" s="4"/>
      <c r="AG3352" s="9"/>
      <c r="AT3352" s="4"/>
      <c r="AU3352" s="4"/>
      <c r="BA3352" s="4"/>
      <c r="BB3352" s="4"/>
    </row>
    <row r="3353" spans="15:54" x14ac:dyDescent="0.4">
      <c r="O3353" s="4"/>
      <c r="P3353" s="4"/>
      <c r="V3353" s="4"/>
      <c r="W3353" s="4"/>
      <c r="AG3353" s="9"/>
      <c r="AT3353" s="4"/>
      <c r="AU3353" s="4"/>
      <c r="BA3353" s="4"/>
      <c r="BB3353" s="4"/>
    </row>
    <row r="3354" spans="15:54" x14ac:dyDescent="0.4">
      <c r="O3354" s="4"/>
      <c r="P3354" s="4"/>
      <c r="V3354" s="4"/>
      <c r="W3354" s="4"/>
      <c r="AG3354" s="9"/>
      <c r="AT3354" s="4"/>
      <c r="AU3354" s="4"/>
      <c r="BA3354" s="4"/>
      <c r="BB3354" s="4"/>
    </row>
    <row r="3355" spans="15:54" x14ac:dyDescent="0.4">
      <c r="O3355" s="4"/>
      <c r="P3355" s="4"/>
      <c r="V3355" s="4"/>
      <c r="W3355" s="4"/>
      <c r="AG3355" s="9"/>
      <c r="AT3355" s="4"/>
      <c r="AU3355" s="4"/>
      <c r="BA3355" s="4"/>
      <c r="BB3355" s="4"/>
    </row>
    <row r="3356" spans="15:54" x14ac:dyDescent="0.4">
      <c r="O3356" s="4"/>
      <c r="P3356" s="4"/>
      <c r="V3356" s="4"/>
      <c r="W3356" s="4"/>
      <c r="AG3356" s="9"/>
      <c r="AT3356" s="4"/>
      <c r="AU3356" s="4"/>
      <c r="BA3356" s="4"/>
      <c r="BB3356" s="4"/>
    </row>
    <row r="3357" spans="15:54" x14ac:dyDescent="0.4">
      <c r="O3357" s="4"/>
      <c r="P3357" s="4"/>
      <c r="V3357" s="4"/>
      <c r="W3357" s="4"/>
      <c r="AG3357" s="9"/>
      <c r="AT3357" s="4"/>
      <c r="AU3357" s="4"/>
      <c r="BA3357" s="4"/>
      <c r="BB3357" s="4"/>
    </row>
    <row r="3358" spans="15:54" x14ac:dyDescent="0.4">
      <c r="O3358" s="4"/>
      <c r="P3358" s="4"/>
      <c r="V3358" s="4"/>
      <c r="W3358" s="4"/>
      <c r="AG3358" s="9"/>
      <c r="AT3358" s="4"/>
      <c r="AU3358" s="4"/>
      <c r="BA3358" s="4"/>
      <c r="BB3358" s="4"/>
    </row>
    <row r="3359" spans="15:54" x14ac:dyDescent="0.4">
      <c r="O3359" s="4"/>
      <c r="P3359" s="4"/>
      <c r="V3359" s="4"/>
      <c r="W3359" s="4"/>
      <c r="AG3359" s="9"/>
      <c r="AT3359" s="4"/>
      <c r="AU3359" s="4"/>
      <c r="BA3359" s="4"/>
      <c r="BB3359" s="4"/>
    </row>
    <row r="3360" spans="15:54" x14ac:dyDescent="0.4">
      <c r="O3360" s="4"/>
      <c r="P3360" s="4"/>
      <c r="V3360" s="4"/>
      <c r="W3360" s="4"/>
      <c r="AG3360" s="9"/>
      <c r="AT3360" s="4"/>
      <c r="AU3360" s="4"/>
      <c r="BA3360" s="4"/>
      <c r="BB3360" s="4"/>
    </row>
    <row r="3361" spans="15:54" x14ac:dyDescent="0.4">
      <c r="O3361" s="4"/>
      <c r="P3361" s="4"/>
      <c r="V3361" s="4"/>
      <c r="W3361" s="4"/>
      <c r="AG3361" s="9"/>
      <c r="AT3361" s="4"/>
      <c r="AU3361" s="4"/>
      <c r="BA3361" s="4"/>
      <c r="BB3361" s="4"/>
    </row>
    <row r="3362" spans="15:54" x14ac:dyDescent="0.4">
      <c r="O3362" s="4"/>
      <c r="P3362" s="4"/>
      <c r="V3362" s="4"/>
      <c r="W3362" s="4"/>
      <c r="AG3362" s="9"/>
      <c r="AT3362" s="4"/>
      <c r="AU3362" s="4"/>
      <c r="BA3362" s="4"/>
      <c r="BB3362" s="4"/>
    </row>
    <row r="3363" spans="15:54" x14ac:dyDescent="0.4">
      <c r="O3363" s="4"/>
      <c r="P3363" s="4"/>
      <c r="V3363" s="4"/>
      <c r="W3363" s="4"/>
      <c r="AG3363" s="9"/>
      <c r="AT3363" s="4"/>
      <c r="AU3363" s="4"/>
      <c r="BA3363" s="4"/>
      <c r="BB3363" s="4"/>
    </row>
    <row r="3364" spans="15:54" x14ac:dyDescent="0.4">
      <c r="O3364" s="4"/>
      <c r="P3364" s="4"/>
      <c r="V3364" s="4"/>
      <c r="W3364" s="4"/>
      <c r="AG3364" s="9"/>
      <c r="AT3364" s="4"/>
      <c r="AU3364" s="4"/>
      <c r="BA3364" s="4"/>
      <c r="BB3364" s="4"/>
    </row>
    <row r="3365" spans="15:54" x14ac:dyDescent="0.4">
      <c r="O3365" s="4"/>
      <c r="P3365" s="4"/>
      <c r="V3365" s="4"/>
      <c r="W3365" s="4"/>
      <c r="AG3365" s="9"/>
      <c r="AT3365" s="4"/>
      <c r="AU3365" s="4"/>
      <c r="BA3365" s="4"/>
      <c r="BB3365" s="4"/>
    </row>
    <row r="3366" spans="15:54" x14ac:dyDescent="0.4">
      <c r="O3366" s="4"/>
      <c r="P3366" s="4"/>
      <c r="V3366" s="4"/>
      <c r="W3366" s="4"/>
      <c r="AG3366" s="9"/>
      <c r="AT3366" s="4"/>
      <c r="AU3366" s="4"/>
      <c r="BA3366" s="4"/>
      <c r="BB3366" s="4"/>
    </row>
    <row r="3367" spans="15:54" x14ac:dyDescent="0.4">
      <c r="O3367" s="4"/>
      <c r="P3367" s="4"/>
      <c r="V3367" s="4"/>
      <c r="W3367" s="4"/>
      <c r="AT3367" s="4"/>
      <c r="AU3367" s="4"/>
      <c r="BA3367" s="4"/>
      <c r="BB3367" s="4"/>
    </row>
    <row r="3368" spans="15:54" x14ac:dyDescent="0.4">
      <c r="O3368" s="4"/>
      <c r="P3368" s="4"/>
      <c r="V3368" s="4"/>
      <c r="W3368" s="4"/>
      <c r="AG3368" s="9"/>
      <c r="AT3368" s="4"/>
      <c r="AU3368" s="4"/>
      <c r="BA3368" s="4"/>
      <c r="BB3368" s="4"/>
    </row>
    <row r="3369" spans="15:54" x14ac:dyDescent="0.4">
      <c r="O3369" s="4"/>
      <c r="P3369" s="4"/>
      <c r="V3369" s="4"/>
      <c r="W3369" s="4"/>
      <c r="AG3369" s="9"/>
      <c r="AT3369" s="4"/>
      <c r="AU3369" s="4"/>
      <c r="BA3369" s="4"/>
      <c r="BB3369" s="4"/>
    </row>
    <row r="3370" spans="15:54" x14ac:dyDescent="0.4">
      <c r="O3370" s="4"/>
      <c r="P3370" s="4"/>
      <c r="V3370" s="4"/>
      <c r="W3370" s="4"/>
      <c r="AG3370" s="9"/>
      <c r="AT3370" s="4"/>
      <c r="AU3370" s="4"/>
      <c r="BA3370" s="4"/>
      <c r="BB3370" s="4"/>
    </row>
    <row r="3371" spans="15:54" x14ac:dyDescent="0.4">
      <c r="O3371" s="4"/>
      <c r="P3371" s="4"/>
      <c r="V3371" s="4"/>
      <c r="W3371" s="4"/>
      <c r="AG3371" s="9"/>
      <c r="AT3371" s="4"/>
      <c r="AU3371" s="4"/>
      <c r="BA3371" s="4"/>
      <c r="BB3371" s="4"/>
    </row>
    <row r="3372" spans="15:54" x14ac:dyDescent="0.4">
      <c r="O3372" s="4"/>
      <c r="P3372" s="4"/>
      <c r="V3372" s="4"/>
      <c r="W3372" s="4"/>
      <c r="AG3372" s="9"/>
      <c r="AT3372" s="4"/>
      <c r="AU3372" s="4"/>
      <c r="BA3372" s="4"/>
      <c r="BB3372" s="4"/>
    </row>
    <row r="3373" spans="15:54" x14ac:dyDescent="0.4">
      <c r="O3373" s="4"/>
      <c r="P3373" s="4"/>
      <c r="V3373" s="4"/>
      <c r="W3373" s="4"/>
      <c r="AG3373" s="9"/>
      <c r="AT3373" s="4"/>
      <c r="AU3373" s="4"/>
      <c r="BA3373" s="4"/>
      <c r="BB3373" s="4"/>
    </row>
    <row r="3374" spans="15:54" x14ac:dyDescent="0.4">
      <c r="O3374" s="4"/>
      <c r="P3374" s="4"/>
      <c r="V3374" s="4"/>
      <c r="W3374" s="4"/>
      <c r="AG3374" s="9"/>
      <c r="AT3374" s="4"/>
      <c r="AU3374" s="4"/>
      <c r="BA3374" s="4"/>
      <c r="BB3374" s="4"/>
    </row>
    <row r="3375" spans="15:54" x14ac:dyDescent="0.4">
      <c r="O3375" s="4"/>
      <c r="P3375" s="4"/>
      <c r="V3375" s="4"/>
      <c r="W3375" s="4"/>
      <c r="AG3375" s="9"/>
      <c r="AT3375" s="4"/>
      <c r="AU3375" s="4"/>
      <c r="BA3375" s="4"/>
      <c r="BB3375" s="4"/>
    </row>
    <row r="3376" spans="15:54" x14ac:dyDescent="0.4">
      <c r="O3376" s="4"/>
      <c r="P3376" s="4"/>
      <c r="V3376" s="4"/>
      <c r="W3376" s="4"/>
      <c r="AG3376" s="9"/>
      <c r="AT3376" s="4"/>
      <c r="AU3376" s="4"/>
      <c r="BA3376" s="4"/>
      <c r="BB3376" s="4"/>
    </row>
    <row r="3377" spans="15:54" x14ac:dyDescent="0.4">
      <c r="O3377" s="4"/>
      <c r="P3377" s="4"/>
      <c r="V3377" s="4"/>
      <c r="W3377" s="4"/>
      <c r="AG3377" s="9"/>
      <c r="AT3377" s="4"/>
      <c r="AU3377" s="4"/>
      <c r="BA3377" s="4"/>
      <c r="BB3377" s="4"/>
    </row>
    <row r="3378" spans="15:54" x14ac:dyDescent="0.4">
      <c r="O3378" s="4"/>
      <c r="P3378" s="4"/>
      <c r="V3378" s="4"/>
      <c r="W3378" s="4"/>
      <c r="AG3378" s="9"/>
      <c r="AT3378" s="4"/>
      <c r="AU3378" s="4"/>
      <c r="BA3378" s="4"/>
      <c r="BB3378" s="4"/>
    </row>
    <row r="3379" spans="15:54" x14ac:dyDescent="0.4">
      <c r="O3379" s="4"/>
      <c r="P3379" s="4"/>
      <c r="V3379" s="4"/>
      <c r="W3379" s="4"/>
      <c r="AG3379" s="9"/>
      <c r="AT3379" s="4"/>
      <c r="AU3379" s="4"/>
      <c r="BA3379" s="4"/>
      <c r="BB3379" s="4"/>
    </row>
    <row r="3380" spans="15:54" x14ac:dyDescent="0.4">
      <c r="O3380" s="4"/>
      <c r="P3380" s="4"/>
      <c r="V3380" s="4"/>
      <c r="W3380" s="4"/>
      <c r="AG3380" s="9"/>
      <c r="AT3380" s="4"/>
      <c r="AU3380" s="4"/>
      <c r="BA3380" s="4"/>
      <c r="BB3380" s="4"/>
    </row>
    <row r="3381" spans="15:54" x14ac:dyDescent="0.4">
      <c r="O3381" s="4"/>
      <c r="P3381" s="4"/>
      <c r="V3381" s="4"/>
      <c r="W3381" s="4"/>
      <c r="AG3381" s="9"/>
      <c r="AT3381" s="4"/>
      <c r="AU3381" s="4"/>
      <c r="BA3381" s="4"/>
      <c r="BB3381" s="4"/>
    </row>
    <row r="3382" spans="15:54" x14ac:dyDescent="0.4">
      <c r="O3382" s="4"/>
      <c r="P3382" s="4"/>
      <c r="V3382" s="4"/>
      <c r="W3382" s="4"/>
      <c r="AG3382" s="9"/>
      <c r="AT3382" s="4"/>
      <c r="AU3382" s="4"/>
      <c r="BA3382" s="4"/>
      <c r="BB3382" s="4"/>
    </row>
    <row r="3383" spans="15:54" x14ac:dyDescent="0.4">
      <c r="O3383" s="4"/>
      <c r="P3383" s="4"/>
      <c r="V3383" s="4"/>
      <c r="W3383" s="4"/>
      <c r="AG3383" s="9"/>
      <c r="AT3383" s="4"/>
      <c r="AU3383" s="4"/>
      <c r="BA3383" s="4"/>
      <c r="BB3383" s="4"/>
    </row>
    <row r="3384" spans="15:54" x14ac:dyDescent="0.4">
      <c r="O3384" s="4"/>
      <c r="P3384" s="4"/>
      <c r="V3384" s="4"/>
      <c r="W3384" s="4"/>
      <c r="AG3384" s="9"/>
      <c r="AT3384" s="4"/>
      <c r="AU3384" s="4"/>
      <c r="BA3384" s="4"/>
      <c r="BB3384" s="4"/>
    </row>
    <row r="3385" spans="15:54" x14ac:dyDescent="0.4">
      <c r="O3385" s="4"/>
      <c r="P3385" s="4"/>
      <c r="V3385" s="4"/>
      <c r="W3385" s="4"/>
      <c r="AG3385" s="9"/>
      <c r="AT3385" s="4"/>
      <c r="AU3385" s="4"/>
      <c r="BA3385" s="4"/>
      <c r="BB3385" s="4"/>
    </row>
    <row r="3386" spans="15:54" x14ac:dyDescent="0.4">
      <c r="O3386" s="4"/>
      <c r="P3386" s="4"/>
      <c r="V3386" s="4"/>
      <c r="W3386" s="4"/>
      <c r="AG3386" s="9"/>
      <c r="AT3386" s="4"/>
      <c r="AU3386" s="4"/>
      <c r="BA3386" s="4"/>
      <c r="BB3386" s="4"/>
    </row>
    <row r="3387" spans="15:54" x14ac:dyDescent="0.4">
      <c r="O3387" s="4"/>
      <c r="P3387" s="4"/>
      <c r="V3387" s="4"/>
      <c r="W3387" s="4"/>
      <c r="AG3387" s="9"/>
      <c r="AT3387" s="4"/>
      <c r="AU3387" s="4"/>
      <c r="BA3387" s="4"/>
      <c r="BB3387" s="4"/>
    </row>
    <row r="3388" spans="15:54" x14ac:dyDescent="0.4">
      <c r="O3388" s="4"/>
      <c r="P3388" s="4"/>
      <c r="V3388" s="4"/>
      <c r="W3388" s="4"/>
      <c r="AG3388" s="9"/>
      <c r="AT3388" s="4"/>
      <c r="AU3388" s="4"/>
      <c r="BA3388" s="4"/>
      <c r="BB3388" s="4"/>
    </row>
    <row r="3389" spans="15:54" x14ac:dyDescent="0.4">
      <c r="O3389" s="4"/>
      <c r="P3389" s="4"/>
      <c r="V3389" s="4"/>
      <c r="W3389" s="4"/>
      <c r="AG3389" s="9"/>
      <c r="AT3389" s="4"/>
      <c r="AU3389" s="4"/>
      <c r="BA3389" s="4"/>
      <c r="BB3389" s="4"/>
    </row>
    <row r="3390" spans="15:54" x14ac:dyDescent="0.4">
      <c r="O3390" s="4"/>
      <c r="P3390" s="4"/>
      <c r="V3390" s="4"/>
      <c r="W3390" s="4"/>
      <c r="AG3390" s="9"/>
      <c r="AT3390" s="4"/>
      <c r="AU3390" s="4"/>
      <c r="BA3390" s="4"/>
      <c r="BB3390" s="4"/>
    </row>
    <row r="3391" spans="15:54" x14ac:dyDescent="0.4">
      <c r="O3391" s="4"/>
      <c r="P3391" s="4"/>
      <c r="V3391" s="4"/>
      <c r="W3391" s="4"/>
      <c r="AG3391" s="9"/>
      <c r="AT3391" s="4"/>
      <c r="AU3391" s="4"/>
      <c r="BA3391" s="4"/>
      <c r="BB3391" s="4"/>
    </row>
    <row r="3392" spans="15:54" x14ac:dyDescent="0.4">
      <c r="O3392" s="4"/>
      <c r="P3392" s="4"/>
      <c r="V3392" s="4"/>
      <c r="W3392" s="4"/>
      <c r="AG3392" s="9"/>
      <c r="AT3392" s="4"/>
      <c r="AU3392" s="4"/>
      <c r="BA3392" s="4"/>
      <c r="BB3392" s="4"/>
    </row>
    <row r="3393" spans="15:54" x14ac:dyDescent="0.4">
      <c r="O3393" s="4"/>
      <c r="P3393" s="4"/>
      <c r="V3393" s="4"/>
      <c r="W3393" s="4"/>
      <c r="AG3393" s="9"/>
      <c r="AT3393" s="4"/>
      <c r="AU3393" s="4"/>
      <c r="BA3393" s="4"/>
      <c r="BB3393" s="4"/>
    </row>
    <row r="3394" spans="15:54" x14ac:dyDescent="0.4">
      <c r="O3394" s="4"/>
      <c r="P3394" s="4"/>
      <c r="V3394" s="4"/>
      <c r="W3394" s="4"/>
      <c r="AG3394" s="9"/>
      <c r="AT3394" s="4"/>
      <c r="AU3394" s="4"/>
      <c r="BA3394" s="4"/>
      <c r="BB3394" s="4"/>
    </row>
    <row r="3395" spans="15:54" x14ac:dyDescent="0.4">
      <c r="O3395" s="4"/>
      <c r="P3395" s="4"/>
      <c r="V3395" s="4"/>
      <c r="W3395" s="4"/>
      <c r="AG3395" s="9"/>
      <c r="AT3395" s="4"/>
      <c r="AU3395" s="4"/>
      <c r="BA3395" s="4"/>
      <c r="BB3395" s="4"/>
    </row>
    <row r="3396" spans="15:54" x14ac:dyDescent="0.4">
      <c r="O3396" s="4"/>
      <c r="P3396" s="4"/>
      <c r="V3396" s="4"/>
      <c r="W3396" s="4"/>
      <c r="AG3396" s="9"/>
      <c r="AT3396" s="4"/>
      <c r="AU3396" s="4"/>
      <c r="BA3396" s="4"/>
      <c r="BB3396" s="4"/>
    </row>
    <row r="3397" spans="15:54" x14ac:dyDescent="0.4">
      <c r="O3397" s="4"/>
      <c r="P3397" s="4"/>
      <c r="V3397" s="4"/>
      <c r="W3397" s="4"/>
      <c r="AG3397" s="9"/>
      <c r="AT3397" s="4"/>
      <c r="AU3397" s="4"/>
      <c r="BA3397" s="4"/>
      <c r="BB3397" s="4"/>
    </row>
    <row r="3398" spans="15:54" x14ac:dyDescent="0.4">
      <c r="O3398" s="4"/>
      <c r="P3398" s="4"/>
      <c r="V3398" s="4"/>
      <c r="W3398" s="4"/>
      <c r="AG3398" s="9"/>
      <c r="AT3398" s="4"/>
      <c r="AU3398" s="4"/>
      <c r="BA3398" s="4"/>
      <c r="BB3398" s="4"/>
    </row>
    <row r="3399" spans="15:54" x14ac:dyDescent="0.4">
      <c r="O3399" s="4"/>
      <c r="P3399" s="4"/>
      <c r="V3399" s="4"/>
      <c r="W3399" s="4"/>
      <c r="AG3399" s="9"/>
      <c r="AT3399" s="4"/>
      <c r="AU3399" s="4"/>
      <c r="BA3399" s="4"/>
      <c r="BB3399" s="4"/>
    </row>
    <row r="3400" spans="15:54" x14ac:dyDescent="0.4">
      <c r="O3400" s="4"/>
      <c r="P3400" s="4"/>
      <c r="V3400" s="4"/>
      <c r="W3400" s="4"/>
      <c r="AG3400" s="9"/>
      <c r="AT3400" s="4"/>
      <c r="AU3400" s="4"/>
      <c r="BA3400" s="4"/>
      <c r="BB3400" s="4"/>
    </row>
    <row r="3401" spans="15:54" x14ac:dyDescent="0.4">
      <c r="O3401" s="4"/>
      <c r="P3401" s="4"/>
      <c r="V3401" s="4"/>
      <c r="W3401" s="4"/>
      <c r="AG3401" s="9"/>
      <c r="AT3401" s="4"/>
      <c r="AU3401" s="4"/>
      <c r="BA3401" s="4"/>
      <c r="BB3401" s="4"/>
    </row>
    <row r="3402" spans="15:54" x14ac:dyDescent="0.4">
      <c r="O3402" s="4"/>
      <c r="P3402" s="4"/>
      <c r="V3402" s="4"/>
      <c r="W3402" s="4"/>
      <c r="AG3402" s="9"/>
      <c r="AT3402" s="4"/>
      <c r="AU3402" s="4"/>
      <c r="BA3402" s="4"/>
      <c r="BB3402" s="4"/>
    </row>
    <row r="3403" spans="15:54" x14ac:dyDescent="0.4">
      <c r="O3403" s="4"/>
      <c r="P3403" s="4"/>
      <c r="V3403" s="4"/>
      <c r="W3403" s="4"/>
      <c r="AG3403" s="9"/>
      <c r="AT3403" s="4"/>
      <c r="AU3403" s="4"/>
      <c r="BA3403" s="4"/>
      <c r="BB3403" s="4"/>
    </row>
    <row r="3404" spans="15:54" x14ac:dyDescent="0.4">
      <c r="O3404" s="4"/>
      <c r="P3404" s="4"/>
      <c r="V3404" s="4"/>
      <c r="W3404" s="4"/>
      <c r="AG3404" s="9"/>
      <c r="AT3404" s="4"/>
      <c r="AU3404" s="4"/>
      <c r="BA3404" s="4"/>
      <c r="BB3404" s="4"/>
    </row>
    <row r="3405" spans="15:54" x14ac:dyDescent="0.4">
      <c r="O3405" s="4"/>
      <c r="P3405" s="4"/>
      <c r="V3405" s="4"/>
      <c r="W3405" s="4"/>
      <c r="AG3405" s="9"/>
      <c r="AT3405" s="4"/>
      <c r="AU3405" s="4"/>
      <c r="BA3405" s="4"/>
      <c r="BB3405" s="4"/>
    </row>
    <row r="3406" spans="15:54" x14ac:dyDescent="0.4">
      <c r="O3406" s="4"/>
      <c r="P3406" s="4"/>
      <c r="V3406" s="4"/>
      <c r="W3406" s="4"/>
      <c r="AG3406" s="9"/>
      <c r="AT3406" s="4"/>
      <c r="AU3406" s="4"/>
      <c r="BA3406" s="4"/>
      <c r="BB3406" s="4"/>
    </row>
    <row r="3407" spans="15:54" x14ac:dyDescent="0.4">
      <c r="O3407" s="4"/>
      <c r="P3407" s="4"/>
      <c r="V3407" s="4"/>
      <c r="W3407" s="4"/>
      <c r="AG3407" s="9"/>
      <c r="AT3407" s="4"/>
      <c r="AU3407" s="4"/>
      <c r="BA3407" s="4"/>
      <c r="BB3407" s="4"/>
    </row>
    <row r="3408" spans="15:54" x14ac:dyDescent="0.4">
      <c r="O3408" s="4"/>
      <c r="P3408" s="4"/>
      <c r="V3408" s="4"/>
      <c r="W3408" s="4"/>
      <c r="AG3408" s="9"/>
      <c r="AT3408" s="4"/>
      <c r="AU3408" s="4"/>
      <c r="BA3408" s="4"/>
      <c r="BB3408" s="4"/>
    </row>
    <row r="3409" spans="15:54" x14ac:dyDescent="0.4">
      <c r="O3409" s="4"/>
      <c r="P3409" s="4"/>
      <c r="V3409" s="4"/>
      <c r="W3409" s="4"/>
      <c r="AG3409" s="9"/>
      <c r="AT3409" s="4"/>
      <c r="AU3409" s="4"/>
      <c r="BA3409" s="4"/>
      <c r="BB3409" s="4"/>
    </row>
    <row r="3410" spans="15:54" x14ac:dyDescent="0.4">
      <c r="O3410" s="4"/>
      <c r="P3410" s="4"/>
      <c r="V3410" s="4"/>
      <c r="W3410" s="4"/>
      <c r="AG3410" s="9"/>
      <c r="AT3410" s="4"/>
      <c r="AU3410" s="4"/>
      <c r="BA3410" s="4"/>
      <c r="BB3410" s="4"/>
    </row>
    <row r="3411" spans="15:54" x14ac:dyDescent="0.4">
      <c r="O3411" s="4"/>
      <c r="P3411" s="4"/>
      <c r="V3411" s="4"/>
      <c r="W3411" s="4"/>
      <c r="AG3411" s="9"/>
      <c r="AT3411" s="4"/>
      <c r="AU3411" s="4"/>
      <c r="BA3411" s="4"/>
      <c r="BB3411" s="4"/>
    </row>
    <row r="3412" spans="15:54" x14ac:dyDescent="0.4">
      <c r="O3412" s="4"/>
      <c r="P3412" s="4"/>
      <c r="V3412" s="4"/>
      <c r="W3412" s="4"/>
      <c r="AG3412" s="9"/>
      <c r="AT3412" s="4"/>
      <c r="AU3412" s="4"/>
      <c r="BA3412" s="4"/>
      <c r="BB3412" s="4"/>
    </row>
    <row r="3413" spans="15:54" x14ac:dyDescent="0.4">
      <c r="O3413" s="4"/>
      <c r="P3413" s="4"/>
      <c r="V3413" s="4"/>
      <c r="W3413" s="4"/>
      <c r="AG3413" s="9"/>
      <c r="AT3413" s="4"/>
      <c r="AU3413" s="4"/>
      <c r="BA3413" s="4"/>
      <c r="BB3413" s="4"/>
    </row>
    <row r="3414" spans="15:54" x14ac:dyDescent="0.4">
      <c r="O3414" s="4"/>
      <c r="P3414" s="4"/>
      <c r="V3414" s="4"/>
      <c r="W3414" s="4"/>
      <c r="AG3414" s="9"/>
      <c r="AT3414" s="4"/>
      <c r="AU3414" s="4"/>
      <c r="BA3414" s="4"/>
      <c r="BB3414" s="4"/>
    </row>
    <row r="3415" spans="15:54" x14ac:dyDescent="0.4">
      <c r="O3415" s="4"/>
      <c r="P3415" s="4"/>
      <c r="V3415" s="4"/>
      <c r="W3415" s="4"/>
      <c r="AG3415" s="9"/>
      <c r="AT3415" s="4"/>
      <c r="AU3415" s="4"/>
      <c r="BA3415" s="4"/>
      <c r="BB3415" s="4"/>
    </row>
    <row r="3416" spans="15:54" x14ac:dyDescent="0.4">
      <c r="O3416" s="4"/>
      <c r="P3416" s="4"/>
      <c r="V3416" s="4"/>
      <c r="W3416" s="4"/>
      <c r="AG3416" s="9"/>
      <c r="AT3416" s="4"/>
      <c r="AU3416" s="4"/>
      <c r="BA3416" s="4"/>
      <c r="BB3416" s="4"/>
    </row>
    <row r="3417" spans="15:54" x14ac:dyDescent="0.4">
      <c r="O3417" s="4"/>
      <c r="P3417" s="4"/>
      <c r="V3417" s="4"/>
      <c r="W3417" s="4"/>
      <c r="AG3417" s="9"/>
      <c r="AT3417" s="4"/>
      <c r="AU3417" s="4"/>
      <c r="BA3417" s="4"/>
      <c r="BB3417" s="4"/>
    </row>
    <row r="3418" spans="15:54" x14ac:dyDescent="0.4">
      <c r="O3418" s="4"/>
      <c r="P3418" s="4"/>
      <c r="V3418" s="4"/>
      <c r="W3418" s="4"/>
      <c r="AG3418" s="9"/>
      <c r="AT3418" s="4"/>
      <c r="AU3418" s="4"/>
      <c r="BA3418" s="4"/>
      <c r="BB3418" s="4"/>
    </row>
    <row r="3419" spans="15:54" x14ac:dyDescent="0.4">
      <c r="O3419" s="4"/>
      <c r="P3419" s="4"/>
      <c r="V3419" s="4"/>
      <c r="W3419" s="4"/>
      <c r="AG3419" s="9"/>
      <c r="AT3419" s="4"/>
      <c r="AU3419" s="4"/>
      <c r="BA3419" s="4"/>
      <c r="BB3419" s="4"/>
    </row>
    <row r="3420" spans="15:54" x14ac:dyDescent="0.4">
      <c r="O3420" s="4"/>
      <c r="P3420" s="4"/>
      <c r="V3420" s="4"/>
      <c r="W3420" s="4"/>
      <c r="AG3420" s="9"/>
      <c r="AT3420" s="4"/>
      <c r="AU3420" s="4"/>
      <c r="BA3420" s="4"/>
      <c r="BB3420" s="4"/>
    </row>
    <row r="3421" spans="15:54" x14ac:dyDescent="0.4">
      <c r="O3421" s="4"/>
      <c r="P3421" s="4"/>
      <c r="V3421" s="4"/>
      <c r="W3421" s="4"/>
      <c r="AG3421" s="9"/>
      <c r="AT3421" s="4"/>
      <c r="AU3421" s="4"/>
      <c r="BA3421" s="4"/>
      <c r="BB3421" s="4"/>
    </row>
    <row r="3422" spans="15:54" x14ac:dyDescent="0.4">
      <c r="O3422" s="4"/>
      <c r="P3422" s="4"/>
      <c r="V3422" s="4"/>
      <c r="W3422" s="4"/>
      <c r="AG3422" s="9"/>
      <c r="AT3422" s="4"/>
      <c r="AU3422" s="4"/>
      <c r="BA3422" s="4"/>
      <c r="BB3422" s="4"/>
    </row>
    <row r="3423" spans="15:54" x14ac:dyDescent="0.4">
      <c r="O3423" s="4"/>
      <c r="P3423" s="4"/>
      <c r="V3423" s="4"/>
      <c r="W3423" s="4"/>
      <c r="AG3423" s="9"/>
      <c r="AT3423" s="4"/>
      <c r="AU3423" s="4"/>
      <c r="BA3423" s="4"/>
      <c r="BB3423" s="4"/>
    </row>
    <row r="3424" spans="15:54" x14ac:dyDescent="0.4">
      <c r="O3424" s="4"/>
      <c r="P3424" s="4"/>
      <c r="V3424" s="4"/>
      <c r="W3424" s="4"/>
      <c r="AG3424" s="9"/>
      <c r="AT3424" s="4"/>
      <c r="AU3424" s="4"/>
      <c r="BA3424" s="4"/>
      <c r="BB3424" s="4"/>
    </row>
    <row r="3425" spans="15:54" x14ac:dyDescent="0.4">
      <c r="O3425" s="4"/>
      <c r="P3425" s="4"/>
      <c r="V3425" s="4"/>
      <c r="W3425" s="4"/>
      <c r="AG3425" s="9"/>
      <c r="AT3425" s="4"/>
      <c r="AU3425" s="4"/>
      <c r="BA3425" s="4"/>
      <c r="BB3425" s="4"/>
    </row>
    <row r="3426" spans="15:54" x14ac:dyDescent="0.4">
      <c r="O3426" s="4"/>
      <c r="P3426" s="4"/>
      <c r="V3426" s="4"/>
      <c r="W3426" s="4"/>
      <c r="AG3426" s="9"/>
      <c r="AT3426" s="4"/>
      <c r="AU3426" s="4"/>
      <c r="BA3426" s="4"/>
      <c r="BB3426" s="4"/>
    </row>
    <row r="3427" spans="15:54" x14ac:dyDescent="0.4">
      <c r="O3427" s="4"/>
      <c r="P3427" s="4"/>
      <c r="V3427" s="4"/>
      <c r="W3427" s="4"/>
      <c r="AG3427" s="9"/>
      <c r="AT3427" s="4"/>
      <c r="AU3427" s="4"/>
      <c r="BA3427" s="4"/>
      <c r="BB3427" s="4"/>
    </row>
    <row r="3428" spans="15:54" x14ac:dyDescent="0.4">
      <c r="O3428" s="4"/>
      <c r="P3428" s="4"/>
      <c r="V3428" s="4"/>
      <c r="W3428" s="4"/>
      <c r="AT3428" s="4"/>
      <c r="AU3428" s="4"/>
      <c r="BA3428" s="4"/>
      <c r="BB3428" s="4"/>
    </row>
    <row r="3429" spans="15:54" x14ac:dyDescent="0.4">
      <c r="O3429" s="4"/>
      <c r="P3429" s="4"/>
      <c r="V3429" s="4"/>
      <c r="W3429" s="4"/>
      <c r="AG3429" s="9"/>
      <c r="AT3429" s="4"/>
      <c r="AU3429" s="4"/>
      <c r="BA3429" s="4"/>
      <c r="BB3429" s="4"/>
    </row>
    <row r="3430" spans="15:54" x14ac:dyDescent="0.4">
      <c r="O3430" s="4"/>
      <c r="P3430" s="4"/>
      <c r="V3430" s="4"/>
      <c r="W3430" s="4"/>
      <c r="AG3430" s="9"/>
      <c r="AT3430" s="4"/>
      <c r="AU3430" s="4"/>
      <c r="BA3430" s="4"/>
      <c r="BB3430" s="4"/>
    </row>
    <row r="3431" spans="15:54" x14ac:dyDescent="0.4">
      <c r="O3431" s="4"/>
      <c r="P3431" s="4"/>
      <c r="V3431" s="4"/>
      <c r="W3431" s="4"/>
      <c r="AG3431" s="9"/>
      <c r="AT3431" s="4"/>
      <c r="AU3431" s="4"/>
      <c r="BA3431" s="4"/>
      <c r="BB3431" s="4"/>
    </row>
    <row r="3432" spans="15:54" x14ac:dyDescent="0.4">
      <c r="O3432" s="4"/>
      <c r="P3432" s="4"/>
      <c r="V3432" s="4"/>
      <c r="W3432" s="4"/>
      <c r="AG3432" s="9"/>
      <c r="AT3432" s="4"/>
      <c r="AU3432" s="4"/>
      <c r="BA3432" s="4"/>
      <c r="BB3432" s="4"/>
    </row>
    <row r="3433" spans="15:54" x14ac:dyDescent="0.4">
      <c r="O3433" s="4"/>
      <c r="P3433" s="4"/>
      <c r="V3433" s="4"/>
      <c r="W3433" s="4"/>
      <c r="AG3433" s="9"/>
      <c r="AT3433" s="4"/>
      <c r="AU3433" s="4"/>
      <c r="BA3433" s="4"/>
      <c r="BB3433" s="4"/>
    </row>
    <row r="3434" spans="15:54" x14ac:dyDescent="0.4">
      <c r="O3434" s="4"/>
      <c r="P3434" s="4"/>
      <c r="V3434" s="4"/>
      <c r="W3434" s="4"/>
      <c r="AG3434" s="9"/>
      <c r="AT3434" s="4"/>
      <c r="AU3434" s="4"/>
      <c r="BA3434" s="4"/>
      <c r="BB3434" s="4"/>
    </row>
    <row r="3435" spans="15:54" x14ac:dyDescent="0.4">
      <c r="O3435" s="4"/>
      <c r="P3435" s="4"/>
      <c r="V3435" s="4"/>
      <c r="W3435" s="4"/>
      <c r="AG3435" s="9"/>
      <c r="AT3435" s="4"/>
      <c r="AU3435" s="4"/>
      <c r="BA3435" s="4"/>
      <c r="BB3435" s="4"/>
    </row>
    <row r="3436" spans="15:54" x14ac:dyDescent="0.4">
      <c r="O3436" s="4"/>
      <c r="P3436" s="4"/>
      <c r="V3436" s="4"/>
      <c r="W3436" s="4"/>
      <c r="AG3436" s="9"/>
      <c r="AT3436" s="4"/>
      <c r="AU3436" s="4"/>
      <c r="BA3436" s="4"/>
      <c r="BB3436" s="4"/>
    </row>
    <row r="3437" spans="15:54" x14ac:dyDescent="0.4">
      <c r="O3437" s="4"/>
      <c r="P3437" s="4"/>
      <c r="V3437" s="4"/>
      <c r="W3437" s="4"/>
      <c r="AG3437" s="9"/>
      <c r="AT3437" s="4"/>
      <c r="AU3437" s="4"/>
      <c r="BA3437" s="4"/>
      <c r="BB3437" s="4"/>
    </row>
    <row r="3438" spans="15:54" x14ac:dyDescent="0.4">
      <c r="O3438" s="4"/>
      <c r="P3438" s="4"/>
      <c r="V3438" s="4"/>
      <c r="W3438" s="4"/>
      <c r="AG3438" s="9"/>
      <c r="AT3438" s="4"/>
      <c r="AU3438" s="4"/>
      <c r="BA3438" s="4"/>
      <c r="BB3438" s="4"/>
    </row>
    <row r="3439" spans="15:54" x14ac:dyDescent="0.4">
      <c r="O3439" s="4"/>
      <c r="P3439" s="4"/>
      <c r="V3439" s="4"/>
      <c r="W3439" s="4"/>
      <c r="AG3439" s="9"/>
      <c r="AT3439" s="4"/>
      <c r="AU3439" s="4"/>
      <c r="BA3439" s="4"/>
      <c r="BB3439" s="4"/>
    </row>
    <row r="3440" spans="15:54" x14ac:dyDescent="0.4">
      <c r="O3440" s="4"/>
      <c r="P3440" s="4"/>
      <c r="V3440" s="4"/>
      <c r="W3440" s="4"/>
      <c r="AG3440" s="9"/>
      <c r="AT3440" s="4"/>
      <c r="AU3440" s="4"/>
      <c r="BA3440" s="4"/>
      <c r="BB3440" s="4"/>
    </row>
    <row r="3441" spans="15:54" x14ac:dyDescent="0.4">
      <c r="O3441" s="4"/>
      <c r="P3441" s="4"/>
      <c r="V3441" s="4"/>
      <c r="W3441" s="4"/>
      <c r="AG3441" s="9"/>
      <c r="AT3441" s="4"/>
      <c r="AU3441" s="4"/>
      <c r="BA3441" s="4"/>
      <c r="BB3441" s="4"/>
    </row>
    <row r="3442" spans="15:54" x14ac:dyDescent="0.4">
      <c r="O3442" s="4"/>
      <c r="P3442" s="4"/>
      <c r="V3442" s="4"/>
      <c r="W3442" s="4"/>
      <c r="AG3442" s="9"/>
      <c r="AT3442" s="4"/>
      <c r="AU3442" s="4"/>
      <c r="BA3442" s="4"/>
      <c r="BB3442" s="4"/>
    </row>
    <row r="3443" spans="15:54" x14ac:dyDescent="0.4">
      <c r="O3443" s="4"/>
      <c r="P3443" s="4"/>
      <c r="V3443" s="4"/>
      <c r="W3443" s="4"/>
      <c r="AG3443" s="9"/>
      <c r="AT3443" s="4"/>
      <c r="AU3443" s="4"/>
      <c r="BA3443" s="4"/>
      <c r="BB3443" s="4"/>
    </row>
    <row r="3444" spans="15:54" x14ac:dyDescent="0.4">
      <c r="O3444" s="4"/>
      <c r="P3444" s="4"/>
      <c r="V3444" s="4"/>
      <c r="W3444" s="4"/>
      <c r="AG3444" s="9"/>
      <c r="AT3444" s="4"/>
      <c r="AU3444" s="4"/>
      <c r="BA3444" s="4"/>
      <c r="BB3444" s="4"/>
    </row>
    <row r="3445" spans="15:54" x14ac:dyDescent="0.4">
      <c r="O3445" s="4"/>
      <c r="P3445" s="4"/>
      <c r="V3445" s="4"/>
      <c r="W3445" s="4"/>
      <c r="AG3445" s="9"/>
      <c r="AT3445" s="4"/>
      <c r="AU3445" s="4"/>
      <c r="BA3445" s="4"/>
      <c r="BB3445" s="4"/>
    </row>
    <row r="3446" spans="15:54" x14ac:dyDescent="0.4">
      <c r="O3446" s="4"/>
      <c r="P3446" s="4"/>
      <c r="V3446" s="4"/>
      <c r="W3446" s="4"/>
      <c r="AG3446" s="9"/>
      <c r="AT3446" s="4"/>
      <c r="AU3446" s="4"/>
      <c r="BA3446" s="4"/>
      <c r="BB3446" s="4"/>
    </row>
    <row r="3447" spans="15:54" x14ac:dyDescent="0.4">
      <c r="O3447" s="4"/>
      <c r="P3447" s="4"/>
      <c r="V3447" s="4"/>
      <c r="W3447" s="4"/>
      <c r="AG3447" s="9"/>
      <c r="AT3447" s="4"/>
      <c r="AU3447" s="4"/>
      <c r="BA3447" s="4"/>
      <c r="BB3447" s="4"/>
    </row>
    <row r="3448" spans="15:54" x14ac:dyDescent="0.4">
      <c r="O3448" s="4"/>
      <c r="P3448" s="4"/>
      <c r="V3448" s="4"/>
      <c r="W3448" s="4"/>
      <c r="AT3448" s="4"/>
      <c r="AU3448" s="4"/>
      <c r="BA3448" s="4"/>
      <c r="BB3448" s="4"/>
    </row>
    <row r="3449" spans="15:54" x14ac:dyDescent="0.4">
      <c r="O3449" s="4"/>
      <c r="P3449" s="4"/>
      <c r="V3449" s="4"/>
      <c r="W3449" s="4"/>
      <c r="AG3449" s="9"/>
      <c r="AT3449" s="4"/>
      <c r="AU3449" s="4"/>
      <c r="BA3449" s="4"/>
      <c r="BB3449" s="4"/>
    </row>
    <row r="3450" spans="15:54" x14ac:dyDescent="0.4">
      <c r="O3450" s="4"/>
      <c r="P3450" s="4"/>
      <c r="V3450" s="4"/>
      <c r="W3450" s="4"/>
      <c r="AG3450" s="9"/>
      <c r="AT3450" s="4"/>
      <c r="AU3450" s="4"/>
      <c r="BA3450" s="4"/>
      <c r="BB3450" s="4"/>
    </row>
    <row r="3451" spans="15:54" x14ac:dyDescent="0.4">
      <c r="O3451" s="4"/>
      <c r="P3451" s="4"/>
      <c r="V3451" s="4"/>
      <c r="W3451" s="4"/>
      <c r="AG3451" s="9"/>
      <c r="AT3451" s="4"/>
      <c r="AU3451" s="4"/>
      <c r="BA3451" s="4"/>
      <c r="BB3451" s="4"/>
    </row>
    <row r="3452" spans="15:54" x14ac:dyDescent="0.4">
      <c r="O3452" s="4"/>
      <c r="P3452" s="4"/>
      <c r="V3452" s="4"/>
      <c r="W3452" s="4"/>
      <c r="AG3452" s="9"/>
      <c r="AT3452" s="4"/>
      <c r="AU3452" s="4"/>
      <c r="BA3452" s="4"/>
      <c r="BB3452" s="4"/>
    </row>
    <row r="3453" spans="15:54" x14ac:dyDescent="0.4">
      <c r="O3453" s="4"/>
      <c r="P3453" s="4"/>
      <c r="V3453" s="4"/>
      <c r="W3453" s="4"/>
      <c r="AG3453" s="9"/>
      <c r="AT3453" s="4"/>
      <c r="AU3453" s="4"/>
      <c r="BA3453" s="4"/>
      <c r="BB3453" s="4"/>
    </row>
    <row r="3454" spans="15:54" x14ac:dyDescent="0.4">
      <c r="O3454" s="4"/>
      <c r="P3454" s="4"/>
      <c r="V3454" s="4"/>
      <c r="W3454" s="4"/>
      <c r="AG3454" s="9"/>
      <c r="AT3454" s="4"/>
      <c r="AU3454" s="4"/>
      <c r="BA3454" s="4"/>
      <c r="BB3454" s="4"/>
    </row>
    <row r="3455" spans="15:54" x14ac:dyDescent="0.4">
      <c r="O3455" s="4"/>
      <c r="P3455" s="4"/>
      <c r="V3455" s="4"/>
      <c r="W3455" s="4"/>
      <c r="AG3455" s="9"/>
      <c r="AT3455" s="4"/>
      <c r="AU3455" s="4"/>
      <c r="BA3455" s="4"/>
      <c r="BB3455" s="4"/>
    </row>
    <row r="3456" spans="15:54" x14ac:dyDescent="0.4">
      <c r="O3456" s="4"/>
      <c r="P3456" s="4"/>
      <c r="V3456" s="4"/>
      <c r="W3456" s="4"/>
      <c r="AG3456" s="9"/>
      <c r="AT3456" s="4"/>
      <c r="AU3456" s="4"/>
      <c r="BA3456" s="4"/>
      <c r="BB3456" s="4"/>
    </row>
    <row r="3457" spans="15:54" x14ac:dyDescent="0.4">
      <c r="O3457" s="4"/>
      <c r="P3457" s="4"/>
      <c r="V3457" s="4"/>
      <c r="W3457" s="4"/>
      <c r="AG3457" s="9"/>
      <c r="AT3457" s="4"/>
      <c r="AU3457" s="4"/>
      <c r="BA3457" s="4"/>
      <c r="BB3457" s="4"/>
    </row>
    <row r="3458" spans="15:54" x14ac:dyDescent="0.4">
      <c r="O3458" s="4"/>
      <c r="P3458" s="4"/>
      <c r="V3458" s="4"/>
      <c r="W3458" s="4"/>
      <c r="AG3458" s="9"/>
      <c r="AT3458" s="4"/>
      <c r="AU3458" s="4"/>
      <c r="BA3458" s="4"/>
      <c r="BB3458" s="4"/>
    </row>
    <row r="3459" spans="15:54" x14ac:dyDescent="0.4">
      <c r="O3459" s="4"/>
      <c r="P3459" s="4"/>
      <c r="V3459" s="4"/>
      <c r="W3459" s="4"/>
      <c r="AG3459" s="9"/>
      <c r="AT3459" s="4"/>
      <c r="AU3459" s="4"/>
      <c r="BA3459" s="4"/>
      <c r="BB3459" s="4"/>
    </row>
    <row r="3460" spans="15:54" x14ac:dyDescent="0.4">
      <c r="O3460" s="4"/>
      <c r="P3460" s="4"/>
      <c r="V3460" s="4"/>
      <c r="W3460" s="4"/>
      <c r="AG3460" s="9"/>
      <c r="AT3460" s="4"/>
      <c r="AU3460" s="4"/>
      <c r="BA3460" s="4"/>
      <c r="BB3460" s="4"/>
    </row>
    <row r="3461" spans="15:54" x14ac:dyDescent="0.4">
      <c r="O3461" s="4"/>
      <c r="P3461" s="4"/>
      <c r="V3461" s="4"/>
      <c r="W3461" s="4"/>
      <c r="AG3461" s="9"/>
      <c r="AT3461" s="4"/>
      <c r="AU3461" s="4"/>
      <c r="BA3461" s="4"/>
      <c r="BB3461" s="4"/>
    </row>
    <row r="3462" spans="15:54" x14ac:dyDescent="0.4">
      <c r="O3462" s="4"/>
      <c r="P3462" s="4"/>
      <c r="V3462" s="4"/>
      <c r="W3462" s="4"/>
      <c r="AG3462" s="9"/>
      <c r="AT3462" s="4"/>
      <c r="AU3462" s="4"/>
      <c r="BA3462" s="4"/>
      <c r="BB3462" s="4"/>
    </row>
    <row r="3463" spans="15:54" x14ac:dyDescent="0.4">
      <c r="O3463" s="4"/>
      <c r="P3463" s="4"/>
      <c r="V3463" s="4"/>
      <c r="W3463" s="4"/>
      <c r="AG3463" s="9"/>
      <c r="AT3463" s="4"/>
      <c r="AU3463" s="4"/>
      <c r="BA3463" s="4"/>
      <c r="BB3463" s="4"/>
    </row>
    <row r="3464" spans="15:54" x14ac:dyDescent="0.4">
      <c r="O3464" s="4"/>
      <c r="P3464" s="4"/>
      <c r="V3464" s="4"/>
      <c r="W3464" s="4"/>
      <c r="AG3464" s="9"/>
      <c r="AT3464" s="4"/>
      <c r="AU3464" s="4"/>
      <c r="BA3464" s="4"/>
      <c r="BB3464" s="4"/>
    </row>
    <row r="3465" spans="15:54" x14ac:dyDescent="0.4">
      <c r="O3465" s="4"/>
      <c r="P3465" s="4"/>
      <c r="V3465" s="4"/>
      <c r="W3465" s="4"/>
      <c r="AG3465" s="9"/>
      <c r="AT3465" s="4"/>
      <c r="AU3465" s="4"/>
      <c r="BA3465" s="4"/>
      <c r="BB3465" s="4"/>
    </row>
    <row r="3466" spans="15:54" x14ac:dyDescent="0.4">
      <c r="O3466" s="4"/>
      <c r="P3466" s="4"/>
      <c r="V3466" s="4"/>
      <c r="W3466" s="4"/>
      <c r="AG3466" s="9"/>
      <c r="AT3466" s="4"/>
      <c r="AU3466" s="4"/>
      <c r="BA3466" s="4"/>
      <c r="BB3466" s="4"/>
    </row>
    <row r="3467" spans="15:54" x14ac:dyDescent="0.4">
      <c r="O3467" s="4"/>
      <c r="P3467" s="4"/>
      <c r="V3467" s="4"/>
      <c r="W3467" s="4"/>
      <c r="AG3467" s="9"/>
      <c r="AT3467" s="4"/>
      <c r="AU3467" s="4"/>
      <c r="BA3467" s="4"/>
      <c r="BB3467" s="4"/>
    </row>
    <row r="3468" spans="15:54" x14ac:dyDescent="0.4">
      <c r="O3468" s="4"/>
      <c r="P3468" s="4"/>
      <c r="V3468" s="4"/>
      <c r="W3468" s="4"/>
      <c r="AG3468" s="9"/>
      <c r="AT3468" s="4"/>
      <c r="AU3468" s="4"/>
      <c r="BA3468" s="4"/>
      <c r="BB3468" s="4"/>
    </row>
    <row r="3469" spans="15:54" x14ac:dyDescent="0.4">
      <c r="O3469" s="4"/>
      <c r="P3469" s="4"/>
      <c r="V3469" s="4"/>
      <c r="W3469" s="4"/>
      <c r="AG3469" s="9"/>
      <c r="AT3469" s="4"/>
      <c r="AU3469" s="4"/>
      <c r="BA3469" s="4"/>
      <c r="BB3469" s="4"/>
    </row>
    <row r="3470" spans="15:54" x14ac:dyDescent="0.4">
      <c r="O3470" s="4"/>
      <c r="P3470" s="4"/>
      <c r="V3470" s="4"/>
      <c r="W3470" s="4"/>
      <c r="AG3470" s="9"/>
      <c r="AT3470" s="4"/>
      <c r="AU3470" s="4"/>
      <c r="BA3470" s="4"/>
      <c r="BB3470" s="4"/>
    </row>
    <row r="3471" spans="15:54" x14ac:dyDescent="0.4">
      <c r="O3471" s="4"/>
      <c r="P3471" s="4"/>
      <c r="V3471" s="4"/>
      <c r="W3471" s="4"/>
      <c r="AG3471" s="9"/>
      <c r="AT3471" s="4"/>
      <c r="AU3471" s="4"/>
      <c r="BA3471" s="4"/>
      <c r="BB3471" s="4"/>
    </row>
    <row r="3472" spans="15:54" x14ac:dyDescent="0.4">
      <c r="O3472" s="4"/>
      <c r="P3472" s="4"/>
      <c r="V3472" s="4"/>
      <c r="W3472" s="4"/>
      <c r="AG3472" s="9"/>
      <c r="AT3472" s="4"/>
      <c r="AU3472" s="4"/>
      <c r="BA3472" s="4"/>
      <c r="BB3472" s="4"/>
    </row>
    <row r="3473" spans="15:54" x14ac:dyDescent="0.4">
      <c r="O3473" s="4"/>
      <c r="P3473" s="4"/>
      <c r="V3473" s="4"/>
      <c r="W3473" s="4"/>
      <c r="AG3473" s="9"/>
      <c r="AT3473" s="4"/>
      <c r="AU3473" s="4"/>
      <c r="BA3473" s="4"/>
      <c r="BB3473" s="4"/>
    </row>
    <row r="3474" spans="15:54" x14ac:dyDescent="0.4">
      <c r="O3474" s="4"/>
      <c r="P3474" s="4"/>
      <c r="V3474" s="4"/>
      <c r="W3474" s="4"/>
      <c r="AG3474" s="9"/>
      <c r="AT3474" s="4"/>
      <c r="AU3474" s="4"/>
      <c r="BA3474" s="4"/>
      <c r="BB3474" s="4"/>
    </row>
    <row r="3475" spans="15:54" x14ac:dyDescent="0.4">
      <c r="O3475" s="4"/>
      <c r="P3475" s="4"/>
      <c r="V3475" s="4"/>
      <c r="W3475" s="4"/>
      <c r="AG3475" s="9"/>
      <c r="AT3475" s="4"/>
      <c r="AU3475" s="4"/>
      <c r="BA3475" s="4"/>
      <c r="BB3475" s="4"/>
    </row>
    <row r="3476" spans="15:54" x14ac:dyDescent="0.4">
      <c r="O3476" s="4"/>
      <c r="P3476" s="4"/>
      <c r="V3476" s="4"/>
      <c r="W3476" s="4"/>
      <c r="AG3476" s="9"/>
      <c r="AT3476" s="4"/>
      <c r="AU3476" s="4"/>
      <c r="BA3476" s="4"/>
      <c r="BB3476" s="4"/>
    </row>
    <row r="3477" spans="15:54" x14ac:dyDescent="0.4">
      <c r="O3477" s="4"/>
      <c r="P3477" s="4"/>
      <c r="V3477" s="4"/>
      <c r="W3477" s="4"/>
      <c r="AG3477" s="9"/>
      <c r="AT3477" s="4"/>
      <c r="AU3477" s="4"/>
      <c r="BA3477" s="4"/>
      <c r="BB3477" s="4"/>
    </row>
    <row r="3478" spans="15:54" x14ac:dyDescent="0.4">
      <c r="O3478" s="4"/>
      <c r="P3478" s="4"/>
      <c r="V3478" s="4"/>
      <c r="W3478" s="4"/>
      <c r="AG3478" s="9"/>
      <c r="AT3478" s="4"/>
      <c r="AU3478" s="4"/>
      <c r="BA3478" s="4"/>
      <c r="BB3478" s="4"/>
    </row>
    <row r="3479" spans="15:54" x14ac:dyDescent="0.4">
      <c r="O3479" s="4"/>
      <c r="P3479" s="4"/>
      <c r="V3479" s="4"/>
      <c r="W3479" s="4"/>
      <c r="AG3479" s="9"/>
      <c r="AT3479" s="4"/>
      <c r="AU3479" s="4"/>
      <c r="BA3479" s="4"/>
      <c r="BB3479" s="4"/>
    </row>
    <row r="3480" spans="15:54" x14ac:dyDescent="0.4">
      <c r="O3480" s="4"/>
      <c r="P3480" s="4"/>
      <c r="V3480" s="4"/>
      <c r="W3480" s="4"/>
      <c r="AG3480" s="9"/>
      <c r="AT3480" s="4"/>
      <c r="AU3480" s="4"/>
      <c r="BA3480" s="4"/>
      <c r="BB3480" s="4"/>
    </row>
    <row r="3481" spans="15:54" x14ac:dyDescent="0.4">
      <c r="O3481" s="4"/>
      <c r="P3481" s="4"/>
      <c r="V3481" s="4"/>
      <c r="W3481" s="4"/>
      <c r="AG3481" s="9"/>
      <c r="AT3481" s="4"/>
      <c r="AU3481" s="4"/>
      <c r="BA3481" s="4"/>
      <c r="BB3481" s="4"/>
    </row>
    <row r="3482" spans="15:54" x14ac:dyDescent="0.4">
      <c r="O3482" s="4"/>
      <c r="P3482" s="4"/>
      <c r="V3482" s="4"/>
      <c r="W3482" s="4"/>
      <c r="AG3482" s="9"/>
      <c r="AT3482" s="4"/>
      <c r="AU3482" s="4"/>
      <c r="BA3482" s="4"/>
      <c r="BB3482" s="4"/>
    </row>
    <row r="3483" spans="15:54" x14ac:dyDescent="0.4">
      <c r="O3483" s="4"/>
      <c r="P3483" s="4"/>
      <c r="V3483" s="4"/>
      <c r="W3483" s="4"/>
      <c r="AG3483" s="9"/>
      <c r="AT3483" s="4"/>
      <c r="AU3483" s="4"/>
      <c r="BA3483" s="4"/>
      <c r="BB3483" s="4"/>
    </row>
    <row r="3484" spans="15:54" x14ac:dyDescent="0.4">
      <c r="O3484" s="4"/>
      <c r="P3484" s="4"/>
      <c r="V3484" s="4"/>
      <c r="W3484" s="4"/>
      <c r="AG3484" s="9"/>
      <c r="AT3484" s="4"/>
      <c r="AU3484" s="4"/>
      <c r="BA3484" s="4"/>
      <c r="BB3484" s="4"/>
    </row>
    <row r="3485" spans="15:54" x14ac:dyDescent="0.4">
      <c r="O3485" s="4"/>
      <c r="P3485" s="4"/>
      <c r="V3485" s="4"/>
      <c r="W3485" s="4"/>
      <c r="AG3485" s="9"/>
      <c r="AT3485" s="4"/>
      <c r="AU3485" s="4"/>
      <c r="BA3485" s="4"/>
      <c r="BB3485" s="4"/>
    </row>
    <row r="3486" spans="15:54" x14ac:dyDescent="0.4">
      <c r="O3486" s="4"/>
      <c r="P3486" s="4"/>
      <c r="V3486" s="4"/>
      <c r="W3486" s="4"/>
      <c r="AG3486" s="9"/>
      <c r="AT3486" s="4"/>
      <c r="AU3486" s="4"/>
      <c r="BA3486" s="4"/>
      <c r="BB3486" s="4"/>
    </row>
    <row r="3487" spans="15:54" x14ac:dyDescent="0.4">
      <c r="O3487" s="4"/>
      <c r="P3487" s="4"/>
      <c r="V3487" s="4"/>
      <c r="W3487" s="4"/>
      <c r="AG3487" s="9"/>
      <c r="AT3487" s="4"/>
      <c r="AU3487" s="4"/>
      <c r="BA3487" s="4"/>
      <c r="BB3487" s="4"/>
    </row>
    <row r="3488" spans="15:54" x14ac:dyDescent="0.4">
      <c r="O3488" s="4"/>
      <c r="P3488" s="4"/>
      <c r="V3488" s="4"/>
      <c r="W3488" s="4"/>
      <c r="AG3488" s="9"/>
      <c r="AT3488" s="4"/>
      <c r="AU3488" s="4"/>
      <c r="BA3488" s="4"/>
      <c r="BB3488" s="4"/>
    </row>
    <row r="3489" spans="15:54" x14ac:dyDescent="0.4">
      <c r="O3489" s="4"/>
      <c r="P3489" s="4"/>
      <c r="V3489" s="4"/>
      <c r="W3489" s="4"/>
      <c r="AG3489" s="9"/>
      <c r="AT3489" s="4"/>
      <c r="AU3489" s="4"/>
      <c r="BA3489" s="4"/>
      <c r="BB3489" s="4"/>
    </row>
    <row r="3490" spans="15:54" x14ac:dyDescent="0.4">
      <c r="O3490" s="4"/>
      <c r="P3490" s="4"/>
      <c r="V3490" s="4"/>
      <c r="W3490" s="4"/>
      <c r="AG3490" s="9"/>
      <c r="AT3490" s="4"/>
      <c r="AU3490" s="4"/>
      <c r="BA3490" s="4"/>
      <c r="BB3490" s="4"/>
    </row>
    <row r="3491" spans="15:54" x14ac:dyDescent="0.4">
      <c r="O3491" s="4"/>
      <c r="P3491" s="4"/>
      <c r="V3491" s="4"/>
      <c r="W3491" s="4"/>
      <c r="AG3491" s="9"/>
      <c r="AT3491" s="4"/>
      <c r="AU3491" s="4"/>
      <c r="BA3491" s="4"/>
      <c r="BB3491" s="4"/>
    </row>
    <row r="3492" spans="15:54" x14ac:dyDescent="0.4">
      <c r="O3492" s="4"/>
      <c r="P3492" s="4"/>
      <c r="V3492" s="4"/>
      <c r="W3492" s="4"/>
      <c r="AG3492" s="9"/>
      <c r="AT3492" s="4"/>
      <c r="AU3492" s="4"/>
      <c r="BA3492" s="4"/>
      <c r="BB3492" s="4"/>
    </row>
    <row r="3493" spans="15:54" x14ac:dyDescent="0.4">
      <c r="O3493" s="4"/>
      <c r="P3493" s="4"/>
      <c r="V3493" s="4"/>
      <c r="W3493" s="4"/>
      <c r="AG3493" s="9"/>
      <c r="AT3493" s="4"/>
      <c r="AU3493" s="4"/>
      <c r="BA3493" s="4"/>
      <c r="BB3493" s="4"/>
    </row>
    <row r="3494" spans="15:54" x14ac:dyDescent="0.4">
      <c r="O3494" s="4"/>
      <c r="P3494" s="4"/>
      <c r="V3494" s="4"/>
      <c r="W3494" s="4"/>
      <c r="AG3494" s="9"/>
      <c r="AT3494" s="4"/>
      <c r="AU3494" s="4"/>
      <c r="BA3494" s="4"/>
      <c r="BB3494" s="4"/>
    </row>
    <row r="3495" spans="15:54" x14ac:dyDescent="0.4">
      <c r="O3495" s="4"/>
      <c r="P3495" s="4"/>
      <c r="V3495" s="4"/>
      <c r="W3495" s="4"/>
      <c r="AG3495" s="9"/>
      <c r="AT3495" s="4"/>
      <c r="AU3495" s="4"/>
      <c r="BA3495" s="4"/>
      <c r="BB3495" s="4"/>
    </row>
    <row r="3496" spans="15:54" x14ac:dyDescent="0.4">
      <c r="O3496" s="4"/>
      <c r="P3496" s="4"/>
      <c r="V3496" s="4"/>
      <c r="W3496" s="4"/>
      <c r="AG3496" s="9"/>
      <c r="AT3496" s="4"/>
      <c r="AU3496" s="4"/>
      <c r="BA3496" s="4"/>
      <c r="BB3496" s="4"/>
    </row>
    <row r="3497" spans="15:54" x14ac:dyDescent="0.4">
      <c r="O3497" s="4"/>
      <c r="P3497" s="4"/>
      <c r="V3497" s="4"/>
      <c r="W3497" s="4"/>
      <c r="AG3497" s="9"/>
      <c r="AT3497" s="4"/>
      <c r="AU3497" s="4"/>
      <c r="BA3497" s="4"/>
      <c r="BB3497" s="4"/>
    </row>
    <row r="3498" spans="15:54" x14ac:dyDescent="0.4">
      <c r="O3498" s="4"/>
      <c r="P3498" s="4"/>
      <c r="V3498" s="4"/>
      <c r="W3498" s="4"/>
      <c r="AG3498" s="9"/>
      <c r="AT3498" s="4"/>
      <c r="AU3498" s="4"/>
      <c r="BA3498" s="4"/>
      <c r="BB3498" s="4"/>
    </row>
    <row r="3499" spans="15:54" x14ac:dyDescent="0.4">
      <c r="O3499" s="4"/>
      <c r="P3499" s="4"/>
      <c r="V3499" s="4"/>
      <c r="W3499" s="4"/>
      <c r="AG3499" s="9"/>
      <c r="AT3499" s="4"/>
      <c r="AU3499" s="4"/>
      <c r="BA3499" s="4"/>
      <c r="BB3499" s="4"/>
    </row>
    <row r="3500" spans="15:54" x14ac:dyDescent="0.4">
      <c r="O3500" s="4"/>
      <c r="P3500" s="4"/>
      <c r="V3500" s="4"/>
      <c r="W3500" s="4"/>
      <c r="AG3500" s="9"/>
      <c r="AT3500" s="4"/>
      <c r="AU3500" s="4"/>
      <c r="BA3500" s="4"/>
      <c r="BB3500" s="4"/>
    </row>
    <row r="3501" spans="15:54" x14ac:dyDescent="0.4">
      <c r="O3501" s="4"/>
      <c r="P3501" s="4"/>
      <c r="V3501" s="4"/>
      <c r="W3501" s="4"/>
      <c r="AG3501" s="9"/>
      <c r="AT3501" s="4"/>
      <c r="AU3501" s="4"/>
      <c r="BA3501" s="4"/>
      <c r="BB3501" s="4"/>
    </row>
    <row r="3502" spans="15:54" x14ac:dyDescent="0.4">
      <c r="O3502" s="4"/>
      <c r="P3502" s="4"/>
      <c r="V3502" s="4"/>
      <c r="W3502" s="4"/>
      <c r="AG3502" s="9"/>
      <c r="AT3502" s="4"/>
      <c r="AU3502" s="4"/>
      <c r="BA3502" s="4"/>
      <c r="BB3502" s="4"/>
    </row>
    <row r="3503" spans="15:54" x14ac:dyDescent="0.4">
      <c r="O3503" s="4"/>
      <c r="P3503" s="4"/>
      <c r="V3503" s="4"/>
      <c r="W3503" s="4"/>
      <c r="AG3503" s="9"/>
      <c r="AT3503" s="4"/>
      <c r="AU3503" s="4"/>
      <c r="BA3503" s="4"/>
      <c r="BB3503" s="4"/>
    </row>
    <row r="3504" spans="15:54" x14ac:dyDescent="0.4">
      <c r="O3504" s="4"/>
      <c r="P3504" s="4"/>
      <c r="V3504" s="4"/>
      <c r="W3504" s="4"/>
      <c r="AG3504" s="9"/>
      <c r="AT3504" s="4"/>
      <c r="AU3504" s="4"/>
      <c r="BA3504" s="4"/>
      <c r="BB3504" s="4"/>
    </row>
    <row r="3505" spans="15:54" x14ac:dyDescent="0.4">
      <c r="O3505" s="4"/>
      <c r="P3505" s="4"/>
      <c r="V3505" s="4"/>
      <c r="W3505" s="4"/>
      <c r="AG3505" s="9"/>
      <c r="AT3505" s="4"/>
      <c r="AU3505" s="4"/>
      <c r="BA3505" s="4"/>
      <c r="BB3505" s="4"/>
    </row>
    <row r="3506" spans="15:54" x14ac:dyDescent="0.4">
      <c r="O3506" s="4"/>
      <c r="P3506" s="4"/>
      <c r="V3506" s="4"/>
      <c r="W3506" s="4"/>
      <c r="AG3506" s="9"/>
      <c r="AT3506" s="4"/>
      <c r="AU3506" s="4"/>
      <c r="BA3506" s="4"/>
      <c r="BB3506" s="4"/>
    </row>
    <row r="3507" spans="15:54" x14ac:dyDescent="0.4">
      <c r="O3507" s="4"/>
      <c r="P3507" s="4"/>
      <c r="V3507" s="4"/>
      <c r="W3507" s="4"/>
      <c r="AG3507" s="9"/>
      <c r="AT3507" s="4"/>
      <c r="AU3507" s="4"/>
      <c r="BA3507" s="4"/>
      <c r="BB3507" s="4"/>
    </row>
    <row r="3508" spans="15:54" x14ac:dyDescent="0.4">
      <c r="O3508" s="4"/>
      <c r="P3508" s="4"/>
      <c r="V3508" s="4"/>
      <c r="W3508" s="4"/>
      <c r="AG3508" s="9"/>
      <c r="AT3508" s="4"/>
      <c r="AU3508" s="4"/>
      <c r="BA3508" s="4"/>
      <c r="BB3508" s="4"/>
    </row>
    <row r="3509" spans="15:54" x14ac:dyDescent="0.4">
      <c r="O3509" s="4"/>
      <c r="P3509" s="4"/>
      <c r="V3509" s="4"/>
      <c r="W3509" s="4"/>
      <c r="AT3509" s="4"/>
      <c r="AU3509" s="4"/>
      <c r="BA3509" s="4"/>
      <c r="BB3509" s="4"/>
    </row>
    <row r="3510" spans="15:54" x14ac:dyDescent="0.4">
      <c r="O3510" s="4"/>
      <c r="P3510" s="4"/>
      <c r="V3510" s="4"/>
      <c r="W3510" s="4"/>
      <c r="AG3510" s="9"/>
      <c r="AT3510" s="4"/>
      <c r="AU3510" s="4"/>
      <c r="BA3510" s="4"/>
      <c r="BB3510" s="4"/>
    </row>
    <row r="3511" spans="15:54" x14ac:dyDescent="0.4">
      <c r="O3511" s="4"/>
      <c r="P3511" s="4"/>
      <c r="V3511" s="4"/>
      <c r="W3511" s="4"/>
      <c r="AG3511" s="9"/>
      <c r="AT3511" s="4"/>
      <c r="AU3511" s="4"/>
      <c r="BA3511" s="4"/>
      <c r="BB3511" s="4"/>
    </row>
    <row r="3512" spans="15:54" x14ac:dyDescent="0.4">
      <c r="O3512" s="4"/>
      <c r="P3512" s="4"/>
      <c r="V3512" s="4"/>
      <c r="W3512" s="4"/>
      <c r="AG3512" s="9"/>
      <c r="AT3512" s="4"/>
      <c r="AU3512" s="4"/>
      <c r="BA3512" s="4"/>
      <c r="BB3512" s="4"/>
    </row>
    <row r="3513" spans="15:54" x14ac:dyDescent="0.4">
      <c r="O3513" s="4"/>
      <c r="P3513" s="4"/>
      <c r="V3513" s="4"/>
      <c r="W3513" s="4"/>
      <c r="AG3513" s="9"/>
      <c r="AT3513" s="4"/>
      <c r="AU3513" s="4"/>
      <c r="BA3513" s="4"/>
      <c r="BB3513" s="4"/>
    </row>
    <row r="3514" spans="15:54" x14ac:dyDescent="0.4">
      <c r="O3514" s="4"/>
      <c r="P3514" s="4"/>
      <c r="V3514" s="4"/>
      <c r="W3514" s="4"/>
      <c r="AG3514" s="9"/>
      <c r="AT3514" s="4"/>
      <c r="AU3514" s="4"/>
      <c r="BA3514" s="4"/>
      <c r="BB3514" s="4"/>
    </row>
    <row r="3515" spans="15:54" x14ac:dyDescent="0.4">
      <c r="O3515" s="4"/>
      <c r="P3515" s="4"/>
      <c r="V3515" s="4"/>
      <c r="W3515" s="4"/>
      <c r="AG3515" s="9"/>
      <c r="AT3515" s="4"/>
      <c r="AU3515" s="4"/>
      <c r="BA3515" s="4"/>
      <c r="BB3515" s="4"/>
    </row>
    <row r="3516" spans="15:54" x14ac:dyDescent="0.4">
      <c r="O3516" s="4"/>
      <c r="P3516" s="4"/>
      <c r="V3516" s="4"/>
      <c r="W3516" s="4"/>
      <c r="AG3516" s="9"/>
      <c r="AT3516" s="4"/>
      <c r="AU3516" s="4"/>
      <c r="BA3516" s="4"/>
      <c r="BB3516" s="4"/>
    </row>
    <row r="3517" spans="15:54" x14ac:dyDescent="0.4">
      <c r="O3517" s="4"/>
      <c r="P3517" s="4"/>
      <c r="V3517" s="4"/>
      <c r="W3517" s="4"/>
      <c r="AG3517" s="9"/>
      <c r="AT3517" s="4"/>
      <c r="AU3517" s="4"/>
      <c r="BA3517" s="4"/>
      <c r="BB3517" s="4"/>
    </row>
    <row r="3518" spans="15:54" x14ac:dyDescent="0.4">
      <c r="O3518" s="4"/>
      <c r="P3518" s="4"/>
      <c r="V3518" s="4"/>
      <c r="W3518" s="4"/>
      <c r="AG3518" s="9"/>
      <c r="AT3518" s="4"/>
      <c r="AU3518" s="4"/>
      <c r="BA3518" s="4"/>
      <c r="BB3518" s="4"/>
    </row>
    <row r="3519" spans="15:54" x14ac:dyDescent="0.4">
      <c r="O3519" s="4"/>
      <c r="P3519" s="4"/>
      <c r="V3519" s="4"/>
      <c r="W3519" s="4"/>
      <c r="AG3519" s="9"/>
      <c r="AT3519" s="4"/>
      <c r="AU3519" s="4"/>
      <c r="BA3519" s="4"/>
      <c r="BB3519" s="4"/>
    </row>
    <row r="3520" spans="15:54" x14ac:dyDescent="0.4">
      <c r="O3520" s="4"/>
      <c r="P3520" s="4"/>
      <c r="V3520" s="4"/>
      <c r="W3520" s="4"/>
      <c r="AG3520" s="9"/>
      <c r="AT3520" s="4"/>
      <c r="AU3520" s="4"/>
      <c r="BA3520" s="4"/>
      <c r="BB3520" s="4"/>
    </row>
    <row r="3521" spans="15:54" x14ac:dyDescent="0.4">
      <c r="O3521" s="4"/>
      <c r="P3521" s="4"/>
      <c r="V3521" s="4"/>
      <c r="W3521" s="4"/>
      <c r="AG3521" s="9"/>
      <c r="AT3521" s="4"/>
      <c r="AU3521" s="4"/>
      <c r="BA3521" s="4"/>
      <c r="BB3521" s="4"/>
    </row>
    <row r="3522" spans="15:54" x14ac:dyDescent="0.4">
      <c r="O3522" s="4"/>
      <c r="P3522" s="4"/>
      <c r="V3522" s="4"/>
      <c r="W3522" s="4"/>
      <c r="AG3522" s="9"/>
      <c r="AT3522" s="4"/>
      <c r="AU3522" s="4"/>
      <c r="BA3522" s="4"/>
      <c r="BB3522" s="4"/>
    </row>
    <row r="3523" spans="15:54" x14ac:dyDescent="0.4">
      <c r="O3523" s="4"/>
      <c r="P3523" s="4"/>
      <c r="V3523" s="4"/>
      <c r="W3523" s="4"/>
      <c r="AG3523" s="9"/>
      <c r="AT3523" s="4"/>
      <c r="AU3523" s="4"/>
      <c r="BA3523" s="4"/>
      <c r="BB3523" s="4"/>
    </row>
    <row r="3524" spans="15:54" x14ac:dyDescent="0.4">
      <c r="O3524" s="4"/>
      <c r="P3524" s="4"/>
      <c r="V3524" s="4"/>
      <c r="W3524" s="4"/>
      <c r="AG3524" s="9"/>
      <c r="AT3524" s="4"/>
      <c r="AU3524" s="4"/>
      <c r="BA3524" s="4"/>
      <c r="BB3524" s="4"/>
    </row>
    <row r="3525" spans="15:54" x14ac:dyDescent="0.4">
      <c r="O3525" s="4"/>
      <c r="P3525" s="4"/>
      <c r="V3525" s="4"/>
      <c r="W3525" s="4"/>
      <c r="AG3525" s="9"/>
      <c r="AT3525" s="4"/>
      <c r="AU3525" s="4"/>
      <c r="BA3525" s="4"/>
      <c r="BB3525" s="4"/>
    </row>
    <row r="3526" spans="15:54" x14ac:dyDescent="0.4">
      <c r="O3526" s="4"/>
      <c r="P3526" s="4"/>
      <c r="V3526" s="4"/>
      <c r="W3526" s="4"/>
      <c r="AG3526" s="9"/>
      <c r="AT3526" s="4"/>
      <c r="AU3526" s="4"/>
      <c r="BA3526" s="4"/>
      <c r="BB3526" s="4"/>
    </row>
    <row r="3527" spans="15:54" x14ac:dyDescent="0.4">
      <c r="O3527" s="4"/>
      <c r="P3527" s="4"/>
      <c r="V3527" s="4"/>
      <c r="W3527" s="4"/>
      <c r="AG3527" s="9"/>
      <c r="AT3527" s="4"/>
      <c r="AU3527" s="4"/>
      <c r="BA3527" s="4"/>
      <c r="BB3527" s="4"/>
    </row>
    <row r="3528" spans="15:54" x14ac:dyDescent="0.4">
      <c r="O3528" s="4"/>
      <c r="P3528" s="4"/>
      <c r="V3528" s="4"/>
      <c r="W3528" s="4"/>
      <c r="AG3528" s="9"/>
      <c r="AT3528" s="4"/>
      <c r="AU3528" s="4"/>
      <c r="BA3528" s="4"/>
      <c r="BB3528" s="4"/>
    </row>
    <row r="3529" spans="15:54" x14ac:dyDescent="0.4">
      <c r="O3529" s="4"/>
      <c r="P3529" s="4"/>
      <c r="V3529" s="4"/>
      <c r="W3529" s="4"/>
      <c r="AT3529" s="4"/>
      <c r="AU3529" s="4"/>
      <c r="BA3529" s="4"/>
      <c r="BB3529" s="4"/>
    </row>
    <row r="3530" spans="15:54" x14ac:dyDescent="0.4">
      <c r="O3530" s="4"/>
      <c r="P3530" s="4"/>
      <c r="V3530" s="4"/>
      <c r="W3530" s="4"/>
      <c r="AG3530" s="9"/>
      <c r="AT3530" s="4"/>
      <c r="AU3530" s="4"/>
      <c r="BA3530" s="4"/>
      <c r="BB3530" s="4"/>
    </row>
    <row r="3531" spans="15:54" x14ac:dyDescent="0.4">
      <c r="O3531" s="4"/>
      <c r="P3531" s="4"/>
      <c r="V3531" s="4"/>
      <c r="W3531" s="4"/>
      <c r="AG3531" s="9"/>
      <c r="AT3531" s="4"/>
      <c r="AU3531" s="4"/>
      <c r="BA3531" s="4"/>
      <c r="BB3531" s="4"/>
    </row>
    <row r="3532" spans="15:54" x14ac:dyDescent="0.4">
      <c r="O3532" s="4"/>
      <c r="P3532" s="4"/>
      <c r="V3532" s="4"/>
      <c r="W3532" s="4"/>
      <c r="AG3532" s="9"/>
      <c r="AT3532" s="4"/>
      <c r="AU3532" s="4"/>
      <c r="BA3532" s="4"/>
      <c r="BB3532" s="4"/>
    </row>
    <row r="3533" spans="15:54" x14ac:dyDescent="0.4">
      <c r="O3533" s="4"/>
      <c r="P3533" s="4"/>
      <c r="V3533" s="4"/>
      <c r="W3533" s="4"/>
      <c r="AG3533" s="9"/>
      <c r="AT3533" s="4"/>
      <c r="AU3533" s="4"/>
      <c r="BA3533" s="4"/>
      <c r="BB3533" s="4"/>
    </row>
    <row r="3534" spans="15:54" x14ac:dyDescent="0.4">
      <c r="O3534" s="4"/>
      <c r="P3534" s="4"/>
      <c r="V3534" s="4"/>
      <c r="W3534" s="4"/>
      <c r="AG3534" s="9"/>
      <c r="AT3534" s="4"/>
      <c r="AU3534" s="4"/>
      <c r="BA3534" s="4"/>
      <c r="BB3534" s="4"/>
    </row>
    <row r="3535" spans="15:54" x14ac:dyDescent="0.4">
      <c r="O3535" s="4"/>
      <c r="P3535" s="4"/>
      <c r="V3535" s="4"/>
      <c r="W3535" s="4"/>
      <c r="AG3535" s="9"/>
      <c r="AT3535" s="4"/>
      <c r="AU3535" s="4"/>
      <c r="BA3535" s="4"/>
      <c r="BB3535" s="4"/>
    </row>
    <row r="3536" spans="15:54" x14ac:dyDescent="0.4">
      <c r="O3536" s="4"/>
      <c r="P3536" s="4"/>
      <c r="V3536" s="4"/>
      <c r="W3536" s="4"/>
      <c r="AG3536" s="9"/>
      <c r="AT3536" s="4"/>
      <c r="AU3536" s="4"/>
      <c r="BA3536" s="4"/>
      <c r="BB3536" s="4"/>
    </row>
    <row r="3537" spans="15:54" x14ac:dyDescent="0.4">
      <c r="O3537" s="4"/>
      <c r="P3537" s="4"/>
      <c r="V3537" s="4"/>
      <c r="W3537" s="4"/>
      <c r="AG3537" s="9"/>
      <c r="AT3537" s="4"/>
      <c r="AU3537" s="4"/>
      <c r="BA3537" s="4"/>
      <c r="BB3537" s="4"/>
    </row>
    <row r="3538" spans="15:54" x14ac:dyDescent="0.4">
      <c r="O3538" s="4"/>
      <c r="P3538" s="4"/>
      <c r="V3538" s="4"/>
      <c r="W3538" s="4"/>
      <c r="AG3538" s="9"/>
      <c r="AT3538" s="4"/>
      <c r="AU3538" s="4"/>
      <c r="BA3538" s="4"/>
      <c r="BB3538" s="4"/>
    </row>
    <row r="3539" spans="15:54" x14ac:dyDescent="0.4">
      <c r="O3539" s="4"/>
      <c r="P3539" s="4"/>
      <c r="V3539" s="4"/>
      <c r="W3539" s="4"/>
      <c r="AG3539" s="9"/>
      <c r="AT3539" s="4"/>
      <c r="AU3539" s="4"/>
      <c r="BA3539" s="4"/>
      <c r="BB3539" s="4"/>
    </row>
    <row r="3540" spans="15:54" x14ac:dyDescent="0.4">
      <c r="O3540" s="4"/>
      <c r="P3540" s="4"/>
      <c r="V3540" s="4"/>
      <c r="W3540" s="4"/>
      <c r="AG3540" s="9"/>
      <c r="AT3540" s="4"/>
      <c r="AU3540" s="4"/>
      <c r="BA3540" s="4"/>
      <c r="BB3540" s="4"/>
    </row>
    <row r="3541" spans="15:54" x14ac:dyDescent="0.4">
      <c r="O3541" s="4"/>
      <c r="P3541" s="4"/>
      <c r="V3541" s="4"/>
      <c r="W3541" s="4"/>
      <c r="AG3541" s="9"/>
      <c r="AT3541" s="4"/>
      <c r="AU3541" s="4"/>
      <c r="BA3541" s="4"/>
      <c r="BB3541" s="4"/>
    </row>
    <row r="3542" spans="15:54" x14ac:dyDescent="0.4">
      <c r="O3542" s="4"/>
      <c r="P3542" s="4"/>
      <c r="V3542" s="4"/>
      <c r="W3542" s="4"/>
      <c r="AG3542" s="9"/>
      <c r="AT3542" s="4"/>
      <c r="AU3542" s="4"/>
      <c r="BA3542" s="4"/>
      <c r="BB3542" s="4"/>
    </row>
    <row r="3543" spans="15:54" x14ac:dyDescent="0.4">
      <c r="O3543" s="4"/>
      <c r="P3543" s="4"/>
      <c r="V3543" s="4"/>
      <c r="W3543" s="4"/>
      <c r="AG3543" s="9"/>
      <c r="AT3543" s="4"/>
      <c r="AU3543" s="4"/>
      <c r="BA3543" s="4"/>
      <c r="BB3543" s="4"/>
    </row>
    <row r="3544" spans="15:54" x14ac:dyDescent="0.4">
      <c r="O3544" s="4"/>
      <c r="P3544" s="4"/>
      <c r="V3544" s="4"/>
      <c r="W3544" s="4"/>
      <c r="AG3544" s="9"/>
      <c r="AT3544" s="4"/>
      <c r="AU3544" s="4"/>
      <c r="BA3544" s="4"/>
      <c r="BB3544" s="4"/>
    </row>
    <row r="3545" spans="15:54" x14ac:dyDescent="0.4">
      <c r="O3545" s="4"/>
      <c r="P3545" s="4"/>
      <c r="V3545" s="4"/>
      <c r="W3545" s="4"/>
      <c r="AG3545" s="9"/>
      <c r="AT3545" s="4"/>
      <c r="AU3545" s="4"/>
      <c r="BA3545" s="4"/>
      <c r="BB3545" s="4"/>
    </row>
    <row r="3546" spans="15:54" x14ac:dyDescent="0.4">
      <c r="O3546" s="4"/>
      <c r="P3546" s="4"/>
      <c r="V3546" s="4"/>
      <c r="W3546" s="4"/>
      <c r="AG3546" s="9"/>
      <c r="AT3546" s="4"/>
      <c r="AU3546" s="4"/>
      <c r="BA3546" s="4"/>
      <c r="BB3546" s="4"/>
    </row>
    <row r="3547" spans="15:54" x14ac:dyDescent="0.4">
      <c r="O3547" s="4"/>
      <c r="P3547" s="4"/>
      <c r="V3547" s="4"/>
      <c r="W3547" s="4"/>
      <c r="AG3547" s="9"/>
      <c r="AT3547" s="4"/>
      <c r="AU3547" s="4"/>
      <c r="BA3547" s="4"/>
      <c r="BB3547" s="4"/>
    </row>
    <row r="3548" spans="15:54" x14ac:dyDescent="0.4">
      <c r="O3548" s="4"/>
      <c r="P3548" s="4"/>
      <c r="V3548" s="4"/>
      <c r="W3548" s="4"/>
      <c r="AG3548" s="9"/>
      <c r="AT3548" s="4"/>
      <c r="AU3548" s="4"/>
      <c r="BA3548" s="4"/>
      <c r="BB3548" s="4"/>
    </row>
    <row r="3549" spans="15:54" x14ac:dyDescent="0.4">
      <c r="O3549" s="4"/>
      <c r="P3549" s="4"/>
      <c r="V3549" s="4"/>
      <c r="W3549" s="4"/>
      <c r="AG3549" s="9"/>
      <c r="AT3549" s="4"/>
      <c r="AU3549" s="4"/>
      <c r="BA3549" s="4"/>
      <c r="BB3549" s="4"/>
    </row>
    <row r="3550" spans="15:54" x14ac:dyDescent="0.4">
      <c r="O3550" s="4"/>
      <c r="P3550" s="4"/>
      <c r="V3550" s="4"/>
      <c r="W3550" s="4"/>
      <c r="AG3550" s="9"/>
      <c r="AT3550" s="4"/>
      <c r="AU3550" s="4"/>
      <c r="BA3550" s="4"/>
      <c r="BB3550" s="4"/>
    </row>
    <row r="3551" spans="15:54" x14ac:dyDescent="0.4">
      <c r="O3551" s="4"/>
      <c r="P3551" s="4"/>
      <c r="V3551" s="4"/>
      <c r="W3551" s="4"/>
      <c r="AG3551" s="9"/>
      <c r="AT3551" s="4"/>
      <c r="AU3551" s="4"/>
      <c r="BA3551" s="4"/>
      <c r="BB3551" s="4"/>
    </row>
    <row r="3552" spans="15:54" x14ac:dyDescent="0.4">
      <c r="O3552" s="4"/>
      <c r="P3552" s="4"/>
      <c r="V3552" s="4"/>
      <c r="W3552" s="4"/>
      <c r="AG3552" s="9"/>
      <c r="AT3552" s="4"/>
      <c r="AU3552" s="4"/>
      <c r="BA3552" s="4"/>
      <c r="BB3552" s="4"/>
    </row>
    <row r="3553" spans="15:54" x14ac:dyDescent="0.4">
      <c r="O3553" s="4"/>
      <c r="P3553" s="4"/>
      <c r="V3553" s="4"/>
      <c r="W3553" s="4"/>
      <c r="AG3553" s="9"/>
      <c r="AT3553" s="4"/>
      <c r="AU3553" s="4"/>
      <c r="BA3553" s="4"/>
      <c r="BB3553" s="4"/>
    </row>
    <row r="3554" spans="15:54" x14ac:dyDescent="0.4">
      <c r="O3554" s="4"/>
      <c r="P3554" s="4"/>
      <c r="V3554" s="4"/>
      <c r="W3554" s="4"/>
      <c r="AG3554" s="9"/>
      <c r="AT3554" s="4"/>
      <c r="AU3554" s="4"/>
      <c r="BA3554" s="4"/>
      <c r="BB3554" s="4"/>
    </row>
    <row r="3555" spans="15:54" x14ac:dyDescent="0.4">
      <c r="O3555" s="4"/>
      <c r="P3555" s="4"/>
      <c r="V3555" s="4"/>
      <c r="W3555" s="4"/>
      <c r="AG3555" s="9"/>
      <c r="AT3555" s="4"/>
      <c r="AU3555" s="4"/>
      <c r="BA3555" s="4"/>
      <c r="BB3555" s="4"/>
    </row>
    <row r="3556" spans="15:54" x14ac:dyDescent="0.4">
      <c r="O3556" s="4"/>
      <c r="P3556" s="4"/>
      <c r="V3556" s="4"/>
      <c r="W3556" s="4"/>
      <c r="AG3556" s="9"/>
      <c r="AT3556" s="4"/>
      <c r="AU3556" s="4"/>
      <c r="BA3556" s="4"/>
      <c r="BB3556" s="4"/>
    </row>
    <row r="3557" spans="15:54" x14ac:dyDescent="0.4">
      <c r="O3557" s="4"/>
      <c r="P3557" s="4"/>
      <c r="V3557" s="4"/>
      <c r="W3557" s="4"/>
      <c r="AG3557" s="9"/>
      <c r="AT3557" s="4"/>
      <c r="AU3557" s="4"/>
      <c r="BA3557" s="4"/>
      <c r="BB3557" s="4"/>
    </row>
    <row r="3558" spans="15:54" x14ac:dyDescent="0.4">
      <c r="O3558" s="4"/>
      <c r="P3558" s="4"/>
      <c r="V3558" s="4"/>
      <c r="W3558" s="4"/>
      <c r="AG3558" s="9"/>
      <c r="AT3558" s="4"/>
      <c r="AU3558" s="4"/>
      <c r="BA3558" s="4"/>
      <c r="BB3558" s="4"/>
    </row>
    <row r="3559" spans="15:54" x14ac:dyDescent="0.4">
      <c r="O3559" s="4"/>
      <c r="P3559" s="4"/>
      <c r="V3559" s="4"/>
      <c r="W3559" s="4"/>
      <c r="AG3559" s="9"/>
      <c r="AT3559" s="4"/>
      <c r="AU3559" s="4"/>
      <c r="BA3559" s="4"/>
      <c r="BB3559" s="4"/>
    </row>
    <row r="3560" spans="15:54" x14ac:dyDescent="0.4">
      <c r="O3560" s="4"/>
      <c r="P3560" s="4"/>
      <c r="V3560" s="4"/>
      <c r="W3560" s="4"/>
      <c r="AG3560" s="9"/>
      <c r="AT3560" s="4"/>
      <c r="AU3560" s="4"/>
      <c r="BA3560" s="4"/>
      <c r="BB3560" s="4"/>
    </row>
    <row r="3561" spans="15:54" x14ac:dyDescent="0.4">
      <c r="O3561" s="4"/>
      <c r="P3561" s="4"/>
      <c r="V3561" s="4"/>
      <c r="W3561" s="4"/>
      <c r="AG3561" s="9"/>
      <c r="AT3561" s="4"/>
      <c r="AU3561" s="4"/>
      <c r="BA3561" s="4"/>
      <c r="BB3561" s="4"/>
    </row>
    <row r="3562" spans="15:54" x14ac:dyDescent="0.4">
      <c r="O3562" s="4"/>
      <c r="P3562" s="4"/>
      <c r="V3562" s="4"/>
      <c r="W3562" s="4"/>
      <c r="AG3562" s="9"/>
      <c r="AT3562" s="4"/>
      <c r="AU3562" s="4"/>
      <c r="BA3562" s="4"/>
      <c r="BB3562" s="4"/>
    </row>
    <row r="3563" spans="15:54" x14ac:dyDescent="0.4">
      <c r="O3563" s="4"/>
      <c r="P3563" s="4"/>
      <c r="V3563" s="4"/>
      <c r="W3563" s="4"/>
      <c r="AG3563" s="9"/>
      <c r="AT3563" s="4"/>
      <c r="AU3563" s="4"/>
      <c r="BA3563" s="4"/>
      <c r="BB3563" s="4"/>
    </row>
    <row r="3564" spans="15:54" x14ac:dyDescent="0.4">
      <c r="O3564" s="4"/>
      <c r="P3564" s="4"/>
      <c r="V3564" s="4"/>
      <c r="W3564" s="4"/>
      <c r="AG3564" s="9"/>
      <c r="AT3564" s="4"/>
      <c r="AU3564" s="4"/>
      <c r="BA3564" s="4"/>
      <c r="BB3564" s="4"/>
    </row>
    <row r="3565" spans="15:54" x14ac:dyDescent="0.4">
      <c r="O3565" s="4"/>
      <c r="P3565" s="4"/>
      <c r="V3565" s="4"/>
      <c r="W3565" s="4"/>
      <c r="AG3565" s="9"/>
      <c r="AT3565" s="4"/>
      <c r="AU3565" s="4"/>
      <c r="BA3565" s="4"/>
      <c r="BB3565" s="4"/>
    </row>
    <row r="3566" spans="15:54" x14ac:dyDescent="0.4">
      <c r="O3566" s="4"/>
      <c r="P3566" s="4"/>
      <c r="V3566" s="4"/>
      <c r="W3566" s="4"/>
      <c r="AG3566" s="9"/>
      <c r="AT3566" s="4"/>
      <c r="AU3566" s="4"/>
      <c r="BA3566" s="4"/>
      <c r="BB3566" s="4"/>
    </row>
    <row r="3567" spans="15:54" x14ac:dyDescent="0.4">
      <c r="O3567" s="4"/>
      <c r="P3567" s="4"/>
      <c r="V3567" s="4"/>
      <c r="W3567" s="4"/>
      <c r="AG3567" s="9"/>
      <c r="AT3567" s="4"/>
      <c r="AU3567" s="4"/>
      <c r="BA3567" s="4"/>
      <c r="BB3567" s="4"/>
    </row>
    <row r="3568" spans="15:54" x14ac:dyDescent="0.4">
      <c r="O3568" s="4"/>
      <c r="P3568" s="4"/>
      <c r="V3568" s="4"/>
      <c r="W3568" s="4"/>
      <c r="AG3568" s="9"/>
      <c r="AT3568" s="4"/>
      <c r="AU3568" s="4"/>
      <c r="BA3568" s="4"/>
      <c r="BB3568" s="4"/>
    </row>
    <row r="3569" spans="15:54" x14ac:dyDescent="0.4">
      <c r="O3569" s="4"/>
      <c r="P3569" s="4"/>
      <c r="V3569" s="4"/>
      <c r="W3569" s="4"/>
      <c r="AG3569" s="9"/>
      <c r="AT3569" s="4"/>
      <c r="AU3569" s="4"/>
      <c r="BA3569" s="4"/>
      <c r="BB3569" s="4"/>
    </row>
    <row r="3570" spans="15:54" x14ac:dyDescent="0.4">
      <c r="O3570" s="4"/>
      <c r="P3570" s="4"/>
      <c r="V3570" s="4"/>
      <c r="W3570" s="4"/>
      <c r="AG3570" s="9"/>
      <c r="AT3570" s="4"/>
      <c r="AU3570" s="4"/>
      <c r="BA3570" s="4"/>
      <c r="BB3570" s="4"/>
    </row>
    <row r="3571" spans="15:54" x14ac:dyDescent="0.4">
      <c r="O3571" s="4"/>
      <c r="P3571" s="4"/>
      <c r="V3571" s="4"/>
      <c r="W3571" s="4"/>
      <c r="AG3571" s="9"/>
      <c r="AT3571" s="4"/>
      <c r="AU3571" s="4"/>
      <c r="BA3571" s="4"/>
      <c r="BB3571" s="4"/>
    </row>
    <row r="3572" spans="15:54" x14ac:dyDescent="0.4">
      <c r="O3572" s="4"/>
      <c r="P3572" s="4"/>
      <c r="V3572" s="4"/>
      <c r="W3572" s="4"/>
      <c r="AG3572" s="9"/>
      <c r="AT3572" s="4"/>
      <c r="AU3572" s="4"/>
      <c r="BA3572" s="4"/>
      <c r="BB3572" s="4"/>
    </row>
    <row r="3573" spans="15:54" x14ac:dyDescent="0.4">
      <c r="O3573" s="4"/>
      <c r="P3573" s="4"/>
      <c r="V3573" s="4"/>
      <c r="W3573" s="4"/>
      <c r="AG3573" s="9"/>
      <c r="AT3573" s="4"/>
      <c r="AU3573" s="4"/>
      <c r="BA3573" s="4"/>
      <c r="BB3573" s="4"/>
    </row>
    <row r="3574" spans="15:54" x14ac:dyDescent="0.4">
      <c r="O3574" s="4"/>
      <c r="P3574" s="4"/>
      <c r="V3574" s="4"/>
      <c r="W3574" s="4"/>
      <c r="AG3574" s="9"/>
      <c r="AT3574" s="4"/>
      <c r="AU3574" s="4"/>
      <c r="BA3574" s="4"/>
      <c r="BB3574" s="4"/>
    </row>
    <row r="3575" spans="15:54" x14ac:dyDescent="0.4">
      <c r="O3575" s="4"/>
      <c r="P3575" s="4"/>
      <c r="V3575" s="4"/>
      <c r="W3575" s="4"/>
      <c r="AG3575" s="9"/>
      <c r="AT3575" s="4"/>
      <c r="AU3575" s="4"/>
      <c r="BA3575" s="4"/>
      <c r="BB3575" s="4"/>
    </row>
    <row r="3576" spans="15:54" x14ac:dyDescent="0.4">
      <c r="O3576" s="4"/>
      <c r="P3576" s="4"/>
      <c r="V3576" s="4"/>
      <c r="W3576" s="4"/>
      <c r="AG3576" s="9"/>
      <c r="AT3576" s="4"/>
      <c r="AU3576" s="4"/>
      <c r="BA3576" s="4"/>
      <c r="BB3576" s="4"/>
    </row>
    <row r="3577" spans="15:54" x14ac:dyDescent="0.4">
      <c r="O3577" s="4"/>
      <c r="P3577" s="4"/>
      <c r="V3577" s="4"/>
      <c r="W3577" s="4"/>
      <c r="AG3577" s="9"/>
      <c r="AT3577" s="4"/>
      <c r="AU3577" s="4"/>
      <c r="BA3577" s="4"/>
      <c r="BB3577" s="4"/>
    </row>
    <row r="3578" spans="15:54" x14ac:dyDescent="0.4">
      <c r="O3578" s="4"/>
      <c r="P3578" s="4"/>
      <c r="V3578" s="4"/>
      <c r="W3578" s="4"/>
      <c r="AG3578" s="9"/>
      <c r="AT3578" s="4"/>
      <c r="AU3578" s="4"/>
      <c r="BA3578" s="4"/>
      <c r="BB3578" s="4"/>
    </row>
    <row r="3579" spans="15:54" x14ac:dyDescent="0.4">
      <c r="O3579" s="4"/>
      <c r="P3579" s="4"/>
      <c r="V3579" s="4"/>
      <c r="W3579" s="4"/>
      <c r="AG3579" s="9"/>
      <c r="AT3579" s="4"/>
      <c r="AU3579" s="4"/>
      <c r="BA3579" s="4"/>
      <c r="BB3579" s="4"/>
    </row>
    <row r="3580" spans="15:54" x14ac:dyDescent="0.4">
      <c r="O3580" s="4"/>
      <c r="P3580" s="4"/>
      <c r="V3580" s="4"/>
      <c r="W3580" s="4"/>
      <c r="AG3580" s="9"/>
      <c r="AT3580" s="4"/>
      <c r="AU3580" s="4"/>
      <c r="BA3580" s="4"/>
      <c r="BB3580" s="4"/>
    </row>
    <row r="3581" spans="15:54" x14ac:dyDescent="0.4">
      <c r="O3581" s="4"/>
      <c r="P3581" s="4"/>
      <c r="V3581" s="4"/>
      <c r="W3581" s="4"/>
      <c r="AG3581" s="9"/>
      <c r="AT3581" s="4"/>
      <c r="AU3581" s="4"/>
      <c r="BA3581" s="4"/>
      <c r="BB3581" s="4"/>
    </row>
    <row r="3582" spans="15:54" x14ac:dyDescent="0.4">
      <c r="O3582" s="4"/>
      <c r="P3582" s="4"/>
      <c r="V3582" s="4"/>
      <c r="W3582" s="4"/>
      <c r="AG3582" s="9"/>
      <c r="AT3582" s="4"/>
      <c r="AU3582" s="4"/>
      <c r="BA3582" s="4"/>
      <c r="BB3582" s="4"/>
    </row>
    <row r="3583" spans="15:54" x14ac:dyDescent="0.4">
      <c r="O3583" s="4"/>
      <c r="P3583" s="4"/>
      <c r="V3583" s="4"/>
      <c r="W3583" s="4"/>
      <c r="AG3583" s="9"/>
      <c r="AT3583" s="4"/>
      <c r="AU3583" s="4"/>
      <c r="BA3583" s="4"/>
      <c r="BB3583" s="4"/>
    </row>
    <row r="3584" spans="15:54" x14ac:dyDescent="0.4">
      <c r="O3584" s="4"/>
      <c r="P3584" s="4"/>
      <c r="V3584" s="4"/>
      <c r="W3584" s="4"/>
      <c r="AG3584" s="9"/>
      <c r="AT3584" s="4"/>
      <c r="AU3584" s="4"/>
      <c r="BA3584" s="4"/>
      <c r="BB3584" s="4"/>
    </row>
    <row r="3585" spans="15:54" x14ac:dyDescent="0.4">
      <c r="O3585" s="4"/>
      <c r="P3585" s="4"/>
      <c r="V3585" s="4"/>
      <c r="W3585" s="4"/>
      <c r="AG3585" s="9"/>
      <c r="AT3585" s="4"/>
      <c r="AU3585" s="4"/>
      <c r="BA3585" s="4"/>
      <c r="BB3585" s="4"/>
    </row>
    <row r="3586" spans="15:54" x14ac:dyDescent="0.4">
      <c r="O3586" s="4"/>
      <c r="P3586" s="4"/>
      <c r="V3586" s="4"/>
      <c r="W3586" s="4"/>
      <c r="AG3586" s="9"/>
      <c r="AT3586" s="4"/>
      <c r="AU3586" s="4"/>
      <c r="BA3586" s="4"/>
      <c r="BB3586" s="4"/>
    </row>
    <row r="3587" spans="15:54" x14ac:dyDescent="0.4">
      <c r="O3587" s="4"/>
      <c r="P3587" s="4"/>
      <c r="V3587" s="4"/>
      <c r="W3587" s="4"/>
      <c r="AG3587" s="9"/>
      <c r="AT3587" s="4"/>
      <c r="AU3587" s="4"/>
      <c r="BA3587" s="4"/>
      <c r="BB3587" s="4"/>
    </row>
    <row r="3588" spans="15:54" x14ac:dyDescent="0.4">
      <c r="O3588" s="4"/>
      <c r="P3588" s="4"/>
      <c r="V3588" s="4"/>
      <c r="W3588" s="4"/>
      <c r="AG3588" s="9"/>
      <c r="AT3588" s="4"/>
      <c r="AU3588" s="4"/>
      <c r="BA3588" s="4"/>
      <c r="BB3588" s="4"/>
    </row>
    <row r="3589" spans="15:54" x14ac:dyDescent="0.4">
      <c r="O3589" s="4"/>
      <c r="P3589" s="4"/>
      <c r="V3589" s="4"/>
      <c r="W3589" s="4"/>
      <c r="AG3589" s="9"/>
      <c r="AT3589" s="4"/>
      <c r="AU3589" s="4"/>
      <c r="BA3589" s="4"/>
      <c r="BB3589" s="4"/>
    </row>
    <row r="3590" spans="15:54" x14ac:dyDescent="0.4">
      <c r="O3590" s="4"/>
      <c r="P3590" s="4"/>
      <c r="V3590" s="4"/>
      <c r="W3590" s="4"/>
      <c r="AT3590" s="4"/>
      <c r="AU3590" s="4"/>
      <c r="BA3590" s="4"/>
      <c r="BB3590" s="4"/>
    </row>
    <row r="3591" spans="15:54" x14ac:dyDescent="0.4">
      <c r="O3591" s="4"/>
      <c r="P3591" s="4"/>
      <c r="V3591" s="4"/>
      <c r="W3591" s="4"/>
      <c r="AG3591" s="9"/>
      <c r="AT3591" s="4"/>
      <c r="AU3591" s="4"/>
      <c r="BA3591" s="4"/>
      <c r="BB3591" s="4"/>
    </row>
    <row r="3592" spans="15:54" x14ac:dyDescent="0.4">
      <c r="O3592" s="4"/>
      <c r="P3592" s="4"/>
      <c r="V3592" s="4"/>
      <c r="W3592" s="4"/>
      <c r="AG3592" s="9"/>
      <c r="AT3592" s="4"/>
      <c r="AU3592" s="4"/>
      <c r="BA3592" s="4"/>
      <c r="BB3592" s="4"/>
    </row>
    <row r="3593" spans="15:54" x14ac:dyDescent="0.4">
      <c r="O3593" s="4"/>
      <c r="P3593" s="4"/>
      <c r="V3593" s="4"/>
      <c r="W3593" s="4"/>
      <c r="AG3593" s="9"/>
      <c r="AT3593" s="4"/>
      <c r="AU3593" s="4"/>
      <c r="BA3593" s="4"/>
      <c r="BB3593" s="4"/>
    </row>
    <row r="3594" spans="15:54" x14ac:dyDescent="0.4">
      <c r="O3594" s="4"/>
      <c r="P3594" s="4"/>
      <c r="V3594" s="4"/>
      <c r="W3594" s="4"/>
      <c r="AG3594" s="9"/>
      <c r="AT3594" s="4"/>
      <c r="AU3594" s="4"/>
      <c r="BA3594" s="4"/>
      <c r="BB3594" s="4"/>
    </row>
    <row r="3595" spans="15:54" x14ac:dyDescent="0.4">
      <c r="O3595" s="4"/>
      <c r="P3595" s="4"/>
      <c r="V3595" s="4"/>
      <c r="W3595" s="4"/>
      <c r="AG3595" s="9"/>
      <c r="AT3595" s="4"/>
      <c r="AU3595" s="4"/>
      <c r="BA3595" s="4"/>
      <c r="BB3595" s="4"/>
    </row>
    <row r="3596" spans="15:54" x14ac:dyDescent="0.4">
      <c r="O3596" s="4"/>
      <c r="P3596" s="4"/>
      <c r="V3596" s="4"/>
      <c r="W3596" s="4"/>
      <c r="AG3596" s="9"/>
      <c r="AT3596" s="4"/>
      <c r="AU3596" s="4"/>
      <c r="BA3596" s="4"/>
      <c r="BB3596" s="4"/>
    </row>
    <row r="3597" spans="15:54" x14ac:dyDescent="0.4">
      <c r="O3597" s="4"/>
      <c r="P3597" s="4"/>
      <c r="V3597" s="4"/>
      <c r="W3597" s="4"/>
      <c r="AG3597" s="9"/>
      <c r="AT3597" s="4"/>
      <c r="AU3597" s="4"/>
      <c r="BA3597" s="4"/>
      <c r="BB3597" s="4"/>
    </row>
    <row r="3598" spans="15:54" x14ac:dyDescent="0.4">
      <c r="O3598" s="4"/>
      <c r="P3598" s="4"/>
      <c r="V3598" s="4"/>
      <c r="W3598" s="4"/>
      <c r="AG3598" s="9"/>
      <c r="AT3598" s="4"/>
      <c r="AU3598" s="4"/>
      <c r="BA3598" s="4"/>
      <c r="BB3598" s="4"/>
    </row>
    <row r="3599" spans="15:54" x14ac:dyDescent="0.4">
      <c r="O3599" s="4"/>
      <c r="P3599" s="4"/>
      <c r="V3599" s="4"/>
      <c r="W3599" s="4"/>
      <c r="AG3599" s="9"/>
      <c r="AT3599" s="4"/>
      <c r="AU3599" s="4"/>
      <c r="BA3599" s="4"/>
      <c r="BB3599" s="4"/>
    </row>
    <row r="3600" spans="15:54" x14ac:dyDescent="0.4">
      <c r="O3600" s="4"/>
      <c r="P3600" s="4"/>
      <c r="V3600" s="4"/>
      <c r="W3600" s="4"/>
      <c r="AG3600" s="9"/>
      <c r="AT3600" s="4"/>
      <c r="AU3600" s="4"/>
      <c r="BA3600" s="4"/>
      <c r="BB3600" s="4"/>
    </row>
    <row r="3601" spans="15:54" x14ac:dyDescent="0.4">
      <c r="O3601" s="4"/>
      <c r="P3601" s="4"/>
      <c r="V3601" s="4"/>
      <c r="W3601" s="4"/>
      <c r="AG3601" s="9"/>
      <c r="AT3601" s="4"/>
      <c r="AU3601" s="4"/>
      <c r="BA3601" s="4"/>
      <c r="BB3601" s="4"/>
    </row>
    <row r="3602" spans="15:54" x14ac:dyDescent="0.4">
      <c r="O3602" s="4"/>
      <c r="P3602" s="4"/>
      <c r="V3602" s="4"/>
      <c r="W3602" s="4"/>
      <c r="AG3602" s="9"/>
      <c r="AT3602" s="4"/>
      <c r="AU3602" s="4"/>
      <c r="BA3602" s="4"/>
      <c r="BB3602" s="4"/>
    </row>
    <row r="3603" spans="15:54" x14ac:dyDescent="0.4">
      <c r="O3603" s="4"/>
      <c r="P3603" s="4"/>
      <c r="V3603" s="4"/>
      <c r="W3603" s="4"/>
      <c r="AG3603" s="9"/>
      <c r="AT3603" s="4"/>
      <c r="AU3603" s="4"/>
      <c r="BA3603" s="4"/>
      <c r="BB3603" s="4"/>
    </row>
    <row r="3604" spans="15:54" x14ac:dyDescent="0.4">
      <c r="O3604" s="4"/>
      <c r="P3604" s="4"/>
      <c r="V3604" s="4"/>
      <c r="W3604" s="4"/>
      <c r="AG3604" s="9"/>
      <c r="AT3604" s="4"/>
      <c r="AU3604" s="4"/>
      <c r="BA3604" s="4"/>
      <c r="BB3604" s="4"/>
    </row>
    <row r="3605" spans="15:54" x14ac:dyDescent="0.4">
      <c r="O3605" s="4"/>
      <c r="P3605" s="4"/>
      <c r="V3605" s="4"/>
      <c r="W3605" s="4"/>
      <c r="AG3605" s="9"/>
      <c r="AT3605" s="4"/>
      <c r="AU3605" s="4"/>
      <c r="BA3605" s="4"/>
      <c r="BB3605" s="4"/>
    </row>
    <row r="3606" spans="15:54" x14ac:dyDescent="0.4">
      <c r="O3606" s="4"/>
      <c r="P3606" s="4"/>
      <c r="V3606" s="4"/>
      <c r="W3606" s="4"/>
      <c r="AG3606" s="9"/>
      <c r="AT3606" s="4"/>
      <c r="AU3606" s="4"/>
      <c r="BA3606" s="4"/>
      <c r="BB3606" s="4"/>
    </row>
    <row r="3607" spans="15:54" x14ac:dyDescent="0.4">
      <c r="O3607" s="4"/>
      <c r="P3607" s="4"/>
      <c r="V3607" s="4"/>
      <c r="W3607" s="4"/>
      <c r="AG3607" s="9"/>
      <c r="AT3607" s="4"/>
      <c r="AU3607" s="4"/>
      <c r="BA3607" s="4"/>
      <c r="BB3607" s="4"/>
    </row>
    <row r="3608" spans="15:54" x14ac:dyDescent="0.4">
      <c r="O3608" s="4"/>
      <c r="P3608" s="4"/>
      <c r="V3608" s="4"/>
      <c r="W3608" s="4"/>
      <c r="AG3608" s="9"/>
      <c r="AT3608" s="4"/>
      <c r="AU3608" s="4"/>
      <c r="BA3608" s="4"/>
      <c r="BB3608" s="4"/>
    </row>
    <row r="3609" spans="15:54" x14ac:dyDescent="0.4">
      <c r="O3609" s="4"/>
      <c r="P3609" s="4"/>
      <c r="V3609" s="4"/>
      <c r="W3609" s="4"/>
      <c r="AG3609" s="9"/>
      <c r="AT3609" s="4"/>
      <c r="AU3609" s="4"/>
      <c r="BA3609" s="4"/>
      <c r="BB3609" s="4"/>
    </row>
    <row r="3610" spans="15:54" x14ac:dyDescent="0.4">
      <c r="O3610" s="4"/>
      <c r="P3610" s="4"/>
      <c r="V3610" s="4"/>
      <c r="W3610" s="4"/>
      <c r="AT3610" s="4"/>
      <c r="AU3610" s="4"/>
      <c r="BA3610" s="4"/>
      <c r="BB3610" s="4"/>
    </row>
    <row r="3611" spans="15:54" x14ac:dyDescent="0.4">
      <c r="O3611" s="4"/>
      <c r="P3611" s="4"/>
      <c r="V3611" s="4"/>
      <c r="W3611" s="4"/>
      <c r="AG3611" s="9"/>
      <c r="AT3611" s="4"/>
      <c r="AU3611" s="4"/>
      <c r="BA3611" s="4"/>
      <c r="BB3611" s="4"/>
    </row>
    <row r="3612" spans="15:54" x14ac:dyDescent="0.4">
      <c r="O3612" s="4"/>
      <c r="P3612" s="4"/>
      <c r="V3612" s="4"/>
      <c r="W3612" s="4"/>
      <c r="AG3612" s="9"/>
      <c r="AT3612" s="4"/>
      <c r="AU3612" s="4"/>
      <c r="BA3612" s="4"/>
      <c r="BB3612" s="4"/>
    </row>
    <row r="3613" spans="15:54" x14ac:dyDescent="0.4">
      <c r="O3613" s="4"/>
      <c r="P3613" s="4"/>
      <c r="V3613" s="4"/>
      <c r="W3613" s="4"/>
      <c r="AG3613" s="9"/>
      <c r="AT3613" s="4"/>
      <c r="AU3613" s="4"/>
      <c r="BA3613" s="4"/>
      <c r="BB3613" s="4"/>
    </row>
    <row r="3614" spans="15:54" x14ac:dyDescent="0.4">
      <c r="O3614" s="4"/>
      <c r="P3614" s="4"/>
      <c r="V3614" s="4"/>
      <c r="W3614" s="4"/>
      <c r="AG3614" s="9"/>
      <c r="AT3614" s="4"/>
      <c r="AU3614" s="4"/>
      <c r="BA3614" s="4"/>
      <c r="BB3614" s="4"/>
    </row>
    <row r="3615" spans="15:54" x14ac:dyDescent="0.4">
      <c r="O3615" s="4"/>
      <c r="P3615" s="4"/>
      <c r="V3615" s="4"/>
      <c r="W3615" s="4"/>
      <c r="AG3615" s="9"/>
      <c r="AT3615" s="4"/>
      <c r="AU3615" s="4"/>
      <c r="BA3615" s="4"/>
      <c r="BB3615" s="4"/>
    </row>
    <row r="3616" spans="15:54" x14ac:dyDescent="0.4">
      <c r="O3616" s="4"/>
      <c r="P3616" s="4"/>
      <c r="V3616" s="4"/>
      <c r="W3616" s="4"/>
      <c r="AG3616" s="9"/>
      <c r="AT3616" s="4"/>
      <c r="AU3616" s="4"/>
      <c r="BA3616" s="4"/>
      <c r="BB3616" s="4"/>
    </row>
    <row r="3617" spans="15:54" x14ac:dyDescent="0.4">
      <c r="O3617" s="4"/>
      <c r="P3617" s="4"/>
      <c r="V3617" s="4"/>
      <c r="W3617" s="4"/>
      <c r="AG3617" s="9"/>
      <c r="AT3617" s="4"/>
      <c r="AU3617" s="4"/>
      <c r="BA3617" s="4"/>
      <c r="BB3617" s="4"/>
    </row>
    <row r="3618" spans="15:54" x14ac:dyDescent="0.4">
      <c r="O3618" s="4"/>
      <c r="P3618" s="4"/>
      <c r="V3618" s="4"/>
      <c r="W3618" s="4"/>
      <c r="AG3618" s="9"/>
      <c r="AT3618" s="4"/>
      <c r="AU3618" s="4"/>
      <c r="BA3618" s="4"/>
      <c r="BB3618" s="4"/>
    </row>
    <row r="3619" spans="15:54" x14ac:dyDescent="0.4">
      <c r="O3619" s="4"/>
      <c r="P3619" s="4"/>
      <c r="V3619" s="4"/>
      <c r="W3619" s="4"/>
      <c r="AG3619" s="9"/>
      <c r="AT3619" s="4"/>
      <c r="AU3619" s="4"/>
      <c r="BA3619" s="4"/>
      <c r="BB3619" s="4"/>
    </row>
    <row r="3620" spans="15:54" x14ac:dyDescent="0.4">
      <c r="O3620" s="4"/>
      <c r="P3620" s="4"/>
      <c r="V3620" s="4"/>
      <c r="W3620" s="4"/>
      <c r="AG3620" s="9"/>
      <c r="AT3620" s="4"/>
      <c r="AU3620" s="4"/>
      <c r="BA3620" s="4"/>
      <c r="BB3620" s="4"/>
    </row>
    <row r="3621" spans="15:54" x14ac:dyDescent="0.4">
      <c r="O3621" s="4"/>
      <c r="P3621" s="4"/>
      <c r="V3621" s="4"/>
      <c r="W3621" s="4"/>
      <c r="AG3621" s="9"/>
      <c r="AT3621" s="4"/>
      <c r="AU3621" s="4"/>
      <c r="BA3621" s="4"/>
      <c r="BB3621" s="4"/>
    </row>
    <row r="3622" spans="15:54" x14ac:dyDescent="0.4">
      <c r="O3622" s="4"/>
      <c r="P3622" s="4"/>
      <c r="V3622" s="4"/>
      <c r="W3622" s="4"/>
      <c r="AG3622" s="9"/>
      <c r="AT3622" s="4"/>
      <c r="AU3622" s="4"/>
      <c r="BA3622" s="4"/>
      <c r="BB3622" s="4"/>
    </row>
    <row r="3623" spans="15:54" x14ac:dyDescent="0.4">
      <c r="O3623" s="4"/>
      <c r="P3623" s="4"/>
      <c r="V3623" s="4"/>
      <c r="W3623" s="4"/>
      <c r="AG3623" s="9"/>
      <c r="AT3623" s="4"/>
      <c r="AU3623" s="4"/>
      <c r="BA3623" s="4"/>
      <c r="BB3623" s="4"/>
    </row>
    <row r="3624" spans="15:54" x14ac:dyDescent="0.4">
      <c r="O3624" s="4"/>
      <c r="P3624" s="4"/>
      <c r="V3624" s="4"/>
      <c r="W3624" s="4"/>
      <c r="AG3624" s="9"/>
      <c r="AT3624" s="4"/>
      <c r="AU3624" s="4"/>
      <c r="BA3624" s="4"/>
      <c r="BB3624" s="4"/>
    </row>
    <row r="3625" spans="15:54" x14ac:dyDescent="0.4">
      <c r="O3625" s="4"/>
      <c r="P3625" s="4"/>
      <c r="V3625" s="4"/>
      <c r="W3625" s="4"/>
      <c r="AG3625" s="9"/>
      <c r="AT3625" s="4"/>
      <c r="AU3625" s="4"/>
      <c r="BA3625" s="4"/>
      <c r="BB3625" s="4"/>
    </row>
    <row r="3626" spans="15:54" x14ac:dyDescent="0.4">
      <c r="O3626" s="4"/>
      <c r="P3626" s="4"/>
      <c r="V3626" s="4"/>
      <c r="W3626" s="4"/>
      <c r="AG3626" s="9"/>
      <c r="AT3626" s="4"/>
      <c r="AU3626" s="4"/>
      <c r="BA3626" s="4"/>
      <c r="BB3626" s="4"/>
    </row>
    <row r="3627" spans="15:54" x14ac:dyDescent="0.4">
      <c r="O3627" s="4"/>
      <c r="P3627" s="4"/>
      <c r="V3627" s="4"/>
      <c r="W3627" s="4"/>
      <c r="AG3627" s="9"/>
      <c r="AT3627" s="4"/>
      <c r="AU3627" s="4"/>
      <c r="BA3627" s="4"/>
      <c r="BB3627" s="4"/>
    </row>
    <row r="3628" spans="15:54" x14ac:dyDescent="0.4">
      <c r="O3628" s="4"/>
      <c r="P3628" s="4"/>
      <c r="V3628" s="4"/>
      <c r="W3628" s="4"/>
      <c r="AG3628" s="9"/>
      <c r="AT3628" s="4"/>
      <c r="AU3628" s="4"/>
      <c r="BA3628" s="4"/>
      <c r="BB3628" s="4"/>
    </row>
    <row r="3629" spans="15:54" x14ac:dyDescent="0.4">
      <c r="O3629" s="4"/>
      <c r="P3629" s="4"/>
      <c r="V3629" s="4"/>
      <c r="W3629" s="4"/>
      <c r="AG3629" s="9"/>
      <c r="AT3629" s="4"/>
      <c r="AU3629" s="4"/>
      <c r="BA3629" s="4"/>
      <c r="BB3629" s="4"/>
    </row>
    <row r="3630" spans="15:54" x14ac:dyDescent="0.4">
      <c r="O3630" s="4"/>
      <c r="P3630" s="4"/>
      <c r="V3630" s="4"/>
      <c r="W3630" s="4"/>
      <c r="AG3630" s="9"/>
      <c r="AT3630" s="4"/>
      <c r="AU3630" s="4"/>
      <c r="BA3630" s="4"/>
      <c r="BB3630" s="4"/>
    </row>
    <row r="3631" spans="15:54" x14ac:dyDescent="0.4">
      <c r="O3631" s="4"/>
      <c r="P3631" s="4"/>
      <c r="V3631" s="4"/>
      <c r="W3631" s="4"/>
      <c r="AG3631" s="9"/>
      <c r="AT3631" s="4"/>
      <c r="AU3631" s="4"/>
      <c r="BA3631" s="4"/>
      <c r="BB3631" s="4"/>
    </row>
    <row r="3632" spans="15:54" x14ac:dyDescent="0.4">
      <c r="O3632" s="4"/>
      <c r="P3632" s="4"/>
      <c r="V3632" s="4"/>
      <c r="W3632" s="4"/>
      <c r="AG3632" s="9"/>
      <c r="AT3632" s="4"/>
      <c r="AU3632" s="4"/>
      <c r="BA3632" s="4"/>
      <c r="BB3632" s="4"/>
    </row>
    <row r="3633" spans="15:54" x14ac:dyDescent="0.4">
      <c r="O3633" s="4"/>
      <c r="P3633" s="4"/>
      <c r="V3633" s="4"/>
      <c r="W3633" s="4"/>
      <c r="AG3633" s="9"/>
      <c r="AT3633" s="4"/>
      <c r="AU3633" s="4"/>
      <c r="BA3633" s="4"/>
      <c r="BB3633" s="4"/>
    </row>
    <row r="3634" spans="15:54" x14ac:dyDescent="0.4">
      <c r="O3634" s="4"/>
      <c r="P3634" s="4"/>
      <c r="V3634" s="4"/>
      <c r="W3634" s="4"/>
      <c r="AG3634" s="9"/>
      <c r="AT3634" s="4"/>
      <c r="AU3634" s="4"/>
      <c r="BA3634" s="4"/>
      <c r="BB3634" s="4"/>
    </row>
    <row r="3635" spans="15:54" x14ac:dyDescent="0.4">
      <c r="O3635" s="4"/>
      <c r="P3635" s="4"/>
      <c r="V3635" s="4"/>
      <c r="W3635" s="4"/>
      <c r="AG3635" s="9"/>
      <c r="AT3635" s="4"/>
      <c r="AU3635" s="4"/>
      <c r="BA3635" s="4"/>
      <c r="BB3635" s="4"/>
    </row>
    <row r="3636" spans="15:54" x14ac:dyDescent="0.4">
      <c r="O3636" s="4"/>
      <c r="P3636" s="4"/>
      <c r="V3636" s="4"/>
      <c r="W3636" s="4"/>
      <c r="AG3636" s="9"/>
      <c r="AT3636" s="4"/>
      <c r="AU3636" s="4"/>
      <c r="BA3636" s="4"/>
      <c r="BB3636" s="4"/>
    </row>
    <row r="3637" spans="15:54" x14ac:dyDescent="0.4">
      <c r="O3637" s="4"/>
      <c r="P3637" s="4"/>
      <c r="V3637" s="4"/>
      <c r="W3637" s="4"/>
      <c r="AG3637" s="9"/>
      <c r="AT3637" s="4"/>
      <c r="AU3637" s="4"/>
      <c r="BA3637" s="4"/>
      <c r="BB3637" s="4"/>
    </row>
    <row r="3638" spans="15:54" x14ac:dyDescent="0.4">
      <c r="O3638" s="4"/>
      <c r="P3638" s="4"/>
      <c r="V3638" s="4"/>
      <c r="W3638" s="4"/>
      <c r="AG3638" s="9"/>
      <c r="AT3638" s="4"/>
      <c r="AU3638" s="4"/>
      <c r="BA3638" s="4"/>
      <c r="BB3638" s="4"/>
    </row>
    <row r="3639" spans="15:54" x14ac:dyDescent="0.4">
      <c r="O3639" s="4"/>
      <c r="P3639" s="4"/>
      <c r="V3639" s="4"/>
      <c r="W3639" s="4"/>
      <c r="AG3639" s="9"/>
      <c r="AT3639" s="4"/>
      <c r="AU3639" s="4"/>
      <c r="BA3639" s="4"/>
      <c r="BB3639" s="4"/>
    </row>
    <row r="3640" spans="15:54" x14ac:dyDescent="0.4">
      <c r="O3640" s="4"/>
      <c r="P3640" s="4"/>
      <c r="V3640" s="4"/>
      <c r="W3640" s="4"/>
      <c r="AG3640" s="9"/>
      <c r="AT3640" s="4"/>
      <c r="AU3640" s="4"/>
      <c r="BA3640" s="4"/>
      <c r="BB3640" s="4"/>
    </row>
    <row r="3641" spans="15:54" x14ac:dyDescent="0.4">
      <c r="O3641" s="4"/>
      <c r="P3641" s="4"/>
      <c r="V3641" s="4"/>
      <c r="W3641" s="4"/>
      <c r="AG3641" s="9"/>
      <c r="AT3641" s="4"/>
      <c r="AU3641" s="4"/>
      <c r="BA3641" s="4"/>
      <c r="BB3641" s="4"/>
    </row>
    <row r="3642" spans="15:54" x14ac:dyDescent="0.4">
      <c r="O3642" s="4"/>
      <c r="P3642" s="4"/>
      <c r="V3642" s="4"/>
      <c r="W3642" s="4"/>
      <c r="AG3642" s="9"/>
      <c r="AT3642" s="4"/>
      <c r="AU3642" s="4"/>
      <c r="BA3642" s="4"/>
      <c r="BB3642" s="4"/>
    </row>
    <row r="3643" spans="15:54" x14ac:dyDescent="0.4">
      <c r="O3643" s="4"/>
      <c r="P3643" s="4"/>
      <c r="V3643" s="4"/>
      <c r="W3643" s="4"/>
      <c r="AG3643" s="9"/>
      <c r="AT3643" s="4"/>
      <c r="AU3643" s="4"/>
      <c r="BA3643" s="4"/>
      <c r="BB3643" s="4"/>
    </row>
    <row r="3644" spans="15:54" x14ac:dyDescent="0.4">
      <c r="O3644" s="4"/>
      <c r="P3644" s="4"/>
      <c r="V3644" s="4"/>
      <c r="W3644" s="4"/>
      <c r="AG3644" s="9"/>
      <c r="AT3644" s="4"/>
      <c r="AU3644" s="4"/>
      <c r="BA3644" s="4"/>
      <c r="BB3644" s="4"/>
    </row>
    <row r="3645" spans="15:54" x14ac:dyDescent="0.4">
      <c r="O3645" s="4"/>
      <c r="P3645" s="4"/>
      <c r="V3645" s="4"/>
      <c r="W3645" s="4"/>
      <c r="AG3645" s="9"/>
      <c r="AT3645" s="4"/>
      <c r="AU3645" s="4"/>
      <c r="BA3645" s="4"/>
      <c r="BB3645" s="4"/>
    </row>
    <row r="3646" spans="15:54" x14ac:dyDescent="0.4">
      <c r="O3646" s="4"/>
      <c r="P3646" s="4"/>
      <c r="V3646" s="4"/>
      <c r="W3646" s="4"/>
      <c r="AG3646" s="9"/>
      <c r="AT3646" s="4"/>
      <c r="AU3646" s="4"/>
      <c r="BA3646" s="4"/>
      <c r="BB3646" s="4"/>
    </row>
    <row r="3647" spans="15:54" x14ac:dyDescent="0.4">
      <c r="O3647" s="4"/>
      <c r="P3647" s="4"/>
      <c r="V3647" s="4"/>
      <c r="W3647" s="4"/>
      <c r="AG3647" s="9"/>
      <c r="AT3647" s="4"/>
      <c r="AU3647" s="4"/>
      <c r="BA3647" s="4"/>
      <c r="BB3647" s="4"/>
    </row>
    <row r="3648" spans="15:54" x14ac:dyDescent="0.4">
      <c r="O3648" s="4"/>
      <c r="P3648" s="4"/>
      <c r="V3648" s="4"/>
      <c r="W3648" s="4"/>
      <c r="AG3648" s="9"/>
      <c r="AT3648" s="4"/>
      <c r="AU3648" s="4"/>
      <c r="BA3648" s="4"/>
      <c r="BB3648" s="4"/>
    </row>
    <row r="3649" spans="15:54" x14ac:dyDescent="0.4">
      <c r="O3649" s="4"/>
      <c r="P3649" s="4"/>
      <c r="V3649" s="4"/>
      <c r="W3649" s="4"/>
      <c r="AG3649" s="9"/>
      <c r="AT3649" s="4"/>
      <c r="AU3649" s="4"/>
      <c r="BA3649" s="4"/>
      <c r="BB3649" s="4"/>
    </row>
    <row r="3650" spans="15:54" x14ac:dyDescent="0.4">
      <c r="O3650" s="4"/>
      <c r="P3650" s="4"/>
      <c r="V3650" s="4"/>
      <c r="W3650" s="4"/>
      <c r="AG3650" s="9"/>
      <c r="AT3650" s="4"/>
      <c r="AU3650" s="4"/>
      <c r="BA3650" s="4"/>
      <c r="BB3650" s="4"/>
    </row>
    <row r="3651" spans="15:54" x14ac:dyDescent="0.4">
      <c r="O3651" s="4"/>
      <c r="P3651" s="4"/>
      <c r="V3651" s="4"/>
      <c r="W3651" s="4"/>
      <c r="AG3651" s="9"/>
      <c r="AT3651" s="4"/>
      <c r="AU3651" s="4"/>
      <c r="BA3651" s="4"/>
      <c r="BB3651" s="4"/>
    </row>
    <row r="3652" spans="15:54" x14ac:dyDescent="0.4">
      <c r="O3652" s="4"/>
      <c r="P3652" s="4"/>
      <c r="V3652" s="4"/>
      <c r="W3652" s="4"/>
      <c r="AG3652" s="9"/>
      <c r="AT3652" s="4"/>
      <c r="AU3652" s="4"/>
      <c r="BA3652" s="4"/>
      <c r="BB3652" s="4"/>
    </row>
    <row r="3653" spans="15:54" x14ac:dyDescent="0.4">
      <c r="O3653" s="4"/>
      <c r="P3653" s="4"/>
      <c r="V3653" s="4"/>
      <c r="W3653" s="4"/>
      <c r="AG3653" s="9"/>
      <c r="AT3653" s="4"/>
      <c r="AU3653" s="4"/>
      <c r="BA3653" s="4"/>
      <c r="BB3653" s="4"/>
    </row>
    <row r="3654" spans="15:54" x14ac:dyDescent="0.4">
      <c r="O3654" s="4"/>
      <c r="P3654" s="4"/>
      <c r="V3654" s="4"/>
      <c r="W3654" s="4"/>
      <c r="AG3654" s="9"/>
      <c r="AT3654" s="4"/>
      <c r="AU3654" s="4"/>
      <c r="BA3654" s="4"/>
      <c r="BB3654" s="4"/>
    </row>
    <row r="3655" spans="15:54" x14ac:dyDescent="0.4">
      <c r="O3655" s="4"/>
      <c r="P3655" s="4"/>
      <c r="V3655" s="4"/>
      <c r="W3655" s="4"/>
      <c r="AG3655" s="9"/>
      <c r="AT3655" s="4"/>
      <c r="AU3655" s="4"/>
      <c r="BA3655" s="4"/>
      <c r="BB3655" s="4"/>
    </row>
    <row r="3656" spans="15:54" x14ac:dyDescent="0.4">
      <c r="O3656" s="4"/>
      <c r="P3656" s="4"/>
      <c r="V3656" s="4"/>
      <c r="W3656" s="4"/>
      <c r="AG3656" s="9"/>
      <c r="AT3656" s="4"/>
      <c r="AU3656" s="4"/>
      <c r="BA3656" s="4"/>
      <c r="BB3656" s="4"/>
    </row>
    <row r="3657" spans="15:54" x14ac:dyDescent="0.4">
      <c r="O3657" s="4"/>
      <c r="P3657" s="4"/>
      <c r="V3657" s="4"/>
      <c r="W3657" s="4"/>
      <c r="AG3657" s="9"/>
      <c r="AT3657" s="4"/>
      <c r="AU3657" s="4"/>
      <c r="BA3657" s="4"/>
      <c r="BB3657" s="4"/>
    </row>
    <row r="3658" spans="15:54" x14ac:dyDescent="0.4">
      <c r="O3658" s="4"/>
      <c r="P3658" s="4"/>
      <c r="V3658" s="4"/>
      <c r="W3658" s="4"/>
      <c r="AG3658" s="9"/>
      <c r="AT3658" s="4"/>
      <c r="AU3658" s="4"/>
      <c r="BA3658" s="4"/>
      <c r="BB3658" s="4"/>
    </row>
    <row r="3659" spans="15:54" x14ac:dyDescent="0.4">
      <c r="O3659" s="4"/>
      <c r="P3659" s="4"/>
      <c r="V3659" s="4"/>
      <c r="W3659" s="4"/>
      <c r="AG3659" s="9"/>
      <c r="AT3659" s="4"/>
      <c r="AU3659" s="4"/>
      <c r="BA3659" s="4"/>
      <c r="BB3659" s="4"/>
    </row>
    <row r="3660" spans="15:54" x14ac:dyDescent="0.4">
      <c r="O3660" s="4"/>
      <c r="P3660" s="4"/>
      <c r="V3660" s="4"/>
      <c r="W3660" s="4"/>
      <c r="AG3660" s="9"/>
      <c r="AT3660" s="4"/>
      <c r="AU3660" s="4"/>
      <c r="BA3660" s="4"/>
      <c r="BB3660" s="4"/>
    </row>
    <row r="3661" spans="15:54" x14ac:dyDescent="0.4">
      <c r="O3661" s="4"/>
      <c r="P3661" s="4"/>
      <c r="V3661" s="4"/>
      <c r="W3661" s="4"/>
      <c r="AG3661" s="9"/>
      <c r="AT3661" s="4"/>
      <c r="AU3661" s="4"/>
      <c r="BA3661" s="4"/>
      <c r="BB3661" s="4"/>
    </row>
    <row r="3662" spans="15:54" x14ac:dyDescent="0.4">
      <c r="O3662" s="4"/>
      <c r="P3662" s="4"/>
      <c r="V3662" s="4"/>
      <c r="W3662" s="4"/>
      <c r="AG3662" s="9"/>
      <c r="AT3662" s="4"/>
      <c r="AU3662" s="4"/>
      <c r="BA3662" s="4"/>
      <c r="BB3662" s="4"/>
    </row>
    <row r="3663" spans="15:54" x14ac:dyDescent="0.4">
      <c r="O3663" s="4"/>
      <c r="P3663" s="4"/>
      <c r="V3663" s="4"/>
      <c r="W3663" s="4"/>
      <c r="AG3663" s="9"/>
      <c r="AT3663" s="4"/>
      <c r="AU3663" s="4"/>
      <c r="BA3663" s="4"/>
      <c r="BB3663" s="4"/>
    </row>
    <row r="3664" spans="15:54" x14ac:dyDescent="0.4">
      <c r="O3664" s="4"/>
      <c r="P3664" s="4"/>
      <c r="V3664" s="4"/>
      <c r="W3664" s="4"/>
      <c r="AG3664" s="9"/>
      <c r="AT3664" s="4"/>
      <c r="AU3664" s="4"/>
      <c r="BA3664" s="4"/>
      <c r="BB3664" s="4"/>
    </row>
    <row r="3665" spans="15:54" x14ac:dyDescent="0.4">
      <c r="O3665" s="4"/>
      <c r="P3665" s="4"/>
      <c r="V3665" s="4"/>
      <c r="W3665" s="4"/>
      <c r="AG3665" s="9"/>
      <c r="AT3665" s="4"/>
      <c r="AU3665" s="4"/>
      <c r="BA3665" s="4"/>
      <c r="BB3665" s="4"/>
    </row>
    <row r="3666" spans="15:54" x14ac:dyDescent="0.4">
      <c r="O3666" s="4"/>
      <c r="P3666" s="4"/>
      <c r="V3666" s="4"/>
      <c r="W3666" s="4"/>
      <c r="AG3666" s="9"/>
      <c r="AT3666" s="4"/>
      <c r="AU3666" s="4"/>
      <c r="BA3666" s="4"/>
      <c r="BB3666" s="4"/>
    </row>
    <row r="3667" spans="15:54" x14ac:dyDescent="0.4">
      <c r="O3667" s="4"/>
      <c r="P3667" s="4"/>
      <c r="V3667" s="4"/>
      <c r="W3667" s="4"/>
      <c r="AG3667" s="9"/>
      <c r="AT3667" s="4"/>
      <c r="AU3667" s="4"/>
      <c r="BA3667" s="4"/>
      <c r="BB3667" s="4"/>
    </row>
    <row r="3668" spans="15:54" x14ac:dyDescent="0.4">
      <c r="O3668" s="4"/>
      <c r="P3668" s="4"/>
      <c r="V3668" s="4"/>
      <c r="W3668" s="4"/>
      <c r="AG3668" s="9"/>
      <c r="AT3668" s="4"/>
      <c r="AU3668" s="4"/>
      <c r="BA3668" s="4"/>
      <c r="BB3668" s="4"/>
    </row>
    <row r="3669" spans="15:54" x14ac:dyDescent="0.4">
      <c r="O3669" s="4"/>
      <c r="P3669" s="4"/>
      <c r="V3669" s="4"/>
      <c r="W3669" s="4"/>
      <c r="AG3669" s="9"/>
      <c r="AT3669" s="4"/>
      <c r="AU3669" s="4"/>
      <c r="BA3669" s="4"/>
      <c r="BB3669" s="4"/>
    </row>
    <row r="3670" spans="15:54" x14ac:dyDescent="0.4">
      <c r="O3670" s="4"/>
      <c r="P3670" s="4"/>
      <c r="V3670" s="4"/>
      <c r="W3670" s="4"/>
      <c r="AG3670" s="9"/>
      <c r="AT3670" s="4"/>
      <c r="AU3670" s="4"/>
      <c r="BA3670" s="4"/>
      <c r="BB3670" s="4"/>
    </row>
    <row r="3671" spans="15:54" x14ac:dyDescent="0.4">
      <c r="O3671" s="4"/>
      <c r="P3671" s="4"/>
      <c r="V3671" s="4"/>
      <c r="W3671" s="4"/>
      <c r="AT3671" s="4"/>
      <c r="AU3671" s="4"/>
      <c r="BA3671" s="4"/>
      <c r="BB3671" s="4"/>
    </row>
    <row r="3672" spans="15:54" x14ac:dyDescent="0.4">
      <c r="O3672" s="4"/>
      <c r="P3672" s="4"/>
      <c r="V3672" s="4"/>
      <c r="W3672" s="4"/>
      <c r="AG3672" s="9"/>
      <c r="AT3672" s="4"/>
      <c r="AU3672" s="4"/>
      <c r="BA3672" s="4"/>
      <c r="BB3672" s="4"/>
    </row>
    <row r="3673" spans="15:54" x14ac:dyDescent="0.4">
      <c r="O3673" s="4"/>
      <c r="P3673" s="4"/>
      <c r="V3673" s="4"/>
      <c r="W3673" s="4"/>
      <c r="AG3673" s="9"/>
      <c r="AT3673" s="4"/>
      <c r="AU3673" s="4"/>
      <c r="BA3673" s="4"/>
      <c r="BB3673" s="4"/>
    </row>
    <row r="3674" spans="15:54" x14ac:dyDescent="0.4">
      <c r="O3674" s="4"/>
      <c r="P3674" s="4"/>
      <c r="V3674" s="4"/>
      <c r="W3674" s="4"/>
      <c r="AG3674" s="9"/>
      <c r="AT3674" s="4"/>
      <c r="AU3674" s="4"/>
      <c r="BA3674" s="4"/>
      <c r="BB3674" s="4"/>
    </row>
    <row r="3675" spans="15:54" x14ac:dyDescent="0.4">
      <c r="O3675" s="4"/>
      <c r="P3675" s="4"/>
      <c r="V3675" s="4"/>
      <c r="W3675" s="4"/>
      <c r="AG3675" s="9"/>
      <c r="AT3675" s="4"/>
      <c r="AU3675" s="4"/>
      <c r="BA3675" s="4"/>
      <c r="BB3675" s="4"/>
    </row>
    <row r="3676" spans="15:54" x14ac:dyDescent="0.4">
      <c r="O3676" s="4"/>
      <c r="P3676" s="4"/>
      <c r="V3676" s="4"/>
      <c r="W3676" s="4"/>
      <c r="AG3676" s="9"/>
      <c r="AT3676" s="4"/>
      <c r="AU3676" s="4"/>
      <c r="BA3676" s="4"/>
      <c r="BB3676" s="4"/>
    </row>
    <row r="3677" spans="15:54" x14ac:dyDescent="0.4">
      <c r="O3677" s="4"/>
      <c r="P3677" s="4"/>
      <c r="V3677" s="4"/>
      <c r="W3677" s="4"/>
      <c r="AG3677" s="9"/>
      <c r="AT3677" s="4"/>
      <c r="AU3677" s="4"/>
      <c r="BA3677" s="4"/>
      <c r="BB3677" s="4"/>
    </row>
    <row r="3678" spans="15:54" x14ac:dyDescent="0.4">
      <c r="O3678" s="4"/>
      <c r="P3678" s="4"/>
      <c r="V3678" s="4"/>
      <c r="W3678" s="4"/>
      <c r="AG3678" s="9"/>
      <c r="AT3678" s="4"/>
      <c r="AU3678" s="4"/>
      <c r="BA3678" s="4"/>
      <c r="BB3678" s="4"/>
    </row>
    <row r="3679" spans="15:54" x14ac:dyDescent="0.4">
      <c r="O3679" s="4"/>
      <c r="P3679" s="4"/>
      <c r="V3679" s="4"/>
      <c r="W3679" s="4"/>
      <c r="AG3679" s="9"/>
      <c r="AT3679" s="4"/>
      <c r="AU3679" s="4"/>
      <c r="BA3679" s="4"/>
      <c r="BB3679" s="4"/>
    </row>
    <row r="3680" spans="15:54" x14ac:dyDescent="0.4">
      <c r="O3680" s="4"/>
      <c r="P3680" s="4"/>
      <c r="V3680" s="4"/>
      <c r="W3680" s="4"/>
      <c r="AG3680" s="9"/>
      <c r="AT3680" s="4"/>
      <c r="AU3680" s="4"/>
      <c r="BA3680" s="4"/>
      <c r="BB3680" s="4"/>
    </row>
    <row r="3681" spans="15:54" x14ac:dyDescent="0.4">
      <c r="O3681" s="4"/>
      <c r="P3681" s="4"/>
      <c r="V3681" s="4"/>
      <c r="W3681" s="4"/>
      <c r="AG3681" s="9"/>
      <c r="AT3681" s="4"/>
      <c r="AU3681" s="4"/>
      <c r="BA3681" s="4"/>
      <c r="BB3681" s="4"/>
    </row>
    <row r="3682" spans="15:54" x14ac:dyDescent="0.4">
      <c r="O3682" s="4"/>
      <c r="P3682" s="4"/>
      <c r="V3682" s="4"/>
      <c r="W3682" s="4"/>
      <c r="AG3682" s="9"/>
      <c r="AT3682" s="4"/>
      <c r="AU3682" s="4"/>
      <c r="BA3682" s="4"/>
      <c r="BB3682" s="4"/>
    </row>
    <row r="3683" spans="15:54" x14ac:dyDescent="0.4">
      <c r="O3683" s="4"/>
      <c r="P3683" s="4"/>
      <c r="V3683" s="4"/>
      <c r="W3683" s="4"/>
      <c r="AG3683" s="9"/>
      <c r="AT3683" s="4"/>
      <c r="AU3683" s="4"/>
      <c r="BA3683" s="4"/>
      <c r="BB3683" s="4"/>
    </row>
    <row r="3684" spans="15:54" x14ac:dyDescent="0.4">
      <c r="O3684" s="4"/>
      <c r="P3684" s="4"/>
      <c r="V3684" s="4"/>
      <c r="W3684" s="4"/>
      <c r="AG3684" s="9"/>
      <c r="AT3684" s="4"/>
      <c r="AU3684" s="4"/>
      <c r="BA3684" s="4"/>
      <c r="BB3684" s="4"/>
    </row>
    <row r="3685" spans="15:54" x14ac:dyDescent="0.4">
      <c r="O3685" s="4"/>
      <c r="P3685" s="4"/>
      <c r="V3685" s="4"/>
      <c r="W3685" s="4"/>
      <c r="AG3685" s="9"/>
      <c r="AT3685" s="4"/>
      <c r="AU3685" s="4"/>
      <c r="BA3685" s="4"/>
      <c r="BB3685" s="4"/>
    </row>
    <row r="3686" spans="15:54" x14ac:dyDescent="0.4">
      <c r="O3686" s="4"/>
      <c r="P3686" s="4"/>
      <c r="V3686" s="4"/>
      <c r="W3686" s="4"/>
      <c r="AG3686" s="9"/>
      <c r="AT3686" s="4"/>
      <c r="AU3686" s="4"/>
      <c r="BA3686" s="4"/>
      <c r="BB3686" s="4"/>
    </row>
    <row r="3687" spans="15:54" x14ac:dyDescent="0.4">
      <c r="O3687" s="4"/>
      <c r="P3687" s="4"/>
      <c r="V3687" s="4"/>
      <c r="W3687" s="4"/>
      <c r="AG3687" s="9"/>
      <c r="AT3687" s="4"/>
      <c r="AU3687" s="4"/>
      <c r="BA3687" s="4"/>
      <c r="BB3687" s="4"/>
    </row>
    <row r="3688" spans="15:54" x14ac:dyDescent="0.4">
      <c r="O3688" s="4"/>
      <c r="P3688" s="4"/>
      <c r="V3688" s="4"/>
      <c r="W3688" s="4"/>
      <c r="AG3688" s="9"/>
      <c r="AT3688" s="4"/>
      <c r="AU3688" s="4"/>
      <c r="BA3688" s="4"/>
      <c r="BB3688" s="4"/>
    </row>
    <row r="3689" spans="15:54" x14ac:dyDescent="0.4">
      <c r="O3689" s="4"/>
      <c r="P3689" s="4"/>
      <c r="V3689" s="4"/>
      <c r="W3689" s="4"/>
      <c r="AG3689" s="9"/>
      <c r="AT3689" s="4"/>
      <c r="AU3689" s="4"/>
      <c r="BA3689" s="4"/>
      <c r="BB3689" s="4"/>
    </row>
    <row r="3690" spans="15:54" x14ac:dyDescent="0.4">
      <c r="O3690" s="4"/>
      <c r="P3690" s="4"/>
      <c r="V3690" s="4"/>
      <c r="W3690" s="4"/>
      <c r="AG3690" s="9"/>
      <c r="AT3690" s="4"/>
      <c r="AU3690" s="4"/>
      <c r="BA3690" s="4"/>
      <c r="BB3690" s="4"/>
    </row>
    <row r="3691" spans="15:54" x14ac:dyDescent="0.4">
      <c r="O3691" s="4"/>
      <c r="P3691" s="4"/>
      <c r="V3691" s="4"/>
      <c r="W3691" s="4"/>
      <c r="AT3691" s="4"/>
      <c r="AU3691" s="4"/>
      <c r="BA3691" s="4"/>
      <c r="BB3691" s="4"/>
    </row>
    <row r="3692" spans="15:54" x14ac:dyDescent="0.4">
      <c r="O3692" s="4"/>
      <c r="P3692" s="4"/>
      <c r="V3692" s="4"/>
      <c r="W3692" s="4"/>
      <c r="AG3692" s="9"/>
      <c r="AT3692" s="4"/>
      <c r="AU3692" s="4"/>
      <c r="BA3692" s="4"/>
      <c r="BB3692" s="4"/>
    </row>
    <row r="3693" spans="15:54" x14ac:dyDescent="0.4">
      <c r="O3693" s="4"/>
      <c r="P3693" s="4"/>
      <c r="V3693" s="4"/>
      <c r="W3693" s="4"/>
      <c r="AG3693" s="9"/>
      <c r="AT3693" s="4"/>
      <c r="AU3693" s="4"/>
      <c r="BA3693" s="4"/>
      <c r="BB3693" s="4"/>
    </row>
    <row r="3694" spans="15:54" x14ac:dyDescent="0.4">
      <c r="O3694" s="4"/>
      <c r="P3694" s="4"/>
      <c r="V3694" s="4"/>
      <c r="W3694" s="4"/>
      <c r="AG3694" s="9"/>
      <c r="AT3694" s="4"/>
      <c r="AU3694" s="4"/>
      <c r="BA3694" s="4"/>
      <c r="BB3694" s="4"/>
    </row>
    <row r="3695" spans="15:54" x14ac:dyDescent="0.4">
      <c r="O3695" s="4"/>
      <c r="P3695" s="4"/>
      <c r="V3695" s="4"/>
      <c r="W3695" s="4"/>
      <c r="AG3695" s="9"/>
      <c r="AT3695" s="4"/>
      <c r="AU3695" s="4"/>
      <c r="BA3695" s="4"/>
      <c r="BB3695" s="4"/>
    </row>
    <row r="3696" spans="15:54" x14ac:dyDescent="0.4">
      <c r="O3696" s="4"/>
      <c r="P3696" s="4"/>
      <c r="V3696" s="4"/>
      <c r="W3696" s="4"/>
      <c r="AG3696" s="9"/>
      <c r="AT3696" s="4"/>
      <c r="AU3696" s="4"/>
      <c r="BA3696" s="4"/>
      <c r="BB3696" s="4"/>
    </row>
    <row r="3697" spans="15:54" x14ac:dyDescent="0.4">
      <c r="O3697" s="4"/>
      <c r="P3697" s="4"/>
      <c r="V3697" s="4"/>
      <c r="W3697" s="4"/>
      <c r="AG3697" s="9"/>
      <c r="AT3697" s="4"/>
      <c r="AU3697" s="4"/>
      <c r="BA3697" s="4"/>
      <c r="BB3697" s="4"/>
    </row>
    <row r="3698" spans="15:54" x14ac:dyDescent="0.4">
      <c r="O3698" s="4"/>
      <c r="P3698" s="4"/>
      <c r="V3698" s="4"/>
      <c r="W3698" s="4"/>
      <c r="AG3698" s="9"/>
      <c r="AT3698" s="4"/>
      <c r="AU3698" s="4"/>
      <c r="BA3698" s="4"/>
      <c r="BB3698" s="4"/>
    </row>
    <row r="3699" spans="15:54" x14ac:dyDescent="0.4">
      <c r="O3699" s="4"/>
      <c r="P3699" s="4"/>
      <c r="V3699" s="4"/>
      <c r="W3699" s="4"/>
      <c r="AG3699" s="9"/>
      <c r="AT3699" s="4"/>
      <c r="AU3699" s="4"/>
      <c r="BA3699" s="4"/>
      <c r="BB3699" s="4"/>
    </row>
    <row r="3700" spans="15:54" x14ac:dyDescent="0.4">
      <c r="O3700" s="4"/>
      <c r="P3700" s="4"/>
      <c r="V3700" s="4"/>
      <c r="W3700" s="4"/>
      <c r="AG3700" s="9"/>
      <c r="AT3700" s="4"/>
      <c r="AU3700" s="4"/>
      <c r="BA3700" s="4"/>
      <c r="BB3700" s="4"/>
    </row>
    <row r="3701" spans="15:54" x14ac:dyDescent="0.4">
      <c r="O3701" s="4"/>
      <c r="P3701" s="4"/>
      <c r="V3701" s="4"/>
      <c r="W3701" s="4"/>
      <c r="AG3701" s="9"/>
      <c r="AT3701" s="4"/>
      <c r="AU3701" s="4"/>
      <c r="BA3701" s="4"/>
      <c r="BB3701" s="4"/>
    </row>
    <row r="3702" spans="15:54" x14ac:dyDescent="0.4">
      <c r="O3702" s="4"/>
      <c r="P3702" s="4"/>
      <c r="V3702" s="4"/>
      <c r="W3702" s="4"/>
      <c r="AG3702" s="9"/>
      <c r="AT3702" s="4"/>
      <c r="AU3702" s="4"/>
      <c r="BA3702" s="4"/>
      <c r="BB3702" s="4"/>
    </row>
    <row r="3703" spans="15:54" x14ac:dyDescent="0.4">
      <c r="O3703" s="4"/>
      <c r="P3703" s="4"/>
      <c r="V3703" s="4"/>
      <c r="W3703" s="4"/>
      <c r="AG3703" s="9"/>
      <c r="AT3703" s="4"/>
      <c r="AU3703" s="4"/>
      <c r="BA3703" s="4"/>
      <c r="BB3703" s="4"/>
    </row>
    <row r="3704" spans="15:54" x14ac:dyDescent="0.4">
      <c r="O3704" s="4"/>
      <c r="P3704" s="4"/>
      <c r="V3704" s="4"/>
      <c r="W3704" s="4"/>
      <c r="AG3704" s="9"/>
      <c r="AT3704" s="4"/>
      <c r="AU3704" s="4"/>
      <c r="BA3704" s="4"/>
      <c r="BB3704" s="4"/>
    </row>
    <row r="3705" spans="15:54" x14ac:dyDescent="0.4">
      <c r="O3705" s="4"/>
      <c r="P3705" s="4"/>
      <c r="V3705" s="4"/>
      <c r="W3705" s="4"/>
      <c r="AG3705" s="9"/>
      <c r="AT3705" s="4"/>
      <c r="AU3705" s="4"/>
      <c r="BA3705" s="4"/>
      <c r="BB3705" s="4"/>
    </row>
    <row r="3706" spans="15:54" x14ac:dyDescent="0.4">
      <c r="O3706" s="4"/>
      <c r="P3706" s="4"/>
      <c r="V3706" s="4"/>
      <c r="W3706" s="4"/>
      <c r="AG3706" s="9"/>
      <c r="AT3706" s="4"/>
      <c r="AU3706" s="4"/>
      <c r="BA3706" s="4"/>
      <c r="BB3706" s="4"/>
    </row>
    <row r="3707" spans="15:54" x14ac:dyDescent="0.4">
      <c r="O3707" s="4"/>
      <c r="P3707" s="4"/>
      <c r="V3707" s="4"/>
      <c r="W3707" s="4"/>
      <c r="AG3707" s="9"/>
      <c r="AT3707" s="4"/>
      <c r="AU3707" s="4"/>
      <c r="BA3707" s="4"/>
      <c r="BB3707" s="4"/>
    </row>
    <row r="3708" spans="15:54" x14ac:dyDescent="0.4">
      <c r="O3708" s="4"/>
      <c r="P3708" s="4"/>
      <c r="V3708" s="4"/>
      <c r="W3708" s="4"/>
      <c r="AG3708" s="9"/>
      <c r="AT3708" s="4"/>
      <c r="AU3708" s="4"/>
      <c r="BA3708" s="4"/>
      <c r="BB3708" s="4"/>
    </row>
    <row r="3709" spans="15:54" x14ac:dyDescent="0.4">
      <c r="O3709" s="4"/>
      <c r="P3709" s="4"/>
      <c r="V3709" s="4"/>
      <c r="W3709" s="4"/>
      <c r="AG3709" s="9"/>
      <c r="AT3709" s="4"/>
      <c r="AU3709" s="4"/>
      <c r="BA3709" s="4"/>
      <c r="BB3709" s="4"/>
    </row>
    <row r="3710" spans="15:54" x14ac:dyDescent="0.4">
      <c r="O3710" s="4"/>
      <c r="P3710" s="4"/>
      <c r="V3710" s="4"/>
      <c r="W3710" s="4"/>
      <c r="AG3710" s="9"/>
      <c r="AT3710" s="4"/>
      <c r="AU3710" s="4"/>
      <c r="BA3710" s="4"/>
      <c r="BB3710" s="4"/>
    </row>
    <row r="3711" spans="15:54" x14ac:dyDescent="0.4">
      <c r="O3711" s="4"/>
      <c r="P3711" s="4"/>
      <c r="V3711" s="4"/>
      <c r="W3711" s="4"/>
      <c r="AG3711" s="9"/>
      <c r="AT3711" s="4"/>
      <c r="AU3711" s="4"/>
      <c r="BA3711" s="4"/>
      <c r="BB3711" s="4"/>
    </row>
    <row r="3712" spans="15:54" x14ac:dyDescent="0.4">
      <c r="O3712" s="4"/>
      <c r="P3712" s="4"/>
      <c r="V3712" s="4"/>
      <c r="W3712" s="4"/>
      <c r="AG3712" s="9"/>
      <c r="AT3712" s="4"/>
      <c r="AU3712" s="4"/>
      <c r="BA3712" s="4"/>
      <c r="BB3712" s="4"/>
    </row>
    <row r="3713" spans="15:54" x14ac:dyDescent="0.4">
      <c r="O3713" s="4"/>
      <c r="P3713" s="4"/>
      <c r="V3713" s="4"/>
      <c r="W3713" s="4"/>
      <c r="AG3713" s="9"/>
      <c r="AT3713" s="4"/>
      <c r="AU3713" s="4"/>
      <c r="BA3713" s="4"/>
      <c r="BB3713" s="4"/>
    </row>
    <row r="3714" spans="15:54" x14ac:dyDescent="0.4">
      <c r="O3714" s="4"/>
      <c r="P3714" s="4"/>
      <c r="V3714" s="4"/>
      <c r="W3714" s="4"/>
      <c r="AG3714" s="9"/>
      <c r="AT3714" s="4"/>
      <c r="AU3714" s="4"/>
      <c r="BA3714" s="4"/>
      <c r="BB3714" s="4"/>
    </row>
    <row r="3715" spans="15:54" x14ac:dyDescent="0.4">
      <c r="O3715" s="4"/>
      <c r="P3715" s="4"/>
      <c r="V3715" s="4"/>
      <c r="W3715" s="4"/>
      <c r="AG3715" s="9"/>
      <c r="AT3715" s="4"/>
      <c r="AU3715" s="4"/>
      <c r="BA3715" s="4"/>
      <c r="BB3715" s="4"/>
    </row>
    <row r="3716" spans="15:54" x14ac:dyDescent="0.4">
      <c r="O3716" s="4"/>
      <c r="P3716" s="4"/>
      <c r="V3716" s="4"/>
      <c r="W3716" s="4"/>
      <c r="AG3716" s="9"/>
      <c r="AT3716" s="4"/>
      <c r="AU3716" s="4"/>
      <c r="BA3716" s="4"/>
      <c r="BB3716" s="4"/>
    </row>
    <row r="3717" spans="15:54" x14ac:dyDescent="0.4">
      <c r="O3717" s="4"/>
      <c r="P3717" s="4"/>
      <c r="V3717" s="4"/>
      <c r="W3717" s="4"/>
      <c r="AG3717" s="9"/>
      <c r="AT3717" s="4"/>
      <c r="AU3717" s="4"/>
      <c r="BA3717" s="4"/>
      <c r="BB3717" s="4"/>
    </row>
    <row r="3718" spans="15:54" x14ac:dyDescent="0.4">
      <c r="O3718" s="4"/>
      <c r="P3718" s="4"/>
      <c r="V3718" s="4"/>
      <c r="W3718" s="4"/>
      <c r="AG3718" s="9"/>
      <c r="AT3718" s="4"/>
      <c r="AU3718" s="4"/>
      <c r="BA3718" s="4"/>
      <c r="BB3718" s="4"/>
    </row>
    <row r="3719" spans="15:54" x14ac:dyDescent="0.4">
      <c r="O3719" s="4"/>
      <c r="P3719" s="4"/>
      <c r="V3719" s="4"/>
      <c r="W3719" s="4"/>
      <c r="AG3719" s="9"/>
      <c r="AT3719" s="4"/>
      <c r="AU3719" s="4"/>
      <c r="BA3719" s="4"/>
      <c r="BB3719" s="4"/>
    </row>
    <row r="3720" spans="15:54" x14ac:dyDescent="0.4">
      <c r="O3720" s="4"/>
      <c r="P3720" s="4"/>
      <c r="V3720" s="4"/>
      <c r="W3720" s="4"/>
      <c r="AG3720" s="9"/>
      <c r="AT3720" s="4"/>
      <c r="AU3720" s="4"/>
      <c r="BA3720" s="4"/>
      <c r="BB3720" s="4"/>
    </row>
    <row r="3721" spans="15:54" x14ac:dyDescent="0.4">
      <c r="O3721" s="4"/>
      <c r="P3721" s="4"/>
      <c r="V3721" s="4"/>
      <c r="W3721" s="4"/>
      <c r="AG3721" s="9"/>
      <c r="AT3721" s="4"/>
      <c r="AU3721" s="4"/>
      <c r="BA3721" s="4"/>
      <c r="BB3721" s="4"/>
    </row>
    <row r="3722" spans="15:54" x14ac:dyDescent="0.4">
      <c r="O3722" s="4"/>
      <c r="P3722" s="4"/>
      <c r="V3722" s="4"/>
      <c r="W3722" s="4"/>
      <c r="AG3722" s="9"/>
      <c r="AT3722" s="4"/>
      <c r="AU3722" s="4"/>
      <c r="BA3722" s="4"/>
      <c r="BB3722" s="4"/>
    </row>
    <row r="3723" spans="15:54" x14ac:dyDescent="0.4">
      <c r="O3723" s="4"/>
      <c r="P3723" s="4"/>
      <c r="V3723" s="4"/>
      <c r="W3723" s="4"/>
      <c r="AG3723" s="9"/>
      <c r="AT3723" s="4"/>
      <c r="AU3723" s="4"/>
      <c r="BA3723" s="4"/>
      <c r="BB3723" s="4"/>
    </row>
    <row r="3724" spans="15:54" x14ac:dyDescent="0.4">
      <c r="O3724" s="4"/>
      <c r="P3724" s="4"/>
      <c r="V3724" s="4"/>
      <c r="W3724" s="4"/>
      <c r="AG3724" s="9"/>
      <c r="AT3724" s="4"/>
      <c r="AU3724" s="4"/>
      <c r="BA3724" s="4"/>
      <c r="BB3724" s="4"/>
    </row>
    <row r="3725" spans="15:54" x14ac:dyDescent="0.4">
      <c r="O3725" s="4"/>
      <c r="P3725" s="4"/>
      <c r="V3725" s="4"/>
      <c r="W3725" s="4"/>
      <c r="AG3725" s="9"/>
      <c r="AT3725" s="4"/>
      <c r="AU3725" s="4"/>
      <c r="BA3725" s="4"/>
      <c r="BB3725" s="4"/>
    </row>
    <row r="3726" spans="15:54" x14ac:dyDescent="0.4">
      <c r="O3726" s="4"/>
      <c r="P3726" s="4"/>
      <c r="V3726" s="4"/>
      <c r="W3726" s="4"/>
      <c r="AG3726" s="9"/>
      <c r="AT3726" s="4"/>
      <c r="AU3726" s="4"/>
      <c r="BA3726" s="4"/>
      <c r="BB3726" s="4"/>
    </row>
    <row r="3727" spans="15:54" x14ac:dyDescent="0.4">
      <c r="O3727" s="4"/>
      <c r="P3727" s="4"/>
      <c r="V3727" s="4"/>
      <c r="W3727" s="4"/>
      <c r="AG3727" s="9"/>
      <c r="AT3727" s="4"/>
      <c r="AU3727" s="4"/>
      <c r="BA3727" s="4"/>
      <c r="BB3727" s="4"/>
    </row>
    <row r="3728" spans="15:54" x14ac:dyDescent="0.4">
      <c r="O3728" s="4"/>
      <c r="P3728" s="4"/>
      <c r="V3728" s="4"/>
      <c r="W3728" s="4"/>
      <c r="AG3728" s="9"/>
      <c r="AT3728" s="4"/>
      <c r="AU3728" s="4"/>
      <c r="BA3728" s="4"/>
      <c r="BB3728" s="4"/>
    </row>
    <row r="3729" spans="15:54" x14ac:dyDescent="0.4">
      <c r="O3729" s="4"/>
      <c r="P3729" s="4"/>
      <c r="V3729" s="4"/>
      <c r="W3729" s="4"/>
      <c r="AG3729" s="9"/>
      <c r="AT3729" s="4"/>
      <c r="AU3729" s="4"/>
      <c r="BA3729" s="4"/>
      <c r="BB3729" s="4"/>
    </row>
    <row r="3730" spans="15:54" x14ac:dyDescent="0.4">
      <c r="O3730" s="4"/>
      <c r="P3730" s="4"/>
      <c r="V3730" s="4"/>
      <c r="W3730" s="4"/>
      <c r="AG3730" s="9"/>
      <c r="AT3730" s="4"/>
      <c r="AU3730" s="4"/>
      <c r="BA3730" s="4"/>
      <c r="BB3730" s="4"/>
    </row>
    <row r="3731" spans="15:54" x14ac:dyDescent="0.4">
      <c r="O3731" s="4"/>
      <c r="P3731" s="4"/>
      <c r="V3731" s="4"/>
      <c r="W3731" s="4"/>
      <c r="AG3731" s="9"/>
      <c r="AT3731" s="4"/>
      <c r="AU3731" s="4"/>
      <c r="BA3731" s="4"/>
      <c r="BB3731" s="4"/>
    </row>
    <row r="3732" spans="15:54" x14ac:dyDescent="0.4">
      <c r="O3732" s="4"/>
      <c r="P3732" s="4"/>
      <c r="V3732" s="4"/>
      <c r="W3732" s="4"/>
      <c r="AG3732" s="9"/>
      <c r="AT3732" s="4"/>
      <c r="AU3732" s="4"/>
      <c r="BA3732" s="4"/>
      <c r="BB3732" s="4"/>
    </row>
    <row r="3733" spans="15:54" x14ac:dyDescent="0.4">
      <c r="O3733" s="4"/>
      <c r="P3733" s="4"/>
      <c r="V3733" s="4"/>
      <c r="W3733" s="4"/>
      <c r="AG3733" s="9"/>
      <c r="AT3733" s="4"/>
      <c r="AU3733" s="4"/>
      <c r="BA3733" s="4"/>
      <c r="BB3733" s="4"/>
    </row>
    <row r="3734" spans="15:54" x14ac:dyDescent="0.4">
      <c r="O3734" s="4"/>
      <c r="P3734" s="4"/>
      <c r="V3734" s="4"/>
      <c r="W3734" s="4"/>
      <c r="AG3734" s="9"/>
      <c r="AT3734" s="4"/>
      <c r="AU3734" s="4"/>
      <c r="BA3734" s="4"/>
      <c r="BB3734" s="4"/>
    </row>
    <row r="3735" spans="15:54" x14ac:dyDescent="0.4">
      <c r="O3735" s="4"/>
      <c r="P3735" s="4"/>
      <c r="V3735" s="4"/>
      <c r="W3735" s="4"/>
      <c r="AG3735" s="9"/>
      <c r="AT3735" s="4"/>
      <c r="AU3735" s="4"/>
      <c r="BA3735" s="4"/>
      <c r="BB3735" s="4"/>
    </row>
    <row r="3736" spans="15:54" x14ac:dyDescent="0.4">
      <c r="O3736" s="4"/>
      <c r="P3736" s="4"/>
      <c r="V3736" s="4"/>
      <c r="W3736" s="4"/>
      <c r="AG3736" s="9"/>
      <c r="AT3736" s="4"/>
      <c r="AU3736" s="4"/>
      <c r="BA3736" s="4"/>
      <c r="BB3736" s="4"/>
    </row>
    <row r="3737" spans="15:54" x14ac:dyDescent="0.4">
      <c r="O3737" s="4"/>
      <c r="P3737" s="4"/>
      <c r="V3737" s="4"/>
      <c r="W3737" s="4"/>
      <c r="AG3737" s="9"/>
      <c r="AT3737" s="4"/>
      <c r="AU3737" s="4"/>
      <c r="BA3737" s="4"/>
      <c r="BB3737" s="4"/>
    </row>
    <row r="3738" spans="15:54" x14ac:dyDescent="0.4">
      <c r="O3738" s="4"/>
      <c r="P3738" s="4"/>
      <c r="V3738" s="4"/>
      <c r="W3738" s="4"/>
      <c r="AG3738" s="9"/>
      <c r="AT3738" s="4"/>
      <c r="AU3738" s="4"/>
      <c r="BA3738" s="4"/>
      <c r="BB3738" s="4"/>
    </row>
    <row r="3739" spans="15:54" x14ac:dyDescent="0.4">
      <c r="O3739" s="4"/>
      <c r="P3739" s="4"/>
      <c r="V3739" s="4"/>
      <c r="W3739" s="4"/>
      <c r="AG3739" s="9"/>
      <c r="AT3739" s="4"/>
      <c r="AU3739" s="4"/>
      <c r="BA3739" s="4"/>
      <c r="BB3739" s="4"/>
    </row>
    <row r="3740" spans="15:54" x14ac:dyDescent="0.4">
      <c r="O3740" s="4"/>
      <c r="P3740" s="4"/>
      <c r="V3740" s="4"/>
      <c r="W3740" s="4"/>
      <c r="AG3740" s="9"/>
      <c r="AT3740" s="4"/>
      <c r="AU3740" s="4"/>
      <c r="BA3740" s="4"/>
      <c r="BB3740" s="4"/>
    </row>
    <row r="3741" spans="15:54" x14ac:dyDescent="0.4">
      <c r="O3741" s="4"/>
      <c r="P3741" s="4"/>
      <c r="V3741" s="4"/>
      <c r="W3741" s="4"/>
      <c r="AG3741" s="9"/>
      <c r="AT3741" s="4"/>
      <c r="AU3741" s="4"/>
      <c r="BA3741" s="4"/>
      <c r="BB3741" s="4"/>
    </row>
    <row r="3742" spans="15:54" x14ac:dyDescent="0.4">
      <c r="O3742" s="4"/>
      <c r="P3742" s="4"/>
      <c r="V3742" s="4"/>
      <c r="W3742" s="4"/>
      <c r="AG3742" s="9"/>
      <c r="AT3742" s="4"/>
      <c r="AU3742" s="4"/>
      <c r="BA3742" s="4"/>
      <c r="BB3742" s="4"/>
    </row>
    <row r="3743" spans="15:54" x14ac:dyDescent="0.4">
      <c r="O3743" s="4"/>
      <c r="P3743" s="4"/>
      <c r="V3743" s="4"/>
      <c r="W3743" s="4"/>
      <c r="AG3743" s="9"/>
      <c r="AT3743" s="4"/>
      <c r="AU3743" s="4"/>
      <c r="BA3743" s="4"/>
      <c r="BB3743" s="4"/>
    </row>
    <row r="3744" spans="15:54" x14ac:dyDescent="0.4">
      <c r="O3744" s="4"/>
      <c r="P3744" s="4"/>
      <c r="V3744" s="4"/>
      <c r="W3744" s="4"/>
      <c r="AG3744" s="9"/>
      <c r="AT3744" s="4"/>
      <c r="AU3744" s="4"/>
      <c r="BA3744" s="4"/>
      <c r="BB3744" s="4"/>
    </row>
    <row r="3745" spans="15:54" x14ac:dyDescent="0.4">
      <c r="O3745" s="4"/>
      <c r="P3745" s="4"/>
      <c r="V3745" s="4"/>
      <c r="W3745" s="4"/>
      <c r="AG3745" s="9"/>
      <c r="AT3745" s="4"/>
      <c r="AU3745" s="4"/>
      <c r="BA3745" s="4"/>
      <c r="BB3745" s="4"/>
    </row>
    <row r="3746" spans="15:54" x14ac:dyDescent="0.4">
      <c r="O3746" s="4"/>
      <c r="P3746" s="4"/>
      <c r="V3746" s="4"/>
      <c r="W3746" s="4"/>
      <c r="AG3746" s="9"/>
      <c r="AT3746" s="4"/>
      <c r="AU3746" s="4"/>
      <c r="BA3746" s="4"/>
      <c r="BB3746" s="4"/>
    </row>
    <row r="3747" spans="15:54" x14ac:dyDescent="0.4">
      <c r="O3747" s="4"/>
      <c r="P3747" s="4"/>
      <c r="V3747" s="4"/>
      <c r="W3747" s="4"/>
      <c r="AG3747" s="9"/>
      <c r="AT3747" s="4"/>
      <c r="AU3747" s="4"/>
      <c r="BA3747" s="4"/>
      <c r="BB3747" s="4"/>
    </row>
    <row r="3748" spans="15:54" x14ac:dyDescent="0.4">
      <c r="O3748" s="4"/>
      <c r="P3748" s="4"/>
      <c r="V3748" s="4"/>
      <c r="W3748" s="4"/>
      <c r="AG3748" s="9"/>
      <c r="AT3748" s="4"/>
      <c r="AU3748" s="4"/>
      <c r="BA3748" s="4"/>
      <c r="BB3748" s="4"/>
    </row>
    <row r="3749" spans="15:54" x14ac:dyDescent="0.4">
      <c r="O3749" s="4"/>
      <c r="P3749" s="4"/>
      <c r="V3749" s="4"/>
      <c r="W3749" s="4"/>
      <c r="AG3749" s="9"/>
      <c r="AT3749" s="4"/>
      <c r="AU3749" s="4"/>
      <c r="BA3749" s="4"/>
      <c r="BB3749" s="4"/>
    </row>
    <row r="3750" spans="15:54" x14ac:dyDescent="0.4">
      <c r="O3750" s="4"/>
      <c r="P3750" s="4"/>
      <c r="V3750" s="4"/>
      <c r="W3750" s="4"/>
      <c r="AG3750" s="9"/>
      <c r="AT3750" s="4"/>
      <c r="AU3750" s="4"/>
      <c r="BA3750" s="4"/>
      <c r="BB3750" s="4"/>
    </row>
    <row r="3751" spans="15:54" x14ac:dyDescent="0.4">
      <c r="O3751" s="4"/>
      <c r="P3751" s="4"/>
      <c r="V3751" s="4"/>
      <c r="W3751" s="4"/>
      <c r="AG3751" s="9"/>
      <c r="AT3751" s="4"/>
      <c r="AU3751" s="4"/>
      <c r="BA3751" s="4"/>
      <c r="BB3751" s="4"/>
    </row>
    <row r="3752" spans="15:54" x14ac:dyDescent="0.4">
      <c r="O3752" s="4"/>
      <c r="P3752" s="4"/>
      <c r="V3752" s="4"/>
      <c r="W3752" s="4"/>
      <c r="AT3752" s="4"/>
      <c r="AU3752" s="4"/>
      <c r="BA3752" s="4"/>
      <c r="BB3752" s="4"/>
    </row>
    <row r="3753" spans="15:54" x14ac:dyDescent="0.4">
      <c r="O3753" s="4"/>
      <c r="P3753" s="4"/>
      <c r="V3753" s="4"/>
      <c r="W3753" s="4"/>
      <c r="AG3753" s="9"/>
      <c r="AT3753" s="4"/>
      <c r="AU3753" s="4"/>
      <c r="BA3753" s="4"/>
      <c r="BB3753" s="4"/>
    </row>
    <row r="3754" spans="15:54" x14ac:dyDescent="0.4">
      <c r="O3754" s="4"/>
      <c r="P3754" s="4"/>
      <c r="V3754" s="4"/>
      <c r="W3754" s="4"/>
      <c r="AG3754" s="9"/>
      <c r="AT3754" s="4"/>
      <c r="AU3754" s="4"/>
      <c r="BA3754" s="4"/>
      <c r="BB3754" s="4"/>
    </row>
    <row r="3755" spans="15:54" x14ac:dyDescent="0.4">
      <c r="O3755" s="4"/>
      <c r="P3755" s="4"/>
      <c r="V3755" s="4"/>
      <c r="W3755" s="4"/>
      <c r="AG3755" s="9"/>
      <c r="AT3755" s="4"/>
      <c r="AU3755" s="4"/>
      <c r="BA3755" s="4"/>
      <c r="BB3755" s="4"/>
    </row>
    <row r="3756" spans="15:54" x14ac:dyDescent="0.4">
      <c r="O3756" s="4"/>
      <c r="P3756" s="4"/>
      <c r="V3756" s="4"/>
      <c r="W3756" s="4"/>
      <c r="AG3756" s="9"/>
      <c r="AT3756" s="4"/>
      <c r="AU3756" s="4"/>
      <c r="BA3756" s="4"/>
      <c r="BB3756" s="4"/>
    </row>
    <row r="3757" spans="15:54" x14ac:dyDescent="0.4">
      <c r="O3757" s="4"/>
      <c r="P3757" s="4"/>
      <c r="V3757" s="4"/>
      <c r="W3757" s="4"/>
      <c r="AG3757" s="9"/>
      <c r="AT3757" s="4"/>
      <c r="AU3757" s="4"/>
      <c r="BA3757" s="4"/>
      <c r="BB3757" s="4"/>
    </row>
    <row r="3758" spans="15:54" x14ac:dyDescent="0.4">
      <c r="O3758" s="4"/>
      <c r="P3758" s="4"/>
      <c r="V3758" s="4"/>
      <c r="W3758" s="4"/>
      <c r="AG3758" s="9"/>
      <c r="AT3758" s="4"/>
      <c r="AU3758" s="4"/>
      <c r="BA3758" s="4"/>
      <c r="BB3758" s="4"/>
    </row>
    <row r="3759" spans="15:54" x14ac:dyDescent="0.4">
      <c r="O3759" s="4"/>
      <c r="P3759" s="4"/>
      <c r="V3759" s="4"/>
      <c r="W3759" s="4"/>
      <c r="AG3759" s="9"/>
      <c r="AT3759" s="4"/>
      <c r="AU3759" s="4"/>
      <c r="BA3759" s="4"/>
      <c r="BB3759" s="4"/>
    </row>
    <row r="3760" spans="15:54" x14ac:dyDescent="0.4">
      <c r="O3760" s="4"/>
      <c r="P3760" s="4"/>
      <c r="V3760" s="4"/>
      <c r="W3760" s="4"/>
      <c r="AG3760" s="9"/>
      <c r="AT3760" s="4"/>
      <c r="AU3760" s="4"/>
      <c r="BA3760" s="4"/>
      <c r="BB3760" s="4"/>
    </row>
    <row r="3761" spans="15:54" x14ac:dyDescent="0.4">
      <c r="O3761" s="4"/>
      <c r="P3761" s="4"/>
      <c r="V3761" s="4"/>
      <c r="W3761" s="4"/>
      <c r="AG3761" s="9"/>
      <c r="AT3761" s="4"/>
      <c r="AU3761" s="4"/>
      <c r="BA3761" s="4"/>
      <c r="BB3761" s="4"/>
    </row>
    <row r="3762" spans="15:54" x14ac:dyDescent="0.4">
      <c r="O3762" s="4"/>
      <c r="P3762" s="4"/>
      <c r="V3762" s="4"/>
      <c r="W3762" s="4"/>
      <c r="AG3762" s="9"/>
      <c r="AT3762" s="4"/>
      <c r="AU3762" s="4"/>
      <c r="BA3762" s="4"/>
      <c r="BB3762" s="4"/>
    </row>
    <row r="3763" spans="15:54" x14ac:dyDescent="0.4">
      <c r="O3763" s="4"/>
      <c r="P3763" s="4"/>
      <c r="V3763" s="4"/>
      <c r="W3763" s="4"/>
      <c r="AG3763" s="9"/>
      <c r="AT3763" s="4"/>
      <c r="AU3763" s="4"/>
      <c r="BA3763" s="4"/>
      <c r="BB3763" s="4"/>
    </row>
    <row r="3764" spans="15:54" x14ac:dyDescent="0.4">
      <c r="O3764" s="4"/>
      <c r="P3764" s="4"/>
      <c r="V3764" s="4"/>
      <c r="W3764" s="4"/>
      <c r="AG3764" s="9"/>
      <c r="AT3764" s="4"/>
      <c r="AU3764" s="4"/>
      <c r="BA3764" s="4"/>
      <c r="BB3764" s="4"/>
    </row>
    <row r="3765" spans="15:54" x14ac:dyDescent="0.4">
      <c r="O3765" s="4"/>
      <c r="P3765" s="4"/>
      <c r="V3765" s="4"/>
      <c r="W3765" s="4"/>
      <c r="AG3765" s="9"/>
      <c r="AT3765" s="4"/>
      <c r="AU3765" s="4"/>
      <c r="BA3765" s="4"/>
      <c r="BB3765" s="4"/>
    </row>
    <row r="3766" spans="15:54" x14ac:dyDescent="0.4">
      <c r="O3766" s="4"/>
      <c r="P3766" s="4"/>
      <c r="V3766" s="4"/>
      <c r="W3766" s="4"/>
      <c r="AG3766" s="9"/>
      <c r="AT3766" s="4"/>
      <c r="AU3766" s="4"/>
      <c r="BA3766" s="4"/>
      <c r="BB3766" s="4"/>
    </row>
    <row r="3767" spans="15:54" x14ac:dyDescent="0.4">
      <c r="O3767" s="4"/>
      <c r="P3767" s="4"/>
      <c r="V3767" s="4"/>
      <c r="W3767" s="4"/>
      <c r="AG3767" s="9"/>
      <c r="AT3767" s="4"/>
      <c r="AU3767" s="4"/>
      <c r="BA3767" s="4"/>
      <c r="BB3767" s="4"/>
    </row>
    <row r="3768" spans="15:54" x14ac:dyDescent="0.4">
      <c r="O3768" s="4"/>
      <c r="P3768" s="4"/>
      <c r="V3768" s="4"/>
      <c r="W3768" s="4"/>
      <c r="AG3768" s="9"/>
      <c r="AT3768" s="4"/>
      <c r="AU3768" s="4"/>
      <c r="BA3768" s="4"/>
      <c r="BB3768" s="4"/>
    </row>
    <row r="3769" spans="15:54" x14ac:dyDescent="0.4">
      <c r="O3769" s="4"/>
      <c r="P3769" s="4"/>
      <c r="V3769" s="4"/>
      <c r="W3769" s="4"/>
      <c r="AG3769" s="9"/>
      <c r="AT3769" s="4"/>
      <c r="AU3769" s="4"/>
      <c r="BA3769" s="4"/>
      <c r="BB3769" s="4"/>
    </row>
    <row r="3770" spans="15:54" x14ac:dyDescent="0.4">
      <c r="O3770" s="4"/>
      <c r="P3770" s="4"/>
      <c r="V3770" s="4"/>
      <c r="W3770" s="4"/>
      <c r="AG3770" s="9"/>
      <c r="AT3770" s="4"/>
      <c r="AU3770" s="4"/>
      <c r="BA3770" s="4"/>
      <c r="BB3770" s="4"/>
    </row>
    <row r="3771" spans="15:54" x14ac:dyDescent="0.4">
      <c r="O3771" s="4"/>
      <c r="P3771" s="4"/>
      <c r="V3771" s="4"/>
      <c r="W3771" s="4"/>
      <c r="AG3771" s="9"/>
      <c r="AT3771" s="4"/>
      <c r="AU3771" s="4"/>
      <c r="BA3771" s="4"/>
      <c r="BB3771" s="4"/>
    </row>
    <row r="3772" spans="15:54" x14ac:dyDescent="0.4">
      <c r="O3772" s="4"/>
      <c r="P3772" s="4"/>
      <c r="V3772" s="4"/>
      <c r="W3772" s="4"/>
      <c r="AT3772" s="4"/>
      <c r="AU3772" s="4"/>
      <c r="BA3772" s="4"/>
      <c r="BB3772" s="4"/>
    </row>
    <row r="3773" spans="15:54" x14ac:dyDescent="0.4">
      <c r="O3773" s="4"/>
      <c r="P3773" s="4"/>
      <c r="V3773" s="4"/>
      <c r="W3773" s="4"/>
      <c r="AG3773" s="9"/>
      <c r="AT3773" s="4"/>
      <c r="AU3773" s="4"/>
      <c r="BA3773" s="4"/>
      <c r="BB3773" s="4"/>
    </row>
    <row r="3774" spans="15:54" x14ac:dyDescent="0.4">
      <c r="O3774" s="4"/>
      <c r="P3774" s="4"/>
      <c r="V3774" s="4"/>
      <c r="W3774" s="4"/>
      <c r="AG3774" s="9"/>
      <c r="AT3774" s="4"/>
      <c r="AU3774" s="4"/>
      <c r="BA3774" s="4"/>
      <c r="BB3774" s="4"/>
    </row>
    <row r="3775" spans="15:54" x14ac:dyDescent="0.4">
      <c r="O3775" s="4"/>
      <c r="P3775" s="4"/>
      <c r="V3775" s="4"/>
      <c r="W3775" s="4"/>
      <c r="AG3775" s="9"/>
      <c r="AT3775" s="4"/>
      <c r="AU3775" s="4"/>
      <c r="BA3775" s="4"/>
      <c r="BB3775" s="4"/>
    </row>
    <row r="3776" spans="15:54" x14ac:dyDescent="0.4">
      <c r="O3776" s="4"/>
      <c r="P3776" s="4"/>
      <c r="V3776" s="4"/>
      <c r="W3776" s="4"/>
      <c r="AG3776" s="9"/>
      <c r="AT3776" s="4"/>
      <c r="AU3776" s="4"/>
      <c r="BA3776" s="4"/>
      <c r="BB3776" s="4"/>
    </row>
    <row r="3777" spans="15:54" x14ac:dyDescent="0.4">
      <c r="O3777" s="4"/>
      <c r="P3777" s="4"/>
      <c r="V3777" s="4"/>
      <c r="W3777" s="4"/>
      <c r="AG3777" s="9"/>
      <c r="AT3777" s="4"/>
      <c r="AU3777" s="4"/>
      <c r="BA3777" s="4"/>
      <c r="BB3777" s="4"/>
    </row>
    <row r="3778" spans="15:54" x14ac:dyDescent="0.4">
      <c r="O3778" s="4"/>
      <c r="P3778" s="4"/>
      <c r="V3778" s="4"/>
      <c r="W3778" s="4"/>
      <c r="AG3778" s="9"/>
      <c r="AT3778" s="4"/>
      <c r="AU3778" s="4"/>
      <c r="BA3778" s="4"/>
      <c r="BB3778" s="4"/>
    </row>
    <row r="3779" spans="15:54" x14ac:dyDescent="0.4">
      <c r="O3779" s="4"/>
      <c r="P3779" s="4"/>
      <c r="V3779" s="4"/>
      <c r="W3779" s="4"/>
      <c r="AG3779" s="9"/>
      <c r="AT3779" s="4"/>
      <c r="AU3779" s="4"/>
      <c r="BA3779" s="4"/>
      <c r="BB3779" s="4"/>
    </row>
    <row r="3780" spans="15:54" x14ac:dyDescent="0.4">
      <c r="O3780" s="4"/>
      <c r="P3780" s="4"/>
      <c r="V3780" s="4"/>
      <c r="W3780" s="4"/>
      <c r="AG3780" s="9"/>
      <c r="AT3780" s="4"/>
      <c r="AU3780" s="4"/>
      <c r="BA3780" s="4"/>
      <c r="BB3780" s="4"/>
    </row>
    <row r="3781" spans="15:54" x14ac:dyDescent="0.4">
      <c r="O3781" s="4"/>
      <c r="P3781" s="4"/>
      <c r="V3781" s="4"/>
      <c r="W3781" s="4"/>
      <c r="AG3781" s="9"/>
      <c r="AT3781" s="4"/>
      <c r="AU3781" s="4"/>
      <c r="BA3781" s="4"/>
      <c r="BB3781" s="4"/>
    </row>
    <row r="3782" spans="15:54" x14ac:dyDescent="0.4">
      <c r="O3782" s="4"/>
      <c r="P3782" s="4"/>
      <c r="V3782" s="4"/>
      <c r="W3782" s="4"/>
      <c r="AG3782" s="9"/>
      <c r="AT3782" s="4"/>
      <c r="AU3782" s="4"/>
      <c r="BA3782" s="4"/>
      <c r="BB3782" s="4"/>
    </row>
    <row r="3783" spans="15:54" x14ac:dyDescent="0.4">
      <c r="O3783" s="4"/>
      <c r="P3783" s="4"/>
      <c r="V3783" s="4"/>
      <c r="W3783" s="4"/>
      <c r="AG3783" s="9"/>
      <c r="AT3783" s="4"/>
      <c r="AU3783" s="4"/>
      <c r="BA3783" s="4"/>
      <c r="BB3783" s="4"/>
    </row>
    <row r="3784" spans="15:54" x14ac:dyDescent="0.4">
      <c r="O3784" s="4"/>
      <c r="P3784" s="4"/>
      <c r="V3784" s="4"/>
      <c r="W3784" s="4"/>
      <c r="AG3784" s="9"/>
      <c r="AT3784" s="4"/>
      <c r="AU3784" s="4"/>
      <c r="BA3784" s="4"/>
      <c r="BB3784" s="4"/>
    </row>
    <row r="3785" spans="15:54" x14ac:dyDescent="0.4">
      <c r="O3785" s="4"/>
      <c r="P3785" s="4"/>
      <c r="V3785" s="4"/>
      <c r="W3785" s="4"/>
      <c r="AG3785" s="9"/>
      <c r="AT3785" s="4"/>
      <c r="AU3785" s="4"/>
      <c r="BA3785" s="4"/>
      <c r="BB3785" s="4"/>
    </row>
    <row r="3786" spans="15:54" x14ac:dyDescent="0.4">
      <c r="O3786" s="4"/>
      <c r="P3786" s="4"/>
      <c r="V3786" s="4"/>
      <c r="W3786" s="4"/>
      <c r="AG3786" s="9"/>
      <c r="AT3786" s="4"/>
      <c r="AU3786" s="4"/>
      <c r="BA3786" s="4"/>
      <c r="BB3786" s="4"/>
    </row>
    <row r="3787" spans="15:54" x14ac:dyDescent="0.4">
      <c r="O3787" s="4"/>
      <c r="P3787" s="4"/>
      <c r="V3787" s="4"/>
      <c r="W3787" s="4"/>
      <c r="AG3787" s="9"/>
      <c r="AT3787" s="4"/>
      <c r="AU3787" s="4"/>
      <c r="BA3787" s="4"/>
      <c r="BB3787" s="4"/>
    </row>
    <row r="3788" spans="15:54" x14ac:dyDescent="0.4">
      <c r="O3788" s="4"/>
      <c r="P3788" s="4"/>
      <c r="V3788" s="4"/>
      <c r="W3788" s="4"/>
      <c r="AG3788" s="9"/>
      <c r="AT3788" s="4"/>
      <c r="AU3788" s="4"/>
      <c r="BA3788" s="4"/>
      <c r="BB3788" s="4"/>
    </row>
    <row r="3789" spans="15:54" x14ac:dyDescent="0.4">
      <c r="O3789" s="4"/>
      <c r="P3789" s="4"/>
      <c r="V3789" s="4"/>
      <c r="W3789" s="4"/>
      <c r="AG3789" s="9"/>
      <c r="AT3789" s="4"/>
      <c r="AU3789" s="4"/>
      <c r="BA3789" s="4"/>
      <c r="BB3789" s="4"/>
    </row>
    <row r="3790" spans="15:54" x14ac:dyDescent="0.4">
      <c r="O3790" s="4"/>
      <c r="P3790" s="4"/>
      <c r="V3790" s="4"/>
      <c r="W3790" s="4"/>
      <c r="AG3790" s="9"/>
      <c r="AT3790" s="4"/>
      <c r="AU3790" s="4"/>
      <c r="BA3790" s="4"/>
      <c r="BB3790" s="4"/>
    </row>
    <row r="3791" spans="15:54" x14ac:dyDescent="0.4">
      <c r="O3791" s="4"/>
      <c r="P3791" s="4"/>
      <c r="V3791" s="4"/>
      <c r="W3791" s="4"/>
      <c r="AG3791" s="9"/>
      <c r="AT3791" s="4"/>
      <c r="AU3791" s="4"/>
      <c r="BA3791" s="4"/>
      <c r="BB3791" s="4"/>
    </row>
    <row r="3792" spans="15:54" x14ac:dyDescent="0.4">
      <c r="O3792" s="4"/>
      <c r="P3792" s="4"/>
      <c r="V3792" s="4"/>
      <c r="W3792" s="4"/>
      <c r="AG3792" s="9"/>
      <c r="AT3792" s="4"/>
      <c r="AU3792" s="4"/>
      <c r="BA3792" s="4"/>
      <c r="BB3792" s="4"/>
    </row>
    <row r="3793" spans="15:54" x14ac:dyDescent="0.4">
      <c r="O3793" s="4"/>
      <c r="P3793" s="4"/>
      <c r="V3793" s="4"/>
      <c r="W3793" s="4"/>
      <c r="AG3793" s="9"/>
      <c r="AT3793" s="4"/>
      <c r="AU3793" s="4"/>
      <c r="BA3793" s="4"/>
      <c r="BB3793" s="4"/>
    </row>
    <row r="3794" spans="15:54" x14ac:dyDescent="0.4">
      <c r="O3794" s="4"/>
      <c r="P3794" s="4"/>
      <c r="V3794" s="4"/>
      <c r="W3794" s="4"/>
      <c r="AG3794" s="9"/>
      <c r="AT3794" s="4"/>
      <c r="AU3794" s="4"/>
      <c r="BA3794" s="4"/>
      <c r="BB3794" s="4"/>
    </row>
    <row r="3795" spans="15:54" x14ac:dyDescent="0.4">
      <c r="O3795" s="4"/>
      <c r="P3795" s="4"/>
      <c r="V3795" s="4"/>
      <c r="W3795" s="4"/>
      <c r="AG3795" s="9"/>
      <c r="AT3795" s="4"/>
      <c r="AU3795" s="4"/>
      <c r="BA3795" s="4"/>
      <c r="BB3795" s="4"/>
    </row>
    <row r="3796" spans="15:54" x14ac:dyDescent="0.4">
      <c r="O3796" s="4"/>
      <c r="P3796" s="4"/>
      <c r="V3796" s="4"/>
      <c r="W3796" s="4"/>
      <c r="AG3796" s="9"/>
      <c r="AT3796" s="4"/>
      <c r="AU3796" s="4"/>
      <c r="BA3796" s="4"/>
      <c r="BB3796" s="4"/>
    </row>
    <row r="3797" spans="15:54" x14ac:dyDescent="0.4">
      <c r="O3797" s="4"/>
      <c r="P3797" s="4"/>
      <c r="V3797" s="4"/>
      <c r="W3797" s="4"/>
      <c r="AG3797" s="9"/>
      <c r="AT3797" s="4"/>
      <c r="AU3797" s="4"/>
      <c r="BA3797" s="4"/>
      <c r="BB3797" s="4"/>
    </row>
    <row r="3798" spans="15:54" x14ac:dyDescent="0.4">
      <c r="O3798" s="4"/>
      <c r="P3798" s="4"/>
      <c r="V3798" s="4"/>
      <c r="W3798" s="4"/>
      <c r="AG3798" s="9"/>
      <c r="AT3798" s="4"/>
      <c r="AU3798" s="4"/>
      <c r="BA3798" s="4"/>
      <c r="BB3798" s="4"/>
    </row>
    <row r="3799" spans="15:54" x14ac:dyDescent="0.4">
      <c r="O3799" s="4"/>
      <c r="P3799" s="4"/>
      <c r="V3799" s="4"/>
      <c r="W3799" s="4"/>
      <c r="AG3799" s="9"/>
      <c r="AT3799" s="4"/>
      <c r="AU3799" s="4"/>
      <c r="BA3799" s="4"/>
      <c r="BB3799" s="4"/>
    </row>
    <row r="3800" spans="15:54" x14ac:dyDescent="0.4">
      <c r="O3800" s="4"/>
      <c r="P3800" s="4"/>
      <c r="V3800" s="4"/>
      <c r="W3800" s="4"/>
      <c r="AG3800" s="9"/>
      <c r="AT3800" s="4"/>
      <c r="AU3800" s="4"/>
      <c r="BA3800" s="4"/>
      <c r="BB3800" s="4"/>
    </row>
    <row r="3801" spans="15:54" x14ac:dyDescent="0.4">
      <c r="O3801" s="4"/>
      <c r="P3801" s="4"/>
      <c r="V3801" s="4"/>
      <c r="W3801" s="4"/>
      <c r="AG3801" s="9"/>
      <c r="AT3801" s="4"/>
      <c r="AU3801" s="4"/>
      <c r="BA3801" s="4"/>
      <c r="BB3801" s="4"/>
    </row>
    <row r="3802" spans="15:54" x14ac:dyDescent="0.4">
      <c r="O3802" s="4"/>
      <c r="P3802" s="4"/>
      <c r="V3802" s="4"/>
      <c r="W3802" s="4"/>
      <c r="AG3802" s="9"/>
      <c r="AT3802" s="4"/>
      <c r="AU3802" s="4"/>
      <c r="BA3802" s="4"/>
      <c r="BB3802" s="4"/>
    </row>
    <row r="3803" spans="15:54" x14ac:dyDescent="0.4">
      <c r="O3803" s="4"/>
      <c r="P3803" s="4"/>
      <c r="V3803" s="4"/>
      <c r="W3803" s="4"/>
      <c r="AG3803" s="9"/>
      <c r="AT3803" s="4"/>
      <c r="AU3803" s="4"/>
      <c r="BA3803" s="4"/>
      <c r="BB3803" s="4"/>
    </row>
    <row r="3804" spans="15:54" x14ac:dyDescent="0.4">
      <c r="O3804" s="4"/>
      <c r="P3804" s="4"/>
      <c r="V3804" s="4"/>
      <c r="W3804" s="4"/>
      <c r="AG3804" s="9"/>
      <c r="AT3804" s="4"/>
      <c r="AU3804" s="4"/>
      <c r="BA3804" s="4"/>
      <c r="BB3804" s="4"/>
    </row>
    <row r="3805" spans="15:54" x14ac:dyDescent="0.4">
      <c r="O3805" s="4"/>
      <c r="P3805" s="4"/>
      <c r="V3805" s="4"/>
      <c r="W3805" s="4"/>
      <c r="AG3805" s="9"/>
      <c r="AT3805" s="4"/>
      <c r="AU3805" s="4"/>
      <c r="BA3805" s="4"/>
      <c r="BB3805" s="4"/>
    </row>
    <row r="3806" spans="15:54" x14ac:dyDescent="0.4">
      <c r="O3806" s="4"/>
      <c r="P3806" s="4"/>
      <c r="V3806" s="4"/>
      <c r="W3806" s="4"/>
      <c r="AG3806" s="9"/>
      <c r="AT3806" s="4"/>
      <c r="AU3806" s="4"/>
      <c r="BA3806" s="4"/>
      <c r="BB3806" s="4"/>
    </row>
    <row r="3807" spans="15:54" x14ac:dyDescent="0.4">
      <c r="O3807" s="4"/>
      <c r="P3807" s="4"/>
      <c r="V3807" s="4"/>
      <c r="W3807" s="4"/>
      <c r="AG3807" s="9"/>
      <c r="AT3807" s="4"/>
      <c r="AU3807" s="4"/>
      <c r="BA3807" s="4"/>
      <c r="BB3807" s="4"/>
    </row>
    <row r="3808" spans="15:54" x14ac:dyDescent="0.4">
      <c r="O3808" s="4"/>
      <c r="P3808" s="4"/>
      <c r="V3808" s="4"/>
      <c r="W3808" s="4"/>
      <c r="AG3808" s="9"/>
      <c r="AT3808" s="4"/>
      <c r="AU3808" s="4"/>
      <c r="BA3808" s="4"/>
      <c r="BB3808" s="4"/>
    </row>
    <row r="3809" spans="15:54" x14ac:dyDescent="0.4">
      <c r="O3809" s="4"/>
      <c r="P3809" s="4"/>
      <c r="V3809" s="4"/>
      <c r="W3809" s="4"/>
      <c r="AG3809" s="9"/>
      <c r="AT3809" s="4"/>
      <c r="AU3809" s="4"/>
      <c r="BA3809" s="4"/>
      <c r="BB3809" s="4"/>
    </row>
    <row r="3810" spans="15:54" x14ac:dyDescent="0.4">
      <c r="O3810" s="4"/>
      <c r="P3810" s="4"/>
      <c r="V3810" s="4"/>
      <c r="W3810" s="4"/>
      <c r="AG3810" s="9"/>
      <c r="AT3810" s="4"/>
      <c r="AU3810" s="4"/>
      <c r="BA3810" s="4"/>
      <c r="BB3810" s="4"/>
    </row>
    <row r="3811" spans="15:54" x14ac:dyDescent="0.4">
      <c r="O3811" s="4"/>
      <c r="P3811" s="4"/>
      <c r="V3811" s="4"/>
      <c r="W3811" s="4"/>
      <c r="AG3811" s="9"/>
      <c r="AT3811" s="4"/>
      <c r="AU3811" s="4"/>
      <c r="BA3811" s="4"/>
      <c r="BB3811" s="4"/>
    </row>
    <row r="3812" spans="15:54" x14ac:dyDescent="0.4">
      <c r="O3812" s="4"/>
      <c r="P3812" s="4"/>
      <c r="V3812" s="4"/>
      <c r="W3812" s="4"/>
      <c r="AG3812" s="9"/>
      <c r="AT3812" s="4"/>
      <c r="AU3812" s="4"/>
      <c r="BA3812" s="4"/>
      <c r="BB3812" s="4"/>
    </row>
    <row r="3813" spans="15:54" x14ac:dyDescent="0.4">
      <c r="O3813" s="4"/>
      <c r="P3813" s="4"/>
      <c r="V3813" s="4"/>
      <c r="W3813" s="4"/>
      <c r="AG3813" s="9"/>
      <c r="AT3813" s="4"/>
      <c r="AU3813" s="4"/>
      <c r="BA3813" s="4"/>
      <c r="BB3813" s="4"/>
    </row>
    <row r="3814" spans="15:54" x14ac:dyDescent="0.4">
      <c r="O3814" s="4"/>
      <c r="P3814" s="4"/>
      <c r="V3814" s="4"/>
      <c r="W3814" s="4"/>
      <c r="AG3814" s="9"/>
      <c r="AT3814" s="4"/>
      <c r="AU3814" s="4"/>
      <c r="BA3814" s="4"/>
      <c r="BB3814" s="4"/>
    </row>
    <row r="3815" spans="15:54" x14ac:dyDescent="0.4">
      <c r="O3815" s="4"/>
      <c r="P3815" s="4"/>
      <c r="V3815" s="4"/>
      <c r="W3815" s="4"/>
      <c r="AG3815" s="9"/>
      <c r="AT3815" s="4"/>
      <c r="AU3815" s="4"/>
      <c r="BA3815" s="4"/>
      <c r="BB3815" s="4"/>
    </row>
    <row r="3816" spans="15:54" x14ac:dyDescent="0.4">
      <c r="O3816" s="4"/>
      <c r="P3816" s="4"/>
      <c r="V3816" s="4"/>
      <c r="W3816" s="4"/>
      <c r="AG3816" s="9"/>
      <c r="AT3816" s="4"/>
      <c r="AU3816" s="4"/>
      <c r="BA3816" s="4"/>
      <c r="BB3816" s="4"/>
    </row>
    <row r="3817" spans="15:54" x14ac:dyDescent="0.4">
      <c r="O3817" s="4"/>
      <c r="P3817" s="4"/>
      <c r="V3817" s="4"/>
      <c r="W3817" s="4"/>
      <c r="AG3817" s="9"/>
      <c r="AT3817" s="4"/>
      <c r="AU3817" s="4"/>
      <c r="BA3817" s="4"/>
      <c r="BB3817" s="4"/>
    </row>
    <row r="3818" spans="15:54" x14ac:dyDescent="0.4">
      <c r="O3818" s="4"/>
      <c r="P3818" s="4"/>
      <c r="V3818" s="4"/>
      <c r="W3818" s="4"/>
      <c r="AG3818" s="9"/>
      <c r="AT3818" s="4"/>
      <c r="AU3818" s="4"/>
      <c r="BA3818" s="4"/>
      <c r="BB3818" s="4"/>
    </row>
    <row r="3819" spans="15:54" x14ac:dyDescent="0.4">
      <c r="O3819" s="4"/>
      <c r="P3819" s="4"/>
      <c r="V3819" s="4"/>
      <c r="W3819" s="4"/>
      <c r="AG3819" s="9"/>
      <c r="AT3819" s="4"/>
      <c r="AU3819" s="4"/>
      <c r="BA3819" s="4"/>
      <c r="BB3819" s="4"/>
    </row>
    <row r="3820" spans="15:54" x14ac:dyDescent="0.4">
      <c r="O3820" s="4"/>
      <c r="P3820" s="4"/>
      <c r="V3820" s="4"/>
      <c r="W3820" s="4"/>
      <c r="AG3820" s="9"/>
      <c r="AT3820" s="4"/>
      <c r="AU3820" s="4"/>
      <c r="BA3820" s="4"/>
      <c r="BB3820" s="4"/>
    </row>
    <row r="3821" spans="15:54" x14ac:dyDescent="0.4">
      <c r="O3821" s="4"/>
      <c r="P3821" s="4"/>
      <c r="V3821" s="4"/>
      <c r="W3821" s="4"/>
      <c r="AG3821" s="9"/>
      <c r="AT3821" s="4"/>
      <c r="AU3821" s="4"/>
      <c r="BA3821" s="4"/>
      <c r="BB3821" s="4"/>
    </row>
    <row r="3822" spans="15:54" x14ac:dyDescent="0.4">
      <c r="O3822" s="4"/>
      <c r="P3822" s="4"/>
      <c r="V3822" s="4"/>
      <c r="W3822" s="4"/>
      <c r="AG3822" s="9"/>
      <c r="AT3822" s="4"/>
      <c r="AU3822" s="4"/>
      <c r="BA3822" s="4"/>
      <c r="BB3822" s="4"/>
    </row>
    <row r="3823" spans="15:54" x14ac:dyDescent="0.4">
      <c r="O3823" s="4"/>
      <c r="P3823" s="4"/>
      <c r="V3823" s="4"/>
      <c r="W3823" s="4"/>
      <c r="AG3823" s="9"/>
      <c r="AT3823" s="4"/>
      <c r="AU3823" s="4"/>
      <c r="BA3823" s="4"/>
      <c r="BB3823" s="4"/>
    </row>
    <row r="3824" spans="15:54" x14ac:dyDescent="0.4">
      <c r="O3824" s="4"/>
      <c r="P3824" s="4"/>
      <c r="V3824" s="4"/>
      <c r="W3824" s="4"/>
      <c r="AG3824" s="9"/>
      <c r="AT3824" s="4"/>
      <c r="AU3824" s="4"/>
      <c r="BA3824" s="4"/>
      <c r="BB3824" s="4"/>
    </row>
    <row r="3825" spans="15:54" x14ac:dyDescent="0.4">
      <c r="O3825" s="4"/>
      <c r="P3825" s="4"/>
      <c r="V3825" s="4"/>
      <c r="W3825" s="4"/>
      <c r="AG3825" s="9"/>
      <c r="AT3825" s="4"/>
      <c r="AU3825" s="4"/>
      <c r="BA3825" s="4"/>
      <c r="BB3825" s="4"/>
    </row>
    <row r="3826" spans="15:54" x14ac:dyDescent="0.4">
      <c r="O3826" s="4"/>
      <c r="P3826" s="4"/>
      <c r="V3826" s="4"/>
      <c r="W3826" s="4"/>
      <c r="AG3826" s="9"/>
      <c r="AT3826" s="4"/>
      <c r="AU3826" s="4"/>
      <c r="BA3826" s="4"/>
      <c r="BB3826" s="4"/>
    </row>
    <row r="3827" spans="15:54" x14ac:dyDescent="0.4">
      <c r="O3827" s="4"/>
      <c r="P3827" s="4"/>
      <c r="V3827" s="4"/>
      <c r="W3827" s="4"/>
      <c r="AG3827" s="9"/>
      <c r="AT3827" s="4"/>
      <c r="AU3827" s="4"/>
      <c r="BA3827" s="4"/>
      <c r="BB3827" s="4"/>
    </row>
    <row r="3828" spans="15:54" x14ac:dyDescent="0.4">
      <c r="O3828" s="4"/>
      <c r="P3828" s="4"/>
      <c r="V3828" s="4"/>
      <c r="W3828" s="4"/>
      <c r="AG3828" s="9"/>
      <c r="AT3828" s="4"/>
      <c r="AU3828" s="4"/>
      <c r="BA3828" s="4"/>
      <c r="BB3828" s="4"/>
    </row>
    <row r="3829" spans="15:54" x14ac:dyDescent="0.4">
      <c r="O3829" s="4"/>
      <c r="P3829" s="4"/>
      <c r="V3829" s="4"/>
      <c r="W3829" s="4"/>
      <c r="AG3829" s="9"/>
      <c r="AT3829" s="4"/>
      <c r="AU3829" s="4"/>
      <c r="BA3829" s="4"/>
      <c r="BB3829" s="4"/>
    </row>
    <row r="3830" spans="15:54" x14ac:dyDescent="0.4">
      <c r="O3830" s="4"/>
      <c r="P3830" s="4"/>
      <c r="V3830" s="4"/>
      <c r="W3830" s="4"/>
      <c r="AG3830" s="9"/>
      <c r="AT3830" s="4"/>
      <c r="AU3830" s="4"/>
      <c r="BA3830" s="4"/>
      <c r="BB3830" s="4"/>
    </row>
    <row r="3831" spans="15:54" x14ac:dyDescent="0.4">
      <c r="O3831" s="4"/>
      <c r="P3831" s="4"/>
      <c r="V3831" s="4"/>
      <c r="W3831" s="4"/>
      <c r="AG3831" s="9"/>
      <c r="AT3831" s="4"/>
      <c r="AU3831" s="4"/>
      <c r="BA3831" s="4"/>
      <c r="BB3831" s="4"/>
    </row>
    <row r="3832" spans="15:54" x14ac:dyDescent="0.4">
      <c r="O3832" s="4"/>
      <c r="P3832" s="4"/>
      <c r="V3832" s="4"/>
      <c r="W3832" s="4"/>
      <c r="AG3832" s="9"/>
      <c r="AT3832" s="4"/>
      <c r="AU3832" s="4"/>
      <c r="BA3832" s="4"/>
      <c r="BB3832" s="4"/>
    </row>
    <row r="3833" spans="15:54" x14ac:dyDescent="0.4">
      <c r="O3833" s="4"/>
      <c r="P3833" s="4"/>
      <c r="V3833" s="4"/>
      <c r="W3833" s="4"/>
      <c r="AT3833" s="4"/>
      <c r="AU3833" s="4"/>
      <c r="BA3833" s="4"/>
      <c r="BB3833" s="4"/>
    </row>
    <row r="3834" spans="15:54" x14ac:dyDescent="0.4">
      <c r="O3834" s="4"/>
      <c r="P3834" s="4"/>
      <c r="V3834" s="4"/>
      <c r="W3834" s="4"/>
      <c r="AG3834" s="9"/>
      <c r="AT3834" s="4"/>
      <c r="AU3834" s="4"/>
      <c r="BA3834" s="4"/>
      <c r="BB3834" s="4"/>
    </row>
    <row r="3835" spans="15:54" x14ac:dyDescent="0.4">
      <c r="O3835" s="4"/>
      <c r="P3835" s="4"/>
      <c r="V3835" s="4"/>
      <c r="W3835" s="4"/>
      <c r="AG3835" s="9"/>
      <c r="AT3835" s="4"/>
      <c r="AU3835" s="4"/>
      <c r="BA3835" s="4"/>
      <c r="BB3835" s="4"/>
    </row>
    <row r="3836" spans="15:54" x14ac:dyDescent="0.4">
      <c r="O3836" s="4"/>
      <c r="P3836" s="4"/>
      <c r="V3836" s="4"/>
      <c r="W3836" s="4"/>
      <c r="AG3836" s="9"/>
      <c r="AT3836" s="4"/>
      <c r="AU3836" s="4"/>
      <c r="BA3836" s="4"/>
      <c r="BB3836" s="4"/>
    </row>
    <row r="3837" spans="15:54" x14ac:dyDescent="0.4">
      <c r="O3837" s="4"/>
      <c r="P3837" s="4"/>
      <c r="V3837" s="4"/>
      <c r="W3837" s="4"/>
      <c r="AG3837" s="9"/>
      <c r="AT3837" s="4"/>
      <c r="AU3837" s="4"/>
      <c r="BA3837" s="4"/>
      <c r="BB3837" s="4"/>
    </row>
    <row r="3838" spans="15:54" x14ac:dyDescent="0.4">
      <c r="O3838" s="4"/>
      <c r="P3838" s="4"/>
      <c r="V3838" s="4"/>
      <c r="W3838" s="4"/>
      <c r="AG3838" s="9"/>
      <c r="AT3838" s="4"/>
      <c r="AU3838" s="4"/>
      <c r="BA3838" s="4"/>
      <c r="BB3838" s="4"/>
    </row>
    <row r="3839" spans="15:54" x14ac:dyDescent="0.4">
      <c r="O3839" s="4"/>
      <c r="P3839" s="4"/>
      <c r="V3839" s="4"/>
      <c r="W3839" s="4"/>
      <c r="AG3839" s="9"/>
      <c r="AT3839" s="4"/>
      <c r="AU3839" s="4"/>
      <c r="BA3839" s="4"/>
      <c r="BB3839" s="4"/>
    </row>
    <row r="3840" spans="15:54" x14ac:dyDescent="0.4">
      <c r="O3840" s="4"/>
      <c r="P3840" s="4"/>
      <c r="V3840" s="4"/>
      <c r="W3840" s="4"/>
      <c r="AG3840" s="9"/>
      <c r="AT3840" s="4"/>
      <c r="AU3840" s="4"/>
      <c r="BA3840" s="4"/>
      <c r="BB3840" s="4"/>
    </row>
    <row r="3841" spans="15:54" x14ac:dyDescent="0.4">
      <c r="O3841" s="4"/>
      <c r="P3841" s="4"/>
      <c r="V3841" s="4"/>
      <c r="W3841" s="4"/>
      <c r="AG3841" s="9"/>
      <c r="AT3841" s="4"/>
      <c r="AU3841" s="4"/>
      <c r="BA3841" s="4"/>
      <c r="BB3841" s="4"/>
    </row>
    <row r="3842" spans="15:54" x14ac:dyDescent="0.4">
      <c r="O3842" s="4"/>
      <c r="P3842" s="4"/>
      <c r="V3842" s="4"/>
      <c r="W3842" s="4"/>
      <c r="AG3842" s="9"/>
      <c r="AT3842" s="4"/>
      <c r="AU3842" s="4"/>
      <c r="BA3842" s="4"/>
      <c r="BB3842" s="4"/>
    </row>
    <row r="3843" spans="15:54" x14ac:dyDescent="0.4">
      <c r="O3843" s="4"/>
      <c r="P3843" s="4"/>
      <c r="V3843" s="4"/>
      <c r="W3843" s="4"/>
      <c r="AG3843" s="9"/>
      <c r="AT3843" s="4"/>
      <c r="AU3843" s="4"/>
      <c r="BA3843" s="4"/>
      <c r="BB3843" s="4"/>
    </row>
    <row r="3844" spans="15:54" x14ac:dyDescent="0.4">
      <c r="O3844" s="4"/>
      <c r="P3844" s="4"/>
      <c r="V3844" s="4"/>
      <c r="W3844" s="4"/>
      <c r="AG3844" s="9"/>
      <c r="AT3844" s="4"/>
      <c r="AU3844" s="4"/>
      <c r="BA3844" s="4"/>
      <c r="BB3844" s="4"/>
    </row>
    <row r="3845" spans="15:54" x14ac:dyDescent="0.4">
      <c r="O3845" s="4"/>
      <c r="P3845" s="4"/>
      <c r="V3845" s="4"/>
      <c r="W3845" s="4"/>
      <c r="AG3845" s="9"/>
      <c r="AT3845" s="4"/>
      <c r="AU3845" s="4"/>
      <c r="BA3845" s="4"/>
      <c r="BB3845" s="4"/>
    </row>
    <row r="3846" spans="15:54" x14ac:dyDescent="0.4">
      <c r="O3846" s="4"/>
      <c r="P3846" s="4"/>
      <c r="V3846" s="4"/>
      <c r="W3846" s="4"/>
      <c r="AG3846" s="9"/>
      <c r="AT3846" s="4"/>
      <c r="AU3846" s="4"/>
      <c r="BA3846" s="4"/>
      <c r="BB3846" s="4"/>
    </row>
    <row r="3847" spans="15:54" x14ac:dyDescent="0.4">
      <c r="O3847" s="4"/>
      <c r="P3847" s="4"/>
      <c r="V3847" s="4"/>
      <c r="W3847" s="4"/>
      <c r="AG3847" s="9"/>
      <c r="AT3847" s="4"/>
      <c r="AU3847" s="4"/>
      <c r="BA3847" s="4"/>
      <c r="BB3847" s="4"/>
    </row>
    <row r="3848" spans="15:54" x14ac:dyDescent="0.4">
      <c r="O3848" s="4"/>
      <c r="P3848" s="4"/>
      <c r="V3848" s="4"/>
      <c r="W3848" s="4"/>
      <c r="AG3848" s="9"/>
      <c r="AT3848" s="4"/>
      <c r="AU3848" s="4"/>
      <c r="BA3848" s="4"/>
      <c r="BB3848" s="4"/>
    </row>
    <row r="3849" spans="15:54" x14ac:dyDescent="0.4">
      <c r="O3849" s="4"/>
      <c r="P3849" s="4"/>
      <c r="V3849" s="4"/>
      <c r="W3849" s="4"/>
      <c r="AG3849" s="9"/>
      <c r="AT3849" s="4"/>
      <c r="AU3849" s="4"/>
      <c r="BA3849" s="4"/>
      <c r="BB3849" s="4"/>
    </row>
    <row r="3850" spans="15:54" x14ac:dyDescent="0.4">
      <c r="O3850" s="4"/>
      <c r="P3850" s="4"/>
      <c r="V3850" s="4"/>
      <c r="W3850" s="4"/>
      <c r="AG3850" s="9"/>
      <c r="AT3850" s="4"/>
      <c r="AU3850" s="4"/>
      <c r="BA3850" s="4"/>
      <c r="BB3850" s="4"/>
    </row>
    <row r="3851" spans="15:54" x14ac:dyDescent="0.4">
      <c r="O3851" s="4"/>
      <c r="P3851" s="4"/>
      <c r="V3851" s="4"/>
      <c r="W3851" s="4"/>
      <c r="AG3851" s="9"/>
      <c r="AT3851" s="4"/>
      <c r="AU3851" s="4"/>
      <c r="BA3851" s="4"/>
      <c r="BB3851" s="4"/>
    </row>
    <row r="3852" spans="15:54" x14ac:dyDescent="0.4">
      <c r="O3852" s="4"/>
      <c r="P3852" s="4"/>
      <c r="V3852" s="4"/>
      <c r="W3852" s="4"/>
      <c r="AG3852" s="9"/>
      <c r="AT3852" s="4"/>
      <c r="AU3852" s="4"/>
      <c r="BA3852" s="4"/>
      <c r="BB3852" s="4"/>
    </row>
    <row r="3853" spans="15:54" x14ac:dyDescent="0.4">
      <c r="O3853" s="4"/>
      <c r="P3853" s="4"/>
      <c r="V3853" s="4"/>
      <c r="W3853" s="4"/>
      <c r="AT3853" s="4"/>
      <c r="AU3853" s="4"/>
      <c r="BA3853" s="4"/>
      <c r="BB3853" s="4"/>
    </row>
    <row r="3854" spans="15:54" x14ac:dyDescent="0.4">
      <c r="O3854" s="4"/>
      <c r="P3854" s="4"/>
      <c r="V3854" s="4"/>
      <c r="W3854" s="4"/>
      <c r="AG3854" s="9"/>
      <c r="AT3854" s="4"/>
      <c r="AU3854" s="4"/>
      <c r="BA3854" s="4"/>
      <c r="BB3854" s="4"/>
    </row>
    <row r="3855" spans="15:54" x14ac:dyDescent="0.4">
      <c r="O3855" s="4"/>
      <c r="P3855" s="4"/>
      <c r="V3855" s="4"/>
      <c r="W3855" s="4"/>
      <c r="AG3855" s="9"/>
      <c r="AT3855" s="4"/>
      <c r="AU3855" s="4"/>
      <c r="BA3855" s="4"/>
      <c r="BB3855" s="4"/>
    </row>
    <row r="3856" spans="15:54" x14ac:dyDescent="0.4">
      <c r="O3856" s="4"/>
      <c r="P3856" s="4"/>
      <c r="V3856" s="4"/>
      <c r="W3856" s="4"/>
      <c r="AG3856" s="9"/>
      <c r="AT3856" s="4"/>
      <c r="AU3856" s="4"/>
      <c r="BA3856" s="4"/>
      <c r="BB3856" s="4"/>
    </row>
    <row r="3857" spans="15:54" x14ac:dyDescent="0.4">
      <c r="O3857" s="4"/>
      <c r="P3857" s="4"/>
      <c r="V3857" s="4"/>
      <c r="W3857" s="4"/>
      <c r="AG3857" s="9"/>
      <c r="AT3857" s="4"/>
      <c r="AU3857" s="4"/>
      <c r="BA3857" s="4"/>
      <c r="BB3857" s="4"/>
    </row>
    <row r="3858" spans="15:54" x14ac:dyDescent="0.4">
      <c r="O3858" s="4"/>
      <c r="P3858" s="4"/>
      <c r="V3858" s="4"/>
      <c r="W3858" s="4"/>
      <c r="AG3858" s="9"/>
      <c r="AT3858" s="4"/>
      <c r="AU3858" s="4"/>
      <c r="BA3858" s="4"/>
      <c r="BB3858" s="4"/>
    </row>
    <row r="3859" spans="15:54" x14ac:dyDescent="0.4">
      <c r="O3859" s="4"/>
      <c r="P3859" s="4"/>
      <c r="V3859" s="4"/>
      <c r="W3859" s="4"/>
      <c r="AG3859" s="9"/>
      <c r="AT3859" s="4"/>
      <c r="AU3859" s="4"/>
      <c r="BA3859" s="4"/>
      <c r="BB3859" s="4"/>
    </row>
    <row r="3860" spans="15:54" x14ac:dyDescent="0.4">
      <c r="O3860" s="4"/>
      <c r="P3860" s="4"/>
      <c r="V3860" s="4"/>
      <c r="W3860" s="4"/>
      <c r="AG3860" s="9"/>
      <c r="AT3860" s="4"/>
      <c r="AU3860" s="4"/>
      <c r="BA3860" s="4"/>
      <c r="BB3860" s="4"/>
    </row>
    <row r="3861" spans="15:54" x14ac:dyDescent="0.4">
      <c r="O3861" s="4"/>
      <c r="P3861" s="4"/>
      <c r="V3861" s="4"/>
      <c r="W3861" s="4"/>
      <c r="AG3861" s="9"/>
      <c r="AT3861" s="4"/>
      <c r="AU3861" s="4"/>
      <c r="BA3861" s="4"/>
      <c r="BB3861" s="4"/>
    </row>
    <row r="3862" spans="15:54" x14ac:dyDescent="0.4">
      <c r="O3862" s="4"/>
      <c r="P3862" s="4"/>
      <c r="V3862" s="4"/>
      <c r="W3862" s="4"/>
      <c r="AG3862" s="9"/>
      <c r="AT3862" s="4"/>
      <c r="AU3862" s="4"/>
      <c r="BA3862" s="4"/>
      <c r="BB3862" s="4"/>
    </row>
    <row r="3863" spans="15:54" x14ac:dyDescent="0.4">
      <c r="O3863" s="4"/>
      <c r="P3863" s="4"/>
      <c r="V3863" s="4"/>
      <c r="W3863" s="4"/>
      <c r="AG3863" s="9"/>
      <c r="AT3863" s="4"/>
      <c r="AU3863" s="4"/>
      <c r="BA3863" s="4"/>
      <c r="BB3863" s="4"/>
    </row>
    <row r="3864" spans="15:54" x14ac:dyDescent="0.4">
      <c r="O3864" s="4"/>
      <c r="P3864" s="4"/>
      <c r="V3864" s="4"/>
      <c r="W3864" s="4"/>
      <c r="AG3864" s="9"/>
      <c r="AT3864" s="4"/>
      <c r="AU3864" s="4"/>
      <c r="BA3864" s="4"/>
      <c r="BB3864" s="4"/>
    </row>
    <row r="3865" spans="15:54" x14ac:dyDescent="0.4">
      <c r="O3865" s="4"/>
      <c r="P3865" s="4"/>
      <c r="V3865" s="4"/>
      <c r="W3865" s="4"/>
      <c r="AG3865" s="9"/>
      <c r="AT3865" s="4"/>
      <c r="AU3865" s="4"/>
      <c r="BA3865" s="4"/>
      <c r="BB3865" s="4"/>
    </row>
    <row r="3866" spans="15:54" x14ac:dyDescent="0.4">
      <c r="O3866" s="4"/>
      <c r="P3866" s="4"/>
      <c r="V3866" s="4"/>
      <c r="W3866" s="4"/>
      <c r="AG3866" s="9"/>
      <c r="AT3866" s="4"/>
      <c r="AU3866" s="4"/>
      <c r="BA3866" s="4"/>
      <c r="BB3866" s="4"/>
    </row>
    <row r="3867" spans="15:54" x14ac:dyDescent="0.4">
      <c r="O3867" s="4"/>
      <c r="P3867" s="4"/>
      <c r="V3867" s="4"/>
      <c r="W3867" s="4"/>
      <c r="AG3867" s="9"/>
      <c r="AT3867" s="4"/>
      <c r="AU3867" s="4"/>
      <c r="BA3867" s="4"/>
      <c r="BB3867" s="4"/>
    </row>
    <row r="3868" spans="15:54" x14ac:dyDescent="0.4">
      <c r="O3868" s="4"/>
      <c r="P3868" s="4"/>
      <c r="V3868" s="4"/>
      <c r="W3868" s="4"/>
      <c r="AG3868" s="9"/>
      <c r="AT3868" s="4"/>
      <c r="AU3868" s="4"/>
      <c r="BA3868" s="4"/>
      <c r="BB3868" s="4"/>
    </row>
    <row r="3869" spans="15:54" x14ac:dyDescent="0.4">
      <c r="O3869" s="4"/>
      <c r="P3869" s="4"/>
      <c r="V3869" s="4"/>
      <c r="W3869" s="4"/>
      <c r="AG3869" s="9"/>
      <c r="AT3869" s="4"/>
      <c r="AU3869" s="4"/>
      <c r="BA3869" s="4"/>
      <c r="BB3869" s="4"/>
    </row>
    <row r="3870" spans="15:54" x14ac:dyDescent="0.4">
      <c r="O3870" s="4"/>
      <c r="P3870" s="4"/>
      <c r="V3870" s="4"/>
      <c r="W3870" s="4"/>
      <c r="AG3870" s="9"/>
      <c r="AT3870" s="4"/>
      <c r="AU3870" s="4"/>
      <c r="BA3870" s="4"/>
      <c r="BB3870" s="4"/>
    </row>
    <row r="3871" spans="15:54" x14ac:dyDescent="0.4">
      <c r="O3871" s="4"/>
      <c r="P3871" s="4"/>
      <c r="V3871" s="4"/>
      <c r="W3871" s="4"/>
      <c r="AG3871" s="9"/>
      <c r="AT3871" s="4"/>
      <c r="AU3871" s="4"/>
      <c r="BA3871" s="4"/>
      <c r="BB3871" s="4"/>
    </row>
    <row r="3872" spans="15:54" x14ac:dyDescent="0.4">
      <c r="O3872" s="4"/>
      <c r="P3872" s="4"/>
      <c r="V3872" s="4"/>
      <c r="W3872" s="4"/>
      <c r="AG3872" s="9"/>
      <c r="AT3872" s="4"/>
      <c r="AU3872" s="4"/>
      <c r="BA3872" s="4"/>
      <c r="BB3872" s="4"/>
    </row>
    <row r="3873" spans="15:54" x14ac:dyDescent="0.4">
      <c r="O3873" s="4"/>
      <c r="P3873" s="4"/>
      <c r="V3873" s="4"/>
      <c r="W3873" s="4"/>
      <c r="AG3873" s="9"/>
      <c r="AT3873" s="4"/>
      <c r="AU3873" s="4"/>
      <c r="BA3873" s="4"/>
      <c r="BB3873" s="4"/>
    </row>
    <row r="3874" spans="15:54" x14ac:dyDescent="0.4">
      <c r="O3874" s="4"/>
      <c r="P3874" s="4"/>
      <c r="V3874" s="4"/>
      <c r="W3874" s="4"/>
      <c r="AG3874" s="9"/>
      <c r="AT3874" s="4"/>
      <c r="AU3874" s="4"/>
      <c r="BA3874" s="4"/>
      <c r="BB3874" s="4"/>
    </row>
    <row r="3875" spans="15:54" x14ac:dyDescent="0.4">
      <c r="O3875" s="4"/>
      <c r="P3875" s="4"/>
      <c r="V3875" s="4"/>
      <c r="W3875" s="4"/>
      <c r="AG3875" s="9"/>
      <c r="AT3875" s="4"/>
      <c r="AU3875" s="4"/>
      <c r="BA3875" s="4"/>
      <c r="BB3875" s="4"/>
    </row>
    <row r="3876" spans="15:54" x14ac:dyDescent="0.4">
      <c r="O3876" s="4"/>
      <c r="P3876" s="4"/>
      <c r="V3876" s="4"/>
      <c r="W3876" s="4"/>
      <c r="AG3876" s="9"/>
      <c r="AT3876" s="4"/>
      <c r="AU3876" s="4"/>
      <c r="BA3876" s="4"/>
      <c r="BB3876" s="4"/>
    </row>
    <row r="3877" spans="15:54" x14ac:dyDescent="0.4">
      <c r="O3877" s="4"/>
      <c r="P3877" s="4"/>
      <c r="V3877" s="4"/>
      <c r="W3877" s="4"/>
      <c r="AG3877" s="9"/>
      <c r="AT3877" s="4"/>
      <c r="AU3877" s="4"/>
      <c r="BA3877" s="4"/>
      <c r="BB3877" s="4"/>
    </row>
    <row r="3878" spans="15:54" x14ac:dyDescent="0.4">
      <c r="O3878" s="4"/>
      <c r="P3878" s="4"/>
      <c r="V3878" s="4"/>
      <c r="W3878" s="4"/>
      <c r="AG3878" s="9"/>
      <c r="AT3878" s="4"/>
      <c r="AU3878" s="4"/>
      <c r="BA3878" s="4"/>
      <c r="BB3878" s="4"/>
    </row>
    <row r="3879" spans="15:54" x14ac:dyDescent="0.4">
      <c r="O3879" s="4"/>
      <c r="P3879" s="4"/>
      <c r="V3879" s="4"/>
      <c r="W3879" s="4"/>
      <c r="AG3879" s="9"/>
      <c r="AT3879" s="4"/>
      <c r="AU3879" s="4"/>
      <c r="BA3879" s="4"/>
      <c r="BB3879" s="4"/>
    </row>
    <row r="3880" spans="15:54" x14ac:dyDescent="0.4">
      <c r="O3880" s="4"/>
      <c r="P3880" s="4"/>
      <c r="V3880" s="4"/>
      <c r="W3880" s="4"/>
      <c r="AG3880" s="9"/>
      <c r="AT3880" s="4"/>
      <c r="AU3880" s="4"/>
      <c r="BA3880" s="4"/>
      <c r="BB3880" s="4"/>
    </row>
    <row r="3881" spans="15:54" x14ac:dyDescent="0.4">
      <c r="O3881" s="4"/>
      <c r="P3881" s="4"/>
      <c r="V3881" s="4"/>
      <c r="W3881" s="4"/>
      <c r="AG3881" s="9"/>
      <c r="AT3881" s="4"/>
      <c r="AU3881" s="4"/>
      <c r="BA3881" s="4"/>
      <c r="BB3881" s="4"/>
    </row>
    <row r="3882" spans="15:54" x14ac:dyDescent="0.4">
      <c r="O3882" s="4"/>
      <c r="P3882" s="4"/>
      <c r="V3882" s="4"/>
      <c r="W3882" s="4"/>
      <c r="AG3882" s="9"/>
      <c r="AT3882" s="4"/>
      <c r="AU3882" s="4"/>
      <c r="BA3882" s="4"/>
      <c r="BB3882" s="4"/>
    </row>
    <row r="3883" spans="15:54" x14ac:dyDescent="0.4">
      <c r="O3883" s="4"/>
      <c r="P3883" s="4"/>
      <c r="V3883" s="4"/>
      <c r="W3883" s="4"/>
      <c r="AG3883" s="9"/>
      <c r="AT3883" s="4"/>
      <c r="AU3883" s="4"/>
      <c r="BA3883" s="4"/>
      <c r="BB3883" s="4"/>
    </row>
    <row r="3884" spans="15:54" x14ac:dyDescent="0.4">
      <c r="O3884" s="4"/>
      <c r="P3884" s="4"/>
      <c r="V3884" s="4"/>
      <c r="W3884" s="4"/>
      <c r="AG3884" s="9"/>
      <c r="AT3884" s="4"/>
      <c r="AU3884" s="4"/>
      <c r="BA3884" s="4"/>
      <c r="BB3884" s="4"/>
    </row>
    <row r="3885" spans="15:54" x14ac:dyDescent="0.4">
      <c r="O3885" s="4"/>
      <c r="P3885" s="4"/>
      <c r="V3885" s="4"/>
      <c r="W3885" s="4"/>
      <c r="AG3885" s="9"/>
      <c r="AT3885" s="4"/>
      <c r="AU3885" s="4"/>
      <c r="BA3885" s="4"/>
      <c r="BB3885" s="4"/>
    </row>
    <row r="3886" spans="15:54" x14ac:dyDescent="0.4">
      <c r="O3886" s="4"/>
      <c r="P3886" s="4"/>
      <c r="V3886" s="4"/>
      <c r="W3886" s="4"/>
      <c r="AG3886" s="9"/>
      <c r="AT3886" s="4"/>
      <c r="AU3886" s="4"/>
      <c r="BA3886" s="4"/>
      <c r="BB3886" s="4"/>
    </row>
    <row r="3887" spans="15:54" x14ac:dyDescent="0.4">
      <c r="O3887" s="4"/>
      <c r="P3887" s="4"/>
      <c r="V3887" s="4"/>
      <c r="W3887" s="4"/>
      <c r="AG3887" s="9"/>
      <c r="AT3887" s="4"/>
      <c r="AU3887" s="4"/>
      <c r="BA3887" s="4"/>
      <c r="BB3887" s="4"/>
    </row>
    <row r="3888" spans="15:54" x14ac:dyDescent="0.4">
      <c r="O3888" s="4"/>
      <c r="P3888" s="4"/>
      <c r="V3888" s="4"/>
      <c r="W3888" s="4"/>
      <c r="AG3888" s="9"/>
      <c r="AT3888" s="4"/>
      <c r="AU3888" s="4"/>
      <c r="BA3888" s="4"/>
      <c r="BB3888" s="4"/>
    </row>
    <row r="3889" spans="15:54" x14ac:dyDescent="0.4">
      <c r="O3889" s="4"/>
      <c r="P3889" s="4"/>
      <c r="V3889" s="4"/>
      <c r="W3889" s="4"/>
      <c r="AG3889" s="9"/>
      <c r="AT3889" s="4"/>
      <c r="AU3889" s="4"/>
      <c r="BA3889" s="4"/>
      <c r="BB3889" s="4"/>
    </row>
    <row r="3890" spans="15:54" x14ac:dyDescent="0.4">
      <c r="O3890" s="4"/>
      <c r="P3890" s="4"/>
      <c r="V3890" s="4"/>
      <c r="W3890" s="4"/>
      <c r="AG3890" s="9"/>
      <c r="AT3890" s="4"/>
      <c r="AU3890" s="4"/>
      <c r="BA3890" s="4"/>
      <c r="BB3890" s="4"/>
    </row>
    <row r="3891" spans="15:54" x14ac:dyDescent="0.4">
      <c r="O3891" s="4"/>
      <c r="P3891" s="4"/>
      <c r="V3891" s="4"/>
      <c r="W3891" s="4"/>
      <c r="AG3891" s="9"/>
      <c r="AT3891" s="4"/>
      <c r="AU3891" s="4"/>
      <c r="BA3891" s="4"/>
      <c r="BB3891" s="4"/>
    </row>
    <row r="3892" spans="15:54" x14ac:dyDescent="0.4">
      <c r="O3892" s="4"/>
      <c r="P3892" s="4"/>
      <c r="V3892" s="4"/>
      <c r="W3892" s="4"/>
      <c r="AG3892" s="9"/>
      <c r="AT3892" s="4"/>
      <c r="AU3892" s="4"/>
      <c r="BA3892" s="4"/>
      <c r="BB3892" s="4"/>
    </row>
    <row r="3893" spans="15:54" x14ac:dyDescent="0.4">
      <c r="O3893" s="4"/>
      <c r="P3893" s="4"/>
      <c r="V3893" s="4"/>
      <c r="W3893" s="4"/>
      <c r="AG3893" s="9"/>
      <c r="AT3893" s="4"/>
      <c r="AU3893" s="4"/>
      <c r="BA3893" s="4"/>
      <c r="BB3893" s="4"/>
    </row>
    <row r="3894" spans="15:54" x14ac:dyDescent="0.4">
      <c r="O3894" s="4"/>
      <c r="P3894" s="4"/>
      <c r="V3894" s="4"/>
      <c r="W3894" s="4"/>
      <c r="AG3894" s="9"/>
      <c r="AT3894" s="4"/>
      <c r="AU3894" s="4"/>
      <c r="BA3894" s="4"/>
      <c r="BB3894" s="4"/>
    </row>
    <row r="3895" spans="15:54" x14ac:dyDescent="0.4">
      <c r="O3895" s="4"/>
      <c r="P3895" s="4"/>
      <c r="V3895" s="4"/>
      <c r="W3895" s="4"/>
      <c r="AG3895" s="9"/>
      <c r="AT3895" s="4"/>
      <c r="AU3895" s="4"/>
      <c r="BA3895" s="4"/>
      <c r="BB3895" s="4"/>
    </row>
    <row r="3896" spans="15:54" x14ac:dyDescent="0.4">
      <c r="O3896" s="4"/>
      <c r="P3896" s="4"/>
      <c r="V3896" s="4"/>
      <c r="W3896" s="4"/>
      <c r="AG3896" s="9"/>
      <c r="AT3896" s="4"/>
      <c r="AU3896" s="4"/>
      <c r="BA3896" s="4"/>
      <c r="BB3896" s="4"/>
    </row>
    <row r="3897" spans="15:54" x14ac:dyDescent="0.4">
      <c r="O3897" s="4"/>
      <c r="P3897" s="4"/>
      <c r="V3897" s="4"/>
      <c r="W3897" s="4"/>
      <c r="AG3897" s="9"/>
      <c r="AT3897" s="4"/>
      <c r="AU3897" s="4"/>
      <c r="BA3897" s="4"/>
      <c r="BB3897" s="4"/>
    </row>
    <row r="3898" spans="15:54" x14ac:dyDescent="0.4">
      <c r="O3898" s="4"/>
      <c r="P3898" s="4"/>
      <c r="V3898" s="4"/>
      <c r="W3898" s="4"/>
      <c r="AG3898" s="9"/>
      <c r="AT3898" s="4"/>
      <c r="AU3898" s="4"/>
      <c r="BA3898" s="4"/>
      <c r="BB3898" s="4"/>
    </row>
    <row r="3899" spans="15:54" x14ac:dyDescent="0.4">
      <c r="O3899" s="4"/>
      <c r="P3899" s="4"/>
      <c r="V3899" s="4"/>
      <c r="W3899" s="4"/>
      <c r="AG3899" s="9"/>
      <c r="AT3899" s="4"/>
      <c r="AU3899" s="4"/>
      <c r="BA3899" s="4"/>
      <c r="BB3899" s="4"/>
    </row>
    <row r="3900" spans="15:54" x14ac:dyDescent="0.4">
      <c r="O3900" s="4"/>
      <c r="P3900" s="4"/>
      <c r="V3900" s="4"/>
      <c r="W3900" s="4"/>
      <c r="AG3900" s="9"/>
      <c r="AT3900" s="4"/>
      <c r="AU3900" s="4"/>
      <c r="BA3900" s="4"/>
      <c r="BB3900" s="4"/>
    </row>
    <row r="3901" spans="15:54" x14ac:dyDescent="0.4">
      <c r="O3901" s="4"/>
      <c r="P3901" s="4"/>
      <c r="V3901" s="4"/>
      <c r="W3901" s="4"/>
      <c r="AG3901" s="9"/>
      <c r="AT3901" s="4"/>
      <c r="AU3901" s="4"/>
      <c r="BA3901" s="4"/>
      <c r="BB3901" s="4"/>
    </row>
    <row r="3902" spans="15:54" x14ac:dyDescent="0.4">
      <c r="O3902" s="4"/>
      <c r="P3902" s="4"/>
      <c r="V3902" s="4"/>
      <c r="W3902" s="4"/>
      <c r="AG3902" s="9"/>
      <c r="AT3902" s="4"/>
      <c r="AU3902" s="4"/>
      <c r="BA3902" s="4"/>
      <c r="BB3902" s="4"/>
    </row>
    <row r="3903" spans="15:54" x14ac:dyDescent="0.4">
      <c r="O3903" s="4"/>
      <c r="P3903" s="4"/>
      <c r="V3903" s="4"/>
      <c r="W3903" s="4"/>
      <c r="AG3903" s="9"/>
      <c r="AT3903" s="4"/>
      <c r="AU3903" s="4"/>
      <c r="BA3903" s="4"/>
      <c r="BB3903" s="4"/>
    </row>
    <row r="3904" spans="15:54" x14ac:dyDescent="0.4">
      <c r="O3904" s="4"/>
      <c r="P3904" s="4"/>
      <c r="V3904" s="4"/>
      <c r="W3904" s="4"/>
      <c r="AG3904" s="9"/>
      <c r="AT3904" s="4"/>
      <c r="AU3904" s="4"/>
      <c r="BA3904" s="4"/>
      <c r="BB3904" s="4"/>
    </row>
    <row r="3905" spans="15:54" x14ac:dyDescent="0.4">
      <c r="O3905" s="4"/>
      <c r="P3905" s="4"/>
      <c r="V3905" s="4"/>
      <c r="W3905" s="4"/>
      <c r="AG3905" s="9"/>
      <c r="AT3905" s="4"/>
      <c r="AU3905" s="4"/>
      <c r="BA3905" s="4"/>
      <c r="BB3905" s="4"/>
    </row>
    <row r="3906" spans="15:54" x14ac:dyDescent="0.4">
      <c r="O3906" s="4"/>
      <c r="P3906" s="4"/>
      <c r="V3906" s="4"/>
      <c r="W3906" s="4"/>
      <c r="AG3906" s="9"/>
      <c r="AT3906" s="4"/>
      <c r="AU3906" s="4"/>
      <c r="BA3906" s="4"/>
      <c r="BB3906" s="4"/>
    </row>
    <row r="3907" spans="15:54" x14ac:dyDescent="0.4">
      <c r="O3907" s="4"/>
      <c r="P3907" s="4"/>
      <c r="V3907" s="4"/>
      <c r="W3907" s="4"/>
      <c r="AG3907" s="9"/>
      <c r="AT3907" s="4"/>
      <c r="AU3907" s="4"/>
      <c r="BA3907" s="4"/>
      <c r="BB3907" s="4"/>
    </row>
    <row r="3908" spans="15:54" x14ac:dyDescent="0.4">
      <c r="O3908" s="4"/>
      <c r="P3908" s="4"/>
      <c r="V3908" s="4"/>
      <c r="W3908" s="4"/>
      <c r="AG3908" s="9"/>
      <c r="AT3908" s="4"/>
      <c r="AU3908" s="4"/>
      <c r="BA3908" s="4"/>
      <c r="BB3908" s="4"/>
    </row>
    <row r="3909" spans="15:54" x14ac:dyDescent="0.4">
      <c r="O3909" s="4"/>
      <c r="P3909" s="4"/>
      <c r="V3909" s="4"/>
      <c r="W3909" s="4"/>
      <c r="AG3909" s="9"/>
      <c r="AT3909" s="4"/>
      <c r="AU3909" s="4"/>
      <c r="BA3909" s="4"/>
      <c r="BB3909" s="4"/>
    </row>
    <row r="3910" spans="15:54" x14ac:dyDescent="0.4">
      <c r="O3910" s="4"/>
      <c r="P3910" s="4"/>
      <c r="V3910" s="4"/>
      <c r="W3910" s="4"/>
      <c r="AG3910" s="9"/>
      <c r="AT3910" s="4"/>
      <c r="AU3910" s="4"/>
      <c r="BA3910" s="4"/>
      <c r="BB3910" s="4"/>
    </row>
    <row r="3911" spans="15:54" x14ac:dyDescent="0.4">
      <c r="O3911" s="4"/>
      <c r="P3911" s="4"/>
      <c r="V3911" s="4"/>
      <c r="W3911" s="4"/>
      <c r="AG3911" s="9"/>
      <c r="AT3911" s="4"/>
      <c r="AU3911" s="4"/>
      <c r="BA3911" s="4"/>
      <c r="BB3911" s="4"/>
    </row>
    <row r="3912" spans="15:54" x14ac:dyDescent="0.4">
      <c r="O3912" s="4"/>
      <c r="P3912" s="4"/>
      <c r="V3912" s="4"/>
      <c r="W3912" s="4"/>
      <c r="AG3912" s="9"/>
      <c r="AT3912" s="4"/>
      <c r="AU3912" s="4"/>
      <c r="BA3912" s="4"/>
      <c r="BB3912" s="4"/>
    </row>
    <row r="3913" spans="15:54" x14ac:dyDescent="0.4">
      <c r="O3913" s="4"/>
      <c r="P3913" s="4"/>
      <c r="V3913" s="4"/>
      <c r="W3913" s="4"/>
      <c r="AG3913" s="9"/>
      <c r="AT3913" s="4"/>
      <c r="AU3913" s="4"/>
      <c r="BA3913" s="4"/>
      <c r="BB3913" s="4"/>
    </row>
    <row r="3914" spans="15:54" x14ac:dyDescent="0.4">
      <c r="O3914" s="4"/>
      <c r="P3914" s="4"/>
      <c r="V3914" s="4"/>
      <c r="W3914" s="4"/>
      <c r="AT3914" s="4"/>
      <c r="AU3914" s="4"/>
      <c r="BA3914" s="4"/>
      <c r="BB3914" s="4"/>
    </row>
    <row r="3915" spans="15:54" x14ac:dyDescent="0.4">
      <c r="O3915" s="4"/>
      <c r="P3915" s="4"/>
      <c r="V3915" s="4"/>
      <c r="W3915" s="4"/>
      <c r="AG3915" s="9"/>
      <c r="AT3915" s="4"/>
      <c r="AU3915" s="4"/>
      <c r="BA3915" s="4"/>
      <c r="BB3915" s="4"/>
    </row>
    <row r="3916" spans="15:54" x14ac:dyDescent="0.4">
      <c r="O3916" s="4"/>
      <c r="P3916" s="4"/>
      <c r="V3916" s="4"/>
      <c r="W3916" s="4"/>
      <c r="AG3916" s="9"/>
      <c r="AT3916" s="4"/>
      <c r="AU3916" s="4"/>
      <c r="BA3916" s="4"/>
      <c r="BB3916" s="4"/>
    </row>
    <row r="3917" spans="15:54" x14ac:dyDescent="0.4">
      <c r="O3917" s="4"/>
      <c r="P3917" s="4"/>
      <c r="V3917" s="4"/>
      <c r="W3917" s="4"/>
      <c r="AG3917" s="9"/>
      <c r="AT3917" s="4"/>
      <c r="AU3917" s="4"/>
      <c r="BA3917" s="4"/>
      <c r="BB3917" s="4"/>
    </row>
    <row r="3918" spans="15:54" x14ac:dyDescent="0.4">
      <c r="O3918" s="4"/>
      <c r="P3918" s="4"/>
      <c r="V3918" s="4"/>
      <c r="W3918" s="4"/>
      <c r="AG3918" s="9"/>
      <c r="AT3918" s="4"/>
      <c r="AU3918" s="4"/>
      <c r="BA3918" s="4"/>
      <c r="BB3918" s="4"/>
    </row>
    <row r="3919" spans="15:54" x14ac:dyDescent="0.4">
      <c r="O3919" s="4"/>
      <c r="P3919" s="4"/>
      <c r="V3919" s="4"/>
      <c r="W3919" s="4"/>
      <c r="AG3919" s="9"/>
      <c r="AT3919" s="4"/>
      <c r="AU3919" s="4"/>
      <c r="BA3919" s="4"/>
      <c r="BB3919" s="4"/>
    </row>
    <row r="3920" spans="15:54" x14ac:dyDescent="0.4">
      <c r="O3920" s="4"/>
      <c r="P3920" s="4"/>
      <c r="V3920" s="4"/>
      <c r="W3920" s="4"/>
      <c r="AG3920" s="9"/>
      <c r="AT3920" s="4"/>
      <c r="AU3920" s="4"/>
      <c r="BA3920" s="4"/>
      <c r="BB3920" s="4"/>
    </row>
    <row r="3921" spans="15:54" x14ac:dyDescent="0.4">
      <c r="O3921" s="4"/>
      <c r="P3921" s="4"/>
      <c r="V3921" s="4"/>
      <c r="W3921" s="4"/>
      <c r="AG3921" s="9"/>
      <c r="AT3921" s="4"/>
      <c r="AU3921" s="4"/>
      <c r="BA3921" s="4"/>
      <c r="BB3921" s="4"/>
    </row>
    <row r="3922" spans="15:54" x14ac:dyDescent="0.4">
      <c r="O3922" s="4"/>
      <c r="P3922" s="4"/>
      <c r="V3922" s="4"/>
      <c r="W3922" s="4"/>
      <c r="AG3922" s="9"/>
      <c r="AT3922" s="4"/>
      <c r="AU3922" s="4"/>
      <c r="BA3922" s="4"/>
      <c r="BB3922" s="4"/>
    </row>
    <row r="3923" spans="15:54" x14ac:dyDescent="0.4">
      <c r="O3923" s="4"/>
      <c r="P3923" s="4"/>
      <c r="V3923" s="4"/>
      <c r="W3923" s="4"/>
      <c r="AG3923" s="9"/>
      <c r="AT3923" s="4"/>
      <c r="AU3923" s="4"/>
      <c r="BA3923" s="4"/>
      <c r="BB3923" s="4"/>
    </row>
    <row r="3924" spans="15:54" x14ac:dyDescent="0.4">
      <c r="O3924" s="4"/>
      <c r="P3924" s="4"/>
      <c r="V3924" s="4"/>
      <c r="W3924" s="4"/>
      <c r="AG3924" s="9"/>
      <c r="AT3924" s="4"/>
      <c r="AU3924" s="4"/>
      <c r="BA3924" s="4"/>
      <c r="BB3924" s="4"/>
    </row>
    <row r="3925" spans="15:54" x14ac:dyDescent="0.4">
      <c r="O3925" s="4"/>
      <c r="P3925" s="4"/>
      <c r="V3925" s="4"/>
      <c r="W3925" s="4"/>
      <c r="AG3925" s="9"/>
      <c r="AT3925" s="4"/>
      <c r="AU3925" s="4"/>
      <c r="BA3925" s="4"/>
      <c r="BB3925" s="4"/>
    </row>
    <row r="3926" spans="15:54" x14ac:dyDescent="0.4">
      <c r="O3926" s="4"/>
      <c r="P3926" s="4"/>
      <c r="V3926" s="4"/>
      <c r="W3926" s="4"/>
      <c r="AG3926" s="9"/>
      <c r="AT3926" s="4"/>
      <c r="AU3926" s="4"/>
      <c r="BA3926" s="4"/>
      <c r="BB3926" s="4"/>
    </row>
    <row r="3927" spans="15:54" x14ac:dyDescent="0.4">
      <c r="O3927" s="4"/>
      <c r="P3927" s="4"/>
      <c r="V3927" s="4"/>
      <c r="W3927" s="4"/>
      <c r="AG3927" s="9"/>
      <c r="AT3927" s="4"/>
      <c r="AU3927" s="4"/>
      <c r="BA3927" s="4"/>
      <c r="BB3927" s="4"/>
    </row>
    <row r="3928" spans="15:54" x14ac:dyDescent="0.4">
      <c r="O3928" s="4"/>
      <c r="P3928" s="4"/>
      <c r="V3928" s="4"/>
      <c r="W3928" s="4"/>
      <c r="AG3928" s="9"/>
      <c r="AT3928" s="4"/>
      <c r="AU3928" s="4"/>
      <c r="BA3928" s="4"/>
      <c r="BB3928" s="4"/>
    </row>
    <row r="3929" spans="15:54" x14ac:dyDescent="0.4">
      <c r="O3929" s="4"/>
      <c r="P3929" s="4"/>
      <c r="V3929" s="4"/>
      <c r="W3929" s="4"/>
      <c r="AG3929" s="9"/>
      <c r="AT3929" s="4"/>
      <c r="AU3929" s="4"/>
      <c r="BA3929" s="4"/>
      <c r="BB3929" s="4"/>
    </row>
    <row r="3930" spans="15:54" x14ac:dyDescent="0.4">
      <c r="O3930" s="4"/>
      <c r="P3930" s="4"/>
      <c r="V3930" s="4"/>
      <c r="W3930" s="4"/>
      <c r="AG3930" s="9"/>
      <c r="AT3930" s="4"/>
      <c r="AU3930" s="4"/>
      <c r="BA3930" s="4"/>
      <c r="BB3930" s="4"/>
    </row>
    <row r="3931" spans="15:54" x14ac:dyDescent="0.4">
      <c r="O3931" s="4"/>
      <c r="P3931" s="4"/>
      <c r="V3931" s="4"/>
      <c r="W3931" s="4"/>
      <c r="AG3931" s="9"/>
      <c r="AT3931" s="4"/>
      <c r="AU3931" s="4"/>
      <c r="BA3931" s="4"/>
      <c r="BB3931" s="4"/>
    </row>
    <row r="3932" spans="15:54" x14ac:dyDescent="0.4">
      <c r="O3932" s="4"/>
      <c r="P3932" s="4"/>
      <c r="V3932" s="4"/>
      <c r="W3932" s="4"/>
      <c r="AG3932" s="9"/>
      <c r="AT3932" s="4"/>
      <c r="AU3932" s="4"/>
      <c r="BA3932" s="4"/>
      <c r="BB3932" s="4"/>
    </row>
    <row r="3933" spans="15:54" x14ac:dyDescent="0.4">
      <c r="O3933" s="4"/>
      <c r="P3933" s="4"/>
      <c r="V3933" s="4"/>
      <c r="W3933" s="4"/>
      <c r="AG3933" s="9"/>
      <c r="AT3933" s="4"/>
      <c r="AU3933" s="4"/>
      <c r="BA3933" s="4"/>
      <c r="BB3933" s="4"/>
    </row>
    <row r="3934" spans="15:54" x14ac:dyDescent="0.4">
      <c r="O3934" s="4"/>
      <c r="P3934" s="4"/>
      <c r="V3934" s="4"/>
      <c r="W3934" s="4"/>
      <c r="AT3934" s="4"/>
      <c r="AU3934" s="4"/>
      <c r="BA3934" s="4"/>
      <c r="BB3934" s="4"/>
    </row>
    <row r="3935" spans="15:54" x14ac:dyDescent="0.4">
      <c r="O3935" s="4"/>
      <c r="P3935" s="4"/>
      <c r="V3935" s="4"/>
      <c r="W3935" s="4"/>
      <c r="AG3935" s="9"/>
      <c r="AT3935" s="4"/>
      <c r="AU3935" s="4"/>
      <c r="BA3935" s="4"/>
      <c r="BB3935" s="4"/>
    </row>
    <row r="3936" spans="15:54" x14ac:dyDescent="0.4">
      <c r="O3936" s="4"/>
      <c r="P3936" s="4"/>
      <c r="V3936" s="4"/>
      <c r="W3936" s="4"/>
      <c r="AG3936" s="9"/>
      <c r="AT3936" s="4"/>
      <c r="AU3936" s="4"/>
      <c r="BA3936" s="4"/>
      <c r="BB3936" s="4"/>
    </row>
    <row r="3937" spans="15:54" x14ac:dyDescent="0.4">
      <c r="O3937" s="4"/>
      <c r="P3937" s="4"/>
      <c r="V3937" s="4"/>
      <c r="W3937" s="4"/>
      <c r="AG3937" s="9"/>
      <c r="AT3937" s="4"/>
      <c r="AU3937" s="4"/>
      <c r="BA3937" s="4"/>
      <c r="BB3937" s="4"/>
    </row>
    <row r="3938" spans="15:54" x14ac:dyDescent="0.4">
      <c r="O3938" s="4"/>
      <c r="P3938" s="4"/>
      <c r="V3938" s="4"/>
      <c r="W3938" s="4"/>
      <c r="AG3938" s="9"/>
      <c r="AT3938" s="4"/>
      <c r="AU3938" s="4"/>
      <c r="BA3938" s="4"/>
      <c r="BB3938" s="4"/>
    </row>
    <row r="3939" spans="15:54" x14ac:dyDescent="0.4">
      <c r="O3939" s="4"/>
      <c r="P3939" s="4"/>
      <c r="V3939" s="4"/>
      <c r="W3939" s="4"/>
      <c r="AG3939" s="9"/>
      <c r="AT3939" s="4"/>
      <c r="AU3939" s="4"/>
      <c r="BA3939" s="4"/>
      <c r="BB3939" s="4"/>
    </row>
    <row r="3940" spans="15:54" x14ac:dyDescent="0.4">
      <c r="O3940" s="4"/>
      <c r="P3940" s="4"/>
      <c r="V3940" s="4"/>
      <c r="W3940" s="4"/>
      <c r="AG3940" s="9"/>
      <c r="AT3940" s="4"/>
      <c r="AU3940" s="4"/>
      <c r="BA3940" s="4"/>
      <c r="BB3940" s="4"/>
    </row>
    <row r="3941" spans="15:54" x14ac:dyDescent="0.4">
      <c r="O3941" s="4"/>
      <c r="P3941" s="4"/>
      <c r="V3941" s="4"/>
      <c r="W3941" s="4"/>
      <c r="AG3941" s="9"/>
      <c r="AT3941" s="4"/>
      <c r="AU3941" s="4"/>
      <c r="BA3941" s="4"/>
      <c r="BB3941" s="4"/>
    </row>
    <row r="3942" spans="15:54" x14ac:dyDescent="0.4">
      <c r="O3942" s="4"/>
      <c r="P3942" s="4"/>
      <c r="V3942" s="4"/>
      <c r="W3942" s="4"/>
      <c r="AG3942" s="9"/>
      <c r="AT3942" s="4"/>
      <c r="AU3942" s="4"/>
      <c r="BA3942" s="4"/>
      <c r="BB3942" s="4"/>
    </row>
    <row r="3943" spans="15:54" x14ac:dyDescent="0.4">
      <c r="O3943" s="4"/>
      <c r="P3943" s="4"/>
      <c r="V3943" s="4"/>
      <c r="W3943" s="4"/>
      <c r="AG3943" s="9"/>
      <c r="AT3943" s="4"/>
      <c r="AU3943" s="4"/>
      <c r="BA3943" s="4"/>
      <c r="BB3943" s="4"/>
    </row>
    <row r="3944" spans="15:54" x14ac:dyDescent="0.4">
      <c r="O3944" s="4"/>
      <c r="P3944" s="4"/>
      <c r="V3944" s="4"/>
      <c r="W3944" s="4"/>
      <c r="AG3944" s="9"/>
      <c r="AT3944" s="4"/>
      <c r="AU3944" s="4"/>
      <c r="BA3944" s="4"/>
      <c r="BB3944" s="4"/>
    </row>
    <row r="3945" spans="15:54" x14ac:dyDescent="0.4">
      <c r="O3945" s="4"/>
      <c r="P3945" s="4"/>
      <c r="V3945" s="4"/>
      <c r="W3945" s="4"/>
      <c r="AG3945" s="9"/>
      <c r="AT3945" s="4"/>
      <c r="AU3945" s="4"/>
      <c r="BA3945" s="4"/>
      <c r="BB3945" s="4"/>
    </row>
    <row r="3946" spans="15:54" x14ac:dyDescent="0.4">
      <c r="O3946" s="4"/>
      <c r="P3946" s="4"/>
      <c r="V3946" s="4"/>
      <c r="W3946" s="4"/>
      <c r="AG3946" s="9"/>
      <c r="AT3946" s="4"/>
      <c r="AU3946" s="4"/>
      <c r="BA3946" s="4"/>
      <c r="BB3946" s="4"/>
    </row>
    <row r="3947" spans="15:54" x14ac:dyDescent="0.4">
      <c r="O3947" s="4"/>
      <c r="P3947" s="4"/>
      <c r="V3947" s="4"/>
      <c r="W3947" s="4"/>
      <c r="AG3947" s="9"/>
      <c r="AT3947" s="4"/>
      <c r="AU3947" s="4"/>
      <c r="BA3947" s="4"/>
      <c r="BB3947" s="4"/>
    </row>
    <row r="3948" spans="15:54" x14ac:dyDescent="0.4">
      <c r="O3948" s="4"/>
      <c r="P3948" s="4"/>
      <c r="V3948" s="4"/>
      <c r="W3948" s="4"/>
      <c r="AG3948" s="9"/>
      <c r="AT3948" s="4"/>
      <c r="AU3948" s="4"/>
      <c r="BA3948" s="4"/>
      <c r="BB3948" s="4"/>
    </row>
    <row r="3949" spans="15:54" x14ac:dyDescent="0.4">
      <c r="O3949" s="4"/>
      <c r="P3949" s="4"/>
      <c r="V3949" s="4"/>
      <c r="W3949" s="4"/>
      <c r="AG3949" s="9"/>
      <c r="AT3949" s="4"/>
      <c r="AU3949" s="4"/>
      <c r="BA3949" s="4"/>
      <c r="BB3949" s="4"/>
    </row>
    <row r="3950" spans="15:54" x14ac:dyDescent="0.4">
      <c r="O3950" s="4"/>
      <c r="P3950" s="4"/>
      <c r="V3950" s="4"/>
      <c r="W3950" s="4"/>
      <c r="AG3950" s="9"/>
      <c r="AT3950" s="4"/>
      <c r="AU3950" s="4"/>
      <c r="BA3950" s="4"/>
      <c r="BB3950" s="4"/>
    </row>
    <row r="3951" spans="15:54" x14ac:dyDescent="0.4">
      <c r="O3951" s="4"/>
      <c r="P3951" s="4"/>
      <c r="V3951" s="4"/>
      <c r="W3951" s="4"/>
      <c r="AG3951" s="9"/>
      <c r="AT3951" s="4"/>
      <c r="AU3951" s="4"/>
      <c r="BA3951" s="4"/>
      <c r="BB3951" s="4"/>
    </row>
    <row r="3952" spans="15:54" x14ac:dyDescent="0.4">
      <c r="O3952" s="4"/>
      <c r="P3952" s="4"/>
      <c r="V3952" s="4"/>
      <c r="W3952" s="4"/>
      <c r="AG3952" s="9"/>
      <c r="AT3952" s="4"/>
      <c r="AU3952" s="4"/>
      <c r="BA3952" s="4"/>
      <c r="BB3952" s="4"/>
    </row>
    <row r="3953" spans="15:54" x14ac:dyDescent="0.4">
      <c r="O3953" s="4"/>
      <c r="P3953" s="4"/>
      <c r="V3953" s="4"/>
      <c r="W3953" s="4"/>
      <c r="AG3953" s="9"/>
      <c r="AT3953" s="4"/>
      <c r="AU3953" s="4"/>
      <c r="BA3953" s="4"/>
      <c r="BB3953" s="4"/>
    </row>
    <row r="3954" spans="15:54" x14ac:dyDescent="0.4">
      <c r="O3954" s="4"/>
      <c r="P3954" s="4"/>
      <c r="V3954" s="4"/>
      <c r="W3954" s="4"/>
      <c r="AG3954" s="9"/>
      <c r="AT3954" s="4"/>
      <c r="AU3954" s="4"/>
      <c r="BA3954" s="4"/>
      <c r="BB3954" s="4"/>
    </row>
    <row r="3955" spans="15:54" x14ac:dyDescent="0.4">
      <c r="O3955" s="4"/>
      <c r="P3955" s="4"/>
      <c r="V3955" s="4"/>
      <c r="W3955" s="4"/>
      <c r="AG3955" s="9"/>
      <c r="AT3955" s="4"/>
      <c r="AU3955" s="4"/>
      <c r="BA3955" s="4"/>
      <c r="BB3955" s="4"/>
    </row>
    <row r="3956" spans="15:54" x14ac:dyDescent="0.4">
      <c r="O3956" s="4"/>
      <c r="P3956" s="4"/>
      <c r="V3956" s="4"/>
      <c r="W3956" s="4"/>
      <c r="AG3956" s="9"/>
      <c r="AT3956" s="4"/>
      <c r="AU3956" s="4"/>
      <c r="BA3956" s="4"/>
      <c r="BB3956" s="4"/>
    </row>
    <row r="3957" spans="15:54" x14ac:dyDescent="0.4">
      <c r="O3957" s="4"/>
      <c r="P3957" s="4"/>
      <c r="V3957" s="4"/>
      <c r="W3957" s="4"/>
      <c r="AG3957" s="9"/>
      <c r="AT3957" s="4"/>
      <c r="AU3957" s="4"/>
      <c r="BA3957" s="4"/>
      <c r="BB3957" s="4"/>
    </row>
    <row r="3958" spans="15:54" x14ac:dyDescent="0.4">
      <c r="O3958" s="4"/>
      <c r="P3958" s="4"/>
      <c r="V3958" s="4"/>
      <c r="W3958" s="4"/>
      <c r="AG3958" s="9"/>
      <c r="AT3958" s="4"/>
      <c r="AU3958" s="4"/>
      <c r="BA3958" s="4"/>
      <c r="BB3958" s="4"/>
    </row>
    <row r="3959" spans="15:54" x14ac:dyDescent="0.4">
      <c r="O3959" s="4"/>
      <c r="P3959" s="4"/>
      <c r="V3959" s="4"/>
      <c r="W3959" s="4"/>
      <c r="AG3959" s="9"/>
      <c r="AT3959" s="4"/>
      <c r="AU3959" s="4"/>
      <c r="BA3959" s="4"/>
      <c r="BB3959" s="4"/>
    </row>
    <row r="3960" spans="15:54" x14ac:dyDescent="0.4">
      <c r="O3960" s="4"/>
      <c r="P3960" s="4"/>
      <c r="V3960" s="4"/>
      <c r="W3960" s="4"/>
      <c r="AG3960" s="9"/>
      <c r="AT3960" s="4"/>
      <c r="AU3960" s="4"/>
      <c r="BA3960" s="4"/>
      <c r="BB3960" s="4"/>
    </row>
    <row r="3961" spans="15:54" x14ac:dyDescent="0.4">
      <c r="O3961" s="4"/>
      <c r="P3961" s="4"/>
      <c r="V3961" s="4"/>
      <c r="W3961" s="4"/>
      <c r="AG3961" s="9"/>
      <c r="AT3961" s="4"/>
      <c r="AU3961" s="4"/>
      <c r="BA3961" s="4"/>
      <c r="BB3961" s="4"/>
    </row>
    <row r="3962" spans="15:54" x14ac:dyDescent="0.4">
      <c r="O3962" s="4"/>
      <c r="P3962" s="4"/>
      <c r="V3962" s="4"/>
      <c r="W3962" s="4"/>
      <c r="AG3962" s="9"/>
      <c r="AT3962" s="4"/>
      <c r="AU3962" s="4"/>
      <c r="BA3962" s="4"/>
      <c r="BB3962" s="4"/>
    </row>
    <row r="3963" spans="15:54" x14ac:dyDescent="0.4">
      <c r="O3963" s="4"/>
      <c r="P3963" s="4"/>
      <c r="V3963" s="4"/>
      <c r="W3963" s="4"/>
      <c r="AG3963" s="9"/>
      <c r="AT3963" s="4"/>
      <c r="AU3963" s="4"/>
      <c r="BA3963" s="4"/>
      <c r="BB3963" s="4"/>
    </row>
    <row r="3964" spans="15:54" x14ac:dyDescent="0.4">
      <c r="O3964" s="4"/>
      <c r="P3964" s="4"/>
      <c r="V3964" s="4"/>
      <c r="W3964" s="4"/>
      <c r="AG3964" s="9"/>
      <c r="AT3964" s="4"/>
      <c r="AU3964" s="4"/>
      <c r="BA3964" s="4"/>
      <c r="BB3964" s="4"/>
    </row>
    <row r="3965" spans="15:54" x14ac:dyDescent="0.4">
      <c r="O3965" s="4"/>
      <c r="P3965" s="4"/>
      <c r="V3965" s="4"/>
      <c r="W3965" s="4"/>
      <c r="AG3965" s="9"/>
      <c r="AT3965" s="4"/>
      <c r="AU3965" s="4"/>
      <c r="BA3965" s="4"/>
      <c r="BB3965" s="4"/>
    </row>
    <row r="3966" spans="15:54" x14ac:dyDescent="0.4">
      <c r="O3966" s="4"/>
      <c r="P3966" s="4"/>
      <c r="V3966" s="4"/>
      <c r="W3966" s="4"/>
      <c r="AG3966" s="9"/>
      <c r="AT3966" s="4"/>
      <c r="AU3966" s="4"/>
      <c r="BA3966" s="4"/>
      <c r="BB3966" s="4"/>
    </row>
    <row r="3967" spans="15:54" x14ac:dyDescent="0.4">
      <c r="O3967" s="4"/>
      <c r="P3967" s="4"/>
      <c r="V3967" s="4"/>
      <c r="W3967" s="4"/>
      <c r="AG3967" s="9"/>
      <c r="AT3967" s="4"/>
      <c r="AU3967" s="4"/>
      <c r="BA3967" s="4"/>
      <c r="BB3967" s="4"/>
    </row>
    <row r="3968" spans="15:54" x14ac:dyDescent="0.4">
      <c r="O3968" s="4"/>
      <c r="P3968" s="4"/>
      <c r="V3968" s="4"/>
      <c r="W3968" s="4"/>
      <c r="AG3968" s="9"/>
      <c r="AT3968" s="4"/>
      <c r="AU3968" s="4"/>
      <c r="BA3968" s="4"/>
      <c r="BB3968" s="4"/>
    </row>
    <row r="3969" spans="15:54" x14ac:dyDescent="0.4">
      <c r="O3969" s="4"/>
      <c r="P3969" s="4"/>
      <c r="V3969" s="4"/>
      <c r="W3969" s="4"/>
      <c r="AG3969" s="9"/>
      <c r="AT3969" s="4"/>
      <c r="AU3969" s="4"/>
      <c r="BA3969" s="4"/>
      <c r="BB3969" s="4"/>
    </row>
    <row r="3970" spans="15:54" x14ac:dyDescent="0.4">
      <c r="O3970" s="4"/>
      <c r="P3970" s="4"/>
      <c r="V3970" s="4"/>
      <c r="W3970" s="4"/>
      <c r="AG3970" s="9"/>
      <c r="AT3970" s="4"/>
      <c r="AU3970" s="4"/>
      <c r="BA3970" s="4"/>
      <c r="BB3970" s="4"/>
    </row>
    <row r="3971" spans="15:54" x14ac:dyDescent="0.4">
      <c r="O3971" s="4"/>
      <c r="P3971" s="4"/>
      <c r="V3971" s="4"/>
      <c r="W3971" s="4"/>
      <c r="AG3971" s="9"/>
      <c r="AT3971" s="4"/>
      <c r="AU3971" s="4"/>
      <c r="BA3971" s="4"/>
      <c r="BB3971" s="4"/>
    </row>
    <row r="3972" spans="15:54" x14ac:dyDescent="0.4">
      <c r="O3972" s="4"/>
      <c r="P3972" s="4"/>
      <c r="V3972" s="4"/>
      <c r="W3972" s="4"/>
      <c r="AG3972" s="9"/>
      <c r="AT3972" s="4"/>
      <c r="AU3972" s="4"/>
      <c r="BA3972" s="4"/>
      <c r="BB3972" s="4"/>
    </row>
    <row r="3973" spans="15:54" x14ac:dyDescent="0.4">
      <c r="O3973" s="4"/>
      <c r="P3973" s="4"/>
      <c r="V3973" s="4"/>
      <c r="W3973" s="4"/>
      <c r="AG3973" s="9"/>
      <c r="AT3973" s="4"/>
      <c r="AU3973" s="4"/>
      <c r="BA3973" s="4"/>
      <c r="BB3973" s="4"/>
    </row>
    <row r="3974" spans="15:54" x14ac:dyDescent="0.4">
      <c r="O3974" s="4"/>
      <c r="P3974" s="4"/>
      <c r="V3974" s="4"/>
      <c r="W3974" s="4"/>
      <c r="AG3974" s="9"/>
      <c r="AT3974" s="4"/>
      <c r="AU3974" s="4"/>
      <c r="BA3974" s="4"/>
      <c r="BB3974" s="4"/>
    </row>
    <row r="3975" spans="15:54" x14ac:dyDescent="0.4">
      <c r="O3975" s="4"/>
      <c r="P3975" s="4"/>
      <c r="V3975" s="4"/>
      <c r="W3975" s="4"/>
      <c r="AG3975" s="9"/>
      <c r="AT3975" s="4"/>
      <c r="AU3975" s="4"/>
      <c r="BA3975" s="4"/>
      <c r="BB3975" s="4"/>
    </row>
    <row r="3976" spans="15:54" x14ac:dyDescent="0.4">
      <c r="O3976" s="4"/>
      <c r="P3976" s="4"/>
      <c r="V3976" s="4"/>
      <c r="W3976" s="4"/>
      <c r="AG3976" s="9"/>
      <c r="AT3976" s="4"/>
      <c r="AU3976" s="4"/>
      <c r="BA3976" s="4"/>
      <c r="BB3976" s="4"/>
    </row>
    <row r="3977" spans="15:54" x14ac:dyDescent="0.4">
      <c r="O3977" s="4"/>
      <c r="P3977" s="4"/>
      <c r="V3977" s="4"/>
      <c r="W3977" s="4"/>
      <c r="AG3977" s="9"/>
      <c r="AT3977" s="4"/>
      <c r="AU3977" s="4"/>
      <c r="BA3977" s="4"/>
      <c r="BB3977" s="4"/>
    </row>
    <row r="3978" spans="15:54" x14ac:dyDescent="0.4">
      <c r="O3978" s="4"/>
      <c r="P3978" s="4"/>
      <c r="V3978" s="4"/>
      <c r="W3978" s="4"/>
      <c r="AG3978" s="9"/>
      <c r="AT3978" s="4"/>
      <c r="AU3978" s="4"/>
      <c r="BA3978" s="4"/>
      <c r="BB3978" s="4"/>
    </row>
    <row r="3979" spans="15:54" x14ac:dyDescent="0.4">
      <c r="O3979" s="4"/>
      <c r="P3979" s="4"/>
      <c r="V3979" s="4"/>
      <c r="W3979" s="4"/>
      <c r="AG3979" s="9"/>
      <c r="AT3979" s="4"/>
      <c r="AU3979" s="4"/>
      <c r="BA3979" s="4"/>
      <c r="BB3979" s="4"/>
    </row>
    <row r="3980" spans="15:54" x14ac:dyDescent="0.4">
      <c r="O3980" s="4"/>
      <c r="P3980" s="4"/>
      <c r="V3980" s="4"/>
      <c r="W3980" s="4"/>
      <c r="AG3980" s="9"/>
      <c r="AT3980" s="4"/>
      <c r="AU3980" s="4"/>
      <c r="BA3980" s="4"/>
      <c r="BB3980" s="4"/>
    </row>
    <row r="3981" spans="15:54" x14ac:dyDescent="0.4">
      <c r="O3981" s="4"/>
      <c r="P3981" s="4"/>
      <c r="V3981" s="4"/>
      <c r="W3981" s="4"/>
      <c r="AG3981" s="9"/>
      <c r="AT3981" s="4"/>
      <c r="AU3981" s="4"/>
      <c r="BA3981" s="4"/>
      <c r="BB3981" s="4"/>
    </row>
    <row r="3982" spans="15:54" x14ac:dyDescent="0.4">
      <c r="O3982" s="4"/>
      <c r="P3982" s="4"/>
      <c r="V3982" s="4"/>
      <c r="W3982" s="4"/>
      <c r="AG3982" s="9"/>
      <c r="AT3982" s="4"/>
      <c r="AU3982" s="4"/>
      <c r="BA3982" s="4"/>
      <c r="BB3982" s="4"/>
    </row>
    <row r="3983" spans="15:54" x14ac:dyDescent="0.4">
      <c r="O3983" s="4"/>
      <c r="P3983" s="4"/>
      <c r="V3983" s="4"/>
      <c r="W3983" s="4"/>
      <c r="AG3983" s="9"/>
      <c r="AT3983" s="4"/>
      <c r="AU3983" s="4"/>
      <c r="BA3983" s="4"/>
      <c r="BB3983" s="4"/>
    </row>
    <row r="3984" spans="15:54" x14ac:dyDescent="0.4">
      <c r="O3984" s="4"/>
      <c r="P3984" s="4"/>
      <c r="V3984" s="4"/>
      <c r="W3984" s="4"/>
      <c r="AG3984" s="9"/>
      <c r="AT3984" s="4"/>
      <c r="AU3984" s="4"/>
      <c r="BA3984" s="4"/>
      <c r="BB3984" s="4"/>
    </row>
    <row r="3985" spans="15:54" x14ac:dyDescent="0.4">
      <c r="O3985" s="4"/>
      <c r="P3985" s="4"/>
      <c r="V3985" s="4"/>
      <c r="W3985" s="4"/>
      <c r="AG3985" s="9"/>
      <c r="AT3985" s="4"/>
      <c r="AU3985" s="4"/>
      <c r="BA3985" s="4"/>
      <c r="BB3985" s="4"/>
    </row>
    <row r="3986" spans="15:54" x14ac:dyDescent="0.4">
      <c r="O3986" s="4"/>
      <c r="P3986" s="4"/>
      <c r="V3986" s="4"/>
      <c r="W3986" s="4"/>
      <c r="AG3986" s="9"/>
      <c r="AT3986" s="4"/>
      <c r="AU3986" s="4"/>
      <c r="BA3986" s="4"/>
      <c r="BB3986" s="4"/>
    </row>
    <row r="3987" spans="15:54" x14ac:dyDescent="0.4">
      <c r="O3987" s="4"/>
      <c r="P3987" s="4"/>
      <c r="V3987" s="4"/>
      <c r="W3987" s="4"/>
      <c r="AG3987" s="9"/>
      <c r="AT3987" s="4"/>
      <c r="AU3987" s="4"/>
      <c r="BA3987" s="4"/>
      <c r="BB3987" s="4"/>
    </row>
    <row r="3988" spans="15:54" x14ac:dyDescent="0.4">
      <c r="O3988" s="4"/>
      <c r="P3988" s="4"/>
      <c r="V3988" s="4"/>
      <c r="W3988" s="4"/>
      <c r="AG3988" s="9"/>
      <c r="AT3988" s="4"/>
      <c r="AU3988" s="4"/>
      <c r="BA3988" s="4"/>
      <c r="BB3988" s="4"/>
    </row>
    <row r="3989" spans="15:54" x14ac:dyDescent="0.4">
      <c r="O3989" s="4"/>
      <c r="P3989" s="4"/>
      <c r="V3989" s="4"/>
      <c r="W3989" s="4"/>
      <c r="AG3989" s="9"/>
      <c r="AT3989" s="4"/>
      <c r="AU3989" s="4"/>
      <c r="BA3989" s="4"/>
      <c r="BB3989" s="4"/>
    </row>
    <row r="3990" spans="15:54" x14ac:dyDescent="0.4">
      <c r="O3990" s="4"/>
      <c r="P3990" s="4"/>
      <c r="V3990" s="4"/>
      <c r="W3990" s="4"/>
      <c r="AG3990" s="9"/>
      <c r="AT3990" s="4"/>
      <c r="AU3990" s="4"/>
      <c r="BA3990" s="4"/>
      <c r="BB3990" s="4"/>
    </row>
    <row r="3991" spans="15:54" x14ac:dyDescent="0.4">
      <c r="O3991" s="4"/>
      <c r="P3991" s="4"/>
      <c r="V3991" s="4"/>
      <c r="W3991" s="4"/>
      <c r="AG3991" s="9"/>
      <c r="AT3991" s="4"/>
      <c r="AU3991" s="4"/>
      <c r="BA3991" s="4"/>
      <c r="BB3991" s="4"/>
    </row>
    <row r="3992" spans="15:54" x14ac:dyDescent="0.4">
      <c r="O3992" s="4"/>
      <c r="P3992" s="4"/>
      <c r="V3992" s="4"/>
      <c r="W3992" s="4"/>
      <c r="AG3992" s="9"/>
      <c r="AT3992" s="4"/>
      <c r="AU3992" s="4"/>
      <c r="BA3992" s="4"/>
      <c r="BB3992" s="4"/>
    </row>
    <row r="3993" spans="15:54" x14ac:dyDescent="0.4">
      <c r="O3993" s="4"/>
      <c r="P3993" s="4"/>
      <c r="V3993" s="4"/>
      <c r="W3993" s="4"/>
      <c r="AG3993" s="9"/>
      <c r="AT3993" s="4"/>
      <c r="AU3993" s="4"/>
      <c r="BA3993" s="4"/>
      <c r="BB3993" s="4"/>
    </row>
    <row r="3994" spans="15:54" x14ac:dyDescent="0.4">
      <c r="O3994" s="4"/>
      <c r="P3994" s="4"/>
      <c r="V3994" s="4"/>
      <c r="W3994" s="4"/>
      <c r="AG3994" s="9"/>
      <c r="AT3994" s="4"/>
      <c r="AU3994" s="4"/>
      <c r="BA3994" s="4"/>
      <c r="BB3994" s="4"/>
    </row>
    <row r="3995" spans="15:54" x14ac:dyDescent="0.4">
      <c r="O3995" s="4"/>
      <c r="P3995" s="4"/>
      <c r="V3995" s="4"/>
      <c r="W3995" s="4"/>
      <c r="AT3995" s="4"/>
      <c r="AU3995" s="4"/>
      <c r="BA3995" s="4"/>
      <c r="BB3995" s="4"/>
    </row>
    <row r="3996" spans="15:54" x14ac:dyDescent="0.4">
      <c r="O3996" s="4"/>
      <c r="P3996" s="4"/>
      <c r="V3996" s="4"/>
      <c r="W3996" s="4"/>
      <c r="AG3996" s="9"/>
      <c r="AT3996" s="4"/>
      <c r="AU3996" s="4"/>
      <c r="BA3996" s="4"/>
      <c r="BB3996" s="4"/>
    </row>
    <row r="3997" spans="15:54" x14ac:dyDescent="0.4">
      <c r="O3997" s="4"/>
      <c r="P3997" s="4"/>
      <c r="V3997" s="4"/>
      <c r="W3997" s="4"/>
      <c r="AG3997" s="9"/>
      <c r="AT3997" s="4"/>
      <c r="AU3997" s="4"/>
      <c r="BA3997" s="4"/>
      <c r="BB3997" s="4"/>
    </row>
    <row r="3998" spans="15:54" x14ac:dyDescent="0.4">
      <c r="O3998" s="4"/>
      <c r="P3998" s="4"/>
      <c r="V3998" s="4"/>
      <c r="W3998" s="4"/>
      <c r="AG3998" s="9"/>
      <c r="AT3998" s="4"/>
      <c r="AU3998" s="4"/>
      <c r="BA3998" s="4"/>
      <c r="BB3998" s="4"/>
    </row>
    <row r="3999" spans="15:54" x14ac:dyDescent="0.4">
      <c r="O3999" s="4"/>
      <c r="P3999" s="4"/>
      <c r="V3999" s="4"/>
      <c r="W3999" s="4"/>
      <c r="AG3999" s="9"/>
      <c r="AT3999" s="4"/>
      <c r="AU3999" s="4"/>
      <c r="BA3999" s="4"/>
      <c r="BB3999" s="4"/>
    </row>
    <row r="4000" spans="15:54" x14ac:dyDescent="0.4">
      <c r="O4000" s="4"/>
      <c r="P4000" s="4"/>
      <c r="V4000" s="4"/>
      <c r="W4000" s="4"/>
      <c r="AG4000" s="9"/>
      <c r="AT4000" s="4"/>
      <c r="AU4000" s="4"/>
      <c r="BA4000" s="4"/>
      <c r="BB4000" s="4"/>
    </row>
    <row r="4001" spans="15:54" x14ac:dyDescent="0.4">
      <c r="O4001" s="4"/>
      <c r="P4001" s="4"/>
      <c r="V4001" s="4"/>
      <c r="W4001" s="4"/>
      <c r="AG4001" s="9"/>
      <c r="AT4001" s="4"/>
      <c r="AU4001" s="4"/>
      <c r="BA4001" s="4"/>
      <c r="BB4001" s="4"/>
    </row>
    <row r="4002" spans="15:54" x14ac:dyDescent="0.4">
      <c r="O4002" s="4"/>
      <c r="P4002" s="4"/>
      <c r="V4002" s="4"/>
      <c r="W4002" s="4"/>
      <c r="AG4002" s="9"/>
      <c r="AT4002" s="4"/>
      <c r="AU4002" s="4"/>
      <c r="BA4002" s="4"/>
      <c r="BB4002" s="4"/>
    </row>
    <row r="4003" spans="15:54" x14ac:dyDescent="0.4">
      <c r="O4003" s="4"/>
      <c r="P4003" s="4"/>
      <c r="V4003" s="4"/>
      <c r="W4003" s="4"/>
      <c r="AG4003" s="9"/>
      <c r="AT4003" s="4"/>
      <c r="AU4003" s="4"/>
      <c r="BA4003" s="4"/>
      <c r="BB4003" s="4"/>
    </row>
    <row r="4004" spans="15:54" x14ac:dyDescent="0.4">
      <c r="O4004" s="4"/>
      <c r="P4004" s="4"/>
      <c r="V4004" s="4"/>
      <c r="W4004" s="4"/>
      <c r="AG4004" s="9"/>
      <c r="AT4004" s="4"/>
      <c r="AU4004" s="4"/>
      <c r="BA4004" s="4"/>
      <c r="BB4004" s="4"/>
    </row>
    <row r="4005" spans="15:54" x14ac:dyDescent="0.4">
      <c r="O4005" s="4"/>
      <c r="P4005" s="4"/>
      <c r="V4005" s="4"/>
      <c r="W4005" s="4"/>
      <c r="AG4005" s="9"/>
      <c r="AT4005" s="4"/>
      <c r="AU4005" s="4"/>
      <c r="BA4005" s="4"/>
      <c r="BB4005" s="4"/>
    </row>
    <row r="4006" spans="15:54" x14ac:dyDescent="0.4">
      <c r="O4006" s="4"/>
      <c r="P4006" s="4"/>
      <c r="V4006" s="4"/>
      <c r="W4006" s="4"/>
      <c r="AG4006" s="9"/>
      <c r="AT4006" s="4"/>
      <c r="AU4006" s="4"/>
      <c r="BA4006" s="4"/>
      <c r="BB4006" s="4"/>
    </row>
    <row r="4007" spans="15:54" x14ac:dyDescent="0.4">
      <c r="O4007" s="4"/>
      <c r="P4007" s="4"/>
      <c r="V4007" s="4"/>
      <c r="W4007" s="4"/>
      <c r="AG4007" s="9"/>
      <c r="AT4007" s="4"/>
      <c r="AU4007" s="4"/>
      <c r="BA4007" s="4"/>
      <c r="BB4007" s="4"/>
    </row>
    <row r="4008" spans="15:54" x14ac:dyDescent="0.4">
      <c r="O4008" s="4"/>
      <c r="P4008" s="4"/>
      <c r="V4008" s="4"/>
      <c r="W4008" s="4"/>
      <c r="AG4008" s="9"/>
      <c r="AT4008" s="4"/>
      <c r="AU4008" s="4"/>
      <c r="BA4008" s="4"/>
      <c r="BB4008" s="4"/>
    </row>
    <row r="4009" spans="15:54" x14ac:dyDescent="0.4">
      <c r="O4009" s="4"/>
      <c r="P4009" s="4"/>
      <c r="V4009" s="4"/>
      <c r="W4009" s="4"/>
      <c r="AG4009" s="9"/>
      <c r="AT4009" s="4"/>
      <c r="AU4009" s="4"/>
      <c r="BA4009" s="4"/>
      <c r="BB4009" s="4"/>
    </row>
    <row r="4010" spans="15:54" x14ac:dyDescent="0.4">
      <c r="O4010" s="4"/>
      <c r="P4010" s="4"/>
      <c r="V4010" s="4"/>
      <c r="W4010" s="4"/>
      <c r="AG4010" s="9"/>
      <c r="AT4010" s="4"/>
      <c r="AU4010" s="4"/>
      <c r="BA4010" s="4"/>
      <c r="BB4010" s="4"/>
    </row>
    <row r="4011" spans="15:54" x14ac:dyDescent="0.4">
      <c r="O4011" s="4"/>
      <c r="P4011" s="4"/>
      <c r="V4011" s="4"/>
      <c r="W4011" s="4"/>
      <c r="AG4011" s="9"/>
      <c r="AT4011" s="4"/>
      <c r="AU4011" s="4"/>
      <c r="BA4011" s="4"/>
      <c r="BB4011" s="4"/>
    </row>
    <row r="4012" spans="15:54" x14ac:dyDescent="0.4">
      <c r="O4012" s="4"/>
      <c r="P4012" s="4"/>
      <c r="V4012" s="4"/>
      <c r="W4012" s="4"/>
      <c r="AG4012" s="9"/>
      <c r="AT4012" s="4"/>
      <c r="AU4012" s="4"/>
      <c r="BA4012" s="4"/>
      <c r="BB4012" s="4"/>
    </row>
    <row r="4013" spans="15:54" x14ac:dyDescent="0.4">
      <c r="O4013" s="4"/>
      <c r="P4013" s="4"/>
      <c r="V4013" s="4"/>
      <c r="W4013" s="4"/>
      <c r="AG4013" s="9"/>
      <c r="AT4013" s="4"/>
      <c r="AU4013" s="4"/>
      <c r="BA4013" s="4"/>
      <c r="BB4013" s="4"/>
    </row>
    <row r="4014" spans="15:54" x14ac:dyDescent="0.4">
      <c r="O4014" s="4"/>
      <c r="P4014" s="4"/>
      <c r="V4014" s="4"/>
      <c r="W4014" s="4"/>
      <c r="AG4014" s="9"/>
      <c r="AT4014" s="4"/>
      <c r="AU4014" s="4"/>
      <c r="BA4014" s="4"/>
      <c r="BB4014" s="4"/>
    </row>
    <row r="4015" spans="15:54" x14ac:dyDescent="0.4">
      <c r="O4015" s="4"/>
      <c r="P4015" s="4"/>
      <c r="V4015" s="4"/>
      <c r="W4015" s="4"/>
      <c r="AT4015" s="4"/>
      <c r="AU4015" s="4"/>
      <c r="BA4015" s="4"/>
      <c r="BB4015" s="4"/>
    </row>
    <row r="4016" spans="15:54" x14ac:dyDescent="0.4">
      <c r="O4016" s="4"/>
      <c r="P4016" s="4"/>
      <c r="V4016" s="4"/>
      <c r="W4016" s="4"/>
      <c r="AG4016" s="9"/>
      <c r="AT4016" s="4"/>
      <c r="AU4016" s="4"/>
      <c r="BA4016" s="4"/>
      <c r="BB4016" s="4"/>
    </row>
    <row r="4017" spans="15:54" x14ac:dyDescent="0.4">
      <c r="O4017" s="4"/>
      <c r="P4017" s="4"/>
      <c r="V4017" s="4"/>
      <c r="W4017" s="4"/>
      <c r="AG4017" s="9"/>
      <c r="AT4017" s="4"/>
      <c r="AU4017" s="4"/>
      <c r="BA4017" s="4"/>
      <c r="BB4017" s="4"/>
    </row>
    <row r="4018" spans="15:54" x14ac:dyDescent="0.4">
      <c r="O4018" s="4"/>
      <c r="P4018" s="4"/>
      <c r="V4018" s="4"/>
      <c r="W4018" s="4"/>
      <c r="AG4018" s="9"/>
      <c r="AT4018" s="4"/>
      <c r="AU4018" s="4"/>
      <c r="BA4018" s="4"/>
      <c r="BB4018" s="4"/>
    </row>
    <row r="4019" spans="15:54" x14ac:dyDescent="0.4">
      <c r="O4019" s="4"/>
      <c r="P4019" s="4"/>
      <c r="V4019" s="4"/>
      <c r="W4019" s="4"/>
      <c r="AG4019" s="9"/>
      <c r="AT4019" s="4"/>
      <c r="AU4019" s="4"/>
      <c r="BA4019" s="4"/>
      <c r="BB4019" s="4"/>
    </row>
    <row r="4020" spans="15:54" x14ac:dyDescent="0.4">
      <c r="O4020" s="4"/>
      <c r="P4020" s="4"/>
      <c r="V4020" s="4"/>
      <c r="W4020" s="4"/>
      <c r="AG4020" s="9"/>
      <c r="AT4020" s="4"/>
      <c r="AU4020" s="4"/>
      <c r="BA4020" s="4"/>
      <c r="BB4020" s="4"/>
    </row>
    <row r="4021" spans="15:54" x14ac:dyDescent="0.4">
      <c r="O4021" s="4"/>
      <c r="P4021" s="4"/>
      <c r="V4021" s="4"/>
      <c r="W4021" s="4"/>
      <c r="AG4021" s="9"/>
      <c r="AT4021" s="4"/>
      <c r="AU4021" s="4"/>
      <c r="BA4021" s="4"/>
      <c r="BB4021" s="4"/>
    </row>
    <row r="4022" spans="15:54" x14ac:dyDescent="0.4">
      <c r="O4022" s="4"/>
      <c r="P4022" s="4"/>
      <c r="V4022" s="4"/>
      <c r="W4022" s="4"/>
      <c r="AG4022" s="9"/>
      <c r="AT4022" s="4"/>
      <c r="AU4022" s="4"/>
      <c r="BA4022" s="4"/>
      <c r="BB4022" s="4"/>
    </row>
    <row r="4023" spans="15:54" x14ac:dyDescent="0.4">
      <c r="O4023" s="4"/>
      <c r="P4023" s="4"/>
      <c r="V4023" s="4"/>
      <c r="W4023" s="4"/>
      <c r="AG4023" s="9"/>
      <c r="AT4023" s="4"/>
      <c r="AU4023" s="4"/>
      <c r="BA4023" s="4"/>
      <c r="BB4023" s="4"/>
    </row>
    <row r="4024" spans="15:54" x14ac:dyDescent="0.4">
      <c r="O4024" s="4"/>
      <c r="P4024" s="4"/>
      <c r="V4024" s="4"/>
      <c r="W4024" s="4"/>
      <c r="AG4024" s="9"/>
      <c r="AT4024" s="4"/>
      <c r="AU4024" s="4"/>
      <c r="BA4024" s="4"/>
      <c r="BB4024" s="4"/>
    </row>
    <row r="4025" spans="15:54" x14ac:dyDescent="0.4">
      <c r="O4025" s="4"/>
      <c r="P4025" s="4"/>
      <c r="V4025" s="4"/>
      <c r="W4025" s="4"/>
      <c r="AG4025" s="9"/>
      <c r="AT4025" s="4"/>
      <c r="AU4025" s="4"/>
      <c r="BA4025" s="4"/>
      <c r="BB4025" s="4"/>
    </row>
    <row r="4026" spans="15:54" x14ac:dyDescent="0.4">
      <c r="O4026" s="4"/>
      <c r="P4026" s="4"/>
      <c r="V4026" s="4"/>
      <c r="W4026" s="4"/>
      <c r="AG4026" s="9"/>
      <c r="AT4026" s="4"/>
      <c r="AU4026" s="4"/>
      <c r="BA4026" s="4"/>
      <c r="BB4026" s="4"/>
    </row>
    <row r="4027" spans="15:54" x14ac:dyDescent="0.4">
      <c r="O4027" s="4"/>
      <c r="P4027" s="4"/>
      <c r="V4027" s="4"/>
      <c r="W4027" s="4"/>
      <c r="AG4027" s="9"/>
      <c r="AT4027" s="4"/>
      <c r="AU4027" s="4"/>
      <c r="BA4027" s="4"/>
      <c r="BB4027" s="4"/>
    </row>
    <row r="4028" spans="15:54" x14ac:dyDescent="0.4">
      <c r="O4028" s="4"/>
      <c r="P4028" s="4"/>
      <c r="V4028" s="4"/>
      <c r="W4028" s="4"/>
      <c r="AG4028" s="9"/>
      <c r="AT4028" s="4"/>
      <c r="AU4028" s="4"/>
      <c r="BA4028" s="4"/>
      <c r="BB4028" s="4"/>
    </row>
    <row r="4029" spans="15:54" x14ac:dyDescent="0.4">
      <c r="O4029" s="4"/>
      <c r="P4029" s="4"/>
      <c r="V4029" s="4"/>
      <c r="W4029" s="4"/>
      <c r="AG4029" s="9"/>
      <c r="AT4029" s="4"/>
      <c r="AU4029" s="4"/>
      <c r="BA4029" s="4"/>
      <c r="BB4029" s="4"/>
    </row>
    <row r="4030" spans="15:54" x14ac:dyDescent="0.4">
      <c r="O4030" s="4"/>
      <c r="P4030" s="4"/>
      <c r="V4030" s="4"/>
      <c r="W4030" s="4"/>
      <c r="AG4030" s="9"/>
      <c r="AT4030" s="4"/>
      <c r="AU4030" s="4"/>
      <c r="BA4030" s="4"/>
      <c r="BB4030" s="4"/>
    </row>
    <row r="4031" spans="15:54" x14ac:dyDescent="0.4">
      <c r="O4031" s="4"/>
      <c r="P4031" s="4"/>
      <c r="V4031" s="4"/>
      <c r="W4031" s="4"/>
      <c r="AG4031" s="9"/>
      <c r="AT4031" s="4"/>
      <c r="AU4031" s="4"/>
      <c r="BA4031" s="4"/>
      <c r="BB4031" s="4"/>
    </row>
    <row r="4032" spans="15:54" x14ac:dyDescent="0.4">
      <c r="O4032" s="4"/>
      <c r="P4032" s="4"/>
      <c r="V4032" s="4"/>
      <c r="W4032" s="4"/>
      <c r="AG4032" s="9"/>
      <c r="AT4032" s="4"/>
      <c r="AU4032" s="4"/>
      <c r="BA4032" s="4"/>
      <c r="BB4032" s="4"/>
    </row>
    <row r="4033" spans="15:54" x14ac:dyDescent="0.4">
      <c r="O4033" s="4"/>
      <c r="P4033" s="4"/>
      <c r="V4033" s="4"/>
      <c r="W4033" s="4"/>
      <c r="AG4033" s="9"/>
      <c r="AT4033" s="4"/>
      <c r="AU4033" s="4"/>
      <c r="BA4033" s="4"/>
      <c r="BB4033" s="4"/>
    </row>
    <row r="4034" spans="15:54" x14ac:dyDescent="0.4">
      <c r="O4034" s="4"/>
      <c r="P4034" s="4"/>
      <c r="V4034" s="4"/>
      <c r="W4034" s="4"/>
      <c r="AG4034" s="9"/>
      <c r="AT4034" s="4"/>
      <c r="AU4034" s="4"/>
      <c r="BA4034" s="4"/>
      <c r="BB4034" s="4"/>
    </row>
    <row r="4035" spans="15:54" x14ac:dyDescent="0.4">
      <c r="O4035" s="4"/>
      <c r="P4035" s="4"/>
      <c r="V4035" s="4"/>
      <c r="W4035" s="4"/>
      <c r="AG4035" s="9"/>
      <c r="AT4035" s="4"/>
      <c r="AU4035" s="4"/>
      <c r="BA4035" s="4"/>
      <c r="BB4035" s="4"/>
    </row>
    <row r="4036" spans="15:54" x14ac:dyDescent="0.4">
      <c r="O4036" s="4"/>
      <c r="P4036" s="4"/>
      <c r="V4036" s="4"/>
      <c r="W4036" s="4"/>
      <c r="AG4036" s="9"/>
      <c r="AT4036" s="4"/>
      <c r="AU4036" s="4"/>
      <c r="BA4036" s="4"/>
      <c r="BB4036" s="4"/>
    </row>
    <row r="4037" spans="15:54" x14ac:dyDescent="0.4">
      <c r="O4037" s="4"/>
      <c r="P4037" s="4"/>
      <c r="V4037" s="4"/>
      <c r="W4037" s="4"/>
      <c r="AG4037" s="9"/>
      <c r="AT4037" s="4"/>
      <c r="AU4037" s="4"/>
      <c r="BA4037" s="4"/>
      <c r="BB4037" s="4"/>
    </row>
    <row r="4038" spans="15:54" x14ac:dyDescent="0.4">
      <c r="O4038" s="4"/>
      <c r="P4038" s="4"/>
      <c r="V4038" s="4"/>
      <c r="W4038" s="4"/>
      <c r="AG4038" s="9"/>
      <c r="AT4038" s="4"/>
      <c r="AU4038" s="4"/>
      <c r="BA4038" s="4"/>
      <c r="BB4038" s="4"/>
    </row>
    <row r="4039" spans="15:54" x14ac:dyDescent="0.4">
      <c r="O4039" s="4"/>
      <c r="P4039" s="4"/>
      <c r="V4039" s="4"/>
      <c r="W4039" s="4"/>
      <c r="AG4039" s="9"/>
      <c r="AT4039" s="4"/>
      <c r="AU4039" s="4"/>
      <c r="BA4039" s="4"/>
      <c r="BB4039" s="4"/>
    </row>
    <row r="4040" spans="15:54" x14ac:dyDescent="0.4">
      <c r="O4040" s="4"/>
      <c r="P4040" s="4"/>
      <c r="V4040" s="4"/>
      <c r="W4040" s="4"/>
      <c r="AG4040" s="9"/>
      <c r="AT4040" s="4"/>
      <c r="AU4040" s="4"/>
      <c r="BA4040" s="4"/>
      <c r="BB4040" s="4"/>
    </row>
    <row r="4041" spans="15:54" x14ac:dyDescent="0.4">
      <c r="O4041" s="4"/>
      <c r="P4041" s="4"/>
      <c r="V4041" s="4"/>
      <c r="W4041" s="4"/>
      <c r="AG4041" s="9"/>
      <c r="AT4041" s="4"/>
      <c r="AU4041" s="4"/>
      <c r="BA4041" s="4"/>
      <c r="BB4041" s="4"/>
    </row>
    <row r="4042" spans="15:54" x14ac:dyDescent="0.4">
      <c r="O4042" s="4"/>
      <c r="P4042" s="4"/>
      <c r="V4042" s="4"/>
      <c r="W4042" s="4"/>
      <c r="AG4042" s="9"/>
      <c r="AT4042" s="4"/>
      <c r="AU4042" s="4"/>
      <c r="BA4042" s="4"/>
      <c r="BB4042" s="4"/>
    </row>
    <row r="4043" spans="15:54" x14ac:dyDescent="0.4">
      <c r="O4043" s="4"/>
      <c r="P4043" s="4"/>
      <c r="V4043" s="4"/>
      <c r="W4043" s="4"/>
      <c r="AG4043" s="9"/>
      <c r="AT4043" s="4"/>
      <c r="AU4043" s="4"/>
      <c r="BA4043" s="4"/>
      <c r="BB4043" s="4"/>
    </row>
    <row r="4044" spans="15:54" x14ac:dyDescent="0.4">
      <c r="O4044" s="4"/>
      <c r="P4044" s="4"/>
      <c r="V4044" s="4"/>
      <c r="W4044" s="4"/>
      <c r="AG4044" s="9"/>
      <c r="AT4044" s="4"/>
      <c r="AU4044" s="4"/>
      <c r="BA4044" s="4"/>
      <c r="BB4044" s="4"/>
    </row>
    <row r="4045" spans="15:54" x14ac:dyDescent="0.4">
      <c r="O4045" s="4"/>
      <c r="P4045" s="4"/>
      <c r="V4045" s="4"/>
      <c r="W4045" s="4"/>
      <c r="AG4045" s="9"/>
      <c r="AT4045" s="4"/>
      <c r="AU4045" s="4"/>
      <c r="BA4045" s="4"/>
      <c r="BB4045" s="4"/>
    </row>
    <row r="4046" spans="15:54" x14ac:dyDescent="0.4">
      <c r="O4046" s="4"/>
      <c r="P4046" s="4"/>
      <c r="V4046" s="4"/>
      <c r="W4046" s="4"/>
      <c r="AG4046" s="9"/>
      <c r="AT4046" s="4"/>
      <c r="AU4046" s="4"/>
      <c r="BA4046" s="4"/>
      <c r="BB4046" s="4"/>
    </row>
    <row r="4047" spans="15:54" x14ac:dyDescent="0.4">
      <c r="O4047" s="4"/>
      <c r="P4047" s="4"/>
      <c r="V4047" s="4"/>
      <c r="W4047" s="4"/>
      <c r="AG4047" s="9"/>
      <c r="AT4047" s="4"/>
      <c r="AU4047" s="4"/>
      <c r="BA4047" s="4"/>
      <c r="BB4047" s="4"/>
    </row>
    <row r="4048" spans="15:54" x14ac:dyDescent="0.4">
      <c r="O4048" s="4"/>
      <c r="P4048" s="4"/>
      <c r="V4048" s="4"/>
      <c r="W4048" s="4"/>
      <c r="AG4048" s="9"/>
      <c r="AT4048" s="4"/>
      <c r="AU4048" s="4"/>
      <c r="BA4048" s="4"/>
      <c r="BB4048" s="4"/>
    </row>
    <row r="4049" spans="15:54" x14ac:dyDescent="0.4">
      <c r="O4049" s="4"/>
      <c r="P4049" s="4"/>
      <c r="V4049" s="4"/>
      <c r="W4049" s="4"/>
      <c r="AG4049" s="9"/>
      <c r="AT4049" s="4"/>
      <c r="AU4049" s="4"/>
      <c r="BA4049" s="4"/>
      <c r="BB4049" s="4"/>
    </row>
    <row r="4050" spans="15:54" x14ac:dyDescent="0.4">
      <c r="O4050" s="4"/>
      <c r="P4050" s="4"/>
      <c r="V4050" s="4"/>
      <c r="W4050" s="4"/>
      <c r="AG4050" s="9"/>
      <c r="AT4050" s="4"/>
      <c r="AU4050" s="4"/>
      <c r="BA4050" s="4"/>
      <c r="BB4050" s="4"/>
    </row>
    <row r="4051" spans="15:54" x14ac:dyDescent="0.4">
      <c r="O4051" s="4"/>
      <c r="P4051" s="4"/>
      <c r="V4051" s="4"/>
      <c r="W4051" s="4"/>
      <c r="AG4051" s="9"/>
      <c r="AT4051" s="4"/>
      <c r="AU4051" s="4"/>
      <c r="BA4051" s="4"/>
      <c r="BB4051" s="4"/>
    </row>
    <row r="4052" spans="15:54" x14ac:dyDescent="0.4">
      <c r="O4052" s="4"/>
      <c r="P4052" s="4"/>
      <c r="V4052" s="4"/>
      <c r="W4052" s="4"/>
      <c r="AG4052" s="9"/>
      <c r="AT4052" s="4"/>
      <c r="AU4052" s="4"/>
      <c r="BA4052" s="4"/>
      <c r="BB4052" s="4"/>
    </row>
    <row r="4053" spans="15:54" x14ac:dyDescent="0.4">
      <c r="O4053" s="4"/>
      <c r="P4053" s="4"/>
      <c r="V4053" s="4"/>
      <c r="W4053" s="4"/>
      <c r="AG4053" s="9"/>
      <c r="AT4053" s="4"/>
      <c r="AU4053" s="4"/>
      <c r="BA4053" s="4"/>
      <c r="BB4053" s="4"/>
    </row>
    <row r="4054" spans="15:54" x14ac:dyDescent="0.4">
      <c r="O4054" s="4"/>
      <c r="P4054" s="4"/>
      <c r="V4054" s="4"/>
      <c r="W4054" s="4"/>
      <c r="AG4054" s="9"/>
      <c r="AT4054" s="4"/>
      <c r="AU4054" s="4"/>
      <c r="BA4054" s="4"/>
      <c r="BB4054" s="4"/>
    </row>
    <row r="4055" spans="15:54" x14ac:dyDescent="0.4">
      <c r="O4055" s="4"/>
      <c r="P4055" s="4"/>
      <c r="V4055" s="4"/>
      <c r="W4055" s="4"/>
      <c r="AG4055" s="9"/>
      <c r="AT4055" s="4"/>
      <c r="AU4055" s="4"/>
      <c r="BA4055" s="4"/>
      <c r="BB4055" s="4"/>
    </row>
    <row r="4056" spans="15:54" x14ac:dyDescent="0.4">
      <c r="O4056" s="4"/>
      <c r="P4056" s="4"/>
      <c r="V4056" s="4"/>
      <c r="W4056" s="4"/>
      <c r="AG4056" s="9"/>
      <c r="AT4056" s="4"/>
      <c r="AU4056" s="4"/>
      <c r="BA4056" s="4"/>
      <c r="BB4056" s="4"/>
    </row>
    <row r="4057" spans="15:54" x14ac:dyDescent="0.4">
      <c r="O4057" s="4"/>
      <c r="P4057" s="4"/>
      <c r="V4057" s="4"/>
      <c r="W4057" s="4"/>
      <c r="AG4057" s="9"/>
      <c r="AT4057" s="4"/>
      <c r="AU4057" s="4"/>
      <c r="BA4057" s="4"/>
      <c r="BB4057" s="4"/>
    </row>
    <row r="4058" spans="15:54" x14ac:dyDescent="0.4">
      <c r="O4058" s="4"/>
      <c r="P4058" s="4"/>
      <c r="V4058" s="4"/>
      <c r="W4058" s="4"/>
      <c r="AG4058" s="9"/>
      <c r="AT4058" s="4"/>
      <c r="AU4058" s="4"/>
      <c r="BA4058" s="4"/>
      <c r="BB4058" s="4"/>
    </row>
    <row r="4059" spans="15:54" x14ac:dyDescent="0.4">
      <c r="O4059" s="4"/>
      <c r="P4059" s="4"/>
      <c r="V4059" s="4"/>
      <c r="W4059" s="4"/>
      <c r="AG4059" s="9"/>
      <c r="AT4059" s="4"/>
      <c r="AU4059" s="4"/>
      <c r="BA4059" s="4"/>
      <c r="BB4059" s="4"/>
    </row>
    <row r="4060" spans="15:54" x14ac:dyDescent="0.4">
      <c r="O4060" s="4"/>
      <c r="P4060" s="4"/>
      <c r="V4060" s="4"/>
      <c r="W4060" s="4"/>
      <c r="AG4060" s="9"/>
      <c r="AT4060" s="4"/>
      <c r="AU4060" s="4"/>
      <c r="BA4060" s="4"/>
      <c r="BB4060" s="4"/>
    </row>
    <row r="4061" spans="15:54" x14ac:dyDescent="0.4">
      <c r="O4061" s="4"/>
      <c r="P4061" s="4"/>
      <c r="V4061" s="4"/>
      <c r="W4061" s="4"/>
      <c r="AG4061" s="9"/>
      <c r="AT4061" s="4"/>
      <c r="AU4061" s="4"/>
      <c r="BA4061" s="4"/>
      <c r="BB4061" s="4"/>
    </row>
    <row r="4062" spans="15:54" x14ac:dyDescent="0.4">
      <c r="O4062" s="4"/>
      <c r="P4062" s="4"/>
      <c r="V4062" s="4"/>
      <c r="W4062" s="4"/>
      <c r="AG4062" s="9"/>
      <c r="AT4062" s="4"/>
      <c r="AU4062" s="4"/>
      <c r="BA4062" s="4"/>
      <c r="BB4062" s="4"/>
    </row>
    <row r="4063" spans="15:54" x14ac:dyDescent="0.4">
      <c r="O4063" s="4"/>
      <c r="P4063" s="4"/>
      <c r="V4063" s="4"/>
      <c r="W4063" s="4"/>
      <c r="AG4063" s="9"/>
      <c r="AT4063" s="4"/>
      <c r="AU4063" s="4"/>
      <c r="BA4063" s="4"/>
      <c r="BB4063" s="4"/>
    </row>
    <row r="4064" spans="15:54" x14ac:dyDescent="0.4">
      <c r="O4064" s="4"/>
      <c r="P4064" s="4"/>
      <c r="V4064" s="4"/>
      <c r="W4064" s="4"/>
      <c r="AG4064" s="9"/>
      <c r="AT4064" s="4"/>
      <c r="AU4064" s="4"/>
      <c r="BA4064" s="4"/>
      <c r="BB4064" s="4"/>
    </row>
    <row r="4065" spans="15:54" x14ac:dyDescent="0.4">
      <c r="O4065" s="4"/>
      <c r="P4065" s="4"/>
      <c r="V4065" s="4"/>
      <c r="W4065" s="4"/>
      <c r="AG4065" s="9"/>
      <c r="AT4065" s="4"/>
      <c r="AU4065" s="4"/>
      <c r="BA4065" s="4"/>
      <c r="BB4065" s="4"/>
    </row>
    <row r="4066" spans="15:54" x14ac:dyDescent="0.4">
      <c r="O4066" s="4"/>
      <c r="P4066" s="4"/>
      <c r="V4066" s="4"/>
      <c r="W4066" s="4"/>
      <c r="AG4066" s="9"/>
      <c r="AT4066" s="4"/>
      <c r="AU4066" s="4"/>
      <c r="BA4066" s="4"/>
      <c r="BB4066" s="4"/>
    </row>
    <row r="4067" spans="15:54" x14ac:dyDescent="0.4">
      <c r="O4067" s="4"/>
      <c r="P4067" s="4"/>
      <c r="V4067" s="4"/>
      <c r="W4067" s="4"/>
      <c r="AG4067" s="9"/>
      <c r="AT4067" s="4"/>
      <c r="AU4067" s="4"/>
      <c r="BA4067" s="4"/>
      <c r="BB4067" s="4"/>
    </row>
    <row r="4068" spans="15:54" x14ac:dyDescent="0.4">
      <c r="O4068" s="4"/>
      <c r="P4068" s="4"/>
      <c r="V4068" s="4"/>
      <c r="W4068" s="4"/>
      <c r="AG4068" s="9"/>
      <c r="AT4068" s="4"/>
      <c r="AU4068" s="4"/>
      <c r="BA4068" s="4"/>
      <c r="BB4068" s="4"/>
    </row>
    <row r="4069" spans="15:54" x14ac:dyDescent="0.4">
      <c r="O4069" s="4"/>
      <c r="P4069" s="4"/>
      <c r="V4069" s="4"/>
      <c r="W4069" s="4"/>
      <c r="AG4069" s="9"/>
      <c r="AT4069" s="4"/>
      <c r="AU4069" s="4"/>
      <c r="BA4069" s="4"/>
      <c r="BB4069" s="4"/>
    </row>
    <row r="4070" spans="15:54" x14ac:dyDescent="0.4">
      <c r="O4070" s="4"/>
      <c r="P4070" s="4"/>
      <c r="V4070" s="4"/>
      <c r="W4070" s="4"/>
      <c r="AG4070" s="9"/>
      <c r="AT4070" s="4"/>
      <c r="AU4070" s="4"/>
      <c r="BA4070" s="4"/>
      <c r="BB4070" s="4"/>
    </row>
    <row r="4071" spans="15:54" x14ac:dyDescent="0.4">
      <c r="O4071" s="4"/>
      <c r="P4071" s="4"/>
      <c r="V4071" s="4"/>
      <c r="W4071" s="4"/>
      <c r="AG4071" s="9"/>
      <c r="AT4071" s="4"/>
      <c r="AU4071" s="4"/>
      <c r="BA4071" s="4"/>
      <c r="BB4071" s="4"/>
    </row>
    <row r="4072" spans="15:54" x14ac:dyDescent="0.4">
      <c r="O4072" s="4"/>
      <c r="P4072" s="4"/>
      <c r="V4072" s="4"/>
      <c r="W4072" s="4"/>
      <c r="AG4072" s="9"/>
      <c r="AT4072" s="4"/>
      <c r="AU4072" s="4"/>
      <c r="BA4072" s="4"/>
      <c r="BB4072" s="4"/>
    </row>
    <row r="4073" spans="15:54" x14ac:dyDescent="0.4">
      <c r="O4073" s="4"/>
      <c r="P4073" s="4"/>
      <c r="V4073" s="4"/>
      <c r="W4073" s="4"/>
      <c r="AG4073" s="9"/>
      <c r="AT4073" s="4"/>
      <c r="AU4073" s="4"/>
      <c r="BA4073" s="4"/>
      <c r="BB4073" s="4"/>
    </row>
    <row r="4074" spans="15:54" x14ac:dyDescent="0.4">
      <c r="O4074" s="4"/>
      <c r="P4074" s="4"/>
      <c r="V4074" s="4"/>
      <c r="W4074" s="4"/>
      <c r="AG4074" s="9"/>
      <c r="AT4074" s="4"/>
      <c r="AU4074" s="4"/>
      <c r="BA4074" s="4"/>
      <c r="BB4074" s="4"/>
    </row>
    <row r="4075" spans="15:54" x14ac:dyDescent="0.4">
      <c r="O4075" s="4"/>
      <c r="P4075" s="4"/>
      <c r="V4075" s="4"/>
      <c r="W4075" s="4"/>
      <c r="AG4075" s="9"/>
      <c r="AT4075" s="4"/>
      <c r="AU4075" s="4"/>
      <c r="BA4075" s="4"/>
      <c r="BB4075" s="4"/>
    </row>
    <row r="4076" spans="15:54" x14ac:dyDescent="0.4">
      <c r="O4076" s="4"/>
      <c r="P4076" s="4"/>
      <c r="V4076" s="4"/>
      <c r="W4076" s="4"/>
      <c r="AT4076" s="4"/>
      <c r="AU4076" s="4"/>
      <c r="BA4076" s="4"/>
      <c r="BB4076" s="4"/>
    </row>
    <row r="4077" spans="15:54" x14ac:dyDescent="0.4">
      <c r="O4077" s="4"/>
      <c r="P4077" s="4"/>
      <c r="V4077" s="4"/>
      <c r="W4077" s="4"/>
      <c r="AG4077" s="9"/>
      <c r="AT4077" s="4"/>
      <c r="AU4077" s="4"/>
      <c r="BA4077" s="4"/>
      <c r="BB4077" s="4"/>
    </row>
    <row r="4078" spans="15:54" x14ac:dyDescent="0.4">
      <c r="O4078" s="4"/>
      <c r="P4078" s="4"/>
      <c r="V4078" s="4"/>
      <c r="W4078" s="4"/>
      <c r="AG4078" s="9"/>
      <c r="AT4078" s="4"/>
      <c r="AU4078" s="4"/>
      <c r="BA4078" s="4"/>
      <c r="BB4078" s="4"/>
    </row>
    <row r="4079" spans="15:54" x14ac:dyDescent="0.4">
      <c r="O4079" s="4"/>
      <c r="P4079" s="4"/>
      <c r="V4079" s="4"/>
      <c r="W4079" s="4"/>
      <c r="AG4079" s="9"/>
      <c r="AT4079" s="4"/>
      <c r="AU4079" s="4"/>
      <c r="BA4079" s="4"/>
      <c r="BB4079" s="4"/>
    </row>
    <row r="4080" spans="15:54" x14ac:dyDescent="0.4">
      <c r="O4080" s="4"/>
      <c r="P4080" s="4"/>
      <c r="V4080" s="4"/>
      <c r="W4080" s="4"/>
      <c r="AG4080" s="9"/>
      <c r="AT4080" s="4"/>
      <c r="AU4080" s="4"/>
      <c r="BA4080" s="4"/>
      <c r="BB4080" s="4"/>
    </row>
    <row r="4081" spans="15:54" x14ac:dyDescent="0.4">
      <c r="O4081" s="4"/>
      <c r="P4081" s="4"/>
      <c r="V4081" s="4"/>
      <c r="W4081" s="4"/>
      <c r="AG4081" s="9"/>
      <c r="AT4081" s="4"/>
      <c r="AU4081" s="4"/>
      <c r="BA4081" s="4"/>
      <c r="BB4081" s="4"/>
    </row>
    <row r="4082" spans="15:54" x14ac:dyDescent="0.4">
      <c r="O4082" s="4"/>
      <c r="P4082" s="4"/>
      <c r="V4082" s="4"/>
      <c r="W4082" s="4"/>
      <c r="AG4082" s="9"/>
      <c r="AT4082" s="4"/>
      <c r="AU4082" s="4"/>
      <c r="BA4082" s="4"/>
      <c r="BB4082" s="4"/>
    </row>
    <row r="4083" spans="15:54" x14ac:dyDescent="0.4">
      <c r="O4083" s="4"/>
      <c r="P4083" s="4"/>
      <c r="V4083" s="4"/>
      <c r="W4083" s="4"/>
      <c r="AG4083" s="9"/>
      <c r="AT4083" s="4"/>
      <c r="AU4083" s="4"/>
      <c r="BA4083" s="4"/>
      <c r="BB4083" s="4"/>
    </row>
    <row r="4084" spans="15:54" x14ac:dyDescent="0.4">
      <c r="O4084" s="4"/>
      <c r="P4084" s="4"/>
      <c r="V4084" s="4"/>
      <c r="W4084" s="4"/>
      <c r="AG4084" s="9"/>
      <c r="AT4084" s="4"/>
      <c r="AU4084" s="4"/>
      <c r="BA4084" s="4"/>
      <c r="BB4084" s="4"/>
    </row>
    <row r="4085" spans="15:54" x14ac:dyDescent="0.4">
      <c r="O4085" s="4"/>
      <c r="P4085" s="4"/>
      <c r="V4085" s="4"/>
      <c r="W4085" s="4"/>
      <c r="AG4085" s="9"/>
      <c r="AT4085" s="4"/>
      <c r="AU4085" s="4"/>
      <c r="BA4085" s="4"/>
      <c r="BB4085" s="4"/>
    </row>
    <row r="4086" spans="15:54" x14ac:dyDescent="0.4">
      <c r="O4086" s="4"/>
      <c r="P4086" s="4"/>
      <c r="V4086" s="4"/>
      <c r="W4086" s="4"/>
      <c r="AG4086" s="9"/>
      <c r="AT4086" s="4"/>
      <c r="AU4086" s="4"/>
      <c r="BA4086" s="4"/>
      <c r="BB4086" s="4"/>
    </row>
    <row r="4087" spans="15:54" x14ac:dyDescent="0.4">
      <c r="O4087" s="4"/>
      <c r="P4087" s="4"/>
      <c r="V4087" s="4"/>
      <c r="W4087" s="4"/>
      <c r="AG4087" s="9"/>
      <c r="AT4087" s="4"/>
      <c r="AU4087" s="4"/>
      <c r="BA4087" s="4"/>
      <c r="BB4087" s="4"/>
    </row>
    <row r="4088" spans="15:54" x14ac:dyDescent="0.4">
      <c r="O4088" s="4"/>
      <c r="P4088" s="4"/>
      <c r="V4088" s="4"/>
      <c r="W4088" s="4"/>
      <c r="AG4088" s="9"/>
      <c r="AT4088" s="4"/>
      <c r="AU4088" s="4"/>
      <c r="BA4088" s="4"/>
      <c r="BB4088" s="4"/>
    </row>
    <row r="4089" spans="15:54" x14ac:dyDescent="0.4">
      <c r="O4089" s="4"/>
      <c r="P4089" s="4"/>
      <c r="V4089" s="4"/>
      <c r="W4089" s="4"/>
      <c r="AG4089" s="9"/>
      <c r="AT4089" s="4"/>
      <c r="AU4089" s="4"/>
      <c r="BA4089" s="4"/>
      <c r="BB4089" s="4"/>
    </row>
    <row r="4090" spans="15:54" x14ac:dyDescent="0.4">
      <c r="O4090" s="4"/>
      <c r="P4090" s="4"/>
      <c r="V4090" s="4"/>
      <c r="W4090" s="4"/>
      <c r="AG4090" s="9"/>
      <c r="AT4090" s="4"/>
      <c r="AU4090" s="4"/>
      <c r="BA4090" s="4"/>
      <c r="BB4090" s="4"/>
    </row>
    <row r="4091" spans="15:54" x14ac:dyDescent="0.4">
      <c r="O4091" s="4"/>
      <c r="P4091" s="4"/>
      <c r="V4091" s="4"/>
      <c r="W4091" s="4"/>
      <c r="AG4091" s="9"/>
      <c r="AT4091" s="4"/>
      <c r="AU4091" s="4"/>
      <c r="BA4091" s="4"/>
      <c r="BB4091" s="4"/>
    </row>
    <row r="4092" spans="15:54" x14ac:dyDescent="0.4">
      <c r="O4092" s="4"/>
      <c r="P4092" s="4"/>
      <c r="V4092" s="4"/>
      <c r="W4092" s="4"/>
      <c r="AG4092" s="9"/>
      <c r="AT4092" s="4"/>
      <c r="AU4092" s="4"/>
      <c r="BA4092" s="4"/>
      <c r="BB4092" s="4"/>
    </row>
    <row r="4093" spans="15:54" x14ac:dyDescent="0.4">
      <c r="O4093" s="4"/>
      <c r="P4093" s="4"/>
      <c r="V4093" s="4"/>
      <c r="W4093" s="4"/>
      <c r="AG4093" s="9"/>
      <c r="AT4093" s="4"/>
      <c r="AU4093" s="4"/>
      <c r="BA4093" s="4"/>
      <c r="BB4093" s="4"/>
    </row>
    <row r="4094" spans="15:54" x14ac:dyDescent="0.4">
      <c r="O4094" s="4"/>
      <c r="P4094" s="4"/>
      <c r="V4094" s="4"/>
      <c r="W4094" s="4"/>
      <c r="AG4094" s="9"/>
      <c r="AT4094" s="4"/>
      <c r="AU4094" s="4"/>
      <c r="BA4094" s="4"/>
      <c r="BB4094" s="4"/>
    </row>
    <row r="4095" spans="15:54" x14ac:dyDescent="0.4">
      <c r="O4095" s="4"/>
      <c r="P4095" s="4"/>
      <c r="V4095" s="4"/>
      <c r="W4095" s="4"/>
      <c r="AG4095" s="9"/>
      <c r="AT4095" s="4"/>
      <c r="AU4095" s="4"/>
      <c r="BA4095" s="4"/>
      <c r="BB4095" s="4"/>
    </row>
    <row r="4096" spans="15:54" x14ac:dyDescent="0.4">
      <c r="O4096" s="4"/>
      <c r="P4096" s="4"/>
      <c r="V4096" s="4"/>
      <c r="W4096" s="4"/>
      <c r="AT4096" s="4"/>
      <c r="AU4096" s="4"/>
      <c r="BA4096" s="4"/>
      <c r="BB4096" s="4"/>
    </row>
    <row r="4097" spans="15:54" x14ac:dyDescent="0.4">
      <c r="O4097" s="4"/>
      <c r="P4097" s="4"/>
      <c r="V4097" s="4"/>
      <c r="W4097" s="4"/>
      <c r="AG4097" s="9"/>
      <c r="AT4097" s="4"/>
      <c r="AU4097" s="4"/>
      <c r="BA4097" s="4"/>
      <c r="BB4097" s="4"/>
    </row>
    <row r="4098" spans="15:54" x14ac:dyDescent="0.4">
      <c r="O4098" s="4"/>
      <c r="P4098" s="4"/>
      <c r="V4098" s="4"/>
      <c r="W4098" s="4"/>
      <c r="AG4098" s="9"/>
      <c r="AT4098" s="4"/>
      <c r="AU4098" s="4"/>
      <c r="BA4098" s="4"/>
      <c r="BB4098" s="4"/>
    </row>
    <row r="4099" spans="15:54" x14ac:dyDescent="0.4">
      <c r="O4099" s="4"/>
      <c r="P4099" s="4"/>
      <c r="V4099" s="4"/>
      <c r="W4099" s="4"/>
      <c r="AG4099" s="9"/>
      <c r="AT4099" s="4"/>
      <c r="AU4099" s="4"/>
      <c r="BA4099" s="4"/>
      <c r="BB4099" s="4"/>
    </row>
    <row r="4100" spans="15:54" x14ac:dyDescent="0.4">
      <c r="O4100" s="4"/>
      <c r="P4100" s="4"/>
      <c r="V4100" s="4"/>
      <c r="W4100" s="4"/>
      <c r="AG4100" s="9"/>
      <c r="AT4100" s="4"/>
      <c r="AU4100" s="4"/>
      <c r="BA4100" s="4"/>
      <c r="BB4100" s="4"/>
    </row>
    <row r="4101" spans="15:54" x14ac:dyDescent="0.4">
      <c r="O4101" s="4"/>
      <c r="P4101" s="4"/>
      <c r="V4101" s="4"/>
      <c r="W4101" s="4"/>
      <c r="AG4101" s="9"/>
      <c r="AT4101" s="4"/>
      <c r="AU4101" s="4"/>
      <c r="BA4101" s="4"/>
      <c r="BB4101" s="4"/>
    </row>
    <row r="4102" spans="15:54" x14ac:dyDescent="0.4">
      <c r="O4102" s="4"/>
      <c r="P4102" s="4"/>
      <c r="V4102" s="4"/>
      <c r="W4102" s="4"/>
      <c r="AG4102" s="9"/>
      <c r="AT4102" s="4"/>
      <c r="AU4102" s="4"/>
      <c r="BA4102" s="4"/>
      <c r="BB4102" s="4"/>
    </row>
    <row r="4103" spans="15:54" x14ac:dyDescent="0.4">
      <c r="O4103" s="4"/>
      <c r="P4103" s="4"/>
      <c r="V4103" s="4"/>
      <c r="W4103" s="4"/>
      <c r="AG4103" s="9"/>
      <c r="AT4103" s="4"/>
      <c r="AU4103" s="4"/>
      <c r="BA4103" s="4"/>
      <c r="BB4103" s="4"/>
    </row>
    <row r="4104" spans="15:54" x14ac:dyDescent="0.4">
      <c r="O4104" s="4"/>
      <c r="P4104" s="4"/>
      <c r="V4104" s="4"/>
      <c r="W4104" s="4"/>
      <c r="AG4104" s="9"/>
      <c r="AT4104" s="4"/>
      <c r="AU4104" s="4"/>
      <c r="BA4104" s="4"/>
      <c r="BB4104" s="4"/>
    </row>
    <row r="4105" spans="15:54" x14ac:dyDescent="0.4">
      <c r="O4105" s="4"/>
      <c r="P4105" s="4"/>
      <c r="V4105" s="4"/>
      <c r="W4105" s="4"/>
      <c r="AG4105" s="9"/>
      <c r="AT4105" s="4"/>
      <c r="AU4105" s="4"/>
      <c r="BA4105" s="4"/>
      <c r="BB4105" s="4"/>
    </row>
    <row r="4106" spans="15:54" x14ac:dyDescent="0.4">
      <c r="O4106" s="4"/>
      <c r="P4106" s="4"/>
      <c r="V4106" s="4"/>
      <c r="W4106" s="4"/>
      <c r="AG4106" s="9"/>
      <c r="AT4106" s="4"/>
      <c r="AU4106" s="4"/>
      <c r="BA4106" s="4"/>
      <c r="BB4106" s="4"/>
    </row>
    <row r="4107" spans="15:54" x14ac:dyDescent="0.4">
      <c r="O4107" s="4"/>
      <c r="P4107" s="4"/>
      <c r="V4107" s="4"/>
      <c r="W4107" s="4"/>
      <c r="AG4107" s="9"/>
      <c r="AT4107" s="4"/>
      <c r="AU4107" s="4"/>
      <c r="BA4107" s="4"/>
      <c r="BB4107" s="4"/>
    </row>
    <row r="4108" spans="15:54" x14ac:dyDescent="0.4">
      <c r="O4108" s="4"/>
      <c r="P4108" s="4"/>
      <c r="V4108" s="4"/>
      <c r="W4108" s="4"/>
      <c r="AG4108" s="9"/>
      <c r="AT4108" s="4"/>
      <c r="AU4108" s="4"/>
      <c r="BA4108" s="4"/>
      <c r="BB4108" s="4"/>
    </row>
    <row r="4109" spans="15:54" x14ac:dyDescent="0.4">
      <c r="O4109" s="4"/>
      <c r="P4109" s="4"/>
      <c r="V4109" s="4"/>
      <c r="W4109" s="4"/>
      <c r="AG4109" s="9"/>
      <c r="AT4109" s="4"/>
      <c r="AU4109" s="4"/>
      <c r="BA4109" s="4"/>
      <c r="BB4109" s="4"/>
    </row>
    <row r="4110" spans="15:54" x14ac:dyDescent="0.4">
      <c r="O4110" s="4"/>
      <c r="P4110" s="4"/>
      <c r="V4110" s="4"/>
      <c r="W4110" s="4"/>
      <c r="AG4110" s="9"/>
      <c r="AT4110" s="4"/>
      <c r="AU4110" s="4"/>
      <c r="BA4110" s="4"/>
      <c r="BB4110" s="4"/>
    </row>
    <row r="4111" spans="15:54" x14ac:dyDescent="0.4">
      <c r="O4111" s="4"/>
      <c r="P4111" s="4"/>
      <c r="V4111" s="4"/>
      <c r="W4111" s="4"/>
      <c r="AG4111" s="9"/>
      <c r="AT4111" s="4"/>
      <c r="AU4111" s="4"/>
      <c r="BA4111" s="4"/>
      <c r="BB4111" s="4"/>
    </row>
    <row r="4112" spans="15:54" x14ac:dyDescent="0.4">
      <c r="O4112" s="4"/>
      <c r="P4112" s="4"/>
      <c r="V4112" s="4"/>
      <c r="W4112" s="4"/>
      <c r="AG4112" s="9"/>
      <c r="AT4112" s="4"/>
      <c r="AU4112" s="4"/>
      <c r="BA4112" s="4"/>
      <c r="BB4112" s="4"/>
    </row>
    <row r="4113" spans="15:54" x14ac:dyDescent="0.4">
      <c r="O4113" s="4"/>
      <c r="P4113" s="4"/>
      <c r="V4113" s="4"/>
      <c r="W4113" s="4"/>
      <c r="AG4113" s="9"/>
      <c r="AT4113" s="4"/>
      <c r="AU4113" s="4"/>
      <c r="BA4113" s="4"/>
      <c r="BB4113" s="4"/>
    </row>
    <row r="4114" spans="15:54" x14ac:dyDescent="0.4">
      <c r="O4114" s="4"/>
      <c r="P4114" s="4"/>
      <c r="V4114" s="4"/>
      <c r="W4114" s="4"/>
      <c r="AG4114" s="9"/>
      <c r="AT4114" s="4"/>
      <c r="AU4114" s="4"/>
      <c r="BA4114" s="4"/>
      <c r="BB4114" s="4"/>
    </row>
    <row r="4115" spans="15:54" x14ac:dyDescent="0.4">
      <c r="O4115" s="4"/>
      <c r="P4115" s="4"/>
      <c r="V4115" s="4"/>
      <c r="W4115" s="4"/>
      <c r="AG4115" s="9"/>
      <c r="AT4115" s="4"/>
      <c r="AU4115" s="4"/>
      <c r="BA4115" s="4"/>
      <c r="BB4115" s="4"/>
    </row>
    <row r="4116" spans="15:54" x14ac:dyDescent="0.4">
      <c r="O4116" s="4"/>
      <c r="P4116" s="4"/>
      <c r="V4116" s="4"/>
      <c r="W4116" s="4"/>
      <c r="AG4116" s="9"/>
      <c r="AT4116" s="4"/>
      <c r="AU4116" s="4"/>
      <c r="BA4116" s="4"/>
      <c r="BB4116" s="4"/>
    </row>
    <row r="4117" spans="15:54" x14ac:dyDescent="0.4">
      <c r="O4117" s="4"/>
      <c r="P4117" s="4"/>
      <c r="V4117" s="4"/>
      <c r="W4117" s="4"/>
      <c r="AG4117" s="9"/>
      <c r="AT4117" s="4"/>
      <c r="AU4117" s="4"/>
      <c r="BA4117" s="4"/>
      <c r="BB4117" s="4"/>
    </row>
    <row r="4118" spans="15:54" x14ac:dyDescent="0.4">
      <c r="O4118" s="4"/>
      <c r="P4118" s="4"/>
      <c r="V4118" s="4"/>
      <c r="W4118" s="4"/>
      <c r="AG4118" s="9"/>
      <c r="AT4118" s="4"/>
      <c r="AU4118" s="4"/>
      <c r="BA4118" s="4"/>
      <c r="BB4118" s="4"/>
    </row>
    <row r="4119" spans="15:54" x14ac:dyDescent="0.4">
      <c r="O4119" s="4"/>
      <c r="P4119" s="4"/>
      <c r="V4119" s="4"/>
      <c r="W4119" s="4"/>
      <c r="AG4119" s="9"/>
      <c r="AT4119" s="4"/>
      <c r="AU4119" s="4"/>
      <c r="BA4119" s="4"/>
      <c r="BB4119" s="4"/>
    </row>
    <row r="4120" spans="15:54" x14ac:dyDescent="0.4">
      <c r="O4120" s="4"/>
      <c r="P4120" s="4"/>
      <c r="V4120" s="4"/>
      <c r="W4120" s="4"/>
      <c r="AG4120" s="9"/>
      <c r="AT4120" s="4"/>
      <c r="AU4120" s="4"/>
      <c r="BA4120" s="4"/>
      <c r="BB4120" s="4"/>
    </row>
    <row r="4121" spans="15:54" x14ac:dyDescent="0.4">
      <c r="O4121" s="4"/>
      <c r="P4121" s="4"/>
      <c r="V4121" s="4"/>
      <c r="W4121" s="4"/>
      <c r="AG4121" s="9"/>
      <c r="AT4121" s="4"/>
      <c r="AU4121" s="4"/>
      <c r="BA4121" s="4"/>
      <c r="BB4121" s="4"/>
    </row>
    <row r="4122" spans="15:54" x14ac:dyDescent="0.4">
      <c r="O4122" s="4"/>
      <c r="P4122" s="4"/>
      <c r="V4122" s="4"/>
      <c r="W4122" s="4"/>
      <c r="AG4122" s="9"/>
      <c r="AT4122" s="4"/>
      <c r="AU4122" s="4"/>
      <c r="BA4122" s="4"/>
      <c r="BB4122" s="4"/>
    </row>
    <row r="4123" spans="15:54" x14ac:dyDescent="0.4">
      <c r="O4123" s="4"/>
      <c r="P4123" s="4"/>
      <c r="V4123" s="4"/>
      <c r="W4123" s="4"/>
      <c r="AG4123" s="9"/>
      <c r="AT4123" s="4"/>
      <c r="AU4123" s="4"/>
      <c r="BA4123" s="4"/>
      <c r="BB4123" s="4"/>
    </row>
    <row r="4124" spans="15:54" x14ac:dyDescent="0.4">
      <c r="O4124" s="4"/>
      <c r="P4124" s="4"/>
      <c r="V4124" s="4"/>
      <c r="W4124" s="4"/>
      <c r="AG4124" s="9"/>
      <c r="AT4124" s="4"/>
      <c r="AU4124" s="4"/>
      <c r="BA4124" s="4"/>
      <c r="BB4124" s="4"/>
    </row>
    <row r="4125" spans="15:54" x14ac:dyDescent="0.4">
      <c r="O4125" s="4"/>
      <c r="P4125" s="4"/>
      <c r="V4125" s="4"/>
      <c r="W4125" s="4"/>
      <c r="AG4125" s="9"/>
      <c r="AT4125" s="4"/>
      <c r="AU4125" s="4"/>
      <c r="BA4125" s="4"/>
      <c r="BB4125" s="4"/>
    </row>
    <row r="4126" spans="15:54" x14ac:dyDescent="0.4">
      <c r="O4126" s="4"/>
      <c r="P4126" s="4"/>
      <c r="V4126" s="4"/>
      <c r="W4126" s="4"/>
      <c r="AG4126" s="9"/>
      <c r="AT4126" s="4"/>
      <c r="AU4126" s="4"/>
      <c r="BA4126" s="4"/>
      <c r="BB4126" s="4"/>
    </row>
    <row r="4127" spans="15:54" x14ac:dyDescent="0.4">
      <c r="O4127" s="4"/>
      <c r="P4127" s="4"/>
      <c r="V4127" s="4"/>
      <c r="W4127" s="4"/>
      <c r="AG4127" s="9"/>
      <c r="AT4127" s="4"/>
      <c r="AU4127" s="4"/>
      <c r="BA4127" s="4"/>
      <c r="BB4127" s="4"/>
    </row>
    <row r="4128" spans="15:54" x14ac:dyDescent="0.4">
      <c r="O4128" s="4"/>
      <c r="P4128" s="4"/>
      <c r="V4128" s="4"/>
      <c r="W4128" s="4"/>
      <c r="AG4128" s="9"/>
      <c r="AT4128" s="4"/>
      <c r="AU4128" s="4"/>
      <c r="BA4128" s="4"/>
      <c r="BB4128" s="4"/>
    </row>
    <row r="4129" spans="15:54" x14ac:dyDescent="0.4">
      <c r="O4129" s="4"/>
      <c r="P4129" s="4"/>
      <c r="V4129" s="4"/>
      <c r="W4129" s="4"/>
      <c r="AG4129" s="9"/>
      <c r="AT4129" s="4"/>
      <c r="AU4129" s="4"/>
      <c r="BA4129" s="4"/>
      <c r="BB4129" s="4"/>
    </row>
    <row r="4130" spans="15:54" x14ac:dyDescent="0.4">
      <c r="O4130" s="4"/>
      <c r="P4130" s="4"/>
      <c r="V4130" s="4"/>
      <c r="W4130" s="4"/>
      <c r="AG4130" s="9"/>
      <c r="AT4130" s="4"/>
      <c r="AU4130" s="4"/>
      <c r="BA4130" s="4"/>
      <c r="BB4130" s="4"/>
    </row>
    <row r="4131" spans="15:54" x14ac:dyDescent="0.4">
      <c r="O4131" s="4"/>
      <c r="P4131" s="4"/>
      <c r="V4131" s="4"/>
      <c r="W4131" s="4"/>
      <c r="AG4131" s="9"/>
      <c r="AT4131" s="4"/>
      <c r="AU4131" s="4"/>
      <c r="BA4131" s="4"/>
      <c r="BB4131" s="4"/>
    </row>
    <row r="4132" spans="15:54" x14ac:dyDescent="0.4">
      <c r="O4132" s="4"/>
      <c r="P4132" s="4"/>
      <c r="V4132" s="4"/>
      <c r="W4132" s="4"/>
      <c r="AG4132" s="9"/>
      <c r="AT4132" s="4"/>
      <c r="AU4132" s="4"/>
      <c r="BA4132" s="4"/>
      <c r="BB4132" s="4"/>
    </row>
    <row r="4133" spans="15:54" x14ac:dyDescent="0.4">
      <c r="O4133" s="4"/>
      <c r="P4133" s="4"/>
      <c r="V4133" s="4"/>
      <c r="W4133" s="4"/>
      <c r="AG4133" s="9"/>
      <c r="AT4133" s="4"/>
      <c r="AU4133" s="4"/>
      <c r="BA4133" s="4"/>
      <c r="BB4133" s="4"/>
    </row>
    <row r="4134" spans="15:54" x14ac:dyDescent="0.4">
      <c r="O4134" s="4"/>
      <c r="P4134" s="4"/>
      <c r="V4134" s="4"/>
      <c r="W4134" s="4"/>
      <c r="AG4134" s="9"/>
      <c r="AT4134" s="4"/>
      <c r="AU4134" s="4"/>
      <c r="BA4134" s="4"/>
      <c r="BB4134" s="4"/>
    </row>
    <row r="4135" spans="15:54" x14ac:dyDescent="0.4">
      <c r="O4135" s="4"/>
      <c r="P4135" s="4"/>
      <c r="V4135" s="4"/>
      <c r="W4135" s="4"/>
      <c r="AG4135" s="9"/>
      <c r="AT4135" s="4"/>
      <c r="AU4135" s="4"/>
      <c r="BA4135" s="4"/>
      <c r="BB4135" s="4"/>
    </row>
    <row r="4136" spans="15:54" x14ac:dyDescent="0.4">
      <c r="O4136" s="4"/>
      <c r="P4136" s="4"/>
      <c r="V4136" s="4"/>
      <c r="W4136" s="4"/>
      <c r="AG4136" s="9"/>
      <c r="AT4136" s="4"/>
      <c r="AU4136" s="4"/>
      <c r="BA4136" s="4"/>
      <c r="BB4136" s="4"/>
    </row>
    <row r="4137" spans="15:54" x14ac:dyDescent="0.4">
      <c r="O4137" s="4"/>
      <c r="P4137" s="4"/>
      <c r="V4137" s="4"/>
      <c r="W4137" s="4"/>
      <c r="AG4137" s="9"/>
      <c r="AT4137" s="4"/>
      <c r="AU4137" s="4"/>
      <c r="BA4137" s="4"/>
      <c r="BB4137" s="4"/>
    </row>
    <row r="4138" spans="15:54" x14ac:dyDescent="0.4">
      <c r="O4138" s="4"/>
      <c r="P4138" s="4"/>
      <c r="V4138" s="4"/>
      <c r="W4138" s="4"/>
      <c r="AG4138" s="9"/>
      <c r="AT4138" s="4"/>
      <c r="AU4138" s="4"/>
      <c r="BA4138" s="4"/>
      <c r="BB4138" s="4"/>
    </row>
    <row r="4139" spans="15:54" x14ac:dyDescent="0.4">
      <c r="O4139" s="4"/>
      <c r="P4139" s="4"/>
      <c r="V4139" s="4"/>
      <c r="W4139" s="4"/>
      <c r="AG4139" s="9"/>
      <c r="AT4139" s="4"/>
      <c r="AU4139" s="4"/>
      <c r="BA4139" s="4"/>
      <c r="BB4139" s="4"/>
    </row>
    <row r="4140" spans="15:54" x14ac:dyDescent="0.4">
      <c r="O4140" s="4"/>
      <c r="P4140" s="4"/>
      <c r="V4140" s="4"/>
      <c r="W4140" s="4"/>
      <c r="AG4140" s="9"/>
      <c r="AT4140" s="4"/>
      <c r="AU4140" s="4"/>
      <c r="BA4140" s="4"/>
      <c r="BB4140" s="4"/>
    </row>
    <row r="4141" spans="15:54" x14ac:dyDescent="0.4">
      <c r="O4141" s="4"/>
      <c r="P4141" s="4"/>
      <c r="V4141" s="4"/>
      <c r="W4141" s="4"/>
      <c r="AG4141" s="9"/>
      <c r="AT4141" s="4"/>
      <c r="AU4141" s="4"/>
      <c r="BA4141" s="4"/>
      <c r="BB4141" s="4"/>
    </row>
    <row r="4142" spans="15:54" x14ac:dyDescent="0.4">
      <c r="O4142" s="4"/>
      <c r="P4142" s="4"/>
      <c r="V4142" s="4"/>
      <c r="W4142" s="4"/>
      <c r="AG4142" s="9"/>
      <c r="AT4142" s="4"/>
      <c r="AU4142" s="4"/>
      <c r="BA4142" s="4"/>
      <c r="BB4142" s="4"/>
    </row>
    <row r="4143" spans="15:54" x14ac:dyDescent="0.4">
      <c r="O4143" s="4"/>
      <c r="P4143" s="4"/>
      <c r="V4143" s="4"/>
      <c r="W4143" s="4"/>
      <c r="AG4143" s="9"/>
      <c r="AT4143" s="4"/>
      <c r="AU4143" s="4"/>
      <c r="BA4143" s="4"/>
      <c r="BB4143" s="4"/>
    </row>
    <row r="4144" spans="15:54" x14ac:dyDescent="0.4">
      <c r="O4144" s="4"/>
      <c r="P4144" s="4"/>
      <c r="V4144" s="4"/>
      <c r="W4144" s="4"/>
      <c r="AG4144" s="9"/>
      <c r="AT4144" s="4"/>
      <c r="AU4144" s="4"/>
      <c r="BA4144" s="4"/>
      <c r="BB4144" s="4"/>
    </row>
    <row r="4145" spans="15:54" x14ac:dyDescent="0.4">
      <c r="O4145" s="4"/>
      <c r="P4145" s="4"/>
      <c r="V4145" s="4"/>
      <c r="W4145" s="4"/>
      <c r="AG4145" s="9"/>
      <c r="AT4145" s="4"/>
      <c r="AU4145" s="4"/>
      <c r="BA4145" s="4"/>
      <c r="BB4145" s="4"/>
    </row>
    <row r="4146" spans="15:54" x14ac:dyDescent="0.4">
      <c r="O4146" s="4"/>
      <c r="P4146" s="4"/>
      <c r="V4146" s="4"/>
      <c r="W4146" s="4"/>
      <c r="AG4146" s="9"/>
      <c r="AT4146" s="4"/>
      <c r="AU4146" s="4"/>
      <c r="BA4146" s="4"/>
      <c r="BB4146" s="4"/>
    </row>
    <row r="4147" spans="15:54" x14ac:dyDescent="0.4">
      <c r="O4147" s="4"/>
      <c r="P4147" s="4"/>
      <c r="V4147" s="4"/>
      <c r="W4147" s="4"/>
      <c r="AG4147" s="9"/>
      <c r="AT4147" s="4"/>
      <c r="AU4147" s="4"/>
      <c r="BA4147" s="4"/>
      <c r="BB4147" s="4"/>
    </row>
    <row r="4148" spans="15:54" x14ac:dyDescent="0.4">
      <c r="O4148" s="4"/>
      <c r="P4148" s="4"/>
      <c r="V4148" s="4"/>
      <c r="W4148" s="4"/>
      <c r="AG4148" s="9"/>
      <c r="AT4148" s="4"/>
      <c r="AU4148" s="4"/>
      <c r="BA4148" s="4"/>
      <c r="BB4148" s="4"/>
    </row>
    <row r="4149" spans="15:54" x14ac:dyDescent="0.4">
      <c r="O4149" s="4"/>
      <c r="P4149" s="4"/>
      <c r="V4149" s="4"/>
      <c r="W4149" s="4"/>
      <c r="AG4149" s="9"/>
      <c r="AT4149" s="4"/>
      <c r="AU4149" s="4"/>
      <c r="BA4149" s="4"/>
      <c r="BB4149" s="4"/>
    </row>
    <row r="4150" spans="15:54" x14ac:dyDescent="0.4">
      <c r="O4150" s="4"/>
      <c r="P4150" s="4"/>
      <c r="V4150" s="4"/>
      <c r="W4150" s="4"/>
      <c r="AG4150" s="9"/>
      <c r="AT4150" s="4"/>
      <c r="AU4150" s="4"/>
      <c r="BA4150" s="4"/>
      <c r="BB4150" s="4"/>
    </row>
    <row r="4151" spans="15:54" x14ac:dyDescent="0.4">
      <c r="O4151" s="4"/>
      <c r="P4151" s="4"/>
      <c r="V4151" s="4"/>
      <c r="W4151" s="4"/>
      <c r="AG4151" s="9"/>
      <c r="AT4151" s="4"/>
      <c r="AU4151" s="4"/>
      <c r="BA4151" s="4"/>
      <c r="BB4151" s="4"/>
    </row>
    <row r="4152" spans="15:54" x14ac:dyDescent="0.4">
      <c r="O4152" s="4"/>
      <c r="P4152" s="4"/>
      <c r="V4152" s="4"/>
      <c r="W4152" s="4"/>
      <c r="AG4152" s="9"/>
      <c r="AT4152" s="4"/>
      <c r="AU4152" s="4"/>
      <c r="BA4152" s="4"/>
      <c r="BB4152" s="4"/>
    </row>
    <row r="4153" spans="15:54" x14ac:dyDescent="0.4">
      <c r="O4153" s="4"/>
      <c r="P4153" s="4"/>
      <c r="V4153" s="4"/>
      <c r="W4153" s="4"/>
      <c r="AG4153" s="9"/>
      <c r="AT4153" s="4"/>
      <c r="AU4153" s="4"/>
      <c r="BA4153" s="4"/>
      <c r="BB4153" s="4"/>
    </row>
    <row r="4154" spans="15:54" x14ac:dyDescent="0.4">
      <c r="O4154" s="4"/>
      <c r="P4154" s="4"/>
      <c r="V4154" s="4"/>
      <c r="W4154" s="4"/>
      <c r="AG4154" s="9"/>
      <c r="AT4154" s="4"/>
      <c r="AU4154" s="4"/>
      <c r="BA4154" s="4"/>
      <c r="BB4154" s="4"/>
    </row>
    <row r="4155" spans="15:54" x14ac:dyDescent="0.4">
      <c r="O4155" s="4"/>
      <c r="P4155" s="4"/>
      <c r="V4155" s="4"/>
      <c r="W4155" s="4"/>
      <c r="AG4155" s="9"/>
      <c r="AT4155" s="4"/>
      <c r="AU4155" s="4"/>
      <c r="BA4155" s="4"/>
      <c r="BB4155" s="4"/>
    </row>
    <row r="4156" spans="15:54" x14ac:dyDescent="0.4">
      <c r="O4156" s="4"/>
      <c r="P4156" s="4"/>
      <c r="V4156" s="4"/>
      <c r="W4156" s="4"/>
      <c r="AG4156" s="9"/>
      <c r="AT4156" s="4"/>
      <c r="AU4156" s="4"/>
      <c r="BA4156" s="4"/>
      <c r="BB4156" s="4"/>
    </row>
    <row r="4157" spans="15:54" x14ac:dyDescent="0.4">
      <c r="O4157" s="4"/>
      <c r="P4157" s="4"/>
      <c r="V4157" s="4"/>
      <c r="W4157" s="4"/>
      <c r="AT4157" s="4"/>
      <c r="AU4157" s="4"/>
      <c r="BA4157" s="4"/>
      <c r="BB4157" s="4"/>
    </row>
    <row r="4158" spans="15:54" x14ac:dyDescent="0.4">
      <c r="O4158" s="4"/>
      <c r="P4158" s="4"/>
      <c r="V4158" s="4"/>
      <c r="W4158" s="4"/>
      <c r="AG4158" s="9"/>
      <c r="AT4158" s="4"/>
      <c r="AU4158" s="4"/>
      <c r="BA4158" s="4"/>
      <c r="BB4158" s="4"/>
    </row>
    <row r="4159" spans="15:54" x14ac:dyDescent="0.4">
      <c r="O4159" s="4"/>
      <c r="P4159" s="4"/>
      <c r="V4159" s="4"/>
      <c r="W4159" s="4"/>
      <c r="AG4159" s="9"/>
      <c r="AT4159" s="4"/>
      <c r="AU4159" s="4"/>
      <c r="BA4159" s="4"/>
      <c r="BB4159" s="4"/>
    </row>
    <row r="4160" spans="15:54" x14ac:dyDescent="0.4">
      <c r="O4160" s="4"/>
      <c r="P4160" s="4"/>
      <c r="V4160" s="4"/>
      <c r="W4160" s="4"/>
      <c r="AG4160" s="9"/>
      <c r="AT4160" s="4"/>
      <c r="AU4160" s="4"/>
      <c r="BA4160" s="4"/>
      <c r="BB4160" s="4"/>
    </row>
    <row r="4161" spans="15:54" x14ac:dyDescent="0.4">
      <c r="O4161" s="4"/>
      <c r="P4161" s="4"/>
      <c r="V4161" s="4"/>
      <c r="W4161" s="4"/>
      <c r="AG4161" s="9"/>
      <c r="AT4161" s="4"/>
      <c r="AU4161" s="4"/>
      <c r="BA4161" s="4"/>
      <c r="BB4161" s="4"/>
    </row>
    <row r="4162" spans="15:54" x14ac:dyDescent="0.4">
      <c r="O4162" s="4"/>
      <c r="P4162" s="4"/>
      <c r="V4162" s="4"/>
      <c r="W4162" s="4"/>
      <c r="AG4162" s="9"/>
      <c r="AT4162" s="4"/>
      <c r="AU4162" s="4"/>
      <c r="BA4162" s="4"/>
      <c r="BB4162" s="4"/>
    </row>
    <row r="4163" spans="15:54" x14ac:dyDescent="0.4">
      <c r="O4163" s="4"/>
      <c r="P4163" s="4"/>
      <c r="V4163" s="4"/>
      <c r="W4163" s="4"/>
      <c r="AG4163" s="9"/>
      <c r="AT4163" s="4"/>
      <c r="AU4163" s="4"/>
      <c r="BA4163" s="4"/>
      <c r="BB4163" s="4"/>
    </row>
    <row r="4164" spans="15:54" x14ac:dyDescent="0.4">
      <c r="O4164" s="4"/>
      <c r="P4164" s="4"/>
      <c r="V4164" s="4"/>
      <c r="W4164" s="4"/>
      <c r="AG4164" s="9"/>
      <c r="AT4164" s="4"/>
      <c r="AU4164" s="4"/>
      <c r="BA4164" s="4"/>
      <c r="BB4164" s="4"/>
    </row>
    <row r="4165" spans="15:54" x14ac:dyDescent="0.4">
      <c r="O4165" s="4"/>
      <c r="P4165" s="4"/>
      <c r="V4165" s="4"/>
      <c r="W4165" s="4"/>
      <c r="AG4165" s="9"/>
      <c r="AT4165" s="4"/>
      <c r="AU4165" s="4"/>
      <c r="BA4165" s="4"/>
      <c r="BB4165" s="4"/>
    </row>
    <row r="4166" spans="15:54" x14ac:dyDescent="0.4">
      <c r="O4166" s="4"/>
      <c r="P4166" s="4"/>
      <c r="V4166" s="4"/>
      <c r="W4166" s="4"/>
      <c r="AG4166" s="9"/>
      <c r="AT4166" s="4"/>
      <c r="AU4166" s="4"/>
      <c r="BA4166" s="4"/>
      <c r="BB4166" s="4"/>
    </row>
    <row r="4167" spans="15:54" x14ac:dyDescent="0.4">
      <c r="O4167" s="4"/>
      <c r="P4167" s="4"/>
      <c r="V4167" s="4"/>
      <c r="W4167" s="4"/>
      <c r="AG4167" s="9"/>
      <c r="AT4167" s="4"/>
      <c r="AU4167" s="4"/>
      <c r="BA4167" s="4"/>
      <c r="BB4167" s="4"/>
    </row>
    <row r="4168" spans="15:54" x14ac:dyDescent="0.4">
      <c r="O4168" s="4"/>
      <c r="P4168" s="4"/>
      <c r="V4168" s="4"/>
      <c r="W4168" s="4"/>
      <c r="AG4168" s="9"/>
      <c r="AT4168" s="4"/>
      <c r="AU4168" s="4"/>
      <c r="BA4168" s="4"/>
      <c r="BB4168" s="4"/>
    </row>
    <row r="4169" spans="15:54" x14ac:dyDescent="0.4">
      <c r="O4169" s="4"/>
      <c r="P4169" s="4"/>
      <c r="V4169" s="4"/>
      <c r="W4169" s="4"/>
      <c r="AG4169" s="9"/>
      <c r="AT4169" s="4"/>
      <c r="AU4169" s="4"/>
      <c r="BA4169" s="4"/>
      <c r="BB4169" s="4"/>
    </row>
    <row r="4170" spans="15:54" x14ac:dyDescent="0.4">
      <c r="O4170" s="4"/>
      <c r="P4170" s="4"/>
      <c r="V4170" s="4"/>
      <c r="W4170" s="4"/>
      <c r="AG4170" s="9"/>
      <c r="AT4170" s="4"/>
      <c r="AU4170" s="4"/>
      <c r="BA4170" s="4"/>
      <c r="BB4170" s="4"/>
    </row>
    <row r="4171" spans="15:54" x14ac:dyDescent="0.4">
      <c r="O4171" s="4"/>
      <c r="P4171" s="4"/>
      <c r="V4171" s="4"/>
      <c r="W4171" s="4"/>
      <c r="AG4171" s="9"/>
      <c r="AT4171" s="4"/>
      <c r="AU4171" s="4"/>
      <c r="BA4171" s="4"/>
      <c r="BB4171" s="4"/>
    </row>
    <row r="4172" spans="15:54" x14ac:dyDescent="0.4">
      <c r="O4172" s="4"/>
      <c r="P4172" s="4"/>
      <c r="V4172" s="4"/>
      <c r="W4172" s="4"/>
      <c r="AG4172" s="9"/>
      <c r="AT4172" s="4"/>
      <c r="AU4172" s="4"/>
      <c r="BA4172" s="4"/>
      <c r="BB4172" s="4"/>
    </row>
    <row r="4173" spans="15:54" x14ac:dyDescent="0.4">
      <c r="O4173" s="4"/>
      <c r="P4173" s="4"/>
      <c r="V4173" s="4"/>
      <c r="W4173" s="4"/>
      <c r="AG4173" s="9"/>
      <c r="AT4173" s="4"/>
      <c r="AU4173" s="4"/>
      <c r="BA4173" s="4"/>
      <c r="BB4173" s="4"/>
    </row>
    <row r="4174" spans="15:54" x14ac:dyDescent="0.4">
      <c r="O4174" s="4"/>
      <c r="P4174" s="4"/>
      <c r="V4174" s="4"/>
      <c r="W4174" s="4"/>
      <c r="AG4174" s="9"/>
      <c r="AT4174" s="4"/>
      <c r="AU4174" s="4"/>
      <c r="BA4174" s="4"/>
      <c r="BB4174" s="4"/>
    </row>
    <row r="4175" spans="15:54" x14ac:dyDescent="0.4">
      <c r="O4175" s="4"/>
      <c r="P4175" s="4"/>
      <c r="V4175" s="4"/>
      <c r="W4175" s="4"/>
      <c r="AG4175" s="9"/>
      <c r="AT4175" s="4"/>
      <c r="AU4175" s="4"/>
      <c r="BA4175" s="4"/>
      <c r="BB4175" s="4"/>
    </row>
    <row r="4176" spans="15:54" x14ac:dyDescent="0.4">
      <c r="O4176" s="4"/>
      <c r="P4176" s="4"/>
      <c r="V4176" s="4"/>
      <c r="W4176" s="4"/>
      <c r="AG4176" s="9"/>
      <c r="AT4176" s="4"/>
      <c r="AU4176" s="4"/>
      <c r="BA4176" s="4"/>
      <c r="BB4176" s="4"/>
    </row>
    <row r="4177" spans="15:54" x14ac:dyDescent="0.4">
      <c r="O4177" s="4"/>
      <c r="P4177" s="4"/>
      <c r="V4177" s="4"/>
      <c r="W4177" s="4"/>
      <c r="AT4177" s="4"/>
      <c r="AU4177" s="4"/>
      <c r="BA4177" s="4"/>
      <c r="BB4177" s="4"/>
    </row>
    <row r="4178" spans="15:54" x14ac:dyDescent="0.4">
      <c r="O4178" s="4"/>
      <c r="P4178" s="4"/>
      <c r="V4178" s="4"/>
      <c r="W4178" s="4"/>
      <c r="AG4178" s="9"/>
      <c r="AT4178" s="4"/>
      <c r="AU4178" s="4"/>
      <c r="BA4178" s="4"/>
      <c r="BB4178" s="4"/>
    </row>
    <row r="4179" spans="15:54" x14ac:dyDescent="0.4">
      <c r="O4179" s="4"/>
      <c r="P4179" s="4"/>
      <c r="V4179" s="4"/>
      <c r="W4179" s="4"/>
      <c r="AG4179" s="9"/>
      <c r="AT4179" s="4"/>
      <c r="AU4179" s="4"/>
      <c r="BA4179" s="4"/>
      <c r="BB4179" s="4"/>
    </row>
    <row r="4180" spans="15:54" x14ac:dyDescent="0.4">
      <c r="O4180" s="4"/>
      <c r="P4180" s="4"/>
      <c r="V4180" s="4"/>
      <c r="W4180" s="4"/>
      <c r="AG4180" s="9"/>
      <c r="AT4180" s="4"/>
      <c r="AU4180" s="4"/>
      <c r="BA4180" s="4"/>
      <c r="BB4180" s="4"/>
    </row>
    <row r="4181" spans="15:54" x14ac:dyDescent="0.4">
      <c r="O4181" s="4"/>
      <c r="P4181" s="4"/>
      <c r="V4181" s="4"/>
      <c r="W4181" s="4"/>
      <c r="AG4181" s="9"/>
      <c r="AT4181" s="4"/>
      <c r="AU4181" s="4"/>
      <c r="BA4181" s="4"/>
      <c r="BB4181" s="4"/>
    </row>
    <row r="4182" spans="15:54" x14ac:dyDescent="0.4">
      <c r="O4182" s="4"/>
      <c r="P4182" s="4"/>
      <c r="V4182" s="4"/>
      <c r="W4182" s="4"/>
      <c r="AG4182" s="9"/>
      <c r="AT4182" s="4"/>
      <c r="AU4182" s="4"/>
      <c r="BA4182" s="4"/>
      <c r="BB4182" s="4"/>
    </row>
    <row r="4183" spans="15:54" x14ac:dyDescent="0.4">
      <c r="O4183" s="4"/>
      <c r="P4183" s="4"/>
      <c r="V4183" s="4"/>
      <c r="W4183" s="4"/>
      <c r="AG4183" s="9"/>
      <c r="AT4183" s="4"/>
      <c r="AU4183" s="4"/>
      <c r="BA4183" s="4"/>
      <c r="BB4183" s="4"/>
    </row>
    <row r="4184" spans="15:54" x14ac:dyDescent="0.4">
      <c r="O4184" s="4"/>
      <c r="P4184" s="4"/>
      <c r="V4184" s="4"/>
      <c r="W4184" s="4"/>
      <c r="AG4184" s="9"/>
      <c r="AT4184" s="4"/>
      <c r="AU4184" s="4"/>
      <c r="BA4184" s="4"/>
      <c r="BB4184" s="4"/>
    </row>
    <row r="4185" spans="15:54" x14ac:dyDescent="0.4">
      <c r="O4185" s="4"/>
      <c r="P4185" s="4"/>
      <c r="V4185" s="4"/>
      <c r="W4185" s="4"/>
      <c r="AG4185" s="9"/>
      <c r="AT4185" s="4"/>
      <c r="AU4185" s="4"/>
      <c r="BA4185" s="4"/>
      <c r="BB4185" s="4"/>
    </row>
    <row r="4186" spans="15:54" x14ac:dyDescent="0.4">
      <c r="O4186" s="4"/>
      <c r="P4186" s="4"/>
      <c r="V4186" s="4"/>
      <c r="W4186" s="4"/>
      <c r="AG4186" s="9"/>
      <c r="AT4186" s="4"/>
      <c r="AU4186" s="4"/>
      <c r="BA4186" s="4"/>
      <c r="BB4186" s="4"/>
    </row>
    <row r="4187" spans="15:54" x14ac:dyDescent="0.4">
      <c r="O4187" s="4"/>
      <c r="P4187" s="4"/>
      <c r="V4187" s="4"/>
      <c r="W4187" s="4"/>
      <c r="AG4187" s="9"/>
      <c r="AT4187" s="4"/>
      <c r="AU4187" s="4"/>
      <c r="BA4187" s="4"/>
      <c r="BB4187" s="4"/>
    </row>
    <row r="4188" spans="15:54" x14ac:dyDescent="0.4">
      <c r="O4188" s="4"/>
      <c r="P4188" s="4"/>
      <c r="V4188" s="4"/>
      <c r="W4188" s="4"/>
      <c r="AG4188" s="9"/>
      <c r="AT4188" s="4"/>
      <c r="AU4188" s="4"/>
      <c r="BA4188" s="4"/>
      <c r="BB4188" s="4"/>
    </row>
    <row r="4189" spans="15:54" x14ac:dyDescent="0.4">
      <c r="O4189" s="4"/>
      <c r="P4189" s="4"/>
      <c r="V4189" s="4"/>
      <c r="W4189" s="4"/>
      <c r="AG4189" s="9"/>
      <c r="AT4189" s="4"/>
      <c r="AU4189" s="4"/>
      <c r="BA4189" s="4"/>
      <c r="BB4189" s="4"/>
    </row>
    <row r="4190" spans="15:54" x14ac:dyDescent="0.4">
      <c r="O4190" s="4"/>
      <c r="P4190" s="4"/>
      <c r="V4190" s="4"/>
      <c r="W4190" s="4"/>
      <c r="AG4190" s="9"/>
      <c r="AT4190" s="4"/>
      <c r="AU4190" s="4"/>
      <c r="BA4190" s="4"/>
      <c r="BB4190" s="4"/>
    </row>
    <row r="4191" spans="15:54" x14ac:dyDescent="0.4">
      <c r="O4191" s="4"/>
      <c r="P4191" s="4"/>
      <c r="V4191" s="4"/>
      <c r="W4191" s="4"/>
      <c r="AG4191" s="9"/>
      <c r="AT4191" s="4"/>
      <c r="AU4191" s="4"/>
      <c r="BA4191" s="4"/>
      <c r="BB4191" s="4"/>
    </row>
    <row r="4192" spans="15:54" x14ac:dyDescent="0.4">
      <c r="O4192" s="4"/>
      <c r="P4192" s="4"/>
      <c r="V4192" s="4"/>
      <c r="W4192" s="4"/>
      <c r="AG4192" s="9"/>
      <c r="AT4192" s="4"/>
      <c r="AU4192" s="4"/>
      <c r="BA4192" s="4"/>
      <c r="BB4192" s="4"/>
    </row>
    <row r="4193" spans="15:54" x14ac:dyDescent="0.4">
      <c r="O4193" s="4"/>
      <c r="P4193" s="4"/>
      <c r="V4193" s="4"/>
      <c r="W4193" s="4"/>
      <c r="AG4193" s="9"/>
      <c r="AT4193" s="4"/>
      <c r="AU4193" s="4"/>
      <c r="BA4193" s="4"/>
      <c r="BB4193" s="4"/>
    </row>
    <row r="4194" spans="15:54" x14ac:dyDescent="0.4">
      <c r="O4194" s="4"/>
      <c r="P4194" s="4"/>
      <c r="V4194" s="4"/>
      <c r="W4194" s="4"/>
      <c r="AG4194" s="9"/>
      <c r="AT4194" s="4"/>
      <c r="AU4194" s="4"/>
      <c r="BA4194" s="4"/>
      <c r="BB4194" s="4"/>
    </row>
    <row r="4195" spans="15:54" x14ac:dyDescent="0.4">
      <c r="O4195" s="4"/>
      <c r="P4195" s="4"/>
      <c r="V4195" s="4"/>
      <c r="W4195" s="4"/>
      <c r="AG4195" s="9"/>
      <c r="AT4195" s="4"/>
      <c r="AU4195" s="4"/>
      <c r="BA4195" s="4"/>
      <c r="BB4195" s="4"/>
    </row>
    <row r="4196" spans="15:54" x14ac:dyDescent="0.4">
      <c r="O4196" s="4"/>
      <c r="P4196" s="4"/>
      <c r="V4196" s="4"/>
      <c r="W4196" s="4"/>
      <c r="AG4196" s="9"/>
      <c r="AT4196" s="4"/>
      <c r="AU4196" s="4"/>
      <c r="BA4196" s="4"/>
      <c r="BB4196" s="4"/>
    </row>
    <row r="4197" spans="15:54" x14ac:dyDescent="0.4">
      <c r="O4197" s="4"/>
      <c r="P4197" s="4"/>
      <c r="V4197" s="4"/>
      <c r="W4197" s="4"/>
      <c r="AG4197" s="9"/>
      <c r="AT4197" s="4"/>
      <c r="AU4197" s="4"/>
      <c r="BA4197" s="4"/>
      <c r="BB4197" s="4"/>
    </row>
    <row r="4198" spans="15:54" x14ac:dyDescent="0.4">
      <c r="O4198" s="4"/>
      <c r="P4198" s="4"/>
      <c r="V4198" s="4"/>
      <c r="W4198" s="4"/>
      <c r="AG4198" s="9"/>
      <c r="AT4198" s="4"/>
      <c r="AU4198" s="4"/>
      <c r="BA4198" s="4"/>
      <c r="BB4198" s="4"/>
    </row>
    <row r="4199" spans="15:54" x14ac:dyDescent="0.4">
      <c r="O4199" s="4"/>
      <c r="P4199" s="4"/>
      <c r="V4199" s="4"/>
      <c r="W4199" s="4"/>
      <c r="AG4199" s="9"/>
      <c r="AT4199" s="4"/>
      <c r="AU4199" s="4"/>
      <c r="BA4199" s="4"/>
      <c r="BB4199" s="4"/>
    </row>
    <row r="4200" spans="15:54" x14ac:dyDescent="0.4">
      <c r="O4200" s="4"/>
      <c r="P4200" s="4"/>
      <c r="V4200" s="4"/>
      <c r="W4200" s="4"/>
      <c r="AG4200" s="9"/>
      <c r="AT4200" s="4"/>
      <c r="AU4200" s="4"/>
      <c r="BA4200" s="4"/>
      <c r="BB4200" s="4"/>
    </row>
    <row r="4201" spans="15:54" x14ac:dyDescent="0.4">
      <c r="O4201" s="4"/>
      <c r="P4201" s="4"/>
      <c r="V4201" s="4"/>
      <c r="W4201" s="4"/>
      <c r="AG4201" s="9"/>
      <c r="AT4201" s="4"/>
      <c r="AU4201" s="4"/>
      <c r="BA4201" s="4"/>
      <c r="BB4201" s="4"/>
    </row>
    <row r="4202" spans="15:54" x14ac:dyDescent="0.4">
      <c r="O4202" s="4"/>
      <c r="P4202" s="4"/>
      <c r="V4202" s="4"/>
      <c r="W4202" s="4"/>
      <c r="AG4202" s="9"/>
      <c r="AT4202" s="4"/>
      <c r="AU4202" s="4"/>
      <c r="BA4202" s="4"/>
      <c r="BB4202" s="4"/>
    </row>
    <row r="4203" spans="15:54" x14ac:dyDescent="0.4">
      <c r="O4203" s="4"/>
      <c r="P4203" s="4"/>
      <c r="V4203" s="4"/>
      <c r="W4203" s="4"/>
      <c r="AG4203" s="9"/>
      <c r="AT4203" s="4"/>
      <c r="AU4203" s="4"/>
      <c r="BA4203" s="4"/>
      <c r="BB4203" s="4"/>
    </row>
    <row r="4204" spans="15:54" x14ac:dyDescent="0.4">
      <c r="O4204" s="4"/>
      <c r="P4204" s="4"/>
      <c r="V4204" s="4"/>
      <c r="W4204" s="4"/>
      <c r="AG4204" s="9"/>
      <c r="AT4204" s="4"/>
      <c r="AU4204" s="4"/>
      <c r="BA4204" s="4"/>
      <c r="BB4204" s="4"/>
    </row>
    <row r="4205" spans="15:54" x14ac:dyDescent="0.4">
      <c r="O4205" s="4"/>
      <c r="P4205" s="4"/>
      <c r="V4205" s="4"/>
      <c r="W4205" s="4"/>
      <c r="AG4205" s="9"/>
      <c r="AT4205" s="4"/>
      <c r="AU4205" s="4"/>
      <c r="BA4205" s="4"/>
      <c r="BB4205" s="4"/>
    </row>
    <row r="4206" spans="15:54" x14ac:dyDescent="0.4">
      <c r="O4206" s="4"/>
      <c r="P4206" s="4"/>
      <c r="V4206" s="4"/>
      <c r="W4206" s="4"/>
      <c r="AG4206" s="9"/>
      <c r="AT4206" s="4"/>
      <c r="AU4206" s="4"/>
      <c r="BA4206" s="4"/>
      <c r="BB4206" s="4"/>
    </row>
    <row r="4207" spans="15:54" x14ac:dyDescent="0.4">
      <c r="O4207" s="4"/>
      <c r="P4207" s="4"/>
      <c r="V4207" s="4"/>
      <c r="W4207" s="4"/>
      <c r="AG4207" s="9"/>
      <c r="AT4207" s="4"/>
      <c r="AU4207" s="4"/>
      <c r="BA4207" s="4"/>
      <c r="BB4207" s="4"/>
    </row>
    <row r="4208" spans="15:54" x14ac:dyDescent="0.4">
      <c r="O4208" s="4"/>
      <c r="P4208" s="4"/>
      <c r="V4208" s="4"/>
      <c r="W4208" s="4"/>
      <c r="AG4208" s="9"/>
      <c r="AT4208" s="4"/>
      <c r="AU4208" s="4"/>
      <c r="BA4208" s="4"/>
      <c r="BB4208" s="4"/>
    </row>
    <row r="4209" spans="15:54" x14ac:dyDescent="0.4">
      <c r="O4209" s="4"/>
      <c r="P4209" s="4"/>
      <c r="V4209" s="4"/>
      <c r="W4209" s="4"/>
      <c r="AG4209" s="9"/>
      <c r="AT4209" s="4"/>
      <c r="AU4209" s="4"/>
      <c r="BA4209" s="4"/>
      <c r="BB4209" s="4"/>
    </row>
    <row r="4210" spans="15:54" x14ac:dyDescent="0.4">
      <c r="O4210" s="4"/>
      <c r="P4210" s="4"/>
      <c r="V4210" s="4"/>
      <c r="W4210" s="4"/>
      <c r="AG4210" s="9"/>
      <c r="AT4210" s="4"/>
      <c r="AU4210" s="4"/>
      <c r="BA4210" s="4"/>
      <c r="BB4210" s="4"/>
    </row>
    <row r="4211" spans="15:54" x14ac:dyDescent="0.4">
      <c r="O4211" s="4"/>
      <c r="P4211" s="4"/>
      <c r="V4211" s="4"/>
      <c r="W4211" s="4"/>
      <c r="AG4211" s="9"/>
      <c r="AT4211" s="4"/>
      <c r="AU4211" s="4"/>
      <c r="BA4211" s="4"/>
      <c r="BB4211" s="4"/>
    </row>
    <row r="4212" spans="15:54" x14ac:dyDescent="0.4">
      <c r="O4212" s="4"/>
      <c r="P4212" s="4"/>
      <c r="V4212" s="4"/>
      <c r="W4212" s="4"/>
      <c r="AG4212" s="9"/>
      <c r="AT4212" s="4"/>
      <c r="AU4212" s="4"/>
      <c r="BA4212" s="4"/>
      <c r="BB4212" s="4"/>
    </row>
    <row r="4213" spans="15:54" x14ac:dyDescent="0.4">
      <c r="O4213" s="4"/>
      <c r="P4213" s="4"/>
      <c r="V4213" s="4"/>
      <c r="W4213" s="4"/>
      <c r="AG4213" s="9"/>
      <c r="AT4213" s="4"/>
      <c r="AU4213" s="4"/>
      <c r="BA4213" s="4"/>
      <c r="BB4213" s="4"/>
    </row>
    <row r="4214" spans="15:54" x14ac:dyDescent="0.4">
      <c r="O4214" s="4"/>
      <c r="P4214" s="4"/>
      <c r="V4214" s="4"/>
      <c r="W4214" s="4"/>
      <c r="AG4214" s="9"/>
      <c r="AT4214" s="4"/>
      <c r="AU4214" s="4"/>
      <c r="BA4214" s="4"/>
      <c r="BB4214" s="4"/>
    </row>
    <row r="4215" spans="15:54" x14ac:dyDescent="0.4">
      <c r="O4215" s="4"/>
      <c r="P4215" s="4"/>
      <c r="V4215" s="4"/>
      <c r="W4215" s="4"/>
      <c r="AG4215" s="9"/>
      <c r="AT4215" s="4"/>
      <c r="AU4215" s="4"/>
      <c r="BA4215" s="4"/>
      <c r="BB4215" s="4"/>
    </row>
    <row r="4216" spans="15:54" x14ac:dyDescent="0.4">
      <c r="O4216" s="4"/>
      <c r="P4216" s="4"/>
      <c r="V4216" s="4"/>
      <c r="W4216" s="4"/>
      <c r="AG4216" s="9"/>
      <c r="AT4216" s="4"/>
      <c r="AU4216" s="4"/>
      <c r="BA4216" s="4"/>
      <c r="BB4216" s="4"/>
    </row>
    <row r="4217" spans="15:54" x14ac:dyDescent="0.4">
      <c r="O4217" s="4"/>
      <c r="P4217" s="4"/>
      <c r="V4217" s="4"/>
      <c r="W4217" s="4"/>
      <c r="AG4217" s="9"/>
      <c r="AT4217" s="4"/>
      <c r="AU4217" s="4"/>
      <c r="BA4217" s="4"/>
      <c r="BB4217" s="4"/>
    </row>
    <row r="4218" spans="15:54" x14ac:dyDescent="0.4">
      <c r="O4218" s="4"/>
      <c r="P4218" s="4"/>
      <c r="V4218" s="4"/>
      <c r="W4218" s="4"/>
      <c r="AG4218" s="9"/>
      <c r="AT4218" s="4"/>
      <c r="AU4218" s="4"/>
      <c r="BA4218" s="4"/>
      <c r="BB4218" s="4"/>
    </row>
    <row r="4219" spans="15:54" x14ac:dyDescent="0.4">
      <c r="O4219" s="4"/>
      <c r="P4219" s="4"/>
      <c r="V4219" s="4"/>
      <c r="W4219" s="4"/>
      <c r="AG4219" s="9"/>
      <c r="AT4219" s="4"/>
      <c r="AU4219" s="4"/>
      <c r="BA4219" s="4"/>
      <c r="BB4219" s="4"/>
    </row>
    <row r="4220" spans="15:54" x14ac:dyDescent="0.4">
      <c r="O4220" s="4"/>
      <c r="P4220" s="4"/>
      <c r="V4220" s="4"/>
      <c r="W4220" s="4"/>
      <c r="AG4220" s="9"/>
      <c r="AT4220" s="4"/>
      <c r="AU4220" s="4"/>
      <c r="BA4220" s="4"/>
      <c r="BB4220" s="4"/>
    </row>
    <row r="4221" spans="15:54" x14ac:dyDescent="0.4">
      <c r="O4221" s="4"/>
      <c r="P4221" s="4"/>
      <c r="V4221" s="4"/>
      <c r="W4221" s="4"/>
      <c r="AG4221" s="9"/>
      <c r="AT4221" s="4"/>
      <c r="AU4221" s="4"/>
      <c r="BA4221" s="4"/>
      <c r="BB4221" s="4"/>
    </row>
    <row r="4222" spans="15:54" x14ac:dyDescent="0.4">
      <c r="O4222" s="4"/>
      <c r="P4222" s="4"/>
      <c r="V4222" s="4"/>
      <c r="W4222" s="4"/>
      <c r="AG4222" s="9"/>
      <c r="AT4222" s="4"/>
      <c r="AU4222" s="4"/>
      <c r="BA4222" s="4"/>
      <c r="BB4222" s="4"/>
    </row>
    <row r="4223" spans="15:54" x14ac:dyDescent="0.4">
      <c r="O4223" s="4"/>
      <c r="P4223" s="4"/>
      <c r="V4223" s="4"/>
      <c r="W4223" s="4"/>
      <c r="AG4223" s="9"/>
      <c r="AT4223" s="4"/>
      <c r="AU4223" s="4"/>
      <c r="BA4223" s="4"/>
      <c r="BB4223" s="4"/>
    </row>
    <row r="4224" spans="15:54" x14ac:dyDescent="0.4">
      <c r="O4224" s="4"/>
      <c r="P4224" s="4"/>
      <c r="V4224" s="4"/>
      <c r="W4224" s="4"/>
      <c r="AG4224" s="9"/>
      <c r="AT4224" s="4"/>
      <c r="AU4224" s="4"/>
      <c r="BA4224" s="4"/>
      <c r="BB4224" s="4"/>
    </row>
    <row r="4225" spans="15:54" x14ac:dyDescent="0.4">
      <c r="O4225" s="4"/>
      <c r="P4225" s="4"/>
      <c r="V4225" s="4"/>
      <c r="W4225" s="4"/>
      <c r="AG4225" s="9"/>
      <c r="AT4225" s="4"/>
      <c r="AU4225" s="4"/>
      <c r="BA4225" s="4"/>
      <c r="BB4225" s="4"/>
    </row>
    <row r="4226" spans="15:54" x14ac:dyDescent="0.4">
      <c r="O4226" s="4"/>
      <c r="P4226" s="4"/>
      <c r="V4226" s="4"/>
      <c r="W4226" s="4"/>
      <c r="AG4226" s="9"/>
      <c r="AT4226" s="4"/>
      <c r="AU4226" s="4"/>
      <c r="BA4226" s="4"/>
      <c r="BB4226" s="4"/>
    </row>
    <row r="4227" spans="15:54" x14ac:dyDescent="0.4">
      <c r="O4227" s="4"/>
      <c r="P4227" s="4"/>
      <c r="V4227" s="4"/>
      <c r="W4227" s="4"/>
      <c r="AG4227" s="9"/>
      <c r="AT4227" s="4"/>
      <c r="AU4227" s="4"/>
      <c r="BA4227" s="4"/>
      <c r="BB4227" s="4"/>
    </row>
    <row r="4228" spans="15:54" x14ac:dyDescent="0.4">
      <c r="O4228" s="4"/>
      <c r="P4228" s="4"/>
      <c r="V4228" s="4"/>
      <c r="W4228" s="4"/>
      <c r="AG4228" s="9"/>
      <c r="AT4228" s="4"/>
      <c r="AU4228" s="4"/>
      <c r="BA4228" s="4"/>
      <c r="BB4228" s="4"/>
    </row>
    <row r="4229" spans="15:54" x14ac:dyDescent="0.4">
      <c r="O4229" s="4"/>
      <c r="P4229" s="4"/>
      <c r="V4229" s="4"/>
      <c r="W4229" s="4"/>
      <c r="AG4229" s="9"/>
      <c r="AT4229" s="4"/>
      <c r="AU4229" s="4"/>
      <c r="BA4229" s="4"/>
      <c r="BB4229" s="4"/>
    </row>
    <row r="4230" spans="15:54" x14ac:dyDescent="0.4">
      <c r="O4230" s="4"/>
      <c r="P4230" s="4"/>
      <c r="V4230" s="4"/>
      <c r="W4230" s="4"/>
      <c r="AG4230" s="9"/>
      <c r="AT4230" s="4"/>
      <c r="AU4230" s="4"/>
      <c r="BA4230" s="4"/>
      <c r="BB4230" s="4"/>
    </row>
    <row r="4231" spans="15:54" x14ac:dyDescent="0.4">
      <c r="O4231" s="4"/>
      <c r="P4231" s="4"/>
      <c r="V4231" s="4"/>
      <c r="W4231" s="4"/>
      <c r="AG4231" s="9"/>
      <c r="AT4231" s="4"/>
      <c r="AU4231" s="4"/>
      <c r="BA4231" s="4"/>
      <c r="BB4231" s="4"/>
    </row>
    <row r="4232" spans="15:54" x14ac:dyDescent="0.4">
      <c r="O4232" s="4"/>
      <c r="P4232" s="4"/>
      <c r="V4232" s="4"/>
      <c r="W4232" s="4"/>
      <c r="AG4232" s="9"/>
      <c r="AT4232" s="4"/>
      <c r="AU4232" s="4"/>
      <c r="BA4232" s="4"/>
      <c r="BB4232" s="4"/>
    </row>
    <row r="4233" spans="15:54" x14ac:dyDescent="0.4">
      <c r="O4233" s="4"/>
      <c r="P4233" s="4"/>
      <c r="V4233" s="4"/>
      <c r="W4233" s="4"/>
      <c r="AG4233" s="9"/>
      <c r="AT4233" s="4"/>
      <c r="AU4233" s="4"/>
      <c r="BA4233" s="4"/>
      <c r="BB4233" s="4"/>
    </row>
    <row r="4234" spans="15:54" x14ac:dyDescent="0.4">
      <c r="O4234" s="4"/>
      <c r="P4234" s="4"/>
      <c r="V4234" s="4"/>
      <c r="W4234" s="4"/>
      <c r="AG4234" s="9"/>
      <c r="AT4234" s="4"/>
      <c r="AU4234" s="4"/>
      <c r="BA4234" s="4"/>
      <c r="BB4234" s="4"/>
    </row>
    <row r="4235" spans="15:54" x14ac:dyDescent="0.4">
      <c r="O4235" s="4"/>
      <c r="P4235" s="4"/>
      <c r="V4235" s="4"/>
      <c r="W4235" s="4"/>
      <c r="AG4235" s="9"/>
      <c r="AT4235" s="4"/>
      <c r="AU4235" s="4"/>
      <c r="BA4235" s="4"/>
      <c r="BB4235" s="4"/>
    </row>
    <row r="4236" spans="15:54" x14ac:dyDescent="0.4">
      <c r="O4236" s="4"/>
      <c r="P4236" s="4"/>
      <c r="V4236" s="4"/>
      <c r="W4236" s="4"/>
      <c r="AG4236" s="9"/>
      <c r="AT4236" s="4"/>
      <c r="AU4236" s="4"/>
      <c r="BA4236" s="4"/>
      <c r="BB4236" s="4"/>
    </row>
    <row r="4237" spans="15:54" x14ac:dyDescent="0.4">
      <c r="O4237" s="4"/>
      <c r="P4237" s="4"/>
      <c r="V4237" s="4"/>
      <c r="W4237" s="4"/>
      <c r="AG4237" s="9"/>
      <c r="AT4237" s="4"/>
      <c r="AU4237" s="4"/>
      <c r="BA4237" s="4"/>
      <c r="BB4237" s="4"/>
    </row>
    <row r="4238" spans="15:54" x14ac:dyDescent="0.4">
      <c r="O4238" s="4"/>
      <c r="P4238" s="4"/>
      <c r="V4238" s="4"/>
      <c r="W4238" s="4"/>
      <c r="AT4238" s="4"/>
      <c r="AU4238" s="4"/>
      <c r="BA4238" s="4"/>
      <c r="BB4238" s="4"/>
    </row>
    <row r="4239" spans="15:54" x14ac:dyDescent="0.4">
      <c r="O4239" s="4"/>
      <c r="P4239" s="4"/>
      <c r="V4239" s="4"/>
      <c r="W4239" s="4"/>
      <c r="AG4239" s="9"/>
      <c r="AT4239" s="4"/>
      <c r="AU4239" s="4"/>
      <c r="BA4239" s="4"/>
      <c r="BB4239" s="4"/>
    </row>
    <row r="4240" spans="15:54" x14ac:dyDescent="0.4">
      <c r="O4240" s="4"/>
      <c r="P4240" s="4"/>
      <c r="V4240" s="4"/>
      <c r="W4240" s="4"/>
      <c r="AG4240" s="9"/>
      <c r="AT4240" s="4"/>
      <c r="AU4240" s="4"/>
      <c r="BA4240" s="4"/>
      <c r="BB4240" s="4"/>
    </row>
    <row r="4241" spans="15:54" x14ac:dyDescent="0.4">
      <c r="O4241" s="4"/>
      <c r="P4241" s="4"/>
      <c r="V4241" s="4"/>
      <c r="W4241" s="4"/>
      <c r="AG4241" s="9"/>
      <c r="AT4241" s="4"/>
      <c r="AU4241" s="4"/>
      <c r="BA4241" s="4"/>
      <c r="BB4241" s="4"/>
    </row>
    <row r="4242" spans="15:54" x14ac:dyDescent="0.4">
      <c r="O4242" s="4"/>
      <c r="P4242" s="4"/>
      <c r="V4242" s="4"/>
      <c r="W4242" s="4"/>
      <c r="AG4242" s="9"/>
      <c r="AT4242" s="4"/>
      <c r="AU4242" s="4"/>
      <c r="BA4242" s="4"/>
      <c r="BB4242" s="4"/>
    </row>
    <row r="4243" spans="15:54" x14ac:dyDescent="0.4">
      <c r="O4243" s="4"/>
      <c r="P4243" s="4"/>
      <c r="V4243" s="4"/>
      <c r="W4243" s="4"/>
      <c r="AG4243" s="9"/>
      <c r="AT4243" s="4"/>
      <c r="AU4243" s="4"/>
      <c r="BA4243" s="4"/>
      <c r="BB4243" s="4"/>
    </row>
    <row r="4244" spans="15:54" x14ac:dyDescent="0.4">
      <c r="O4244" s="4"/>
      <c r="P4244" s="4"/>
      <c r="V4244" s="4"/>
      <c r="W4244" s="4"/>
      <c r="AG4244" s="9"/>
      <c r="AT4244" s="4"/>
      <c r="AU4244" s="4"/>
      <c r="BA4244" s="4"/>
      <c r="BB4244" s="4"/>
    </row>
    <row r="4245" spans="15:54" x14ac:dyDescent="0.4">
      <c r="O4245" s="4"/>
      <c r="P4245" s="4"/>
      <c r="V4245" s="4"/>
      <c r="W4245" s="4"/>
      <c r="AG4245" s="9"/>
      <c r="AT4245" s="4"/>
      <c r="AU4245" s="4"/>
      <c r="BA4245" s="4"/>
      <c r="BB4245" s="4"/>
    </row>
    <row r="4246" spans="15:54" x14ac:dyDescent="0.4">
      <c r="O4246" s="4"/>
      <c r="P4246" s="4"/>
      <c r="V4246" s="4"/>
      <c r="W4246" s="4"/>
      <c r="AG4246" s="9"/>
      <c r="AT4246" s="4"/>
      <c r="AU4246" s="4"/>
      <c r="BA4246" s="4"/>
      <c r="BB4246" s="4"/>
    </row>
    <row r="4247" spans="15:54" x14ac:dyDescent="0.4">
      <c r="O4247" s="4"/>
      <c r="P4247" s="4"/>
      <c r="V4247" s="4"/>
      <c r="W4247" s="4"/>
      <c r="AG4247" s="9"/>
      <c r="AT4247" s="4"/>
      <c r="AU4247" s="4"/>
      <c r="BA4247" s="4"/>
      <c r="BB4247" s="4"/>
    </row>
    <row r="4248" spans="15:54" x14ac:dyDescent="0.4">
      <c r="O4248" s="4"/>
      <c r="P4248" s="4"/>
      <c r="V4248" s="4"/>
      <c r="W4248" s="4"/>
      <c r="AG4248" s="9"/>
      <c r="AT4248" s="4"/>
      <c r="AU4248" s="4"/>
      <c r="BA4248" s="4"/>
      <c r="BB4248" s="4"/>
    </row>
    <row r="4249" spans="15:54" x14ac:dyDescent="0.4">
      <c r="O4249" s="4"/>
      <c r="P4249" s="4"/>
      <c r="V4249" s="4"/>
      <c r="W4249" s="4"/>
      <c r="AG4249" s="9"/>
      <c r="AT4249" s="4"/>
      <c r="AU4249" s="4"/>
      <c r="BA4249" s="4"/>
      <c r="BB4249" s="4"/>
    </row>
    <row r="4250" spans="15:54" x14ac:dyDescent="0.4">
      <c r="O4250" s="4"/>
      <c r="P4250" s="4"/>
      <c r="V4250" s="4"/>
      <c r="W4250" s="4"/>
      <c r="AG4250" s="9"/>
      <c r="AT4250" s="4"/>
      <c r="AU4250" s="4"/>
      <c r="BA4250" s="4"/>
      <c r="BB4250" s="4"/>
    </row>
    <row r="4251" spans="15:54" x14ac:dyDescent="0.4">
      <c r="O4251" s="4"/>
      <c r="P4251" s="4"/>
      <c r="V4251" s="4"/>
      <c r="W4251" s="4"/>
      <c r="AG4251" s="9"/>
      <c r="AT4251" s="4"/>
      <c r="AU4251" s="4"/>
      <c r="BA4251" s="4"/>
      <c r="BB4251" s="4"/>
    </row>
    <row r="4252" spans="15:54" x14ac:dyDescent="0.4">
      <c r="O4252" s="4"/>
      <c r="P4252" s="4"/>
      <c r="V4252" s="4"/>
      <c r="W4252" s="4"/>
      <c r="AG4252" s="9"/>
      <c r="AT4252" s="4"/>
      <c r="AU4252" s="4"/>
      <c r="BA4252" s="4"/>
      <c r="BB4252" s="4"/>
    </row>
    <row r="4253" spans="15:54" x14ac:dyDescent="0.4">
      <c r="O4253" s="4"/>
      <c r="P4253" s="4"/>
      <c r="V4253" s="4"/>
      <c r="W4253" s="4"/>
      <c r="AG4253" s="9"/>
      <c r="AT4253" s="4"/>
      <c r="AU4253" s="4"/>
      <c r="BA4253" s="4"/>
      <c r="BB4253" s="4"/>
    </row>
    <row r="4254" spans="15:54" x14ac:dyDescent="0.4">
      <c r="O4254" s="4"/>
      <c r="P4254" s="4"/>
      <c r="V4254" s="4"/>
      <c r="W4254" s="4"/>
      <c r="AG4254" s="9"/>
      <c r="AT4254" s="4"/>
      <c r="AU4254" s="4"/>
      <c r="BA4254" s="4"/>
      <c r="BB4254" s="4"/>
    </row>
    <row r="4255" spans="15:54" x14ac:dyDescent="0.4">
      <c r="O4255" s="4"/>
      <c r="P4255" s="4"/>
      <c r="V4255" s="4"/>
      <c r="W4255" s="4"/>
      <c r="AG4255" s="9"/>
      <c r="AT4255" s="4"/>
      <c r="AU4255" s="4"/>
      <c r="BA4255" s="4"/>
      <c r="BB4255" s="4"/>
    </row>
    <row r="4256" spans="15:54" x14ac:dyDescent="0.4">
      <c r="O4256" s="4"/>
      <c r="P4256" s="4"/>
      <c r="V4256" s="4"/>
      <c r="W4256" s="4"/>
      <c r="AG4256" s="9"/>
      <c r="AT4256" s="4"/>
      <c r="AU4256" s="4"/>
      <c r="BA4256" s="4"/>
      <c r="BB4256" s="4"/>
    </row>
    <row r="4257" spans="15:54" x14ac:dyDescent="0.4">
      <c r="O4257" s="4"/>
      <c r="P4257" s="4"/>
      <c r="V4257" s="4"/>
      <c r="W4257" s="4"/>
      <c r="AG4257" s="9"/>
      <c r="AT4257" s="4"/>
      <c r="AU4257" s="4"/>
      <c r="BA4257" s="4"/>
      <c r="BB4257" s="4"/>
    </row>
    <row r="4258" spans="15:54" x14ac:dyDescent="0.4">
      <c r="O4258" s="4"/>
      <c r="P4258" s="4"/>
      <c r="V4258" s="4"/>
      <c r="W4258" s="4"/>
      <c r="AT4258" s="4"/>
      <c r="AU4258" s="4"/>
      <c r="BA4258" s="4"/>
      <c r="BB4258" s="4"/>
    </row>
    <row r="4259" spans="15:54" x14ac:dyDescent="0.4">
      <c r="O4259" s="4"/>
      <c r="P4259" s="4"/>
      <c r="V4259" s="4"/>
      <c r="W4259" s="4"/>
      <c r="AG4259" s="9"/>
      <c r="AT4259" s="4"/>
      <c r="AU4259" s="4"/>
      <c r="BA4259" s="4"/>
      <c r="BB4259" s="4"/>
    </row>
    <row r="4260" spans="15:54" x14ac:dyDescent="0.4">
      <c r="O4260" s="4"/>
      <c r="P4260" s="4"/>
      <c r="V4260" s="4"/>
      <c r="W4260" s="4"/>
      <c r="AG4260" s="9"/>
      <c r="AT4260" s="4"/>
      <c r="AU4260" s="4"/>
      <c r="BA4260" s="4"/>
      <c r="BB4260" s="4"/>
    </row>
    <row r="4261" spans="15:54" x14ac:dyDescent="0.4">
      <c r="O4261" s="4"/>
      <c r="P4261" s="4"/>
      <c r="V4261" s="4"/>
      <c r="W4261" s="4"/>
      <c r="AG4261" s="9"/>
      <c r="AT4261" s="4"/>
      <c r="AU4261" s="4"/>
      <c r="BA4261" s="4"/>
      <c r="BB4261" s="4"/>
    </row>
    <row r="4262" spans="15:54" x14ac:dyDescent="0.4">
      <c r="O4262" s="4"/>
      <c r="P4262" s="4"/>
      <c r="V4262" s="4"/>
      <c r="W4262" s="4"/>
      <c r="AG4262" s="9"/>
      <c r="AT4262" s="4"/>
      <c r="AU4262" s="4"/>
      <c r="BA4262" s="4"/>
      <c r="BB4262" s="4"/>
    </row>
    <row r="4263" spans="15:54" x14ac:dyDescent="0.4">
      <c r="O4263" s="4"/>
      <c r="P4263" s="4"/>
      <c r="V4263" s="4"/>
      <c r="W4263" s="4"/>
      <c r="AG4263" s="9"/>
      <c r="AT4263" s="4"/>
      <c r="AU4263" s="4"/>
      <c r="BA4263" s="4"/>
      <c r="BB4263" s="4"/>
    </row>
    <row r="4264" spans="15:54" x14ac:dyDescent="0.4">
      <c r="O4264" s="4"/>
      <c r="P4264" s="4"/>
      <c r="V4264" s="4"/>
      <c r="W4264" s="4"/>
      <c r="AG4264" s="9"/>
      <c r="AT4264" s="4"/>
      <c r="AU4264" s="4"/>
      <c r="BA4264" s="4"/>
      <c r="BB4264" s="4"/>
    </row>
    <row r="4265" spans="15:54" x14ac:dyDescent="0.4">
      <c r="O4265" s="4"/>
      <c r="P4265" s="4"/>
      <c r="V4265" s="4"/>
      <c r="W4265" s="4"/>
      <c r="AG4265" s="9"/>
      <c r="AT4265" s="4"/>
      <c r="AU4265" s="4"/>
      <c r="BA4265" s="4"/>
      <c r="BB4265" s="4"/>
    </row>
    <row r="4266" spans="15:54" x14ac:dyDescent="0.4">
      <c r="O4266" s="4"/>
      <c r="P4266" s="4"/>
      <c r="V4266" s="4"/>
      <c r="W4266" s="4"/>
      <c r="AG4266" s="9"/>
      <c r="AT4266" s="4"/>
      <c r="AU4266" s="4"/>
      <c r="BA4266" s="4"/>
      <c r="BB4266" s="4"/>
    </row>
    <row r="4267" spans="15:54" x14ac:dyDescent="0.4">
      <c r="O4267" s="4"/>
      <c r="P4267" s="4"/>
      <c r="V4267" s="4"/>
      <c r="W4267" s="4"/>
      <c r="AG4267" s="9"/>
      <c r="AT4267" s="4"/>
      <c r="AU4267" s="4"/>
      <c r="BA4267" s="4"/>
      <c r="BB4267" s="4"/>
    </row>
    <row r="4268" spans="15:54" x14ac:dyDescent="0.4">
      <c r="O4268" s="4"/>
      <c r="P4268" s="4"/>
      <c r="V4268" s="4"/>
      <c r="W4268" s="4"/>
      <c r="AG4268" s="9"/>
      <c r="AT4268" s="4"/>
      <c r="AU4268" s="4"/>
      <c r="BA4268" s="4"/>
      <c r="BB4268" s="4"/>
    </row>
    <row r="4269" spans="15:54" x14ac:dyDescent="0.4">
      <c r="O4269" s="4"/>
      <c r="P4269" s="4"/>
      <c r="V4269" s="4"/>
      <c r="W4269" s="4"/>
      <c r="AG4269" s="9"/>
      <c r="AT4269" s="4"/>
      <c r="AU4269" s="4"/>
      <c r="BA4269" s="4"/>
      <c r="BB4269" s="4"/>
    </row>
    <row r="4270" spans="15:54" x14ac:dyDescent="0.4">
      <c r="O4270" s="4"/>
      <c r="P4270" s="4"/>
      <c r="V4270" s="4"/>
      <c r="W4270" s="4"/>
      <c r="AG4270" s="9"/>
      <c r="AT4270" s="4"/>
      <c r="AU4270" s="4"/>
      <c r="BA4270" s="4"/>
      <c r="BB4270" s="4"/>
    </row>
    <row r="4271" spans="15:54" x14ac:dyDescent="0.4">
      <c r="O4271" s="4"/>
      <c r="P4271" s="4"/>
      <c r="V4271" s="4"/>
      <c r="W4271" s="4"/>
      <c r="AG4271" s="9"/>
      <c r="AT4271" s="4"/>
      <c r="AU4271" s="4"/>
      <c r="BA4271" s="4"/>
      <c r="BB4271" s="4"/>
    </row>
    <row r="4272" spans="15:54" x14ac:dyDescent="0.4">
      <c r="O4272" s="4"/>
      <c r="P4272" s="4"/>
      <c r="V4272" s="4"/>
      <c r="W4272" s="4"/>
      <c r="AG4272" s="9"/>
      <c r="AT4272" s="4"/>
      <c r="AU4272" s="4"/>
      <c r="BA4272" s="4"/>
      <c r="BB4272" s="4"/>
    </row>
    <row r="4273" spans="15:54" x14ac:dyDescent="0.4">
      <c r="O4273" s="4"/>
      <c r="P4273" s="4"/>
      <c r="V4273" s="4"/>
      <c r="W4273" s="4"/>
      <c r="AG4273" s="9"/>
      <c r="AT4273" s="4"/>
      <c r="AU4273" s="4"/>
      <c r="BA4273" s="4"/>
      <c r="BB4273" s="4"/>
    </row>
    <row r="4274" spans="15:54" x14ac:dyDescent="0.4">
      <c r="O4274" s="4"/>
      <c r="P4274" s="4"/>
      <c r="V4274" s="4"/>
      <c r="W4274" s="4"/>
      <c r="AG4274" s="9"/>
      <c r="AT4274" s="4"/>
      <c r="AU4274" s="4"/>
      <c r="BA4274" s="4"/>
      <c r="BB4274" s="4"/>
    </row>
    <row r="4275" spans="15:54" x14ac:dyDescent="0.4">
      <c r="O4275" s="4"/>
      <c r="P4275" s="4"/>
      <c r="V4275" s="4"/>
      <c r="W4275" s="4"/>
      <c r="AG4275" s="9"/>
      <c r="AT4275" s="4"/>
      <c r="AU4275" s="4"/>
      <c r="BA4275" s="4"/>
      <c r="BB4275" s="4"/>
    </row>
    <row r="4276" spans="15:54" x14ac:dyDescent="0.4">
      <c r="O4276" s="4"/>
      <c r="P4276" s="4"/>
      <c r="V4276" s="4"/>
      <c r="W4276" s="4"/>
      <c r="AG4276" s="9"/>
      <c r="AT4276" s="4"/>
      <c r="AU4276" s="4"/>
      <c r="BA4276" s="4"/>
      <c r="BB4276" s="4"/>
    </row>
    <row r="4277" spans="15:54" x14ac:dyDescent="0.4">
      <c r="O4277" s="4"/>
      <c r="P4277" s="4"/>
      <c r="V4277" s="4"/>
      <c r="W4277" s="4"/>
      <c r="AG4277" s="9"/>
      <c r="AT4277" s="4"/>
      <c r="AU4277" s="4"/>
      <c r="BA4277" s="4"/>
      <c r="BB4277" s="4"/>
    </row>
    <row r="4278" spans="15:54" x14ac:dyDescent="0.4">
      <c r="O4278" s="4"/>
      <c r="P4278" s="4"/>
      <c r="V4278" s="4"/>
      <c r="W4278" s="4"/>
      <c r="AG4278" s="9"/>
      <c r="AT4278" s="4"/>
      <c r="AU4278" s="4"/>
      <c r="BA4278" s="4"/>
      <c r="BB4278" s="4"/>
    </row>
    <row r="4279" spans="15:54" x14ac:dyDescent="0.4">
      <c r="O4279" s="4"/>
      <c r="P4279" s="4"/>
      <c r="V4279" s="4"/>
      <c r="W4279" s="4"/>
      <c r="AG4279" s="9"/>
      <c r="AT4279" s="4"/>
      <c r="AU4279" s="4"/>
      <c r="BA4279" s="4"/>
      <c r="BB4279" s="4"/>
    </row>
    <row r="4280" spans="15:54" x14ac:dyDescent="0.4">
      <c r="O4280" s="4"/>
      <c r="P4280" s="4"/>
      <c r="V4280" s="4"/>
      <c r="W4280" s="4"/>
      <c r="AG4280" s="9"/>
      <c r="AT4280" s="4"/>
      <c r="AU4280" s="4"/>
      <c r="BA4280" s="4"/>
      <c r="BB4280" s="4"/>
    </row>
    <row r="4281" spans="15:54" x14ac:dyDescent="0.4">
      <c r="O4281" s="4"/>
      <c r="P4281" s="4"/>
      <c r="V4281" s="4"/>
      <c r="W4281" s="4"/>
      <c r="AG4281" s="9"/>
      <c r="AT4281" s="4"/>
      <c r="AU4281" s="4"/>
      <c r="BA4281" s="4"/>
      <c r="BB4281" s="4"/>
    </row>
    <row r="4282" spans="15:54" x14ac:dyDescent="0.4">
      <c r="O4282" s="4"/>
      <c r="P4282" s="4"/>
      <c r="V4282" s="4"/>
      <c r="W4282" s="4"/>
      <c r="AG4282" s="9"/>
      <c r="AT4282" s="4"/>
      <c r="AU4282" s="4"/>
      <c r="BA4282" s="4"/>
      <c r="BB4282" s="4"/>
    </row>
    <row r="4283" spans="15:54" x14ac:dyDescent="0.4">
      <c r="O4283" s="4"/>
      <c r="P4283" s="4"/>
      <c r="V4283" s="4"/>
      <c r="W4283" s="4"/>
      <c r="AG4283" s="9"/>
      <c r="AT4283" s="4"/>
      <c r="AU4283" s="4"/>
      <c r="BA4283" s="4"/>
      <c r="BB4283" s="4"/>
    </row>
    <row r="4284" spans="15:54" x14ac:dyDescent="0.4">
      <c r="O4284" s="4"/>
      <c r="P4284" s="4"/>
      <c r="V4284" s="4"/>
      <c r="W4284" s="4"/>
      <c r="AG4284" s="9"/>
      <c r="AT4284" s="4"/>
      <c r="AU4284" s="4"/>
      <c r="BA4284" s="4"/>
      <c r="BB4284" s="4"/>
    </row>
    <row r="4285" spans="15:54" x14ac:dyDescent="0.4">
      <c r="O4285" s="4"/>
      <c r="P4285" s="4"/>
      <c r="V4285" s="4"/>
      <c r="W4285" s="4"/>
      <c r="AG4285" s="9"/>
      <c r="AT4285" s="4"/>
      <c r="AU4285" s="4"/>
      <c r="BA4285" s="4"/>
      <c r="BB4285" s="4"/>
    </row>
    <row r="4286" spans="15:54" x14ac:dyDescent="0.4">
      <c r="O4286" s="4"/>
      <c r="P4286" s="4"/>
      <c r="V4286" s="4"/>
      <c r="W4286" s="4"/>
      <c r="AG4286" s="9"/>
      <c r="AT4286" s="4"/>
      <c r="AU4286" s="4"/>
      <c r="BA4286" s="4"/>
      <c r="BB4286" s="4"/>
    </row>
    <row r="4287" spans="15:54" x14ac:dyDescent="0.4">
      <c r="O4287" s="4"/>
      <c r="P4287" s="4"/>
      <c r="V4287" s="4"/>
      <c r="W4287" s="4"/>
      <c r="AG4287" s="9"/>
      <c r="AT4287" s="4"/>
      <c r="AU4287" s="4"/>
      <c r="BA4287" s="4"/>
      <c r="BB4287" s="4"/>
    </row>
    <row r="4288" spans="15:54" x14ac:dyDescent="0.4">
      <c r="O4288" s="4"/>
      <c r="P4288" s="4"/>
      <c r="V4288" s="4"/>
      <c r="W4288" s="4"/>
      <c r="AG4288" s="9"/>
      <c r="AT4288" s="4"/>
      <c r="AU4288" s="4"/>
      <c r="BA4288" s="4"/>
      <c r="BB4288" s="4"/>
    </row>
    <row r="4289" spans="15:54" x14ac:dyDescent="0.4">
      <c r="O4289" s="4"/>
      <c r="P4289" s="4"/>
      <c r="V4289" s="4"/>
      <c r="W4289" s="4"/>
      <c r="AG4289" s="9"/>
      <c r="AT4289" s="4"/>
      <c r="AU4289" s="4"/>
      <c r="BA4289" s="4"/>
      <c r="BB4289" s="4"/>
    </row>
    <row r="4290" spans="15:54" x14ac:dyDescent="0.4">
      <c r="O4290" s="4"/>
      <c r="P4290" s="4"/>
      <c r="V4290" s="4"/>
      <c r="W4290" s="4"/>
      <c r="AG4290" s="9"/>
      <c r="AT4290" s="4"/>
      <c r="AU4290" s="4"/>
      <c r="BA4290" s="4"/>
      <c r="BB4290" s="4"/>
    </row>
    <row r="4291" spans="15:54" x14ac:dyDescent="0.4">
      <c r="O4291" s="4"/>
      <c r="P4291" s="4"/>
      <c r="V4291" s="4"/>
      <c r="W4291" s="4"/>
      <c r="AG4291" s="9"/>
      <c r="AT4291" s="4"/>
      <c r="AU4291" s="4"/>
      <c r="BA4291" s="4"/>
      <c r="BB4291" s="4"/>
    </row>
    <row r="4292" spans="15:54" x14ac:dyDescent="0.4">
      <c r="O4292" s="4"/>
      <c r="P4292" s="4"/>
      <c r="V4292" s="4"/>
      <c r="W4292" s="4"/>
      <c r="AG4292" s="9"/>
      <c r="AT4292" s="4"/>
      <c r="AU4292" s="4"/>
      <c r="BA4292" s="4"/>
      <c r="BB4292" s="4"/>
    </row>
    <row r="4293" spans="15:54" x14ac:dyDescent="0.4">
      <c r="O4293" s="4"/>
      <c r="P4293" s="4"/>
      <c r="V4293" s="4"/>
      <c r="W4293" s="4"/>
      <c r="AG4293" s="9"/>
      <c r="AT4293" s="4"/>
      <c r="AU4293" s="4"/>
      <c r="BA4293" s="4"/>
      <c r="BB4293" s="4"/>
    </row>
    <row r="4294" spans="15:54" x14ac:dyDescent="0.4">
      <c r="O4294" s="4"/>
      <c r="P4294" s="4"/>
      <c r="V4294" s="4"/>
      <c r="W4294" s="4"/>
      <c r="AG4294" s="9"/>
      <c r="AT4294" s="4"/>
      <c r="AU4294" s="4"/>
      <c r="BA4294" s="4"/>
      <c r="BB4294" s="4"/>
    </row>
    <row r="4295" spans="15:54" x14ac:dyDescent="0.4">
      <c r="O4295" s="4"/>
      <c r="P4295" s="4"/>
      <c r="V4295" s="4"/>
      <c r="W4295" s="4"/>
      <c r="AG4295" s="9"/>
      <c r="AT4295" s="4"/>
      <c r="AU4295" s="4"/>
      <c r="BA4295" s="4"/>
      <c r="BB4295" s="4"/>
    </row>
    <row r="4296" spans="15:54" x14ac:dyDescent="0.4">
      <c r="O4296" s="4"/>
      <c r="P4296" s="4"/>
      <c r="V4296" s="4"/>
      <c r="W4296" s="4"/>
      <c r="AG4296" s="9"/>
      <c r="AT4296" s="4"/>
      <c r="AU4296" s="4"/>
      <c r="BA4296" s="4"/>
      <c r="BB4296" s="4"/>
    </row>
    <row r="4297" spans="15:54" x14ac:dyDescent="0.4">
      <c r="O4297" s="4"/>
      <c r="P4297" s="4"/>
      <c r="V4297" s="4"/>
      <c r="W4297" s="4"/>
      <c r="AG4297" s="9"/>
      <c r="AT4297" s="4"/>
      <c r="AU4297" s="4"/>
      <c r="BA4297" s="4"/>
      <c r="BB4297" s="4"/>
    </row>
    <row r="4298" spans="15:54" x14ac:dyDescent="0.4">
      <c r="O4298" s="4"/>
      <c r="P4298" s="4"/>
      <c r="V4298" s="4"/>
      <c r="W4298" s="4"/>
      <c r="AG4298" s="9"/>
      <c r="AT4298" s="4"/>
      <c r="AU4298" s="4"/>
      <c r="BA4298" s="4"/>
      <c r="BB4298" s="4"/>
    </row>
    <row r="4299" spans="15:54" x14ac:dyDescent="0.4">
      <c r="O4299" s="4"/>
      <c r="P4299" s="4"/>
      <c r="V4299" s="4"/>
      <c r="W4299" s="4"/>
      <c r="AG4299" s="9"/>
      <c r="AT4299" s="4"/>
      <c r="AU4299" s="4"/>
      <c r="BA4299" s="4"/>
      <c r="BB4299" s="4"/>
    </row>
    <row r="4300" spans="15:54" x14ac:dyDescent="0.4">
      <c r="O4300" s="4"/>
      <c r="P4300" s="4"/>
      <c r="V4300" s="4"/>
      <c r="W4300" s="4"/>
      <c r="AG4300" s="9"/>
      <c r="AT4300" s="4"/>
      <c r="AU4300" s="4"/>
      <c r="BA4300" s="4"/>
      <c r="BB4300" s="4"/>
    </row>
    <row r="4301" spans="15:54" x14ac:dyDescent="0.4">
      <c r="O4301" s="4"/>
      <c r="P4301" s="4"/>
      <c r="V4301" s="4"/>
      <c r="W4301" s="4"/>
      <c r="AG4301" s="9"/>
      <c r="AT4301" s="4"/>
      <c r="AU4301" s="4"/>
      <c r="BA4301" s="4"/>
      <c r="BB4301" s="4"/>
    </row>
    <row r="4302" spans="15:54" x14ac:dyDescent="0.4">
      <c r="O4302" s="4"/>
      <c r="P4302" s="4"/>
      <c r="V4302" s="4"/>
      <c r="W4302" s="4"/>
      <c r="AG4302" s="9"/>
      <c r="AT4302" s="4"/>
      <c r="AU4302" s="4"/>
      <c r="BA4302" s="4"/>
      <c r="BB4302" s="4"/>
    </row>
    <row r="4303" spans="15:54" x14ac:dyDescent="0.4">
      <c r="O4303" s="4"/>
      <c r="P4303" s="4"/>
      <c r="V4303" s="4"/>
      <c r="W4303" s="4"/>
      <c r="AG4303" s="9"/>
      <c r="AT4303" s="4"/>
      <c r="AU4303" s="4"/>
      <c r="BA4303" s="4"/>
      <c r="BB4303" s="4"/>
    </row>
    <row r="4304" spans="15:54" x14ac:dyDescent="0.4">
      <c r="O4304" s="4"/>
      <c r="P4304" s="4"/>
      <c r="V4304" s="4"/>
      <c r="W4304" s="4"/>
      <c r="AG4304" s="9"/>
      <c r="AT4304" s="4"/>
      <c r="AU4304" s="4"/>
      <c r="BA4304" s="4"/>
      <c r="BB4304" s="4"/>
    </row>
    <row r="4305" spans="15:54" x14ac:dyDescent="0.4">
      <c r="O4305" s="4"/>
      <c r="P4305" s="4"/>
      <c r="V4305" s="4"/>
      <c r="W4305" s="4"/>
      <c r="AG4305" s="9"/>
      <c r="AT4305" s="4"/>
      <c r="AU4305" s="4"/>
      <c r="BA4305" s="4"/>
      <c r="BB4305" s="4"/>
    </row>
    <row r="4306" spans="15:54" x14ac:dyDescent="0.4">
      <c r="O4306" s="4"/>
      <c r="P4306" s="4"/>
      <c r="V4306" s="4"/>
      <c r="W4306" s="4"/>
      <c r="AG4306" s="9"/>
      <c r="AT4306" s="4"/>
      <c r="AU4306" s="4"/>
      <c r="BA4306" s="4"/>
      <c r="BB4306" s="4"/>
    </row>
    <row r="4307" spans="15:54" x14ac:dyDescent="0.4">
      <c r="O4307" s="4"/>
      <c r="P4307" s="4"/>
      <c r="V4307" s="4"/>
      <c r="W4307" s="4"/>
      <c r="AG4307" s="9"/>
      <c r="AT4307" s="4"/>
      <c r="AU4307" s="4"/>
      <c r="BA4307" s="4"/>
      <c r="BB4307" s="4"/>
    </row>
    <row r="4308" spans="15:54" x14ac:dyDescent="0.4">
      <c r="O4308" s="4"/>
      <c r="P4308" s="4"/>
      <c r="V4308" s="4"/>
      <c r="W4308" s="4"/>
      <c r="AG4308" s="9"/>
      <c r="AT4308" s="4"/>
      <c r="AU4308" s="4"/>
      <c r="BA4308" s="4"/>
      <c r="BB4308" s="4"/>
    </row>
    <row r="4309" spans="15:54" x14ac:dyDescent="0.4">
      <c r="O4309" s="4"/>
      <c r="P4309" s="4"/>
      <c r="V4309" s="4"/>
      <c r="W4309" s="4"/>
      <c r="AG4309" s="9"/>
      <c r="AT4309" s="4"/>
      <c r="AU4309" s="4"/>
      <c r="BA4309" s="4"/>
      <c r="BB4309" s="4"/>
    </row>
    <row r="4310" spans="15:54" x14ac:dyDescent="0.4">
      <c r="O4310" s="4"/>
      <c r="P4310" s="4"/>
      <c r="V4310" s="4"/>
      <c r="W4310" s="4"/>
      <c r="AG4310" s="9"/>
      <c r="AT4310" s="4"/>
      <c r="AU4310" s="4"/>
      <c r="BA4310" s="4"/>
      <c r="BB4310" s="4"/>
    </row>
    <row r="4311" spans="15:54" x14ac:dyDescent="0.4">
      <c r="O4311" s="4"/>
      <c r="P4311" s="4"/>
      <c r="V4311" s="4"/>
      <c r="W4311" s="4"/>
      <c r="AG4311" s="9"/>
      <c r="AT4311" s="4"/>
      <c r="AU4311" s="4"/>
      <c r="BA4311" s="4"/>
      <c r="BB4311" s="4"/>
    </row>
    <row r="4312" spans="15:54" x14ac:dyDescent="0.4">
      <c r="O4312" s="4"/>
      <c r="P4312" s="4"/>
      <c r="V4312" s="4"/>
      <c r="W4312" s="4"/>
      <c r="AG4312" s="9"/>
      <c r="AT4312" s="4"/>
      <c r="AU4312" s="4"/>
      <c r="BA4312" s="4"/>
      <c r="BB4312" s="4"/>
    </row>
    <row r="4313" spans="15:54" x14ac:dyDescent="0.4">
      <c r="O4313" s="4"/>
      <c r="P4313" s="4"/>
      <c r="V4313" s="4"/>
      <c r="W4313" s="4"/>
      <c r="AG4313" s="9"/>
      <c r="AT4313" s="4"/>
      <c r="AU4313" s="4"/>
      <c r="BA4313" s="4"/>
      <c r="BB4313" s="4"/>
    </row>
    <row r="4314" spans="15:54" x14ac:dyDescent="0.4">
      <c r="O4314" s="4"/>
      <c r="P4314" s="4"/>
      <c r="V4314" s="4"/>
      <c r="W4314" s="4"/>
      <c r="AG4314" s="9"/>
      <c r="AT4314" s="4"/>
      <c r="AU4314" s="4"/>
      <c r="BA4314" s="4"/>
      <c r="BB4314" s="4"/>
    </row>
    <row r="4315" spans="15:54" x14ac:dyDescent="0.4">
      <c r="O4315" s="4"/>
      <c r="P4315" s="4"/>
      <c r="V4315" s="4"/>
      <c r="W4315" s="4"/>
      <c r="AG4315" s="9"/>
      <c r="AT4315" s="4"/>
      <c r="AU4315" s="4"/>
      <c r="BA4315" s="4"/>
      <c r="BB4315" s="4"/>
    </row>
    <row r="4316" spans="15:54" x14ac:dyDescent="0.4">
      <c r="O4316" s="4"/>
      <c r="P4316" s="4"/>
      <c r="V4316" s="4"/>
      <c r="W4316" s="4"/>
      <c r="AG4316" s="9"/>
      <c r="AT4316" s="4"/>
      <c r="AU4316" s="4"/>
      <c r="BA4316" s="4"/>
      <c r="BB4316" s="4"/>
    </row>
    <row r="4317" spans="15:54" x14ac:dyDescent="0.4">
      <c r="O4317" s="4"/>
      <c r="P4317" s="4"/>
      <c r="V4317" s="4"/>
      <c r="W4317" s="4"/>
      <c r="AG4317" s="9"/>
      <c r="AT4317" s="4"/>
      <c r="AU4317" s="4"/>
      <c r="BA4317" s="4"/>
      <c r="BB4317" s="4"/>
    </row>
    <row r="4318" spans="15:54" x14ac:dyDescent="0.4">
      <c r="O4318" s="4"/>
      <c r="P4318" s="4"/>
      <c r="V4318" s="4"/>
      <c r="W4318" s="4"/>
      <c r="AG4318" s="9"/>
      <c r="AT4318" s="4"/>
      <c r="AU4318" s="4"/>
      <c r="BA4318" s="4"/>
      <c r="BB4318" s="4"/>
    </row>
    <row r="4319" spans="15:54" x14ac:dyDescent="0.4">
      <c r="O4319" s="4"/>
      <c r="P4319" s="4"/>
      <c r="V4319" s="4"/>
      <c r="W4319" s="4"/>
      <c r="AT4319" s="4"/>
      <c r="AU4319" s="4"/>
      <c r="BA4319" s="4"/>
      <c r="BB4319" s="4"/>
    </row>
    <row r="4320" spans="15:54" x14ac:dyDescent="0.4">
      <c r="O4320" s="4"/>
      <c r="P4320" s="4"/>
      <c r="V4320" s="4"/>
      <c r="W4320" s="4"/>
      <c r="AG4320" s="9"/>
      <c r="AT4320" s="4"/>
      <c r="AU4320" s="4"/>
      <c r="BA4320" s="4"/>
      <c r="BB4320" s="4"/>
    </row>
    <row r="4321" spans="15:54" x14ac:dyDescent="0.4">
      <c r="O4321" s="4"/>
      <c r="P4321" s="4"/>
      <c r="V4321" s="4"/>
      <c r="W4321" s="4"/>
      <c r="AG4321" s="9"/>
      <c r="AT4321" s="4"/>
      <c r="AU4321" s="4"/>
      <c r="BA4321" s="4"/>
      <c r="BB4321" s="4"/>
    </row>
    <row r="4322" spans="15:54" x14ac:dyDescent="0.4">
      <c r="O4322" s="4"/>
      <c r="P4322" s="4"/>
      <c r="V4322" s="4"/>
      <c r="W4322" s="4"/>
      <c r="AG4322" s="9"/>
      <c r="AT4322" s="4"/>
      <c r="AU4322" s="4"/>
      <c r="BA4322" s="4"/>
      <c r="BB4322" s="4"/>
    </row>
    <row r="4323" spans="15:54" x14ac:dyDescent="0.4">
      <c r="O4323" s="4"/>
      <c r="P4323" s="4"/>
      <c r="V4323" s="4"/>
      <c r="W4323" s="4"/>
      <c r="AG4323" s="9"/>
      <c r="AT4323" s="4"/>
      <c r="AU4323" s="4"/>
      <c r="BA4323" s="4"/>
      <c r="BB4323" s="4"/>
    </row>
    <row r="4324" spans="15:54" x14ac:dyDescent="0.4">
      <c r="O4324" s="4"/>
      <c r="P4324" s="4"/>
      <c r="V4324" s="4"/>
      <c r="W4324" s="4"/>
      <c r="AG4324" s="9"/>
      <c r="AT4324" s="4"/>
      <c r="AU4324" s="4"/>
      <c r="BA4324" s="4"/>
      <c r="BB4324" s="4"/>
    </row>
    <row r="4325" spans="15:54" x14ac:dyDescent="0.4">
      <c r="O4325" s="4"/>
      <c r="P4325" s="4"/>
      <c r="V4325" s="4"/>
      <c r="W4325" s="4"/>
      <c r="AG4325" s="9"/>
      <c r="AT4325" s="4"/>
      <c r="AU4325" s="4"/>
      <c r="BA4325" s="4"/>
      <c r="BB4325" s="4"/>
    </row>
    <row r="4326" spans="15:54" x14ac:dyDescent="0.4">
      <c r="O4326" s="4"/>
      <c r="P4326" s="4"/>
      <c r="V4326" s="4"/>
      <c r="W4326" s="4"/>
      <c r="AG4326" s="9"/>
      <c r="AT4326" s="4"/>
      <c r="AU4326" s="4"/>
      <c r="BA4326" s="4"/>
      <c r="BB4326" s="4"/>
    </row>
    <row r="4327" spans="15:54" x14ac:dyDescent="0.4">
      <c r="O4327" s="4"/>
      <c r="P4327" s="4"/>
      <c r="V4327" s="4"/>
      <c r="W4327" s="4"/>
      <c r="AG4327" s="9"/>
      <c r="AT4327" s="4"/>
      <c r="AU4327" s="4"/>
      <c r="BA4327" s="4"/>
      <c r="BB4327" s="4"/>
    </row>
    <row r="4328" spans="15:54" x14ac:dyDescent="0.4">
      <c r="O4328" s="4"/>
      <c r="P4328" s="4"/>
      <c r="V4328" s="4"/>
      <c r="W4328" s="4"/>
      <c r="AG4328" s="9"/>
      <c r="AT4328" s="4"/>
      <c r="AU4328" s="4"/>
      <c r="BA4328" s="4"/>
      <c r="BB4328" s="4"/>
    </row>
    <row r="4329" spans="15:54" x14ac:dyDescent="0.4">
      <c r="O4329" s="4"/>
      <c r="P4329" s="4"/>
      <c r="V4329" s="4"/>
      <c r="W4329" s="4"/>
      <c r="AG4329" s="9"/>
      <c r="AT4329" s="4"/>
      <c r="AU4329" s="4"/>
      <c r="BA4329" s="4"/>
      <c r="BB4329" s="4"/>
    </row>
    <row r="4330" spans="15:54" x14ac:dyDescent="0.4">
      <c r="O4330" s="4"/>
      <c r="P4330" s="4"/>
      <c r="V4330" s="4"/>
      <c r="W4330" s="4"/>
      <c r="AG4330" s="9"/>
      <c r="AT4330" s="4"/>
      <c r="AU4330" s="4"/>
      <c r="BA4330" s="4"/>
      <c r="BB4330" s="4"/>
    </row>
    <row r="4331" spans="15:54" x14ac:dyDescent="0.4">
      <c r="O4331" s="4"/>
      <c r="P4331" s="4"/>
      <c r="V4331" s="4"/>
      <c r="W4331" s="4"/>
      <c r="AG4331" s="9"/>
      <c r="AT4331" s="4"/>
      <c r="AU4331" s="4"/>
      <c r="BA4331" s="4"/>
      <c r="BB4331" s="4"/>
    </row>
    <row r="4332" spans="15:54" x14ac:dyDescent="0.4">
      <c r="O4332" s="4"/>
      <c r="P4332" s="4"/>
      <c r="V4332" s="4"/>
      <c r="W4332" s="4"/>
      <c r="AG4332" s="9"/>
      <c r="AT4332" s="4"/>
      <c r="AU4332" s="4"/>
      <c r="BA4332" s="4"/>
      <c r="BB4332" s="4"/>
    </row>
    <row r="4333" spans="15:54" x14ac:dyDescent="0.4">
      <c r="O4333" s="4"/>
      <c r="P4333" s="4"/>
      <c r="V4333" s="4"/>
      <c r="W4333" s="4"/>
      <c r="AG4333" s="9"/>
      <c r="AT4333" s="4"/>
      <c r="AU4333" s="4"/>
      <c r="BA4333" s="4"/>
      <c r="BB4333" s="4"/>
    </row>
    <row r="4334" spans="15:54" x14ac:dyDescent="0.4">
      <c r="O4334" s="4"/>
      <c r="P4334" s="4"/>
      <c r="V4334" s="4"/>
      <c r="W4334" s="4"/>
      <c r="AG4334" s="9"/>
      <c r="AT4334" s="4"/>
      <c r="AU4334" s="4"/>
      <c r="BA4334" s="4"/>
      <c r="BB4334" s="4"/>
    </row>
    <row r="4335" spans="15:54" x14ac:dyDescent="0.4">
      <c r="O4335" s="4"/>
      <c r="P4335" s="4"/>
      <c r="V4335" s="4"/>
      <c r="W4335" s="4"/>
      <c r="AG4335" s="9"/>
      <c r="AT4335" s="4"/>
      <c r="AU4335" s="4"/>
      <c r="BA4335" s="4"/>
      <c r="BB4335" s="4"/>
    </row>
    <row r="4336" spans="15:54" x14ac:dyDescent="0.4">
      <c r="O4336" s="4"/>
      <c r="P4336" s="4"/>
      <c r="V4336" s="4"/>
      <c r="W4336" s="4"/>
      <c r="AG4336" s="9"/>
      <c r="AT4336" s="4"/>
      <c r="AU4336" s="4"/>
      <c r="BA4336" s="4"/>
      <c r="BB4336" s="4"/>
    </row>
    <row r="4337" spans="15:54" x14ac:dyDescent="0.4">
      <c r="O4337" s="4"/>
      <c r="P4337" s="4"/>
      <c r="V4337" s="4"/>
      <c r="W4337" s="4"/>
      <c r="AG4337" s="9"/>
      <c r="AT4337" s="4"/>
      <c r="AU4337" s="4"/>
      <c r="BA4337" s="4"/>
      <c r="BB4337" s="4"/>
    </row>
    <row r="4338" spans="15:54" x14ac:dyDescent="0.4">
      <c r="O4338" s="4"/>
      <c r="P4338" s="4"/>
      <c r="V4338" s="4"/>
      <c r="W4338" s="4"/>
      <c r="AG4338" s="9"/>
      <c r="AT4338" s="4"/>
      <c r="AU4338" s="4"/>
      <c r="BA4338" s="4"/>
      <c r="BB4338" s="4"/>
    </row>
    <row r="4339" spans="15:54" x14ac:dyDescent="0.4">
      <c r="O4339" s="4"/>
      <c r="P4339" s="4"/>
      <c r="V4339" s="4"/>
      <c r="W4339" s="4"/>
      <c r="AT4339" s="4"/>
      <c r="AU4339" s="4"/>
      <c r="BA4339" s="4"/>
      <c r="BB4339" s="4"/>
    </row>
    <row r="4340" spans="15:54" x14ac:dyDescent="0.4">
      <c r="O4340" s="4"/>
      <c r="P4340" s="4"/>
      <c r="V4340" s="4"/>
      <c r="W4340" s="4"/>
      <c r="AG4340" s="9"/>
      <c r="AT4340" s="4"/>
      <c r="AU4340" s="4"/>
      <c r="BA4340" s="4"/>
      <c r="BB4340" s="4"/>
    </row>
    <row r="4341" spans="15:54" x14ac:dyDescent="0.4">
      <c r="O4341" s="4"/>
      <c r="P4341" s="4"/>
      <c r="V4341" s="4"/>
      <c r="W4341" s="4"/>
      <c r="AG4341" s="9"/>
      <c r="AT4341" s="4"/>
      <c r="AU4341" s="4"/>
      <c r="BA4341" s="4"/>
      <c r="BB4341" s="4"/>
    </row>
    <row r="4342" spans="15:54" x14ac:dyDescent="0.4">
      <c r="O4342" s="4"/>
      <c r="P4342" s="4"/>
      <c r="V4342" s="4"/>
      <c r="W4342" s="4"/>
      <c r="AG4342" s="9"/>
      <c r="AT4342" s="4"/>
      <c r="AU4342" s="4"/>
      <c r="BA4342" s="4"/>
      <c r="BB4342" s="4"/>
    </row>
    <row r="4343" spans="15:54" x14ac:dyDescent="0.4">
      <c r="O4343" s="4"/>
      <c r="P4343" s="4"/>
      <c r="V4343" s="4"/>
      <c r="W4343" s="4"/>
      <c r="AG4343" s="9"/>
      <c r="AT4343" s="4"/>
      <c r="AU4343" s="4"/>
      <c r="BA4343" s="4"/>
      <c r="BB4343" s="4"/>
    </row>
    <row r="4344" spans="15:54" x14ac:dyDescent="0.4">
      <c r="O4344" s="4"/>
      <c r="P4344" s="4"/>
      <c r="V4344" s="4"/>
      <c r="W4344" s="4"/>
      <c r="AG4344" s="9"/>
      <c r="AT4344" s="4"/>
      <c r="AU4344" s="4"/>
      <c r="BA4344" s="4"/>
      <c r="BB4344" s="4"/>
    </row>
    <row r="4345" spans="15:54" x14ac:dyDescent="0.4">
      <c r="O4345" s="4"/>
      <c r="P4345" s="4"/>
      <c r="V4345" s="4"/>
      <c r="W4345" s="4"/>
      <c r="AG4345" s="9"/>
      <c r="AT4345" s="4"/>
      <c r="AU4345" s="4"/>
      <c r="BA4345" s="4"/>
      <c r="BB4345" s="4"/>
    </row>
    <row r="4346" spans="15:54" x14ac:dyDescent="0.4">
      <c r="O4346" s="4"/>
      <c r="P4346" s="4"/>
      <c r="V4346" s="4"/>
      <c r="W4346" s="4"/>
      <c r="AG4346" s="9"/>
      <c r="AT4346" s="4"/>
      <c r="AU4346" s="4"/>
      <c r="BA4346" s="4"/>
      <c r="BB4346" s="4"/>
    </row>
    <row r="4347" spans="15:54" x14ac:dyDescent="0.4">
      <c r="O4347" s="4"/>
      <c r="P4347" s="4"/>
      <c r="V4347" s="4"/>
      <c r="W4347" s="4"/>
      <c r="AG4347" s="9"/>
      <c r="AT4347" s="4"/>
      <c r="AU4347" s="4"/>
      <c r="BA4347" s="4"/>
      <c r="BB4347" s="4"/>
    </row>
    <row r="4348" spans="15:54" x14ac:dyDescent="0.4">
      <c r="O4348" s="4"/>
      <c r="P4348" s="4"/>
      <c r="V4348" s="4"/>
      <c r="W4348" s="4"/>
      <c r="AG4348" s="9"/>
      <c r="AT4348" s="4"/>
      <c r="AU4348" s="4"/>
      <c r="BA4348" s="4"/>
      <c r="BB4348" s="4"/>
    </row>
    <row r="4349" spans="15:54" x14ac:dyDescent="0.4">
      <c r="O4349" s="4"/>
      <c r="P4349" s="4"/>
      <c r="V4349" s="4"/>
      <c r="W4349" s="4"/>
      <c r="AG4349" s="9"/>
      <c r="AT4349" s="4"/>
      <c r="AU4349" s="4"/>
      <c r="BA4349" s="4"/>
      <c r="BB4349" s="4"/>
    </row>
    <row r="4350" spans="15:54" x14ac:dyDescent="0.4">
      <c r="O4350" s="4"/>
      <c r="P4350" s="4"/>
      <c r="V4350" s="4"/>
      <c r="W4350" s="4"/>
      <c r="AG4350" s="9"/>
      <c r="AT4350" s="4"/>
      <c r="AU4350" s="4"/>
      <c r="BA4350" s="4"/>
      <c r="BB4350" s="4"/>
    </row>
    <row r="4351" spans="15:54" x14ac:dyDescent="0.4">
      <c r="O4351" s="4"/>
      <c r="P4351" s="4"/>
      <c r="V4351" s="4"/>
      <c r="W4351" s="4"/>
      <c r="AG4351" s="9"/>
      <c r="AT4351" s="4"/>
      <c r="AU4351" s="4"/>
      <c r="BA4351" s="4"/>
      <c r="BB4351" s="4"/>
    </row>
    <row r="4352" spans="15:54" x14ac:dyDescent="0.4">
      <c r="O4352" s="4"/>
      <c r="P4352" s="4"/>
      <c r="V4352" s="4"/>
      <c r="W4352" s="4"/>
      <c r="AG4352" s="9"/>
      <c r="AT4352" s="4"/>
      <c r="AU4352" s="4"/>
      <c r="BA4352" s="4"/>
      <c r="BB4352" s="4"/>
    </row>
    <row r="4353" spans="15:54" x14ac:dyDescent="0.4">
      <c r="O4353" s="4"/>
      <c r="P4353" s="4"/>
      <c r="V4353" s="4"/>
      <c r="W4353" s="4"/>
      <c r="AG4353" s="9"/>
      <c r="AT4353" s="4"/>
      <c r="AU4353" s="4"/>
      <c r="BA4353" s="4"/>
      <c r="BB4353" s="4"/>
    </row>
    <row r="4354" spans="15:54" x14ac:dyDescent="0.4">
      <c r="O4354" s="4"/>
      <c r="P4354" s="4"/>
      <c r="V4354" s="4"/>
      <c r="W4354" s="4"/>
      <c r="AG4354" s="9"/>
      <c r="AT4354" s="4"/>
      <c r="AU4354" s="4"/>
      <c r="BA4354" s="4"/>
      <c r="BB4354" s="4"/>
    </row>
    <row r="4355" spans="15:54" x14ac:dyDescent="0.4">
      <c r="O4355" s="4"/>
      <c r="P4355" s="4"/>
      <c r="V4355" s="4"/>
      <c r="W4355" s="4"/>
      <c r="AG4355" s="9"/>
      <c r="AT4355" s="4"/>
      <c r="AU4355" s="4"/>
      <c r="BA4355" s="4"/>
      <c r="BB4355" s="4"/>
    </row>
    <row r="4356" spans="15:54" x14ac:dyDescent="0.4">
      <c r="O4356" s="4"/>
      <c r="P4356" s="4"/>
      <c r="V4356" s="4"/>
      <c r="W4356" s="4"/>
      <c r="AG4356" s="9"/>
      <c r="AT4356" s="4"/>
      <c r="AU4356" s="4"/>
      <c r="BA4356" s="4"/>
      <c r="BB4356" s="4"/>
    </row>
    <row r="4357" spans="15:54" x14ac:dyDescent="0.4">
      <c r="O4357" s="4"/>
      <c r="P4357" s="4"/>
      <c r="V4357" s="4"/>
      <c r="W4357" s="4"/>
      <c r="AG4357" s="9"/>
      <c r="AT4357" s="4"/>
      <c r="AU4357" s="4"/>
      <c r="BA4357" s="4"/>
      <c r="BB4357" s="4"/>
    </row>
    <row r="4358" spans="15:54" x14ac:dyDescent="0.4">
      <c r="O4358" s="4"/>
      <c r="P4358" s="4"/>
      <c r="V4358" s="4"/>
      <c r="W4358" s="4"/>
      <c r="AG4358" s="9"/>
      <c r="AT4358" s="4"/>
      <c r="AU4358" s="4"/>
      <c r="BA4358" s="4"/>
      <c r="BB4358" s="4"/>
    </row>
    <row r="4359" spans="15:54" x14ac:dyDescent="0.4">
      <c r="O4359" s="4"/>
      <c r="P4359" s="4"/>
      <c r="V4359" s="4"/>
      <c r="W4359" s="4"/>
      <c r="AG4359" s="9"/>
      <c r="AT4359" s="4"/>
      <c r="AU4359" s="4"/>
      <c r="BA4359" s="4"/>
      <c r="BB4359" s="4"/>
    </row>
    <row r="4360" spans="15:54" x14ac:dyDescent="0.4">
      <c r="O4360" s="4"/>
      <c r="P4360" s="4"/>
      <c r="V4360" s="4"/>
      <c r="W4360" s="4"/>
      <c r="AG4360" s="9"/>
      <c r="AT4360" s="4"/>
      <c r="AU4360" s="4"/>
      <c r="BA4360" s="4"/>
      <c r="BB4360" s="4"/>
    </row>
    <row r="4361" spans="15:54" x14ac:dyDescent="0.4">
      <c r="O4361" s="4"/>
      <c r="P4361" s="4"/>
      <c r="V4361" s="4"/>
      <c r="W4361" s="4"/>
      <c r="AG4361" s="9"/>
      <c r="AT4361" s="4"/>
      <c r="AU4361" s="4"/>
      <c r="BA4361" s="4"/>
      <c r="BB4361" s="4"/>
    </row>
    <row r="4362" spans="15:54" x14ac:dyDescent="0.4">
      <c r="O4362" s="4"/>
      <c r="P4362" s="4"/>
      <c r="V4362" s="4"/>
      <c r="W4362" s="4"/>
      <c r="AG4362" s="9"/>
      <c r="AT4362" s="4"/>
      <c r="AU4362" s="4"/>
      <c r="BA4362" s="4"/>
      <c r="BB4362" s="4"/>
    </row>
    <row r="4363" spans="15:54" x14ac:dyDescent="0.4">
      <c r="O4363" s="4"/>
      <c r="P4363" s="4"/>
      <c r="V4363" s="4"/>
      <c r="W4363" s="4"/>
      <c r="AG4363" s="9"/>
      <c r="AT4363" s="4"/>
      <c r="AU4363" s="4"/>
      <c r="BA4363" s="4"/>
      <c r="BB4363" s="4"/>
    </row>
    <row r="4364" spans="15:54" x14ac:dyDescent="0.4">
      <c r="O4364" s="4"/>
      <c r="P4364" s="4"/>
      <c r="V4364" s="4"/>
      <c r="W4364" s="4"/>
      <c r="AG4364" s="9"/>
      <c r="AT4364" s="4"/>
      <c r="AU4364" s="4"/>
      <c r="BA4364" s="4"/>
      <c r="BB4364" s="4"/>
    </row>
    <row r="4365" spans="15:54" x14ac:dyDescent="0.4">
      <c r="O4365" s="4"/>
      <c r="P4365" s="4"/>
      <c r="V4365" s="4"/>
      <c r="W4365" s="4"/>
      <c r="AG4365" s="9"/>
      <c r="AT4365" s="4"/>
      <c r="AU4365" s="4"/>
      <c r="BA4365" s="4"/>
      <c r="BB4365" s="4"/>
    </row>
    <row r="4366" spans="15:54" x14ac:dyDescent="0.4">
      <c r="O4366" s="4"/>
      <c r="P4366" s="4"/>
      <c r="V4366" s="4"/>
      <c r="W4366" s="4"/>
      <c r="AG4366" s="9"/>
      <c r="AT4366" s="4"/>
      <c r="AU4366" s="4"/>
      <c r="BA4366" s="4"/>
      <c r="BB4366" s="4"/>
    </row>
    <row r="4367" spans="15:54" x14ac:dyDescent="0.4">
      <c r="O4367" s="4"/>
      <c r="P4367" s="4"/>
      <c r="V4367" s="4"/>
      <c r="W4367" s="4"/>
      <c r="AG4367" s="9"/>
      <c r="AT4367" s="4"/>
      <c r="AU4367" s="4"/>
      <c r="BA4367" s="4"/>
      <c r="BB4367" s="4"/>
    </row>
    <row r="4368" spans="15:54" x14ac:dyDescent="0.4">
      <c r="O4368" s="4"/>
      <c r="P4368" s="4"/>
      <c r="V4368" s="4"/>
      <c r="W4368" s="4"/>
      <c r="AG4368" s="9"/>
      <c r="AT4368" s="4"/>
      <c r="AU4368" s="4"/>
      <c r="BA4368" s="4"/>
      <c r="BB4368" s="4"/>
    </row>
    <row r="4369" spans="15:54" x14ac:dyDescent="0.4">
      <c r="O4369" s="4"/>
      <c r="P4369" s="4"/>
      <c r="V4369" s="4"/>
      <c r="W4369" s="4"/>
      <c r="AG4369" s="9"/>
      <c r="AT4369" s="4"/>
      <c r="AU4369" s="4"/>
      <c r="BA4369" s="4"/>
      <c r="BB4369" s="4"/>
    </row>
    <row r="4370" spans="15:54" x14ac:dyDescent="0.4">
      <c r="O4370" s="4"/>
      <c r="P4370" s="4"/>
      <c r="V4370" s="4"/>
      <c r="W4370" s="4"/>
      <c r="AG4370" s="9"/>
      <c r="AT4370" s="4"/>
      <c r="AU4370" s="4"/>
      <c r="BA4370" s="4"/>
      <c r="BB4370" s="4"/>
    </row>
    <row r="4371" spans="15:54" x14ac:dyDescent="0.4">
      <c r="O4371" s="4"/>
      <c r="P4371" s="4"/>
      <c r="V4371" s="4"/>
      <c r="W4371" s="4"/>
      <c r="AG4371" s="9"/>
      <c r="AT4371" s="4"/>
      <c r="AU4371" s="4"/>
      <c r="BA4371" s="4"/>
      <c r="BB4371" s="4"/>
    </row>
    <row r="4372" spans="15:54" x14ac:dyDescent="0.4">
      <c r="O4372" s="4"/>
      <c r="P4372" s="4"/>
      <c r="V4372" s="4"/>
      <c r="W4372" s="4"/>
      <c r="AG4372" s="9"/>
      <c r="AT4372" s="4"/>
      <c r="AU4372" s="4"/>
      <c r="BA4372" s="4"/>
      <c r="BB4372" s="4"/>
    </row>
    <row r="4373" spans="15:54" x14ac:dyDescent="0.4">
      <c r="O4373" s="4"/>
      <c r="P4373" s="4"/>
      <c r="V4373" s="4"/>
      <c r="W4373" s="4"/>
      <c r="AG4373" s="9"/>
      <c r="AT4373" s="4"/>
      <c r="AU4373" s="4"/>
      <c r="BA4373" s="4"/>
      <c r="BB4373" s="4"/>
    </row>
    <row r="4374" spans="15:54" x14ac:dyDescent="0.4">
      <c r="O4374" s="4"/>
      <c r="P4374" s="4"/>
      <c r="V4374" s="4"/>
      <c r="W4374" s="4"/>
      <c r="AG4374" s="9"/>
      <c r="AT4374" s="4"/>
      <c r="AU4374" s="4"/>
      <c r="BA4374" s="4"/>
      <c r="BB4374" s="4"/>
    </row>
    <row r="4375" spans="15:54" x14ac:dyDescent="0.4">
      <c r="O4375" s="4"/>
      <c r="P4375" s="4"/>
      <c r="V4375" s="4"/>
      <c r="W4375" s="4"/>
      <c r="AG4375" s="9"/>
      <c r="AT4375" s="4"/>
      <c r="AU4375" s="4"/>
      <c r="BA4375" s="4"/>
      <c r="BB4375" s="4"/>
    </row>
    <row r="4376" spans="15:54" x14ac:dyDescent="0.4">
      <c r="O4376" s="4"/>
      <c r="P4376" s="4"/>
      <c r="V4376" s="4"/>
      <c r="W4376" s="4"/>
      <c r="AG4376" s="9"/>
      <c r="AT4376" s="4"/>
      <c r="AU4376" s="4"/>
      <c r="BA4376" s="4"/>
      <c r="BB4376" s="4"/>
    </row>
    <row r="4377" spans="15:54" x14ac:dyDescent="0.4">
      <c r="O4377" s="4"/>
      <c r="P4377" s="4"/>
      <c r="V4377" s="4"/>
      <c r="W4377" s="4"/>
      <c r="AG4377" s="9"/>
      <c r="AT4377" s="4"/>
      <c r="AU4377" s="4"/>
      <c r="BA4377" s="4"/>
      <c r="BB4377" s="4"/>
    </row>
    <row r="4378" spans="15:54" x14ac:dyDescent="0.4">
      <c r="O4378" s="4"/>
      <c r="P4378" s="4"/>
      <c r="V4378" s="4"/>
      <c r="W4378" s="4"/>
      <c r="AG4378" s="9"/>
      <c r="AT4378" s="4"/>
      <c r="AU4378" s="4"/>
      <c r="BA4378" s="4"/>
      <c r="BB4378" s="4"/>
    </row>
    <row r="4379" spans="15:54" x14ac:dyDescent="0.4">
      <c r="O4379" s="4"/>
      <c r="P4379" s="4"/>
      <c r="V4379" s="4"/>
      <c r="W4379" s="4"/>
      <c r="AG4379" s="9"/>
      <c r="AT4379" s="4"/>
      <c r="AU4379" s="4"/>
      <c r="BA4379" s="4"/>
      <c r="BB4379" s="4"/>
    </row>
    <row r="4380" spans="15:54" x14ac:dyDescent="0.4">
      <c r="O4380" s="4"/>
      <c r="P4380" s="4"/>
      <c r="V4380" s="4"/>
      <c r="W4380" s="4"/>
      <c r="AG4380" s="9"/>
      <c r="AT4380" s="4"/>
      <c r="AU4380" s="4"/>
      <c r="BA4380" s="4"/>
      <c r="BB4380" s="4"/>
    </row>
    <row r="4381" spans="15:54" x14ac:dyDescent="0.4">
      <c r="O4381" s="4"/>
      <c r="P4381" s="4"/>
      <c r="V4381" s="4"/>
      <c r="W4381" s="4"/>
      <c r="AG4381" s="9"/>
      <c r="AT4381" s="4"/>
      <c r="AU4381" s="4"/>
      <c r="BA4381" s="4"/>
      <c r="BB4381" s="4"/>
    </row>
    <row r="4382" spans="15:54" x14ac:dyDescent="0.4">
      <c r="O4382" s="4"/>
      <c r="P4382" s="4"/>
      <c r="V4382" s="4"/>
      <c r="W4382" s="4"/>
      <c r="AG4382" s="9"/>
      <c r="AT4382" s="4"/>
      <c r="AU4382" s="4"/>
      <c r="BA4382" s="4"/>
      <c r="BB4382" s="4"/>
    </row>
    <row r="4383" spans="15:54" x14ac:dyDescent="0.4">
      <c r="O4383" s="4"/>
      <c r="P4383" s="4"/>
      <c r="V4383" s="4"/>
      <c r="W4383" s="4"/>
      <c r="AG4383" s="9"/>
      <c r="AT4383" s="4"/>
      <c r="AU4383" s="4"/>
      <c r="BA4383" s="4"/>
      <c r="BB4383" s="4"/>
    </row>
    <row r="4384" spans="15:54" x14ac:dyDescent="0.4">
      <c r="O4384" s="4"/>
      <c r="P4384" s="4"/>
      <c r="V4384" s="4"/>
      <c r="W4384" s="4"/>
      <c r="AG4384" s="9"/>
      <c r="AT4384" s="4"/>
      <c r="AU4384" s="4"/>
      <c r="BA4384" s="4"/>
      <c r="BB4384" s="4"/>
    </row>
    <row r="4385" spans="15:54" x14ac:dyDescent="0.4">
      <c r="O4385" s="4"/>
      <c r="P4385" s="4"/>
      <c r="V4385" s="4"/>
      <c r="W4385" s="4"/>
      <c r="AG4385" s="9"/>
      <c r="AT4385" s="4"/>
      <c r="AU4385" s="4"/>
      <c r="BA4385" s="4"/>
      <c r="BB4385" s="4"/>
    </row>
    <row r="4386" spans="15:54" x14ac:dyDescent="0.4">
      <c r="O4386" s="4"/>
      <c r="P4386" s="4"/>
      <c r="V4386" s="4"/>
      <c r="W4386" s="4"/>
      <c r="AG4386" s="9"/>
      <c r="AT4386" s="4"/>
      <c r="AU4386" s="4"/>
      <c r="BA4386" s="4"/>
      <c r="BB4386" s="4"/>
    </row>
    <row r="4387" spans="15:54" x14ac:dyDescent="0.4">
      <c r="O4387" s="4"/>
      <c r="P4387" s="4"/>
      <c r="V4387" s="4"/>
      <c r="W4387" s="4"/>
      <c r="AG4387" s="9"/>
      <c r="AT4387" s="4"/>
      <c r="AU4387" s="4"/>
      <c r="BA4387" s="4"/>
      <c r="BB4387" s="4"/>
    </row>
    <row r="4388" spans="15:54" x14ac:dyDescent="0.4">
      <c r="O4388" s="4"/>
      <c r="P4388" s="4"/>
      <c r="V4388" s="4"/>
      <c r="W4388" s="4"/>
      <c r="AG4388" s="9"/>
      <c r="AT4388" s="4"/>
      <c r="AU4388" s="4"/>
      <c r="BA4388" s="4"/>
      <c r="BB4388" s="4"/>
    </row>
    <row r="4389" spans="15:54" x14ac:dyDescent="0.4">
      <c r="O4389" s="4"/>
      <c r="P4389" s="4"/>
      <c r="V4389" s="4"/>
      <c r="W4389" s="4"/>
      <c r="AG4389" s="9"/>
      <c r="AT4389" s="4"/>
      <c r="AU4389" s="4"/>
      <c r="BA4389" s="4"/>
      <c r="BB4389" s="4"/>
    </row>
    <row r="4390" spans="15:54" x14ac:dyDescent="0.4">
      <c r="O4390" s="4"/>
      <c r="P4390" s="4"/>
      <c r="V4390" s="4"/>
      <c r="W4390" s="4"/>
      <c r="AG4390" s="9"/>
      <c r="AT4390" s="4"/>
      <c r="AU4390" s="4"/>
      <c r="BA4390" s="4"/>
      <c r="BB4390" s="4"/>
    </row>
    <row r="4391" spans="15:54" x14ac:dyDescent="0.4">
      <c r="O4391" s="4"/>
      <c r="P4391" s="4"/>
      <c r="V4391" s="4"/>
      <c r="W4391" s="4"/>
      <c r="AG4391" s="9"/>
      <c r="AT4391" s="4"/>
      <c r="AU4391" s="4"/>
      <c r="BA4391" s="4"/>
      <c r="BB4391" s="4"/>
    </row>
    <row r="4392" spans="15:54" x14ac:dyDescent="0.4">
      <c r="O4392" s="4"/>
      <c r="P4392" s="4"/>
      <c r="V4392" s="4"/>
      <c r="W4392" s="4"/>
      <c r="AG4392" s="9"/>
      <c r="AT4392" s="4"/>
      <c r="AU4392" s="4"/>
      <c r="BA4392" s="4"/>
      <c r="BB4392" s="4"/>
    </row>
    <row r="4393" spans="15:54" x14ac:dyDescent="0.4">
      <c r="O4393" s="4"/>
      <c r="P4393" s="4"/>
      <c r="V4393" s="4"/>
      <c r="W4393" s="4"/>
      <c r="AG4393" s="9"/>
      <c r="AT4393" s="4"/>
      <c r="AU4393" s="4"/>
      <c r="BA4393" s="4"/>
      <c r="BB4393" s="4"/>
    </row>
    <row r="4394" spans="15:54" x14ac:dyDescent="0.4">
      <c r="O4394" s="4"/>
      <c r="P4394" s="4"/>
      <c r="V4394" s="4"/>
      <c r="W4394" s="4"/>
      <c r="AG4394" s="9"/>
      <c r="AT4394" s="4"/>
      <c r="AU4394" s="4"/>
      <c r="BA4394" s="4"/>
      <c r="BB4394" s="4"/>
    </row>
    <row r="4395" spans="15:54" x14ac:dyDescent="0.4">
      <c r="O4395" s="4"/>
      <c r="P4395" s="4"/>
      <c r="V4395" s="4"/>
      <c r="W4395" s="4"/>
      <c r="AG4395" s="9"/>
      <c r="AT4395" s="4"/>
      <c r="AU4395" s="4"/>
      <c r="BA4395" s="4"/>
      <c r="BB4395" s="4"/>
    </row>
    <row r="4396" spans="15:54" x14ac:dyDescent="0.4">
      <c r="O4396" s="4"/>
      <c r="P4396" s="4"/>
      <c r="V4396" s="4"/>
      <c r="W4396" s="4"/>
      <c r="AG4396" s="9"/>
      <c r="AT4396" s="4"/>
      <c r="AU4396" s="4"/>
      <c r="BA4396" s="4"/>
      <c r="BB4396" s="4"/>
    </row>
    <row r="4397" spans="15:54" x14ac:dyDescent="0.4">
      <c r="O4397" s="4"/>
      <c r="P4397" s="4"/>
      <c r="V4397" s="4"/>
      <c r="W4397" s="4"/>
      <c r="AG4397" s="9"/>
      <c r="AT4397" s="4"/>
      <c r="AU4397" s="4"/>
      <c r="BA4397" s="4"/>
      <c r="BB4397" s="4"/>
    </row>
    <row r="4398" spans="15:54" x14ac:dyDescent="0.4">
      <c r="O4398" s="4"/>
      <c r="P4398" s="4"/>
      <c r="V4398" s="4"/>
      <c r="W4398" s="4"/>
      <c r="AG4398" s="9"/>
      <c r="AT4398" s="4"/>
      <c r="AU4398" s="4"/>
      <c r="BA4398" s="4"/>
      <c r="BB4398" s="4"/>
    </row>
    <row r="4399" spans="15:54" x14ac:dyDescent="0.4">
      <c r="O4399" s="4"/>
      <c r="P4399" s="4"/>
      <c r="V4399" s="4"/>
      <c r="W4399" s="4"/>
      <c r="AG4399" s="9"/>
      <c r="AT4399" s="4"/>
      <c r="AU4399" s="4"/>
      <c r="BA4399" s="4"/>
      <c r="BB4399" s="4"/>
    </row>
    <row r="4400" spans="15:54" x14ac:dyDescent="0.4">
      <c r="O4400" s="4"/>
      <c r="P4400" s="4"/>
      <c r="V4400" s="4"/>
      <c r="W4400" s="4"/>
      <c r="AT4400" s="4"/>
      <c r="AU4400" s="4"/>
      <c r="BA4400" s="4"/>
      <c r="BB4400" s="4"/>
    </row>
    <row r="4401" spans="15:54" x14ac:dyDescent="0.4">
      <c r="O4401" s="4"/>
      <c r="P4401" s="4"/>
      <c r="V4401" s="4"/>
      <c r="W4401" s="4"/>
      <c r="AG4401" s="9"/>
      <c r="AT4401" s="4"/>
      <c r="AU4401" s="4"/>
      <c r="BA4401" s="4"/>
      <c r="BB4401" s="4"/>
    </row>
    <row r="4402" spans="15:54" x14ac:dyDescent="0.4">
      <c r="O4402" s="4"/>
      <c r="P4402" s="4"/>
      <c r="V4402" s="4"/>
      <c r="W4402" s="4"/>
      <c r="AG4402" s="9"/>
      <c r="AT4402" s="4"/>
      <c r="AU4402" s="4"/>
      <c r="BA4402" s="4"/>
      <c r="BB4402" s="4"/>
    </row>
    <row r="4403" spans="15:54" x14ac:dyDescent="0.4">
      <c r="O4403" s="4"/>
      <c r="P4403" s="4"/>
      <c r="V4403" s="4"/>
      <c r="W4403" s="4"/>
      <c r="AG4403" s="9"/>
      <c r="AT4403" s="4"/>
      <c r="AU4403" s="4"/>
      <c r="BA4403" s="4"/>
      <c r="BB4403" s="4"/>
    </row>
    <row r="4404" spans="15:54" x14ac:dyDescent="0.4">
      <c r="O4404" s="4"/>
      <c r="P4404" s="4"/>
      <c r="V4404" s="4"/>
      <c r="W4404" s="4"/>
      <c r="AG4404" s="9"/>
      <c r="AT4404" s="4"/>
      <c r="AU4404" s="4"/>
      <c r="BA4404" s="4"/>
      <c r="BB4404" s="4"/>
    </row>
    <row r="4405" spans="15:54" x14ac:dyDescent="0.4">
      <c r="O4405" s="4"/>
      <c r="P4405" s="4"/>
      <c r="V4405" s="4"/>
      <c r="W4405" s="4"/>
      <c r="AG4405" s="9"/>
      <c r="AT4405" s="4"/>
      <c r="AU4405" s="4"/>
      <c r="BA4405" s="4"/>
      <c r="BB4405" s="4"/>
    </row>
    <row r="4406" spans="15:54" x14ac:dyDescent="0.4">
      <c r="O4406" s="4"/>
      <c r="P4406" s="4"/>
      <c r="V4406" s="4"/>
      <c r="W4406" s="4"/>
      <c r="AG4406" s="9"/>
      <c r="AT4406" s="4"/>
      <c r="AU4406" s="4"/>
      <c r="BA4406" s="4"/>
      <c r="BB4406" s="4"/>
    </row>
    <row r="4407" spans="15:54" x14ac:dyDescent="0.4">
      <c r="O4407" s="4"/>
      <c r="P4407" s="4"/>
      <c r="V4407" s="4"/>
      <c r="W4407" s="4"/>
      <c r="AG4407" s="9"/>
      <c r="AT4407" s="4"/>
      <c r="AU4407" s="4"/>
      <c r="BA4407" s="4"/>
      <c r="BB4407" s="4"/>
    </row>
    <row r="4408" spans="15:54" x14ac:dyDescent="0.4">
      <c r="O4408" s="4"/>
      <c r="P4408" s="4"/>
      <c r="V4408" s="4"/>
      <c r="W4408" s="4"/>
      <c r="AG4408" s="9"/>
      <c r="AT4408" s="4"/>
      <c r="AU4408" s="4"/>
      <c r="BA4408" s="4"/>
      <c r="BB4408" s="4"/>
    </row>
    <row r="4409" spans="15:54" x14ac:dyDescent="0.4">
      <c r="O4409" s="4"/>
      <c r="P4409" s="4"/>
      <c r="V4409" s="4"/>
      <c r="W4409" s="4"/>
      <c r="AG4409" s="9"/>
      <c r="AT4409" s="4"/>
      <c r="AU4409" s="4"/>
      <c r="BA4409" s="4"/>
      <c r="BB4409" s="4"/>
    </row>
    <row r="4410" spans="15:54" x14ac:dyDescent="0.4">
      <c r="O4410" s="4"/>
      <c r="P4410" s="4"/>
      <c r="V4410" s="4"/>
      <c r="W4410" s="4"/>
      <c r="AG4410" s="9"/>
      <c r="AT4410" s="4"/>
      <c r="AU4410" s="4"/>
      <c r="BA4410" s="4"/>
      <c r="BB4410" s="4"/>
    </row>
    <row r="4411" spans="15:54" x14ac:dyDescent="0.4">
      <c r="O4411" s="4"/>
      <c r="P4411" s="4"/>
      <c r="V4411" s="4"/>
      <c r="W4411" s="4"/>
      <c r="AG4411" s="9"/>
      <c r="AT4411" s="4"/>
      <c r="AU4411" s="4"/>
      <c r="BA4411" s="4"/>
      <c r="BB4411" s="4"/>
    </row>
    <row r="4412" spans="15:54" x14ac:dyDescent="0.4">
      <c r="O4412" s="4"/>
      <c r="P4412" s="4"/>
      <c r="V4412" s="4"/>
      <c r="W4412" s="4"/>
      <c r="AG4412" s="9"/>
      <c r="AT4412" s="4"/>
      <c r="AU4412" s="4"/>
      <c r="BA4412" s="4"/>
      <c r="BB4412" s="4"/>
    </row>
    <row r="4413" spans="15:54" x14ac:dyDescent="0.4">
      <c r="O4413" s="4"/>
      <c r="P4413" s="4"/>
      <c r="V4413" s="4"/>
      <c r="W4413" s="4"/>
      <c r="AG4413" s="9"/>
      <c r="AT4413" s="4"/>
      <c r="AU4413" s="4"/>
      <c r="BA4413" s="4"/>
      <c r="BB4413" s="4"/>
    </row>
    <row r="4414" spans="15:54" x14ac:dyDescent="0.4">
      <c r="O4414" s="4"/>
      <c r="P4414" s="4"/>
      <c r="V4414" s="4"/>
      <c r="W4414" s="4"/>
      <c r="AG4414" s="9"/>
      <c r="AT4414" s="4"/>
      <c r="AU4414" s="4"/>
      <c r="BA4414" s="4"/>
      <c r="BB4414" s="4"/>
    </row>
    <row r="4415" spans="15:54" x14ac:dyDescent="0.4">
      <c r="O4415" s="4"/>
      <c r="P4415" s="4"/>
      <c r="V4415" s="4"/>
      <c r="W4415" s="4"/>
      <c r="AG4415" s="9"/>
      <c r="AT4415" s="4"/>
      <c r="AU4415" s="4"/>
      <c r="BA4415" s="4"/>
      <c r="BB4415" s="4"/>
    </row>
    <row r="4416" spans="15:54" x14ac:dyDescent="0.4">
      <c r="O4416" s="4"/>
      <c r="P4416" s="4"/>
      <c r="V4416" s="4"/>
      <c r="W4416" s="4"/>
      <c r="AG4416" s="9"/>
      <c r="AT4416" s="4"/>
      <c r="AU4416" s="4"/>
      <c r="BA4416" s="4"/>
      <c r="BB4416" s="4"/>
    </row>
    <row r="4417" spans="15:54" x14ac:dyDescent="0.4">
      <c r="O4417" s="4"/>
      <c r="P4417" s="4"/>
      <c r="V4417" s="4"/>
      <c r="W4417" s="4"/>
      <c r="AG4417" s="9"/>
      <c r="AT4417" s="4"/>
      <c r="AU4417" s="4"/>
      <c r="BA4417" s="4"/>
      <c r="BB4417" s="4"/>
    </row>
    <row r="4418" spans="15:54" x14ac:dyDescent="0.4">
      <c r="O4418" s="4"/>
      <c r="P4418" s="4"/>
      <c r="V4418" s="4"/>
      <c r="W4418" s="4"/>
      <c r="AG4418" s="9"/>
      <c r="AT4418" s="4"/>
      <c r="AU4418" s="4"/>
      <c r="BA4418" s="4"/>
      <c r="BB4418" s="4"/>
    </row>
    <row r="4419" spans="15:54" x14ac:dyDescent="0.4">
      <c r="O4419" s="4"/>
      <c r="P4419" s="4"/>
      <c r="V4419" s="4"/>
      <c r="W4419" s="4"/>
      <c r="AG4419" s="9"/>
      <c r="AT4419" s="4"/>
      <c r="AU4419" s="4"/>
      <c r="BA4419" s="4"/>
      <c r="BB4419" s="4"/>
    </row>
    <row r="4420" spans="15:54" x14ac:dyDescent="0.4">
      <c r="O4420" s="4"/>
      <c r="P4420" s="4"/>
      <c r="V4420" s="4"/>
      <c r="W4420" s="4"/>
      <c r="AT4420" s="4"/>
      <c r="AU4420" s="4"/>
      <c r="BA4420" s="4"/>
      <c r="BB4420" s="4"/>
    </row>
    <row r="4421" spans="15:54" x14ac:dyDescent="0.4">
      <c r="O4421" s="4"/>
      <c r="P4421" s="4"/>
      <c r="V4421" s="4"/>
      <c r="W4421" s="4"/>
      <c r="AG4421" s="9"/>
      <c r="AT4421" s="4"/>
      <c r="AU4421" s="4"/>
      <c r="BA4421" s="4"/>
      <c r="BB4421" s="4"/>
    </row>
    <row r="4422" spans="15:54" x14ac:dyDescent="0.4">
      <c r="O4422" s="4"/>
      <c r="P4422" s="4"/>
      <c r="V4422" s="4"/>
      <c r="W4422" s="4"/>
      <c r="AG4422" s="9"/>
      <c r="AT4422" s="4"/>
      <c r="AU4422" s="4"/>
      <c r="BA4422" s="4"/>
      <c r="BB4422" s="4"/>
    </row>
    <row r="4423" spans="15:54" x14ac:dyDescent="0.4">
      <c r="O4423" s="4"/>
      <c r="P4423" s="4"/>
      <c r="V4423" s="4"/>
      <c r="W4423" s="4"/>
      <c r="AG4423" s="9"/>
      <c r="AT4423" s="4"/>
      <c r="AU4423" s="4"/>
      <c r="BA4423" s="4"/>
      <c r="BB4423" s="4"/>
    </row>
    <row r="4424" spans="15:54" x14ac:dyDescent="0.4">
      <c r="O4424" s="4"/>
      <c r="P4424" s="4"/>
      <c r="V4424" s="4"/>
      <c r="W4424" s="4"/>
      <c r="AG4424" s="9"/>
      <c r="AT4424" s="4"/>
      <c r="AU4424" s="4"/>
      <c r="BA4424" s="4"/>
      <c r="BB4424" s="4"/>
    </row>
    <row r="4425" spans="15:54" x14ac:dyDescent="0.4">
      <c r="O4425" s="4"/>
      <c r="P4425" s="4"/>
      <c r="V4425" s="4"/>
      <c r="W4425" s="4"/>
      <c r="AG4425" s="9"/>
      <c r="AT4425" s="4"/>
      <c r="AU4425" s="4"/>
      <c r="BA4425" s="4"/>
      <c r="BB4425" s="4"/>
    </row>
    <row r="4426" spans="15:54" x14ac:dyDescent="0.4">
      <c r="O4426" s="4"/>
      <c r="P4426" s="4"/>
      <c r="V4426" s="4"/>
      <c r="W4426" s="4"/>
      <c r="AG4426" s="9"/>
      <c r="AT4426" s="4"/>
      <c r="AU4426" s="4"/>
      <c r="BA4426" s="4"/>
      <c r="BB4426" s="4"/>
    </row>
    <row r="4427" spans="15:54" x14ac:dyDescent="0.4">
      <c r="O4427" s="4"/>
      <c r="P4427" s="4"/>
      <c r="V4427" s="4"/>
      <c r="W4427" s="4"/>
      <c r="AG4427" s="9"/>
      <c r="AT4427" s="4"/>
      <c r="AU4427" s="4"/>
      <c r="BA4427" s="4"/>
      <c r="BB4427" s="4"/>
    </row>
    <row r="4428" spans="15:54" x14ac:dyDescent="0.4">
      <c r="O4428" s="4"/>
      <c r="P4428" s="4"/>
      <c r="V4428" s="4"/>
      <c r="W4428" s="4"/>
      <c r="AG4428" s="9"/>
      <c r="AT4428" s="4"/>
      <c r="AU4428" s="4"/>
      <c r="BA4428" s="4"/>
      <c r="BB4428" s="4"/>
    </row>
    <row r="4429" spans="15:54" x14ac:dyDescent="0.4">
      <c r="O4429" s="4"/>
      <c r="P4429" s="4"/>
      <c r="V4429" s="4"/>
      <c r="W4429" s="4"/>
      <c r="AG4429" s="9"/>
      <c r="AT4429" s="4"/>
      <c r="AU4429" s="4"/>
      <c r="BA4429" s="4"/>
      <c r="BB4429" s="4"/>
    </row>
    <row r="4430" spans="15:54" x14ac:dyDescent="0.4">
      <c r="O4430" s="4"/>
      <c r="P4430" s="4"/>
      <c r="V4430" s="4"/>
      <c r="W4430" s="4"/>
      <c r="AG4430" s="9"/>
      <c r="AT4430" s="4"/>
      <c r="AU4430" s="4"/>
      <c r="BA4430" s="4"/>
      <c r="BB4430" s="4"/>
    </row>
    <row r="4431" spans="15:54" x14ac:dyDescent="0.4">
      <c r="O4431" s="4"/>
      <c r="P4431" s="4"/>
      <c r="V4431" s="4"/>
      <c r="W4431" s="4"/>
      <c r="AG4431" s="9"/>
      <c r="AT4431" s="4"/>
      <c r="AU4431" s="4"/>
      <c r="BA4431" s="4"/>
      <c r="BB4431" s="4"/>
    </row>
    <row r="4432" spans="15:54" x14ac:dyDescent="0.4">
      <c r="O4432" s="4"/>
      <c r="P4432" s="4"/>
      <c r="V4432" s="4"/>
      <c r="W4432" s="4"/>
      <c r="AG4432" s="9"/>
      <c r="AT4432" s="4"/>
      <c r="AU4432" s="4"/>
      <c r="BA4432" s="4"/>
      <c r="BB4432" s="4"/>
    </row>
    <row r="4433" spans="15:54" x14ac:dyDescent="0.4">
      <c r="O4433" s="4"/>
      <c r="P4433" s="4"/>
      <c r="V4433" s="4"/>
      <c r="W4433" s="4"/>
      <c r="AG4433" s="9"/>
      <c r="AT4433" s="4"/>
      <c r="AU4433" s="4"/>
      <c r="BA4433" s="4"/>
      <c r="BB4433" s="4"/>
    </row>
    <row r="4434" spans="15:54" x14ac:dyDescent="0.4">
      <c r="O4434" s="4"/>
      <c r="P4434" s="4"/>
      <c r="V4434" s="4"/>
      <c r="W4434" s="4"/>
      <c r="AG4434" s="9"/>
      <c r="AT4434" s="4"/>
      <c r="AU4434" s="4"/>
      <c r="BA4434" s="4"/>
      <c r="BB4434" s="4"/>
    </row>
    <row r="4435" spans="15:54" x14ac:dyDescent="0.4">
      <c r="O4435" s="4"/>
      <c r="P4435" s="4"/>
      <c r="V4435" s="4"/>
      <c r="W4435" s="4"/>
      <c r="AG4435" s="9"/>
      <c r="AT4435" s="4"/>
      <c r="AU4435" s="4"/>
      <c r="BA4435" s="4"/>
      <c r="BB4435" s="4"/>
    </row>
    <row r="4436" spans="15:54" x14ac:dyDescent="0.4">
      <c r="O4436" s="4"/>
      <c r="P4436" s="4"/>
      <c r="V4436" s="4"/>
      <c r="W4436" s="4"/>
      <c r="AG4436" s="9"/>
      <c r="AT4436" s="4"/>
      <c r="AU4436" s="4"/>
      <c r="BA4436" s="4"/>
      <c r="BB4436" s="4"/>
    </row>
    <row r="4437" spans="15:54" x14ac:dyDescent="0.4">
      <c r="O4437" s="4"/>
      <c r="P4437" s="4"/>
      <c r="V4437" s="4"/>
      <c r="W4437" s="4"/>
      <c r="AG4437" s="9"/>
      <c r="AT4437" s="4"/>
      <c r="AU4437" s="4"/>
      <c r="BA4437" s="4"/>
      <c r="BB4437" s="4"/>
    </row>
    <row r="4438" spans="15:54" x14ac:dyDescent="0.4">
      <c r="O4438" s="4"/>
      <c r="P4438" s="4"/>
      <c r="V4438" s="4"/>
      <c r="W4438" s="4"/>
      <c r="AG4438" s="9"/>
      <c r="AT4438" s="4"/>
      <c r="AU4438" s="4"/>
      <c r="BA4438" s="4"/>
      <c r="BB4438" s="4"/>
    </row>
    <row r="4439" spans="15:54" x14ac:dyDescent="0.4">
      <c r="O4439" s="4"/>
      <c r="P4439" s="4"/>
      <c r="V4439" s="4"/>
      <c r="W4439" s="4"/>
      <c r="AG4439" s="9"/>
      <c r="AT4439" s="4"/>
      <c r="AU4439" s="4"/>
      <c r="BA4439" s="4"/>
      <c r="BB4439" s="4"/>
    </row>
    <row r="4440" spans="15:54" x14ac:dyDescent="0.4">
      <c r="O4440" s="4"/>
      <c r="P4440" s="4"/>
      <c r="V4440" s="4"/>
      <c r="W4440" s="4"/>
      <c r="AG4440" s="9"/>
      <c r="AT4440" s="4"/>
      <c r="AU4440" s="4"/>
      <c r="BA4440" s="4"/>
      <c r="BB4440" s="4"/>
    </row>
    <row r="4441" spans="15:54" x14ac:dyDescent="0.4">
      <c r="O4441" s="4"/>
      <c r="P4441" s="4"/>
      <c r="V4441" s="4"/>
      <c r="W4441" s="4"/>
      <c r="AG4441" s="9"/>
      <c r="AT4441" s="4"/>
      <c r="AU4441" s="4"/>
      <c r="BA4441" s="4"/>
      <c r="BB4441" s="4"/>
    </row>
    <row r="4442" spans="15:54" x14ac:dyDescent="0.4">
      <c r="O4442" s="4"/>
      <c r="P4442" s="4"/>
      <c r="V4442" s="4"/>
      <c r="W4442" s="4"/>
      <c r="AG4442" s="9"/>
      <c r="AT4442" s="4"/>
      <c r="AU4442" s="4"/>
      <c r="BA4442" s="4"/>
      <c r="BB4442" s="4"/>
    </row>
    <row r="4443" spans="15:54" x14ac:dyDescent="0.4">
      <c r="O4443" s="4"/>
      <c r="P4443" s="4"/>
      <c r="V4443" s="4"/>
      <c r="W4443" s="4"/>
      <c r="AG4443" s="9"/>
      <c r="AT4443" s="4"/>
      <c r="AU4443" s="4"/>
      <c r="BA4443" s="4"/>
      <c r="BB4443" s="4"/>
    </row>
    <row r="4444" spans="15:54" x14ac:dyDescent="0.4">
      <c r="O4444" s="4"/>
      <c r="P4444" s="4"/>
      <c r="V4444" s="4"/>
      <c r="W4444" s="4"/>
      <c r="AG4444" s="9"/>
      <c r="AT4444" s="4"/>
      <c r="AU4444" s="4"/>
      <c r="BA4444" s="4"/>
      <c r="BB4444" s="4"/>
    </row>
    <row r="4445" spans="15:54" x14ac:dyDescent="0.4">
      <c r="O4445" s="4"/>
      <c r="P4445" s="4"/>
      <c r="V4445" s="4"/>
      <c r="W4445" s="4"/>
      <c r="AG4445" s="9"/>
      <c r="AT4445" s="4"/>
      <c r="AU4445" s="4"/>
      <c r="BA4445" s="4"/>
      <c r="BB4445" s="4"/>
    </row>
    <row r="4446" spans="15:54" x14ac:dyDescent="0.4">
      <c r="O4446" s="4"/>
      <c r="P4446" s="4"/>
      <c r="V4446" s="4"/>
      <c r="W4446" s="4"/>
      <c r="AG4446" s="9"/>
      <c r="AT4446" s="4"/>
      <c r="AU4446" s="4"/>
      <c r="BA4446" s="4"/>
      <c r="BB4446" s="4"/>
    </row>
    <row r="4447" spans="15:54" x14ac:dyDescent="0.4">
      <c r="O4447" s="4"/>
      <c r="P4447" s="4"/>
      <c r="V4447" s="4"/>
      <c r="W4447" s="4"/>
      <c r="AG4447" s="9"/>
      <c r="AT4447" s="4"/>
      <c r="AU4447" s="4"/>
      <c r="BA4447" s="4"/>
      <c r="BB4447" s="4"/>
    </row>
    <row r="4448" spans="15:54" x14ac:dyDescent="0.4">
      <c r="O4448" s="4"/>
      <c r="P4448" s="4"/>
      <c r="V4448" s="4"/>
      <c r="W4448" s="4"/>
      <c r="AG4448" s="9"/>
      <c r="AT4448" s="4"/>
      <c r="AU4448" s="4"/>
      <c r="BA4448" s="4"/>
      <c r="BB4448" s="4"/>
    </row>
    <row r="4449" spans="15:54" x14ac:dyDescent="0.4">
      <c r="O4449" s="4"/>
      <c r="P4449" s="4"/>
      <c r="V4449" s="4"/>
      <c r="W4449" s="4"/>
      <c r="AG4449" s="9"/>
      <c r="AT4449" s="4"/>
      <c r="AU4449" s="4"/>
      <c r="BA4449" s="4"/>
      <c r="BB4449" s="4"/>
    </row>
    <row r="4450" spans="15:54" x14ac:dyDescent="0.4">
      <c r="O4450" s="4"/>
      <c r="P4450" s="4"/>
      <c r="V4450" s="4"/>
      <c r="W4450" s="4"/>
      <c r="AG4450" s="9"/>
      <c r="AT4450" s="4"/>
      <c r="AU4450" s="4"/>
      <c r="BA4450" s="4"/>
      <c r="BB4450" s="4"/>
    </row>
    <row r="4451" spans="15:54" x14ac:dyDescent="0.4">
      <c r="O4451" s="4"/>
      <c r="P4451" s="4"/>
      <c r="V4451" s="4"/>
      <c r="W4451" s="4"/>
      <c r="AG4451" s="9"/>
      <c r="AT4451" s="4"/>
      <c r="AU4451" s="4"/>
      <c r="BA4451" s="4"/>
      <c r="BB4451" s="4"/>
    </row>
    <row r="4452" spans="15:54" x14ac:dyDescent="0.4">
      <c r="O4452" s="4"/>
      <c r="P4452" s="4"/>
      <c r="V4452" s="4"/>
      <c r="W4452" s="4"/>
      <c r="AG4452" s="9"/>
      <c r="AT4452" s="4"/>
      <c r="AU4452" s="4"/>
      <c r="BA4452" s="4"/>
      <c r="BB4452" s="4"/>
    </row>
    <row r="4453" spans="15:54" x14ac:dyDescent="0.4">
      <c r="O4453" s="4"/>
      <c r="P4453" s="4"/>
      <c r="V4453" s="4"/>
      <c r="W4453" s="4"/>
      <c r="AG4453" s="9"/>
      <c r="AT4453" s="4"/>
      <c r="AU4453" s="4"/>
      <c r="BA4453" s="4"/>
      <c r="BB4453" s="4"/>
    </row>
    <row r="4454" spans="15:54" x14ac:dyDescent="0.4">
      <c r="O4454" s="4"/>
      <c r="P4454" s="4"/>
      <c r="V4454" s="4"/>
      <c r="W4454" s="4"/>
      <c r="AG4454" s="9"/>
      <c r="AT4454" s="4"/>
      <c r="AU4454" s="4"/>
      <c r="BA4454" s="4"/>
      <c r="BB4454" s="4"/>
    </row>
    <row r="4455" spans="15:54" x14ac:dyDescent="0.4">
      <c r="O4455" s="4"/>
      <c r="P4455" s="4"/>
      <c r="V4455" s="4"/>
      <c r="W4455" s="4"/>
      <c r="AG4455" s="9"/>
      <c r="AT4455" s="4"/>
      <c r="AU4455" s="4"/>
      <c r="BA4455" s="4"/>
      <c r="BB4455" s="4"/>
    </row>
    <row r="4456" spans="15:54" x14ac:dyDescent="0.4">
      <c r="O4456" s="4"/>
      <c r="P4456" s="4"/>
      <c r="V4456" s="4"/>
      <c r="W4456" s="4"/>
      <c r="AG4456" s="9"/>
      <c r="AT4456" s="4"/>
      <c r="AU4456" s="4"/>
      <c r="BA4456" s="4"/>
      <c r="BB4456" s="4"/>
    </row>
    <row r="4457" spans="15:54" x14ac:dyDescent="0.4">
      <c r="O4457" s="4"/>
      <c r="P4457" s="4"/>
      <c r="V4457" s="4"/>
      <c r="W4457" s="4"/>
      <c r="AG4457" s="9"/>
      <c r="AT4457" s="4"/>
      <c r="AU4457" s="4"/>
      <c r="BA4457" s="4"/>
      <c r="BB4457" s="4"/>
    </row>
    <row r="4458" spans="15:54" x14ac:dyDescent="0.4">
      <c r="O4458" s="4"/>
      <c r="P4458" s="4"/>
      <c r="V4458" s="4"/>
      <c r="W4458" s="4"/>
      <c r="AG4458" s="9"/>
      <c r="AT4458" s="4"/>
      <c r="AU4458" s="4"/>
      <c r="BA4458" s="4"/>
      <c r="BB4458" s="4"/>
    </row>
    <row r="4459" spans="15:54" x14ac:dyDescent="0.4">
      <c r="O4459" s="4"/>
      <c r="P4459" s="4"/>
      <c r="V4459" s="4"/>
      <c r="W4459" s="4"/>
      <c r="AG4459" s="9"/>
      <c r="AT4459" s="4"/>
      <c r="AU4459" s="4"/>
      <c r="BA4459" s="4"/>
      <c r="BB4459" s="4"/>
    </row>
    <row r="4460" spans="15:54" x14ac:dyDescent="0.4">
      <c r="O4460" s="4"/>
      <c r="P4460" s="4"/>
      <c r="V4460" s="4"/>
      <c r="W4460" s="4"/>
      <c r="AG4460" s="9"/>
      <c r="AT4460" s="4"/>
      <c r="AU4460" s="4"/>
      <c r="BA4460" s="4"/>
      <c r="BB4460" s="4"/>
    </row>
    <row r="4461" spans="15:54" x14ac:dyDescent="0.4">
      <c r="O4461" s="4"/>
      <c r="P4461" s="4"/>
      <c r="V4461" s="4"/>
      <c r="W4461" s="4"/>
      <c r="AG4461" s="9"/>
      <c r="AT4461" s="4"/>
      <c r="AU4461" s="4"/>
      <c r="BA4461" s="4"/>
      <c r="BB4461" s="4"/>
    </row>
    <row r="4462" spans="15:54" x14ac:dyDescent="0.4">
      <c r="O4462" s="4"/>
      <c r="P4462" s="4"/>
      <c r="V4462" s="4"/>
      <c r="W4462" s="4"/>
      <c r="AG4462" s="9"/>
      <c r="AT4462" s="4"/>
      <c r="AU4462" s="4"/>
      <c r="BA4462" s="4"/>
      <c r="BB4462" s="4"/>
    </row>
    <row r="4463" spans="15:54" x14ac:dyDescent="0.4">
      <c r="O4463" s="4"/>
      <c r="P4463" s="4"/>
      <c r="V4463" s="4"/>
      <c r="W4463" s="4"/>
      <c r="AG4463" s="9"/>
      <c r="AT4463" s="4"/>
      <c r="AU4463" s="4"/>
      <c r="BA4463" s="4"/>
      <c r="BB4463" s="4"/>
    </row>
    <row r="4464" spans="15:54" x14ac:dyDescent="0.4">
      <c r="O4464" s="4"/>
      <c r="P4464" s="4"/>
      <c r="V4464" s="4"/>
      <c r="W4464" s="4"/>
      <c r="AG4464" s="9"/>
      <c r="AT4464" s="4"/>
      <c r="AU4464" s="4"/>
      <c r="BA4464" s="4"/>
      <c r="BB4464" s="4"/>
    </row>
    <row r="4465" spans="15:54" x14ac:dyDescent="0.4">
      <c r="O4465" s="4"/>
      <c r="P4465" s="4"/>
      <c r="V4465" s="4"/>
      <c r="W4465" s="4"/>
      <c r="AG4465" s="9"/>
      <c r="AT4465" s="4"/>
      <c r="AU4465" s="4"/>
      <c r="BA4465" s="4"/>
      <c r="BB4465" s="4"/>
    </row>
    <row r="4466" spans="15:54" x14ac:dyDescent="0.4">
      <c r="O4466" s="4"/>
      <c r="P4466" s="4"/>
      <c r="V4466" s="4"/>
      <c r="W4466" s="4"/>
      <c r="AG4466" s="9"/>
      <c r="AT4466" s="4"/>
      <c r="AU4466" s="4"/>
      <c r="BA4466" s="4"/>
      <c r="BB4466" s="4"/>
    </row>
    <row r="4467" spans="15:54" x14ac:dyDescent="0.4">
      <c r="O4467" s="4"/>
      <c r="P4467" s="4"/>
      <c r="V4467" s="4"/>
      <c r="W4467" s="4"/>
      <c r="AG4467" s="9"/>
      <c r="AT4467" s="4"/>
      <c r="AU4467" s="4"/>
      <c r="BA4467" s="4"/>
      <c r="BB4467" s="4"/>
    </row>
    <row r="4468" spans="15:54" x14ac:dyDescent="0.4">
      <c r="O4468" s="4"/>
      <c r="P4468" s="4"/>
      <c r="V4468" s="4"/>
      <c r="W4468" s="4"/>
      <c r="AG4468" s="9"/>
      <c r="AT4468" s="4"/>
      <c r="AU4468" s="4"/>
      <c r="BA4468" s="4"/>
      <c r="BB4468" s="4"/>
    </row>
    <row r="4469" spans="15:54" x14ac:dyDescent="0.4">
      <c r="O4469" s="4"/>
      <c r="P4469" s="4"/>
      <c r="V4469" s="4"/>
      <c r="W4469" s="4"/>
      <c r="AG4469" s="9"/>
      <c r="AT4469" s="4"/>
      <c r="AU4469" s="4"/>
      <c r="BA4469" s="4"/>
      <c r="BB4469" s="4"/>
    </row>
    <row r="4470" spans="15:54" x14ac:dyDescent="0.4">
      <c r="O4470" s="4"/>
      <c r="P4470" s="4"/>
      <c r="V4470" s="4"/>
      <c r="W4470" s="4"/>
      <c r="AG4470" s="9"/>
      <c r="AT4470" s="4"/>
      <c r="AU4470" s="4"/>
      <c r="BA4470" s="4"/>
      <c r="BB4470" s="4"/>
    </row>
    <row r="4471" spans="15:54" x14ac:dyDescent="0.4">
      <c r="O4471" s="4"/>
      <c r="P4471" s="4"/>
      <c r="V4471" s="4"/>
      <c r="W4471" s="4"/>
      <c r="AG4471" s="9"/>
      <c r="AT4471" s="4"/>
      <c r="AU4471" s="4"/>
      <c r="BA4471" s="4"/>
      <c r="BB4471" s="4"/>
    </row>
    <row r="4472" spans="15:54" x14ac:dyDescent="0.4">
      <c r="O4472" s="4"/>
      <c r="P4472" s="4"/>
      <c r="V4472" s="4"/>
      <c r="W4472" s="4"/>
      <c r="AG4472" s="9"/>
      <c r="AT4472" s="4"/>
      <c r="AU4472" s="4"/>
      <c r="BA4472" s="4"/>
      <c r="BB4472" s="4"/>
    </row>
    <row r="4473" spans="15:54" x14ac:dyDescent="0.4">
      <c r="O4473" s="4"/>
      <c r="P4473" s="4"/>
      <c r="V4473" s="4"/>
      <c r="W4473" s="4"/>
      <c r="AG4473" s="9"/>
      <c r="AT4473" s="4"/>
      <c r="AU4473" s="4"/>
      <c r="BA4473" s="4"/>
      <c r="BB4473" s="4"/>
    </row>
    <row r="4474" spans="15:54" x14ac:dyDescent="0.4">
      <c r="O4474" s="4"/>
      <c r="P4474" s="4"/>
      <c r="V4474" s="4"/>
      <c r="W4474" s="4"/>
      <c r="AG4474" s="9"/>
      <c r="AT4474" s="4"/>
      <c r="AU4474" s="4"/>
      <c r="BA4474" s="4"/>
      <c r="BB4474" s="4"/>
    </row>
    <row r="4475" spans="15:54" x14ac:dyDescent="0.4">
      <c r="O4475" s="4"/>
      <c r="P4475" s="4"/>
      <c r="V4475" s="4"/>
      <c r="W4475" s="4"/>
      <c r="AG4475" s="9"/>
      <c r="AT4475" s="4"/>
      <c r="AU4475" s="4"/>
      <c r="BA4475" s="4"/>
      <c r="BB4475" s="4"/>
    </row>
    <row r="4476" spans="15:54" x14ac:dyDescent="0.4">
      <c r="O4476" s="4"/>
      <c r="P4476" s="4"/>
      <c r="V4476" s="4"/>
      <c r="W4476" s="4"/>
      <c r="AG4476" s="9"/>
      <c r="AT4476" s="4"/>
      <c r="AU4476" s="4"/>
      <c r="BA4476" s="4"/>
      <c r="BB4476" s="4"/>
    </row>
    <row r="4477" spans="15:54" x14ac:dyDescent="0.4">
      <c r="O4477" s="4"/>
      <c r="P4477" s="4"/>
      <c r="V4477" s="4"/>
      <c r="W4477" s="4"/>
      <c r="AG4477" s="9"/>
      <c r="AT4477" s="4"/>
      <c r="AU4477" s="4"/>
      <c r="BA4477" s="4"/>
      <c r="BB4477" s="4"/>
    </row>
    <row r="4478" spans="15:54" x14ac:dyDescent="0.4">
      <c r="O4478" s="4"/>
      <c r="P4478" s="4"/>
      <c r="V4478" s="4"/>
      <c r="W4478" s="4"/>
      <c r="AG4478" s="9"/>
      <c r="AT4478" s="4"/>
      <c r="AU4478" s="4"/>
      <c r="BA4478" s="4"/>
      <c r="BB4478" s="4"/>
    </row>
    <row r="4479" spans="15:54" x14ac:dyDescent="0.4">
      <c r="O4479" s="4"/>
      <c r="P4479" s="4"/>
      <c r="V4479" s="4"/>
      <c r="W4479" s="4"/>
      <c r="AG4479" s="9"/>
      <c r="AT4479" s="4"/>
      <c r="AU4479" s="4"/>
      <c r="BA4479" s="4"/>
      <c r="BB4479" s="4"/>
    </row>
    <row r="4480" spans="15:54" x14ac:dyDescent="0.4">
      <c r="O4480" s="4"/>
      <c r="P4480" s="4"/>
      <c r="V4480" s="4"/>
      <c r="W4480" s="4"/>
      <c r="AG4480" s="9"/>
      <c r="AT4480" s="4"/>
      <c r="AU4480" s="4"/>
      <c r="BA4480" s="4"/>
      <c r="BB4480" s="4"/>
    </row>
    <row r="4481" spans="15:54" x14ac:dyDescent="0.4">
      <c r="O4481" s="4"/>
      <c r="P4481" s="4"/>
      <c r="V4481" s="4"/>
      <c r="W4481" s="4"/>
      <c r="AT4481" s="4"/>
      <c r="AU4481" s="4"/>
      <c r="BA4481" s="4"/>
      <c r="BB4481" s="4"/>
    </row>
    <row r="4482" spans="15:54" x14ac:dyDescent="0.4">
      <c r="O4482" s="4"/>
      <c r="P4482" s="4"/>
      <c r="V4482" s="4"/>
      <c r="W4482" s="4"/>
      <c r="AG4482" s="9"/>
      <c r="AT4482" s="4"/>
      <c r="AU4482" s="4"/>
      <c r="BA4482" s="4"/>
      <c r="BB4482" s="4"/>
    </row>
    <row r="4483" spans="15:54" x14ac:dyDescent="0.4">
      <c r="O4483" s="4"/>
      <c r="P4483" s="4"/>
      <c r="V4483" s="4"/>
      <c r="W4483" s="4"/>
      <c r="AG4483" s="9"/>
      <c r="AT4483" s="4"/>
      <c r="AU4483" s="4"/>
      <c r="BA4483" s="4"/>
      <c r="BB4483" s="4"/>
    </row>
    <row r="4484" spans="15:54" x14ac:dyDescent="0.4">
      <c r="O4484" s="4"/>
      <c r="P4484" s="4"/>
      <c r="V4484" s="4"/>
      <c r="W4484" s="4"/>
      <c r="AG4484" s="9"/>
      <c r="AT4484" s="4"/>
      <c r="AU4484" s="4"/>
      <c r="BA4484" s="4"/>
      <c r="BB4484" s="4"/>
    </row>
    <row r="4485" spans="15:54" x14ac:dyDescent="0.4">
      <c r="O4485" s="4"/>
      <c r="P4485" s="4"/>
      <c r="V4485" s="4"/>
      <c r="W4485" s="4"/>
      <c r="AG4485" s="9"/>
      <c r="AT4485" s="4"/>
      <c r="AU4485" s="4"/>
      <c r="BA4485" s="4"/>
      <c r="BB4485" s="4"/>
    </row>
    <row r="4486" spans="15:54" x14ac:dyDescent="0.4">
      <c r="O4486" s="4"/>
      <c r="P4486" s="4"/>
      <c r="V4486" s="4"/>
      <c r="W4486" s="4"/>
      <c r="AG4486" s="9"/>
      <c r="AT4486" s="4"/>
      <c r="AU4486" s="4"/>
      <c r="BA4486" s="4"/>
      <c r="BB4486" s="4"/>
    </row>
    <row r="4487" spans="15:54" x14ac:dyDescent="0.4">
      <c r="O4487" s="4"/>
      <c r="P4487" s="4"/>
      <c r="V4487" s="4"/>
      <c r="W4487" s="4"/>
      <c r="AG4487" s="9"/>
      <c r="AT4487" s="4"/>
      <c r="AU4487" s="4"/>
      <c r="BA4487" s="4"/>
      <c r="BB4487" s="4"/>
    </row>
    <row r="4488" spans="15:54" x14ac:dyDescent="0.4">
      <c r="O4488" s="4"/>
      <c r="P4488" s="4"/>
      <c r="V4488" s="4"/>
      <c r="W4488" s="4"/>
      <c r="AG4488" s="9"/>
      <c r="AT4488" s="4"/>
      <c r="AU4488" s="4"/>
      <c r="BA4488" s="4"/>
      <c r="BB4488" s="4"/>
    </row>
    <row r="4489" spans="15:54" x14ac:dyDescent="0.4">
      <c r="O4489" s="4"/>
      <c r="P4489" s="4"/>
      <c r="V4489" s="4"/>
      <c r="W4489" s="4"/>
      <c r="AG4489" s="9"/>
      <c r="AT4489" s="4"/>
      <c r="AU4489" s="4"/>
      <c r="BA4489" s="4"/>
      <c r="BB4489" s="4"/>
    </row>
    <row r="4490" spans="15:54" x14ac:dyDescent="0.4">
      <c r="O4490" s="4"/>
      <c r="P4490" s="4"/>
      <c r="V4490" s="4"/>
      <c r="W4490" s="4"/>
      <c r="AG4490" s="9"/>
      <c r="AT4490" s="4"/>
      <c r="AU4490" s="4"/>
      <c r="BA4490" s="4"/>
      <c r="BB4490" s="4"/>
    </row>
    <row r="4491" spans="15:54" x14ac:dyDescent="0.4">
      <c r="O4491" s="4"/>
      <c r="P4491" s="4"/>
      <c r="V4491" s="4"/>
      <c r="W4491" s="4"/>
      <c r="AG4491" s="9"/>
      <c r="AT4491" s="4"/>
      <c r="AU4491" s="4"/>
      <c r="BA4491" s="4"/>
      <c r="BB4491" s="4"/>
    </row>
    <row r="4492" spans="15:54" x14ac:dyDescent="0.4">
      <c r="O4492" s="4"/>
      <c r="P4492" s="4"/>
      <c r="V4492" s="4"/>
      <c r="W4492" s="4"/>
      <c r="AG4492" s="9"/>
      <c r="AT4492" s="4"/>
      <c r="AU4492" s="4"/>
      <c r="BA4492" s="4"/>
      <c r="BB4492" s="4"/>
    </row>
    <row r="4493" spans="15:54" x14ac:dyDescent="0.4">
      <c r="O4493" s="4"/>
      <c r="P4493" s="4"/>
      <c r="V4493" s="4"/>
      <c r="W4493" s="4"/>
      <c r="AG4493" s="9"/>
      <c r="AT4493" s="4"/>
      <c r="AU4493" s="4"/>
      <c r="BA4493" s="4"/>
      <c r="BB4493" s="4"/>
    </row>
    <row r="4494" spans="15:54" x14ac:dyDescent="0.4">
      <c r="O4494" s="4"/>
      <c r="P4494" s="4"/>
      <c r="V4494" s="4"/>
      <c r="W4494" s="4"/>
      <c r="AG4494" s="9"/>
      <c r="AT4494" s="4"/>
      <c r="AU4494" s="4"/>
      <c r="BA4494" s="4"/>
      <c r="BB4494" s="4"/>
    </row>
    <row r="4495" spans="15:54" x14ac:dyDescent="0.4">
      <c r="O4495" s="4"/>
      <c r="P4495" s="4"/>
      <c r="V4495" s="4"/>
      <c r="W4495" s="4"/>
      <c r="AG4495" s="9"/>
      <c r="AT4495" s="4"/>
      <c r="AU4495" s="4"/>
      <c r="BA4495" s="4"/>
      <c r="BB4495" s="4"/>
    </row>
    <row r="4496" spans="15:54" x14ac:dyDescent="0.4">
      <c r="O4496" s="4"/>
      <c r="P4496" s="4"/>
      <c r="V4496" s="4"/>
      <c r="W4496" s="4"/>
      <c r="AG4496" s="9"/>
      <c r="AT4496" s="4"/>
      <c r="AU4496" s="4"/>
      <c r="BA4496" s="4"/>
      <c r="BB4496" s="4"/>
    </row>
    <row r="4497" spans="15:54" x14ac:dyDescent="0.4">
      <c r="O4497" s="4"/>
      <c r="P4497" s="4"/>
      <c r="V4497" s="4"/>
      <c r="W4497" s="4"/>
      <c r="AG4497" s="9"/>
      <c r="AT4497" s="4"/>
      <c r="AU4497" s="4"/>
      <c r="BA4497" s="4"/>
      <c r="BB4497" s="4"/>
    </row>
    <row r="4498" spans="15:54" x14ac:dyDescent="0.4">
      <c r="O4498" s="4"/>
      <c r="P4498" s="4"/>
      <c r="V4498" s="4"/>
      <c r="W4498" s="4"/>
      <c r="AG4498" s="9"/>
      <c r="AT4498" s="4"/>
      <c r="AU4498" s="4"/>
      <c r="BA4498" s="4"/>
      <c r="BB4498" s="4"/>
    </row>
    <row r="4499" spans="15:54" x14ac:dyDescent="0.4">
      <c r="O4499" s="4"/>
      <c r="P4499" s="4"/>
      <c r="V4499" s="4"/>
      <c r="W4499" s="4"/>
      <c r="AG4499" s="9"/>
      <c r="AT4499" s="4"/>
      <c r="AU4499" s="4"/>
      <c r="BA4499" s="4"/>
      <c r="BB4499" s="4"/>
    </row>
    <row r="4500" spans="15:54" x14ac:dyDescent="0.4">
      <c r="O4500" s="4"/>
      <c r="P4500" s="4"/>
      <c r="V4500" s="4"/>
      <c r="W4500" s="4"/>
      <c r="AG4500" s="9"/>
      <c r="AT4500" s="4"/>
      <c r="AU4500" s="4"/>
      <c r="BA4500" s="4"/>
      <c r="BB4500" s="4"/>
    </row>
    <row r="4501" spans="15:54" x14ac:dyDescent="0.4">
      <c r="O4501" s="4"/>
      <c r="P4501" s="4"/>
      <c r="V4501" s="4"/>
      <c r="W4501" s="4"/>
      <c r="AT4501" s="4"/>
      <c r="AU4501" s="4"/>
      <c r="BA4501" s="4"/>
      <c r="BB4501" s="4"/>
    </row>
    <row r="4502" spans="15:54" x14ac:dyDescent="0.4">
      <c r="O4502" s="4"/>
      <c r="P4502" s="4"/>
      <c r="V4502" s="4"/>
      <c r="W4502" s="4"/>
      <c r="AG4502" s="9"/>
      <c r="AT4502" s="4"/>
      <c r="AU4502" s="4"/>
      <c r="BA4502" s="4"/>
      <c r="BB4502" s="4"/>
    </row>
    <row r="4503" spans="15:54" x14ac:dyDescent="0.4">
      <c r="O4503" s="4"/>
      <c r="P4503" s="4"/>
      <c r="V4503" s="4"/>
      <c r="W4503" s="4"/>
      <c r="AG4503" s="9"/>
      <c r="AT4503" s="4"/>
      <c r="AU4503" s="4"/>
      <c r="BA4503" s="4"/>
      <c r="BB4503" s="4"/>
    </row>
    <row r="4504" spans="15:54" x14ac:dyDescent="0.4">
      <c r="O4504" s="4"/>
      <c r="P4504" s="4"/>
      <c r="V4504" s="4"/>
      <c r="W4504" s="4"/>
      <c r="AG4504" s="9"/>
      <c r="AT4504" s="4"/>
      <c r="AU4504" s="4"/>
      <c r="BA4504" s="4"/>
      <c r="BB4504" s="4"/>
    </row>
    <row r="4505" spans="15:54" x14ac:dyDescent="0.4">
      <c r="O4505" s="4"/>
      <c r="P4505" s="4"/>
      <c r="V4505" s="4"/>
      <c r="W4505" s="4"/>
      <c r="AG4505" s="9"/>
      <c r="AT4505" s="4"/>
      <c r="AU4505" s="4"/>
      <c r="BA4505" s="4"/>
      <c r="BB4505" s="4"/>
    </row>
    <row r="4506" spans="15:54" x14ac:dyDescent="0.4">
      <c r="O4506" s="4"/>
      <c r="P4506" s="4"/>
      <c r="V4506" s="4"/>
      <c r="W4506" s="4"/>
      <c r="AG4506" s="9"/>
      <c r="AT4506" s="4"/>
      <c r="AU4506" s="4"/>
      <c r="BA4506" s="4"/>
      <c r="BB4506" s="4"/>
    </row>
    <row r="4507" spans="15:54" x14ac:dyDescent="0.4">
      <c r="O4507" s="4"/>
      <c r="P4507" s="4"/>
      <c r="V4507" s="4"/>
      <c r="W4507" s="4"/>
      <c r="AG4507" s="9"/>
      <c r="AT4507" s="4"/>
      <c r="AU4507" s="4"/>
      <c r="BA4507" s="4"/>
      <c r="BB4507" s="4"/>
    </row>
    <row r="4508" spans="15:54" x14ac:dyDescent="0.4">
      <c r="O4508" s="4"/>
      <c r="P4508" s="4"/>
      <c r="V4508" s="4"/>
      <c r="W4508" s="4"/>
      <c r="AG4508" s="9"/>
      <c r="AT4508" s="4"/>
      <c r="AU4508" s="4"/>
      <c r="BA4508" s="4"/>
      <c r="BB4508" s="4"/>
    </row>
    <row r="4509" spans="15:54" x14ac:dyDescent="0.4">
      <c r="O4509" s="4"/>
      <c r="P4509" s="4"/>
      <c r="V4509" s="4"/>
      <c r="W4509" s="4"/>
      <c r="AG4509" s="9"/>
      <c r="AT4509" s="4"/>
      <c r="AU4509" s="4"/>
      <c r="BA4509" s="4"/>
      <c r="BB4509" s="4"/>
    </row>
    <row r="4510" spans="15:54" x14ac:dyDescent="0.4">
      <c r="O4510" s="4"/>
      <c r="P4510" s="4"/>
      <c r="V4510" s="4"/>
      <c r="W4510" s="4"/>
      <c r="AG4510" s="9"/>
      <c r="AT4510" s="4"/>
      <c r="AU4510" s="4"/>
      <c r="BA4510" s="4"/>
      <c r="BB4510" s="4"/>
    </row>
    <row r="4511" spans="15:54" x14ac:dyDescent="0.4">
      <c r="O4511" s="4"/>
      <c r="P4511" s="4"/>
      <c r="V4511" s="4"/>
      <c r="W4511" s="4"/>
      <c r="AG4511" s="9"/>
      <c r="AT4511" s="4"/>
      <c r="AU4511" s="4"/>
      <c r="BA4511" s="4"/>
      <c r="BB4511" s="4"/>
    </row>
    <row r="4512" spans="15:54" x14ac:dyDescent="0.4">
      <c r="O4512" s="4"/>
      <c r="P4512" s="4"/>
      <c r="V4512" s="4"/>
      <c r="W4512" s="4"/>
      <c r="AG4512" s="9"/>
      <c r="AT4512" s="4"/>
      <c r="AU4512" s="4"/>
      <c r="BA4512" s="4"/>
      <c r="BB4512" s="4"/>
    </row>
    <row r="4513" spans="15:54" x14ac:dyDescent="0.4">
      <c r="O4513" s="4"/>
      <c r="P4513" s="4"/>
      <c r="V4513" s="4"/>
      <c r="W4513" s="4"/>
      <c r="AG4513" s="9"/>
      <c r="AT4513" s="4"/>
      <c r="AU4513" s="4"/>
      <c r="BA4513" s="4"/>
      <c r="BB4513" s="4"/>
    </row>
    <row r="4514" spans="15:54" x14ac:dyDescent="0.4">
      <c r="O4514" s="4"/>
      <c r="P4514" s="4"/>
      <c r="V4514" s="4"/>
      <c r="W4514" s="4"/>
      <c r="AG4514" s="9"/>
      <c r="AT4514" s="4"/>
      <c r="AU4514" s="4"/>
      <c r="BA4514" s="4"/>
      <c r="BB4514" s="4"/>
    </row>
    <row r="4515" spans="15:54" x14ac:dyDescent="0.4">
      <c r="O4515" s="4"/>
      <c r="P4515" s="4"/>
      <c r="V4515" s="4"/>
      <c r="W4515" s="4"/>
      <c r="AG4515" s="9"/>
      <c r="AT4515" s="4"/>
      <c r="AU4515" s="4"/>
      <c r="BA4515" s="4"/>
      <c r="BB4515" s="4"/>
    </row>
    <row r="4516" spans="15:54" x14ac:dyDescent="0.4">
      <c r="O4516" s="4"/>
      <c r="P4516" s="4"/>
      <c r="V4516" s="4"/>
      <c r="W4516" s="4"/>
      <c r="AG4516" s="9"/>
      <c r="AT4516" s="4"/>
      <c r="AU4516" s="4"/>
      <c r="BA4516" s="4"/>
      <c r="BB4516" s="4"/>
    </row>
    <row r="4517" spans="15:54" x14ac:dyDescent="0.4">
      <c r="O4517" s="4"/>
      <c r="P4517" s="4"/>
      <c r="V4517" s="4"/>
      <c r="W4517" s="4"/>
      <c r="AG4517" s="9"/>
      <c r="AT4517" s="4"/>
      <c r="AU4517" s="4"/>
      <c r="BA4517" s="4"/>
      <c r="BB4517" s="4"/>
    </row>
    <row r="4518" spans="15:54" x14ac:dyDescent="0.4">
      <c r="O4518" s="4"/>
      <c r="P4518" s="4"/>
      <c r="V4518" s="4"/>
      <c r="W4518" s="4"/>
      <c r="AG4518" s="9"/>
      <c r="AT4518" s="4"/>
      <c r="AU4518" s="4"/>
      <c r="BA4518" s="4"/>
      <c r="BB4518" s="4"/>
    </row>
    <row r="4519" spans="15:54" x14ac:dyDescent="0.4">
      <c r="O4519" s="4"/>
      <c r="P4519" s="4"/>
      <c r="V4519" s="4"/>
      <c r="W4519" s="4"/>
      <c r="AG4519" s="9"/>
      <c r="AT4519" s="4"/>
      <c r="AU4519" s="4"/>
      <c r="BA4519" s="4"/>
      <c r="BB4519" s="4"/>
    </row>
    <row r="4520" spans="15:54" x14ac:dyDescent="0.4">
      <c r="O4520" s="4"/>
      <c r="P4520" s="4"/>
      <c r="V4520" s="4"/>
      <c r="W4520" s="4"/>
      <c r="AG4520" s="9"/>
      <c r="AT4520" s="4"/>
      <c r="AU4520" s="4"/>
      <c r="BA4520" s="4"/>
      <c r="BB4520" s="4"/>
    </row>
    <row r="4521" spans="15:54" x14ac:dyDescent="0.4">
      <c r="O4521" s="4"/>
      <c r="P4521" s="4"/>
      <c r="V4521" s="4"/>
      <c r="W4521" s="4"/>
      <c r="AG4521" s="9"/>
      <c r="AT4521" s="4"/>
      <c r="AU4521" s="4"/>
      <c r="BA4521" s="4"/>
      <c r="BB4521" s="4"/>
    </row>
    <row r="4522" spans="15:54" x14ac:dyDescent="0.4">
      <c r="O4522" s="4"/>
      <c r="P4522" s="4"/>
      <c r="V4522" s="4"/>
      <c r="W4522" s="4"/>
      <c r="AG4522" s="9"/>
      <c r="AT4522" s="4"/>
      <c r="AU4522" s="4"/>
      <c r="BA4522" s="4"/>
      <c r="BB4522" s="4"/>
    </row>
    <row r="4523" spans="15:54" x14ac:dyDescent="0.4">
      <c r="O4523" s="4"/>
      <c r="P4523" s="4"/>
      <c r="V4523" s="4"/>
      <c r="W4523" s="4"/>
      <c r="AG4523" s="9"/>
      <c r="AT4523" s="4"/>
      <c r="AU4523" s="4"/>
      <c r="BA4523" s="4"/>
      <c r="BB4523" s="4"/>
    </row>
    <row r="4524" spans="15:54" x14ac:dyDescent="0.4">
      <c r="O4524" s="4"/>
      <c r="P4524" s="4"/>
      <c r="V4524" s="4"/>
      <c r="W4524" s="4"/>
      <c r="AG4524" s="9"/>
      <c r="AT4524" s="4"/>
      <c r="AU4524" s="4"/>
      <c r="BA4524" s="4"/>
      <c r="BB4524" s="4"/>
    </row>
    <row r="4525" spans="15:54" x14ac:dyDescent="0.4">
      <c r="O4525" s="4"/>
      <c r="P4525" s="4"/>
      <c r="V4525" s="4"/>
      <c r="W4525" s="4"/>
      <c r="AG4525" s="9"/>
      <c r="AT4525" s="4"/>
      <c r="AU4525" s="4"/>
      <c r="BA4525" s="4"/>
      <c r="BB4525" s="4"/>
    </row>
    <row r="4526" spans="15:54" x14ac:dyDescent="0.4">
      <c r="O4526" s="4"/>
      <c r="P4526" s="4"/>
      <c r="V4526" s="4"/>
      <c r="W4526" s="4"/>
      <c r="AG4526" s="9"/>
      <c r="AT4526" s="4"/>
      <c r="AU4526" s="4"/>
      <c r="BA4526" s="4"/>
      <c r="BB4526" s="4"/>
    </row>
    <row r="4527" spans="15:54" x14ac:dyDescent="0.4">
      <c r="O4527" s="4"/>
      <c r="P4527" s="4"/>
      <c r="V4527" s="4"/>
      <c r="W4527" s="4"/>
      <c r="AG4527" s="9"/>
      <c r="AT4527" s="4"/>
      <c r="AU4527" s="4"/>
      <c r="BA4527" s="4"/>
      <c r="BB4527" s="4"/>
    </row>
    <row r="4528" spans="15:54" x14ac:dyDescent="0.4">
      <c r="O4528" s="4"/>
      <c r="P4528" s="4"/>
      <c r="V4528" s="4"/>
      <c r="W4528" s="4"/>
      <c r="AG4528" s="9"/>
      <c r="AT4528" s="4"/>
      <c r="AU4528" s="4"/>
      <c r="BA4528" s="4"/>
      <c r="BB4528" s="4"/>
    </row>
    <row r="4529" spans="15:54" x14ac:dyDescent="0.4">
      <c r="O4529" s="4"/>
      <c r="P4529" s="4"/>
      <c r="V4529" s="4"/>
      <c r="W4529" s="4"/>
      <c r="AG4529" s="9"/>
      <c r="AT4529" s="4"/>
      <c r="AU4529" s="4"/>
      <c r="BA4529" s="4"/>
      <c r="BB4529" s="4"/>
    </row>
    <row r="4530" spans="15:54" x14ac:dyDescent="0.4">
      <c r="O4530" s="4"/>
      <c r="P4530" s="4"/>
      <c r="V4530" s="4"/>
      <c r="W4530" s="4"/>
      <c r="AG4530" s="9"/>
      <c r="AT4530" s="4"/>
      <c r="AU4530" s="4"/>
      <c r="BA4530" s="4"/>
      <c r="BB4530" s="4"/>
    </row>
    <row r="4531" spans="15:54" x14ac:dyDescent="0.4">
      <c r="O4531" s="4"/>
      <c r="P4531" s="4"/>
      <c r="V4531" s="4"/>
      <c r="W4531" s="4"/>
      <c r="AG4531" s="9"/>
      <c r="AT4531" s="4"/>
      <c r="AU4531" s="4"/>
      <c r="BA4531" s="4"/>
      <c r="BB4531" s="4"/>
    </row>
    <row r="4532" spans="15:54" x14ac:dyDescent="0.4">
      <c r="O4532" s="4"/>
      <c r="P4532" s="4"/>
      <c r="V4532" s="4"/>
      <c r="W4532" s="4"/>
      <c r="AG4532" s="9"/>
      <c r="AT4532" s="4"/>
      <c r="AU4532" s="4"/>
      <c r="BA4532" s="4"/>
      <c r="BB4532" s="4"/>
    </row>
    <row r="4533" spans="15:54" x14ac:dyDescent="0.4">
      <c r="O4533" s="4"/>
      <c r="P4533" s="4"/>
      <c r="V4533" s="4"/>
      <c r="W4533" s="4"/>
      <c r="AG4533" s="9"/>
      <c r="AT4533" s="4"/>
      <c r="AU4533" s="4"/>
      <c r="BA4533" s="4"/>
      <c r="BB4533" s="4"/>
    </row>
    <row r="4534" spans="15:54" x14ac:dyDescent="0.4">
      <c r="O4534" s="4"/>
      <c r="P4534" s="4"/>
      <c r="V4534" s="4"/>
      <c r="W4534" s="4"/>
      <c r="AG4534" s="9"/>
      <c r="AT4534" s="4"/>
      <c r="AU4534" s="4"/>
      <c r="BA4534" s="4"/>
      <c r="BB4534" s="4"/>
    </row>
    <row r="4535" spans="15:54" x14ac:dyDescent="0.4">
      <c r="O4535" s="4"/>
      <c r="P4535" s="4"/>
      <c r="V4535" s="4"/>
      <c r="W4535" s="4"/>
      <c r="AG4535" s="9"/>
      <c r="AT4535" s="4"/>
      <c r="AU4535" s="4"/>
      <c r="BA4535" s="4"/>
      <c r="BB4535" s="4"/>
    </row>
    <row r="4536" spans="15:54" x14ac:dyDescent="0.4">
      <c r="O4536" s="4"/>
      <c r="P4536" s="4"/>
      <c r="V4536" s="4"/>
      <c r="W4536" s="4"/>
      <c r="AG4536" s="9"/>
      <c r="AT4536" s="4"/>
      <c r="AU4536" s="4"/>
      <c r="BA4536" s="4"/>
      <c r="BB4536" s="4"/>
    </row>
    <row r="4537" spans="15:54" x14ac:dyDescent="0.4">
      <c r="O4537" s="4"/>
      <c r="P4537" s="4"/>
      <c r="V4537" s="4"/>
      <c r="W4537" s="4"/>
      <c r="AG4537" s="9"/>
      <c r="AT4537" s="4"/>
      <c r="AU4537" s="4"/>
      <c r="BA4537" s="4"/>
      <c r="BB4537" s="4"/>
    </row>
    <row r="4538" spans="15:54" x14ac:dyDescent="0.4">
      <c r="O4538" s="4"/>
      <c r="P4538" s="4"/>
      <c r="V4538" s="4"/>
      <c r="W4538" s="4"/>
      <c r="AG4538" s="9"/>
      <c r="AT4538" s="4"/>
      <c r="AU4538" s="4"/>
      <c r="BA4538" s="4"/>
      <c r="BB4538" s="4"/>
    </row>
    <row r="4539" spans="15:54" x14ac:dyDescent="0.4">
      <c r="O4539" s="4"/>
      <c r="P4539" s="4"/>
      <c r="V4539" s="4"/>
      <c r="W4539" s="4"/>
      <c r="AG4539" s="9"/>
      <c r="AT4539" s="4"/>
      <c r="AU4539" s="4"/>
      <c r="BA4539" s="4"/>
      <c r="BB4539" s="4"/>
    </row>
    <row r="4540" spans="15:54" x14ac:dyDescent="0.4">
      <c r="O4540" s="4"/>
      <c r="P4540" s="4"/>
      <c r="V4540" s="4"/>
      <c r="W4540" s="4"/>
      <c r="AG4540" s="9"/>
      <c r="AT4540" s="4"/>
      <c r="AU4540" s="4"/>
      <c r="BA4540" s="4"/>
      <c r="BB4540" s="4"/>
    </row>
    <row r="4541" spans="15:54" x14ac:dyDescent="0.4">
      <c r="O4541" s="4"/>
      <c r="P4541" s="4"/>
      <c r="V4541" s="4"/>
      <c r="W4541" s="4"/>
      <c r="AG4541" s="9"/>
      <c r="AT4541" s="4"/>
      <c r="AU4541" s="4"/>
      <c r="BA4541" s="4"/>
      <c r="BB4541" s="4"/>
    </row>
    <row r="4542" spans="15:54" x14ac:dyDescent="0.4">
      <c r="O4542" s="4"/>
      <c r="P4542" s="4"/>
      <c r="V4542" s="4"/>
      <c r="W4542" s="4"/>
      <c r="AG4542" s="9"/>
      <c r="AT4542" s="4"/>
      <c r="AU4542" s="4"/>
      <c r="BA4542" s="4"/>
      <c r="BB4542" s="4"/>
    </row>
    <row r="4543" spans="15:54" x14ac:dyDescent="0.4">
      <c r="O4543" s="4"/>
      <c r="P4543" s="4"/>
      <c r="V4543" s="4"/>
      <c r="W4543" s="4"/>
      <c r="AG4543" s="9"/>
      <c r="AT4543" s="4"/>
      <c r="AU4543" s="4"/>
      <c r="BA4543" s="4"/>
      <c r="BB4543" s="4"/>
    </row>
    <row r="4544" spans="15:54" x14ac:dyDescent="0.4">
      <c r="O4544" s="4"/>
      <c r="P4544" s="4"/>
      <c r="V4544" s="4"/>
      <c r="W4544" s="4"/>
      <c r="AG4544" s="9"/>
      <c r="AT4544" s="4"/>
      <c r="AU4544" s="4"/>
      <c r="BA4544" s="4"/>
      <c r="BB4544" s="4"/>
    </row>
    <row r="4545" spans="15:54" x14ac:dyDescent="0.4">
      <c r="O4545" s="4"/>
      <c r="P4545" s="4"/>
      <c r="V4545" s="4"/>
      <c r="W4545" s="4"/>
      <c r="AG4545" s="9"/>
      <c r="AT4545" s="4"/>
      <c r="AU4545" s="4"/>
      <c r="BA4545" s="4"/>
      <c r="BB4545" s="4"/>
    </row>
    <row r="4546" spans="15:54" x14ac:dyDescent="0.4">
      <c r="O4546" s="4"/>
      <c r="P4546" s="4"/>
      <c r="V4546" s="4"/>
      <c r="W4546" s="4"/>
      <c r="AG4546" s="9"/>
      <c r="AT4546" s="4"/>
      <c r="AU4546" s="4"/>
      <c r="BA4546" s="4"/>
      <c r="BB4546" s="4"/>
    </row>
    <row r="4547" spans="15:54" x14ac:dyDescent="0.4">
      <c r="O4547" s="4"/>
      <c r="P4547" s="4"/>
      <c r="V4547" s="4"/>
      <c r="W4547" s="4"/>
      <c r="AG4547" s="9"/>
      <c r="AT4547" s="4"/>
      <c r="AU4547" s="4"/>
      <c r="BA4547" s="4"/>
      <c r="BB4547" s="4"/>
    </row>
    <row r="4548" spans="15:54" x14ac:dyDescent="0.4">
      <c r="O4548" s="4"/>
      <c r="P4548" s="4"/>
      <c r="V4548" s="4"/>
      <c r="W4548" s="4"/>
      <c r="AG4548" s="9"/>
      <c r="AT4548" s="4"/>
      <c r="AU4548" s="4"/>
      <c r="BA4548" s="4"/>
      <c r="BB4548" s="4"/>
    </row>
    <row r="4549" spans="15:54" x14ac:dyDescent="0.4">
      <c r="O4549" s="4"/>
      <c r="P4549" s="4"/>
      <c r="V4549" s="4"/>
      <c r="W4549" s="4"/>
      <c r="AG4549" s="9"/>
      <c r="AT4549" s="4"/>
      <c r="AU4549" s="4"/>
      <c r="BA4549" s="4"/>
      <c r="BB4549" s="4"/>
    </row>
    <row r="4550" spans="15:54" x14ac:dyDescent="0.4">
      <c r="O4550" s="4"/>
      <c r="P4550" s="4"/>
      <c r="V4550" s="4"/>
      <c r="W4550" s="4"/>
      <c r="AG4550" s="9"/>
      <c r="AT4550" s="4"/>
      <c r="AU4550" s="4"/>
      <c r="BA4550" s="4"/>
      <c r="BB4550" s="4"/>
    </row>
    <row r="4551" spans="15:54" x14ac:dyDescent="0.4">
      <c r="O4551" s="4"/>
      <c r="P4551" s="4"/>
      <c r="V4551" s="4"/>
      <c r="W4551" s="4"/>
      <c r="AG4551" s="9"/>
      <c r="AT4551" s="4"/>
      <c r="AU4551" s="4"/>
      <c r="BA4551" s="4"/>
      <c r="BB4551" s="4"/>
    </row>
    <row r="4552" spans="15:54" x14ac:dyDescent="0.4">
      <c r="O4552" s="4"/>
      <c r="P4552" s="4"/>
      <c r="V4552" s="4"/>
      <c r="W4552" s="4"/>
      <c r="AG4552" s="9"/>
      <c r="AT4552" s="4"/>
      <c r="AU4552" s="4"/>
      <c r="BA4552" s="4"/>
      <c r="BB4552" s="4"/>
    </row>
    <row r="4553" spans="15:54" x14ac:dyDescent="0.4">
      <c r="O4553" s="4"/>
      <c r="P4553" s="4"/>
      <c r="V4553" s="4"/>
      <c r="W4553" s="4"/>
      <c r="AG4553" s="9"/>
      <c r="AT4553" s="4"/>
      <c r="AU4553" s="4"/>
      <c r="BA4553" s="4"/>
      <c r="BB4553" s="4"/>
    </row>
    <row r="4554" spans="15:54" x14ac:dyDescent="0.4">
      <c r="O4554" s="4"/>
      <c r="P4554" s="4"/>
      <c r="V4554" s="4"/>
      <c r="W4554" s="4"/>
      <c r="AG4554" s="9"/>
      <c r="AT4554" s="4"/>
      <c r="AU4554" s="4"/>
      <c r="BA4554" s="4"/>
      <c r="BB4554" s="4"/>
    </row>
    <row r="4555" spans="15:54" x14ac:dyDescent="0.4">
      <c r="O4555" s="4"/>
      <c r="P4555" s="4"/>
      <c r="V4555" s="4"/>
      <c r="W4555" s="4"/>
      <c r="AG4555" s="9"/>
      <c r="AT4555" s="4"/>
      <c r="AU4555" s="4"/>
      <c r="BA4555" s="4"/>
      <c r="BB4555" s="4"/>
    </row>
    <row r="4556" spans="15:54" x14ac:dyDescent="0.4">
      <c r="O4556" s="4"/>
      <c r="P4556" s="4"/>
      <c r="V4556" s="4"/>
      <c r="W4556" s="4"/>
      <c r="AG4556" s="9"/>
      <c r="AT4556" s="4"/>
      <c r="AU4556" s="4"/>
      <c r="BA4556" s="4"/>
      <c r="BB4556" s="4"/>
    </row>
    <row r="4557" spans="15:54" x14ac:dyDescent="0.4">
      <c r="O4557" s="4"/>
      <c r="P4557" s="4"/>
      <c r="V4557" s="4"/>
      <c r="W4557" s="4"/>
      <c r="AG4557" s="9"/>
      <c r="AT4557" s="4"/>
      <c r="AU4557" s="4"/>
      <c r="BA4557" s="4"/>
      <c r="BB4557" s="4"/>
    </row>
    <row r="4558" spans="15:54" x14ac:dyDescent="0.4">
      <c r="O4558" s="4"/>
      <c r="P4558" s="4"/>
      <c r="V4558" s="4"/>
      <c r="W4558" s="4"/>
      <c r="AG4558" s="9"/>
      <c r="AT4558" s="4"/>
      <c r="AU4558" s="4"/>
      <c r="BA4558" s="4"/>
      <c r="BB4558" s="4"/>
    </row>
    <row r="4559" spans="15:54" x14ac:dyDescent="0.4">
      <c r="O4559" s="4"/>
      <c r="P4559" s="4"/>
      <c r="V4559" s="4"/>
      <c r="W4559" s="4"/>
      <c r="AG4559" s="9"/>
      <c r="AT4559" s="4"/>
      <c r="AU4559" s="4"/>
      <c r="BA4559" s="4"/>
      <c r="BB4559" s="4"/>
    </row>
    <row r="4560" spans="15:54" x14ac:dyDescent="0.4">
      <c r="O4560" s="4"/>
      <c r="P4560" s="4"/>
      <c r="V4560" s="4"/>
      <c r="W4560" s="4"/>
      <c r="AG4560" s="9"/>
      <c r="AT4560" s="4"/>
      <c r="AU4560" s="4"/>
      <c r="BA4560" s="4"/>
      <c r="BB4560" s="4"/>
    </row>
    <row r="4561" spans="15:54" x14ac:dyDescent="0.4">
      <c r="O4561" s="4"/>
      <c r="P4561" s="4"/>
      <c r="V4561" s="4"/>
      <c r="W4561" s="4"/>
      <c r="AG4561" s="9"/>
      <c r="AT4561" s="4"/>
      <c r="AU4561" s="4"/>
      <c r="BA4561" s="4"/>
      <c r="BB4561" s="4"/>
    </row>
    <row r="4562" spans="15:54" x14ac:dyDescent="0.4">
      <c r="O4562" s="4"/>
      <c r="P4562" s="4"/>
      <c r="V4562" s="4"/>
      <c r="W4562" s="4"/>
      <c r="AT4562" s="4"/>
      <c r="AU4562" s="4"/>
      <c r="BA4562" s="4"/>
      <c r="BB4562" s="4"/>
    </row>
    <row r="4563" spans="15:54" x14ac:dyDescent="0.4">
      <c r="O4563" s="4"/>
      <c r="P4563" s="4"/>
      <c r="V4563" s="4"/>
      <c r="W4563" s="4"/>
      <c r="AG4563" s="9"/>
      <c r="AT4563" s="4"/>
      <c r="AU4563" s="4"/>
      <c r="BA4563" s="4"/>
      <c r="BB4563" s="4"/>
    </row>
    <row r="4564" spans="15:54" x14ac:dyDescent="0.4">
      <c r="O4564" s="4"/>
      <c r="P4564" s="4"/>
      <c r="V4564" s="4"/>
      <c r="W4564" s="4"/>
      <c r="AG4564" s="9"/>
      <c r="AT4564" s="4"/>
      <c r="AU4564" s="4"/>
      <c r="BA4564" s="4"/>
      <c r="BB4564" s="4"/>
    </row>
    <row r="4565" spans="15:54" x14ac:dyDescent="0.4">
      <c r="O4565" s="4"/>
      <c r="P4565" s="4"/>
      <c r="V4565" s="4"/>
      <c r="W4565" s="4"/>
      <c r="AG4565" s="9"/>
      <c r="AT4565" s="4"/>
      <c r="AU4565" s="4"/>
      <c r="BA4565" s="4"/>
      <c r="BB4565" s="4"/>
    </row>
    <row r="4566" spans="15:54" x14ac:dyDescent="0.4">
      <c r="O4566" s="4"/>
      <c r="P4566" s="4"/>
      <c r="V4566" s="4"/>
      <c r="W4566" s="4"/>
      <c r="AG4566" s="9"/>
      <c r="AT4566" s="4"/>
      <c r="AU4566" s="4"/>
      <c r="BA4566" s="4"/>
      <c r="BB4566" s="4"/>
    </row>
    <row r="4567" spans="15:54" x14ac:dyDescent="0.4">
      <c r="O4567" s="4"/>
      <c r="P4567" s="4"/>
      <c r="V4567" s="4"/>
      <c r="W4567" s="4"/>
      <c r="AG4567" s="9"/>
      <c r="AT4567" s="4"/>
      <c r="AU4567" s="4"/>
      <c r="BA4567" s="4"/>
      <c r="BB4567" s="4"/>
    </row>
    <row r="4568" spans="15:54" x14ac:dyDescent="0.4">
      <c r="O4568" s="4"/>
      <c r="P4568" s="4"/>
      <c r="V4568" s="4"/>
      <c r="W4568" s="4"/>
      <c r="AG4568" s="9"/>
      <c r="AT4568" s="4"/>
      <c r="AU4568" s="4"/>
      <c r="BA4568" s="4"/>
      <c r="BB4568" s="4"/>
    </row>
    <row r="4569" spans="15:54" x14ac:dyDescent="0.4">
      <c r="O4569" s="4"/>
      <c r="P4569" s="4"/>
      <c r="V4569" s="4"/>
      <c r="W4569" s="4"/>
      <c r="AG4569" s="9"/>
      <c r="AT4569" s="4"/>
      <c r="AU4569" s="4"/>
      <c r="BA4569" s="4"/>
      <c r="BB4569" s="4"/>
    </row>
    <row r="4570" spans="15:54" x14ac:dyDescent="0.4">
      <c r="O4570" s="4"/>
      <c r="P4570" s="4"/>
      <c r="V4570" s="4"/>
      <c r="W4570" s="4"/>
      <c r="AG4570" s="9"/>
      <c r="AT4570" s="4"/>
      <c r="AU4570" s="4"/>
      <c r="BA4570" s="4"/>
      <c r="BB4570" s="4"/>
    </row>
    <row r="4571" spans="15:54" x14ac:dyDescent="0.4">
      <c r="O4571" s="4"/>
      <c r="P4571" s="4"/>
      <c r="V4571" s="4"/>
      <c r="W4571" s="4"/>
      <c r="AG4571" s="9"/>
      <c r="AT4571" s="4"/>
      <c r="AU4571" s="4"/>
      <c r="BA4571" s="4"/>
      <c r="BB4571" s="4"/>
    </row>
    <row r="4572" spans="15:54" x14ac:dyDescent="0.4">
      <c r="O4572" s="4"/>
      <c r="P4572" s="4"/>
      <c r="V4572" s="4"/>
      <c r="W4572" s="4"/>
      <c r="AG4572" s="9"/>
      <c r="AT4572" s="4"/>
      <c r="AU4572" s="4"/>
      <c r="BA4572" s="4"/>
      <c r="BB4572" s="4"/>
    </row>
    <row r="4573" spans="15:54" x14ac:dyDescent="0.4">
      <c r="O4573" s="4"/>
      <c r="P4573" s="4"/>
      <c r="V4573" s="4"/>
      <c r="W4573" s="4"/>
      <c r="AG4573" s="9"/>
      <c r="AT4573" s="4"/>
      <c r="AU4573" s="4"/>
      <c r="BA4573" s="4"/>
      <c r="BB4573" s="4"/>
    </row>
    <row r="4574" spans="15:54" x14ac:dyDescent="0.4">
      <c r="O4574" s="4"/>
      <c r="P4574" s="4"/>
      <c r="V4574" s="4"/>
      <c r="W4574" s="4"/>
      <c r="AG4574" s="9"/>
      <c r="AT4574" s="4"/>
      <c r="AU4574" s="4"/>
      <c r="BA4574" s="4"/>
      <c r="BB4574" s="4"/>
    </row>
    <row r="4575" spans="15:54" x14ac:dyDescent="0.4">
      <c r="O4575" s="4"/>
      <c r="P4575" s="4"/>
      <c r="V4575" s="4"/>
      <c r="W4575" s="4"/>
      <c r="AG4575" s="9"/>
      <c r="AT4575" s="4"/>
      <c r="AU4575" s="4"/>
      <c r="BA4575" s="4"/>
      <c r="BB4575" s="4"/>
    </row>
    <row r="4576" spans="15:54" x14ac:dyDescent="0.4">
      <c r="O4576" s="4"/>
      <c r="P4576" s="4"/>
      <c r="V4576" s="4"/>
      <c r="W4576" s="4"/>
      <c r="AG4576" s="9"/>
      <c r="AT4576" s="4"/>
      <c r="AU4576" s="4"/>
      <c r="BA4576" s="4"/>
      <c r="BB4576" s="4"/>
    </row>
    <row r="4577" spans="15:54" x14ac:dyDescent="0.4">
      <c r="O4577" s="4"/>
      <c r="P4577" s="4"/>
      <c r="V4577" s="4"/>
      <c r="W4577" s="4"/>
      <c r="AG4577" s="9"/>
      <c r="AT4577" s="4"/>
      <c r="AU4577" s="4"/>
      <c r="BA4577" s="4"/>
      <c r="BB4577" s="4"/>
    </row>
    <row r="4578" spans="15:54" x14ac:dyDescent="0.4">
      <c r="O4578" s="4"/>
      <c r="P4578" s="4"/>
      <c r="V4578" s="4"/>
      <c r="W4578" s="4"/>
      <c r="AG4578" s="9"/>
      <c r="AT4578" s="4"/>
      <c r="AU4578" s="4"/>
      <c r="BA4578" s="4"/>
      <c r="BB4578" s="4"/>
    </row>
    <row r="4579" spans="15:54" x14ac:dyDescent="0.4">
      <c r="O4579" s="4"/>
      <c r="P4579" s="4"/>
      <c r="V4579" s="4"/>
      <c r="W4579" s="4"/>
      <c r="AG4579" s="9"/>
      <c r="AT4579" s="4"/>
      <c r="AU4579" s="4"/>
      <c r="BA4579" s="4"/>
      <c r="BB4579" s="4"/>
    </row>
    <row r="4580" spans="15:54" x14ac:dyDescent="0.4">
      <c r="O4580" s="4"/>
      <c r="P4580" s="4"/>
      <c r="V4580" s="4"/>
      <c r="W4580" s="4"/>
      <c r="AG4580" s="9"/>
      <c r="AT4580" s="4"/>
      <c r="AU4580" s="4"/>
      <c r="BA4580" s="4"/>
      <c r="BB4580" s="4"/>
    </row>
    <row r="4581" spans="15:54" x14ac:dyDescent="0.4">
      <c r="O4581" s="4"/>
      <c r="P4581" s="4"/>
      <c r="V4581" s="4"/>
      <c r="W4581" s="4"/>
      <c r="AG4581" s="9"/>
      <c r="AT4581" s="4"/>
      <c r="AU4581" s="4"/>
      <c r="BA4581" s="4"/>
      <c r="BB4581" s="4"/>
    </row>
    <row r="4582" spans="15:54" x14ac:dyDescent="0.4">
      <c r="O4582" s="4"/>
      <c r="P4582" s="4"/>
      <c r="V4582" s="4"/>
      <c r="W4582" s="4"/>
      <c r="AT4582" s="4"/>
      <c r="AU4582" s="4"/>
      <c r="BA4582" s="4"/>
      <c r="BB4582" s="4"/>
    </row>
    <row r="4583" spans="15:54" x14ac:dyDescent="0.4">
      <c r="O4583" s="4"/>
      <c r="P4583" s="4"/>
      <c r="V4583" s="4"/>
      <c r="W4583" s="4"/>
      <c r="AG4583" s="9"/>
      <c r="AT4583" s="4"/>
      <c r="AU4583" s="4"/>
      <c r="BA4583" s="4"/>
      <c r="BB4583" s="4"/>
    </row>
    <row r="4584" spans="15:54" x14ac:dyDescent="0.4">
      <c r="O4584" s="4"/>
      <c r="P4584" s="4"/>
      <c r="V4584" s="4"/>
      <c r="W4584" s="4"/>
      <c r="AG4584" s="9"/>
      <c r="AT4584" s="4"/>
      <c r="AU4584" s="4"/>
      <c r="BA4584" s="4"/>
      <c r="BB4584" s="4"/>
    </row>
    <row r="4585" spans="15:54" x14ac:dyDescent="0.4">
      <c r="O4585" s="4"/>
      <c r="P4585" s="4"/>
      <c r="V4585" s="4"/>
      <c r="W4585" s="4"/>
      <c r="AG4585" s="9"/>
      <c r="AT4585" s="4"/>
      <c r="AU4585" s="4"/>
      <c r="BA4585" s="4"/>
      <c r="BB4585" s="4"/>
    </row>
    <row r="4586" spans="15:54" x14ac:dyDescent="0.4">
      <c r="O4586" s="4"/>
      <c r="P4586" s="4"/>
      <c r="V4586" s="4"/>
      <c r="W4586" s="4"/>
      <c r="AG4586" s="9"/>
      <c r="AT4586" s="4"/>
      <c r="AU4586" s="4"/>
      <c r="BA4586" s="4"/>
      <c r="BB4586" s="4"/>
    </row>
    <row r="4587" spans="15:54" x14ac:dyDescent="0.4">
      <c r="O4587" s="4"/>
      <c r="P4587" s="4"/>
      <c r="V4587" s="4"/>
      <c r="W4587" s="4"/>
      <c r="AG4587" s="9"/>
      <c r="AT4587" s="4"/>
      <c r="AU4587" s="4"/>
      <c r="BA4587" s="4"/>
      <c r="BB4587" s="4"/>
    </row>
    <row r="4588" spans="15:54" x14ac:dyDescent="0.4">
      <c r="O4588" s="4"/>
      <c r="P4588" s="4"/>
      <c r="V4588" s="4"/>
      <c r="W4588" s="4"/>
      <c r="AG4588" s="9"/>
      <c r="AT4588" s="4"/>
      <c r="AU4588" s="4"/>
      <c r="BA4588" s="4"/>
      <c r="BB4588" s="4"/>
    </row>
    <row r="4589" spans="15:54" x14ac:dyDescent="0.4">
      <c r="O4589" s="4"/>
      <c r="P4589" s="4"/>
      <c r="V4589" s="4"/>
      <c r="W4589" s="4"/>
      <c r="AG4589" s="9"/>
      <c r="AT4589" s="4"/>
      <c r="AU4589" s="4"/>
      <c r="BA4589" s="4"/>
      <c r="BB4589" s="4"/>
    </row>
    <row r="4590" spans="15:54" x14ac:dyDescent="0.4">
      <c r="O4590" s="4"/>
      <c r="P4590" s="4"/>
      <c r="V4590" s="4"/>
      <c r="W4590" s="4"/>
      <c r="AG4590" s="9"/>
      <c r="AT4590" s="4"/>
      <c r="AU4590" s="4"/>
      <c r="BA4590" s="4"/>
      <c r="BB4590" s="4"/>
    </row>
    <row r="4591" spans="15:54" x14ac:dyDescent="0.4">
      <c r="O4591" s="4"/>
      <c r="P4591" s="4"/>
      <c r="V4591" s="4"/>
      <c r="W4591" s="4"/>
      <c r="AG4591" s="9"/>
      <c r="AT4591" s="4"/>
      <c r="AU4591" s="4"/>
      <c r="BA4591" s="4"/>
      <c r="BB4591" s="4"/>
    </row>
    <row r="4592" spans="15:54" x14ac:dyDescent="0.4">
      <c r="O4592" s="4"/>
      <c r="P4592" s="4"/>
      <c r="V4592" s="4"/>
      <c r="W4592" s="4"/>
      <c r="AG4592" s="9"/>
      <c r="AT4592" s="4"/>
      <c r="AU4592" s="4"/>
      <c r="BA4592" s="4"/>
      <c r="BB4592" s="4"/>
    </row>
    <row r="4593" spans="15:54" x14ac:dyDescent="0.4">
      <c r="O4593" s="4"/>
      <c r="P4593" s="4"/>
      <c r="V4593" s="4"/>
      <c r="W4593" s="4"/>
      <c r="AG4593" s="9"/>
      <c r="AT4593" s="4"/>
      <c r="AU4593" s="4"/>
      <c r="BA4593" s="4"/>
      <c r="BB4593" s="4"/>
    </row>
    <row r="4594" spans="15:54" x14ac:dyDescent="0.4">
      <c r="O4594" s="4"/>
      <c r="P4594" s="4"/>
      <c r="V4594" s="4"/>
      <c r="W4594" s="4"/>
      <c r="AG4594" s="9"/>
      <c r="AT4594" s="4"/>
      <c r="AU4594" s="4"/>
      <c r="BA4594" s="4"/>
      <c r="BB4594" s="4"/>
    </row>
    <row r="4595" spans="15:54" x14ac:dyDescent="0.4">
      <c r="O4595" s="4"/>
      <c r="P4595" s="4"/>
      <c r="V4595" s="4"/>
      <c r="W4595" s="4"/>
      <c r="AG4595" s="9"/>
      <c r="AT4595" s="4"/>
      <c r="AU4595" s="4"/>
      <c r="BA4595" s="4"/>
      <c r="BB4595" s="4"/>
    </row>
    <row r="4596" spans="15:54" x14ac:dyDescent="0.4">
      <c r="O4596" s="4"/>
      <c r="P4596" s="4"/>
      <c r="V4596" s="4"/>
      <c r="W4596" s="4"/>
      <c r="AG4596" s="9"/>
      <c r="AT4596" s="4"/>
      <c r="AU4596" s="4"/>
      <c r="BA4596" s="4"/>
      <c r="BB4596" s="4"/>
    </row>
    <row r="4597" spans="15:54" x14ac:dyDescent="0.4">
      <c r="O4597" s="4"/>
      <c r="P4597" s="4"/>
      <c r="V4597" s="4"/>
      <c r="W4597" s="4"/>
      <c r="AG4597" s="9"/>
      <c r="AT4597" s="4"/>
      <c r="AU4597" s="4"/>
      <c r="BA4597" s="4"/>
      <c r="BB4597" s="4"/>
    </row>
    <row r="4598" spans="15:54" x14ac:dyDescent="0.4">
      <c r="O4598" s="4"/>
      <c r="P4598" s="4"/>
      <c r="V4598" s="4"/>
      <c r="W4598" s="4"/>
      <c r="AG4598" s="9"/>
      <c r="AT4598" s="4"/>
      <c r="AU4598" s="4"/>
      <c r="BA4598" s="4"/>
      <c r="BB4598" s="4"/>
    </row>
    <row r="4599" spans="15:54" x14ac:dyDescent="0.4">
      <c r="O4599" s="4"/>
      <c r="P4599" s="4"/>
      <c r="V4599" s="4"/>
      <c r="W4599" s="4"/>
      <c r="AG4599" s="9"/>
      <c r="AT4599" s="4"/>
      <c r="AU4599" s="4"/>
      <c r="BA4599" s="4"/>
      <c r="BB4599" s="4"/>
    </row>
    <row r="4600" spans="15:54" x14ac:dyDescent="0.4">
      <c r="O4600" s="4"/>
      <c r="P4600" s="4"/>
      <c r="V4600" s="4"/>
      <c r="W4600" s="4"/>
      <c r="AG4600" s="9"/>
      <c r="AT4600" s="4"/>
      <c r="AU4600" s="4"/>
      <c r="BA4600" s="4"/>
      <c r="BB4600" s="4"/>
    </row>
    <row r="4601" spans="15:54" x14ac:dyDescent="0.4">
      <c r="O4601" s="4"/>
      <c r="P4601" s="4"/>
      <c r="V4601" s="4"/>
      <c r="W4601" s="4"/>
      <c r="AG4601" s="9"/>
      <c r="AT4601" s="4"/>
      <c r="AU4601" s="4"/>
      <c r="BA4601" s="4"/>
      <c r="BB4601" s="4"/>
    </row>
    <row r="4602" spans="15:54" x14ac:dyDescent="0.4">
      <c r="O4602" s="4"/>
      <c r="P4602" s="4"/>
      <c r="V4602" s="4"/>
      <c r="W4602" s="4"/>
      <c r="AG4602" s="9"/>
      <c r="AT4602" s="4"/>
      <c r="AU4602" s="4"/>
      <c r="BA4602" s="4"/>
      <c r="BB4602" s="4"/>
    </row>
    <row r="4603" spans="15:54" x14ac:dyDescent="0.4">
      <c r="O4603" s="4"/>
      <c r="P4603" s="4"/>
      <c r="V4603" s="4"/>
      <c r="W4603" s="4"/>
      <c r="AG4603" s="9"/>
      <c r="AT4603" s="4"/>
      <c r="AU4603" s="4"/>
      <c r="BA4603" s="4"/>
      <c r="BB4603" s="4"/>
    </row>
    <row r="4604" spans="15:54" x14ac:dyDescent="0.4">
      <c r="O4604" s="4"/>
      <c r="P4604" s="4"/>
      <c r="V4604" s="4"/>
      <c r="W4604" s="4"/>
      <c r="AG4604" s="9"/>
      <c r="AT4604" s="4"/>
      <c r="AU4604" s="4"/>
      <c r="BA4604" s="4"/>
      <c r="BB4604" s="4"/>
    </row>
    <row r="4605" spans="15:54" x14ac:dyDescent="0.4">
      <c r="O4605" s="4"/>
      <c r="P4605" s="4"/>
      <c r="V4605" s="4"/>
      <c r="W4605" s="4"/>
      <c r="AG4605" s="9"/>
      <c r="AT4605" s="4"/>
      <c r="AU4605" s="4"/>
      <c r="BA4605" s="4"/>
      <c r="BB4605" s="4"/>
    </row>
    <row r="4606" spans="15:54" x14ac:dyDescent="0.4">
      <c r="O4606" s="4"/>
      <c r="P4606" s="4"/>
      <c r="V4606" s="4"/>
      <c r="W4606" s="4"/>
      <c r="AG4606" s="9"/>
      <c r="AT4606" s="4"/>
      <c r="AU4606" s="4"/>
      <c r="BA4606" s="4"/>
      <c r="BB4606" s="4"/>
    </row>
    <row r="4607" spans="15:54" x14ac:dyDescent="0.4">
      <c r="O4607" s="4"/>
      <c r="P4607" s="4"/>
      <c r="V4607" s="4"/>
      <c r="W4607" s="4"/>
      <c r="AG4607" s="9"/>
      <c r="AT4607" s="4"/>
      <c r="AU4607" s="4"/>
      <c r="BA4607" s="4"/>
      <c r="BB4607" s="4"/>
    </row>
    <row r="4608" spans="15:54" x14ac:dyDescent="0.4">
      <c r="O4608" s="4"/>
      <c r="P4608" s="4"/>
      <c r="V4608" s="4"/>
      <c r="W4608" s="4"/>
      <c r="AG4608" s="9"/>
      <c r="AT4608" s="4"/>
      <c r="AU4608" s="4"/>
      <c r="BA4608" s="4"/>
      <c r="BB4608" s="4"/>
    </row>
    <row r="4609" spans="15:54" x14ac:dyDescent="0.4">
      <c r="O4609" s="4"/>
      <c r="P4609" s="4"/>
      <c r="V4609" s="4"/>
      <c r="W4609" s="4"/>
      <c r="AG4609" s="9"/>
      <c r="AT4609" s="4"/>
      <c r="AU4609" s="4"/>
      <c r="BA4609" s="4"/>
      <c r="BB4609" s="4"/>
    </row>
    <row r="4610" spans="15:54" x14ac:dyDescent="0.4">
      <c r="O4610" s="4"/>
      <c r="P4610" s="4"/>
      <c r="V4610" s="4"/>
      <c r="W4610" s="4"/>
      <c r="AG4610" s="9"/>
      <c r="AT4610" s="4"/>
      <c r="AU4610" s="4"/>
      <c r="BA4610" s="4"/>
      <c r="BB4610" s="4"/>
    </row>
    <row r="4611" spans="15:54" x14ac:dyDescent="0.4">
      <c r="O4611" s="4"/>
      <c r="P4611" s="4"/>
      <c r="V4611" s="4"/>
      <c r="W4611" s="4"/>
      <c r="AG4611" s="9"/>
      <c r="AT4611" s="4"/>
      <c r="AU4611" s="4"/>
      <c r="BA4611" s="4"/>
      <c r="BB4611" s="4"/>
    </row>
    <row r="4612" spans="15:54" x14ac:dyDescent="0.4">
      <c r="O4612" s="4"/>
      <c r="P4612" s="4"/>
      <c r="V4612" s="4"/>
      <c r="W4612" s="4"/>
      <c r="AG4612" s="9"/>
      <c r="AT4612" s="4"/>
      <c r="AU4612" s="4"/>
      <c r="BA4612" s="4"/>
      <c r="BB4612" s="4"/>
    </row>
    <row r="4613" spans="15:54" x14ac:dyDescent="0.4">
      <c r="O4613" s="4"/>
      <c r="P4613" s="4"/>
      <c r="V4613" s="4"/>
      <c r="W4613" s="4"/>
      <c r="AG4613" s="9"/>
      <c r="AT4613" s="4"/>
      <c r="AU4613" s="4"/>
      <c r="BA4613" s="4"/>
      <c r="BB4613" s="4"/>
    </row>
    <row r="4614" spans="15:54" x14ac:dyDescent="0.4">
      <c r="O4614" s="4"/>
      <c r="P4614" s="4"/>
      <c r="V4614" s="4"/>
      <c r="W4614" s="4"/>
      <c r="AG4614" s="9"/>
      <c r="AT4614" s="4"/>
      <c r="AU4614" s="4"/>
      <c r="BA4614" s="4"/>
      <c r="BB4614" s="4"/>
    </row>
    <row r="4615" spans="15:54" x14ac:dyDescent="0.4">
      <c r="O4615" s="4"/>
      <c r="P4615" s="4"/>
      <c r="V4615" s="4"/>
      <c r="W4615" s="4"/>
      <c r="AG4615" s="9"/>
      <c r="AT4615" s="4"/>
      <c r="AU4615" s="4"/>
      <c r="BA4615" s="4"/>
      <c r="BB4615" s="4"/>
    </row>
    <row r="4616" spans="15:54" x14ac:dyDescent="0.4">
      <c r="O4616" s="4"/>
      <c r="P4616" s="4"/>
      <c r="V4616" s="4"/>
      <c r="W4616" s="4"/>
      <c r="AG4616" s="9"/>
      <c r="AT4616" s="4"/>
      <c r="AU4616" s="4"/>
      <c r="BA4616" s="4"/>
      <c r="BB4616" s="4"/>
    </row>
    <row r="4617" spans="15:54" x14ac:dyDescent="0.4">
      <c r="O4617" s="4"/>
      <c r="P4617" s="4"/>
      <c r="V4617" s="4"/>
      <c r="W4617" s="4"/>
      <c r="AG4617" s="9"/>
      <c r="AT4617" s="4"/>
      <c r="AU4617" s="4"/>
      <c r="BA4617" s="4"/>
      <c r="BB4617" s="4"/>
    </row>
    <row r="4618" spans="15:54" x14ac:dyDescent="0.4">
      <c r="O4618" s="4"/>
      <c r="P4618" s="4"/>
      <c r="V4618" s="4"/>
      <c r="W4618" s="4"/>
      <c r="AG4618" s="9"/>
      <c r="AT4618" s="4"/>
      <c r="AU4618" s="4"/>
      <c r="BA4618" s="4"/>
      <c r="BB4618" s="4"/>
    </row>
    <row r="4619" spans="15:54" x14ac:dyDescent="0.4">
      <c r="O4619" s="4"/>
      <c r="P4619" s="4"/>
      <c r="V4619" s="4"/>
      <c r="W4619" s="4"/>
      <c r="AG4619" s="9"/>
      <c r="AT4619" s="4"/>
      <c r="AU4619" s="4"/>
      <c r="BA4619" s="4"/>
      <c r="BB4619" s="4"/>
    </row>
    <row r="4620" spans="15:54" x14ac:dyDescent="0.4">
      <c r="O4620" s="4"/>
      <c r="P4620" s="4"/>
      <c r="V4620" s="4"/>
      <c r="W4620" s="4"/>
      <c r="AG4620" s="9"/>
      <c r="AT4620" s="4"/>
      <c r="AU4620" s="4"/>
      <c r="BA4620" s="4"/>
      <c r="BB4620" s="4"/>
    </row>
    <row r="4621" spans="15:54" x14ac:dyDescent="0.4">
      <c r="O4621" s="4"/>
      <c r="P4621" s="4"/>
      <c r="V4621" s="4"/>
      <c r="W4621" s="4"/>
      <c r="AG4621" s="9"/>
      <c r="AT4621" s="4"/>
      <c r="AU4621" s="4"/>
      <c r="BA4621" s="4"/>
      <c r="BB4621" s="4"/>
    </row>
    <row r="4622" spans="15:54" x14ac:dyDescent="0.4">
      <c r="O4622" s="4"/>
      <c r="P4622" s="4"/>
      <c r="V4622" s="4"/>
      <c r="W4622" s="4"/>
      <c r="AG4622" s="9"/>
      <c r="AT4622" s="4"/>
      <c r="AU4622" s="4"/>
      <c r="BA4622" s="4"/>
      <c r="BB4622" s="4"/>
    </row>
    <row r="4623" spans="15:54" x14ac:dyDescent="0.4">
      <c r="O4623" s="4"/>
      <c r="P4623" s="4"/>
      <c r="V4623" s="4"/>
      <c r="W4623" s="4"/>
      <c r="AG4623" s="9"/>
      <c r="AT4623" s="4"/>
      <c r="AU4623" s="4"/>
      <c r="BA4623" s="4"/>
      <c r="BB4623" s="4"/>
    </row>
    <row r="4624" spans="15:54" x14ac:dyDescent="0.4">
      <c r="O4624" s="4"/>
      <c r="P4624" s="4"/>
      <c r="V4624" s="4"/>
      <c r="W4624" s="4"/>
      <c r="AG4624" s="9"/>
      <c r="AT4624" s="4"/>
      <c r="AU4624" s="4"/>
      <c r="BA4624" s="4"/>
      <c r="BB4624" s="4"/>
    </row>
    <row r="4625" spans="15:54" x14ac:dyDescent="0.4">
      <c r="O4625" s="4"/>
      <c r="P4625" s="4"/>
      <c r="V4625" s="4"/>
      <c r="W4625" s="4"/>
      <c r="AG4625" s="9"/>
      <c r="AT4625" s="4"/>
      <c r="AU4625" s="4"/>
      <c r="BA4625" s="4"/>
      <c r="BB4625" s="4"/>
    </row>
    <row r="4626" spans="15:54" x14ac:dyDescent="0.4">
      <c r="O4626" s="4"/>
      <c r="P4626" s="4"/>
      <c r="V4626" s="4"/>
      <c r="W4626" s="4"/>
      <c r="AG4626" s="9"/>
      <c r="AT4626" s="4"/>
      <c r="AU4626" s="4"/>
      <c r="BA4626" s="4"/>
      <c r="BB4626" s="4"/>
    </row>
    <row r="4627" spans="15:54" x14ac:dyDescent="0.4">
      <c r="O4627" s="4"/>
      <c r="P4627" s="4"/>
      <c r="V4627" s="4"/>
      <c r="W4627" s="4"/>
      <c r="AG4627" s="9"/>
      <c r="AT4627" s="4"/>
      <c r="AU4627" s="4"/>
      <c r="BA4627" s="4"/>
      <c r="BB4627" s="4"/>
    </row>
    <row r="4628" spans="15:54" x14ac:dyDescent="0.4">
      <c r="O4628" s="4"/>
      <c r="P4628" s="4"/>
      <c r="V4628" s="4"/>
      <c r="W4628" s="4"/>
      <c r="AG4628" s="9"/>
      <c r="AT4628" s="4"/>
      <c r="AU4628" s="4"/>
      <c r="BA4628" s="4"/>
      <c r="BB4628" s="4"/>
    </row>
    <row r="4629" spans="15:54" x14ac:dyDescent="0.4">
      <c r="O4629" s="4"/>
      <c r="P4629" s="4"/>
      <c r="V4629" s="4"/>
      <c r="W4629" s="4"/>
      <c r="AG4629" s="9"/>
      <c r="AT4629" s="4"/>
      <c r="AU4629" s="4"/>
      <c r="BA4629" s="4"/>
      <c r="BB4629" s="4"/>
    </row>
    <row r="4630" spans="15:54" x14ac:dyDescent="0.4">
      <c r="O4630" s="4"/>
      <c r="P4630" s="4"/>
      <c r="V4630" s="4"/>
      <c r="W4630" s="4"/>
      <c r="AG4630" s="9"/>
      <c r="AT4630" s="4"/>
      <c r="AU4630" s="4"/>
      <c r="BA4630" s="4"/>
      <c r="BB4630" s="4"/>
    </row>
    <row r="4631" spans="15:54" x14ac:dyDescent="0.4">
      <c r="O4631" s="4"/>
      <c r="P4631" s="4"/>
      <c r="V4631" s="4"/>
      <c r="W4631" s="4"/>
      <c r="AG4631" s="9"/>
      <c r="AT4631" s="4"/>
      <c r="AU4631" s="4"/>
      <c r="BA4631" s="4"/>
      <c r="BB4631" s="4"/>
    </row>
    <row r="4632" spans="15:54" x14ac:dyDescent="0.4">
      <c r="O4632" s="4"/>
      <c r="P4632" s="4"/>
      <c r="V4632" s="4"/>
      <c r="W4632" s="4"/>
      <c r="AG4632" s="9"/>
      <c r="AT4632" s="4"/>
      <c r="AU4632" s="4"/>
      <c r="BA4632" s="4"/>
      <c r="BB4632" s="4"/>
    </row>
    <row r="4633" spans="15:54" x14ac:dyDescent="0.4">
      <c r="O4633" s="4"/>
      <c r="P4633" s="4"/>
      <c r="V4633" s="4"/>
      <c r="W4633" s="4"/>
      <c r="AG4633" s="9"/>
      <c r="AT4633" s="4"/>
      <c r="AU4633" s="4"/>
      <c r="BA4633" s="4"/>
      <c r="BB4633" s="4"/>
    </row>
    <row r="4634" spans="15:54" x14ac:dyDescent="0.4">
      <c r="O4634" s="4"/>
      <c r="P4634" s="4"/>
      <c r="V4634" s="4"/>
      <c r="W4634" s="4"/>
      <c r="AG4634" s="9"/>
      <c r="AT4634" s="4"/>
      <c r="AU4634" s="4"/>
      <c r="BA4634" s="4"/>
      <c r="BB4634" s="4"/>
    </row>
    <row r="4635" spans="15:54" x14ac:dyDescent="0.4">
      <c r="O4635" s="4"/>
      <c r="P4635" s="4"/>
      <c r="V4635" s="4"/>
      <c r="W4635" s="4"/>
      <c r="AG4635" s="9"/>
      <c r="AT4635" s="4"/>
      <c r="AU4635" s="4"/>
      <c r="BA4635" s="4"/>
      <c r="BB4635" s="4"/>
    </row>
    <row r="4636" spans="15:54" x14ac:dyDescent="0.4">
      <c r="O4636" s="4"/>
      <c r="P4636" s="4"/>
      <c r="V4636" s="4"/>
      <c r="W4636" s="4"/>
      <c r="AG4636" s="9"/>
      <c r="AT4636" s="4"/>
      <c r="AU4636" s="4"/>
      <c r="BA4636" s="4"/>
      <c r="BB4636" s="4"/>
    </row>
    <row r="4637" spans="15:54" x14ac:dyDescent="0.4">
      <c r="O4637" s="4"/>
      <c r="P4637" s="4"/>
      <c r="V4637" s="4"/>
      <c r="W4637" s="4"/>
      <c r="AG4637" s="9"/>
      <c r="AT4637" s="4"/>
      <c r="AU4637" s="4"/>
      <c r="BA4637" s="4"/>
      <c r="BB4637" s="4"/>
    </row>
    <row r="4638" spans="15:54" x14ac:dyDescent="0.4">
      <c r="O4638" s="4"/>
      <c r="P4638" s="4"/>
      <c r="V4638" s="4"/>
      <c r="W4638" s="4"/>
      <c r="AG4638" s="9"/>
      <c r="AT4638" s="4"/>
      <c r="AU4638" s="4"/>
      <c r="BA4638" s="4"/>
      <c r="BB4638" s="4"/>
    </row>
    <row r="4639" spans="15:54" x14ac:dyDescent="0.4">
      <c r="O4639" s="4"/>
      <c r="P4639" s="4"/>
      <c r="V4639" s="4"/>
      <c r="W4639" s="4"/>
      <c r="AG4639" s="9"/>
      <c r="AT4639" s="4"/>
      <c r="AU4639" s="4"/>
      <c r="BA4639" s="4"/>
      <c r="BB4639" s="4"/>
    </row>
    <row r="4640" spans="15:54" x14ac:dyDescent="0.4">
      <c r="O4640" s="4"/>
      <c r="P4640" s="4"/>
      <c r="V4640" s="4"/>
      <c r="W4640" s="4"/>
      <c r="AG4640" s="9"/>
      <c r="AT4640" s="4"/>
      <c r="AU4640" s="4"/>
      <c r="BA4640" s="4"/>
      <c r="BB4640" s="4"/>
    </row>
    <row r="4641" spans="15:54" x14ac:dyDescent="0.4">
      <c r="O4641" s="4"/>
      <c r="P4641" s="4"/>
      <c r="V4641" s="4"/>
      <c r="W4641" s="4"/>
      <c r="AG4641" s="9"/>
      <c r="AT4641" s="4"/>
      <c r="AU4641" s="4"/>
      <c r="BA4641" s="4"/>
      <c r="BB4641" s="4"/>
    </row>
    <row r="4642" spans="15:54" x14ac:dyDescent="0.4">
      <c r="O4642" s="4"/>
      <c r="P4642" s="4"/>
      <c r="V4642" s="4"/>
      <c r="W4642" s="4"/>
      <c r="AG4642" s="9"/>
      <c r="AT4642" s="4"/>
      <c r="AU4642" s="4"/>
      <c r="BA4642" s="4"/>
      <c r="BB4642" s="4"/>
    </row>
    <row r="4643" spans="15:54" x14ac:dyDescent="0.4">
      <c r="O4643" s="4"/>
      <c r="P4643" s="4"/>
      <c r="V4643" s="4"/>
      <c r="W4643" s="4"/>
      <c r="AT4643" s="4"/>
      <c r="AU4643" s="4"/>
      <c r="BA4643" s="4"/>
      <c r="BB4643" s="4"/>
    </row>
    <row r="4644" spans="15:54" x14ac:dyDescent="0.4">
      <c r="O4644" s="4"/>
      <c r="P4644" s="4"/>
      <c r="V4644" s="4"/>
      <c r="W4644" s="4"/>
      <c r="AG4644" s="9"/>
      <c r="AT4644" s="4"/>
      <c r="AU4644" s="4"/>
      <c r="BA4644" s="4"/>
      <c r="BB4644" s="4"/>
    </row>
    <row r="4645" spans="15:54" x14ac:dyDescent="0.4">
      <c r="O4645" s="4"/>
      <c r="P4645" s="4"/>
      <c r="V4645" s="4"/>
      <c r="W4645" s="4"/>
      <c r="AG4645" s="9"/>
      <c r="AT4645" s="4"/>
      <c r="AU4645" s="4"/>
      <c r="BA4645" s="4"/>
      <c r="BB4645" s="4"/>
    </row>
    <row r="4646" spans="15:54" x14ac:dyDescent="0.4">
      <c r="O4646" s="4"/>
      <c r="P4646" s="4"/>
      <c r="V4646" s="4"/>
      <c r="W4646" s="4"/>
      <c r="AG4646" s="9"/>
      <c r="AT4646" s="4"/>
      <c r="AU4646" s="4"/>
      <c r="BA4646" s="4"/>
      <c r="BB4646" s="4"/>
    </row>
    <row r="4647" spans="15:54" x14ac:dyDescent="0.4">
      <c r="O4647" s="4"/>
      <c r="P4647" s="4"/>
      <c r="V4647" s="4"/>
      <c r="W4647" s="4"/>
      <c r="AG4647" s="9"/>
      <c r="AT4647" s="4"/>
      <c r="AU4647" s="4"/>
      <c r="BA4647" s="4"/>
      <c r="BB4647" s="4"/>
    </row>
    <row r="4648" spans="15:54" x14ac:dyDescent="0.4">
      <c r="O4648" s="4"/>
      <c r="P4648" s="4"/>
      <c r="V4648" s="4"/>
      <c r="W4648" s="4"/>
      <c r="AG4648" s="9"/>
      <c r="AT4648" s="4"/>
      <c r="AU4648" s="4"/>
      <c r="BA4648" s="4"/>
      <c r="BB4648" s="4"/>
    </row>
    <row r="4649" spans="15:54" x14ac:dyDescent="0.4">
      <c r="O4649" s="4"/>
      <c r="P4649" s="4"/>
      <c r="V4649" s="4"/>
      <c r="W4649" s="4"/>
      <c r="AG4649" s="9"/>
      <c r="AT4649" s="4"/>
      <c r="AU4649" s="4"/>
      <c r="BA4649" s="4"/>
      <c r="BB4649" s="4"/>
    </row>
    <row r="4650" spans="15:54" x14ac:dyDescent="0.4">
      <c r="O4650" s="4"/>
      <c r="P4650" s="4"/>
      <c r="V4650" s="4"/>
      <c r="W4650" s="4"/>
      <c r="AG4650" s="9"/>
      <c r="AT4650" s="4"/>
      <c r="AU4650" s="4"/>
      <c r="BA4650" s="4"/>
      <c r="BB4650" s="4"/>
    </row>
    <row r="4651" spans="15:54" x14ac:dyDescent="0.4">
      <c r="O4651" s="4"/>
      <c r="P4651" s="4"/>
      <c r="V4651" s="4"/>
      <c r="W4651" s="4"/>
      <c r="AG4651" s="9"/>
      <c r="AT4651" s="4"/>
      <c r="AU4651" s="4"/>
      <c r="BA4651" s="4"/>
      <c r="BB4651" s="4"/>
    </row>
    <row r="4652" spans="15:54" x14ac:dyDescent="0.4">
      <c r="O4652" s="4"/>
      <c r="P4652" s="4"/>
      <c r="V4652" s="4"/>
      <c r="W4652" s="4"/>
      <c r="AG4652" s="9"/>
      <c r="AT4652" s="4"/>
      <c r="AU4652" s="4"/>
      <c r="BA4652" s="4"/>
      <c r="BB4652" s="4"/>
    </row>
    <row r="4653" spans="15:54" x14ac:dyDescent="0.4">
      <c r="O4653" s="4"/>
      <c r="P4653" s="4"/>
      <c r="V4653" s="4"/>
      <c r="W4653" s="4"/>
      <c r="AG4653" s="9"/>
      <c r="AT4653" s="4"/>
      <c r="AU4653" s="4"/>
      <c r="BA4653" s="4"/>
      <c r="BB4653" s="4"/>
    </row>
    <row r="4654" spans="15:54" x14ac:dyDescent="0.4">
      <c r="O4654" s="4"/>
      <c r="P4654" s="4"/>
      <c r="V4654" s="4"/>
      <c r="W4654" s="4"/>
      <c r="AG4654" s="9"/>
      <c r="AT4654" s="4"/>
      <c r="AU4654" s="4"/>
      <c r="BA4654" s="4"/>
      <c r="BB4654" s="4"/>
    </row>
    <row r="4655" spans="15:54" x14ac:dyDescent="0.4">
      <c r="O4655" s="4"/>
      <c r="P4655" s="4"/>
      <c r="V4655" s="4"/>
      <c r="W4655" s="4"/>
      <c r="AG4655" s="9"/>
      <c r="AT4655" s="4"/>
      <c r="AU4655" s="4"/>
      <c r="BA4655" s="4"/>
      <c r="BB4655" s="4"/>
    </row>
    <row r="4656" spans="15:54" x14ac:dyDescent="0.4">
      <c r="O4656" s="4"/>
      <c r="P4656" s="4"/>
      <c r="V4656" s="4"/>
      <c r="W4656" s="4"/>
      <c r="AG4656" s="9"/>
      <c r="AT4656" s="4"/>
      <c r="AU4656" s="4"/>
      <c r="BA4656" s="4"/>
      <c r="BB4656" s="4"/>
    </row>
    <row r="4657" spans="15:54" x14ac:dyDescent="0.4">
      <c r="O4657" s="4"/>
      <c r="P4657" s="4"/>
      <c r="V4657" s="4"/>
      <c r="W4657" s="4"/>
      <c r="AG4657" s="9"/>
      <c r="AT4657" s="4"/>
      <c r="AU4657" s="4"/>
      <c r="BA4657" s="4"/>
      <c r="BB4657" s="4"/>
    </row>
    <row r="4658" spans="15:54" x14ac:dyDescent="0.4">
      <c r="O4658" s="4"/>
      <c r="P4658" s="4"/>
      <c r="V4658" s="4"/>
      <c r="W4658" s="4"/>
      <c r="AG4658" s="9"/>
      <c r="AT4658" s="4"/>
      <c r="AU4658" s="4"/>
      <c r="BA4658" s="4"/>
      <c r="BB4658" s="4"/>
    </row>
    <row r="4659" spans="15:54" x14ac:dyDescent="0.4">
      <c r="O4659" s="4"/>
      <c r="P4659" s="4"/>
      <c r="V4659" s="4"/>
      <c r="W4659" s="4"/>
      <c r="AG4659" s="9"/>
      <c r="AT4659" s="4"/>
      <c r="AU4659" s="4"/>
      <c r="BA4659" s="4"/>
      <c r="BB4659" s="4"/>
    </row>
    <row r="4660" spans="15:54" x14ac:dyDescent="0.4">
      <c r="O4660" s="4"/>
      <c r="P4660" s="4"/>
      <c r="V4660" s="4"/>
      <c r="W4660" s="4"/>
      <c r="AG4660" s="9"/>
      <c r="AT4660" s="4"/>
      <c r="AU4660" s="4"/>
      <c r="BA4660" s="4"/>
      <c r="BB4660" s="4"/>
    </row>
    <row r="4661" spans="15:54" x14ac:dyDescent="0.4">
      <c r="O4661" s="4"/>
      <c r="P4661" s="4"/>
      <c r="V4661" s="4"/>
      <c r="W4661" s="4"/>
      <c r="AG4661" s="9"/>
      <c r="AT4661" s="4"/>
      <c r="AU4661" s="4"/>
      <c r="BA4661" s="4"/>
      <c r="BB4661" s="4"/>
    </row>
    <row r="4662" spans="15:54" x14ac:dyDescent="0.4">
      <c r="O4662" s="4"/>
      <c r="P4662" s="4"/>
      <c r="V4662" s="4"/>
      <c r="W4662" s="4"/>
      <c r="AG4662" s="9"/>
      <c r="AT4662" s="4"/>
      <c r="AU4662" s="4"/>
      <c r="BA4662" s="4"/>
      <c r="BB4662" s="4"/>
    </row>
    <row r="4663" spans="15:54" x14ac:dyDescent="0.4">
      <c r="O4663" s="4"/>
      <c r="P4663" s="4"/>
      <c r="V4663" s="4"/>
      <c r="W4663" s="4"/>
      <c r="AT4663" s="4"/>
      <c r="AU4663" s="4"/>
      <c r="BA4663" s="4"/>
      <c r="BB4663" s="4"/>
    </row>
    <row r="4664" spans="15:54" x14ac:dyDescent="0.4">
      <c r="O4664" s="4"/>
      <c r="P4664" s="4"/>
      <c r="V4664" s="4"/>
      <c r="W4664" s="4"/>
      <c r="AG4664" s="9"/>
      <c r="AT4664" s="4"/>
      <c r="AU4664" s="4"/>
      <c r="BA4664" s="4"/>
      <c r="BB4664" s="4"/>
    </row>
    <row r="4665" spans="15:54" x14ac:dyDescent="0.4">
      <c r="O4665" s="4"/>
      <c r="P4665" s="4"/>
      <c r="V4665" s="4"/>
      <c r="W4665" s="4"/>
      <c r="AG4665" s="9"/>
      <c r="AT4665" s="4"/>
      <c r="AU4665" s="4"/>
      <c r="BA4665" s="4"/>
      <c r="BB4665" s="4"/>
    </row>
    <row r="4666" spans="15:54" x14ac:dyDescent="0.4">
      <c r="O4666" s="4"/>
      <c r="P4666" s="4"/>
      <c r="V4666" s="4"/>
      <c r="W4666" s="4"/>
      <c r="AG4666" s="9"/>
      <c r="AT4666" s="4"/>
      <c r="AU4666" s="4"/>
      <c r="BA4666" s="4"/>
      <c r="BB4666" s="4"/>
    </row>
    <row r="4667" spans="15:54" x14ac:dyDescent="0.4">
      <c r="O4667" s="4"/>
      <c r="P4667" s="4"/>
      <c r="V4667" s="4"/>
      <c r="W4667" s="4"/>
      <c r="AG4667" s="9"/>
      <c r="AT4667" s="4"/>
      <c r="AU4667" s="4"/>
      <c r="BA4667" s="4"/>
      <c r="BB4667" s="4"/>
    </row>
    <row r="4668" spans="15:54" x14ac:dyDescent="0.4">
      <c r="O4668" s="4"/>
      <c r="P4668" s="4"/>
      <c r="V4668" s="4"/>
      <c r="W4668" s="4"/>
      <c r="AG4668" s="9"/>
      <c r="AT4668" s="4"/>
      <c r="AU4668" s="4"/>
      <c r="BA4668" s="4"/>
      <c r="BB4668" s="4"/>
    </row>
    <row r="4669" spans="15:54" x14ac:dyDescent="0.4">
      <c r="O4669" s="4"/>
      <c r="P4669" s="4"/>
      <c r="V4669" s="4"/>
      <c r="W4669" s="4"/>
      <c r="AG4669" s="9"/>
      <c r="AT4669" s="4"/>
      <c r="AU4669" s="4"/>
      <c r="BA4669" s="4"/>
      <c r="BB4669" s="4"/>
    </row>
    <row r="4670" spans="15:54" x14ac:dyDescent="0.4">
      <c r="O4670" s="4"/>
      <c r="P4670" s="4"/>
      <c r="V4670" s="4"/>
      <c r="W4670" s="4"/>
      <c r="AG4670" s="9"/>
      <c r="AT4670" s="4"/>
      <c r="AU4670" s="4"/>
      <c r="BA4670" s="4"/>
      <c r="BB4670" s="4"/>
    </row>
    <row r="4671" spans="15:54" x14ac:dyDescent="0.4">
      <c r="O4671" s="4"/>
      <c r="P4671" s="4"/>
      <c r="V4671" s="4"/>
      <c r="W4671" s="4"/>
      <c r="AG4671" s="9"/>
      <c r="AT4671" s="4"/>
      <c r="AU4671" s="4"/>
      <c r="BA4671" s="4"/>
      <c r="BB4671" s="4"/>
    </row>
    <row r="4672" spans="15:54" x14ac:dyDescent="0.4">
      <c r="O4672" s="4"/>
      <c r="P4672" s="4"/>
      <c r="V4672" s="4"/>
      <c r="W4672" s="4"/>
      <c r="AG4672" s="9"/>
      <c r="AT4672" s="4"/>
      <c r="AU4672" s="4"/>
      <c r="BA4672" s="4"/>
      <c r="BB4672" s="4"/>
    </row>
    <row r="4673" spans="15:54" x14ac:dyDescent="0.4">
      <c r="O4673" s="4"/>
      <c r="P4673" s="4"/>
      <c r="V4673" s="4"/>
      <c r="W4673" s="4"/>
      <c r="AG4673" s="9"/>
      <c r="AT4673" s="4"/>
      <c r="AU4673" s="4"/>
      <c r="BA4673" s="4"/>
      <c r="BB4673" s="4"/>
    </row>
    <row r="4674" spans="15:54" x14ac:dyDescent="0.4">
      <c r="O4674" s="4"/>
      <c r="P4674" s="4"/>
      <c r="V4674" s="4"/>
      <c r="W4674" s="4"/>
      <c r="AG4674" s="9"/>
      <c r="AT4674" s="4"/>
      <c r="AU4674" s="4"/>
      <c r="BA4674" s="4"/>
      <c r="BB4674" s="4"/>
    </row>
    <row r="4675" spans="15:54" x14ac:dyDescent="0.4">
      <c r="O4675" s="4"/>
      <c r="P4675" s="4"/>
      <c r="V4675" s="4"/>
      <c r="W4675" s="4"/>
      <c r="AG4675" s="9"/>
      <c r="AT4675" s="4"/>
      <c r="AU4675" s="4"/>
      <c r="BA4675" s="4"/>
      <c r="BB4675" s="4"/>
    </row>
    <row r="4676" spans="15:54" x14ac:dyDescent="0.4">
      <c r="O4676" s="4"/>
      <c r="P4676" s="4"/>
      <c r="V4676" s="4"/>
      <c r="W4676" s="4"/>
      <c r="AG4676" s="9"/>
      <c r="AT4676" s="4"/>
      <c r="AU4676" s="4"/>
      <c r="BA4676" s="4"/>
      <c r="BB4676" s="4"/>
    </row>
    <row r="4677" spans="15:54" x14ac:dyDescent="0.4">
      <c r="O4677" s="4"/>
      <c r="P4677" s="4"/>
      <c r="V4677" s="4"/>
      <c r="W4677" s="4"/>
      <c r="AG4677" s="9"/>
      <c r="AT4677" s="4"/>
      <c r="AU4677" s="4"/>
      <c r="BA4677" s="4"/>
      <c r="BB4677" s="4"/>
    </row>
    <row r="4678" spans="15:54" x14ac:dyDescent="0.4">
      <c r="O4678" s="4"/>
      <c r="P4678" s="4"/>
      <c r="V4678" s="4"/>
      <c r="W4678" s="4"/>
      <c r="AG4678" s="9"/>
      <c r="AT4678" s="4"/>
      <c r="AU4678" s="4"/>
      <c r="BA4678" s="4"/>
      <c r="BB4678" s="4"/>
    </row>
    <row r="4679" spans="15:54" x14ac:dyDescent="0.4">
      <c r="O4679" s="4"/>
      <c r="P4679" s="4"/>
      <c r="V4679" s="4"/>
      <c r="W4679" s="4"/>
      <c r="AG4679" s="9"/>
      <c r="AT4679" s="4"/>
      <c r="AU4679" s="4"/>
      <c r="BA4679" s="4"/>
      <c r="BB4679" s="4"/>
    </row>
    <row r="4680" spans="15:54" x14ac:dyDescent="0.4">
      <c r="O4680" s="4"/>
      <c r="P4680" s="4"/>
      <c r="V4680" s="4"/>
      <c r="W4680" s="4"/>
      <c r="AG4680" s="9"/>
      <c r="AT4680" s="4"/>
      <c r="AU4680" s="4"/>
      <c r="BA4680" s="4"/>
      <c r="BB4680" s="4"/>
    </row>
    <row r="4681" spans="15:54" x14ac:dyDescent="0.4">
      <c r="O4681" s="4"/>
      <c r="P4681" s="4"/>
      <c r="V4681" s="4"/>
      <c r="W4681" s="4"/>
      <c r="AG4681" s="9"/>
      <c r="AT4681" s="4"/>
      <c r="AU4681" s="4"/>
      <c r="BA4681" s="4"/>
      <c r="BB4681" s="4"/>
    </row>
    <row r="4682" spans="15:54" x14ac:dyDescent="0.4">
      <c r="O4682" s="4"/>
      <c r="P4682" s="4"/>
      <c r="V4682" s="4"/>
      <c r="W4682" s="4"/>
      <c r="AG4682" s="9"/>
      <c r="AT4682" s="4"/>
      <c r="AU4682" s="4"/>
      <c r="BA4682" s="4"/>
      <c r="BB4682" s="4"/>
    </row>
    <row r="4683" spans="15:54" x14ac:dyDescent="0.4">
      <c r="O4683" s="4"/>
      <c r="P4683" s="4"/>
      <c r="V4683" s="4"/>
      <c r="W4683" s="4"/>
      <c r="AG4683" s="9"/>
      <c r="AT4683" s="4"/>
      <c r="AU4683" s="4"/>
      <c r="BA4683" s="4"/>
      <c r="BB4683" s="4"/>
    </row>
    <row r="4684" spans="15:54" x14ac:dyDescent="0.4">
      <c r="O4684" s="4"/>
      <c r="P4684" s="4"/>
      <c r="V4684" s="4"/>
      <c r="W4684" s="4"/>
      <c r="AG4684" s="9"/>
      <c r="AT4684" s="4"/>
      <c r="AU4684" s="4"/>
      <c r="BA4684" s="4"/>
      <c r="BB4684" s="4"/>
    </row>
    <row r="4685" spans="15:54" x14ac:dyDescent="0.4">
      <c r="O4685" s="4"/>
      <c r="P4685" s="4"/>
      <c r="V4685" s="4"/>
      <c r="W4685" s="4"/>
      <c r="AG4685" s="9"/>
      <c r="AT4685" s="4"/>
      <c r="AU4685" s="4"/>
      <c r="BA4685" s="4"/>
      <c r="BB4685" s="4"/>
    </row>
    <row r="4686" spans="15:54" x14ac:dyDescent="0.4">
      <c r="O4686" s="4"/>
      <c r="P4686" s="4"/>
      <c r="V4686" s="4"/>
      <c r="W4686" s="4"/>
      <c r="AG4686" s="9"/>
      <c r="AT4686" s="4"/>
      <c r="AU4686" s="4"/>
      <c r="BA4686" s="4"/>
      <c r="BB4686" s="4"/>
    </row>
    <row r="4687" spans="15:54" x14ac:dyDescent="0.4">
      <c r="O4687" s="4"/>
      <c r="P4687" s="4"/>
      <c r="V4687" s="4"/>
      <c r="W4687" s="4"/>
      <c r="AG4687" s="9"/>
      <c r="AT4687" s="4"/>
      <c r="AU4687" s="4"/>
      <c r="BA4687" s="4"/>
      <c r="BB4687" s="4"/>
    </row>
    <row r="4688" spans="15:54" x14ac:dyDescent="0.4">
      <c r="O4688" s="4"/>
      <c r="P4688" s="4"/>
      <c r="V4688" s="4"/>
      <c r="W4688" s="4"/>
      <c r="AG4688" s="9"/>
      <c r="AT4688" s="4"/>
      <c r="AU4688" s="4"/>
      <c r="BA4688" s="4"/>
      <c r="BB4688" s="4"/>
    </row>
    <row r="4689" spans="15:54" x14ac:dyDescent="0.4">
      <c r="O4689" s="4"/>
      <c r="P4689" s="4"/>
      <c r="V4689" s="4"/>
      <c r="W4689" s="4"/>
      <c r="AG4689" s="9"/>
      <c r="AT4689" s="4"/>
      <c r="AU4689" s="4"/>
      <c r="BA4689" s="4"/>
      <c r="BB4689" s="4"/>
    </row>
    <row r="4690" spans="15:54" x14ac:dyDescent="0.4">
      <c r="O4690" s="4"/>
      <c r="P4690" s="4"/>
      <c r="V4690" s="4"/>
      <c r="W4690" s="4"/>
      <c r="AG4690" s="9"/>
      <c r="AT4690" s="4"/>
      <c r="AU4690" s="4"/>
      <c r="BA4690" s="4"/>
      <c r="BB4690" s="4"/>
    </row>
    <row r="4691" spans="15:54" x14ac:dyDescent="0.4">
      <c r="O4691" s="4"/>
      <c r="P4691" s="4"/>
      <c r="V4691" s="4"/>
      <c r="W4691" s="4"/>
      <c r="AG4691" s="9"/>
      <c r="AT4691" s="4"/>
      <c r="AU4691" s="4"/>
      <c r="BA4691" s="4"/>
      <c r="BB4691" s="4"/>
    </row>
    <row r="4692" spans="15:54" x14ac:dyDescent="0.4">
      <c r="O4692" s="4"/>
      <c r="P4692" s="4"/>
      <c r="V4692" s="4"/>
      <c r="W4692" s="4"/>
      <c r="AG4692" s="9"/>
      <c r="AT4692" s="4"/>
      <c r="AU4692" s="4"/>
      <c r="BA4692" s="4"/>
      <c r="BB4692" s="4"/>
    </row>
    <row r="4693" spans="15:54" x14ac:dyDescent="0.4">
      <c r="O4693" s="4"/>
      <c r="P4693" s="4"/>
      <c r="V4693" s="4"/>
      <c r="W4693" s="4"/>
      <c r="AG4693" s="9"/>
      <c r="AT4693" s="4"/>
      <c r="AU4693" s="4"/>
      <c r="BA4693" s="4"/>
      <c r="BB4693" s="4"/>
    </row>
    <row r="4694" spans="15:54" x14ac:dyDescent="0.4">
      <c r="O4694" s="4"/>
      <c r="P4694" s="4"/>
      <c r="V4694" s="4"/>
      <c r="W4694" s="4"/>
      <c r="AG4694" s="9"/>
      <c r="AT4694" s="4"/>
      <c r="AU4694" s="4"/>
      <c r="BA4694" s="4"/>
      <c r="BB4694" s="4"/>
    </row>
    <row r="4695" spans="15:54" x14ac:dyDescent="0.4">
      <c r="O4695" s="4"/>
      <c r="P4695" s="4"/>
      <c r="V4695" s="4"/>
      <c r="W4695" s="4"/>
      <c r="AG4695" s="9"/>
      <c r="AT4695" s="4"/>
      <c r="AU4695" s="4"/>
      <c r="BA4695" s="4"/>
      <c r="BB4695" s="4"/>
    </row>
    <row r="4696" spans="15:54" x14ac:dyDescent="0.4">
      <c r="O4696" s="4"/>
      <c r="P4696" s="4"/>
      <c r="V4696" s="4"/>
      <c r="W4696" s="4"/>
      <c r="AG4696" s="9"/>
      <c r="AT4696" s="4"/>
      <c r="AU4696" s="4"/>
      <c r="BA4696" s="4"/>
      <c r="BB4696" s="4"/>
    </row>
    <row r="4697" spans="15:54" x14ac:dyDescent="0.4">
      <c r="O4697" s="4"/>
      <c r="P4697" s="4"/>
      <c r="V4697" s="4"/>
      <c r="W4697" s="4"/>
      <c r="AG4697" s="9"/>
      <c r="AT4697" s="4"/>
      <c r="AU4697" s="4"/>
      <c r="BA4697" s="4"/>
      <c r="BB4697" s="4"/>
    </row>
    <row r="4698" spans="15:54" x14ac:dyDescent="0.4">
      <c r="O4698" s="4"/>
      <c r="P4698" s="4"/>
      <c r="V4698" s="4"/>
      <c r="W4698" s="4"/>
      <c r="AG4698" s="9"/>
      <c r="AT4698" s="4"/>
      <c r="AU4698" s="4"/>
      <c r="BA4698" s="4"/>
      <c r="BB4698" s="4"/>
    </row>
    <row r="4699" spans="15:54" x14ac:dyDescent="0.4">
      <c r="O4699" s="4"/>
      <c r="P4699" s="4"/>
      <c r="V4699" s="4"/>
      <c r="W4699" s="4"/>
      <c r="AG4699" s="9"/>
      <c r="AT4699" s="4"/>
      <c r="AU4699" s="4"/>
      <c r="BA4699" s="4"/>
      <c r="BB4699" s="4"/>
    </row>
    <row r="4700" spans="15:54" x14ac:dyDescent="0.4">
      <c r="O4700" s="4"/>
      <c r="P4700" s="4"/>
      <c r="V4700" s="4"/>
      <c r="W4700" s="4"/>
      <c r="AG4700" s="9"/>
      <c r="AT4700" s="4"/>
      <c r="AU4700" s="4"/>
      <c r="BA4700" s="4"/>
      <c r="BB4700" s="4"/>
    </row>
    <row r="4701" spans="15:54" x14ac:dyDescent="0.4">
      <c r="O4701" s="4"/>
      <c r="P4701" s="4"/>
      <c r="V4701" s="4"/>
      <c r="W4701" s="4"/>
      <c r="AG4701" s="9"/>
      <c r="AT4701" s="4"/>
      <c r="AU4701" s="4"/>
      <c r="BA4701" s="4"/>
      <c r="BB4701" s="4"/>
    </row>
    <row r="4702" spans="15:54" x14ac:dyDescent="0.4">
      <c r="O4702" s="4"/>
      <c r="P4702" s="4"/>
      <c r="V4702" s="4"/>
      <c r="W4702" s="4"/>
      <c r="AG4702" s="9"/>
      <c r="AT4702" s="4"/>
      <c r="AU4702" s="4"/>
      <c r="BA4702" s="4"/>
      <c r="BB4702" s="4"/>
    </row>
    <row r="4703" spans="15:54" x14ac:dyDescent="0.4">
      <c r="O4703" s="4"/>
      <c r="P4703" s="4"/>
      <c r="V4703" s="4"/>
      <c r="W4703" s="4"/>
      <c r="AG4703" s="9"/>
      <c r="AT4703" s="4"/>
      <c r="AU4703" s="4"/>
      <c r="BA4703" s="4"/>
      <c r="BB4703" s="4"/>
    </row>
    <row r="4704" spans="15:54" x14ac:dyDescent="0.4">
      <c r="O4704" s="4"/>
      <c r="P4704" s="4"/>
      <c r="V4704" s="4"/>
      <c r="W4704" s="4"/>
      <c r="AG4704" s="9"/>
      <c r="AT4704" s="4"/>
      <c r="AU4704" s="4"/>
      <c r="BA4704" s="4"/>
      <c r="BB4704" s="4"/>
    </row>
    <row r="4705" spans="15:54" x14ac:dyDescent="0.4">
      <c r="O4705" s="4"/>
      <c r="P4705" s="4"/>
      <c r="V4705" s="4"/>
      <c r="W4705" s="4"/>
      <c r="AG4705" s="9"/>
      <c r="AT4705" s="4"/>
      <c r="AU4705" s="4"/>
      <c r="BA4705" s="4"/>
      <c r="BB4705" s="4"/>
    </row>
    <row r="4706" spans="15:54" x14ac:dyDescent="0.4">
      <c r="O4706" s="4"/>
      <c r="P4706" s="4"/>
      <c r="V4706" s="4"/>
      <c r="W4706" s="4"/>
      <c r="AG4706" s="9"/>
      <c r="AT4706" s="4"/>
      <c r="AU4706" s="4"/>
      <c r="BA4706" s="4"/>
      <c r="BB4706" s="4"/>
    </row>
    <row r="4707" spans="15:54" x14ac:dyDescent="0.4">
      <c r="O4707" s="4"/>
      <c r="P4707" s="4"/>
      <c r="V4707" s="4"/>
      <c r="W4707" s="4"/>
      <c r="AG4707" s="9"/>
      <c r="AT4707" s="4"/>
      <c r="AU4707" s="4"/>
      <c r="BA4707" s="4"/>
      <c r="BB4707" s="4"/>
    </row>
    <row r="4708" spans="15:54" x14ac:dyDescent="0.4">
      <c r="O4708" s="4"/>
      <c r="P4708" s="4"/>
      <c r="V4708" s="4"/>
      <c r="W4708" s="4"/>
      <c r="AG4708" s="9"/>
      <c r="AT4708" s="4"/>
      <c r="AU4708" s="4"/>
      <c r="BA4708" s="4"/>
      <c r="BB4708" s="4"/>
    </row>
    <row r="4709" spans="15:54" x14ac:dyDescent="0.4">
      <c r="O4709" s="4"/>
      <c r="P4709" s="4"/>
      <c r="V4709" s="4"/>
      <c r="W4709" s="4"/>
      <c r="AG4709" s="9"/>
      <c r="AT4709" s="4"/>
      <c r="AU4709" s="4"/>
      <c r="BA4709" s="4"/>
      <c r="BB4709" s="4"/>
    </row>
    <row r="4710" spans="15:54" x14ac:dyDescent="0.4">
      <c r="O4710" s="4"/>
      <c r="P4710" s="4"/>
      <c r="V4710" s="4"/>
      <c r="W4710" s="4"/>
      <c r="AG4710" s="9"/>
      <c r="AT4710" s="4"/>
      <c r="AU4710" s="4"/>
      <c r="BA4710" s="4"/>
      <c r="BB4710" s="4"/>
    </row>
    <row r="4711" spans="15:54" x14ac:dyDescent="0.4">
      <c r="O4711" s="4"/>
      <c r="P4711" s="4"/>
      <c r="V4711" s="4"/>
      <c r="W4711" s="4"/>
      <c r="AG4711" s="9"/>
      <c r="AT4711" s="4"/>
      <c r="AU4711" s="4"/>
      <c r="BA4711" s="4"/>
      <c r="BB4711" s="4"/>
    </row>
    <row r="4712" spans="15:54" x14ac:dyDescent="0.4">
      <c r="O4712" s="4"/>
      <c r="P4712" s="4"/>
      <c r="V4712" s="4"/>
      <c r="W4712" s="4"/>
      <c r="AG4712" s="9"/>
      <c r="AT4712" s="4"/>
      <c r="AU4712" s="4"/>
      <c r="BA4712" s="4"/>
      <c r="BB4712" s="4"/>
    </row>
    <row r="4713" spans="15:54" x14ac:dyDescent="0.4">
      <c r="O4713" s="4"/>
      <c r="P4713" s="4"/>
      <c r="V4713" s="4"/>
      <c r="W4713" s="4"/>
      <c r="AG4713" s="9"/>
      <c r="AT4713" s="4"/>
      <c r="AU4713" s="4"/>
      <c r="BA4713" s="4"/>
      <c r="BB4713" s="4"/>
    </row>
    <row r="4714" spans="15:54" x14ac:dyDescent="0.4">
      <c r="O4714" s="4"/>
      <c r="P4714" s="4"/>
      <c r="V4714" s="4"/>
      <c r="W4714" s="4"/>
      <c r="AG4714" s="9"/>
      <c r="AT4714" s="4"/>
      <c r="AU4714" s="4"/>
      <c r="BA4714" s="4"/>
      <c r="BB4714" s="4"/>
    </row>
    <row r="4715" spans="15:54" x14ac:dyDescent="0.4">
      <c r="O4715" s="4"/>
      <c r="P4715" s="4"/>
      <c r="V4715" s="4"/>
      <c r="W4715" s="4"/>
      <c r="AG4715" s="9"/>
      <c r="AT4715" s="4"/>
      <c r="AU4715" s="4"/>
      <c r="BA4715" s="4"/>
      <c r="BB4715" s="4"/>
    </row>
    <row r="4716" spans="15:54" x14ac:dyDescent="0.4">
      <c r="O4716" s="4"/>
      <c r="P4716" s="4"/>
      <c r="V4716" s="4"/>
      <c r="W4716" s="4"/>
      <c r="AG4716" s="9"/>
      <c r="AT4716" s="4"/>
      <c r="AU4716" s="4"/>
      <c r="BA4716" s="4"/>
      <c r="BB4716" s="4"/>
    </row>
    <row r="4717" spans="15:54" x14ac:dyDescent="0.4">
      <c r="O4717" s="4"/>
      <c r="P4717" s="4"/>
      <c r="V4717" s="4"/>
      <c r="W4717" s="4"/>
      <c r="AG4717" s="9"/>
      <c r="AT4717" s="4"/>
      <c r="AU4717" s="4"/>
      <c r="BA4717" s="4"/>
      <c r="BB4717" s="4"/>
    </row>
    <row r="4718" spans="15:54" x14ac:dyDescent="0.4">
      <c r="O4718" s="4"/>
      <c r="P4718" s="4"/>
      <c r="V4718" s="4"/>
      <c r="W4718" s="4"/>
      <c r="AG4718" s="9"/>
      <c r="AT4718" s="4"/>
      <c r="AU4718" s="4"/>
      <c r="BA4718" s="4"/>
      <c r="BB4718" s="4"/>
    </row>
    <row r="4719" spans="15:54" x14ac:dyDescent="0.4">
      <c r="O4719" s="4"/>
      <c r="P4719" s="4"/>
      <c r="V4719" s="4"/>
      <c r="W4719" s="4"/>
      <c r="AG4719" s="9"/>
      <c r="AT4719" s="4"/>
      <c r="AU4719" s="4"/>
      <c r="BA4719" s="4"/>
      <c r="BB4719" s="4"/>
    </row>
    <row r="4720" spans="15:54" x14ac:dyDescent="0.4">
      <c r="O4720" s="4"/>
      <c r="P4720" s="4"/>
      <c r="V4720" s="4"/>
      <c r="W4720" s="4"/>
      <c r="AG4720" s="9"/>
      <c r="AT4720" s="4"/>
      <c r="AU4720" s="4"/>
      <c r="BA4720" s="4"/>
      <c r="BB4720" s="4"/>
    </row>
    <row r="4721" spans="15:54" x14ac:dyDescent="0.4">
      <c r="O4721" s="4"/>
      <c r="P4721" s="4"/>
      <c r="V4721" s="4"/>
      <c r="W4721" s="4"/>
      <c r="AG4721" s="9"/>
      <c r="AT4721" s="4"/>
      <c r="AU4721" s="4"/>
      <c r="BA4721" s="4"/>
      <c r="BB4721" s="4"/>
    </row>
    <row r="4722" spans="15:54" x14ac:dyDescent="0.4">
      <c r="O4722" s="4"/>
      <c r="P4722" s="4"/>
      <c r="V4722" s="4"/>
      <c r="W4722" s="4"/>
      <c r="AG4722" s="9"/>
      <c r="AT4722" s="4"/>
      <c r="AU4722" s="4"/>
      <c r="BA4722" s="4"/>
      <c r="BB4722" s="4"/>
    </row>
    <row r="4723" spans="15:54" x14ac:dyDescent="0.4">
      <c r="O4723" s="4"/>
      <c r="P4723" s="4"/>
      <c r="V4723" s="4"/>
      <c r="W4723" s="4"/>
      <c r="AG4723" s="9"/>
      <c r="AT4723" s="4"/>
      <c r="AU4723" s="4"/>
      <c r="BA4723" s="4"/>
      <c r="BB4723" s="4"/>
    </row>
    <row r="4724" spans="15:54" x14ac:dyDescent="0.4">
      <c r="O4724" s="4"/>
      <c r="P4724" s="4"/>
      <c r="V4724" s="4"/>
      <c r="W4724" s="4"/>
      <c r="AT4724" s="4"/>
      <c r="AU4724" s="4"/>
      <c r="BA4724" s="4"/>
      <c r="BB4724" s="4"/>
    </row>
    <row r="4725" spans="15:54" x14ac:dyDescent="0.4">
      <c r="O4725" s="4"/>
      <c r="P4725" s="4"/>
      <c r="V4725" s="4"/>
      <c r="W4725" s="4"/>
      <c r="AG4725" s="9"/>
      <c r="AT4725" s="4"/>
      <c r="AU4725" s="4"/>
      <c r="BA4725" s="4"/>
      <c r="BB4725" s="4"/>
    </row>
    <row r="4726" spans="15:54" x14ac:dyDescent="0.4">
      <c r="O4726" s="4"/>
      <c r="P4726" s="4"/>
      <c r="V4726" s="4"/>
      <c r="W4726" s="4"/>
      <c r="AG4726" s="9"/>
      <c r="AT4726" s="4"/>
      <c r="AU4726" s="4"/>
      <c r="BA4726" s="4"/>
      <c r="BB4726" s="4"/>
    </row>
    <row r="4727" spans="15:54" x14ac:dyDescent="0.4">
      <c r="O4727" s="4"/>
      <c r="P4727" s="4"/>
      <c r="V4727" s="4"/>
      <c r="W4727" s="4"/>
      <c r="AG4727" s="9"/>
      <c r="AT4727" s="4"/>
      <c r="AU4727" s="4"/>
      <c r="BA4727" s="4"/>
      <c r="BB4727" s="4"/>
    </row>
    <row r="4728" spans="15:54" x14ac:dyDescent="0.4">
      <c r="O4728" s="4"/>
      <c r="P4728" s="4"/>
      <c r="V4728" s="4"/>
      <c r="W4728" s="4"/>
      <c r="AG4728" s="9"/>
      <c r="AT4728" s="4"/>
      <c r="AU4728" s="4"/>
      <c r="BA4728" s="4"/>
      <c r="BB4728" s="4"/>
    </row>
    <row r="4729" spans="15:54" x14ac:dyDescent="0.4">
      <c r="O4729" s="4"/>
      <c r="P4729" s="4"/>
      <c r="V4729" s="4"/>
      <c r="W4729" s="4"/>
      <c r="AG4729" s="9"/>
      <c r="AT4729" s="4"/>
      <c r="AU4729" s="4"/>
      <c r="BA4729" s="4"/>
      <c r="BB4729" s="4"/>
    </row>
    <row r="4730" spans="15:54" x14ac:dyDescent="0.4">
      <c r="O4730" s="4"/>
      <c r="P4730" s="4"/>
      <c r="V4730" s="4"/>
      <c r="W4730" s="4"/>
      <c r="AG4730" s="9"/>
      <c r="AT4730" s="4"/>
      <c r="AU4730" s="4"/>
      <c r="BA4730" s="4"/>
      <c r="BB4730" s="4"/>
    </row>
    <row r="4731" spans="15:54" x14ac:dyDescent="0.4">
      <c r="O4731" s="4"/>
      <c r="P4731" s="4"/>
      <c r="V4731" s="4"/>
      <c r="W4731" s="4"/>
      <c r="AG4731" s="9"/>
      <c r="AT4731" s="4"/>
      <c r="AU4731" s="4"/>
      <c r="BA4731" s="4"/>
      <c r="BB4731" s="4"/>
    </row>
    <row r="4732" spans="15:54" x14ac:dyDescent="0.4">
      <c r="O4732" s="4"/>
      <c r="P4732" s="4"/>
      <c r="V4732" s="4"/>
      <c r="W4732" s="4"/>
      <c r="AG4732" s="9"/>
      <c r="AT4732" s="4"/>
      <c r="AU4732" s="4"/>
      <c r="BA4732" s="4"/>
      <c r="BB4732" s="4"/>
    </row>
    <row r="4733" spans="15:54" x14ac:dyDescent="0.4">
      <c r="O4733" s="4"/>
      <c r="P4733" s="4"/>
      <c r="V4733" s="4"/>
      <c r="W4733" s="4"/>
      <c r="AG4733" s="9"/>
      <c r="AT4733" s="4"/>
      <c r="AU4733" s="4"/>
      <c r="BA4733" s="4"/>
      <c r="BB4733" s="4"/>
    </row>
    <row r="4734" spans="15:54" x14ac:dyDescent="0.4">
      <c r="O4734" s="4"/>
      <c r="P4734" s="4"/>
      <c r="V4734" s="4"/>
      <c r="W4734" s="4"/>
      <c r="AG4734" s="9"/>
      <c r="AT4734" s="4"/>
      <c r="AU4734" s="4"/>
      <c r="BA4734" s="4"/>
      <c r="BB4734" s="4"/>
    </row>
    <row r="4735" spans="15:54" x14ac:dyDescent="0.4">
      <c r="O4735" s="4"/>
      <c r="P4735" s="4"/>
      <c r="V4735" s="4"/>
      <c r="W4735" s="4"/>
      <c r="AG4735" s="9"/>
      <c r="AT4735" s="4"/>
      <c r="AU4735" s="4"/>
      <c r="BA4735" s="4"/>
      <c r="BB4735" s="4"/>
    </row>
    <row r="4736" spans="15:54" x14ac:dyDescent="0.4">
      <c r="O4736" s="4"/>
      <c r="P4736" s="4"/>
      <c r="V4736" s="4"/>
      <c r="W4736" s="4"/>
      <c r="AG4736" s="9"/>
      <c r="AT4736" s="4"/>
      <c r="AU4736" s="4"/>
      <c r="BA4736" s="4"/>
      <c r="BB4736" s="4"/>
    </row>
    <row r="4737" spans="15:54" x14ac:dyDescent="0.4">
      <c r="O4737" s="4"/>
      <c r="P4737" s="4"/>
      <c r="V4737" s="4"/>
      <c r="W4737" s="4"/>
      <c r="AG4737" s="9"/>
      <c r="AT4737" s="4"/>
      <c r="AU4737" s="4"/>
      <c r="BA4737" s="4"/>
      <c r="BB4737" s="4"/>
    </row>
    <row r="4738" spans="15:54" x14ac:dyDescent="0.4">
      <c r="O4738" s="4"/>
      <c r="P4738" s="4"/>
      <c r="V4738" s="4"/>
      <c r="W4738" s="4"/>
      <c r="AG4738" s="9"/>
      <c r="AT4738" s="4"/>
      <c r="AU4738" s="4"/>
      <c r="BA4738" s="4"/>
      <c r="BB4738" s="4"/>
    </row>
    <row r="4739" spans="15:54" x14ac:dyDescent="0.4">
      <c r="O4739" s="4"/>
      <c r="P4739" s="4"/>
      <c r="V4739" s="4"/>
      <c r="W4739" s="4"/>
      <c r="AG4739" s="9"/>
      <c r="AT4739" s="4"/>
      <c r="AU4739" s="4"/>
      <c r="BA4739" s="4"/>
      <c r="BB4739" s="4"/>
    </row>
    <row r="4740" spans="15:54" x14ac:dyDescent="0.4">
      <c r="O4740" s="4"/>
      <c r="P4740" s="4"/>
      <c r="V4740" s="4"/>
      <c r="W4740" s="4"/>
      <c r="AG4740" s="9"/>
      <c r="AT4740" s="4"/>
      <c r="AU4740" s="4"/>
      <c r="BA4740" s="4"/>
      <c r="BB4740" s="4"/>
    </row>
    <row r="4741" spans="15:54" x14ac:dyDescent="0.4">
      <c r="O4741" s="4"/>
      <c r="P4741" s="4"/>
      <c r="V4741" s="4"/>
      <c r="W4741" s="4"/>
      <c r="AG4741" s="9"/>
      <c r="AT4741" s="4"/>
      <c r="AU4741" s="4"/>
      <c r="BA4741" s="4"/>
      <c r="BB4741" s="4"/>
    </row>
    <row r="4742" spans="15:54" x14ac:dyDescent="0.4">
      <c r="O4742" s="4"/>
      <c r="P4742" s="4"/>
      <c r="V4742" s="4"/>
      <c r="W4742" s="4"/>
      <c r="AG4742" s="9"/>
      <c r="AT4742" s="4"/>
      <c r="AU4742" s="4"/>
      <c r="BA4742" s="4"/>
      <c r="BB4742" s="4"/>
    </row>
    <row r="4743" spans="15:54" x14ac:dyDescent="0.4">
      <c r="O4743" s="4"/>
      <c r="P4743" s="4"/>
      <c r="V4743" s="4"/>
      <c r="W4743" s="4"/>
      <c r="AG4743" s="9"/>
      <c r="AT4743" s="4"/>
      <c r="AU4743" s="4"/>
      <c r="BA4743" s="4"/>
      <c r="BB4743" s="4"/>
    </row>
    <row r="4744" spans="15:54" x14ac:dyDescent="0.4">
      <c r="O4744" s="4"/>
      <c r="P4744" s="4"/>
      <c r="V4744" s="4"/>
      <c r="W4744" s="4"/>
      <c r="AT4744" s="4"/>
      <c r="AU4744" s="4"/>
      <c r="BA4744" s="4"/>
      <c r="BB4744" s="4"/>
    </row>
    <row r="4745" spans="15:54" x14ac:dyDescent="0.4">
      <c r="O4745" s="4"/>
      <c r="P4745" s="4"/>
      <c r="V4745" s="4"/>
      <c r="W4745" s="4"/>
      <c r="AG4745" s="9"/>
      <c r="AT4745" s="4"/>
      <c r="AU4745" s="4"/>
      <c r="BA4745" s="4"/>
      <c r="BB4745" s="4"/>
    </row>
    <row r="4746" spans="15:54" x14ac:dyDescent="0.4">
      <c r="O4746" s="4"/>
      <c r="P4746" s="4"/>
      <c r="V4746" s="4"/>
      <c r="W4746" s="4"/>
      <c r="AG4746" s="9"/>
      <c r="AT4746" s="4"/>
      <c r="AU4746" s="4"/>
      <c r="BA4746" s="4"/>
      <c r="BB4746" s="4"/>
    </row>
    <row r="4747" spans="15:54" x14ac:dyDescent="0.4">
      <c r="O4747" s="4"/>
      <c r="P4747" s="4"/>
      <c r="V4747" s="4"/>
      <c r="W4747" s="4"/>
      <c r="AG4747" s="9"/>
      <c r="AT4747" s="4"/>
      <c r="AU4747" s="4"/>
      <c r="BA4747" s="4"/>
      <c r="BB4747" s="4"/>
    </row>
    <row r="4748" spans="15:54" x14ac:dyDescent="0.4">
      <c r="O4748" s="4"/>
      <c r="P4748" s="4"/>
      <c r="V4748" s="4"/>
      <c r="W4748" s="4"/>
      <c r="AG4748" s="9"/>
      <c r="AT4748" s="4"/>
      <c r="AU4748" s="4"/>
      <c r="BA4748" s="4"/>
      <c r="BB4748" s="4"/>
    </row>
    <row r="4749" spans="15:54" x14ac:dyDescent="0.4">
      <c r="O4749" s="4"/>
      <c r="P4749" s="4"/>
      <c r="V4749" s="4"/>
      <c r="W4749" s="4"/>
      <c r="AG4749" s="9"/>
      <c r="AT4749" s="4"/>
      <c r="AU4749" s="4"/>
      <c r="BA4749" s="4"/>
      <c r="BB4749" s="4"/>
    </row>
    <row r="4750" spans="15:54" x14ac:dyDescent="0.4">
      <c r="O4750" s="4"/>
      <c r="P4750" s="4"/>
      <c r="V4750" s="4"/>
      <c r="W4750" s="4"/>
      <c r="AG4750" s="9"/>
      <c r="AT4750" s="4"/>
      <c r="AU4750" s="4"/>
      <c r="BA4750" s="4"/>
      <c r="BB4750" s="4"/>
    </row>
    <row r="4751" spans="15:54" x14ac:dyDescent="0.4">
      <c r="O4751" s="4"/>
      <c r="P4751" s="4"/>
      <c r="V4751" s="4"/>
      <c r="W4751" s="4"/>
      <c r="AG4751" s="9"/>
      <c r="AT4751" s="4"/>
      <c r="AU4751" s="4"/>
      <c r="BA4751" s="4"/>
      <c r="BB4751" s="4"/>
    </row>
    <row r="4752" spans="15:54" x14ac:dyDescent="0.4">
      <c r="O4752" s="4"/>
      <c r="P4752" s="4"/>
      <c r="V4752" s="4"/>
      <c r="W4752" s="4"/>
      <c r="AG4752" s="9"/>
      <c r="AT4752" s="4"/>
      <c r="AU4752" s="4"/>
      <c r="BA4752" s="4"/>
      <c r="BB4752" s="4"/>
    </row>
    <row r="4753" spans="15:54" x14ac:dyDescent="0.4">
      <c r="O4753" s="4"/>
      <c r="P4753" s="4"/>
      <c r="V4753" s="4"/>
      <c r="W4753" s="4"/>
      <c r="AG4753" s="9"/>
      <c r="AT4753" s="4"/>
      <c r="AU4753" s="4"/>
      <c r="BA4753" s="4"/>
      <c r="BB4753" s="4"/>
    </row>
    <row r="4754" spans="15:54" x14ac:dyDescent="0.4">
      <c r="O4754" s="4"/>
      <c r="P4754" s="4"/>
      <c r="V4754" s="4"/>
      <c r="W4754" s="4"/>
      <c r="AG4754" s="9"/>
      <c r="AT4754" s="4"/>
      <c r="AU4754" s="4"/>
      <c r="BA4754" s="4"/>
      <c r="BB4754" s="4"/>
    </row>
    <row r="4755" spans="15:54" x14ac:dyDescent="0.4">
      <c r="O4755" s="4"/>
      <c r="P4755" s="4"/>
      <c r="V4755" s="4"/>
      <c r="W4755" s="4"/>
      <c r="AG4755" s="9"/>
      <c r="AT4755" s="4"/>
      <c r="AU4755" s="4"/>
      <c r="BA4755" s="4"/>
      <c r="BB4755" s="4"/>
    </row>
    <row r="4756" spans="15:54" x14ac:dyDescent="0.4">
      <c r="O4756" s="4"/>
      <c r="P4756" s="4"/>
      <c r="V4756" s="4"/>
      <c r="W4756" s="4"/>
      <c r="AG4756" s="9"/>
      <c r="AT4756" s="4"/>
      <c r="AU4756" s="4"/>
      <c r="BA4756" s="4"/>
      <c r="BB4756" s="4"/>
    </row>
    <row r="4757" spans="15:54" x14ac:dyDescent="0.4">
      <c r="O4757" s="4"/>
      <c r="P4757" s="4"/>
      <c r="V4757" s="4"/>
      <c r="W4757" s="4"/>
      <c r="AG4757" s="9"/>
      <c r="AT4757" s="4"/>
      <c r="AU4757" s="4"/>
      <c r="BA4757" s="4"/>
      <c r="BB4757" s="4"/>
    </row>
    <row r="4758" spans="15:54" x14ac:dyDescent="0.4">
      <c r="O4758" s="4"/>
      <c r="P4758" s="4"/>
      <c r="V4758" s="4"/>
      <c r="W4758" s="4"/>
      <c r="AG4758" s="9"/>
      <c r="AT4758" s="4"/>
      <c r="AU4758" s="4"/>
      <c r="BA4758" s="4"/>
      <c r="BB4758" s="4"/>
    </row>
    <row r="4759" spans="15:54" x14ac:dyDescent="0.4">
      <c r="O4759" s="4"/>
      <c r="P4759" s="4"/>
      <c r="V4759" s="4"/>
      <c r="W4759" s="4"/>
      <c r="AG4759" s="9"/>
      <c r="AT4759" s="4"/>
      <c r="AU4759" s="4"/>
      <c r="BA4759" s="4"/>
      <c r="BB4759" s="4"/>
    </row>
    <row r="4760" spans="15:54" x14ac:dyDescent="0.4">
      <c r="O4760" s="4"/>
      <c r="P4760" s="4"/>
      <c r="V4760" s="4"/>
      <c r="W4760" s="4"/>
      <c r="AG4760" s="9"/>
      <c r="AT4760" s="4"/>
      <c r="AU4760" s="4"/>
      <c r="BA4760" s="4"/>
      <c r="BB4760" s="4"/>
    </row>
    <row r="4761" spans="15:54" x14ac:dyDescent="0.4">
      <c r="O4761" s="4"/>
      <c r="P4761" s="4"/>
      <c r="V4761" s="4"/>
      <c r="W4761" s="4"/>
      <c r="AG4761" s="9"/>
      <c r="AT4761" s="4"/>
      <c r="AU4761" s="4"/>
      <c r="BA4761" s="4"/>
      <c r="BB4761" s="4"/>
    </row>
    <row r="4762" spans="15:54" x14ac:dyDescent="0.4">
      <c r="O4762" s="4"/>
      <c r="P4762" s="4"/>
      <c r="V4762" s="4"/>
      <c r="W4762" s="4"/>
      <c r="AG4762" s="9"/>
      <c r="AT4762" s="4"/>
      <c r="AU4762" s="4"/>
      <c r="BA4762" s="4"/>
      <c r="BB4762" s="4"/>
    </row>
    <row r="4763" spans="15:54" x14ac:dyDescent="0.4">
      <c r="O4763" s="4"/>
      <c r="P4763" s="4"/>
      <c r="V4763" s="4"/>
      <c r="W4763" s="4"/>
      <c r="AG4763" s="9"/>
      <c r="AT4763" s="4"/>
      <c r="AU4763" s="4"/>
      <c r="BA4763" s="4"/>
      <c r="BB4763" s="4"/>
    </row>
    <row r="4764" spans="15:54" x14ac:dyDescent="0.4">
      <c r="O4764" s="4"/>
      <c r="P4764" s="4"/>
      <c r="V4764" s="4"/>
      <c r="W4764" s="4"/>
      <c r="AG4764" s="9"/>
      <c r="AT4764" s="4"/>
      <c r="AU4764" s="4"/>
      <c r="BA4764" s="4"/>
      <c r="BB4764" s="4"/>
    </row>
    <row r="4765" spans="15:54" x14ac:dyDescent="0.4">
      <c r="O4765" s="4"/>
      <c r="P4765" s="4"/>
      <c r="V4765" s="4"/>
      <c r="W4765" s="4"/>
      <c r="AG4765" s="9"/>
      <c r="AT4765" s="4"/>
      <c r="AU4765" s="4"/>
      <c r="BA4765" s="4"/>
      <c r="BB4765" s="4"/>
    </row>
    <row r="4766" spans="15:54" x14ac:dyDescent="0.4">
      <c r="O4766" s="4"/>
      <c r="P4766" s="4"/>
      <c r="V4766" s="4"/>
      <c r="W4766" s="4"/>
      <c r="AG4766" s="9"/>
      <c r="AT4766" s="4"/>
      <c r="AU4766" s="4"/>
      <c r="BA4766" s="4"/>
      <c r="BB4766" s="4"/>
    </row>
    <row r="4767" spans="15:54" x14ac:dyDescent="0.4">
      <c r="O4767" s="4"/>
      <c r="P4767" s="4"/>
      <c r="V4767" s="4"/>
      <c r="W4767" s="4"/>
      <c r="AG4767" s="9"/>
      <c r="AT4767" s="4"/>
      <c r="AU4767" s="4"/>
      <c r="BA4767" s="4"/>
      <c r="BB4767" s="4"/>
    </row>
    <row r="4768" spans="15:54" x14ac:dyDescent="0.4">
      <c r="O4768" s="4"/>
      <c r="P4768" s="4"/>
      <c r="V4768" s="4"/>
      <c r="W4768" s="4"/>
      <c r="AG4768" s="9"/>
      <c r="AT4768" s="4"/>
      <c r="AU4768" s="4"/>
      <c r="BA4768" s="4"/>
      <c r="BB4768" s="4"/>
    </row>
    <row r="4769" spans="15:54" x14ac:dyDescent="0.4">
      <c r="O4769" s="4"/>
      <c r="P4769" s="4"/>
      <c r="V4769" s="4"/>
      <c r="W4769" s="4"/>
      <c r="AG4769" s="9"/>
      <c r="AT4769" s="4"/>
      <c r="AU4769" s="4"/>
      <c r="BA4769" s="4"/>
      <c r="BB4769" s="4"/>
    </row>
    <row r="4770" spans="15:54" x14ac:dyDescent="0.4">
      <c r="O4770" s="4"/>
      <c r="P4770" s="4"/>
      <c r="V4770" s="4"/>
      <c r="W4770" s="4"/>
      <c r="AG4770" s="9"/>
      <c r="AT4770" s="4"/>
      <c r="AU4770" s="4"/>
      <c r="BA4770" s="4"/>
      <c r="BB4770" s="4"/>
    </row>
    <row r="4771" spans="15:54" x14ac:dyDescent="0.4">
      <c r="O4771" s="4"/>
      <c r="P4771" s="4"/>
      <c r="V4771" s="4"/>
      <c r="W4771" s="4"/>
      <c r="AG4771" s="9"/>
      <c r="AT4771" s="4"/>
      <c r="AU4771" s="4"/>
      <c r="BA4771" s="4"/>
      <c r="BB4771" s="4"/>
    </row>
    <row r="4772" spans="15:54" x14ac:dyDescent="0.4">
      <c r="O4772" s="4"/>
      <c r="P4772" s="4"/>
      <c r="V4772" s="4"/>
      <c r="W4772" s="4"/>
      <c r="AG4772" s="9"/>
      <c r="AT4772" s="4"/>
      <c r="AU4772" s="4"/>
      <c r="BA4772" s="4"/>
      <c r="BB4772" s="4"/>
    </row>
    <row r="4773" spans="15:54" x14ac:dyDescent="0.4">
      <c r="O4773" s="4"/>
      <c r="P4773" s="4"/>
      <c r="V4773" s="4"/>
      <c r="W4773" s="4"/>
      <c r="AG4773" s="9"/>
      <c r="AT4773" s="4"/>
      <c r="AU4773" s="4"/>
      <c r="BA4773" s="4"/>
      <c r="BB4773" s="4"/>
    </row>
    <row r="4774" spans="15:54" x14ac:dyDescent="0.4">
      <c r="O4774" s="4"/>
      <c r="P4774" s="4"/>
      <c r="V4774" s="4"/>
      <c r="W4774" s="4"/>
      <c r="AG4774" s="9"/>
      <c r="AT4774" s="4"/>
      <c r="AU4774" s="4"/>
      <c r="BA4774" s="4"/>
      <c r="BB4774" s="4"/>
    </row>
    <row r="4775" spans="15:54" x14ac:dyDescent="0.4">
      <c r="O4775" s="4"/>
      <c r="P4775" s="4"/>
      <c r="V4775" s="4"/>
      <c r="W4775" s="4"/>
      <c r="AG4775" s="9"/>
      <c r="AT4775" s="4"/>
      <c r="AU4775" s="4"/>
      <c r="BA4775" s="4"/>
      <c r="BB4775" s="4"/>
    </row>
    <row r="4776" spans="15:54" x14ac:dyDescent="0.4">
      <c r="O4776" s="4"/>
      <c r="P4776" s="4"/>
      <c r="V4776" s="4"/>
      <c r="W4776" s="4"/>
      <c r="AG4776" s="9"/>
      <c r="AT4776" s="4"/>
      <c r="AU4776" s="4"/>
      <c r="BA4776" s="4"/>
      <c r="BB4776" s="4"/>
    </row>
    <row r="4777" spans="15:54" x14ac:dyDescent="0.4">
      <c r="O4777" s="4"/>
      <c r="P4777" s="4"/>
      <c r="V4777" s="4"/>
      <c r="W4777" s="4"/>
      <c r="AG4777" s="9"/>
      <c r="AT4777" s="4"/>
      <c r="AU4777" s="4"/>
      <c r="BA4777" s="4"/>
      <c r="BB4777" s="4"/>
    </row>
    <row r="4778" spans="15:54" x14ac:dyDescent="0.4">
      <c r="O4778" s="4"/>
      <c r="P4778" s="4"/>
      <c r="V4778" s="4"/>
      <c r="W4778" s="4"/>
      <c r="AG4778" s="9"/>
      <c r="AT4778" s="4"/>
      <c r="AU4778" s="4"/>
      <c r="BA4778" s="4"/>
      <c r="BB4778" s="4"/>
    </row>
    <row r="4779" spans="15:54" x14ac:dyDescent="0.4">
      <c r="O4779" s="4"/>
      <c r="P4779" s="4"/>
      <c r="V4779" s="4"/>
      <c r="W4779" s="4"/>
      <c r="AG4779" s="9"/>
      <c r="AT4779" s="4"/>
      <c r="AU4779" s="4"/>
      <c r="BA4779" s="4"/>
      <c r="BB4779" s="4"/>
    </row>
    <row r="4780" spans="15:54" x14ac:dyDescent="0.4">
      <c r="O4780" s="4"/>
      <c r="P4780" s="4"/>
      <c r="V4780" s="4"/>
      <c r="W4780" s="4"/>
      <c r="AG4780" s="9"/>
      <c r="AT4780" s="4"/>
      <c r="AU4780" s="4"/>
      <c r="BA4780" s="4"/>
      <c r="BB4780" s="4"/>
    </row>
    <row r="4781" spans="15:54" x14ac:dyDescent="0.4">
      <c r="O4781" s="4"/>
      <c r="P4781" s="4"/>
      <c r="V4781" s="4"/>
      <c r="W4781" s="4"/>
      <c r="AG4781" s="9"/>
      <c r="AT4781" s="4"/>
      <c r="AU4781" s="4"/>
      <c r="BA4781" s="4"/>
      <c r="BB4781" s="4"/>
    </row>
    <row r="4782" spans="15:54" x14ac:dyDescent="0.4">
      <c r="O4782" s="4"/>
      <c r="P4782" s="4"/>
      <c r="V4782" s="4"/>
      <c r="W4782" s="4"/>
      <c r="AG4782" s="9"/>
      <c r="AT4782" s="4"/>
      <c r="AU4782" s="4"/>
      <c r="BA4782" s="4"/>
      <c r="BB4782" s="4"/>
    </row>
    <row r="4783" spans="15:54" x14ac:dyDescent="0.4">
      <c r="O4783" s="4"/>
      <c r="P4783" s="4"/>
      <c r="V4783" s="4"/>
      <c r="W4783" s="4"/>
      <c r="AG4783" s="9"/>
      <c r="AT4783" s="4"/>
      <c r="AU4783" s="4"/>
      <c r="BA4783" s="4"/>
      <c r="BB4783" s="4"/>
    </row>
    <row r="4784" spans="15:54" x14ac:dyDescent="0.4">
      <c r="O4784" s="4"/>
      <c r="P4784" s="4"/>
      <c r="V4784" s="4"/>
      <c r="W4784" s="4"/>
      <c r="AG4784" s="9"/>
      <c r="AT4784" s="4"/>
      <c r="AU4784" s="4"/>
      <c r="BA4784" s="4"/>
      <c r="BB4784" s="4"/>
    </row>
    <row r="4785" spans="15:54" x14ac:dyDescent="0.4">
      <c r="O4785" s="4"/>
      <c r="P4785" s="4"/>
      <c r="V4785" s="4"/>
      <c r="W4785" s="4"/>
      <c r="AG4785" s="9"/>
      <c r="AT4785" s="4"/>
      <c r="AU4785" s="4"/>
      <c r="BA4785" s="4"/>
      <c r="BB4785" s="4"/>
    </row>
    <row r="4786" spans="15:54" x14ac:dyDescent="0.4">
      <c r="O4786" s="4"/>
      <c r="P4786" s="4"/>
      <c r="V4786" s="4"/>
      <c r="W4786" s="4"/>
      <c r="AG4786" s="9"/>
      <c r="AT4786" s="4"/>
      <c r="AU4786" s="4"/>
      <c r="BA4786" s="4"/>
      <c r="BB4786" s="4"/>
    </row>
    <row r="4787" spans="15:54" x14ac:dyDescent="0.4">
      <c r="O4787" s="4"/>
      <c r="P4787" s="4"/>
      <c r="V4787" s="4"/>
      <c r="W4787" s="4"/>
      <c r="AG4787" s="9"/>
      <c r="AT4787" s="4"/>
      <c r="AU4787" s="4"/>
      <c r="BA4787" s="4"/>
      <c r="BB4787" s="4"/>
    </row>
    <row r="4788" spans="15:54" x14ac:dyDescent="0.4">
      <c r="O4788" s="4"/>
      <c r="P4788" s="4"/>
      <c r="V4788" s="4"/>
      <c r="W4788" s="4"/>
      <c r="AG4788" s="9"/>
      <c r="AT4788" s="4"/>
      <c r="AU4788" s="4"/>
      <c r="BA4788" s="4"/>
      <c r="BB4788" s="4"/>
    </row>
    <row r="4789" spans="15:54" x14ac:dyDescent="0.4">
      <c r="O4789" s="4"/>
      <c r="P4789" s="4"/>
      <c r="V4789" s="4"/>
      <c r="W4789" s="4"/>
      <c r="AG4789" s="9"/>
      <c r="AT4789" s="4"/>
      <c r="AU4789" s="4"/>
      <c r="BA4789" s="4"/>
      <c r="BB4789" s="4"/>
    </row>
    <row r="4790" spans="15:54" x14ac:dyDescent="0.4">
      <c r="O4790" s="4"/>
      <c r="P4790" s="4"/>
      <c r="V4790" s="4"/>
      <c r="W4790" s="4"/>
      <c r="AG4790" s="9"/>
      <c r="AT4790" s="4"/>
      <c r="AU4790" s="4"/>
      <c r="BA4790" s="4"/>
      <c r="BB4790" s="4"/>
    </row>
    <row r="4791" spans="15:54" x14ac:dyDescent="0.4">
      <c r="O4791" s="4"/>
      <c r="P4791" s="4"/>
      <c r="V4791" s="4"/>
      <c r="W4791" s="4"/>
      <c r="AG4791" s="9"/>
      <c r="AT4791" s="4"/>
      <c r="AU4791" s="4"/>
      <c r="BA4791" s="4"/>
      <c r="BB4791" s="4"/>
    </row>
    <row r="4792" spans="15:54" x14ac:dyDescent="0.4">
      <c r="O4792" s="4"/>
      <c r="P4792" s="4"/>
      <c r="V4792" s="4"/>
      <c r="W4792" s="4"/>
      <c r="AG4792" s="9"/>
      <c r="AT4792" s="4"/>
      <c r="AU4792" s="4"/>
      <c r="BA4792" s="4"/>
      <c r="BB4792" s="4"/>
    </row>
    <row r="4793" spans="15:54" x14ac:dyDescent="0.4">
      <c r="O4793" s="4"/>
      <c r="P4793" s="4"/>
      <c r="V4793" s="4"/>
      <c r="W4793" s="4"/>
      <c r="AG4793" s="9"/>
      <c r="AT4793" s="4"/>
      <c r="AU4793" s="4"/>
      <c r="BA4793" s="4"/>
      <c r="BB4793" s="4"/>
    </row>
    <row r="4794" spans="15:54" x14ac:dyDescent="0.4">
      <c r="O4794" s="4"/>
      <c r="P4794" s="4"/>
      <c r="V4794" s="4"/>
      <c r="W4794" s="4"/>
      <c r="AG4794" s="9"/>
      <c r="AT4794" s="4"/>
      <c r="AU4794" s="4"/>
      <c r="BA4794" s="4"/>
      <c r="BB4794" s="4"/>
    </row>
    <row r="4795" spans="15:54" x14ac:dyDescent="0.4">
      <c r="O4795" s="4"/>
      <c r="P4795" s="4"/>
      <c r="V4795" s="4"/>
      <c r="W4795" s="4"/>
      <c r="AG4795" s="9"/>
      <c r="AT4795" s="4"/>
      <c r="AU4795" s="4"/>
      <c r="BA4795" s="4"/>
      <c r="BB4795" s="4"/>
    </row>
    <row r="4796" spans="15:54" x14ac:dyDescent="0.4">
      <c r="O4796" s="4"/>
      <c r="P4796" s="4"/>
      <c r="V4796" s="4"/>
      <c r="W4796" s="4"/>
      <c r="AG4796" s="9"/>
      <c r="AT4796" s="4"/>
      <c r="AU4796" s="4"/>
      <c r="BA4796" s="4"/>
      <c r="BB4796" s="4"/>
    </row>
    <row r="4797" spans="15:54" x14ac:dyDescent="0.4">
      <c r="O4797" s="4"/>
      <c r="P4797" s="4"/>
      <c r="V4797" s="4"/>
      <c r="W4797" s="4"/>
      <c r="AG4797" s="9"/>
      <c r="AT4797" s="4"/>
      <c r="AU4797" s="4"/>
      <c r="BA4797" s="4"/>
      <c r="BB4797" s="4"/>
    </row>
    <row r="4798" spans="15:54" x14ac:dyDescent="0.4">
      <c r="O4798" s="4"/>
      <c r="P4798" s="4"/>
      <c r="V4798" s="4"/>
      <c r="W4798" s="4"/>
      <c r="AG4798" s="9"/>
      <c r="AT4798" s="4"/>
      <c r="AU4798" s="4"/>
      <c r="BA4798" s="4"/>
      <c r="BB4798" s="4"/>
    </row>
    <row r="4799" spans="15:54" x14ac:dyDescent="0.4">
      <c r="O4799" s="4"/>
      <c r="P4799" s="4"/>
      <c r="V4799" s="4"/>
      <c r="W4799" s="4"/>
      <c r="AG4799" s="9"/>
      <c r="AT4799" s="4"/>
      <c r="AU4799" s="4"/>
      <c r="BA4799" s="4"/>
      <c r="BB4799" s="4"/>
    </row>
    <row r="4800" spans="15:54" x14ac:dyDescent="0.4">
      <c r="O4800" s="4"/>
      <c r="P4800" s="4"/>
      <c r="V4800" s="4"/>
      <c r="W4800" s="4"/>
      <c r="AG4800" s="9"/>
      <c r="AT4800" s="4"/>
      <c r="AU4800" s="4"/>
      <c r="BA4800" s="4"/>
      <c r="BB4800" s="4"/>
    </row>
    <row r="4801" spans="15:54" x14ac:dyDescent="0.4">
      <c r="O4801" s="4"/>
      <c r="P4801" s="4"/>
      <c r="V4801" s="4"/>
      <c r="W4801" s="4"/>
      <c r="AG4801" s="9"/>
      <c r="AT4801" s="4"/>
      <c r="AU4801" s="4"/>
      <c r="BA4801" s="4"/>
      <c r="BB4801" s="4"/>
    </row>
    <row r="4802" spans="15:54" x14ac:dyDescent="0.4">
      <c r="O4802" s="4"/>
      <c r="P4802" s="4"/>
      <c r="V4802" s="4"/>
      <c r="W4802" s="4"/>
      <c r="AG4802" s="9"/>
      <c r="AT4802" s="4"/>
      <c r="AU4802" s="4"/>
      <c r="BA4802" s="4"/>
      <c r="BB4802" s="4"/>
    </row>
    <row r="4803" spans="15:54" x14ac:dyDescent="0.4">
      <c r="O4803" s="4"/>
      <c r="P4803" s="4"/>
      <c r="V4803" s="4"/>
      <c r="W4803" s="4"/>
      <c r="AG4803" s="9"/>
      <c r="AT4803" s="4"/>
      <c r="AU4803" s="4"/>
      <c r="BA4803" s="4"/>
      <c r="BB4803" s="4"/>
    </row>
    <row r="4804" spans="15:54" x14ac:dyDescent="0.4">
      <c r="O4804" s="4"/>
      <c r="P4804" s="4"/>
      <c r="V4804" s="4"/>
      <c r="W4804" s="4"/>
      <c r="AG4804" s="9"/>
      <c r="AT4804" s="4"/>
      <c r="AU4804" s="4"/>
      <c r="BA4804" s="4"/>
      <c r="BB4804" s="4"/>
    </row>
    <row r="4805" spans="15:54" x14ac:dyDescent="0.4">
      <c r="O4805" s="4"/>
      <c r="P4805" s="4"/>
      <c r="V4805" s="4"/>
      <c r="W4805" s="4"/>
      <c r="AT4805" s="4"/>
      <c r="AU4805" s="4"/>
      <c r="BA4805" s="4"/>
      <c r="BB4805" s="4"/>
    </row>
    <row r="4806" spans="15:54" x14ac:dyDescent="0.4">
      <c r="O4806" s="4"/>
      <c r="P4806" s="4"/>
      <c r="V4806" s="4"/>
      <c r="W4806" s="4"/>
      <c r="AG4806" s="9"/>
      <c r="AT4806" s="4"/>
      <c r="AU4806" s="4"/>
      <c r="BA4806" s="4"/>
      <c r="BB4806" s="4"/>
    </row>
    <row r="4807" spans="15:54" x14ac:dyDescent="0.4">
      <c r="O4807" s="4"/>
      <c r="P4807" s="4"/>
      <c r="V4807" s="4"/>
      <c r="W4807" s="4"/>
      <c r="AG4807" s="9"/>
      <c r="AT4807" s="4"/>
      <c r="AU4807" s="4"/>
      <c r="BA4807" s="4"/>
      <c r="BB4807" s="4"/>
    </row>
    <row r="4808" spans="15:54" x14ac:dyDescent="0.4">
      <c r="O4808" s="4"/>
      <c r="P4808" s="4"/>
      <c r="V4808" s="4"/>
      <c r="W4808" s="4"/>
      <c r="AG4808" s="9"/>
      <c r="AT4808" s="4"/>
      <c r="AU4808" s="4"/>
      <c r="BA4808" s="4"/>
      <c r="BB4808" s="4"/>
    </row>
    <row r="4809" spans="15:54" x14ac:dyDescent="0.4">
      <c r="O4809" s="4"/>
      <c r="P4809" s="4"/>
      <c r="V4809" s="4"/>
      <c r="W4809" s="4"/>
      <c r="AG4809" s="9"/>
      <c r="AT4809" s="4"/>
      <c r="AU4809" s="4"/>
      <c r="BA4809" s="4"/>
      <c r="BB4809" s="4"/>
    </row>
    <row r="4810" spans="15:54" x14ac:dyDescent="0.4">
      <c r="O4810" s="4"/>
      <c r="P4810" s="4"/>
      <c r="V4810" s="4"/>
      <c r="W4810" s="4"/>
      <c r="AG4810" s="9"/>
      <c r="AT4810" s="4"/>
      <c r="AU4810" s="4"/>
      <c r="BA4810" s="4"/>
      <c r="BB4810" s="4"/>
    </row>
    <row r="4811" spans="15:54" x14ac:dyDescent="0.4">
      <c r="O4811" s="4"/>
      <c r="P4811" s="4"/>
      <c r="V4811" s="4"/>
      <c r="W4811" s="4"/>
      <c r="AG4811" s="9"/>
      <c r="AT4811" s="4"/>
      <c r="AU4811" s="4"/>
      <c r="BA4811" s="4"/>
      <c r="BB4811" s="4"/>
    </row>
    <row r="4812" spans="15:54" x14ac:dyDescent="0.4">
      <c r="O4812" s="4"/>
      <c r="P4812" s="4"/>
      <c r="V4812" s="4"/>
      <c r="W4812" s="4"/>
      <c r="AG4812" s="9"/>
      <c r="AT4812" s="4"/>
      <c r="AU4812" s="4"/>
      <c r="BA4812" s="4"/>
      <c r="BB4812" s="4"/>
    </row>
    <row r="4813" spans="15:54" x14ac:dyDescent="0.4">
      <c r="O4813" s="4"/>
      <c r="P4813" s="4"/>
      <c r="V4813" s="4"/>
      <c r="W4813" s="4"/>
      <c r="AG4813" s="9"/>
      <c r="AT4813" s="4"/>
      <c r="AU4813" s="4"/>
      <c r="BA4813" s="4"/>
      <c r="BB4813" s="4"/>
    </row>
    <row r="4814" spans="15:54" x14ac:dyDescent="0.4">
      <c r="O4814" s="4"/>
      <c r="P4814" s="4"/>
      <c r="V4814" s="4"/>
      <c r="W4814" s="4"/>
      <c r="AG4814" s="9"/>
      <c r="AT4814" s="4"/>
      <c r="AU4814" s="4"/>
      <c r="BA4814" s="4"/>
      <c r="BB4814" s="4"/>
    </row>
    <row r="4815" spans="15:54" x14ac:dyDescent="0.4">
      <c r="O4815" s="4"/>
      <c r="P4815" s="4"/>
      <c r="V4815" s="4"/>
      <c r="W4815" s="4"/>
      <c r="AG4815" s="9"/>
      <c r="AT4815" s="4"/>
      <c r="AU4815" s="4"/>
      <c r="BA4815" s="4"/>
      <c r="BB4815" s="4"/>
    </row>
    <row r="4816" spans="15:54" x14ac:dyDescent="0.4">
      <c r="O4816" s="4"/>
      <c r="P4816" s="4"/>
      <c r="V4816" s="4"/>
      <c r="W4816" s="4"/>
      <c r="AG4816" s="9"/>
      <c r="AT4816" s="4"/>
      <c r="AU4816" s="4"/>
      <c r="BA4816" s="4"/>
      <c r="BB4816" s="4"/>
    </row>
    <row r="4817" spans="15:54" x14ac:dyDescent="0.4">
      <c r="O4817" s="4"/>
      <c r="P4817" s="4"/>
      <c r="V4817" s="4"/>
      <c r="W4817" s="4"/>
      <c r="AG4817" s="9"/>
      <c r="AT4817" s="4"/>
      <c r="AU4817" s="4"/>
      <c r="BA4817" s="4"/>
      <c r="BB4817" s="4"/>
    </row>
    <row r="4818" spans="15:54" x14ac:dyDescent="0.4">
      <c r="O4818" s="4"/>
      <c r="P4818" s="4"/>
      <c r="V4818" s="4"/>
      <c r="W4818" s="4"/>
      <c r="AG4818" s="9"/>
      <c r="AT4818" s="4"/>
      <c r="AU4818" s="4"/>
      <c r="BA4818" s="4"/>
      <c r="BB4818" s="4"/>
    </row>
    <row r="4819" spans="15:54" x14ac:dyDescent="0.4">
      <c r="O4819" s="4"/>
      <c r="P4819" s="4"/>
      <c r="V4819" s="4"/>
      <c r="W4819" s="4"/>
      <c r="AG4819" s="9"/>
      <c r="AT4819" s="4"/>
      <c r="AU4819" s="4"/>
      <c r="BA4819" s="4"/>
      <c r="BB4819" s="4"/>
    </row>
    <row r="4820" spans="15:54" x14ac:dyDescent="0.4">
      <c r="O4820" s="4"/>
      <c r="P4820" s="4"/>
      <c r="V4820" s="4"/>
      <c r="W4820" s="4"/>
      <c r="AG4820" s="9"/>
      <c r="AT4820" s="4"/>
      <c r="AU4820" s="4"/>
      <c r="BA4820" s="4"/>
      <c r="BB4820" s="4"/>
    </row>
    <row r="4821" spans="15:54" x14ac:dyDescent="0.4">
      <c r="O4821" s="4"/>
      <c r="P4821" s="4"/>
      <c r="V4821" s="4"/>
      <c r="W4821" s="4"/>
      <c r="AG4821" s="9"/>
      <c r="AT4821" s="4"/>
      <c r="AU4821" s="4"/>
      <c r="BA4821" s="4"/>
      <c r="BB4821" s="4"/>
    </row>
    <row r="4822" spans="15:54" x14ac:dyDescent="0.4">
      <c r="O4822" s="4"/>
      <c r="P4822" s="4"/>
      <c r="V4822" s="4"/>
      <c r="W4822" s="4"/>
      <c r="AG4822" s="9"/>
      <c r="AT4822" s="4"/>
      <c r="AU4822" s="4"/>
      <c r="BA4822" s="4"/>
      <c r="BB4822" s="4"/>
    </row>
    <row r="4823" spans="15:54" x14ac:dyDescent="0.4">
      <c r="O4823" s="4"/>
      <c r="P4823" s="4"/>
      <c r="V4823" s="4"/>
      <c r="W4823" s="4"/>
      <c r="AG4823" s="9"/>
      <c r="AT4823" s="4"/>
      <c r="AU4823" s="4"/>
      <c r="BA4823" s="4"/>
      <c r="BB4823" s="4"/>
    </row>
    <row r="4824" spans="15:54" x14ac:dyDescent="0.4">
      <c r="O4824" s="4"/>
      <c r="P4824" s="4"/>
      <c r="V4824" s="4"/>
      <c r="W4824" s="4"/>
      <c r="AG4824" s="9"/>
      <c r="AT4824" s="4"/>
      <c r="AU4824" s="4"/>
      <c r="BA4824" s="4"/>
      <c r="BB4824" s="4"/>
    </row>
    <row r="4825" spans="15:54" x14ac:dyDescent="0.4">
      <c r="O4825" s="4"/>
      <c r="P4825" s="4"/>
      <c r="V4825" s="4"/>
      <c r="W4825" s="4"/>
      <c r="AT4825" s="4"/>
      <c r="AU4825" s="4"/>
      <c r="BA4825" s="4"/>
      <c r="BB4825" s="4"/>
    </row>
    <row r="4826" spans="15:54" x14ac:dyDescent="0.4">
      <c r="O4826" s="4"/>
      <c r="P4826" s="4"/>
      <c r="V4826" s="4"/>
      <c r="W4826" s="4"/>
      <c r="AG4826" s="9"/>
      <c r="AT4826" s="4"/>
      <c r="AU4826" s="4"/>
      <c r="BA4826" s="4"/>
      <c r="BB4826" s="4"/>
    </row>
    <row r="4827" spans="15:54" x14ac:dyDescent="0.4">
      <c r="O4827" s="4"/>
      <c r="P4827" s="4"/>
      <c r="V4827" s="4"/>
      <c r="W4827" s="4"/>
      <c r="AG4827" s="9"/>
      <c r="AT4827" s="4"/>
      <c r="AU4827" s="4"/>
      <c r="BA4827" s="4"/>
      <c r="BB4827" s="4"/>
    </row>
    <row r="4828" spans="15:54" x14ac:dyDescent="0.4">
      <c r="O4828" s="4"/>
      <c r="P4828" s="4"/>
      <c r="V4828" s="4"/>
      <c r="W4828" s="4"/>
      <c r="AG4828" s="9"/>
      <c r="AT4828" s="4"/>
      <c r="AU4828" s="4"/>
      <c r="BA4828" s="4"/>
      <c r="BB4828" s="4"/>
    </row>
    <row r="4829" spans="15:54" x14ac:dyDescent="0.4">
      <c r="O4829" s="4"/>
      <c r="P4829" s="4"/>
      <c r="V4829" s="4"/>
      <c r="W4829" s="4"/>
      <c r="AG4829" s="9"/>
      <c r="AT4829" s="4"/>
      <c r="AU4829" s="4"/>
      <c r="BA4829" s="4"/>
      <c r="BB4829" s="4"/>
    </row>
    <row r="4830" spans="15:54" x14ac:dyDescent="0.4">
      <c r="O4830" s="4"/>
      <c r="P4830" s="4"/>
      <c r="V4830" s="4"/>
      <c r="W4830" s="4"/>
      <c r="AG4830" s="9"/>
      <c r="AT4830" s="4"/>
      <c r="AU4830" s="4"/>
      <c r="BA4830" s="4"/>
      <c r="BB4830" s="4"/>
    </row>
    <row r="4831" spans="15:54" x14ac:dyDescent="0.4">
      <c r="O4831" s="4"/>
      <c r="P4831" s="4"/>
      <c r="V4831" s="4"/>
      <c r="W4831" s="4"/>
      <c r="AG4831" s="9"/>
      <c r="AT4831" s="4"/>
      <c r="AU4831" s="4"/>
      <c r="BA4831" s="4"/>
      <c r="BB4831" s="4"/>
    </row>
    <row r="4832" spans="15:54" x14ac:dyDescent="0.4">
      <c r="O4832" s="4"/>
      <c r="P4832" s="4"/>
      <c r="V4832" s="4"/>
      <c r="W4832" s="4"/>
      <c r="AG4832" s="9"/>
      <c r="AT4832" s="4"/>
      <c r="AU4832" s="4"/>
      <c r="BA4832" s="4"/>
      <c r="BB4832" s="4"/>
    </row>
    <row r="4833" spans="15:54" x14ac:dyDescent="0.4">
      <c r="O4833" s="4"/>
      <c r="P4833" s="4"/>
      <c r="V4833" s="4"/>
      <c r="W4833" s="4"/>
      <c r="AG4833" s="9"/>
      <c r="AT4833" s="4"/>
      <c r="AU4833" s="4"/>
      <c r="BA4833" s="4"/>
      <c r="BB4833" s="4"/>
    </row>
    <row r="4834" spans="15:54" x14ac:dyDescent="0.4">
      <c r="O4834" s="4"/>
      <c r="P4834" s="4"/>
      <c r="V4834" s="4"/>
      <c r="W4834" s="4"/>
      <c r="AG4834" s="9"/>
      <c r="AT4834" s="4"/>
      <c r="AU4834" s="4"/>
      <c r="BA4834" s="4"/>
      <c r="BB4834" s="4"/>
    </row>
    <row r="4835" spans="15:54" x14ac:dyDescent="0.4">
      <c r="O4835" s="4"/>
      <c r="P4835" s="4"/>
      <c r="V4835" s="4"/>
      <c r="W4835" s="4"/>
      <c r="AG4835" s="9"/>
      <c r="AT4835" s="4"/>
      <c r="AU4835" s="4"/>
      <c r="BA4835" s="4"/>
      <c r="BB4835" s="4"/>
    </row>
    <row r="4836" spans="15:54" x14ac:dyDescent="0.4">
      <c r="O4836" s="4"/>
      <c r="P4836" s="4"/>
      <c r="V4836" s="4"/>
      <c r="W4836" s="4"/>
      <c r="AG4836" s="9"/>
      <c r="AT4836" s="4"/>
      <c r="AU4836" s="4"/>
      <c r="BA4836" s="4"/>
      <c r="BB4836" s="4"/>
    </row>
    <row r="4837" spans="15:54" x14ac:dyDescent="0.4">
      <c r="O4837" s="4"/>
      <c r="P4837" s="4"/>
      <c r="V4837" s="4"/>
      <c r="W4837" s="4"/>
      <c r="AG4837" s="9"/>
      <c r="AT4837" s="4"/>
      <c r="AU4837" s="4"/>
      <c r="BA4837" s="4"/>
      <c r="BB4837" s="4"/>
    </row>
    <row r="4838" spans="15:54" x14ac:dyDescent="0.4">
      <c r="O4838" s="4"/>
      <c r="P4838" s="4"/>
      <c r="V4838" s="4"/>
      <c r="W4838" s="4"/>
      <c r="AG4838" s="9"/>
      <c r="AT4838" s="4"/>
      <c r="AU4838" s="4"/>
      <c r="BA4838" s="4"/>
      <c r="BB4838" s="4"/>
    </row>
    <row r="4839" spans="15:54" x14ac:dyDescent="0.4">
      <c r="O4839" s="4"/>
      <c r="P4839" s="4"/>
      <c r="V4839" s="4"/>
      <c r="W4839" s="4"/>
      <c r="AG4839" s="9"/>
      <c r="AT4839" s="4"/>
      <c r="AU4839" s="4"/>
      <c r="BA4839" s="4"/>
      <c r="BB4839" s="4"/>
    </row>
    <row r="4840" spans="15:54" x14ac:dyDescent="0.4">
      <c r="O4840" s="4"/>
      <c r="P4840" s="4"/>
      <c r="V4840" s="4"/>
      <c r="W4840" s="4"/>
      <c r="AG4840" s="9"/>
      <c r="AT4840" s="4"/>
      <c r="AU4840" s="4"/>
      <c r="BA4840" s="4"/>
      <c r="BB4840" s="4"/>
    </row>
    <row r="4841" spans="15:54" x14ac:dyDescent="0.4">
      <c r="O4841" s="4"/>
      <c r="P4841" s="4"/>
      <c r="V4841" s="4"/>
      <c r="W4841" s="4"/>
      <c r="AG4841" s="9"/>
      <c r="AT4841" s="4"/>
      <c r="AU4841" s="4"/>
      <c r="BA4841" s="4"/>
      <c r="BB4841" s="4"/>
    </row>
    <row r="4842" spans="15:54" x14ac:dyDescent="0.4">
      <c r="O4842" s="4"/>
      <c r="P4842" s="4"/>
      <c r="V4842" s="4"/>
      <c r="W4842" s="4"/>
      <c r="AG4842" s="9"/>
      <c r="AT4842" s="4"/>
      <c r="AU4842" s="4"/>
      <c r="BA4842" s="4"/>
      <c r="BB4842" s="4"/>
    </row>
    <row r="4843" spans="15:54" x14ac:dyDescent="0.4">
      <c r="O4843" s="4"/>
      <c r="P4843" s="4"/>
      <c r="V4843" s="4"/>
      <c r="W4843" s="4"/>
      <c r="AG4843" s="9"/>
      <c r="AT4843" s="4"/>
      <c r="AU4843" s="4"/>
      <c r="BA4843" s="4"/>
      <c r="BB4843" s="4"/>
    </row>
    <row r="4844" spans="15:54" x14ac:dyDescent="0.4">
      <c r="O4844" s="4"/>
      <c r="P4844" s="4"/>
      <c r="V4844" s="4"/>
      <c r="W4844" s="4"/>
      <c r="AG4844" s="9"/>
      <c r="AT4844" s="4"/>
      <c r="AU4844" s="4"/>
      <c r="BA4844" s="4"/>
      <c r="BB4844" s="4"/>
    </row>
    <row r="4845" spans="15:54" x14ac:dyDescent="0.4">
      <c r="O4845" s="4"/>
      <c r="P4845" s="4"/>
      <c r="V4845" s="4"/>
      <c r="W4845" s="4"/>
      <c r="AG4845" s="9"/>
      <c r="AT4845" s="4"/>
      <c r="AU4845" s="4"/>
      <c r="BA4845" s="4"/>
      <c r="BB4845" s="4"/>
    </row>
    <row r="4846" spans="15:54" x14ac:dyDescent="0.4">
      <c r="O4846" s="4"/>
      <c r="P4846" s="4"/>
      <c r="V4846" s="4"/>
      <c r="W4846" s="4"/>
      <c r="AG4846" s="9"/>
      <c r="AT4846" s="4"/>
      <c r="AU4846" s="4"/>
      <c r="BA4846" s="4"/>
      <c r="BB4846" s="4"/>
    </row>
    <row r="4847" spans="15:54" x14ac:dyDescent="0.4">
      <c r="O4847" s="4"/>
      <c r="P4847" s="4"/>
      <c r="V4847" s="4"/>
      <c r="W4847" s="4"/>
      <c r="AG4847" s="9"/>
      <c r="AT4847" s="4"/>
      <c r="AU4847" s="4"/>
      <c r="BA4847" s="4"/>
      <c r="BB4847" s="4"/>
    </row>
    <row r="4848" spans="15:54" x14ac:dyDescent="0.4">
      <c r="O4848" s="4"/>
      <c r="P4848" s="4"/>
      <c r="V4848" s="4"/>
      <c r="W4848" s="4"/>
      <c r="AG4848" s="9"/>
      <c r="AT4848" s="4"/>
      <c r="AU4848" s="4"/>
      <c r="BA4848" s="4"/>
      <c r="BB4848" s="4"/>
    </row>
    <row r="4849" spans="15:54" x14ac:dyDescent="0.4">
      <c r="O4849" s="4"/>
      <c r="P4849" s="4"/>
      <c r="V4849" s="4"/>
      <c r="W4849" s="4"/>
      <c r="AG4849" s="9"/>
      <c r="AT4849" s="4"/>
      <c r="AU4849" s="4"/>
      <c r="BA4849" s="4"/>
      <c r="BB4849" s="4"/>
    </row>
    <row r="4850" spans="15:54" x14ac:dyDescent="0.4">
      <c r="O4850" s="4"/>
      <c r="P4850" s="4"/>
      <c r="V4850" s="4"/>
      <c r="W4850" s="4"/>
      <c r="AG4850" s="9"/>
      <c r="AT4850" s="4"/>
      <c r="AU4850" s="4"/>
      <c r="BA4850" s="4"/>
      <c r="BB4850" s="4"/>
    </row>
    <row r="4851" spans="15:54" x14ac:dyDescent="0.4">
      <c r="O4851" s="4"/>
      <c r="P4851" s="4"/>
      <c r="V4851" s="4"/>
      <c r="W4851" s="4"/>
      <c r="AG4851" s="9"/>
      <c r="AT4851" s="4"/>
      <c r="AU4851" s="4"/>
      <c r="BA4851" s="4"/>
      <c r="BB4851" s="4"/>
    </row>
    <row r="4852" spans="15:54" x14ac:dyDescent="0.4">
      <c r="O4852" s="4"/>
      <c r="P4852" s="4"/>
      <c r="V4852" s="4"/>
      <c r="W4852" s="4"/>
      <c r="AG4852" s="9"/>
      <c r="AT4852" s="4"/>
      <c r="AU4852" s="4"/>
      <c r="BA4852" s="4"/>
      <c r="BB4852" s="4"/>
    </row>
    <row r="4853" spans="15:54" x14ac:dyDescent="0.4">
      <c r="O4853" s="4"/>
      <c r="P4853" s="4"/>
      <c r="V4853" s="4"/>
      <c r="W4853" s="4"/>
      <c r="AG4853" s="9"/>
      <c r="AT4853" s="4"/>
      <c r="AU4853" s="4"/>
      <c r="BA4853" s="4"/>
      <c r="BB4853" s="4"/>
    </row>
    <row r="4854" spans="15:54" x14ac:dyDescent="0.4">
      <c r="O4854" s="4"/>
      <c r="P4854" s="4"/>
      <c r="V4854" s="4"/>
      <c r="W4854" s="4"/>
      <c r="AG4854" s="9"/>
      <c r="AT4854" s="4"/>
      <c r="AU4854" s="4"/>
      <c r="BA4854" s="4"/>
      <c r="BB4854" s="4"/>
    </row>
    <row r="4855" spans="15:54" x14ac:dyDescent="0.4">
      <c r="O4855" s="4"/>
      <c r="P4855" s="4"/>
      <c r="V4855" s="4"/>
      <c r="W4855" s="4"/>
      <c r="AG4855" s="9"/>
      <c r="AT4855" s="4"/>
      <c r="AU4855" s="4"/>
      <c r="BA4855" s="4"/>
      <c r="BB4855" s="4"/>
    </row>
    <row r="4856" spans="15:54" x14ac:dyDescent="0.4">
      <c r="O4856" s="4"/>
      <c r="P4856" s="4"/>
      <c r="V4856" s="4"/>
      <c r="W4856" s="4"/>
      <c r="AG4856" s="9"/>
      <c r="AT4856" s="4"/>
      <c r="AU4856" s="4"/>
      <c r="BA4856" s="4"/>
      <c r="BB4856" s="4"/>
    </row>
    <row r="4857" spans="15:54" x14ac:dyDescent="0.4">
      <c r="O4857" s="4"/>
      <c r="P4857" s="4"/>
      <c r="V4857" s="4"/>
      <c r="W4857" s="4"/>
      <c r="AG4857" s="9"/>
      <c r="AT4857" s="4"/>
      <c r="AU4857" s="4"/>
      <c r="BA4857" s="4"/>
      <c r="BB4857" s="4"/>
    </row>
    <row r="4858" spans="15:54" x14ac:dyDescent="0.4">
      <c r="O4858" s="4"/>
      <c r="P4858" s="4"/>
      <c r="V4858" s="4"/>
      <c r="W4858" s="4"/>
      <c r="AG4858" s="9"/>
      <c r="AT4858" s="4"/>
      <c r="AU4858" s="4"/>
      <c r="BA4858" s="4"/>
      <c r="BB4858" s="4"/>
    </row>
    <row r="4859" spans="15:54" x14ac:dyDescent="0.4">
      <c r="O4859" s="4"/>
      <c r="P4859" s="4"/>
      <c r="V4859" s="4"/>
      <c r="W4859" s="4"/>
      <c r="AG4859" s="9"/>
      <c r="AT4859" s="4"/>
      <c r="AU4859" s="4"/>
      <c r="BA4859" s="4"/>
      <c r="BB4859" s="4"/>
    </row>
    <row r="4860" spans="15:54" x14ac:dyDescent="0.4">
      <c r="O4860" s="4"/>
      <c r="P4860" s="4"/>
      <c r="V4860" s="4"/>
      <c r="W4860" s="4"/>
      <c r="AG4860" s="9"/>
      <c r="AT4860" s="4"/>
      <c r="AU4860" s="4"/>
      <c r="BA4860" s="4"/>
      <c r="BB4860" s="4"/>
    </row>
    <row r="4861" spans="15:54" x14ac:dyDescent="0.4">
      <c r="O4861" s="4"/>
      <c r="P4861" s="4"/>
      <c r="V4861" s="4"/>
      <c r="W4861" s="4"/>
      <c r="AG4861" s="9"/>
      <c r="AT4861" s="4"/>
      <c r="AU4861" s="4"/>
      <c r="BA4861" s="4"/>
      <c r="BB4861" s="4"/>
    </row>
    <row r="4862" spans="15:54" x14ac:dyDescent="0.4">
      <c r="O4862" s="4"/>
      <c r="P4862" s="4"/>
      <c r="V4862" s="4"/>
      <c r="W4862" s="4"/>
      <c r="AG4862" s="9"/>
      <c r="AT4862" s="4"/>
      <c r="AU4862" s="4"/>
      <c r="BA4862" s="4"/>
      <c r="BB4862" s="4"/>
    </row>
    <row r="4863" spans="15:54" x14ac:dyDescent="0.4">
      <c r="O4863" s="4"/>
      <c r="P4863" s="4"/>
      <c r="V4863" s="4"/>
      <c r="W4863" s="4"/>
      <c r="AG4863" s="9"/>
      <c r="AT4863" s="4"/>
      <c r="AU4863" s="4"/>
      <c r="BA4863" s="4"/>
      <c r="BB4863" s="4"/>
    </row>
    <row r="4864" spans="15:54" x14ac:dyDescent="0.4">
      <c r="O4864" s="4"/>
      <c r="P4864" s="4"/>
      <c r="V4864" s="4"/>
      <c r="W4864" s="4"/>
      <c r="AG4864" s="9"/>
      <c r="AT4864" s="4"/>
      <c r="AU4864" s="4"/>
      <c r="BA4864" s="4"/>
      <c r="BB4864" s="4"/>
    </row>
    <row r="4865" spans="15:54" x14ac:dyDescent="0.4">
      <c r="O4865" s="4"/>
      <c r="P4865" s="4"/>
      <c r="V4865" s="4"/>
      <c r="W4865" s="4"/>
      <c r="AG4865" s="9"/>
      <c r="AT4865" s="4"/>
      <c r="AU4865" s="4"/>
      <c r="BA4865" s="4"/>
      <c r="BB4865" s="4"/>
    </row>
    <row r="4866" spans="15:54" x14ac:dyDescent="0.4">
      <c r="O4866" s="4"/>
      <c r="P4866" s="4"/>
      <c r="V4866" s="4"/>
      <c r="W4866" s="4"/>
      <c r="AG4866" s="9"/>
      <c r="AT4866" s="4"/>
      <c r="AU4866" s="4"/>
      <c r="BA4866" s="4"/>
      <c r="BB4866" s="4"/>
    </row>
    <row r="4867" spans="15:54" x14ac:dyDescent="0.4">
      <c r="O4867" s="4"/>
      <c r="P4867" s="4"/>
      <c r="V4867" s="4"/>
      <c r="W4867" s="4"/>
      <c r="AG4867" s="9"/>
      <c r="AT4867" s="4"/>
      <c r="AU4867" s="4"/>
      <c r="BA4867" s="4"/>
      <c r="BB4867" s="4"/>
    </row>
    <row r="4868" spans="15:54" x14ac:dyDescent="0.4">
      <c r="O4868" s="4"/>
      <c r="P4868" s="4"/>
      <c r="V4868" s="4"/>
      <c r="W4868" s="4"/>
      <c r="AG4868" s="9"/>
      <c r="AT4868" s="4"/>
      <c r="AU4868" s="4"/>
      <c r="BA4868" s="4"/>
      <c r="BB4868" s="4"/>
    </row>
    <row r="4869" spans="15:54" x14ac:dyDescent="0.4">
      <c r="O4869" s="4"/>
      <c r="P4869" s="4"/>
      <c r="V4869" s="4"/>
      <c r="W4869" s="4"/>
      <c r="AG4869" s="9"/>
      <c r="AT4869" s="4"/>
      <c r="AU4869" s="4"/>
      <c r="BA4869" s="4"/>
      <c r="BB4869" s="4"/>
    </row>
    <row r="4870" spans="15:54" x14ac:dyDescent="0.4">
      <c r="O4870" s="4"/>
      <c r="P4870" s="4"/>
      <c r="V4870" s="4"/>
      <c r="W4870" s="4"/>
      <c r="AG4870" s="9"/>
      <c r="AT4870" s="4"/>
      <c r="AU4870" s="4"/>
      <c r="BA4870" s="4"/>
      <c r="BB4870" s="4"/>
    </row>
    <row r="4871" spans="15:54" x14ac:dyDescent="0.4">
      <c r="O4871" s="4"/>
      <c r="P4871" s="4"/>
      <c r="V4871" s="4"/>
      <c r="W4871" s="4"/>
      <c r="AG4871" s="9"/>
      <c r="AT4871" s="4"/>
      <c r="AU4871" s="4"/>
      <c r="BA4871" s="4"/>
      <c r="BB4871" s="4"/>
    </row>
    <row r="4872" spans="15:54" x14ac:dyDescent="0.4">
      <c r="O4872" s="4"/>
      <c r="P4872" s="4"/>
      <c r="V4872" s="4"/>
      <c r="W4872" s="4"/>
      <c r="AG4872" s="9"/>
      <c r="AT4872" s="4"/>
      <c r="AU4872" s="4"/>
      <c r="BA4872" s="4"/>
      <c r="BB4872" s="4"/>
    </row>
    <row r="4873" spans="15:54" x14ac:dyDescent="0.4">
      <c r="O4873" s="4"/>
      <c r="P4873" s="4"/>
      <c r="V4873" s="4"/>
      <c r="W4873" s="4"/>
      <c r="AG4873" s="9"/>
      <c r="AT4873" s="4"/>
      <c r="AU4873" s="4"/>
      <c r="BA4873" s="4"/>
      <c r="BB4873" s="4"/>
    </row>
    <row r="4874" spans="15:54" x14ac:dyDescent="0.4">
      <c r="O4874" s="4"/>
      <c r="P4874" s="4"/>
      <c r="V4874" s="4"/>
      <c r="W4874" s="4"/>
      <c r="AG4874" s="9"/>
      <c r="AT4874" s="4"/>
      <c r="AU4874" s="4"/>
      <c r="BA4874" s="4"/>
      <c r="BB4874" s="4"/>
    </row>
    <row r="4875" spans="15:54" x14ac:dyDescent="0.4">
      <c r="O4875" s="4"/>
      <c r="P4875" s="4"/>
      <c r="V4875" s="4"/>
      <c r="W4875" s="4"/>
      <c r="AG4875" s="9"/>
      <c r="AT4875" s="4"/>
      <c r="AU4875" s="4"/>
      <c r="BA4875" s="4"/>
      <c r="BB4875" s="4"/>
    </row>
    <row r="4876" spans="15:54" x14ac:dyDescent="0.4">
      <c r="O4876" s="4"/>
      <c r="P4876" s="4"/>
      <c r="V4876" s="4"/>
      <c r="W4876" s="4"/>
      <c r="AG4876" s="9"/>
      <c r="AT4876" s="4"/>
      <c r="AU4876" s="4"/>
      <c r="BA4876" s="4"/>
      <c r="BB4876" s="4"/>
    </row>
    <row r="4877" spans="15:54" x14ac:dyDescent="0.4">
      <c r="O4877" s="4"/>
      <c r="P4877" s="4"/>
      <c r="V4877" s="4"/>
      <c r="W4877" s="4"/>
      <c r="AG4877" s="9"/>
      <c r="AT4877" s="4"/>
      <c r="AU4877" s="4"/>
      <c r="BA4877" s="4"/>
      <c r="BB4877" s="4"/>
    </row>
    <row r="4878" spans="15:54" x14ac:dyDescent="0.4">
      <c r="O4878" s="4"/>
      <c r="P4878" s="4"/>
      <c r="V4878" s="4"/>
      <c r="W4878" s="4"/>
      <c r="AG4878" s="9"/>
      <c r="AT4878" s="4"/>
      <c r="AU4878" s="4"/>
      <c r="BA4878" s="4"/>
      <c r="BB4878" s="4"/>
    </row>
    <row r="4879" spans="15:54" x14ac:dyDescent="0.4">
      <c r="O4879" s="4"/>
      <c r="P4879" s="4"/>
      <c r="V4879" s="4"/>
      <c r="W4879" s="4"/>
      <c r="AG4879" s="9"/>
      <c r="AT4879" s="4"/>
      <c r="AU4879" s="4"/>
      <c r="BA4879" s="4"/>
      <c r="BB4879" s="4"/>
    </row>
    <row r="4880" spans="15:54" x14ac:dyDescent="0.4">
      <c r="O4880" s="4"/>
      <c r="P4880" s="4"/>
      <c r="V4880" s="4"/>
      <c r="W4880" s="4"/>
      <c r="AG4880" s="9"/>
      <c r="AT4880" s="4"/>
      <c r="AU4880" s="4"/>
      <c r="BA4880" s="4"/>
      <c r="BB4880" s="4"/>
    </row>
    <row r="4881" spans="15:54" x14ac:dyDescent="0.4">
      <c r="O4881" s="4"/>
      <c r="P4881" s="4"/>
      <c r="V4881" s="4"/>
      <c r="W4881" s="4"/>
      <c r="AG4881" s="9"/>
      <c r="AT4881" s="4"/>
      <c r="AU4881" s="4"/>
      <c r="BA4881" s="4"/>
      <c r="BB4881" s="4"/>
    </row>
    <row r="4882" spans="15:54" x14ac:dyDescent="0.4">
      <c r="O4882" s="4"/>
      <c r="P4882" s="4"/>
      <c r="V4882" s="4"/>
      <c r="W4882" s="4"/>
      <c r="AG4882" s="9"/>
      <c r="AT4882" s="4"/>
      <c r="AU4882" s="4"/>
      <c r="BA4882" s="4"/>
      <c r="BB4882" s="4"/>
    </row>
    <row r="4883" spans="15:54" x14ac:dyDescent="0.4">
      <c r="O4883" s="4"/>
      <c r="P4883" s="4"/>
      <c r="V4883" s="4"/>
      <c r="W4883" s="4"/>
      <c r="AG4883" s="9"/>
      <c r="AT4883" s="4"/>
      <c r="AU4883" s="4"/>
      <c r="BA4883" s="4"/>
      <c r="BB4883" s="4"/>
    </row>
    <row r="4884" spans="15:54" x14ac:dyDescent="0.4">
      <c r="O4884" s="4"/>
      <c r="P4884" s="4"/>
      <c r="V4884" s="4"/>
      <c r="W4884" s="4"/>
      <c r="AG4884" s="9"/>
      <c r="AT4884" s="4"/>
      <c r="AU4884" s="4"/>
      <c r="BA4884" s="4"/>
      <c r="BB4884" s="4"/>
    </row>
    <row r="4885" spans="15:54" x14ac:dyDescent="0.4">
      <c r="O4885" s="4"/>
      <c r="P4885" s="4"/>
      <c r="V4885" s="4"/>
      <c r="W4885" s="4"/>
      <c r="AG4885" s="9"/>
      <c r="AT4885" s="4"/>
      <c r="AU4885" s="4"/>
      <c r="BA4885" s="4"/>
      <c r="BB4885" s="4"/>
    </row>
    <row r="4886" spans="15:54" x14ac:dyDescent="0.4">
      <c r="O4886" s="4"/>
      <c r="P4886" s="4"/>
      <c r="V4886" s="4"/>
      <c r="W4886" s="4"/>
      <c r="AT4886" s="4"/>
      <c r="AU4886" s="4"/>
      <c r="BA4886" s="4"/>
      <c r="BB4886" s="4"/>
    </row>
    <row r="4887" spans="15:54" x14ac:dyDescent="0.4">
      <c r="O4887" s="4"/>
      <c r="P4887" s="4"/>
      <c r="V4887" s="4"/>
      <c r="W4887" s="4"/>
      <c r="AG4887" s="9"/>
      <c r="AT4887" s="4"/>
      <c r="AU4887" s="4"/>
      <c r="BA4887" s="4"/>
      <c r="BB4887" s="4"/>
    </row>
    <row r="4888" spans="15:54" x14ac:dyDescent="0.4">
      <c r="O4888" s="4"/>
      <c r="P4888" s="4"/>
      <c r="V4888" s="4"/>
      <c r="W4888" s="4"/>
      <c r="AG4888" s="9"/>
      <c r="AT4888" s="4"/>
      <c r="AU4888" s="4"/>
      <c r="BA4888" s="4"/>
      <c r="BB4888" s="4"/>
    </row>
    <row r="4889" spans="15:54" x14ac:dyDescent="0.4">
      <c r="O4889" s="4"/>
      <c r="P4889" s="4"/>
      <c r="V4889" s="4"/>
      <c r="W4889" s="4"/>
      <c r="AG4889" s="9"/>
      <c r="AT4889" s="4"/>
      <c r="AU4889" s="4"/>
      <c r="BA4889" s="4"/>
      <c r="BB4889" s="4"/>
    </row>
    <row r="4890" spans="15:54" x14ac:dyDescent="0.4">
      <c r="O4890" s="4"/>
      <c r="P4890" s="4"/>
      <c r="V4890" s="4"/>
      <c r="W4890" s="4"/>
      <c r="AG4890" s="9"/>
      <c r="AT4890" s="4"/>
      <c r="AU4890" s="4"/>
      <c r="BA4890" s="4"/>
      <c r="BB4890" s="4"/>
    </row>
    <row r="4891" spans="15:54" x14ac:dyDescent="0.4">
      <c r="O4891" s="4"/>
      <c r="P4891" s="4"/>
      <c r="V4891" s="4"/>
      <c r="W4891" s="4"/>
      <c r="AG4891" s="9"/>
      <c r="AT4891" s="4"/>
      <c r="AU4891" s="4"/>
      <c r="BA4891" s="4"/>
      <c r="BB4891" s="4"/>
    </row>
    <row r="4892" spans="15:54" x14ac:dyDescent="0.4">
      <c r="O4892" s="4"/>
      <c r="P4892" s="4"/>
      <c r="V4892" s="4"/>
      <c r="W4892" s="4"/>
      <c r="AG4892" s="9"/>
      <c r="AT4892" s="4"/>
      <c r="AU4892" s="4"/>
      <c r="BA4892" s="4"/>
      <c r="BB4892" s="4"/>
    </row>
    <row r="4893" spans="15:54" x14ac:dyDescent="0.4">
      <c r="O4893" s="4"/>
      <c r="P4893" s="4"/>
      <c r="V4893" s="4"/>
      <c r="W4893" s="4"/>
      <c r="AG4893" s="9"/>
      <c r="AT4893" s="4"/>
      <c r="AU4893" s="4"/>
      <c r="BA4893" s="4"/>
      <c r="BB4893" s="4"/>
    </row>
    <row r="4894" spans="15:54" x14ac:dyDescent="0.4">
      <c r="O4894" s="4"/>
      <c r="P4894" s="4"/>
      <c r="V4894" s="4"/>
      <c r="W4894" s="4"/>
      <c r="AG4894" s="9"/>
      <c r="AT4894" s="4"/>
      <c r="AU4894" s="4"/>
      <c r="BA4894" s="4"/>
      <c r="BB4894" s="4"/>
    </row>
    <row r="4895" spans="15:54" x14ac:dyDescent="0.4">
      <c r="O4895" s="4"/>
      <c r="P4895" s="4"/>
      <c r="V4895" s="4"/>
      <c r="W4895" s="4"/>
      <c r="AG4895" s="9"/>
      <c r="AT4895" s="4"/>
      <c r="AU4895" s="4"/>
      <c r="BA4895" s="4"/>
      <c r="BB4895" s="4"/>
    </row>
    <row r="4896" spans="15:54" x14ac:dyDescent="0.4">
      <c r="O4896" s="4"/>
      <c r="P4896" s="4"/>
      <c r="V4896" s="4"/>
      <c r="W4896" s="4"/>
      <c r="AG4896" s="9"/>
      <c r="AT4896" s="4"/>
      <c r="AU4896" s="4"/>
      <c r="BA4896" s="4"/>
      <c r="BB4896" s="4"/>
    </row>
    <row r="4897" spans="15:54" x14ac:dyDescent="0.4">
      <c r="O4897" s="4"/>
      <c r="P4897" s="4"/>
      <c r="V4897" s="4"/>
      <c r="W4897" s="4"/>
      <c r="AG4897" s="9"/>
      <c r="AT4897" s="4"/>
      <c r="AU4897" s="4"/>
      <c r="BA4897" s="4"/>
      <c r="BB4897" s="4"/>
    </row>
    <row r="4898" spans="15:54" x14ac:dyDescent="0.4">
      <c r="O4898" s="4"/>
      <c r="P4898" s="4"/>
      <c r="V4898" s="4"/>
      <c r="W4898" s="4"/>
      <c r="AG4898" s="9"/>
      <c r="AT4898" s="4"/>
      <c r="AU4898" s="4"/>
      <c r="BA4898" s="4"/>
      <c r="BB4898" s="4"/>
    </row>
    <row r="4899" spans="15:54" x14ac:dyDescent="0.4">
      <c r="O4899" s="4"/>
      <c r="P4899" s="4"/>
      <c r="V4899" s="4"/>
      <c r="W4899" s="4"/>
      <c r="AG4899" s="9"/>
      <c r="AT4899" s="4"/>
      <c r="AU4899" s="4"/>
      <c r="BA4899" s="4"/>
      <c r="BB4899" s="4"/>
    </row>
    <row r="4900" spans="15:54" x14ac:dyDescent="0.4">
      <c r="O4900" s="4"/>
      <c r="P4900" s="4"/>
      <c r="V4900" s="4"/>
      <c r="W4900" s="4"/>
      <c r="AG4900" s="9"/>
      <c r="AT4900" s="4"/>
      <c r="AU4900" s="4"/>
      <c r="BA4900" s="4"/>
      <c r="BB4900" s="4"/>
    </row>
    <row r="4901" spans="15:54" x14ac:dyDescent="0.4">
      <c r="O4901" s="4"/>
      <c r="P4901" s="4"/>
      <c r="V4901" s="4"/>
      <c r="W4901" s="4"/>
      <c r="AG4901" s="9"/>
      <c r="AT4901" s="4"/>
      <c r="AU4901" s="4"/>
      <c r="BA4901" s="4"/>
      <c r="BB4901" s="4"/>
    </row>
    <row r="4902" spans="15:54" x14ac:dyDescent="0.4">
      <c r="O4902" s="4"/>
      <c r="P4902" s="4"/>
      <c r="V4902" s="4"/>
      <c r="W4902" s="4"/>
      <c r="AG4902" s="9"/>
      <c r="AT4902" s="4"/>
      <c r="AU4902" s="4"/>
      <c r="BA4902" s="4"/>
      <c r="BB4902" s="4"/>
    </row>
    <row r="4903" spans="15:54" x14ac:dyDescent="0.4">
      <c r="O4903" s="4"/>
      <c r="P4903" s="4"/>
      <c r="V4903" s="4"/>
      <c r="W4903" s="4"/>
      <c r="AG4903" s="9"/>
      <c r="AT4903" s="4"/>
      <c r="AU4903" s="4"/>
      <c r="BA4903" s="4"/>
      <c r="BB4903" s="4"/>
    </row>
    <row r="4904" spans="15:54" x14ac:dyDescent="0.4">
      <c r="O4904" s="4"/>
      <c r="P4904" s="4"/>
      <c r="V4904" s="4"/>
      <c r="W4904" s="4"/>
      <c r="AG4904" s="9"/>
      <c r="AT4904" s="4"/>
      <c r="AU4904" s="4"/>
      <c r="BA4904" s="4"/>
      <c r="BB4904" s="4"/>
    </row>
    <row r="4905" spans="15:54" x14ac:dyDescent="0.4">
      <c r="O4905" s="4"/>
      <c r="P4905" s="4"/>
      <c r="V4905" s="4"/>
      <c r="W4905" s="4"/>
      <c r="AG4905" s="9"/>
      <c r="AT4905" s="4"/>
      <c r="AU4905" s="4"/>
      <c r="BA4905" s="4"/>
      <c r="BB4905" s="4"/>
    </row>
    <row r="4906" spans="15:54" x14ac:dyDescent="0.4">
      <c r="O4906" s="4"/>
      <c r="P4906" s="4"/>
      <c r="V4906" s="4"/>
      <c r="W4906" s="4"/>
      <c r="AT4906" s="4"/>
      <c r="AU4906" s="4"/>
      <c r="BA4906" s="4"/>
      <c r="BB4906" s="4"/>
    </row>
    <row r="4907" spans="15:54" x14ac:dyDescent="0.4">
      <c r="O4907" s="4"/>
      <c r="P4907" s="4"/>
      <c r="V4907" s="4"/>
      <c r="W4907" s="4"/>
      <c r="AG4907" s="9"/>
      <c r="AT4907" s="4"/>
      <c r="AU4907" s="4"/>
      <c r="BA4907" s="4"/>
      <c r="BB4907" s="4"/>
    </row>
    <row r="4908" spans="15:54" x14ac:dyDescent="0.4">
      <c r="O4908" s="4"/>
      <c r="P4908" s="4"/>
      <c r="V4908" s="4"/>
      <c r="W4908" s="4"/>
      <c r="AG4908" s="9"/>
      <c r="AT4908" s="4"/>
      <c r="AU4908" s="4"/>
      <c r="BA4908" s="4"/>
      <c r="BB4908" s="4"/>
    </row>
    <row r="4909" spans="15:54" x14ac:dyDescent="0.4">
      <c r="O4909" s="4"/>
      <c r="P4909" s="4"/>
      <c r="V4909" s="4"/>
      <c r="W4909" s="4"/>
      <c r="AG4909" s="9"/>
      <c r="AT4909" s="4"/>
      <c r="AU4909" s="4"/>
      <c r="BA4909" s="4"/>
      <c r="BB4909" s="4"/>
    </row>
    <row r="4910" spans="15:54" x14ac:dyDescent="0.4">
      <c r="O4910" s="4"/>
      <c r="P4910" s="4"/>
      <c r="V4910" s="4"/>
      <c r="W4910" s="4"/>
      <c r="AG4910" s="9"/>
      <c r="AT4910" s="4"/>
      <c r="AU4910" s="4"/>
      <c r="BA4910" s="4"/>
      <c r="BB4910" s="4"/>
    </row>
    <row r="4911" spans="15:54" x14ac:dyDescent="0.4">
      <c r="O4911" s="4"/>
      <c r="P4911" s="4"/>
      <c r="V4911" s="4"/>
      <c r="W4911" s="4"/>
      <c r="AG4911" s="9"/>
      <c r="AT4911" s="4"/>
      <c r="AU4911" s="4"/>
      <c r="BA4911" s="4"/>
      <c r="BB4911" s="4"/>
    </row>
    <row r="4912" spans="15:54" x14ac:dyDescent="0.4">
      <c r="O4912" s="4"/>
      <c r="P4912" s="4"/>
      <c r="V4912" s="4"/>
      <c r="W4912" s="4"/>
      <c r="AG4912" s="9"/>
      <c r="AT4912" s="4"/>
      <c r="AU4912" s="4"/>
      <c r="BA4912" s="4"/>
      <c r="BB4912" s="4"/>
    </row>
    <row r="4913" spans="15:54" x14ac:dyDescent="0.4">
      <c r="O4913" s="4"/>
      <c r="P4913" s="4"/>
      <c r="V4913" s="4"/>
      <c r="W4913" s="4"/>
      <c r="AG4913" s="9"/>
      <c r="AT4913" s="4"/>
      <c r="AU4913" s="4"/>
      <c r="BA4913" s="4"/>
      <c r="BB4913" s="4"/>
    </row>
    <row r="4914" spans="15:54" x14ac:dyDescent="0.4">
      <c r="O4914" s="4"/>
      <c r="P4914" s="4"/>
      <c r="V4914" s="4"/>
      <c r="W4914" s="4"/>
      <c r="AG4914" s="9"/>
      <c r="AT4914" s="4"/>
      <c r="AU4914" s="4"/>
      <c r="BA4914" s="4"/>
      <c r="BB4914" s="4"/>
    </row>
    <row r="4915" spans="15:54" x14ac:dyDescent="0.4">
      <c r="O4915" s="4"/>
      <c r="P4915" s="4"/>
      <c r="V4915" s="4"/>
      <c r="W4915" s="4"/>
      <c r="AG4915" s="9"/>
      <c r="AT4915" s="4"/>
      <c r="AU4915" s="4"/>
      <c r="BA4915" s="4"/>
      <c r="BB4915" s="4"/>
    </row>
    <row r="4916" spans="15:54" x14ac:dyDescent="0.4">
      <c r="O4916" s="4"/>
      <c r="P4916" s="4"/>
      <c r="V4916" s="4"/>
      <c r="W4916" s="4"/>
      <c r="AG4916" s="9"/>
      <c r="AT4916" s="4"/>
      <c r="AU4916" s="4"/>
      <c r="BA4916" s="4"/>
      <c r="BB4916" s="4"/>
    </row>
    <row r="4917" spans="15:54" x14ac:dyDescent="0.4">
      <c r="O4917" s="4"/>
      <c r="P4917" s="4"/>
      <c r="V4917" s="4"/>
      <c r="W4917" s="4"/>
      <c r="AG4917" s="9"/>
      <c r="AT4917" s="4"/>
      <c r="AU4917" s="4"/>
      <c r="BA4917" s="4"/>
      <c r="BB4917" s="4"/>
    </row>
    <row r="4918" spans="15:54" x14ac:dyDescent="0.4">
      <c r="O4918" s="4"/>
      <c r="P4918" s="4"/>
      <c r="V4918" s="4"/>
      <c r="W4918" s="4"/>
      <c r="AG4918" s="9"/>
      <c r="AT4918" s="4"/>
      <c r="AU4918" s="4"/>
      <c r="BA4918" s="4"/>
      <c r="BB4918" s="4"/>
    </row>
    <row r="4919" spans="15:54" x14ac:dyDescent="0.4">
      <c r="O4919" s="4"/>
      <c r="P4919" s="4"/>
      <c r="V4919" s="4"/>
      <c r="W4919" s="4"/>
      <c r="AG4919" s="9"/>
      <c r="AT4919" s="4"/>
      <c r="AU4919" s="4"/>
      <c r="BA4919" s="4"/>
      <c r="BB4919" s="4"/>
    </row>
    <row r="4920" spans="15:54" x14ac:dyDescent="0.4">
      <c r="O4920" s="4"/>
      <c r="P4920" s="4"/>
      <c r="V4920" s="4"/>
      <c r="W4920" s="4"/>
      <c r="AG4920" s="9"/>
      <c r="AT4920" s="4"/>
      <c r="AU4920" s="4"/>
      <c r="BA4920" s="4"/>
      <c r="BB4920" s="4"/>
    </row>
    <row r="4921" spans="15:54" x14ac:dyDescent="0.4">
      <c r="O4921" s="4"/>
      <c r="P4921" s="4"/>
      <c r="V4921" s="4"/>
      <c r="W4921" s="4"/>
      <c r="AG4921" s="9"/>
      <c r="AT4921" s="4"/>
      <c r="AU4921" s="4"/>
      <c r="BA4921" s="4"/>
      <c r="BB4921" s="4"/>
    </row>
    <row r="4922" spans="15:54" x14ac:dyDescent="0.4">
      <c r="O4922" s="4"/>
      <c r="P4922" s="4"/>
      <c r="V4922" s="4"/>
      <c r="W4922" s="4"/>
      <c r="AG4922" s="9"/>
      <c r="AT4922" s="4"/>
      <c r="AU4922" s="4"/>
      <c r="BA4922" s="4"/>
      <c r="BB4922" s="4"/>
    </row>
    <row r="4923" spans="15:54" x14ac:dyDescent="0.4">
      <c r="O4923" s="4"/>
      <c r="P4923" s="4"/>
      <c r="V4923" s="4"/>
      <c r="W4923" s="4"/>
      <c r="AG4923" s="9"/>
      <c r="AT4923" s="4"/>
      <c r="AU4923" s="4"/>
      <c r="BA4923" s="4"/>
      <c r="BB4923" s="4"/>
    </row>
    <row r="4924" spans="15:54" x14ac:dyDescent="0.4">
      <c r="O4924" s="4"/>
      <c r="P4924" s="4"/>
      <c r="V4924" s="4"/>
      <c r="W4924" s="4"/>
      <c r="AG4924" s="9"/>
      <c r="AT4924" s="4"/>
      <c r="AU4924" s="4"/>
      <c r="BA4924" s="4"/>
      <c r="BB4924" s="4"/>
    </row>
    <row r="4925" spans="15:54" x14ac:dyDescent="0.4">
      <c r="O4925" s="4"/>
      <c r="P4925" s="4"/>
      <c r="V4925" s="4"/>
      <c r="W4925" s="4"/>
      <c r="AG4925" s="9"/>
      <c r="AT4925" s="4"/>
      <c r="AU4925" s="4"/>
      <c r="BA4925" s="4"/>
      <c r="BB4925" s="4"/>
    </row>
    <row r="4926" spans="15:54" x14ac:dyDescent="0.4">
      <c r="O4926" s="4"/>
      <c r="P4926" s="4"/>
      <c r="V4926" s="4"/>
      <c r="W4926" s="4"/>
      <c r="AG4926" s="9"/>
      <c r="AT4926" s="4"/>
      <c r="AU4926" s="4"/>
      <c r="BA4926" s="4"/>
      <c r="BB4926" s="4"/>
    </row>
    <row r="4927" spans="15:54" x14ac:dyDescent="0.4">
      <c r="O4927" s="4"/>
      <c r="P4927" s="4"/>
      <c r="V4927" s="4"/>
      <c r="W4927" s="4"/>
      <c r="AG4927" s="9"/>
      <c r="AT4927" s="4"/>
      <c r="AU4927" s="4"/>
      <c r="BA4927" s="4"/>
      <c r="BB4927" s="4"/>
    </row>
    <row r="4928" spans="15:54" x14ac:dyDescent="0.4">
      <c r="O4928" s="4"/>
      <c r="P4928" s="4"/>
      <c r="V4928" s="4"/>
      <c r="W4928" s="4"/>
      <c r="AG4928" s="9"/>
      <c r="AT4928" s="4"/>
      <c r="AU4928" s="4"/>
      <c r="BA4928" s="4"/>
      <c r="BB4928" s="4"/>
    </row>
    <row r="4929" spans="15:54" x14ac:dyDescent="0.4">
      <c r="O4929" s="4"/>
      <c r="P4929" s="4"/>
      <c r="V4929" s="4"/>
      <c r="W4929" s="4"/>
      <c r="AG4929" s="9"/>
      <c r="AT4929" s="4"/>
      <c r="AU4929" s="4"/>
      <c r="BA4929" s="4"/>
      <c r="BB4929" s="4"/>
    </row>
    <row r="4930" spans="15:54" x14ac:dyDescent="0.4">
      <c r="O4930" s="4"/>
      <c r="P4930" s="4"/>
      <c r="V4930" s="4"/>
      <c r="W4930" s="4"/>
      <c r="AG4930" s="9"/>
      <c r="AT4930" s="4"/>
      <c r="AU4930" s="4"/>
      <c r="BA4930" s="4"/>
      <c r="BB4930" s="4"/>
    </row>
    <row r="4931" spans="15:54" x14ac:dyDescent="0.4">
      <c r="O4931" s="4"/>
      <c r="P4931" s="4"/>
      <c r="V4931" s="4"/>
      <c r="W4931" s="4"/>
      <c r="AG4931" s="9"/>
      <c r="AT4931" s="4"/>
      <c r="AU4931" s="4"/>
      <c r="BA4931" s="4"/>
      <c r="BB4931" s="4"/>
    </row>
    <row r="4932" spans="15:54" x14ac:dyDescent="0.4">
      <c r="O4932" s="4"/>
      <c r="P4932" s="4"/>
      <c r="V4932" s="4"/>
      <c r="W4932" s="4"/>
      <c r="AG4932" s="9"/>
      <c r="AT4932" s="4"/>
      <c r="AU4932" s="4"/>
      <c r="BA4932" s="4"/>
      <c r="BB4932" s="4"/>
    </row>
    <row r="4933" spans="15:54" x14ac:dyDescent="0.4">
      <c r="O4933" s="4"/>
      <c r="P4933" s="4"/>
      <c r="V4933" s="4"/>
      <c r="W4933" s="4"/>
      <c r="AG4933" s="9"/>
      <c r="AT4933" s="4"/>
      <c r="AU4933" s="4"/>
      <c r="BA4933" s="4"/>
      <c r="BB4933" s="4"/>
    </row>
    <row r="4934" spans="15:54" x14ac:dyDescent="0.4">
      <c r="O4934" s="4"/>
      <c r="P4934" s="4"/>
      <c r="V4934" s="4"/>
      <c r="W4934" s="4"/>
      <c r="AG4934" s="9"/>
      <c r="AT4934" s="4"/>
      <c r="AU4934" s="4"/>
      <c r="BA4934" s="4"/>
      <c r="BB4934" s="4"/>
    </row>
    <row r="4935" spans="15:54" x14ac:dyDescent="0.4">
      <c r="O4935" s="4"/>
      <c r="P4935" s="4"/>
      <c r="V4935" s="4"/>
      <c r="W4935" s="4"/>
      <c r="AG4935" s="9"/>
      <c r="AT4935" s="4"/>
      <c r="AU4935" s="4"/>
      <c r="BA4935" s="4"/>
      <c r="BB4935" s="4"/>
    </row>
    <row r="4936" spans="15:54" x14ac:dyDescent="0.4">
      <c r="O4936" s="4"/>
      <c r="P4936" s="4"/>
      <c r="V4936" s="4"/>
      <c r="W4936" s="4"/>
      <c r="AG4936" s="9"/>
      <c r="AT4936" s="4"/>
      <c r="AU4936" s="4"/>
      <c r="BA4936" s="4"/>
      <c r="BB4936" s="4"/>
    </row>
    <row r="4937" spans="15:54" x14ac:dyDescent="0.4">
      <c r="O4937" s="4"/>
      <c r="P4937" s="4"/>
      <c r="V4937" s="4"/>
      <c r="W4937" s="4"/>
      <c r="AG4937" s="9"/>
      <c r="AT4937" s="4"/>
      <c r="AU4937" s="4"/>
      <c r="BA4937" s="4"/>
      <c r="BB4937" s="4"/>
    </row>
    <row r="4938" spans="15:54" x14ac:dyDescent="0.4">
      <c r="O4938" s="4"/>
      <c r="P4938" s="4"/>
      <c r="V4938" s="4"/>
      <c r="W4938" s="4"/>
      <c r="AG4938" s="9"/>
      <c r="AT4938" s="4"/>
      <c r="AU4938" s="4"/>
      <c r="BA4938" s="4"/>
      <c r="BB4938" s="4"/>
    </row>
    <row r="4939" spans="15:54" x14ac:dyDescent="0.4">
      <c r="O4939" s="4"/>
      <c r="P4939" s="4"/>
      <c r="V4939" s="4"/>
      <c r="W4939" s="4"/>
      <c r="AG4939" s="9"/>
      <c r="AT4939" s="4"/>
      <c r="AU4939" s="4"/>
      <c r="BA4939" s="4"/>
      <c r="BB4939" s="4"/>
    </row>
    <row r="4940" spans="15:54" x14ac:dyDescent="0.4">
      <c r="O4940" s="4"/>
      <c r="P4940" s="4"/>
      <c r="V4940" s="4"/>
      <c r="W4940" s="4"/>
      <c r="AG4940" s="9"/>
      <c r="AT4940" s="4"/>
      <c r="AU4940" s="4"/>
      <c r="BA4940" s="4"/>
      <c r="BB4940" s="4"/>
    </row>
    <row r="4941" spans="15:54" x14ac:dyDescent="0.4">
      <c r="O4941" s="4"/>
      <c r="P4941" s="4"/>
      <c r="V4941" s="4"/>
      <c r="W4941" s="4"/>
      <c r="AG4941" s="9"/>
      <c r="AT4941" s="4"/>
      <c r="AU4941" s="4"/>
      <c r="BA4941" s="4"/>
      <c r="BB4941" s="4"/>
    </row>
    <row r="4942" spans="15:54" x14ac:dyDescent="0.4">
      <c r="O4942" s="4"/>
      <c r="P4942" s="4"/>
      <c r="V4942" s="4"/>
      <c r="W4942" s="4"/>
      <c r="AG4942" s="9"/>
      <c r="AT4942" s="4"/>
      <c r="AU4942" s="4"/>
      <c r="BA4942" s="4"/>
      <c r="BB4942" s="4"/>
    </row>
    <row r="4943" spans="15:54" x14ac:dyDescent="0.4">
      <c r="O4943" s="4"/>
      <c r="P4943" s="4"/>
      <c r="V4943" s="4"/>
      <c r="W4943" s="4"/>
      <c r="AG4943" s="9"/>
      <c r="AT4943" s="4"/>
      <c r="AU4943" s="4"/>
      <c r="BA4943" s="4"/>
      <c r="BB4943" s="4"/>
    </row>
    <row r="4944" spans="15:54" x14ac:dyDescent="0.4">
      <c r="O4944" s="4"/>
      <c r="P4944" s="4"/>
      <c r="V4944" s="4"/>
      <c r="W4944" s="4"/>
      <c r="AG4944" s="9"/>
      <c r="AT4944" s="4"/>
      <c r="AU4944" s="4"/>
      <c r="BA4944" s="4"/>
      <c r="BB4944" s="4"/>
    </row>
    <row r="4945" spans="15:54" x14ac:dyDescent="0.4">
      <c r="O4945" s="4"/>
      <c r="P4945" s="4"/>
      <c r="V4945" s="4"/>
      <c r="W4945" s="4"/>
      <c r="AG4945" s="9"/>
      <c r="AT4945" s="4"/>
      <c r="AU4945" s="4"/>
      <c r="BA4945" s="4"/>
      <c r="BB4945" s="4"/>
    </row>
    <row r="4946" spans="15:54" x14ac:dyDescent="0.4">
      <c r="O4946" s="4"/>
      <c r="P4946" s="4"/>
      <c r="V4946" s="4"/>
      <c r="W4946" s="4"/>
      <c r="AG4946" s="9"/>
      <c r="AT4946" s="4"/>
      <c r="AU4946" s="4"/>
      <c r="BA4946" s="4"/>
      <c r="BB4946" s="4"/>
    </row>
    <row r="4947" spans="15:54" x14ac:dyDescent="0.4">
      <c r="O4947" s="4"/>
      <c r="P4947" s="4"/>
      <c r="V4947" s="4"/>
      <c r="W4947" s="4"/>
      <c r="AG4947" s="9"/>
      <c r="AT4947" s="4"/>
      <c r="AU4947" s="4"/>
      <c r="BA4947" s="4"/>
      <c r="BB4947" s="4"/>
    </row>
    <row r="4948" spans="15:54" x14ac:dyDescent="0.4">
      <c r="O4948" s="4"/>
      <c r="P4948" s="4"/>
      <c r="V4948" s="4"/>
      <c r="W4948" s="4"/>
      <c r="AG4948" s="9"/>
      <c r="AT4948" s="4"/>
      <c r="AU4948" s="4"/>
      <c r="BA4948" s="4"/>
      <c r="BB4948" s="4"/>
    </row>
    <row r="4949" spans="15:54" x14ac:dyDescent="0.4">
      <c r="O4949" s="4"/>
      <c r="P4949" s="4"/>
      <c r="V4949" s="4"/>
      <c r="W4949" s="4"/>
      <c r="AG4949" s="9"/>
      <c r="AT4949" s="4"/>
      <c r="AU4949" s="4"/>
      <c r="BA4949" s="4"/>
      <c r="BB4949" s="4"/>
    </row>
    <row r="4950" spans="15:54" x14ac:dyDescent="0.4">
      <c r="O4950" s="4"/>
      <c r="P4950" s="4"/>
      <c r="V4950" s="4"/>
      <c r="W4950" s="4"/>
      <c r="AG4950" s="9"/>
      <c r="AT4950" s="4"/>
      <c r="AU4950" s="4"/>
      <c r="BA4950" s="4"/>
      <c r="BB4950" s="4"/>
    </row>
    <row r="4951" spans="15:54" x14ac:dyDescent="0.4">
      <c r="O4951" s="4"/>
      <c r="P4951" s="4"/>
      <c r="V4951" s="4"/>
      <c r="W4951" s="4"/>
      <c r="AG4951" s="9"/>
      <c r="AT4951" s="4"/>
      <c r="AU4951" s="4"/>
      <c r="BA4951" s="4"/>
      <c r="BB4951" s="4"/>
    </row>
    <row r="4952" spans="15:54" x14ac:dyDescent="0.4">
      <c r="O4952" s="4"/>
      <c r="P4952" s="4"/>
      <c r="V4952" s="4"/>
      <c r="W4952" s="4"/>
      <c r="AG4952" s="9"/>
      <c r="AT4952" s="4"/>
      <c r="AU4952" s="4"/>
      <c r="BA4952" s="4"/>
      <c r="BB4952" s="4"/>
    </row>
    <row r="4953" spans="15:54" x14ac:dyDescent="0.4">
      <c r="O4953" s="4"/>
      <c r="P4953" s="4"/>
      <c r="V4953" s="4"/>
      <c r="W4953" s="4"/>
      <c r="AG4953" s="9"/>
      <c r="AT4953" s="4"/>
      <c r="AU4953" s="4"/>
      <c r="BA4953" s="4"/>
      <c r="BB4953" s="4"/>
    </row>
    <row r="4954" spans="15:54" x14ac:dyDescent="0.4">
      <c r="O4954" s="4"/>
      <c r="P4954" s="4"/>
      <c r="V4954" s="4"/>
      <c r="W4954" s="4"/>
      <c r="AG4954" s="9"/>
      <c r="AT4954" s="4"/>
      <c r="AU4954" s="4"/>
      <c r="BA4954" s="4"/>
      <c r="BB4954" s="4"/>
    </row>
    <row r="4955" spans="15:54" x14ac:dyDescent="0.4">
      <c r="O4955" s="4"/>
      <c r="P4955" s="4"/>
      <c r="V4955" s="4"/>
      <c r="W4955" s="4"/>
      <c r="AG4955" s="9"/>
      <c r="AT4955" s="4"/>
      <c r="AU4955" s="4"/>
      <c r="BA4955" s="4"/>
      <c r="BB4955" s="4"/>
    </row>
    <row r="4956" spans="15:54" x14ac:dyDescent="0.4">
      <c r="O4956" s="4"/>
      <c r="P4956" s="4"/>
      <c r="V4956" s="4"/>
      <c r="W4956" s="4"/>
      <c r="AG4956" s="9"/>
      <c r="AT4956" s="4"/>
      <c r="AU4956" s="4"/>
      <c r="BA4956" s="4"/>
      <c r="BB4956" s="4"/>
    </row>
    <row r="4957" spans="15:54" x14ac:dyDescent="0.4">
      <c r="O4957" s="4"/>
      <c r="P4957" s="4"/>
      <c r="V4957" s="4"/>
      <c r="W4957" s="4"/>
      <c r="AG4957" s="9"/>
      <c r="AT4957" s="4"/>
      <c r="AU4957" s="4"/>
      <c r="BA4957" s="4"/>
      <c r="BB4957" s="4"/>
    </row>
    <row r="4958" spans="15:54" x14ac:dyDescent="0.4">
      <c r="O4958" s="4"/>
      <c r="P4958" s="4"/>
      <c r="V4958" s="4"/>
      <c r="W4958" s="4"/>
      <c r="AG4958" s="9"/>
      <c r="AT4958" s="4"/>
      <c r="AU4958" s="4"/>
      <c r="BA4958" s="4"/>
      <c r="BB4958" s="4"/>
    </row>
    <row r="4959" spans="15:54" x14ac:dyDescent="0.4">
      <c r="O4959" s="4"/>
      <c r="P4959" s="4"/>
      <c r="V4959" s="4"/>
      <c r="W4959" s="4"/>
      <c r="AG4959" s="9"/>
      <c r="AT4959" s="4"/>
      <c r="AU4959" s="4"/>
      <c r="BA4959" s="4"/>
      <c r="BB4959" s="4"/>
    </row>
    <row r="4960" spans="15:54" x14ac:dyDescent="0.4">
      <c r="O4960" s="4"/>
      <c r="P4960" s="4"/>
      <c r="V4960" s="4"/>
      <c r="W4960" s="4"/>
      <c r="AG4960" s="9"/>
      <c r="AT4960" s="4"/>
      <c r="AU4960" s="4"/>
      <c r="BA4960" s="4"/>
      <c r="BB4960" s="4"/>
    </row>
    <row r="4961" spans="15:54" x14ac:dyDescent="0.4">
      <c r="O4961" s="4"/>
      <c r="P4961" s="4"/>
      <c r="V4961" s="4"/>
      <c r="W4961" s="4"/>
      <c r="AG4961" s="9"/>
      <c r="AT4961" s="4"/>
      <c r="AU4961" s="4"/>
      <c r="BA4961" s="4"/>
      <c r="BB4961" s="4"/>
    </row>
    <row r="4962" spans="15:54" x14ac:dyDescent="0.4">
      <c r="O4962" s="4"/>
      <c r="P4962" s="4"/>
      <c r="V4962" s="4"/>
      <c r="W4962" s="4"/>
      <c r="AG4962" s="9"/>
      <c r="AT4962" s="4"/>
      <c r="AU4962" s="4"/>
      <c r="BA4962" s="4"/>
      <c r="BB4962" s="4"/>
    </row>
    <row r="4963" spans="15:54" x14ac:dyDescent="0.4">
      <c r="O4963" s="4"/>
      <c r="P4963" s="4"/>
      <c r="V4963" s="4"/>
      <c r="W4963" s="4"/>
      <c r="AG4963" s="9"/>
      <c r="AT4963" s="4"/>
      <c r="AU4963" s="4"/>
      <c r="BA4963" s="4"/>
      <c r="BB4963" s="4"/>
    </row>
    <row r="4964" spans="15:54" x14ac:dyDescent="0.4">
      <c r="O4964" s="4"/>
      <c r="P4964" s="4"/>
      <c r="V4964" s="4"/>
      <c r="W4964" s="4"/>
      <c r="AG4964" s="9"/>
      <c r="AT4964" s="4"/>
      <c r="AU4964" s="4"/>
      <c r="BA4964" s="4"/>
      <c r="BB4964" s="4"/>
    </row>
    <row r="4965" spans="15:54" x14ac:dyDescent="0.4">
      <c r="O4965" s="4"/>
      <c r="P4965" s="4"/>
      <c r="V4965" s="4"/>
      <c r="W4965" s="4"/>
      <c r="AG4965" s="9"/>
      <c r="AT4965" s="4"/>
      <c r="AU4965" s="4"/>
      <c r="BA4965" s="4"/>
      <c r="BB4965" s="4"/>
    </row>
    <row r="4966" spans="15:54" x14ac:dyDescent="0.4">
      <c r="O4966" s="4"/>
      <c r="P4966" s="4"/>
      <c r="V4966" s="4"/>
      <c r="W4966" s="4"/>
      <c r="AG4966" s="9"/>
      <c r="AT4966" s="4"/>
      <c r="AU4966" s="4"/>
      <c r="BA4966" s="4"/>
      <c r="BB4966" s="4"/>
    </row>
    <row r="4967" spans="15:54" x14ac:dyDescent="0.4">
      <c r="O4967" s="4"/>
      <c r="P4967" s="4"/>
      <c r="V4967" s="4"/>
      <c r="W4967" s="4"/>
      <c r="AT4967" s="4"/>
      <c r="AU4967" s="4"/>
      <c r="BA4967" s="4"/>
      <c r="BB4967" s="4"/>
    </row>
    <row r="4968" spans="15:54" x14ac:dyDescent="0.4">
      <c r="O4968" s="4"/>
      <c r="P4968" s="4"/>
      <c r="V4968" s="4"/>
      <c r="W4968" s="4"/>
      <c r="AG4968" s="9"/>
      <c r="AT4968" s="4"/>
      <c r="AU4968" s="4"/>
      <c r="BA4968" s="4"/>
      <c r="BB4968" s="4"/>
    </row>
    <row r="4969" spans="15:54" x14ac:dyDescent="0.4">
      <c r="O4969" s="4"/>
      <c r="P4969" s="4"/>
      <c r="V4969" s="4"/>
      <c r="W4969" s="4"/>
      <c r="AG4969" s="9"/>
      <c r="AT4969" s="4"/>
      <c r="AU4969" s="4"/>
      <c r="BA4969" s="4"/>
      <c r="BB4969" s="4"/>
    </row>
    <row r="4970" spans="15:54" x14ac:dyDescent="0.4">
      <c r="O4970" s="4"/>
      <c r="P4970" s="4"/>
      <c r="V4970" s="4"/>
      <c r="W4970" s="4"/>
      <c r="AG4970" s="9"/>
      <c r="AT4970" s="4"/>
      <c r="AU4970" s="4"/>
      <c r="BA4970" s="4"/>
      <c r="BB4970" s="4"/>
    </row>
    <row r="4971" spans="15:54" x14ac:dyDescent="0.4">
      <c r="O4971" s="4"/>
      <c r="P4971" s="4"/>
      <c r="V4971" s="4"/>
      <c r="W4971" s="4"/>
      <c r="AG4971" s="9"/>
      <c r="AT4971" s="4"/>
      <c r="AU4971" s="4"/>
      <c r="BA4971" s="4"/>
      <c r="BB4971" s="4"/>
    </row>
    <row r="4972" spans="15:54" x14ac:dyDescent="0.4">
      <c r="O4972" s="4"/>
      <c r="P4972" s="4"/>
      <c r="V4972" s="4"/>
      <c r="W4972" s="4"/>
      <c r="AG4972" s="9"/>
      <c r="AT4972" s="4"/>
      <c r="AU4972" s="4"/>
      <c r="BA4972" s="4"/>
      <c r="BB4972" s="4"/>
    </row>
    <row r="4973" spans="15:54" x14ac:dyDescent="0.4">
      <c r="O4973" s="4"/>
      <c r="P4973" s="4"/>
      <c r="V4973" s="4"/>
      <c r="W4973" s="4"/>
      <c r="AG4973" s="9"/>
      <c r="AT4973" s="4"/>
      <c r="AU4973" s="4"/>
      <c r="BA4973" s="4"/>
      <c r="BB4973" s="4"/>
    </row>
    <row r="4974" spans="15:54" x14ac:dyDescent="0.4">
      <c r="O4974" s="4"/>
      <c r="P4974" s="4"/>
      <c r="V4974" s="4"/>
      <c r="W4974" s="4"/>
      <c r="AG4974" s="9"/>
      <c r="AT4974" s="4"/>
      <c r="AU4974" s="4"/>
      <c r="BA4974" s="4"/>
      <c r="BB4974" s="4"/>
    </row>
    <row r="4975" spans="15:54" x14ac:dyDescent="0.4">
      <c r="O4975" s="4"/>
      <c r="P4975" s="4"/>
      <c r="V4975" s="4"/>
      <c r="W4975" s="4"/>
      <c r="AG4975" s="9"/>
      <c r="AT4975" s="4"/>
      <c r="AU4975" s="4"/>
      <c r="BA4975" s="4"/>
      <c r="BB4975" s="4"/>
    </row>
    <row r="4976" spans="15:54" x14ac:dyDescent="0.4">
      <c r="O4976" s="4"/>
      <c r="P4976" s="4"/>
      <c r="V4976" s="4"/>
      <c r="W4976" s="4"/>
      <c r="AG4976" s="9"/>
      <c r="AT4976" s="4"/>
      <c r="AU4976" s="4"/>
      <c r="BA4976" s="4"/>
      <c r="BB4976" s="4"/>
    </row>
    <row r="4977" spans="15:54" x14ac:dyDescent="0.4">
      <c r="O4977" s="4"/>
      <c r="P4977" s="4"/>
      <c r="V4977" s="4"/>
      <c r="W4977" s="4"/>
      <c r="AG4977" s="9"/>
      <c r="AT4977" s="4"/>
      <c r="AU4977" s="4"/>
      <c r="BA4977" s="4"/>
      <c r="BB4977" s="4"/>
    </row>
    <row r="4978" spans="15:54" x14ac:dyDescent="0.4">
      <c r="O4978" s="4"/>
      <c r="P4978" s="4"/>
      <c r="V4978" s="4"/>
      <c r="W4978" s="4"/>
      <c r="AG4978" s="9"/>
      <c r="AT4978" s="4"/>
      <c r="AU4978" s="4"/>
      <c r="BA4978" s="4"/>
      <c r="BB4978" s="4"/>
    </row>
    <row r="4979" spans="15:54" x14ac:dyDescent="0.4">
      <c r="O4979" s="4"/>
      <c r="P4979" s="4"/>
      <c r="V4979" s="4"/>
      <c r="W4979" s="4"/>
      <c r="AG4979" s="9"/>
      <c r="AT4979" s="4"/>
      <c r="AU4979" s="4"/>
      <c r="BA4979" s="4"/>
      <c r="BB4979" s="4"/>
    </row>
    <row r="4980" spans="15:54" x14ac:dyDescent="0.4">
      <c r="O4980" s="4"/>
      <c r="P4980" s="4"/>
      <c r="V4980" s="4"/>
      <c r="W4980" s="4"/>
      <c r="AG4980" s="9"/>
      <c r="AT4980" s="4"/>
      <c r="AU4980" s="4"/>
      <c r="BA4980" s="4"/>
      <c r="BB4980" s="4"/>
    </row>
    <row r="4981" spans="15:54" x14ac:dyDescent="0.4">
      <c r="O4981" s="4"/>
      <c r="P4981" s="4"/>
      <c r="V4981" s="4"/>
      <c r="W4981" s="4"/>
      <c r="AG4981" s="9"/>
      <c r="AT4981" s="4"/>
      <c r="AU4981" s="4"/>
      <c r="BA4981" s="4"/>
      <c r="BB4981" s="4"/>
    </row>
    <row r="4982" spans="15:54" x14ac:dyDescent="0.4">
      <c r="O4982" s="4"/>
      <c r="P4982" s="4"/>
      <c r="V4982" s="4"/>
      <c r="W4982" s="4"/>
      <c r="AG4982" s="9"/>
      <c r="AT4982" s="4"/>
      <c r="AU4982" s="4"/>
      <c r="BA4982" s="4"/>
      <c r="BB4982" s="4"/>
    </row>
    <row r="4983" spans="15:54" x14ac:dyDescent="0.4">
      <c r="O4983" s="4"/>
      <c r="P4983" s="4"/>
      <c r="V4983" s="4"/>
      <c r="W4983" s="4"/>
      <c r="AG4983" s="9"/>
      <c r="AT4983" s="4"/>
      <c r="AU4983" s="4"/>
      <c r="BA4983" s="4"/>
      <c r="BB4983" s="4"/>
    </row>
    <row r="4984" spans="15:54" x14ac:dyDescent="0.4">
      <c r="O4984" s="4"/>
      <c r="P4984" s="4"/>
      <c r="V4984" s="4"/>
      <c r="W4984" s="4"/>
      <c r="AG4984" s="9"/>
      <c r="AT4984" s="4"/>
      <c r="AU4984" s="4"/>
      <c r="BA4984" s="4"/>
      <c r="BB4984" s="4"/>
    </row>
    <row r="4985" spans="15:54" x14ac:dyDescent="0.4">
      <c r="O4985" s="4"/>
      <c r="P4985" s="4"/>
      <c r="V4985" s="4"/>
      <c r="W4985" s="4"/>
      <c r="AG4985" s="9"/>
      <c r="AT4985" s="4"/>
      <c r="AU4985" s="4"/>
      <c r="BA4985" s="4"/>
      <c r="BB4985" s="4"/>
    </row>
    <row r="4986" spans="15:54" x14ac:dyDescent="0.4">
      <c r="O4986" s="4"/>
      <c r="P4986" s="4"/>
      <c r="V4986" s="4"/>
      <c r="W4986" s="4"/>
      <c r="AG4986" s="9"/>
      <c r="AT4986" s="4"/>
      <c r="AU4986" s="4"/>
      <c r="BA4986" s="4"/>
      <c r="BB4986" s="4"/>
    </row>
    <row r="4987" spans="15:54" x14ac:dyDescent="0.4">
      <c r="O4987" s="4"/>
      <c r="P4987" s="4"/>
      <c r="V4987" s="4"/>
      <c r="W4987" s="4"/>
      <c r="AT4987" s="4"/>
      <c r="AU4987" s="4"/>
      <c r="BA4987" s="4"/>
      <c r="BB4987" s="4"/>
    </row>
    <row r="4988" spans="15:54" x14ac:dyDescent="0.4">
      <c r="O4988" s="4"/>
      <c r="P4988" s="4"/>
      <c r="V4988" s="4"/>
      <c r="W4988" s="4"/>
      <c r="AG4988" s="9"/>
      <c r="AT4988" s="4"/>
      <c r="AU4988" s="4"/>
      <c r="BA4988" s="4"/>
      <c r="BB4988" s="4"/>
    </row>
    <row r="4989" spans="15:54" x14ac:dyDescent="0.4">
      <c r="O4989" s="4"/>
      <c r="P4989" s="4"/>
      <c r="V4989" s="4"/>
      <c r="W4989" s="4"/>
      <c r="AG4989" s="9"/>
      <c r="AT4989" s="4"/>
      <c r="AU4989" s="4"/>
      <c r="BA4989" s="4"/>
      <c r="BB4989" s="4"/>
    </row>
    <row r="4990" spans="15:54" x14ac:dyDescent="0.4">
      <c r="O4990" s="4"/>
      <c r="P4990" s="4"/>
      <c r="V4990" s="4"/>
      <c r="W4990" s="4"/>
      <c r="AG4990" s="9"/>
      <c r="AT4990" s="4"/>
      <c r="AU4990" s="4"/>
      <c r="BA4990" s="4"/>
      <c r="BB4990" s="4"/>
    </row>
    <row r="4991" spans="15:54" x14ac:dyDescent="0.4">
      <c r="O4991" s="4"/>
      <c r="P4991" s="4"/>
      <c r="V4991" s="4"/>
      <c r="W4991" s="4"/>
      <c r="AG4991" s="9"/>
      <c r="AT4991" s="4"/>
      <c r="AU4991" s="4"/>
      <c r="BA4991" s="4"/>
      <c r="BB4991" s="4"/>
    </row>
    <row r="4992" spans="15:54" x14ac:dyDescent="0.4">
      <c r="O4992" s="4"/>
      <c r="P4992" s="4"/>
      <c r="V4992" s="4"/>
      <c r="W4992" s="4"/>
      <c r="AG4992" s="9"/>
      <c r="AT4992" s="4"/>
      <c r="AU4992" s="4"/>
      <c r="BA4992" s="4"/>
      <c r="BB4992" s="4"/>
    </row>
    <row r="4993" spans="15:54" x14ac:dyDescent="0.4">
      <c r="O4993" s="4"/>
      <c r="P4993" s="4"/>
      <c r="V4993" s="4"/>
      <c r="W4993" s="4"/>
      <c r="AG4993" s="9"/>
      <c r="AT4993" s="4"/>
      <c r="AU4993" s="4"/>
      <c r="BA4993" s="4"/>
      <c r="BB4993" s="4"/>
    </row>
    <row r="4994" spans="15:54" x14ac:dyDescent="0.4">
      <c r="O4994" s="4"/>
      <c r="P4994" s="4"/>
      <c r="V4994" s="4"/>
      <c r="W4994" s="4"/>
      <c r="AG4994" s="9"/>
      <c r="AT4994" s="4"/>
      <c r="AU4994" s="4"/>
      <c r="BA4994" s="4"/>
      <c r="BB4994" s="4"/>
    </row>
    <row r="4995" spans="15:54" x14ac:dyDescent="0.4">
      <c r="O4995" s="4"/>
      <c r="P4995" s="4"/>
      <c r="V4995" s="4"/>
      <c r="W4995" s="4"/>
      <c r="AG4995" s="9"/>
      <c r="AT4995" s="4"/>
      <c r="AU4995" s="4"/>
      <c r="BA4995" s="4"/>
      <c r="BB4995" s="4"/>
    </row>
    <row r="4996" spans="15:54" x14ac:dyDescent="0.4">
      <c r="O4996" s="4"/>
      <c r="P4996" s="4"/>
      <c r="V4996" s="4"/>
      <c r="W4996" s="4"/>
      <c r="AG4996" s="9"/>
      <c r="AT4996" s="4"/>
      <c r="AU4996" s="4"/>
      <c r="BA4996" s="4"/>
      <c r="BB4996" s="4"/>
    </row>
    <row r="4997" spans="15:54" x14ac:dyDescent="0.4">
      <c r="O4997" s="4"/>
      <c r="P4997" s="4"/>
      <c r="V4997" s="4"/>
      <c r="W4997" s="4"/>
      <c r="AG4997" s="9"/>
      <c r="AT4997" s="4"/>
      <c r="AU4997" s="4"/>
      <c r="BA4997" s="4"/>
      <c r="BB4997" s="4"/>
    </row>
    <row r="4998" spans="15:54" x14ac:dyDescent="0.4">
      <c r="O4998" s="4"/>
      <c r="P4998" s="4"/>
      <c r="V4998" s="4"/>
      <c r="W4998" s="4"/>
      <c r="AG4998" s="9"/>
      <c r="AT4998" s="4"/>
      <c r="AU4998" s="4"/>
      <c r="BA4998" s="4"/>
      <c r="BB4998" s="4"/>
    </row>
    <row r="4999" spans="15:54" x14ac:dyDescent="0.4">
      <c r="O4999" s="4"/>
      <c r="P4999" s="4"/>
      <c r="V4999" s="4"/>
      <c r="W4999" s="4"/>
      <c r="AG4999" s="9"/>
      <c r="AT4999" s="4"/>
      <c r="AU4999" s="4"/>
      <c r="BA4999" s="4"/>
      <c r="BB4999" s="4"/>
    </row>
    <row r="5000" spans="15:54" x14ac:dyDescent="0.4">
      <c r="O5000" s="4"/>
      <c r="P5000" s="4"/>
      <c r="V5000" s="4"/>
      <c r="W5000" s="4"/>
      <c r="AG5000" s="9"/>
      <c r="AT5000" s="4"/>
      <c r="AU5000" s="4"/>
      <c r="BA5000" s="4"/>
      <c r="BB5000" s="4"/>
    </row>
    <row r="5001" spans="15:54" x14ac:dyDescent="0.4">
      <c r="O5001" s="4"/>
      <c r="P5001" s="4"/>
      <c r="V5001" s="4"/>
      <c r="W5001" s="4"/>
      <c r="AG5001" s="9"/>
      <c r="AT5001" s="4"/>
      <c r="AU5001" s="4"/>
      <c r="BA5001" s="4"/>
      <c r="BB5001" s="4"/>
    </row>
    <row r="5002" spans="15:54" x14ac:dyDescent="0.4">
      <c r="O5002" s="4"/>
      <c r="P5002" s="4"/>
      <c r="V5002" s="4"/>
      <c r="W5002" s="4"/>
      <c r="AG5002" s="9"/>
      <c r="AT5002" s="4"/>
      <c r="AU5002" s="4"/>
      <c r="BA5002" s="4"/>
      <c r="BB5002" s="4"/>
    </row>
    <row r="5003" spans="15:54" x14ac:dyDescent="0.4">
      <c r="O5003" s="4"/>
      <c r="P5003" s="4"/>
      <c r="V5003" s="4"/>
      <c r="W5003" s="4"/>
      <c r="AG5003" s="9"/>
      <c r="AT5003" s="4"/>
      <c r="AU5003" s="4"/>
      <c r="BA5003" s="4"/>
      <c r="BB5003" s="4"/>
    </row>
    <row r="5004" spans="15:54" x14ac:dyDescent="0.4">
      <c r="O5004" s="4"/>
      <c r="P5004" s="4"/>
      <c r="V5004" s="4"/>
      <c r="W5004" s="4"/>
      <c r="AG5004" s="9"/>
      <c r="AT5004" s="4"/>
      <c r="AU5004" s="4"/>
      <c r="BA5004" s="4"/>
      <c r="BB5004" s="4"/>
    </row>
    <row r="5005" spans="15:54" x14ac:dyDescent="0.4">
      <c r="O5005" s="4"/>
      <c r="P5005" s="4"/>
      <c r="V5005" s="4"/>
      <c r="W5005" s="4"/>
      <c r="AG5005" s="9"/>
      <c r="AT5005" s="4"/>
      <c r="AU5005" s="4"/>
      <c r="BA5005" s="4"/>
      <c r="BB5005" s="4"/>
    </row>
    <row r="5006" spans="15:54" x14ac:dyDescent="0.4">
      <c r="O5006" s="4"/>
      <c r="P5006" s="4"/>
      <c r="V5006" s="4"/>
      <c r="W5006" s="4"/>
      <c r="AG5006" s="9"/>
      <c r="AT5006" s="4"/>
      <c r="AU5006" s="4"/>
      <c r="BA5006" s="4"/>
      <c r="BB5006" s="4"/>
    </row>
    <row r="5007" spans="15:54" x14ac:dyDescent="0.4">
      <c r="O5007" s="4"/>
      <c r="P5007" s="4"/>
      <c r="V5007" s="4"/>
      <c r="W5007" s="4"/>
      <c r="AG5007" s="9"/>
      <c r="AT5007" s="4"/>
      <c r="AU5007" s="4"/>
      <c r="BA5007" s="4"/>
      <c r="BB5007" s="4"/>
    </row>
    <row r="5008" spans="15:54" x14ac:dyDescent="0.4">
      <c r="O5008" s="4"/>
      <c r="P5008" s="4"/>
      <c r="V5008" s="4"/>
      <c r="W5008" s="4"/>
      <c r="AG5008" s="9"/>
      <c r="AT5008" s="4"/>
      <c r="AU5008" s="4"/>
      <c r="BA5008" s="4"/>
      <c r="BB5008" s="4"/>
    </row>
    <row r="5009" spans="15:54" x14ac:dyDescent="0.4">
      <c r="O5009" s="4"/>
      <c r="P5009" s="4"/>
      <c r="V5009" s="4"/>
      <c r="W5009" s="4"/>
      <c r="AG5009" s="9"/>
      <c r="AT5009" s="4"/>
      <c r="AU5009" s="4"/>
      <c r="BA5009" s="4"/>
      <c r="BB5009" s="4"/>
    </row>
    <row r="5010" spans="15:54" x14ac:dyDescent="0.4">
      <c r="O5010" s="4"/>
      <c r="P5010" s="4"/>
      <c r="V5010" s="4"/>
      <c r="W5010" s="4"/>
      <c r="AG5010" s="9"/>
      <c r="AT5010" s="4"/>
      <c r="AU5010" s="4"/>
      <c r="BA5010" s="4"/>
      <c r="BB5010" s="4"/>
    </row>
    <row r="5011" spans="15:54" x14ac:dyDescent="0.4">
      <c r="O5011" s="4"/>
      <c r="P5011" s="4"/>
      <c r="V5011" s="4"/>
      <c r="W5011" s="4"/>
      <c r="AG5011" s="9"/>
      <c r="AT5011" s="4"/>
      <c r="AU5011" s="4"/>
      <c r="BA5011" s="4"/>
      <c r="BB5011" s="4"/>
    </row>
    <row r="5012" spans="15:54" x14ac:dyDescent="0.4">
      <c r="O5012" s="4"/>
      <c r="P5012" s="4"/>
      <c r="V5012" s="4"/>
      <c r="W5012" s="4"/>
      <c r="AG5012" s="9"/>
      <c r="AT5012" s="4"/>
      <c r="AU5012" s="4"/>
      <c r="BA5012" s="4"/>
      <c r="BB5012" s="4"/>
    </row>
    <row r="5013" spans="15:54" x14ac:dyDescent="0.4">
      <c r="O5013" s="4"/>
      <c r="P5013" s="4"/>
      <c r="V5013" s="4"/>
      <c r="W5013" s="4"/>
      <c r="AG5013" s="9"/>
      <c r="AT5013" s="4"/>
      <c r="AU5013" s="4"/>
      <c r="BA5013" s="4"/>
      <c r="BB5013" s="4"/>
    </row>
    <row r="5014" spans="15:54" x14ac:dyDescent="0.4">
      <c r="O5014" s="4"/>
      <c r="P5014" s="4"/>
      <c r="V5014" s="4"/>
      <c r="W5014" s="4"/>
      <c r="AG5014" s="9"/>
      <c r="AT5014" s="4"/>
      <c r="AU5014" s="4"/>
      <c r="BA5014" s="4"/>
      <c r="BB5014" s="4"/>
    </row>
    <row r="5015" spans="15:54" x14ac:dyDescent="0.4">
      <c r="O5015" s="4"/>
      <c r="P5015" s="4"/>
      <c r="V5015" s="4"/>
      <c r="W5015" s="4"/>
      <c r="AG5015" s="9"/>
      <c r="AT5015" s="4"/>
      <c r="AU5015" s="4"/>
      <c r="BA5015" s="4"/>
      <c r="BB5015" s="4"/>
    </row>
    <row r="5016" spans="15:54" x14ac:dyDescent="0.4">
      <c r="O5016" s="4"/>
      <c r="P5016" s="4"/>
      <c r="V5016" s="4"/>
      <c r="W5016" s="4"/>
      <c r="AG5016" s="9"/>
      <c r="AT5016" s="4"/>
      <c r="AU5016" s="4"/>
      <c r="BA5016" s="4"/>
      <c r="BB5016" s="4"/>
    </row>
    <row r="5017" spans="15:54" x14ac:dyDescent="0.4">
      <c r="O5017" s="4"/>
      <c r="P5017" s="4"/>
      <c r="V5017" s="4"/>
      <c r="W5017" s="4"/>
      <c r="AG5017" s="9"/>
      <c r="AT5017" s="4"/>
      <c r="AU5017" s="4"/>
      <c r="BA5017" s="4"/>
      <c r="BB5017" s="4"/>
    </row>
    <row r="5018" spans="15:54" x14ac:dyDescent="0.4">
      <c r="O5018" s="4"/>
      <c r="P5018" s="4"/>
      <c r="V5018" s="4"/>
      <c r="W5018" s="4"/>
      <c r="AG5018" s="9"/>
      <c r="AT5018" s="4"/>
      <c r="AU5018" s="4"/>
      <c r="BA5018" s="4"/>
      <c r="BB5018" s="4"/>
    </row>
    <row r="5019" spans="15:54" x14ac:dyDescent="0.4">
      <c r="O5019" s="4"/>
      <c r="P5019" s="4"/>
      <c r="V5019" s="4"/>
      <c r="W5019" s="4"/>
      <c r="AG5019" s="9"/>
      <c r="AT5019" s="4"/>
      <c r="AU5019" s="4"/>
      <c r="BA5019" s="4"/>
      <c r="BB5019" s="4"/>
    </row>
    <row r="5020" spans="15:54" x14ac:dyDescent="0.4">
      <c r="O5020" s="4"/>
      <c r="P5020" s="4"/>
      <c r="V5020" s="4"/>
      <c r="W5020" s="4"/>
      <c r="AG5020" s="9"/>
      <c r="AT5020" s="4"/>
      <c r="AU5020" s="4"/>
      <c r="BA5020" s="4"/>
      <c r="BB5020" s="4"/>
    </row>
    <row r="5021" spans="15:54" x14ac:dyDescent="0.4">
      <c r="O5021" s="4"/>
      <c r="P5021" s="4"/>
      <c r="V5021" s="4"/>
      <c r="W5021" s="4"/>
      <c r="AG5021" s="9"/>
      <c r="AT5021" s="4"/>
      <c r="AU5021" s="4"/>
      <c r="BA5021" s="4"/>
      <c r="BB5021" s="4"/>
    </row>
    <row r="5022" spans="15:54" x14ac:dyDescent="0.4">
      <c r="O5022" s="4"/>
      <c r="P5022" s="4"/>
      <c r="V5022" s="4"/>
      <c r="W5022" s="4"/>
      <c r="AG5022" s="9"/>
      <c r="AT5022" s="4"/>
      <c r="AU5022" s="4"/>
      <c r="BA5022" s="4"/>
      <c r="BB5022" s="4"/>
    </row>
    <row r="5023" spans="15:54" x14ac:dyDescent="0.4">
      <c r="O5023" s="4"/>
      <c r="P5023" s="4"/>
      <c r="V5023" s="4"/>
      <c r="W5023" s="4"/>
      <c r="AG5023" s="9"/>
      <c r="AT5023" s="4"/>
      <c r="AU5023" s="4"/>
      <c r="BA5023" s="4"/>
      <c r="BB5023" s="4"/>
    </row>
    <row r="5024" spans="15:54" x14ac:dyDescent="0.4">
      <c r="O5024" s="4"/>
      <c r="P5024" s="4"/>
      <c r="V5024" s="4"/>
      <c r="W5024" s="4"/>
      <c r="AG5024" s="9"/>
      <c r="AT5024" s="4"/>
      <c r="AU5024" s="4"/>
      <c r="BA5024" s="4"/>
      <c r="BB5024" s="4"/>
    </row>
    <row r="5025" spans="15:54" x14ac:dyDescent="0.4">
      <c r="O5025" s="4"/>
      <c r="P5025" s="4"/>
      <c r="V5025" s="4"/>
      <c r="W5025" s="4"/>
      <c r="AG5025" s="9"/>
      <c r="AT5025" s="4"/>
      <c r="AU5025" s="4"/>
      <c r="BA5025" s="4"/>
      <c r="BB5025" s="4"/>
    </row>
    <row r="5026" spans="15:54" x14ac:dyDescent="0.4">
      <c r="O5026" s="4"/>
      <c r="P5026" s="4"/>
      <c r="V5026" s="4"/>
      <c r="W5026" s="4"/>
      <c r="AG5026" s="9"/>
      <c r="AT5026" s="4"/>
      <c r="AU5026" s="4"/>
      <c r="BA5026" s="4"/>
      <c r="BB5026" s="4"/>
    </row>
    <row r="5027" spans="15:54" x14ac:dyDescent="0.4">
      <c r="O5027" s="4"/>
      <c r="P5027" s="4"/>
      <c r="V5027" s="4"/>
      <c r="W5027" s="4"/>
      <c r="AG5027" s="9"/>
      <c r="AT5027" s="4"/>
      <c r="AU5027" s="4"/>
      <c r="BA5027" s="4"/>
      <c r="BB5027" s="4"/>
    </row>
    <row r="5028" spans="15:54" x14ac:dyDescent="0.4">
      <c r="O5028" s="4"/>
      <c r="P5028" s="4"/>
      <c r="V5028" s="4"/>
      <c r="W5028" s="4"/>
      <c r="AG5028" s="9"/>
      <c r="AT5028" s="4"/>
      <c r="AU5028" s="4"/>
      <c r="BA5028" s="4"/>
      <c r="BB5028" s="4"/>
    </row>
    <row r="5029" spans="15:54" x14ac:dyDescent="0.4">
      <c r="O5029" s="4"/>
      <c r="P5029" s="4"/>
      <c r="V5029" s="4"/>
      <c r="W5029" s="4"/>
      <c r="AG5029" s="9"/>
      <c r="AT5029" s="4"/>
      <c r="AU5029" s="4"/>
      <c r="BA5029" s="4"/>
      <c r="BB5029" s="4"/>
    </row>
    <row r="5030" spans="15:54" x14ac:dyDescent="0.4">
      <c r="O5030" s="4"/>
      <c r="P5030" s="4"/>
      <c r="V5030" s="4"/>
      <c r="W5030" s="4"/>
      <c r="AG5030" s="9"/>
      <c r="AT5030" s="4"/>
      <c r="AU5030" s="4"/>
      <c r="BA5030" s="4"/>
      <c r="BB5030" s="4"/>
    </row>
    <row r="5031" spans="15:54" x14ac:dyDescent="0.4">
      <c r="O5031" s="4"/>
      <c r="P5031" s="4"/>
      <c r="V5031" s="4"/>
      <c r="W5031" s="4"/>
      <c r="AG5031" s="9"/>
      <c r="AT5031" s="4"/>
      <c r="AU5031" s="4"/>
      <c r="BA5031" s="4"/>
      <c r="BB5031" s="4"/>
    </row>
    <row r="5032" spans="15:54" x14ac:dyDescent="0.4">
      <c r="O5032" s="4"/>
      <c r="P5032" s="4"/>
      <c r="V5032" s="4"/>
      <c r="W5032" s="4"/>
      <c r="AG5032" s="9"/>
      <c r="AT5032" s="4"/>
      <c r="AU5032" s="4"/>
      <c r="BA5032" s="4"/>
      <c r="BB5032" s="4"/>
    </row>
    <row r="5033" spans="15:54" x14ac:dyDescent="0.4">
      <c r="O5033" s="4"/>
      <c r="P5033" s="4"/>
      <c r="V5033" s="4"/>
      <c r="W5033" s="4"/>
      <c r="AG5033" s="9"/>
      <c r="AT5033" s="4"/>
      <c r="AU5033" s="4"/>
      <c r="BA5033" s="4"/>
      <c r="BB5033" s="4"/>
    </row>
    <row r="5034" spans="15:54" x14ac:dyDescent="0.4">
      <c r="O5034" s="4"/>
      <c r="P5034" s="4"/>
      <c r="V5034" s="4"/>
      <c r="W5034" s="4"/>
      <c r="AG5034" s="9"/>
      <c r="AT5034" s="4"/>
      <c r="AU5034" s="4"/>
      <c r="BA5034" s="4"/>
      <c r="BB5034" s="4"/>
    </row>
    <row r="5035" spans="15:54" x14ac:dyDescent="0.4">
      <c r="O5035" s="4"/>
      <c r="P5035" s="4"/>
      <c r="V5035" s="4"/>
      <c r="W5035" s="4"/>
      <c r="AG5035" s="9"/>
      <c r="AT5035" s="4"/>
      <c r="AU5035" s="4"/>
      <c r="BA5035" s="4"/>
      <c r="BB5035" s="4"/>
    </row>
    <row r="5036" spans="15:54" x14ac:dyDescent="0.4">
      <c r="O5036" s="4"/>
      <c r="P5036" s="4"/>
      <c r="V5036" s="4"/>
      <c r="W5036" s="4"/>
      <c r="AG5036" s="9"/>
      <c r="AT5036" s="4"/>
      <c r="AU5036" s="4"/>
      <c r="BA5036" s="4"/>
      <c r="BB5036" s="4"/>
    </row>
    <row r="5037" spans="15:54" x14ac:dyDescent="0.4">
      <c r="O5037" s="4"/>
      <c r="P5037" s="4"/>
      <c r="V5037" s="4"/>
      <c r="W5037" s="4"/>
      <c r="AG5037" s="9"/>
      <c r="AT5037" s="4"/>
      <c r="AU5037" s="4"/>
      <c r="BA5037" s="4"/>
      <c r="BB5037" s="4"/>
    </row>
    <row r="5038" spans="15:54" x14ac:dyDescent="0.4">
      <c r="O5038" s="4"/>
      <c r="P5038" s="4"/>
      <c r="V5038" s="4"/>
      <c r="W5038" s="4"/>
      <c r="AG5038" s="9"/>
      <c r="AT5038" s="4"/>
      <c r="AU5038" s="4"/>
      <c r="BA5038" s="4"/>
      <c r="BB5038" s="4"/>
    </row>
    <row r="5039" spans="15:54" x14ac:dyDescent="0.4">
      <c r="O5039" s="4"/>
      <c r="P5039" s="4"/>
      <c r="V5039" s="4"/>
      <c r="W5039" s="4"/>
      <c r="AG5039" s="9"/>
      <c r="AT5039" s="4"/>
      <c r="AU5039" s="4"/>
      <c r="BA5039" s="4"/>
      <c r="BB5039" s="4"/>
    </row>
    <row r="5040" spans="15:54" x14ac:dyDescent="0.4">
      <c r="O5040" s="4"/>
      <c r="P5040" s="4"/>
      <c r="V5040" s="4"/>
      <c r="W5040" s="4"/>
      <c r="AG5040" s="9"/>
      <c r="AT5040" s="4"/>
      <c r="AU5040" s="4"/>
      <c r="BA5040" s="4"/>
      <c r="BB5040" s="4"/>
    </row>
    <row r="5041" spans="15:54" x14ac:dyDescent="0.4">
      <c r="O5041" s="4"/>
      <c r="P5041" s="4"/>
      <c r="V5041" s="4"/>
      <c r="W5041" s="4"/>
      <c r="AG5041" s="9"/>
      <c r="AT5041" s="4"/>
      <c r="AU5041" s="4"/>
      <c r="BA5041" s="4"/>
      <c r="BB5041" s="4"/>
    </row>
    <row r="5042" spans="15:54" x14ac:dyDescent="0.4">
      <c r="O5042" s="4"/>
      <c r="P5042" s="4"/>
      <c r="V5042" s="4"/>
      <c r="W5042" s="4"/>
      <c r="AG5042" s="9"/>
      <c r="AT5042" s="4"/>
      <c r="AU5042" s="4"/>
      <c r="BA5042" s="4"/>
      <c r="BB5042" s="4"/>
    </row>
    <row r="5043" spans="15:54" x14ac:dyDescent="0.4">
      <c r="O5043" s="4"/>
      <c r="P5043" s="4"/>
      <c r="V5043" s="4"/>
      <c r="W5043" s="4"/>
      <c r="AG5043" s="9"/>
      <c r="AT5043" s="4"/>
      <c r="AU5043" s="4"/>
      <c r="BA5043" s="4"/>
      <c r="BB5043" s="4"/>
    </row>
    <row r="5044" spans="15:54" x14ac:dyDescent="0.4">
      <c r="O5044" s="4"/>
      <c r="P5044" s="4"/>
      <c r="V5044" s="4"/>
      <c r="W5044" s="4"/>
      <c r="AG5044" s="9"/>
      <c r="AT5044" s="4"/>
      <c r="AU5044" s="4"/>
      <c r="BA5044" s="4"/>
      <c r="BB5044" s="4"/>
    </row>
    <row r="5045" spans="15:54" x14ac:dyDescent="0.4">
      <c r="O5045" s="4"/>
      <c r="P5045" s="4"/>
      <c r="V5045" s="4"/>
      <c r="W5045" s="4"/>
      <c r="AG5045" s="9"/>
      <c r="AT5045" s="4"/>
      <c r="AU5045" s="4"/>
      <c r="BA5045" s="4"/>
      <c r="BB5045" s="4"/>
    </row>
    <row r="5046" spans="15:54" x14ac:dyDescent="0.4">
      <c r="O5046" s="4"/>
      <c r="P5046" s="4"/>
      <c r="V5046" s="4"/>
      <c r="W5046" s="4"/>
      <c r="AG5046" s="9"/>
      <c r="AT5046" s="4"/>
      <c r="AU5046" s="4"/>
      <c r="BA5046" s="4"/>
      <c r="BB5046" s="4"/>
    </row>
    <row r="5047" spans="15:54" x14ac:dyDescent="0.4">
      <c r="O5047" s="4"/>
      <c r="P5047" s="4"/>
      <c r="V5047" s="4"/>
      <c r="W5047" s="4"/>
      <c r="AG5047" s="9"/>
      <c r="AT5047" s="4"/>
      <c r="AU5047" s="4"/>
      <c r="BA5047" s="4"/>
      <c r="BB5047" s="4"/>
    </row>
    <row r="5048" spans="15:54" x14ac:dyDescent="0.4">
      <c r="O5048" s="4"/>
      <c r="P5048" s="4"/>
      <c r="V5048" s="4"/>
      <c r="W5048" s="4"/>
      <c r="AT5048" s="4"/>
      <c r="AU5048" s="4"/>
      <c r="BA5048" s="4"/>
      <c r="BB5048" s="4"/>
    </row>
    <row r="5049" spans="15:54" x14ac:dyDescent="0.4">
      <c r="O5049" s="4"/>
      <c r="P5049" s="4"/>
      <c r="V5049" s="4"/>
      <c r="W5049" s="4"/>
      <c r="AG5049" s="9"/>
      <c r="AT5049" s="4"/>
      <c r="AU5049" s="4"/>
      <c r="BA5049" s="4"/>
      <c r="BB5049" s="4"/>
    </row>
    <row r="5050" spans="15:54" x14ac:dyDescent="0.4">
      <c r="O5050" s="4"/>
      <c r="P5050" s="4"/>
      <c r="V5050" s="4"/>
      <c r="W5050" s="4"/>
      <c r="AG5050" s="9"/>
      <c r="AT5050" s="4"/>
      <c r="AU5050" s="4"/>
      <c r="BA5050" s="4"/>
      <c r="BB5050" s="4"/>
    </row>
    <row r="5051" spans="15:54" x14ac:dyDescent="0.4">
      <c r="O5051" s="4"/>
      <c r="P5051" s="4"/>
      <c r="V5051" s="4"/>
      <c r="W5051" s="4"/>
      <c r="AG5051" s="9"/>
      <c r="AT5051" s="4"/>
      <c r="AU5051" s="4"/>
      <c r="BA5051" s="4"/>
      <c r="BB5051" s="4"/>
    </row>
    <row r="5052" spans="15:54" x14ac:dyDescent="0.4">
      <c r="O5052" s="4"/>
      <c r="P5052" s="4"/>
      <c r="V5052" s="4"/>
      <c r="W5052" s="4"/>
      <c r="AG5052" s="9"/>
      <c r="AT5052" s="4"/>
      <c r="AU5052" s="4"/>
      <c r="BA5052" s="4"/>
      <c r="BB5052" s="4"/>
    </row>
    <row r="5053" spans="15:54" x14ac:dyDescent="0.4">
      <c r="O5053" s="4"/>
      <c r="P5053" s="4"/>
      <c r="V5053" s="4"/>
      <c r="W5053" s="4"/>
      <c r="AG5053" s="9"/>
      <c r="AT5053" s="4"/>
      <c r="AU5053" s="4"/>
      <c r="BA5053" s="4"/>
      <c r="BB5053" s="4"/>
    </row>
    <row r="5054" spans="15:54" x14ac:dyDescent="0.4">
      <c r="O5054" s="4"/>
      <c r="P5054" s="4"/>
      <c r="V5054" s="4"/>
      <c r="W5054" s="4"/>
      <c r="AG5054" s="9"/>
      <c r="AT5054" s="4"/>
      <c r="AU5054" s="4"/>
      <c r="BA5054" s="4"/>
      <c r="BB5054" s="4"/>
    </row>
    <row r="5055" spans="15:54" x14ac:dyDescent="0.4">
      <c r="O5055" s="4"/>
      <c r="P5055" s="4"/>
      <c r="V5055" s="4"/>
      <c r="W5055" s="4"/>
      <c r="AG5055" s="9"/>
      <c r="AT5055" s="4"/>
      <c r="AU5055" s="4"/>
      <c r="BA5055" s="4"/>
      <c r="BB5055" s="4"/>
    </row>
    <row r="5056" spans="15:54" x14ac:dyDescent="0.4">
      <c r="O5056" s="4"/>
      <c r="P5056" s="4"/>
      <c r="V5056" s="4"/>
      <c r="W5056" s="4"/>
      <c r="AG5056" s="9"/>
      <c r="AT5056" s="4"/>
      <c r="AU5056" s="4"/>
      <c r="BA5056" s="4"/>
      <c r="BB5056" s="4"/>
    </row>
    <row r="5057" spans="15:54" x14ac:dyDescent="0.4">
      <c r="O5057" s="4"/>
      <c r="P5057" s="4"/>
      <c r="V5057" s="4"/>
      <c r="W5057" s="4"/>
      <c r="AG5057" s="9"/>
      <c r="AT5057" s="4"/>
      <c r="AU5057" s="4"/>
      <c r="BA5057" s="4"/>
      <c r="BB5057" s="4"/>
    </row>
    <row r="5058" spans="15:54" x14ac:dyDescent="0.4">
      <c r="O5058" s="4"/>
      <c r="P5058" s="4"/>
      <c r="V5058" s="4"/>
      <c r="W5058" s="4"/>
      <c r="AG5058" s="9"/>
      <c r="AT5058" s="4"/>
      <c r="AU5058" s="4"/>
      <c r="BA5058" s="4"/>
      <c r="BB5058" s="4"/>
    </row>
    <row r="5059" spans="15:54" x14ac:dyDescent="0.4">
      <c r="O5059" s="4"/>
      <c r="P5059" s="4"/>
      <c r="V5059" s="4"/>
      <c r="W5059" s="4"/>
      <c r="AG5059" s="9"/>
      <c r="AT5059" s="4"/>
      <c r="AU5059" s="4"/>
      <c r="BA5059" s="4"/>
      <c r="BB5059" s="4"/>
    </row>
    <row r="5060" spans="15:54" x14ac:dyDescent="0.4">
      <c r="O5060" s="4"/>
      <c r="P5060" s="4"/>
      <c r="V5060" s="4"/>
      <c r="W5060" s="4"/>
      <c r="AG5060" s="9"/>
      <c r="AT5060" s="4"/>
      <c r="AU5060" s="4"/>
      <c r="BA5060" s="4"/>
      <c r="BB5060" s="4"/>
    </row>
    <row r="5061" spans="15:54" x14ac:dyDescent="0.4">
      <c r="O5061" s="4"/>
      <c r="P5061" s="4"/>
      <c r="V5061" s="4"/>
      <c r="W5061" s="4"/>
      <c r="AG5061" s="9"/>
      <c r="AT5061" s="4"/>
      <c r="AU5061" s="4"/>
      <c r="BA5061" s="4"/>
      <c r="BB5061" s="4"/>
    </row>
    <row r="5062" spans="15:54" x14ac:dyDescent="0.4">
      <c r="O5062" s="4"/>
      <c r="P5062" s="4"/>
      <c r="V5062" s="4"/>
      <c r="W5062" s="4"/>
      <c r="AG5062" s="9"/>
      <c r="AT5062" s="4"/>
      <c r="AU5062" s="4"/>
      <c r="BA5062" s="4"/>
      <c r="BB5062" s="4"/>
    </row>
    <row r="5063" spans="15:54" x14ac:dyDescent="0.4">
      <c r="O5063" s="4"/>
      <c r="P5063" s="4"/>
      <c r="V5063" s="4"/>
      <c r="W5063" s="4"/>
      <c r="AG5063" s="9"/>
      <c r="AT5063" s="4"/>
      <c r="AU5063" s="4"/>
      <c r="BA5063" s="4"/>
      <c r="BB5063" s="4"/>
    </row>
    <row r="5064" spans="15:54" x14ac:dyDescent="0.4">
      <c r="O5064" s="4"/>
      <c r="P5064" s="4"/>
      <c r="V5064" s="4"/>
      <c r="W5064" s="4"/>
      <c r="AG5064" s="9"/>
      <c r="AT5064" s="4"/>
      <c r="AU5064" s="4"/>
      <c r="BA5064" s="4"/>
      <c r="BB5064" s="4"/>
    </row>
    <row r="5065" spans="15:54" x14ac:dyDescent="0.4">
      <c r="O5065" s="4"/>
      <c r="P5065" s="4"/>
      <c r="V5065" s="4"/>
      <c r="W5065" s="4"/>
      <c r="AG5065" s="9"/>
      <c r="AT5065" s="4"/>
      <c r="AU5065" s="4"/>
      <c r="BA5065" s="4"/>
      <c r="BB5065" s="4"/>
    </row>
    <row r="5066" spans="15:54" x14ac:dyDescent="0.4">
      <c r="O5066" s="4"/>
      <c r="P5066" s="4"/>
      <c r="V5066" s="4"/>
      <c r="W5066" s="4"/>
      <c r="AG5066" s="9"/>
      <c r="AT5066" s="4"/>
      <c r="AU5066" s="4"/>
      <c r="BA5066" s="4"/>
      <c r="BB5066" s="4"/>
    </row>
    <row r="5067" spans="15:54" x14ac:dyDescent="0.4">
      <c r="O5067" s="4"/>
      <c r="P5067" s="4"/>
      <c r="V5067" s="4"/>
      <c r="W5067" s="4"/>
      <c r="AG5067" s="9"/>
      <c r="AT5067" s="4"/>
      <c r="AU5067" s="4"/>
      <c r="BA5067" s="4"/>
      <c r="BB5067" s="4"/>
    </row>
    <row r="5068" spans="15:54" x14ac:dyDescent="0.4">
      <c r="O5068" s="4"/>
      <c r="P5068" s="4"/>
      <c r="V5068" s="4"/>
      <c r="W5068" s="4"/>
      <c r="AT5068" s="4"/>
      <c r="AU5068" s="4"/>
      <c r="BA5068" s="4"/>
      <c r="BB5068" s="4"/>
    </row>
    <row r="5069" spans="15:54" x14ac:dyDescent="0.4">
      <c r="O5069" s="4"/>
      <c r="P5069" s="4"/>
      <c r="V5069" s="4"/>
      <c r="W5069" s="4"/>
      <c r="AG5069" s="9"/>
      <c r="AT5069" s="4"/>
      <c r="AU5069" s="4"/>
      <c r="BA5069" s="4"/>
      <c r="BB5069" s="4"/>
    </row>
    <row r="5070" spans="15:54" x14ac:dyDescent="0.4">
      <c r="O5070" s="4"/>
      <c r="P5070" s="4"/>
      <c r="V5070" s="4"/>
      <c r="W5070" s="4"/>
      <c r="AG5070" s="9"/>
      <c r="AT5070" s="4"/>
      <c r="AU5070" s="4"/>
      <c r="BA5070" s="4"/>
      <c r="BB5070" s="4"/>
    </row>
    <row r="5071" spans="15:54" x14ac:dyDescent="0.4">
      <c r="O5071" s="4"/>
      <c r="P5071" s="4"/>
      <c r="V5071" s="4"/>
      <c r="W5071" s="4"/>
      <c r="AG5071" s="9"/>
      <c r="AT5071" s="4"/>
      <c r="AU5071" s="4"/>
      <c r="BA5071" s="4"/>
      <c r="BB5071" s="4"/>
    </row>
    <row r="5072" spans="15:54" x14ac:dyDescent="0.4">
      <c r="O5072" s="4"/>
      <c r="P5072" s="4"/>
      <c r="V5072" s="4"/>
      <c r="W5072" s="4"/>
      <c r="AG5072" s="9"/>
      <c r="AT5072" s="4"/>
      <c r="AU5072" s="4"/>
      <c r="BA5072" s="4"/>
      <c r="BB5072" s="4"/>
    </row>
    <row r="5073" spans="15:54" x14ac:dyDescent="0.4">
      <c r="O5073" s="4"/>
      <c r="P5073" s="4"/>
      <c r="V5073" s="4"/>
      <c r="W5073" s="4"/>
      <c r="AG5073" s="9"/>
      <c r="AT5073" s="4"/>
      <c r="AU5073" s="4"/>
      <c r="BA5073" s="4"/>
      <c r="BB5073" s="4"/>
    </row>
    <row r="5074" spans="15:54" x14ac:dyDescent="0.4">
      <c r="O5074" s="4"/>
      <c r="P5074" s="4"/>
      <c r="V5074" s="4"/>
      <c r="W5074" s="4"/>
      <c r="AG5074" s="9"/>
      <c r="AT5074" s="4"/>
      <c r="AU5074" s="4"/>
      <c r="BA5074" s="4"/>
      <c r="BB5074" s="4"/>
    </row>
    <row r="5075" spans="15:54" x14ac:dyDescent="0.4">
      <c r="O5075" s="4"/>
      <c r="P5075" s="4"/>
      <c r="V5075" s="4"/>
      <c r="W5075" s="4"/>
      <c r="AG5075" s="9"/>
      <c r="AT5075" s="4"/>
      <c r="AU5075" s="4"/>
      <c r="BA5075" s="4"/>
      <c r="BB5075" s="4"/>
    </row>
    <row r="5076" spans="15:54" x14ac:dyDescent="0.4">
      <c r="O5076" s="4"/>
      <c r="P5076" s="4"/>
      <c r="V5076" s="4"/>
      <c r="W5076" s="4"/>
      <c r="AG5076" s="9"/>
      <c r="AT5076" s="4"/>
      <c r="AU5076" s="4"/>
      <c r="BA5076" s="4"/>
      <c r="BB5076" s="4"/>
    </row>
    <row r="5077" spans="15:54" x14ac:dyDescent="0.4">
      <c r="O5077" s="4"/>
      <c r="P5077" s="4"/>
      <c r="V5077" s="4"/>
      <c r="W5077" s="4"/>
      <c r="AG5077" s="9"/>
      <c r="AT5077" s="4"/>
      <c r="AU5077" s="4"/>
      <c r="BA5077" s="4"/>
      <c r="BB5077" s="4"/>
    </row>
    <row r="5078" spans="15:54" x14ac:dyDescent="0.4">
      <c r="O5078" s="4"/>
      <c r="P5078" s="4"/>
      <c r="V5078" s="4"/>
      <c r="W5078" s="4"/>
      <c r="AG5078" s="9"/>
      <c r="AT5078" s="4"/>
      <c r="AU5078" s="4"/>
      <c r="BA5078" s="4"/>
      <c r="BB5078" s="4"/>
    </row>
    <row r="5079" spans="15:54" x14ac:dyDescent="0.4">
      <c r="O5079" s="4"/>
      <c r="P5079" s="4"/>
      <c r="V5079" s="4"/>
      <c r="W5079" s="4"/>
      <c r="AG5079" s="9"/>
      <c r="AT5079" s="4"/>
      <c r="AU5079" s="4"/>
      <c r="BA5079" s="4"/>
      <c r="BB5079" s="4"/>
    </row>
    <row r="5080" spans="15:54" x14ac:dyDescent="0.4">
      <c r="O5080" s="4"/>
      <c r="P5080" s="4"/>
      <c r="V5080" s="4"/>
      <c r="W5080" s="4"/>
      <c r="AG5080" s="9"/>
      <c r="AT5080" s="4"/>
      <c r="AU5080" s="4"/>
      <c r="BA5080" s="4"/>
      <c r="BB5080" s="4"/>
    </row>
    <row r="5081" spans="15:54" x14ac:dyDescent="0.4">
      <c r="O5081" s="4"/>
      <c r="P5081" s="4"/>
      <c r="V5081" s="4"/>
      <c r="W5081" s="4"/>
      <c r="AG5081" s="9"/>
      <c r="AT5081" s="4"/>
      <c r="AU5081" s="4"/>
      <c r="BA5081" s="4"/>
      <c r="BB5081" s="4"/>
    </row>
    <row r="5082" spans="15:54" x14ac:dyDescent="0.4">
      <c r="O5082" s="4"/>
      <c r="P5082" s="4"/>
      <c r="V5082" s="4"/>
      <c r="W5082" s="4"/>
      <c r="AG5082" s="9"/>
      <c r="AT5082" s="4"/>
      <c r="AU5082" s="4"/>
      <c r="BA5082" s="4"/>
      <c r="BB5082" s="4"/>
    </row>
    <row r="5083" spans="15:54" x14ac:dyDescent="0.4">
      <c r="O5083" s="4"/>
      <c r="P5083" s="4"/>
      <c r="V5083" s="4"/>
      <c r="W5083" s="4"/>
      <c r="AG5083" s="9"/>
      <c r="AT5083" s="4"/>
      <c r="AU5083" s="4"/>
      <c r="BA5083" s="4"/>
      <c r="BB5083" s="4"/>
    </row>
    <row r="5084" spans="15:54" x14ac:dyDescent="0.4">
      <c r="O5084" s="4"/>
      <c r="P5084" s="4"/>
      <c r="V5084" s="4"/>
      <c r="W5084" s="4"/>
      <c r="AG5084" s="9"/>
      <c r="AT5084" s="4"/>
      <c r="AU5084" s="4"/>
      <c r="BA5084" s="4"/>
      <c r="BB5084" s="4"/>
    </row>
    <row r="5085" spans="15:54" x14ac:dyDescent="0.4">
      <c r="O5085" s="4"/>
      <c r="P5085" s="4"/>
      <c r="V5085" s="4"/>
      <c r="W5085" s="4"/>
      <c r="AG5085" s="9"/>
      <c r="AT5085" s="4"/>
      <c r="AU5085" s="4"/>
      <c r="BA5085" s="4"/>
      <c r="BB5085" s="4"/>
    </row>
    <row r="5086" spans="15:54" x14ac:dyDescent="0.4">
      <c r="O5086" s="4"/>
      <c r="P5086" s="4"/>
      <c r="V5086" s="4"/>
      <c r="W5086" s="4"/>
      <c r="AG5086" s="9"/>
      <c r="AT5086" s="4"/>
      <c r="AU5086" s="4"/>
      <c r="BA5086" s="4"/>
      <c r="BB5086" s="4"/>
    </row>
    <row r="5087" spans="15:54" x14ac:dyDescent="0.4">
      <c r="O5087" s="4"/>
      <c r="P5087" s="4"/>
      <c r="V5087" s="4"/>
      <c r="W5087" s="4"/>
      <c r="AG5087" s="9"/>
      <c r="AT5087" s="4"/>
      <c r="AU5087" s="4"/>
      <c r="BA5087" s="4"/>
      <c r="BB5087" s="4"/>
    </row>
    <row r="5088" spans="15:54" x14ac:dyDescent="0.4">
      <c r="O5088" s="4"/>
      <c r="P5088" s="4"/>
      <c r="V5088" s="4"/>
      <c r="W5088" s="4"/>
      <c r="AG5088" s="9"/>
      <c r="AT5088" s="4"/>
      <c r="AU5088" s="4"/>
      <c r="BA5088" s="4"/>
      <c r="BB5088" s="4"/>
    </row>
    <row r="5089" spans="15:54" x14ac:dyDescent="0.4">
      <c r="O5089" s="4"/>
      <c r="P5089" s="4"/>
      <c r="V5089" s="4"/>
      <c r="W5089" s="4"/>
      <c r="AG5089" s="9"/>
      <c r="AT5089" s="4"/>
      <c r="AU5089" s="4"/>
      <c r="BA5089" s="4"/>
      <c r="BB5089" s="4"/>
    </row>
    <row r="5090" spans="15:54" x14ac:dyDescent="0.4">
      <c r="O5090" s="4"/>
      <c r="P5090" s="4"/>
      <c r="V5090" s="4"/>
      <c r="W5090" s="4"/>
      <c r="AG5090" s="9"/>
      <c r="AT5090" s="4"/>
      <c r="AU5090" s="4"/>
      <c r="BA5090" s="4"/>
      <c r="BB5090" s="4"/>
    </row>
    <row r="5091" spans="15:54" x14ac:dyDescent="0.4">
      <c r="O5091" s="4"/>
      <c r="P5091" s="4"/>
      <c r="V5091" s="4"/>
      <c r="W5091" s="4"/>
      <c r="AG5091" s="9"/>
      <c r="AT5091" s="4"/>
      <c r="AU5091" s="4"/>
      <c r="BA5091" s="4"/>
      <c r="BB5091" s="4"/>
    </row>
    <row r="5092" spans="15:54" x14ac:dyDescent="0.4">
      <c r="O5092" s="4"/>
      <c r="P5092" s="4"/>
      <c r="V5092" s="4"/>
      <c r="W5092" s="4"/>
      <c r="AG5092" s="9"/>
      <c r="AT5092" s="4"/>
      <c r="AU5092" s="4"/>
      <c r="BA5092" s="4"/>
      <c r="BB5092" s="4"/>
    </row>
    <row r="5093" spans="15:54" x14ac:dyDescent="0.4">
      <c r="O5093" s="4"/>
      <c r="P5093" s="4"/>
      <c r="V5093" s="4"/>
      <c r="W5093" s="4"/>
      <c r="AG5093" s="9"/>
      <c r="AT5093" s="4"/>
      <c r="AU5093" s="4"/>
      <c r="BA5093" s="4"/>
      <c r="BB5093" s="4"/>
    </row>
    <row r="5094" spans="15:54" x14ac:dyDescent="0.4">
      <c r="O5094" s="4"/>
      <c r="P5094" s="4"/>
      <c r="V5094" s="4"/>
      <c r="W5094" s="4"/>
      <c r="AG5094" s="9"/>
      <c r="AT5094" s="4"/>
      <c r="AU5094" s="4"/>
      <c r="BA5094" s="4"/>
      <c r="BB5094" s="4"/>
    </row>
    <row r="5095" spans="15:54" x14ac:dyDescent="0.4">
      <c r="O5095" s="4"/>
      <c r="P5095" s="4"/>
      <c r="V5095" s="4"/>
      <c r="W5095" s="4"/>
      <c r="AG5095" s="9"/>
      <c r="AT5095" s="4"/>
      <c r="AU5095" s="4"/>
      <c r="BA5095" s="4"/>
      <c r="BB5095" s="4"/>
    </row>
    <row r="5096" spans="15:54" x14ac:dyDescent="0.4">
      <c r="O5096" s="4"/>
      <c r="P5096" s="4"/>
      <c r="V5096" s="4"/>
      <c r="W5096" s="4"/>
      <c r="AG5096" s="9"/>
      <c r="AT5096" s="4"/>
      <c r="AU5096" s="4"/>
      <c r="BA5096" s="4"/>
      <c r="BB5096" s="4"/>
    </row>
    <row r="5097" spans="15:54" x14ac:dyDescent="0.4">
      <c r="O5097" s="4"/>
      <c r="P5097" s="4"/>
      <c r="V5097" s="4"/>
      <c r="W5097" s="4"/>
      <c r="AG5097" s="9"/>
      <c r="AT5097" s="4"/>
      <c r="AU5097" s="4"/>
      <c r="BA5097" s="4"/>
      <c r="BB5097" s="4"/>
    </row>
    <row r="5098" spans="15:54" x14ac:dyDescent="0.4">
      <c r="O5098" s="4"/>
      <c r="P5098" s="4"/>
      <c r="V5098" s="4"/>
      <c r="W5098" s="4"/>
      <c r="AG5098" s="9"/>
      <c r="AT5098" s="4"/>
      <c r="AU5098" s="4"/>
      <c r="BA5098" s="4"/>
      <c r="BB5098" s="4"/>
    </row>
    <row r="5099" spans="15:54" x14ac:dyDescent="0.4">
      <c r="O5099" s="4"/>
      <c r="P5099" s="4"/>
      <c r="V5099" s="4"/>
      <c r="W5099" s="4"/>
      <c r="AG5099" s="9"/>
      <c r="AT5099" s="4"/>
      <c r="AU5099" s="4"/>
      <c r="BA5099" s="4"/>
      <c r="BB5099" s="4"/>
    </row>
    <row r="5100" spans="15:54" x14ac:dyDescent="0.4">
      <c r="O5100" s="4"/>
      <c r="P5100" s="4"/>
      <c r="V5100" s="4"/>
      <c r="W5100" s="4"/>
      <c r="AG5100" s="9"/>
      <c r="AT5100" s="4"/>
      <c r="AU5100" s="4"/>
      <c r="BA5100" s="4"/>
      <c r="BB5100" s="4"/>
    </row>
    <row r="5101" spans="15:54" x14ac:dyDescent="0.4">
      <c r="O5101" s="4"/>
      <c r="P5101" s="4"/>
      <c r="V5101" s="4"/>
      <c r="W5101" s="4"/>
      <c r="AG5101" s="9"/>
      <c r="AT5101" s="4"/>
      <c r="AU5101" s="4"/>
      <c r="BA5101" s="4"/>
      <c r="BB5101" s="4"/>
    </row>
    <row r="5102" spans="15:54" x14ac:dyDescent="0.4">
      <c r="O5102" s="4"/>
      <c r="P5102" s="4"/>
      <c r="V5102" s="4"/>
      <c r="W5102" s="4"/>
      <c r="AG5102" s="9"/>
      <c r="AT5102" s="4"/>
      <c r="AU5102" s="4"/>
      <c r="BA5102" s="4"/>
      <c r="BB5102" s="4"/>
    </row>
    <row r="5103" spans="15:54" x14ac:dyDescent="0.4">
      <c r="O5103" s="4"/>
      <c r="P5103" s="4"/>
      <c r="V5103" s="4"/>
      <c r="W5103" s="4"/>
      <c r="AG5103" s="9"/>
      <c r="AT5103" s="4"/>
      <c r="AU5103" s="4"/>
      <c r="BA5103" s="4"/>
      <c r="BB5103" s="4"/>
    </row>
    <row r="5104" spans="15:54" x14ac:dyDescent="0.4">
      <c r="O5104" s="4"/>
      <c r="P5104" s="4"/>
      <c r="V5104" s="4"/>
      <c r="W5104" s="4"/>
      <c r="AG5104" s="9"/>
      <c r="AT5104" s="4"/>
      <c r="AU5104" s="4"/>
      <c r="BA5104" s="4"/>
      <c r="BB5104" s="4"/>
    </row>
    <row r="5105" spans="15:54" x14ac:dyDescent="0.4">
      <c r="O5105" s="4"/>
      <c r="P5105" s="4"/>
      <c r="V5105" s="4"/>
      <c r="W5105" s="4"/>
      <c r="AG5105" s="9"/>
      <c r="AT5105" s="4"/>
      <c r="AU5105" s="4"/>
      <c r="BA5105" s="4"/>
      <c r="BB5105" s="4"/>
    </row>
    <row r="5106" spans="15:54" x14ac:dyDescent="0.4">
      <c r="O5106" s="4"/>
      <c r="P5106" s="4"/>
      <c r="V5106" s="4"/>
      <c r="W5106" s="4"/>
      <c r="AG5106" s="9"/>
      <c r="AT5106" s="4"/>
      <c r="AU5106" s="4"/>
      <c r="BA5106" s="4"/>
      <c r="BB5106" s="4"/>
    </row>
    <row r="5107" spans="15:54" x14ac:dyDescent="0.4">
      <c r="O5107" s="4"/>
      <c r="P5107" s="4"/>
      <c r="V5107" s="4"/>
      <c r="W5107" s="4"/>
      <c r="AG5107" s="9"/>
      <c r="AT5107" s="4"/>
      <c r="AU5107" s="4"/>
      <c r="BA5107" s="4"/>
      <c r="BB5107" s="4"/>
    </row>
    <row r="5108" spans="15:54" x14ac:dyDescent="0.4">
      <c r="O5108" s="4"/>
      <c r="P5108" s="4"/>
      <c r="V5108" s="4"/>
      <c r="W5108" s="4"/>
      <c r="AG5108" s="9"/>
      <c r="AT5108" s="4"/>
      <c r="AU5108" s="4"/>
      <c r="BA5108" s="4"/>
      <c r="BB5108" s="4"/>
    </row>
    <row r="5109" spans="15:54" x14ac:dyDescent="0.4">
      <c r="O5109" s="4"/>
      <c r="P5109" s="4"/>
      <c r="V5109" s="4"/>
      <c r="W5109" s="4"/>
      <c r="AG5109" s="9"/>
      <c r="AT5109" s="4"/>
      <c r="AU5109" s="4"/>
      <c r="BA5109" s="4"/>
      <c r="BB5109" s="4"/>
    </row>
    <row r="5110" spans="15:54" x14ac:dyDescent="0.4">
      <c r="O5110" s="4"/>
      <c r="P5110" s="4"/>
      <c r="V5110" s="4"/>
      <c r="W5110" s="4"/>
      <c r="AG5110" s="9"/>
      <c r="AT5110" s="4"/>
      <c r="AU5110" s="4"/>
      <c r="BA5110" s="4"/>
      <c r="BB5110" s="4"/>
    </row>
    <row r="5111" spans="15:54" x14ac:dyDescent="0.4">
      <c r="O5111" s="4"/>
      <c r="P5111" s="4"/>
      <c r="V5111" s="4"/>
      <c r="W5111" s="4"/>
      <c r="AG5111" s="9"/>
      <c r="AT5111" s="4"/>
      <c r="AU5111" s="4"/>
      <c r="BA5111" s="4"/>
      <c r="BB5111" s="4"/>
    </row>
    <row r="5112" spans="15:54" x14ac:dyDescent="0.4">
      <c r="O5112" s="4"/>
      <c r="P5112" s="4"/>
      <c r="V5112" s="4"/>
      <c r="W5112" s="4"/>
      <c r="AG5112" s="9"/>
      <c r="AT5112" s="4"/>
      <c r="AU5112" s="4"/>
      <c r="BA5112" s="4"/>
      <c r="BB5112" s="4"/>
    </row>
    <row r="5113" spans="15:54" x14ac:dyDescent="0.4">
      <c r="O5113" s="4"/>
      <c r="P5113" s="4"/>
      <c r="V5113" s="4"/>
      <c r="W5113" s="4"/>
      <c r="AG5113" s="9"/>
      <c r="AT5113" s="4"/>
      <c r="AU5113" s="4"/>
      <c r="BA5113" s="4"/>
      <c r="BB5113" s="4"/>
    </row>
    <row r="5114" spans="15:54" x14ac:dyDescent="0.4">
      <c r="O5114" s="4"/>
      <c r="P5114" s="4"/>
      <c r="V5114" s="4"/>
      <c r="W5114" s="4"/>
      <c r="AG5114" s="9"/>
      <c r="AT5114" s="4"/>
      <c r="AU5114" s="4"/>
      <c r="BA5114" s="4"/>
      <c r="BB5114" s="4"/>
    </row>
    <row r="5115" spans="15:54" x14ac:dyDescent="0.4">
      <c r="O5115" s="4"/>
      <c r="P5115" s="4"/>
      <c r="V5115" s="4"/>
      <c r="W5115" s="4"/>
      <c r="AG5115" s="9"/>
      <c r="AT5115" s="4"/>
      <c r="AU5115" s="4"/>
      <c r="BA5115" s="4"/>
      <c r="BB5115" s="4"/>
    </row>
    <row r="5116" spans="15:54" x14ac:dyDescent="0.4">
      <c r="O5116" s="4"/>
      <c r="P5116" s="4"/>
      <c r="V5116" s="4"/>
      <c r="W5116" s="4"/>
      <c r="AG5116" s="9"/>
      <c r="AT5116" s="4"/>
      <c r="AU5116" s="4"/>
      <c r="BA5116" s="4"/>
      <c r="BB5116" s="4"/>
    </row>
    <row r="5117" spans="15:54" x14ac:dyDescent="0.4">
      <c r="O5117" s="4"/>
      <c r="P5117" s="4"/>
      <c r="V5117" s="4"/>
      <c r="W5117" s="4"/>
      <c r="AG5117" s="9"/>
      <c r="AT5117" s="4"/>
      <c r="AU5117" s="4"/>
      <c r="BA5117" s="4"/>
      <c r="BB5117" s="4"/>
    </row>
    <row r="5118" spans="15:54" x14ac:dyDescent="0.4">
      <c r="O5118" s="4"/>
      <c r="P5118" s="4"/>
      <c r="V5118" s="4"/>
      <c r="W5118" s="4"/>
      <c r="AG5118" s="9"/>
      <c r="AT5118" s="4"/>
      <c r="AU5118" s="4"/>
      <c r="BA5118" s="4"/>
      <c r="BB5118" s="4"/>
    </row>
    <row r="5119" spans="15:54" x14ac:dyDescent="0.4">
      <c r="O5119" s="4"/>
      <c r="P5119" s="4"/>
      <c r="V5119" s="4"/>
      <c r="W5119" s="4"/>
      <c r="AG5119" s="9"/>
      <c r="AT5119" s="4"/>
      <c r="AU5119" s="4"/>
      <c r="BA5119" s="4"/>
      <c r="BB5119" s="4"/>
    </row>
    <row r="5120" spans="15:54" x14ac:dyDescent="0.4">
      <c r="O5120" s="4"/>
      <c r="P5120" s="4"/>
      <c r="V5120" s="4"/>
      <c r="W5120" s="4"/>
      <c r="AG5120" s="9"/>
      <c r="AT5120" s="4"/>
      <c r="AU5120" s="4"/>
      <c r="BA5120" s="4"/>
      <c r="BB5120" s="4"/>
    </row>
    <row r="5121" spans="15:54" x14ac:dyDescent="0.4">
      <c r="O5121" s="4"/>
      <c r="P5121" s="4"/>
      <c r="V5121" s="4"/>
      <c r="W5121" s="4"/>
      <c r="AG5121" s="9"/>
      <c r="AT5121" s="4"/>
      <c r="AU5121" s="4"/>
      <c r="BA5121" s="4"/>
      <c r="BB5121" s="4"/>
    </row>
    <row r="5122" spans="15:54" x14ac:dyDescent="0.4">
      <c r="O5122" s="4"/>
      <c r="P5122" s="4"/>
      <c r="V5122" s="4"/>
      <c r="W5122" s="4"/>
      <c r="AG5122" s="9"/>
      <c r="AT5122" s="4"/>
      <c r="AU5122" s="4"/>
      <c r="BA5122" s="4"/>
      <c r="BB5122" s="4"/>
    </row>
    <row r="5123" spans="15:54" x14ac:dyDescent="0.4">
      <c r="O5123" s="4"/>
      <c r="P5123" s="4"/>
      <c r="V5123" s="4"/>
      <c r="W5123" s="4"/>
      <c r="AG5123" s="9"/>
      <c r="AT5123" s="4"/>
      <c r="AU5123" s="4"/>
      <c r="BA5123" s="4"/>
      <c r="BB5123" s="4"/>
    </row>
    <row r="5124" spans="15:54" x14ac:dyDescent="0.4">
      <c r="O5124" s="4"/>
      <c r="P5124" s="4"/>
      <c r="V5124" s="4"/>
      <c r="W5124" s="4"/>
      <c r="AG5124" s="9"/>
      <c r="AT5124" s="4"/>
      <c r="AU5124" s="4"/>
      <c r="BA5124" s="4"/>
      <c r="BB5124" s="4"/>
    </row>
    <row r="5125" spans="15:54" x14ac:dyDescent="0.4">
      <c r="O5125" s="4"/>
      <c r="P5125" s="4"/>
      <c r="V5125" s="4"/>
      <c r="W5125" s="4"/>
      <c r="AG5125" s="9"/>
      <c r="AT5125" s="4"/>
      <c r="AU5125" s="4"/>
      <c r="BA5125" s="4"/>
      <c r="BB5125" s="4"/>
    </row>
    <row r="5126" spans="15:54" x14ac:dyDescent="0.4">
      <c r="O5126" s="4"/>
      <c r="P5126" s="4"/>
      <c r="V5126" s="4"/>
      <c r="W5126" s="4"/>
      <c r="AG5126" s="9"/>
      <c r="AT5126" s="4"/>
      <c r="AU5126" s="4"/>
      <c r="BA5126" s="4"/>
      <c r="BB5126" s="4"/>
    </row>
    <row r="5127" spans="15:54" x14ac:dyDescent="0.4">
      <c r="O5127" s="4"/>
      <c r="P5127" s="4"/>
      <c r="V5127" s="4"/>
      <c r="W5127" s="4"/>
      <c r="AG5127" s="9"/>
      <c r="AT5127" s="4"/>
      <c r="AU5127" s="4"/>
      <c r="BA5127" s="4"/>
      <c r="BB5127" s="4"/>
    </row>
    <row r="5128" spans="15:54" x14ac:dyDescent="0.4">
      <c r="O5128" s="4"/>
      <c r="P5128" s="4"/>
      <c r="V5128" s="4"/>
      <c r="W5128" s="4"/>
      <c r="AG5128" s="9"/>
      <c r="AT5128" s="4"/>
      <c r="AU5128" s="4"/>
      <c r="BA5128" s="4"/>
      <c r="BB5128" s="4"/>
    </row>
    <row r="5129" spans="15:54" x14ac:dyDescent="0.4">
      <c r="O5129" s="4"/>
      <c r="P5129" s="4"/>
      <c r="V5129" s="4"/>
      <c r="W5129" s="4"/>
      <c r="AT5129" s="4"/>
      <c r="AU5129" s="4"/>
      <c r="BA5129" s="4"/>
      <c r="BB5129" s="4"/>
    </row>
    <row r="5130" spans="15:54" x14ac:dyDescent="0.4">
      <c r="O5130" s="4"/>
      <c r="P5130" s="4"/>
      <c r="V5130" s="4"/>
      <c r="W5130" s="4"/>
      <c r="AG5130" s="9"/>
      <c r="AT5130" s="4"/>
      <c r="AU5130" s="4"/>
      <c r="BA5130" s="4"/>
      <c r="BB5130" s="4"/>
    </row>
    <row r="5131" spans="15:54" x14ac:dyDescent="0.4">
      <c r="O5131" s="4"/>
      <c r="P5131" s="4"/>
      <c r="V5131" s="4"/>
      <c r="W5131" s="4"/>
      <c r="AG5131" s="9"/>
      <c r="AT5131" s="4"/>
      <c r="AU5131" s="4"/>
      <c r="BA5131" s="4"/>
      <c r="BB5131" s="4"/>
    </row>
    <row r="5132" spans="15:54" x14ac:dyDescent="0.4">
      <c r="O5132" s="4"/>
      <c r="P5132" s="4"/>
      <c r="V5132" s="4"/>
      <c r="W5132" s="4"/>
      <c r="AG5132" s="9"/>
      <c r="AT5132" s="4"/>
      <c r="AU5132" s="4"/>
      <c r="BA5132" s="4"/>
      <c r="BB5132" s="4"/>
    </row>
    <row r="5133" spans="15:54" x14ac:dyDescent="0.4">
      <c r="O5133" s="4"/>
      <c r="P5133" s="4"/>
      <c r="V5133" s="4"/>
      <c r="W5133" s="4"/>
      <c r="AG5133" s="9"/>
      <c r="AT5133" s="4"/>
      <c r="AU5133" s="4"/>
      <c r="BA5133" s="4"/>
      <c r="BB5133" s="4"/>
    </row>
    <row r="5134" spans="15:54" x14ac:dyDescent="0.4">
      <c r="O5134" s="4"/>
      <c r="P5134" s="4"/>
      <c r="V5134" s="4"/>
      <c r="W5134" s="4"/>
      <c r="AG5134" s="9"/>
      <c r="AT5134" s="4"/>
      <c r="AU5134" s="4"/>
      <c r="BA5134" s="4"/>
      <c r="BB5134" s="4"/>
    </row>
    <row r="5135" spans="15:54" x14ac:dyDescent="0.4">
      <c r="O5135" s="4"/>
      <c r="P5135" s="4"/>
      <c r="V5135" s="4"/>
      <c r="W5135" s="4"/>
      <c r="AG5135" s="9"/>
      <c r="AT5135" s="4"/>
      <c r="AU5135" s="4"/>
      <c r="BA5135" s="4"/>
      <c r="BB5135" s="4"/>
    </row>
    <row r="5136" spans="15:54" x14ac:dyDescent="0.4">
      <c r="O5136" s="4"/>
      <c r="P5136" s="4"/>
      <c r="V5136" s="4"/>
      <c r="W5136" s="4"/>
      <c r="AG5136" s="9"/>
      <c r="AT5136" s="4"/>
      <c r="AU5136" s="4"/>
      <c r="BA5136" s="4"/>
      <c r="BB5136" s="4"/>
    </row>
    <row r="5137" spans="15:54" x14ac:dyDescent="0.4">
      <c r="O5137" s="4"/>
      <c r="P5137" s="4"/>
      <c r="V5137" s="4"/>
      <c r="W5137" s="4"/>
      <c r="AG5137" s="9"/>
      <c r="AT5137" s="4"/>
      <c r="AU5137" s="4"/>
      <c r="BA5137" s="4"/>
      <c r="BB5137" s="4"/>
    </row>
    <row r="5138" spans="15:54" x14ac:dyDescent="0.4">
      <c r="O5138" s="4"/>
      <c r="P5138" s="4"/>
      <c r="V5138" s="4"/>
      <c r="W5138" s="4"/>
      <c r="AG5138" s="9"/>
      <c r="AT5138" s="4"/>
      <c r="AU5138" s="4"/>
      <c r="BA5138" s="4"/>
      <c r="BB5138" s="4"/>
    </row>
    <row r="5139" spans="15:54" x14ac:dyDescent="0.4">
      <c r="O5139" s="4"/>
      <c r="P5139" s="4"/>
      <c r="V5139" s="4"/>
      <c r="W5139" s="4"/>
      <c r="AG5139" s="9"/>
      <c r="AT5139" s="4"/>
      <c r="AU5139" s="4"/>
      <c r="BA5139" s="4"/>
      <c r="BB5139" s="4"/>
    </row>
    <row r="5140" spans="15:54" x14ac:dyDescent="0.4">
      <c r="O5140" s="4"/>
      <c r="P5140" s="4"/>
      <c r="V5140" s="4"/>
      <c r="W5140" s="4"/>
      <c r="AG5140" s="9"/>
      <c r="AT5140" s="4"/>
      <c r="AU5140" s="4"/>
      <c r="BA5140" s="4"/>
      <c r="BB5140" s="4"/>
    </row>
    <row r="5141" spans="15:54" x14ac:dyDescent="0.4">
      <c r="O5141" s="4"/>
      <c r="P5141" s="4"/>
      <c r="V5141" s="4"/>
      <c r="W5141" s="4"/>
      <c r="AG5141" s="9"/>
      <c r="AT5141" s="4"/>
      <c r="AU5141" s="4"/>
      <c r="BA5141" s="4"/>
      <c r="BB5141" s="4"/>
    </row>
    <row r="5142" spans="15:54" x14ac:dyDescent="0.4">
      <c r="O5142" s="4"/>
      <c r="P5142" s="4"/>
      <c r="V5142" s="4"/>
      <c r="W5142" s="4"/>
      <c r="AG5142" s="9"/>
      <c r="AT5142" s="4"/>
      <c r="AU5142" s="4"/>
      <c r="BA5142" s="4"/>
      <c r="BB5142" s="4"/>
    </row>
    <row r="5143" spans="15:54" x14ac:dyDescent="0.4">
      <c r="O5143" s="4"/>
      <c r="P5143" s="4"/>
      <c r="V5143" s="4"/>
      <c r="W5143" s="4"/>
      <c r="AG5143" s="9"/>
      <c r="AT5143" s="4"/>
      <c r="AU5143" s="4"/>
      <c r="BA5143" s="4"/>
      <c r="BB5143" s="4"/>
    </row>
    <row r="5144" spans="15:54" x14ac:dyDescent="0.4">
      <c r="O5144" s="4"/>
      <c r="P5144" s="4"/>
      <c r="V5144" s="4"/>
      <c r="W5144" s="4"/>
      <c r="AG5144" s="9"/>
      <c r="AT5144" s="4"/>
      <c r="AU5144" s="4"/>
      <c r="BA5144" s="4"/>
      <c r="BB5144" s="4"/>
    </row>
    <row r="5145" spans="15:54" x14ac:dyDescent="0.4">
      <c r="O5145" s="4"/>
      <c r="P5145" s="4"/>
      <c r="V5145" s="4"/>
      <c r="W5145" s="4"/>
      <c r="AG5145" s="9"/>
      <c r="AT5145" s="4"/>
      <c r="AU5145" s="4"/>
      <c r="BA5145" s="4"/>
      <c r="BB5145" s="4"/>
    </row>
    <row r="5146" spans="15:54" x14ac:dyDescent="0.4">
      <c r="O5146" s="4"/>
      <c r="P5146" s="4"/>
      <c r="V5146" s="4"/>
      <c r="W5146" s="4"/>
      <c r="AG5146" s="9"/>
      <c r="AT5146" s="4"/>
      <c r="AU5146" s="4"/>
      <c r="BA5146" s="4"/>
      <c r="BB5146" s="4"/>
    </row>
    <row r="5147" spans="15:54" x14ac:dyDescent="0.4">
      <c r="O5147" s="4"/>
      <c r="P5147" s="4"/>
      <c r="V5147" s="4"/>
      <c r="W5147" s="4"/>
      <c r="AG5147" s="9"/>
      <c r="AT5147" s="4"/>
      <c r="AU5147" s="4"/>
      <c r="BA5147" s="4"/>
      <c r="BB5147" s="4"/>
    </row>
    <row r="5148" spans="15:54" x14ac:dyDescent="0.4">
      <c r="O5148" s="4"/>
      <c r="P5148" s="4"/>
      <c r="V5148" s="4"/>
      <c r="W5148" s="4"/>
      <c r="AG5148" s="9"/>
      <c r="AT5148" s="4"/>
      <c r="AU5148" s="4"/>
      <c r="BA5148" s="4"/>
      <c r="BB5148" s="4"/>
    </row>
    <row r="5149" spans="15:54" x14ac:dyDescent="0.4">
      <c r="O5149" s="4"/>
      <c r="P5149" s="4"/>
      <c r="V5149" s="4"/>
      <c r="W5149" s="4"/>
      <c r="AT5149" s="4"/>
      <c r="AU5149" s="4"/>
      <c r="BA5149" s="4"/>
      <c r="BB5149" s="4"/>
    </row>
    <row r="5150" spans="15:54" x14ac:dyDescent="0.4">
      <c r="O5150" s="4"/>
      <c r="P5150" s="4"/>
      <c r="V5150" s="4"/>
      <c r="W5150" s="4"/>
      <c r="AG5150" s="9"/>
      <c r="AT5150" s="4"/>
      <c r="AU5150" s="4"/>
      <c r="BA5150" s="4"/>
      <c r="BB5150" s="4"/>
    </row>
    <row r="5151" spans="15:54" x14ac:dyDescent="0.4">
      <c r="O5151" s="4"/>
      <c r="P5151" s="4"/>
      <c r="V5151" s="4"/>
      <c r="W5151" s="4"/>
      <c r="AG5151" s="9"/>
      <c r="AT5151" s="4"/>
      <c r="AU5151" s="4"/>
      <c r="BA5151" s="4"/>
      <c r="BB5151" s="4"/>
    </row>
    <row r="5152" spans="15:54" x14ac:dyDescent="0.4">
      <c r="O5152" s="4"/>
      <c r="P5152" s="4"/>
      <c r="V5152" s="4"/>
      <c r="W5152" s="4"/>
      <c r="AG5152" s="9"/>
      <c r="AT5152" s="4"/>
      <c r="AU5152" s="4"/>
      <c r="BA5152" s="4"/>
      <c r="BB5152" s="4"/>
    </row>
    <row r="5153" spans="15:54" x14ac:dyDescent="0.4">
      <c r="O5153" s="4"/>
      <c r="P5153" s="4"/>
      <c r="V5153" s="4"/>
      <c r="W5153" s="4"/>
      <c r="AG5153" s="9"/>
      <c r="AT5153" s="4"/>
      <c r="AU5153" s="4"/>
      <c r="BA5153" s="4"/>
      <c r="BB5153" s="4"/>
    </row>
    <row r="5154" spans="15:54" x14ac:dyDescent="0.4">
      <c r="O5154" s="4"/>
      <c r="P5154" s="4"/>
      <c r="V5154" s="4"/>
      <c r="W5154" s="4"/>
      <c r="AG5154" s="9"/>
      <c r="AT5154" s="4"/>
      <c r="AU5154" s="4"/>
      <c r="BA5154" s="4"/>
      <c r="BB5154" s="4"/>
    </row>
    <row r="5155" spans="15:54" x14ac:dyDescent="0.4">
      <c r="O5155" s="4"/>
      <c r="P5155" s="4"/>
      <c r="V5155" s="4"/>
      <c r="W5155" s="4"/>
      <c r="AG5155" s="9"/>
      <c r="AT5155" s="4"/>
      <c r="AU5155" s="4"/>
      <c r="BA5155" s="4"/>
      <c r="BB5155" s="4"/>
    </row>
    <row r="5156" spans="15:54" x14ac:dyDescent="0.4">
      <c r="O5156" s="4"/>
      <c r="P5156" s="4"/>
      <c r="V5156" s="4"/>
      <c r="W5156" s="4"/>
      <c r="AG5156" s="9"/>
      <c r="AT5156" s="4"/>
      <c r="AU5156" s="4"/>
      <c r="BA5156" s="4"/>
      <c r="BB5156" s="4"/>
    </row>
    <row r="5157" spans="15:54" x14ac:dyDescent="0.4">
      <c r="O5157" s="4"/>
      <c r="P5157" s="4"/>
      <c r="V5157" s="4"/>
      <c r="W5157" s="4"/>
      <c r="AG5157" s="9"/>
      <c r="AT5157" s="4"/>
      <c r="AU5157" s="4"/>
      <c r="BA5157" s="4"/>
      <c r="BB5157" s="4"/>
    </row>
    <row r="5158" spans="15:54" x14ac:dyDescent="0.4">
      <c r="O5158" s="4"/>
      <c r="P5158" s="4"/>
      <c r="V5158" s="4"/>
      <c r="W5158" s="4"/>
      <c r="AG5158" s="9"/>
      <c r="AT5158" s="4"/>
      <c r="AU5158" s="4"/>
      <c r="BA5158" s="4"/>
      <c r="BB5158" s="4"/>
    </row>
    <row r="5159" spans="15:54" x14ac:dyDescent="0.4">
      <c r="O5159" s="4"/>
      <c r="P5159" s="4"/>
      <c r="V5159" s="4"/>
      <c r="W5159" s="4"/>
      <c r="AG5159" s="9"/>
      <c r="AT5159" s="4"/>
      <c r="AU5159" s="4"/>
      <c r="BA5159" s="4"/>
      <c r="BB5159" s="4"/>
    </row>
    <row r="5160" spans="15:54" x14ac:dyDescent="0.4">
      <c r="O5160" s="4"/>
      <c r="P5160" s="4"/>
      <c r="V5160" s="4"/>
      <c r="W5160" s="4"/>
      <c r="AG5160" s="9"/>
      <c r="AT5160" s="4"/>
      <c r="AU5160" s="4"/>
      <c r="BA5160" s="4"/>
      <c r="BB5160" s="4"/>
    </row>
    <row r="5161" spans="15:54" x14ac:dyDescent="0.4">
      <c r="O5161" s="4"/>
      <c r="P5161" s="4"/>
      <c r="V5161" s="4"/>
      <c r="W5161" s="4"/>
      <c r="AG5161" s="9"/>
      <c r="AT5161" s="4"/>
      <c r="AU5161" s="4"/>
      <c r="BA5161" s="4"/>
      <c r="BB5161" s="4"/>
    </row>
    <row r="5162" spans="15:54" x14ac:dyDescent="0.4">
      <c r="O5162" s="4"/>
      <c r="P5162" s="4"/>
      <c r="V5162" s="4"/>
      <c r="W5162" s="4"/>
      <c r="AG5162" s="9"/>
      <c r="AT5162" s="4"/>
      <c r="AU5162" s="4"/>
      <c r="BA5162" s="4"/>
      <c r="BB5162" s="4"/>
    </row>
    <row r="5163" spans="15:54" x14ac:dyDescent="0.4">
      <c r="O5163" s="4"/>
      <c r="P5163" s="4"/>
      <c r="V5163" s="4"/>
      <c r="W5163" s="4"/>
      <c r="AG5163" s="9"/>
      <c r="AT5163" s="4"/>
      <c r="AU5163" s="4"/>
      <c r="BA5163" s="4"/>
      <c r="BB5163" s="4"/>
    </row>
    <row r="5164" spans="15:54" x14ac:dyDescent="0.4">
      <c r="O5164" s="4"/>
      <c r="P5164" s="4"/>
      <c r="V5164" s="4"/>
      <c r="W5164" s="4"/>
      <c r="AG5164" s="9"/>
      <c r="AT5164" s="4"/>
      <c r="AU5164" s="4"/>
      <c r="BA5164" s="4"/>
      <c r="BB5164" s="4"/>
    </row>
    <row r="5165" spans="15:54" x14ac:dyDescent="0.4">
      <c r="O5165" s="4"/>
      <c r="P5165" s="4"/>
      <c r="V5165" s="4"/>
      <c r="W5165" s="4"/>
      <c r="AG5165" s="9"/>
      <c r="AT5165" s="4"/>
      <c r="AU5165" s="4"/>
      <c r="BA5165" s="4"/>
      <c r="BB5165" s="4"/>
    </row>
    <row r="5166" spans="15:54" x14ac:dyDescent="0.4">
      <c r="O5166" s="4"/>
      <c r="P5166" s="4"/>
      <c r="V5166" s="4"/>
      <c r="W5166" s="4"/>
      <c r="AG5166" s="9"/>
      <c r="AT5166" s="4"/>
      <c r="AU5166" s="4"/>
      <c r="BA5166" s="4"/>
      <c r="BB5166" s="4"/>
    </row>
    <row r="5167" spans="15:54" x14ac:dyDescent="0.4">
      <c r="O5167" s="4"/>
      <c r="P5167" s="4"/>
      <c r="V5167" s="4"/>
      <c r="W5167" s="4"/>
      <c r="AG5167" s="9"/>
      <c r="AT5167" s="4"/>
      <c r="AU5167" s="4"/>
      <c r="BA5167" s="4"/>
      <c r="BB5167" s="4"/>
    </row>
    <row r="5168" spans="15:54" x14ac:dyDescent="0.4">
      <c r="O5168" s="4"/>
      <c r="P5168" s="4"/>
      <c r="V5168" s="4"/>
      <c r="W5168" s="4"/>
      <c r="AG5168" s="9"/>
      <c r="AT5168" s="4"/>
      <c r="AU5168" s="4"/>
      <c r="BA5168" s="4"/>
      <c r="BB5168" s="4"/>
    </row>
    <row r="5169" spans="15:54" x14ac:dyDescent="0.4">
      <c r="O5169" s="4"/>
      <c r="P5169" s="4"/>
      <c r="V5169" s="4"/>
      <c r="W5169" s="4"/>
      <c r="AG5169" s="9"/>
      <c r="AT5169" s="4"/>
      <c r="AU5169" s="4"/>
      <c r="BA5169" s="4"/>
      <c r="BB5169" s="4"/>
    </row>
    <row r="5170" spans="15:54" x14ac:dyDescent="0.4">
      <c r="O5170" s="4"/>
      <c r="P5170" s="4"/>
      <c r="V5170" s="4"/>
      <c r="W5170" s="4"/>
      <c r="AG5170" s="9"/>
      <c r="AT5170" s="4"/>
      <c r="AU5170" s="4"/>
      <c r="BA5170" s="4"/>
      <c r="BB5170" s="4"/>
    </row>
    <row r="5171" spans="15:54" x14ac:dyDescent="0.4">
      <c r="O5171" s="4"/>
      <c r="P5171" s="4"/>
      <c r="V5171" s="4"/>
      <c r="W5171" s="4"/>
      <c r="AG5171" s="9"/>
      <c r="AT5171" s="4"/>
      <c r="AU5171" s="4"/>
      <c r="BA5171" s="4"/>
      <c r="BB5171" s="4"/>
    </row>
    <row r="5172" spans="15:54" x14ac:dyDescent="0.4">
      <c r="O5172" s="4"/>
      <c r="P5172" s="4"/>
      <c r="V5172" s="4"/>
      <c r="W5172" s="4"/>
      <c r="AG5172" s="9"/>
      <c r="AT5172" s="4"/>
      <c r="AU5172" s="4"/>
      <c r="BA5172" s="4"/>
      <c r="BB5172" s="4"/>
    </row>
    <row r="5173" spans="15:54" x14ac:dyDescent="0.4">
      <c r="O5173" s="4"/>
      <c r="P5173" s="4"/>
      <c r="V5173" s="4"/>
      <c r="W5173" s="4"/>
      <c r="AG5173" s="9"/>
      <c r="AT5173" s="4"/>
      <c r="AU5173" s="4"/>
      <c r="BA5173" s="4"/>
      <c r="BB5173" s="4"/>
    </row>
    <row r="5174" spans="15:54" x14ac:dyDescent="0.4">
      <c r="O5174" s="4"/>
      <c r="P5174" s="4"/>
      <c r="V5174" s="4"/>
      <c r="W5174" s="4"/>
      <c r="AG5174" s="9"/>
      <c r="AT5174" s="4"/>
      <c r="AU5174" s="4"/>
      <c r="BA5174" s="4"/>
      <c r="BB5174" s="4"/>
    </row>
    <row r="5175" spans="15:54" x14ac:dyDescent="0.4">
      <c r="O5175" s="4"/>
      <c r="P5175" s="4"/>
      <c r="V5175" s="4"/>
      <c r="W5175" s="4"/>
      <c r="AG5175" s="9"/>
      <c r="AT5175" s="4"/>
      <c r="AU5175" s="4"/>
      <c r="BA5175" s="4"/>
      <c r="BB5175" s="4"/>
    </row>
    <row r="5176" spans="15:54" x14ac:dyDescent="0.4">
      <c r="O5176" s="4"/>
      <c r="P5176" s="4"/>
      <c r="V5176" s="4"/>
      <c r="W5176" s="4"/>
      <c r="AG5176" s="9"/>
      <c r="AT5176" s="4"/>
      <c r="AU5176" s="4"/>
      <c r="BA5176" s="4"/>
      <c r="BB5176" s="4"/>
    </row>
    <row r="5177" spans="15:54" x14ac:dyDescent="0.4">
      <c r="O5177" s="4"/>
      <c r="P5177" s="4"/>
      <c r="V5177" s="4"/>
      <c r="W5177" s="4"/>
      <c r="AG5177" s="9"/>
      <c r="AT5177" s="4"/>
      <c r="AU5177" s="4"/>
      <c r="BA5177" s="4"/>
      <c r="BB5177" s="4"/>
    </row>
    <row r="5178" spans="15:54" x14ac:dyDescent="0.4">
      <c r="O5178" s="4"/>
      <c r="P5178" s="4"/>
      <c r="V5178" s="4"/>
      <c r="W5178" s="4"/>
      <c r="AG5178" s="9"/>
      <c r="AT5178" s="4"/>
      <c r="AU5178" s="4"/>
      <c r="BA5178" s="4"/>
      <c r="BB5178" s="4"/>
    </row>
    <row r="5179" spans="15:54" x14ac:dyDescent="0.4">
      <c r="O5179" s="4"/>
      <c r="P5179" s="4"/>
      <c r="V5179" s="4"/>
      <c r="W5179" s="4"/>
      <c r="AG5179" s="9"/>
      <c r="AT5179" s="4"/>
      <c r="AU5179" s="4"/>
      <c r="BA5179" s="4"/>
      <c r="BB5179" s="4"/>
    </row>
    <row r="5180" spans="15:54" x14ac:dyDescent="0.4">
      <c r="O5180" s="4"/>
      <c r="P5180" s="4"/>
      <c r="V5180" s="4"/>
      <c r="W5180" s="4"/>
      <c r="AG5180" s="9"/>
      <c r="AT5180" s="4"/>
      <c r="AU5180" s="4"/>
      <c r="BA5180" s="4"/>
      <c r="BB5180" s="4"/>
    </row>
    <row r="5181" spans="15:54" x14ac:dyDescent="0.4">
      <c r="O5181" s="4"/>
      <c r="P5181" s="4"/>
      <c r="V5181" s="4"/>
      <c r="W5181" s="4"/>
      <c r="AG5181" s="9"/>
      <c r="AT5181" s="4"/>
      <c r="AU5181" s="4"/>
      <c r="BA5181" s="4"/>
      <c r="BB5181" s="4"/>
    </row>
    <row r="5182" spans="15:54" x14ac:dyDescent="0.4">
      <c r="O5182" s="4"/>
      <c r="P5182" s="4"/>
      <c r="V5182" s="4"/>
      <c r="W5182" s="4"/>
      <c r="AG5182" s="9"/>
      <c r="AT5182" s="4"/>
      <c r="AU5182" s="4"/>
      <c r="BA5182" s="4"/>
      <c r="BB5182" s="4"/>
    </row>
    <row r="5183" spans="15:54" x14ac:dyDescent="0.4">
      <c r="O5183" s="4"/>
      <c r="P5183" s="4"/>
      <c r="V5183" s="4"/>
      <c r="W5183" s="4"/>
      <c r="AG5183" s="9"/>
      <c r="AT5183" s="4"/>
      <c r="AU5183" s="4"/>
      <c r="BA5183" s="4"/>
      <c r="BB5183" s="4"/>
    </row>
    <row r="5184" spans="15:54" x14ac:dyDescent="0.4">
      <c r="O5184" s="4"/>
      <c r="P5184" s="4"/>
      <c r="V5184" s="4"/>
      <c r="W5184" s="4"/>
      <c r="AG5184" s="9"/>
      <c r="AT5184" s="4"/>
      <c r="AU5184" s="4"/>
      <c r="BA5184" s="4"/>
      <c r="BB5184" s="4"/>
    </row>
    <row r="5185" spans="15:54" x14ac:dyDescent="0.4">
      <c r="O5185" s="4"/>
      <c r="P5185" s="4"/>
      <c r="V5185" s="4"/>
      <c r="W5185" s="4"/>
      <c r="AG5185" s="9"/>
      <c r="AT5185" s="4"/>
      <c r="AU5185" s="4"/>
      <c r="BA5185" s="4"/>
      <c r="BB5185" s="4"/>
    </row>
    <row r="5186" spans="15:54" x14ac:dyDescent="0.4">
      <c r="O5186" s="4"/>
      <c r="P5186" s="4"/>
      <c r="V5186" s="4"/>
      <c r="W5186" s="4"/>
      <c r="AG5186" s="9"/>
      <c r="AT5186" s="4"/>
      <c r="AU5186" s="4"/>
      <c r="BA5186" s="4"/>
      <c r="BB5186" s="4"/>
    </row>
    <row r="5187" spans="15:54" x14ac:dyDescent="0.4">
      <c r="O5187" s="4"/>
      <c r="P5187" s="4"/>
      <c r="V5187" s="4"/>
      <c r="W5187" s="4"/>
      <c r="AG5187" s="9"/>
      <c r="AT5187" s="4"/>
      <c r="AU5187" s="4"/>
      <c r="BA5187" s="4"/>
      <c r="BB5187" s="4"/>
    </row>
    <row r="5188" spans="15:54" x14ac:dyDescent="0.4">
      <c r="O5188" s="4"/>
      <c r="P5188" s="4"/>
      <c r="V5188" s="4"/>
      <c r="W5188" s="4"/>
      <c r="AG5188" s="9"/>
      <c r="AT5188" s="4"/>
      <c r="AU5188" s="4"/>
      <c r="BA5188" s="4"/>
      <c r="BB5188" s="4"/>
    </row>
    <row r="5189" spans="15:54" x14ac:dyDescent="0.4">
      <c r="O5189" s="4"/>
      <c r="P5189" s="4"/>
      <c r="V5189" s="4"/>
      <c r="W5189" s="4"/>
      <c r="AG5189" s="9"/>
      <c r="AT5189" s="4"/>
      <c r="AU5189" s="4"/>
      <c r="BA5189" s="4"/>
      <c r="BB5189" s="4"/>
    </row>
    <row r="5190" spans="15:54" x14ac:dyDescent="0.4">
      <c r="O5190" s="4"/>
      <c r="P5190" s="4"/>
      <c r="V5190" s="4"/>
      <c r="W5190" s="4"/>
      <c r="AG5190" s="9"/>
      <c r="AT5190" s="4"/>
      <c r="AU5190" s="4"/>
      <c r="BA5190" s="4"/>
      <c r="BB5190" s="4"/>
    </row>
    <row r="5191" spans="15:54" x14ac:dyDescent="0.4">
      <c r="O5191" s="4"/>
      <c r="P5191" s="4"/>
      <c r="V5191" s="4"/>
      <c r="W5191" s="4"/>
      <c r="AG5191" s="9"/>
      <c r="AT5191" s="4"/>
      <c r="AU5191" s="4"/>
      <c r="BA5191" s="4"/>
      <c r="BB5191" s="4"/>
    </row>
    <row r="5192" spans="15:54" x14ac:dyDescent="0.4">
      <c r="O5192" s="4"/>
      <c r="P5192" s="4"/>
      <c r="V5192" s="4"/>
      <c r="W5192" s="4"/>
      <c r="AG5192" s="9"/>
      <c r="AT5192" s="4"/>
      <c r="AU5192" s="4"/>
      <c r="BA5192" s="4"/>
      <c r="BB5192" s="4"/>
    </row>
    <row r="5193" spans="15:54" x14ac:dyDescent="0.4">
      <c r="O5193" s="4"/>
      <c r="P5193" s="4"/>
      <c r="V5193" s="4"/>
      <c r="W5193" s="4"/>
      <c r="AG5193" s="9"/>
      <c r="AT5193" s="4"/>
      <c r="AU5193" s="4"/>
      <c r="BA5193" s="4"/>
      <c r="BB5193" s="4"/>
    </row>
    <row r="5194" spans="15:54" x14ac:dyDescent="0.4">
      <c r="O5194" s="4"/>
      <c r="P5194" s="4"/>
      <c r="V5194" s="4"/>
      <c r="W5194" s="4"/>
      <c r="AG5194" s="9"/>
      <c r="AT5194" s="4"/>
      <c r="AU5194" s="4"/>
      <c r="BA5194" s="4"/>
      <c r="BB5194" s="4"/>
    </row>
    <row r="5195" spans="15:54" x14ac:dyDescent="0.4">
      <c r="O5195" s="4"/>
      <c r="P5195" s="4"/>
      <c r="V5195" s="4"/>
      <c r="W5195" s="4"/>
      <c r="AG5195" s="9"/>
      <c r="AT5195" s="4"/>
      <c r="AU5195" s="4"/>
      <c r="BA5195" s="4"/>
      <c r="BB5195" s="4"/>
    </row>
    <row r="5196" spans="15:54" x14ac:dyDescent="0.4">
      <c r="O5196" s="4"/>
      <c r="P5196" s="4"/>
      <c r="V5196" s="4"/>
      <c r="W5196" s="4"/>
      <c r="AG5196" s="9"/>
      <c r="AT5196" s="4"/>
      <c r="AU5196" s="4"/>
      <c r="BA5196" s="4"/>
      <c r="BB5196" s="4"/>
    </row>
    <row r="5197" spans="15:54" x14ac:dyDescent="0.4">
      <c r="O5197" s="4"/>
      <c r="P5197" s="4"/>
      <c r="V5197" s="4"/>
      <c r="W5197" s="4"/>
      <c r="AG5197" s="9"/>
      <c r="AT5197" s="4"/>
      <c r="AU5197" s="4"/>
      <c r="BA5197" s="4"/>
      <c r="BB5197" s="4"/>
    </row>
    <row r="5198" spans="15:54" x14ac:dyDescent="0.4">
      <c r="O5198" s="4"/>
      <c r="P5198" s="4"/>
      <c r="V5198" s="4"/>
      <c r="W5198" s="4"/>
      <c r="AG5198" s="9"/>
      <c r="AT5198" s="4"/>
      <c r="AU5198" s="4"/>
      <c r="BA5198" s="4"/>
      <c r="BB5198" s="4"/>
    </row>
    <row r="5199" spans="15:54" x14ac:dyDescent="0.4">
      <c r="O5199" s="4"/>
      <c r="P5199" s="4"/>
      <c r="V5199" s="4"/>
      <c r="W5199" s="4"/>
      <c r="AG5199" s="9"/>
      <c r="AT5199" s="4"/>
      <c r="AU5199" s="4"/>
      <c r="BA5199" s="4"/>
      <c r="BB5199" s="4"/>
    </row>
    <row r="5200" spans="15:54" x14ac:dyDescent="0.4">
      <c r="O5200" s="4"/>
      <c r="P5200" s="4"/>
      <c r="V5200" s="4"/>
      <c r="W5200" s="4"/>
      <c r="AG5200" s="9"/>
      <c r="AT5200" s="4"/>
      <c r="AU5200" s="4"/>
      <c r="BA5200" s="4"/>
      <c r="BB5200" s="4"/>
    </row>
    <row r="5201" spans="15:54" x14ac:dyDescent="0.4">
      <c r="O5201" s="4"/>
      <c r="P5201" s="4"/>
      <c r="V5201" s="4"/>
      <c r="W5201" s="4"/>
      <c r="AG5201" s="9"/>
      <c r="AT5201" s="4"/>
      <c r="AU5201" s="4"/>
      <c r="BA5201" s="4"/>
      <c r="BB5201" s="4"/>
    </row>
    <row r="5202" spans="15:54" x14ac:dyDescent="0.4">
      <c r="O5202" s="4"/>
      <c r="P5202" s="4"/>
      <c r="V5202" s="4"/>
      <c r="W5202" s="4"/>
      <c r="AG5202" s="9"/>
      <c r="AT5202" s="4"/>
      <c r="AU5202" s="4"/>
      <c r="BA5202" s="4"/>
      <c r="BB5202" s="4"/>
    </row>
    <row r="5203" spans="15:54" x14ac:dyDescent="0.4">
      <c r="O5203" s="4"/>
      <c r="P5203" s="4"/>
      <c r="V5203" s="4"/>
      <c r="W5203" s="4"/>
      <c r="AG5203" s="9"/>
      <c r="AT5203" s="4"/>
      <c r="AU5203" s="4"/>
      <c r="BA5203" s="4"/>
      <c r="BB5203" s="4"/>
    </row>
    <row r="5204" spans="15:54" x14ac:dyDescent="0.4">
      <c r="O5204" s="4"/>
      <c r="P5204" s="4"/>
      <c r="V5204" s="4"/>
      <c r="W5204" s="4"/>
      <c r="AG5204" s="9"/>
      <c r="AT5204" s="4"/>
      <c r="AU5204" s="4"/>
      <c r="BA5204" s="4"/>
      <c r="BB5204" s="4"/>
    </row>
    <row r="5205" spans="15:54" x14ac:dyDescent="0.4">
      <c r="O5205" s="4"/>
      <c r="P5205" s="4"/>
      <c r="V5205" s="4"/>
      <c r="W5205" s="4"/>
      <c r="AG5205" s="9"/>
      <c r="AT5205" s="4"/>
      <c r="AU5205" s="4"/>
      <c r="BA5205" s="4"/>
      <c r="BB5205" s="4"/>
    </row>
    <row r="5206" spans="15:54" x14ac:dyDescent="0.4">
      <c r="O5206" s="4"/>
      <c r="P5206" s="4"/>
      <c r="V5206" s="4"/>
      <c r="W5206" s="4"/>
      <c r="AG5206" s="9"/>
      <c r="AT5206" s="4"/>
      <c r="AU5206" s="4"/>
      <c r="BA5206" s="4"/>
      <c r="BB5206" s="4"/>
    </row>
    <row r="5207" spans="15:54" x14ac:dyDescent="0.4">
      <c r="O5207" s="4"/>
      <c r="P5207" s="4"/>
      <c r="V5207" s="4"/>
      <c r="W5207" s="4"/>
      <c r="AG5207" s="9"/>
      <c r="AT5207" s="4"/>
      <c r="AU5207" s="4"/>
      <c r="BA5207" s="4"/>
      <c r="BB5207" s="4"/>
    </row>
    <row r="5208" spans="15:54" x14ac:dyDescent="0.4">
      <c r="O5208" s="4"/>
      <c r="P5208" s="4"/>
      <c r="V5208" s="4"/>
      <c r="W5208" s="4"/>
      <c r="AG5208" s="9"/>
      <c r="AT5208" s="4"/>
      <c r="AU5208" s="4"/>
      <c r="BA5208" s="4"/>
      <c r="BB5208" s="4"/>
    </row>
    <row r="5209" spans="15:54" x14ac:dyDescent="0.4">
      <c r="O5209" s="4"/>
      <c r="P5209" s="4"/>
      <c r="V5209" s="4"/>
      <c r="W5209" s="4"/>
      <c r="AG5209" s="9"/>
      <c r="AT5209" s="4"/>
      <c r="AU5209" s="4"/>
      <c r="BA5209" s="4"/>
      <c r="BB5209" s="4"/>
    </row>
    <row r="5210" spans="15:54" x14ac:dyDescent="0.4">
      <c r="O5210" s="4"/>
      <c r="P5210" s="4"/>
      <c r="V5210" s="4"/>
      <c r="W5210" s="4"/>
      <c r="AT5210" s="4"/>
      <c r="AU5210" s="4"/>
      <c r="BA5210" s="4"/>
      <c r="BB5210" s="4"/>
    </row>
    <row r="5211" spans="15:54" x14ac:dyDescent="0.4">
      <c r="O5211" s="4"/>
      <c r="P5211" s="4"/>
      <c r="V5211" s="4"/>
      <c r="W5211" s="4"/>
      <c r="AG5211" s="9"/>
      <c r="AT5211" s="4"/>
      <c r="AU5211" s="4"/>
      <c r="BA5211" s="4"/>
      <c r="BB5211" s="4"/>
    </row>
    <row r="5212" spans="15:54" x14ac:dyDescent="0.4">
      <c r="O5212" s="4"/>
      <c r="P5212" s="4"/>
      <c r="V5212" s="4"/>
      <c r="W5212" s="4"/>
      <c r="AG5212" s="9"/>
      <c r="AT5212" s="4"/>
      <c r="AU5212" s="4"/>
      <c r="BA5212" s="4"/>
      <c r="BB5212" s="4"/>
    </row>
    <row r="5213" spans="15:54" x14ac:dyDescent="0.4">
      <c r="O5213" s="4"/>
      <c r="P5213" s="4"/>
      <c r="V5213" s="4"/>
      <c r="W5213" s="4"/>
      <c r="AG5213" s="9"/>
      <c r="AT5213" s="4"/>
      <c r="AU5213" s="4"/>
      <c r="BA5213" s="4"/>
      <c r="BB5213" s="4"/>
    </row>
    <row r="5214" spans="15:54" x14ac:dyDescent="0.4">
      <c r="O5214" s="4"/>
      <c r="P5214" s="4"/>
      <c r="V5214" s="4"/>
      <c r="W5214" s="4"/>
      <c r="AG5214" s="9"/>
      <c r="AT5214" s="4"/>
      <c r="AU5214" s="4"/>
      <c r="BA5214" s="4"/>
      <c r="BB5214" s="4"/>
    </row>
    <row r="5215" spans="15:54" x14ac:dyDescent="0.4">
      <c r="O5215" s="4"/>
      <c r="P5215" s="4"/>
      <c r="V5215" s="4"/>
      <c r="W5215" s="4"/>
      <c r="AG5215" s="9"/>
      <c r="AT5215" s="4"/>
      <c r="AU5215" s="4"/>
      <c r="BA5215" s="4"/>
      <c r="BB5215" s="4"/>
    </row>
    <row r="5216" spans="15:54" x14ac:dyDescent="0.4">
      <c r="O5216" s="4"/>
      <c r="P5216" s="4"/>
      <c r="V5216" s="4"/>
      <c r="W5216" s="4"/>
      <c r="AG5216" s="9"/>
      <c r="AT5216" s="4"/>
      <c r="AU5216" s="4"/>
      <c r="BA5216" s="4"/>
      <c r="BB5216" s="4"/>
    </row>
    <row r="5217" spans="15:54" x14ac:dyDescent="0.4">
      <c r="O5217" s="4"/>
      <c r="P5217" s="4"/>
      <c r="V5217" s="4"/>
      <c r="W5217" s="4"/>
      <c r="AG5217" s="9"/>
      <c r="AT5217" s="4"/>
      <c r="AU5217" s="4"/>
      <c r="BA5217" s="4"/>
      <c r="BB5217" s="4"/>
    </row>
    <row r="5218" spans="15:54" x14ac:dyDescent="0.4">
      <c r="O5218" s="4"/>
      <c r="P5218" s="4"/>
      <c r="V5218" s="4"/>
      <c r="W5218" s="4"/>
      <c r="AG5218" s="9"/>
      <c r="AT5218" s="4"/>
      <c r="AU5218" s="4"/>
      <c r="BA5218" s="4"/>
      <c r="BB5218" s="4"/>
    </row>
    <row r="5219" spans="15:54" x14ac:dyDescent="0.4">
      <c r="O5219" s="4"/>
      <c r="P5219" s="4"/>
      <c r="V5219" s="4"/>
      <c r="W5219" s="4"/>
      <c r="AG5219" s="9"/>
      <c r="AT5219" s="4"/>
      <c r="AU5219" s="4"/>
      <c r="BA5219" s="4"/>
      <c r="BB5219" s="4"/>
    </row>
    <row r="5220" spans="15:54" x14ac:dyDescent="0.4">
      <c r="O5220" s="4"/>
      <c r="P5220" s="4"/>
      <c r="V5220" s="4"/>
      <c r="W5220" s="4"/>
      <c r="AG5220" s="9"/>
      <c r="AT5220" s="4"/>
      <c r="AU5220" s="4"/>
      <c r="BA5220" s="4"/>
      <c r="BB5220" s="4"/>
    </row>
    <row r="5221" spans="15:54" x14ac:dyDescent="0.4">
      <c r="O5221" s="4"/>
      <c r="P5221" s="4"/>
      <c r="V5221" s="4"/>
      <c r="W5221" s="4"/>
      <c r="AG5221" s="9"/>
      <c r="AT5221" s="4"/>
      <c r="AU5221" s="4"/>
      <c r="BA5221" s="4"/>
      <c r="BB5221" s="4"/>
    </row>
    <row r="5222" spans="15:54" x14ac:dyDescent="0.4">
      <c r="O5222" s="4"/>
      <c r="P5222" s="4"/>
      <c r="V5222" s="4"/>
      <c r="W5222" s="4"/>
      <c r="AG5222" s="9"/>
      <c r="AT5222" s="4"/>
      <c r="AU5222" s="4"/>
      <c r="BA5222" s="4"/>
      <c r="BB5222" s="4"/>
    </row>
    <row r="5223" spans="15:54" x14ac:dyDescent="0.4">
      <c r="O5223" s="4"/>
      <c r="P5223" s="4"/>
      <c r="V5223" s="4"/>
      <c r="W5223" s="4"/>
      <c r="AG5223" s="9"/>
      <c r="AT5223" s="4"/>
      <c r="AU5223" s="4"/>
      <c r="BA5223" s="4"/>
      <c r="BB5223" s="4"/>
    </row>
    <row r="5224" spans="15:54" x14ac:dyDescent="0.4">
      <c r="O5224" s="4"/>
      <c r="P5224" s="4"/>
      <c r="V5224" s="4"/>
      <c r="W5224" s="4"/>
      <c r="AG5224" s="9"/>
      <c r="AT5224" s="4"/>
      <c r="AU5224" s="4"/>
      <c r="BA5224" s="4"/>
      <c r="BB5224" s="4"/>
    </row>
    <row r="5225" spans="15:54" x14ac:dyDescent="0.4">
      <c r="O5225" s="4"/>
      <c r="P5225" s="4"/>
      <c r="V5225" s="4"/>
      <c r="W5225" s="4"/>
      <c r="AG5225" s="9"/>
      <c r="AT5225" s="4"/>
      <c r="AU5225" s="4"/>
      <c r="BA5225" s="4"/>
      <c r="BB5225" s="4"/>
    </row>
    <row r="5226" spans="15:54" x14ac:dyDescent="0.4">
      <c r="O5226" s="4"/>
      <c r="P5226" s="4"/>
      <c r="V5226" s="4"/>
      <c r="W5226" s="4"/>
      <c r="AG5226" s="9"/>
      <c r="AT5226" s="4"/>
      <c r="AU5226" s="4"/>
      <c r="BA5226" s="4"/>
      <c r="BB5226" s="4"/>
    </row>
    <row r="5227" spans="15:54" x14ac:dyDescent="0.4">
      <c r="O5227" s="4"/>
      <c r="P5227" s="4"/>
      <c r="V5227" s="4"/>
      <c r="W5227" s="4"/>
      <c r="AG5227" s="9"/>
      <c r="AT5227" s="4"/>
      <c r="AU5227" s="4"/>
      <c r="BA5227" s="4"/>
      <c r="BB5227" s="4"/>
    </row>
    <row r="5228" spans="15:54" x14ac:dyDescent="0.4">
      <c r="O5228" s="4"/>
      <c r="P5228" s="4"/>
      <c r="V5228" s="4"/>
      <c r="W5228" s="4"/>
      <c r="AG5228" s="9"/>
      <c r="AT5228" s="4"/>
      <c r="AU5228" s="4"/>
      <c r="BA5228" s="4"/>
      <c r="BB5228" s="4"/>
    </row>
    <row r="5229" spans="15:54" x14ac:dyDescent="0.4">
      <c r="O5229" s="4"/>
      <c r="P5229" s="4"/>
      <c r="V5229" s="4"/>
      <c r="W5229" s="4"/>
      <c r="AG5229" s="9"/>
      <c r="AT5229" s="4"/>
      <c r="AU5229" s="4"/>
      <c r="BA5229" s="4"/>
      <c r="BB5229" s="4"/>
    </row>
    <row r="5230" spans="15:54" x14ac:dyDescent="0.4">
      <c r="O5230" s="4"/>
      <c r="P5230" s="4"/>
      <c r="V5230" s="4"/>
      <c r="W5230" s="4"/>
      <c r="AT5230" s="4"/>
      <c r="AU5230" s="4"/>
      <c r="BA5230" s="4"/>
      <c r="BB5230" s="4"/>
    </row>
    <row r="5231" spans="15:54" x14ac:dyDescent="0.4">
      <c r="O5231" s="4"/>
      <c r="P5231" s="4"/>
      <c r="V5231" s="4"/>
      <c r="W5231" s="4"/>
      <c r="AG5231" s="9"/>
      <c r="AT5231" s="4"/>
      <c r="AU5231" s="4"/>
      <c r="BA5231" s="4"/>
      <c r="BB5231" s="4"/>
    </row>
    <row r="5232" spans="15:54" x14ac:dyDescent="0.4">
      <c r="O5232" s="4"/>
      <c r="P5232" s="4"/>
      <c r="V5232" s="4"/>
      <c r="W5232" s="4"/>
      <c r="AG5232" s="9"/>
      <c r="AT5232" s="4"/>
      <c r="AU5232" s="4"/>
      <c r="BA5232" s="4"/>
      <c r="BB5232" s="4"/>
    </row>
    <row r="5233" spans="15:54" x14ac:dyDescent="0.4">
      <c r="O5233" s="4"/>
      <c r="P5233" s="4"/>
      <c r="V5233" s="4"/>
      <c r="W5233" s="4"/>
      <c r="AG5233" s="9"/>
      <c r="AT5233" s="4"/>
      <c r="AU5233" s="4"/>
      <c r="BA5233" s="4"/>
      <c r="BB5233" s="4"/>
    </row>
    <row r="5234" spans="15:54" x14ac:dyDescent="0.4">
      <c r="O5234" s="4"/>
      <c r="P5234" s="4"/>
      <c r="V5234" s="4"/>
      <c r="W5234" s="4"/>
      <c r="AG5234" s="9"/>
      <c r="AT5234" s="4"/>
      <c r="AU5234" s="4"/>
      <c r="BA5234" s="4"/>
      <c r="BB5234" s="4"/>
    </row>
    <row r="5235" spans="15:54" x14ac:dyDescent="0.4">
      <c r="O5235" s="4"/>
      <c r="P5235" s="4"/>
      <c r="V5235" s="4"/>
      <c r="W5235" s="4"/>
      <c r="AG5235" s="9"/>
      <c r="AT5235" s="4"/>
      <c r="AU5235" s="4"/>
      <c r="BA5235" s="4"/>
      <c r="BB5235" s="4"/>
    </row>
    <row r="5236" spans="15:54" x14ac:dyDescent="0.4">
      <c r="O5236" s="4"/>
      <c r="P5236" s="4"/>
      <c r="V5236" s="4"/>
      <c r="W5236" s="4"/>
      <c r="AG5236" s="9"/>
      <c r="AT5236" s="4"/>
      <c r="AU5236" s="4"/>
      <c r="BA5236" s="4"/>
      <c r="BB5236" s="4"/>
    </row>
    <row r="5237" spans="15:54" x14ac:dyDescent="0.4">
      <c r="O5237" s="4"/>
      <c r="P5237" s="4"/>
      <c r="V5237" s="4"/>
      <c r="W5237" s="4"/>
      <c r="AG5237" s="9"/>
      <c r="AT5237" s="4"/>
      <c r="AU5237" s="4"/>
      <c r="BA5237" s="4"/>
      <c r="BB5237" s="4"/>
    </row>
    <row r="5238" spans="15:54" x14ac:dyDescent="0.4">
      <c r="O5238" s="4"/>
      <c r="P5238" s="4"/>
      <c r="V5238" s="4"/>
      <c r="W5238" s="4"/>
      <c r="AG5238" s="9"/>
      <c r="AT5238" s="4"/>
      <c r="AU5238" s="4"/>
      <c r="BA5238" s="4"/>
      <c r="BB5238" s="4"/>
    </row>
    <row r="5239" spans="15:54" x14ac:dyDescent="0.4">
      <c r="O5239" s="4"/>
      <c r="P5239" s="4"/>
      <c r="V5239" s="4"/>
      <c r="W5239" s="4"/>
      <c r="AG5239" s="9"/>
      <c r="AT5239" s="4"/>
      <c r="AU5239" s="4"/>
      <c r="BA5239" s="4"/>
      <c r="BB5239" s="4"/>
    </row>
    <row r="5240" spans="15:54" x14ac:dyDescent="0.4">
      <c r="O5240" s="4"/>
      <c r="P5240" s="4"/>
      <c r="V5240" s="4"/>
      <c r="W5240" s="4"/>
      <c r="AG5240" s="9"/>
      <c r="AT5240" s="4"/>
      <c r="AU5240" s="4"/>
      <c r="BA5240" s="4"/>
      <c r="BB5240" s="4"/>
    </row>
    <row r="5241" spans="15:54" x14ac:dyDescent="0.4">
      <c r="O5241" s="4"/>
      <c r="P5241" s="4"/>
      <c r="V5241" s="4"/>
      <c r="W5241" s="4"/>
      <c r="AG5241" s="9"/>
      <c r="AT5241" s="4"/>
      <c r="AU5241" s="4"/>
      <c r="BA5241" s="4"/>
      <c r="BB5241" s="4"/>
    </row>
    <row r="5242" spans="15:54" x14ac:dyDescent="0.4">
      <c r="O5242" s="4"/>
      <c r="P5242" s="4"/>
      <c r="V5242" s="4"/>
      <c r="W5242" s="4"/>
      <c r="AG5242" s="9"/>
      <c r="AT5242" s="4"/>
      <c r="AU5242" s="4"/>
      <c r="BA5242" s="4"/>
      <c r="BB5242" s="4"/>
    </row>
    <row r="5243" spans="15:54" x14ac:dyDescent="0.4">
      <c r="O5243" s="4"/>
      <c r="P5243" s="4"/>
      <c r="V5243" s="4"/>
      <c r="W5243" s="4"/>
      <c r="AG5243" s="9"/>
      <c r="AT5243" s="4"/>
      <c r="AU5243" s="4"/>
      <c r="BA5243" s="4"/>
      <c r="BB5243" s="4"/>
    </row>
    <row r="5244" spans="15:54" x14ac:dyDescent="0.4">
      <c r="O5244" s="4"/>
      <c r="P5244" s="4"/>
      <c r="V5244" s="4"/>
      <c r="W5244" s="4"/>
      <c r="AG5244" s="9"/>
      <c r="AT5244" s="4"/>
      <c r="AU5244" s="4"/>
      <c r="BA5244" s="4"/>
      <c r="BB5244" s="4"/>
    </row>
    <row r="5245" spans="15:54" x14ac:dyDescent="0.4">
      <c r="O5245" s="4"/>
      <c r="P5245" s="4"/>
      <c r="V5245" s="4"/>
      <c r="W5245" s="4"/>
      <c r="AG5245" s="9"/>
      <c r="AT5245" s="4"/>
      <c r="AU5245" s="4"/>
      <c r="BA5245" s="4"/>
      <c r="BB5245" s="4"/>
    </row>
    <row r="5246" spans="15:54" x14ac:dyDescent="0.4">
      <c r="O5246" s="4"/>
      <c r="P5246" s="4"/>
      <c r="V5246" s="4"/>
      <c r="W5246" s="4"/>
      <c r="AG5246" s="9"/>
      <c r="AT5246" s="4"/>
      <c r="AU5246" s="4"/>
      <c r="BA5246" s="4"/>
      <c r="BB5246" s="4"/>
    </row>
    <row r="5247" spans="15:54" x14ac:dyDescent="0.4">
      <c r="O5247" s="4"/>
      <c r="P5247" s="4"/>
      <c r="V5247" s="4"/>
      <c r="W5247" s="4"/>
      <c r="AG5247" s="9"/>
      <c r="AT5247" s="4"/>
      <c r="AU5247" s="4"/>
      <c r="BA5247" s="4"/>
      <c r="BB5247" s="4"/>
    </row>
    <row r="5248" spans="15:54" x14ac:dyDescent="0.4">
      <c r="O5248" s="4"/>
      <c r="P5248" s="4"/>
      <c r="V5248" s="4"/>
      <c r="W5248" s="4"/>
      <c r="AG5248" s="9"/>
      <c r="AT5248" s="4"/>
      <c r="AU5248" s="4"/>
      <c r="BA5248" s="4"/>
      <c r="BB5248" s="4"/>
    </row>
    <row r="5249" spans="15:54" x14ac:dyDescent="0.4">
      <c r="O5249" s="4"/>
      <c r="P5249" s="4"/>
      <c r="V5249" s="4"/>
      <c r="W5249" s="4"/>
      <c r="AG5249" s="9"/>
      <c r="AT5249" s="4"/>
      <c r="AU5249" s="4"/>
      <c r="BA5249" s="4"/>
      <c r="BB5249" s="4"/>
    </row>
    <row r="5250" spans="15:54" x14ac:dyDescent="0.4">
      <c r="O5250" s="4"/>
      <c r="P5250" s="4"/>
      <c r="V5250" s="4"/>
      <c r="W5250" s="4"/>
      <c r="AG5250" s="9"/>
      <c r="AT5250" s="4"/>
      <c r="AU5250" s="4"/>
      <c r="BA5250" s="4"/>
      <c r="BB5250" s="4"/>
    </row>
    <row r="5251" spans="15:54" x14ac:dyDescent="0.4">
      <c r="O5251" s="4"/>
      <c r="P5251" s="4"/>
      <c r="V5251" s="4"/>
      <c r="W5251" s="4"/>
      <c r="AG5251" s="9"/>
      <c r="AT5251" s="4"/>
      <c r="AU5251" s="4"/>
      <c r="BA5251" s="4"/>
      <c r="BB5251" s="4"/>
    </row>
    <row r="5252" spans="15:54" x14ac:dyDescent="0.4">
      <c r="O5252" s="4"/>
      <c r="P5252" s="4"/>
      <c r="V5252" s="4"/>
      <c r="W5252" s="4"/>
      <c r="AG5252" s="9"/>
      <c r="AT5252" s="4"/>
      <c r="AU5252" s="4"/>
      <c r="BA5252" s="4"/>
      <c r="BB5252" s="4"/>
    </row>
    <row r="5253" spans="15:54" x14ac:dyDescent="0.4">
      <c r="O5253" s="4"/>
      <c r="P5253" s="4"/>
      <c r="V5253" s="4"/>
      <c r="W5253" s="4"/>
      <c r="AG5253" s="9"/>
      <c r="AT5253" s="4"/>
      <c r="AU5253" s="4"/>
      <c r="BA5253" s="4"/>
      <c r="BB5253" s="4"/>
    </row>
    <row r="5254" spans="15:54" x14ac:dyDescent="0.4">
      <c r="O5254" s="4"/>
      <c r="P5254" s="4"/>
      <c r="V5254" s="4"/>
      <c r="W5254" s="4"/>
      <c r="AG5254" s="9"/>
      <c r="AT5254" s="4"/>
      <c r="AU5254" s="4"/>
      <c r="BA5254" s="4"/>
      <c r="BB5254" s="4"/>
    </row>
    <row r="5255" spans="15:54" x14ac:dyDescent="0.4">
      <c r="O5255" s="4"/>
      <c r="P5255" s="4"/>
      <c r="V5255" s="4"/>
      <c r="W5255" s="4"/>
      <c r="AG5255" s="9"/>
      <c r="AT5255" s="4"/>
      <c r="AU5255" s="4"/>
      <c r="BA5255" s="4"/>
      <c r="BB5255" s="4"/>
    </row>
    <row r="5256" spans="15:54" x14ac:dyDescent="0.4">
      <c r="O5256" s="4"/>
      <c r="P5256" s="4"/>
      <c r="V5256" s="4"/>
      <c r="W5256" s="4"/>
      <c r="AG5256" s="9"/>
      <c r="AT5256" s="4"/>
      <c r="AU5256" s="4"/>
      <c r="BA5256" s="4"/>
      <c r="BB5256" s="4"/>
    </row>
    <row r="5257" spans="15:54" x14ac:dyDescent="0.4">
      <c r="O5257" s="4"/>
      <c r="P5257" s="4"/>
      <c r="V5257" s="4"/>
      <c r="W5257" s="4"/>
      <c r="AG5257" s="9"/>
      <c r="AT5257" s="4"/>
      <c r="AU5257" s="4"/>
      <c r="BA5257" s="4"/>
      <c r="BB5257" s="4"/>
    </row>
    <row r="5258" spans="15:54" x14ac:dyDescent="0.4">
      <c r="O5258" s="4"/>
      <c r="P5258" s="4"/>
      <c r="V5258" s="4"/>
      <c r="W5258" s="4"/>
      <c r="AG5258" s="9"/>
      <c r="AT5258" s="4"/>
      <c r="AU5258" s="4"/>
      <c r="BA5258" s="4"/>
      <c r="BB5258" s="4"/>
    </row>
    <row r="5259" spans="15:54" x14ac:dyDescent="0.4">
      <c r="O5259" s="4"/>
      <c r="P5259" s="4"/>
      <c r="V5259" s="4"/>
      <c r="W5259" s="4"/>
      <c r="AG5259" s="9"/>
      <c r="AT5259" s="4"/>
      <c r="AU5259" s="4"/>
      <c r="BA5259" s="4"/>
      <c r="BB5259" s="4"/>
    </row>
    <row r="5260" spans="15:54" x14ac:dyDescent="0.4">
      <c r="O5260" s="4"/>
      <c r="P5260" s="4"/>
      <c r="V5260" s="4"/>
      <c r="W5260" s="4"/>
      <c r="AG5260" s="9"/>
      <c r="AT5260" s="4"/>
      <c r="AU5260" s="4"/>
      <c r="BA5260" s="4"/>
      <c r="BB5260" s="4"/>
    </row>
    <row r="5261" spans="15:54" x14ac:dyDescent="0.4">
      <c r="O5261" s="4"/>
      <c r="P5261" s="4"/>
      <c r="V5261" s="4"/>
      <c r="W5261" s="4"/>
      <c r="AG5261" s="9"/>
      <c r="AT5261" s="4"/>
      <c r="AU5261" s="4"/>
      <c r="BA5261" s="4"/>
      <c r="BB5261" s="4"/>
    </row>
    <row r="5262" spans="15:54" x14ac:dyDescent="0.4">
      <c r="O5262" s="4"/>
      <c r="P5262" s="4"/>
      <c r="V5262" s="4"/>
      <c r="W5262" s="4"/>
      <c r="AG5262" s="9"/>
      <c r="AT5262" s="4"/>
      <c r="AU5262" s="4"/>
      <c r="BA5262" s="4"/>
      <c r="BB5262" s="4"/>
    </row>
    <row r="5263" spans="15:54" x14ac:dyDescent="0.4">
      <c r="O5263" s="4"/>
      <c r="P5263" s="4"/>
      <c r="V5263" s="4"/>
      <c r="W5263" s="4"/>
      <c r="AG5263" s="9"/>
      <c r="AT5263" s="4"/>
      <c r="AU5263" s="4"/>
      <c r="BA5263" s="4"/>
      <c r="BB5263" s="4"/>
    </row>
    <row r="5264" spans="15:54" x14ac:dyDescent="0.4">
      <c r="O5264" s="4"/>
      <c r="P5264" s="4"/>
      <c r="V5264" s="4"/>
      <c r="W5264" s="4"/>
      <c r="AG5264" s="9"/>
      <c r="AT5264" s="4"/>
      <c r="AU5264" s="4"/>
      <c r="BA5264" s="4"/>
      <c r="BB5264" s="4"/>
    </row>
    <row r="5265" spans="15:54" x14ac:dyDescent="0.4">
      <c r="O5265" s="4"/>
      <c r="P5265" s="4"/>
      <c r="V5265" s="4"/>
      <c r="W5265" s="4"/>
      <c r="AG5265" s="9"/>
      <c r="AT5265" s="4"/>
      <c r="AU5265" s="4"/>
      <c r="BA5265" s="4"/>
      <c r="BB5265" s="4"/>
    </row>
    <row r="5266" spans="15:54" x14ac:dyDescent="0.4">
      <c r="O5266" s="4"/>
      <c r="P5266" s="4"/>
      <c r="V5266" s="4"/>
      <c r="W5266" s="4"/>
      <c r="AG5266" s="9"/>
      <c r="AT5266" s="4"/>
      <c r="AU5266" s="4"/>
      <c r="BA5266" s="4"/>
      <c r="BB5266" s="4"/>
    </row>
    <row r="5267" spans="15:54" x14ac:dyDescent="0.4">
      <c r="O5267" s="4"/>
      <c r="P5267" s="4"/>
      <c r="V5267" s="4"/>
      <c r="W5267" s="4"/>
      <c r="AG5267" s="9"/>
      <c r="AT5267" s="4"/>
      <c r="AU5267" s="4"/>
      <c r="BA5267" s="4"/>
      <c r="BB5267" s="4"/>
    </row>
    <row r="5268" spans="15:54" x14ac:dyDescent="0.4">
      <c r="O5268" s="4"/>
      <c r="P5268" s="4"/>
      <c r="V5268" s="4"/>
      <c r="W5268" s="4"/>
      <c r="AG5268" s="9"/>
      <c r="AT5268" s="4"/>
      <c r="AU5268" s="4"/>
      <c r="BA5268" s="4"/>
      <c r="BB5268" s="4"/>
    </row>
    <row r="5269" spans="15:54" x14ac:dyDescent="0.4">
      <c r="O5269" s="4"/>
      <c r="P5269" s="4"/>
      <c r="V5269" s="4"/>
      <c r="W5269" s="4"/>
      <c r="AG5269" s="9"/>
      <c r="AT5269" s="4"/>
      <c r="AU5269" s="4"/>
      <c r="BA5269" s="4"/>
      <c r="BB5269" s="4"/>
    </row>
    <row r="5270" spans="15:54" x14ac:dyDescent="0.4">
      <c r="O5270" s="4"/>
      <c r="P5270" s="4"/>
      <c r="V5270" s="4"/>
      <c r="W5270" s="4"/>
      <c r="AG5270" s="9"/>
      <c r="AT5270" s="4"/>
      <c r="AU5270" s="4"/>
      <c r="BA5270" s="4"/>
      <c r="BB5270" s="4"/>
    </row>
    <row r="5271" spans="15:54" x14ac:dyDescent="0.4">
      <c r="O5271" s="4"/>
      <c r="P5271" s="4"/>
      <c r="V5271" s="4"/>
      <c r="W5271" s="4"/>
      <c r="AG5271" s="9"/>
      <c r="AT5271" s="4"/>
      <c r="AU5271" s="4"/>
      <c r="BA5271" s="4"/>
      <c r="BB5271" s="4"/>
    </row>
    <row r="5272" spans="15:54" x14ac:dyDescent="0.4">
      <c r="O5272" s="4"/>
      <c r="P5272" s="4"/>
      <c r="V5272" s="4"/>
      <c r="W5272" s="4"/>
      <c r="AG5272" s="9"/>
      <c r="AT5272" s="4"/>
      <c r="AU5272" s="4"/>
      <c r="BA5272" s="4"/>
      <c r="BB5272" s="4"/>
    </row>
    <row r="5273" spans="15:54" x14ac:dyDescent="0.4">
      <c r="O5273" s="4"/>
      <c r="P5273" s="4"/>
      <c r="V5273" s="4"/>
      <c r="W5273" s="4"/>
      <c r="AG5273" s="9"/>
      <c r="AT5273" s="4"/>
      <c r="AU5273" s="4"/>
      <c r="BA5273" s="4"/>
      <c r="BB5273" s="4"/>
    </row>
    <row r="5274" spans="15:54" x14ac:dyDescent="0.4">
      <c r="O5274" s="4"/>
      <c r="P5274" s="4"/>
      <c r="V5274" s="4"/>
      <c r="W5274" s="4"/>
      <c r="AG5274" s="9"/>
      <c r="AT5274" s="4"/>
      <c r="AU5274" s="4"/>
      <c r="BA5274" s="4"/>
      <c r="BB5274" s="4"/>
    </row>
    <row r="5275" spans="15:54" x14ac:dyDescent="0.4">
      <c r="O5275" s="4"/>
      <c r="P5275" s="4"/>
      <c r="V5275" s="4"/>
      <c r="W5275" s="4"/>
      <c r="AG5275" s="9"/>
      <c r="AT5275" s="4"/>
      <c r="AU5275" s="4"/>
      <c r="BA5275" s="4"/>
      <c r="BB5275" s="4"/>
    </row>
    <row r="5276" spans="15:54" x14ac:dyDescent="0.4">
      <c r="O5276" s="4"/>
      <c r="P5276" s="4"/>
      <c r="V5276" s="4"/>
      <c r="W5276" s="4"/>
      <c r="AG5276" s="9"/>
      <c r="AT5276" s="4"/>
      <c r="AU5276" s="4"/>
      <c r="BA5276" s="4"/>
      <c r="BB5276" s="4"/>
    </row>
    <row r="5277" spans="15:54" x14ac:dyDescent="0.4">
      <c r="O5277" s="4"/>
      <c r="P5277" s="4"/>
      <c r="V5277" s="4"/>
      <c r="W5277" s="4"/>
      <c r="AG5277" s="9"/>
      <c r="AT5277" s="4"/>
      <c r="AU5277" s="4"/>
      <c r="BA5277" s="4"/>
      <c r="BB5277" s="4"/>
    </row>
    <row r="5278" spans="15:54" x14ac:dyDescent="0.4">
      <c r="O5278" s="4"/>
      <c r="P5278" s="4"/>
      <c r="V5278" s="4"/>
      <c r="W5278" s="4"/>
      <c r="AG5278" s="9"/>
      <c r="AT5278" s="4"/>
      <c r="AU5278" s="4"/>
      <c r="BA5278" s="4"/>
      <c r="BB5278" s="4"/>
    </row>
    <row r="5279" spans="15:54" x14ac:dyDescent="0.4">
      <c r="O5279" s="4"/>
      <c r="P5279" s="4"/>
      <c r="V5279" s="4"/>
      <c r="W5279" s="4"/>
      <c r="AG5279" s="9"/>
      <c r="AT5279" s="4"/>
      <c r="AU5279" s="4"/>
      <c r="BA5279" s="4"/>
      <c r="BB5279" s="4"/>
    </row>
    <row r="5280" spans="15:54" x14ac:dyDescent="0.4">
      <c r="O5280" s="4"/>
      <c r="P5280" s="4"/>
      <c r="V5280" s="4"/>
      <c r="W5280" s="4"/>
      <c r="AG5280" s="9"/>
      <c r="AT5280" s="4"/>
      <c r="AU5280" s="4"/>
      <c r="BA5280" s="4"/>
      <c r="BB5280" s="4"/>
    </row>
    <row r="5281" spans="15:54" x14ac:dyDescent="0.4">
      <c r="O5281" s="4"/>
      <c r="P5281" s="4"/>
      <c r="V5281" s="4"/>
      <c r="W5281" s="4"/>
      <c r="AG5281" s="9"/>
      <c r="AT5281" s="4"/>
      <c r="AU5281" s="4"/>
      <c r="BA5281" s="4"/>
      <c r="BB5281" s="4"/>
    </row>
    <row r="5282" spans="15:54" x14ac:dyDescent="0.4">
      <c r="O5282" s="4"/>
      <c r="P5282" s="4"/>
      <c r="V5282" s="4"/>
      <c r="W5282" s="4"/>
      <c r="AG5282" s="9"/>
      <c r="AT5282" s="4"/>
      <c r="AU5282" s="4"/>
      <c r="BA5282" s="4"/>
      <c r="BB5282" s="4"/>
    </row>
    <row r="5283" spans="15:54" x14ac:dyDescent="0.4">
      <c r="O5283" s="4"/>
      <c r="P5283" s="4"/>
      <c r="V5283" s="4"/>
      <c r="W5283" s="4"/>
      <c r="AG5283" s="9"/>
      <c r="AT5283" s="4"/>
      <c r="AU5283" s="4"/>
      <c r="BA5283" s="4"/>
      <c r="BB5283" s="4"/>
    </row>
    <row r="5284" spans="15:54" x14ac:dyDescent="0.4">
      <c r="O5284" s="4"/>
      <c r="P5284" s="4"/>
      <c r="V5284" s="4"/>
      <c r="W5284" s="4"/>
      <c r="AG5284" s="9"/>
      <c r="AT5284" s="4"/>
      <c r="AU5284" s="4"/>
      <c r="BA5284" s="4"/>
      <c r="BB5284" s="4"/>
    </row>
    <row r="5285" spans="15:54" x14ac:dyDescent="0.4">
      <c r="O5285" s="4"/>
      <c r="P5285" s="4"/>
      <c r="V5285" s="4"/>
      <c r="W5285" s="4"/>
      <c r="AG5285" s="9"/>
      <c r="AT5285" s="4"/>
      <c r="AU5285" s="4"/>
      <c r="BA5285" s="4"/>
      <c r="BB5285" s="4"/>
    </row>
    <row r="5286" spans="15:54" x14ac:dyDescent="0.4">
      <c r="O5286" s="4"/>
      <c r="P5286" s="4"/>
      <c r="V5286" s="4"/>
      <c r="W5286" s="4"/>
      <c r="AG5286" s="9"/>
      <c r="AT5286" s="4"/>
      <c r="AU5286" s="4"/>
      <c r="BA5286" s="4"/>
      <c r="BB5286" s="4"/>
    </row>
    <row r="5287" spans="15:54" x14ac:dyDescent="0.4">
      <c r="O5287" s="4"/>
      <c r="P5287" s="4"/>
      <c r="V5287" s="4"/>
      <c r="W5287" s="4"/>
      <c r="AG5287" s="9"/>
      <c r="AT5287" s="4"/>
      <c r="AU5287" s="4"/>
      <c r="BA5287" s="4"/>
      <c r="BB5287" s="4"/>
    </row>
    <row r="5288" spans="15:54" x14ac:dyDescent="0.4">
      <c r="O5288" s="4"/>
      <c r="P5288" s="4"/>
      <c r="V5288" s="4"/>
      <c r="W5288" s="4"/>
      <c r="AG5288" s="9"/>
      <c r="AT5288" s="4"/>
      <c r="AU5288" s="4"/>
      <c r="BA5288" s="4"/>
      <c r="BB5288" s="4"/>
    </row>
    <row r="5289" spans="15:54" x14ac:dyDescent="0.4">
      <c r="O5289" s="4"/>
      <c r="P5289" s="4"/>
      <c r="V5289" s="4"/>
      <c r="W5289" s="4"/>
      <c r="AG5289" s="9"/>
      <c r="AT5289" s="4"/>
      <c r="AU5289" s="4"/>
      <c r="BA5289" s="4"/>
      <c r="BB5289" s="4"/>
    </row>
    <row r="5290" spans="15:54" x14ac:dyDescent="0.4">
      <c r="O5290" s="4"/>
      <c r="P5290" s="4"/>
      <c r="V5290" s="4"/>
      <c r="W5290" s="4"/>
      <c r="AG5290" s="9"/>
      <c r="AT5290" s="4"/>
      <c r="AU5290" s="4"/>
      <c r="BA5290" s="4"/>
      <c r="BB5290" s="4"/>
    </row>
    <row r="5291" spans="15:54" x14ac:dyDescent="0.4">
      <c r="O5291" s="4"/>
      <c r="P5291" s="4"/>
      <c r="V5291" s="4"/>
      <c r="W5291" s="4"/>
      <c r="AT5291" s="4"/>
      <c r="AU5291" s="4"/>
      <c r="BA5291" s="4"/>
      <c r="BB5291" s="4"/>
    </row>
    <row r="5292" spans="15:54" x14ac:dyDescent="0.4">
      <c r="O5292" s="4"/>
      <c r="P5292" s="4"/>
      <c r="V5292" s="4"/>
      <c r="W5292" s="4"/>
      <c r="AG5292" s="9"/>
      <c r="AT5292" s="4"/>
      <c r="AU5292" s="4"/>
      <c r="BA5292" s="4"/>
      <c r="BB5292" s="4"/>
    </row>
    <row r="5293" spans="15:54" x14ac:dyDescent="0.4">
      <c r="O5293" s="4"/>
      <c r="P5293" s="4"/>
      <c r="V5293" s="4"/>
      <c r="W5293" s="4"/>
      <c r="AG5293" s="9"/>
      <c r="AT5293" s="4"/>
      <c r="AU5293" s="4"/>
      <c r="BA5293" s="4"/>
      <c r="BB5293" s="4"/>
    </row>
    <row r="5294" spans="15:54" x14ac:dyDescent="0.4">
      <c r="O5294" s="4"/>
      <c r="P5294" s="4"/>
      <c r="V5294" s="4"/>
      <c r="W5294" s="4"/>
      <c r="AG5294" s="9"/>
      <c r="AT5294" s="4"/>
      <c r="AU5294" s="4"/>
      <c r="BA5294" s="4"/>
      <c r="BB5294" s="4"/>
    </row>
    <row r="5295" spans="15:54" x14ac:dyDescent="0.4">
      <c r="O5295" s="4"/>
      <c r="P5295" s="4"/>
      <c r="V5295" s="4"/>
      <c r="W5295" s="4"/>
      <c r="AG5295" s="9"/>
      <c r="AT5295" s="4"/>
      <c r="AU5295" s="4"/>
      <c r="BA5295" s="4"/>
      <c r="BB5295" s="4"/>
    </row>
    <row r="5296" spans="15:54" x14ac:dyDescent="0.4">
      <c r="O5296" s="4"/>
      <c r="P5296" s="4"/>
      <c r="V5296" s="4"/>
      <c r="W5296" s="4"/>
      <c r="AG5296" s="9"/>
      <c r="AT5296" s="4"/>
      <c r="AU5296" s="4"/>
      <c r="BA5296" s="4"/>
      <c r="BB5296" s="4"/>
    </row>
    <row r="5297" spans="15:54" x14ac:dyDescent="0.4">
      <c r="O5297" s="4"/>
      <c r="P5297" s="4"/>
      <c r="V5297" s="4"/>
      <c r="W5297" s="4"/>
      <c r="AG5297" s="9"/>
      <c r="AT5297" s="4"/>
      <c r="AU5297" s="4"/>
      <c r="BA5297" s="4"/>
      <c r="BB5297" s="4"/>
    </row>
    <row r="5298" spans="15:54" x14ac:dyDescent="0.4">
      <c r="O5298" s="4"/>
      <c r="P5298" s="4"/>
      <c r="V5298" s="4"/>
      <c r="W5298" s="4"/>
      <c r="AG5298" s="9"/>
      <c r="AT5298" s="4"/>
      <c r="AU5298" s="4"/>
      <c r="BA5298" s="4"/>
      <c r="BB5298" s="4"/>
    </row>
    <row r="5299" spans="15:54" x14ac:dyDescent="0.4">
      <c r="O5299" s="4"/>
      <c r="P5299" s="4"/>
      <c r="V5299" s="4"/>
      <c r="W5299" s="4"/>
      <c r="AG5299" s="9"/>
      <c r="AT5299" s="4"/>
      <c r="AU5299" s="4"/>
      <c r="BA5299" s="4"/>
      <c r="BB5299" s="4"/>
    </row>
    <row r="5300" spans="15:54" x14ac:dyDescent="0.4">
      <c r="O5300" s="4"/>
      <c r="P5300" s="4"/>
      <c r="V5300" s="4"/>
      <c r="W5300" s="4"/>
      <c r="AG5300" s="9"/>
      <c r="AT5300" s="4"/>
      <c r="AU5300" s="4"/>
      <c r="BA5300" s="4"/>
      <c r="BB5300" s="4"/>
    </row>
    <row r="5301" spans="15:54" x14ac:dyDescent="0.4">
      <c r="O5301" s="4"/>
      <c r="P5301" s="4"/>
      <c r="V5301" s="4"/>
      <c r="W5301" s="4"/>
      <c r="AG5301" s="9"/>
      <c r="AT5301" s="4"/>
      <c r="AU5301" s="4"/>
      <c r="BA5301" s="4"/>
      <c r="BB5301" s="4"/>
    </row>
    <row r="5302" spans="15:54" x14ac:dyDescent="0.4">
      <c r="O5302" s="4"/>
      <c r="P5302" s="4"/>
      <c r="V5302" s="4"/>
      <c r="W5302" s="4"/>
      <c r="AG5302" s="9"/>
      <c r="AT5302" s="4"/>
      <c r="AU5302" s="4"/>
      <c r="BA5302" s="4"/>
      <c r="BB5302" s="4"/>
    </row>
    <row r="5303" spans="15:54" x14ac:dyDescent="0.4">
      <c r="O5303" s="4"/>
      <c r="P5303" s="4"/>
      <c r="V5303" s="4"/>
      <c r="W5303" s="4"/>
      <c r="AG5303" s="9"/>
      <c r="AT5303" s="4"/>
      <c r="AU5303" s="4"/>
      <c r="BA5303" s="4"/>
      <c r="BB5303" s="4"/>
    </row>
    <row r="5304" spans="15:54" x14ac:dyDescent="0.4">
      <c r="O5304" s="4"/>
      <c r="P5304" s="4"/>
      <c r="V5304" s="4"/>
      <c r="W5304" s="4"/>
      <c r="AG5304" s="9"/>
      <c r="AT5304" s="4"/>
      <c r="AU5304" s="4"/>
      <c r="BA5304" s="4"/>
      <c r="BB5304" s="4"/>
    </row>
    <row r="5305" spans="15:54" x14ac:dyDescent="0.4">
      <c r="O5305" s="4"/>
      <c r="P5305" s="4"/>
      <c r="V5305" s="4"/>
      <c r="W5305" s="4"/>
      <c r="AG5305" s="9"/>
      <c r="AT5305" s="4"/>
      <c r="AU5305" s="4"/>
      <c r="BA5305" s="4"/>
      <c r="BB5305" s="4"/>
    </row>
    <row r="5306" spans="15:54" x14ac:dyDescent="0.4">
      <c r="O5306" s="4"/>
      <c r="P5306" s="4"/>
      <c r="V5306" s="4"/>
      <c r="W5306" s="4"/>
      <c r="AG5306" s="9"/>
      <c r="AT5306" s="4"/>
      <c r="AU5306" s="4"/>
      <c r="BA5306" s="4"/>
      <c r="BB5306" s="4"/>
    </row>
    <row r="5307" spans="15:54" x14ac:dyDescent="0.4">
      <c r="O5307" s="4"/>
      <c r="P5307" s="4"/>
      <c r="V5307" s="4"/>
      <c r="W5307" s="4"/>
      <c r="AG5307" s="9"/>
      <c r="AT5307" s="4"/>
      <c r="AU5307" s="4"/>
      <c r="BA5307" s="4"/>
      <c r="BB5307" s="4"/>
    </row>
    <row r="5308" spans="15:54" x14ac:dyDescent="0.4">
      <c r="O5308" s="4"/>
      <c r="P5308" s="4"/>
      <c r="V5308" s="4"/>
      <c r="W5308" s="4"/>
      <c r="AG5308" s="9"/>
      <c r="AT5308" s="4"/>
      <c r="AU5308" s="4"/>
      <c r="BA5308" s="4"/>
      <c r="BB5308" s="4"/>
    </row>
    <row r="5309" spans="15:54" x14ac:dyDescent="0.4">
      <c r="O5309" s="4"/>
      <c r="P5309" s="4"/>
      <c r="V5309" s="4"/>
      <c r="W5309" s="4"/>
      <c r="AG5309" s="9"/>
      <c r="AT5309" s="4"/>
      <c r="AU5309" s="4"/>
      <c r="BA5309" s="4"/>
      <c r="BB5309" s="4"/>
    </row>
    <row r="5310" spans="15:54" x14ac:dyDescent="0.4">
      <c r="O5310" s="4"/>
      <c r="P5310" s="4"/>
      <c r="V5310" s="4"/>
      <c r="W5310" s="4"/>
      <c r="AG5310" s="9"/>
      <c r="AT5310" s="4"/>
      <c r="AU5310" s="4"/>
      <c r="BA5310" s="4"/>
      <c r="BB5310" s="4"/>
    </row>
    <row r="5311" spans="15:54" x14ac:dyDescent="0.4">
      <c r="O5311" s="4"/>
      <c r="P5311" s="4"/>
      <c r="V5311" s="4"/>
      <c r="W5311" s="4"/>
      <c r="AT5311" s="4"/>
      <c r="AU5311" s="4"/>
      <c r="BA5311" s="4"/>
      <c r="BB5311" s="4"/>
    </row>
    <row r="5312" spans="15:54" x14ac:dyDescent="0.4">
      <c r="O5312" s="4"/>
      <c r="P5312" s="4"/>
      <c r="V5312" s="4"/>
      <c r="W5312" s="4"/>
      <c r="AG5312" s="9"/>
      <c r="AT5312" s="4"/>
      <c r="AU5312" s="4"/>
      <c r="BA5312" s="4"/>
      <c r="BB5312" s="4"/>
    </row>
    <row r="5313" spans="15:54" x14ac:dyDescent="0.4">
      <c r="O5313" s="4"/>
      <c r="P5313" s="4"/>
      <c r="V5313" s="4"/>
      <c r="W5313" s="4"/>
      <c r="AG5313" s="9"/>
      <c r="AT5313" s="4"/>
      <c r="AU5313" s="4"/>
      <c r="BA5313" s="4"/>
      <c r="BB5313" s="4"/>
    </row>
    <row r="5314" spans="15:54" x14ac:dyDescent="0.4">
      <c r="O5314" s="4"/>
      <c r="P5314" s="4"/>
      <c r="V5314" s="4"/>
      <c r="W5314" s="4"/>
      <c r="AG5314" s="9"/>
      <c r="AT5314" s="4"/>
      <c r="AU5314" s="4"/>
      <c r="BA5314" s="4"/>
      <c r="BB5314" s="4"/>
    </row>
    <row r="5315" spans="15:54" x14ac:dyDescent="0.4">
      <c r="O5315" s="4"/>
      <c r="P5315" s="4"/>
      <c r="V5315" s="4"/>
      <c r="W5315" s="4"/>
      <c r="AG5315" s="9"/>
      <c r="AT5315" s="4"/>
      <c r="AU5315" s="4"/>
      <c r="BA5315" s="4"/>
      <c r="BB5315" s="4"/>
    </row>
    <row r="5316" spans="15:54" x14ac:dyDescent="0.4">
      <c r="O5316" s="4"/>
      <c r="P5316" s="4"/>
      <c r="V5316" s="4"/>
      <c r="W5316" s="4"/>
      <c r="AG5316" s="9"/>
      <c r="AT5316" s="4"/>
      <c r="AU5316" s="4"/>
      <c r="BA5316" s="4"/>
      <c r="BB5316" s="4"/>
    </row>
    <row r="5317" spans="15:54" x14ac:dyDescent="0.4">
      <c r="O5317" s="4"/>
      <c r="P5317" s="4"/>
      <c r="V5317" s="4"/>
      <c r="W5317" s="4"/>
      <c r="AG5317" s="9"/>
      <c r="AT5317" s="4"/>
      <c r="AU5317" s="4"/>
      <c r="BA5317" s="4"/>
      <c r="BB5317" s="4"/>
    </row>
    <row r="5318" spans="15:54" x14ac:dyDescent="0.4">
      <c r="O5318" s="4"/>
      <c r="P5318" s="4"/>
      <c r="V5318" s="4"/>
      <c r="W5318" s="4"/>
      <c r="AG5318" s="9"/>
      <c r="AT5318" s="4"/>
      <c r="AU5318" s="4"/>
      <c r="BA5318" s="4"/>
      <c r="BB5318" s="4"/>
    </row>
    <row r="5319" spans="15:54" x14ac:dyDescent="0.4">
      <c r="O5319" s="4"/>
      <c r="P5319" s="4"/>
      <c r="V5319" s="4"/>
      <c r="W5319" s="4"/>
      <c r="AG5319" s="9"/>
      <c r="AT5319" s="4"/>
      <c r="AU5319" s="4"/>
      <c r="BA5319" s="4"/>
      <c r="BB5319" s="4"/>
    </row>
    <row r="5320" spans="15:54" x14ac:dyDescent="0.4">
      <c r="O5320" s="4"/>
      <c r="P5320" s="4"/>
      <c r="V5320" s="4"/>
      <c r="W5320" s="4"/>
      <c r="AG5320" s="9"/>
      <c r="AT5320" s="4"/>
      <c r="AU5320" s="4"/>
      <c r="BA5320" s="4"/>
      <c r="BB5320" s="4"/>
    </row>
    <row r="5321" spans="15:54" x14ac:dyDescent="0.4">
      <c r="O5321" s="4"/>
      <c r="P5321" s="4"/>
      <c r="V5321" s="4"/>
      <c r="W5321" s="4"/>
      <c r="AG5321" s="9"/>
      <c r="AT5321" s="4"/>
      <c r="AU5321" s="4"/>
      <c r="BA5321" s="4"/>
      <c r="BB5321" s="4"/>
    </row>
    <row r="5322" spans="15:54" x14ac:dyDescent="0.4">
      <c r="O5322" s="4"/>
      <c r="P5322" s="4"/>
      <c r="V5322" s="4"/>
      <c r="W5322" s="4"/>
      <c r="AG5322" s="9"/>
      <c r="AT5322" s="4"/>
      <c r="AU5322" s="4"/>
      <c r="BA5322" s="4"/>
      <c r="BB5322" s="4"/>
    </row>
    <row r="5323" spans="15:54" x14ac:dyDescent="0.4">
      <c r="O5323" s="4"/>
      <c r="P5323" s="4"/>
      <c r="V5323" s="4"/>
      <c r="W5323" s="4"/>
      <c r="AG5323" s="9"/>
      <c r="AT5323" s="4"/>
      <c r="AU5323" s="4"/>
      <c r="BA5323" s="4"/>
      <c r="BB5323" s="4"/>
    </row>
    <row r="5324" spans="15:54" x14ac:dyDescent="0.4">
      <c r="O5324" s="4"/>
      <c r="P5324" s="4"/>
      <c r="V5324" s="4"/>
      <c r="W5324" s="4"/>
      <c r="AG5324" s="9"/>
      <c r="AT5324" s="4"/>
      <c r="AU5324" s="4"/>
      <c r="BA5324" s="4"/>
      <c r="BB5324" s="4"/>
    </row>
    <row r="5325" spans="15:54" x14ac:dyDescent="0.4">
      <c r="O5325" s="4"/>
      <c r="P5325" s="4"/>
      <c r="V5325" s="4"/>
      <c r="W5325" s="4"/>
      <c r="AG5325" s="9"/>
      <c r="AT5325" s="4"/>
      <c r="AU5325" s="4"/>
      <c r="BA5325" s="4"/>
      <c r="BB5325" s="4"/>
    </row>
    <row r="5326" spans="15:54" x14ac:dyDescent="0.4">
      <c r="O5326" s="4"/>
      <c r="P5326" s="4"/>
      <c r="V5326" s="4"/>
      <c r="W5326" s="4"/>
      <c r="AG5326" s="9"/>
      <c r="AT5326" s="4"/>
      <c r="AU5326" s="4"/>
      <c r="BA5326" s="4"/>
      <c r="BB5326" s="4"/>
    </row>
    <row r="5327" spans="15:54" x14ac:dyDescent="0.4">
      <c r="O5327" s="4"/>
      <c r="P5327" s="4"/>
      <c r="V5327" s="4"/>
      <c r="W5327" s="4"/>
      <c r="AG5327" s="9"/>
      <c r="AT5327" s="4"/>
      <c r="AU5327" s="4"/>
      <c r="BA5327" s="4"/>
      <c r="BB5327" s="4"/>
    </row>
    <row r="5328" spans="15:54" x14ac:dyDescent="0.4">
      <c r="O5328" s="4"/>
      <c r="P5328" s="4"/>
      <c r="V5328" s="4"/>
      <c r="W5328" s="4"/>
      <c r="AG5328" s="9"/>
      <c r="AT5328" s="4"/>
      <c r="AU5328" s="4"/>
      <c r="BA5328" s="4"/>
      <c r="BB5328" s="4"/>
    </row>
    <row r="5329" spans="15:54" x14ac:dyDescent="0.4">
      <c r="O5329" s="4"/>
      <c r="P5329" s="4"/>
      <c r="V5329" s="4"/>
      <c r="W5329" s="4"/>
      <c r="AG5329" s="9"/>
      <c r="AT5329" s="4"/>
      <c r="AU5329" s="4"/>
      <c r="BA5329" s="4"/>
      <c r="BB5329" s="4"/>
    </row>
    <row r="5330" spans="15:54" x14ac:dyDescent="0.4">
      <c r="O5330" s="4"/>
      <c r="P5330" s="4"/>
      <c r="V5330" s="4"/>
      <c r="W5330" s="4"/>
      <c r="AG5330" s="9"/>
      <c r="AT5330" s="4"/>
      <c r="AU5330" s="4"/>
      <c r="BA5330" s="4"/>
      <c r="BB5330" s="4"/>
    </row>
    <row r="5331" spans="15:54" x14ac:dyDescent="0.4">
      <c r="O5331" s="4"/>
      <c r="P5331" s="4"/>
      <c r="V5331" s="4"/>
      <c r="W5331" s="4"/>
      <c r="AG5331" s="9"/>
      <c r="AT5331" s="4"/>
      <c r="AU5331" s="4"/>
      <c r="BA5331" s="4"/>
      <c r="BB5331" s="4"/>
    </row>
    <row r="5332" spans="15:54" x14ac:dyDescent="0.4">
      <c r="O5332" s="4"/>
      <c r="P5332" s="4"/>
      <c r="V5332" s="4"/>
      <c r="W5332" s="4"/>
      <c r="AG5332" s="9"/>
      <c r="AT5332" s="4"/>
      <c r="AU5332" s="4"/>
      <c r="BA5332" s="4"/>
      <c r="BB5332" s="4"/>
    </row>
    <row r="5333" spans="15:54" x14ac:dyDescent="0.4">
      <c r="O5333" s="4"/>
      <c r="P5333" s="4"/>
      <c r="V5333" s="4"/>
      <c r="W5333" s="4"/>
      <c r="AG5333" s="9"/>
      <c r="AT5333" s="4"/>
      <c r="AU5333" s="4"/>
      <c r="BA5333" s="4"/>
      <c r="BB5333" s="4"/>
    </row>
    <row r="5334" spans="15:54" x14ac:dyDescent="0.4">
      <c r="O5334" s="4"/>
      <c r="P5334" s="4"/>
      <c r="V5334" s="4"/>
      <c r="W5334" s="4"/>
      <c r="AG5334" s="9"/>
      <c r="AT5334" s="4"/>
      <c r="AU5334" s="4"/>
      <c r="BA5334" s="4"/>
      <c r="BB5334" s="4"/>
    </row>
    <row r="5335" spans="15:54" x14ac:dyDescent="0.4">
      <c r="O5335" s="4"/>
      <c r="P5335" s="4"/>
      <c r="V5335" s="4"/>
      <c r="W5335" s="4"/>
      <c r="AG5335" s="9"/>
      <c r="AT5335" s="4"/>
      <c r="AU5335" s="4"/>
      <c r="BA5335" s="4"/>
      <c r="BB5335" s="4"/>
    </row>
    <row r="5336" spans="15:54" x14ac:dyDescent="0.4">
      <c r="O5336" s="4"/>
      <c r="P5336" s="4"/>
      <c r="V5336" s="4"/>
      <c r="W5336" s="4"/>
      <c r="AG5336" s="9"/>
      <c r="AT5336" s="4"/>
      <c r="AU5336" s="4"/>
      <c r="BA5336" s="4"/>
      <c r="BB5336" s="4"/>
    </row>
    <row r="5337" spans="15:54" x14ac:dyDescent="0.4">
      <c r="O5337" s="4"/>
      <c r="P5337" s="4"/>
      <c r="V5337" s="4"/>
      <c r="W5337" s="4"/>
      <c r="AG5337" s="9"/>
      <c r="AT5337" s="4"/>
      <c r="AU5337" s="4"/>
      <c r="BA5337" s="4"/>
      <c r="BB5337" s="4"/>
    </row>
    <row r="5338" spans="15:54" x14ac:dyDescent="0.4">
      <c r="O5338" s="4"/>
      <c r="P5338" s="4"/>
      <c r="V5338" s="4"/>
      <c r="W5338" s="4"/>
      <c r="AG5338" s="9"/>
      <c r="AT5338" s="4"/>
      <c r="AU5338" s="4"/>
      <c r="BA5338" s="4"/>
      <c r="BB5338" s="4"/>
    </row>
    <row r="5339" spans="15:54" x14ac:dyDescent="0.4">
      <c r="O5339" s="4"/>
      <c r="P5339" s="4"/>
      <c r="V5339" s="4"/>
      <c r="W5339" s="4"/>
      <c r="AG5339" s="9"/>
      <c r="AT5339" s="4"/>
      <c r="AU5339" s="4"/>
      <c r="BA5339" s="4"/>
      <c r="BB5339" s="4"/>
    </row>
    <row r="5340" spans="15:54" x14ac:dyDescent="0.4">
      <c r="O5340" s="4"/>
      <c r="P5340" s="4"/>
      <c r="V5340" s="4"/>
      <c r="W5340" s="4"/>
      <c r="AG5340" s="9"/>
      <c r="AT5340" s="4"/>
      <c r="AU5340" s="4"/>
      <c r="BA5340" s="4"/>
      <c r="BB5340" s="4"/>
    </row>
    <row r="5341" spans="15:54" x14ac:dyDescent="0.4">
      <c r="O5341" s="4"/>
      <c r="P5341" s="4"/>
      <c r="V5341" s="4"/>
      <c r="W5341" s="4"/>
      <c r="AG5341" s="9"/>
      <c r="AT5341" s="4"/>
      <c r="AU5341" s="4"/>
      <c r="BA5341" s="4"/>
      <c r="BB5341" s="4"/>
    </row>
    <row r="5342" spans="15:54" x14ac:dyDescent="0.4">
      <c r="O5342" s="4"/>
      <c r="P5342" s="4"/>
      <c r="V5342" s="4"/>
      <c r="W5342" s="4"/>
      <c r="AG5342" s="9"/>
      <c r="AT5342" s="4"/>
      <c r="AU5342" s="4"/>
      <c r="BA5342" s="4"/>
      <c r="BB5342" s="4"/>
    </row>
    <row r="5343" spans="15:54" x14ac:dyDescent="0.4">
      <c r="O5343" s="4"/>
      <c r="P5343" s="4"/>
      <c r="V5343" s="4"/>
      <c r="W5343" s="4"/>
      <c r="AG5343" s="9"/>
      <c r="AT5343" s="4"/>
      <c r="AU5343" s="4"/>
      <c r="BA5343" s="4"/>
      <c r="BB5343" s="4"/>
    </row>
    <row r="5344" spans="15:54" x14ac:dyDescent="0.4">
      <c r="O5344" s="4"/>
      <c r="P5344" s="4"/>
      <c r="V5344" s="4"/>
      <c r="W5344" s="4"/>
      <c r="AG5344" s="9"/>
      <c r="AT5344" s="4"/>
      <c r="AU5344" s="4"/>
      <c r="BA5344" s="4"/>
      <c r="BB5344" s="4"/>
    </row>
    <row r="5345" spans="15:54" x14ac:dyDescent="0.4">
      <c r="O5345" s="4"/>
      <c r="P5345" s="4"/>
      <c r="V5345" s="4"/>
      <c r="W5345" s="4"/>
      <c r="AG5345" s="9"/>
      <c r="AT5345" s="4"/>
      <c r="AU5345" s="4"/>
      <c r="BA5345" s="4"/>
      <c r="BB5345" s="4"/>
    </row>
    <row r="5346" spans="15:54" x14ac:dyDescent="0.4">
      <c r="O5346" s="4"/>
      <c r="P5346" s="4"/>
      <c r="V5346" s="4"/>
      <c r="W5346" s="4"/>
      <c r="AG5346" s="9"/>
      <c r="AT5346" s="4"/>
      <c r="AU5346" s="4"/>
      <c r="BA5346" s="4"/>
      <c r="BB5346" s="4"/>
    </row>
    <row r="5347" spans="15:54" x14ac:dyDescent="0.4">
      <c r="O5347" s="4"/>
      <c r="P5347" s="4"/>
      <c r="V5347" s="4"/>
      <c r="W5347" s="4"/>
      <c r="AG5347" s="9"/>
      <c r="AT5347" s="4"/>
      <c r="AU5347" s="4"/>
      <c r="BA5347" s="4"/>
      <c r="BB5347" s="4"/>
    </row>
    <row r="5348" spans="15:54" x14ac:dyDescent="0.4">
      <c r="O5348" s="4"/>
      <c r="P5348" s="4"/>
      <c r="V5348" s="4"/>
      <c r="W5348" s="4"/>
      <c r="AG5348" s="9"/>
      <c r="AT5348" s="4"/>
      <c r="AU5348" s="4"/>
      <c r="BA5348" s="4"/>
      <c r="BB5348" s="4"/>
    </row>
    <row r="5349" spans="15:54" x14ac:dyDescent="0.4">
      <c r="O5349" s="4"/>
      <c r="P5349" s="4"/>
      <c r="V5349" s="4"/>
      <c r="W5349" s="4"/>
      <c r="AG5349" s="9"/>
      <c r="AT5349" s="4"/>
      <c r="AU5349" s="4"/>
      <c r="BA5349" s="4"/>
      <c r="BB5349" s="4"/>
    </row>
    <row r="5350" spans="15:54" x14ac:dyDescent="0.4">
      <c r="O5350" s="4"/>
      <c r="P5350" s="4"/>
      <c r="V5350" s="4"/>
      <c r="W5350" s="4"/>
      <c r="AG5350" s="9"/>
      <c r="AT5350" s="4"/>
      <c r="AU5350" s="4"/>
      <c r="BA5350" s="4"/>
      <c r="BB5350" s="4"/>
    </row>
    <row r="5351" spans="15:54" x14ac:dyDescent="0.4">
      <c r="O5351" s="4"/>
      <c r="P5351" s="4"/>
      <c r="V5351" s="4"/>
      <c r="W5351" s="4"/>
      <c r="AG5351" s="9"/>
      <c r="AT5351" s="4"/>
      <c r="AU5351" s="4"/>
      <c r="BA5351" s="4"/>
      <c r="BB5351" s="4"/>
    </row>
    <row r="5352" spans="15:54" x14ac:dyDescent="0.4">
      <c r="O5352" s="4"/>
      <c r="P5352" s="4"/>
      <c r="V5352" s="4"/>
      <c r="W5352" s="4"/>
      <c r="AG5352" s="9"/>
      <c r="AT5352" s="4"/>
      <c r="AU5352" s="4"/>
      <c r="BA5352" s="4"/>
      <c r="BB5352" s="4"/>
    </row>
    <row r="5353" spans="15:54" x14ac:dyDescent="0.4">
      <c r="O5353" s="4"/>
      <c r="P5353" s="4"/>
      <c r="V5353" s="4"/>
      <c r="W5353" s="4"/>
      <c r="AG5353" s="9"/>
      <c r="AT5353" s="4"/>
      <c r="AU5353" s="4"/>
      <c r="BA5353" s="4"/>
      <c r="BB5353" s="4"/>
    </row>
    <row r="5354" spans="15:54" x14ac:dyDescent="0.4">
      <c r="O5354" s="4"/>
      <c r="P5354" s="4"/>
      <c r="V5354" s="4"/>
      <c r="W5354" s="4"/>
      <c r="AG5354" s="9"/>
      <c r="AT5354" s="4"/>
      <c r="AU5354" s="4"/>
      <c r="BA5354" s="4"/>
      <c r="BB5354" s="4"/>
    </row>
    <row r="5355" spans="15:54" x14ac:dyDescent="0.4">
      <c r="O5355" s="4"/>
      <c r="P5355" s="4"/>
      <c r="V5355" s="4"/>
      <c r="W5355" s="4"/>
      <c r="AG5355" s="9"/>
      <c r="AT5355" s="4"/>
      <c r="AU5355" s="4"/>
      <c r="BA5355" s="4"/>
      <c r="BB5355" s="4"/>
    </row>
    <row r="5356" spans="15:54" x14ac:dyDescent="0.4">
      <c r="O5356" s="4"/>
      <c r="P5356" s="4"/>
      <c r="V5356" s="4"/>
      <c r="W5356" s="4"/>
      <c r="AG5356" s="9"/>
      <c r="AT5356" s="4"/>
      <c r="AU5356" s="4"/>
      <c r="BA5356" s="4"/>
      <c r="BB5356" s="4"/>
    </row>
    <row r="5357" spans="15:54" x14ac:dyDescent="0.4">
      <c r="O5357" s="4"/>
      <c r="P5357" s="4"/>
      <c r="V5357" s="4"/>
      <c r="W5357" s="4"/>
      <c r="AG5357" s="9"/>
      <c r="AT5357" s="4"/>
      <c r="AU5357" s="4"/>
      <c r="BA5357" s="4"/>
      <c r="BB5357" s="4"/>
    </row>
    <row r="5358" spans="15:54" x14ac:dyDescent="0.4">
      <c r="O5358" s="4"/>
      <c r="P5358" s="4"/>
      <c r="V5358" s="4"/>
      <c r="W5358" s="4"/>
      <c r="AG5358" s="9"/>
      <c r="AT5358" s="4"/>
      <c r="AU5358" s="4"/>
      <c r="BA5358" s="4"/>
      <c r="BB5358" s="4"/>
    </row>
    <row r="5359" spans="15:54" x14ac:dyDescent="0.4">
      <c r="O5359" s="4"/>
      <c r="P5359" s="4"/>
      <c r="V5359" s="4"/>
      <c r="W5359" s="4"/>
      <c r="AG5359" s="9"/>
      <c r="AT5359" s="4"/>
      <c r="AU5359" s="4"/>
      <c r="BA5359" s="4"/>
      <c r="BB5359" s="4"/>
    </row>
    <row r="5360" spans="15:54" x14ac:dyDescent="0.4">
      <c r="O5360" s="4"/>
      <c r="P5360" s="4"/>
      <c r="V5360" s="4"/>
      <c r="W5360" s="4"/>
      <c r="AG5360" s="9"/>
      <c r="AT5360" s="4"/>
      <c r="AU5360" s="4"/>
      <c r="BA5360" s="4"/>
      <c r="BB5360" s="4"/>
    </row>
    <row r="5361" spans="15:54" x14ac:dyDescent="0.4">
      <c r="O5361" s="4"/>
      <c r="P5361" s="4"/>
      <c r="V5361" s="4"/>
      <c r="W5361" s="4"/>
      <c r="AG5361" s="9"/>
      <c r="AT5361" s="4"/>
      <c r="AU5361" s="4"/>
      <c r="BA5361" s="4"/>
      <c r="BB5361" s="4"/>
    </row>
    <row r="5362" spans="15:54" x14ac:dyDescent="0.4">
      <c r="O5362" s="4"/>
      <c r="P5362" s="4"/>
      <c r="V5362" s="4"/>
      <c r="W5362" s="4"/>
      <c r="AG5362" s="9"/>
      <c r="AT5362" s="4"/>
      <c r="AU5362" s="4"/>
      <c r="BA5362" s="4"/>
      <c r="BB5362" s="4"/>
    </row>
    <row r="5363" spans="15:54" x14ac:dyDescent="0.4">
      <c r="O5363" s="4"/>
      <c r="P5363" s="4"/>
      <c r="V5363" s="4"/>
      <c r="W5363" s="4"/>
      <c r="AG5363" s="9"/>
      <c r="AT5363" s="4"/>
      <c r="AU5363" s="4"/>
      <c r="BA5363" s="4"/>
      <c r="BB5363" s="4"/>
    </row>
    <row r="5364" spans="15:54" x14ac:dyDescent="0.4">
      <c r="O5364" s="4"/>
      <c r="P5364" s="4"/>
      <c r="V5364" s="4"/>
      <c r="W5364" s="4"/>
      <c r="AG5364" s="9"/>
      <c r="AT5364" s="4"/>
      <c r="AU5364" s="4"/>
      <c r="BA5364" s="4"/>
      <c r="BB5364" s="4"/>
    </row>
    <row r="5365" spans="15:54" x14ac:dyDescent="0.4">
      <c r="O5365" s="4"/>
      <c r="P5365" s="4"/>
      <c r="V5365" s="4"/>
      <c r="W5365" s="4"/>
      <c r="AG5365" s="9"/>
      <c r="AT5365" s="4"/>
      <c r="AU5365" s="4"/>
      <c r="BA5365" s="4"/>
      <c r="BB5365" s="4"/>
    </row>
    <row r="5366" spans="15:54" x14ac:dyDescent="0.4">
      <c r="O5366" s="4"/>
      <c r="P5366" s="4"/>
      <c r="V5366" s="4"/>
      <c r="W5366" s="4"/>
      <c r="AG5366" s="9"/>
      <c r="AT5366" s="4"/>
      <c r="AU5366" s="4"/>
      <c r="BA5366" s="4"/>
      <c r="BB5366" s="4"/>
    </row>
    <row r="5367" spans="15:54" x14ac:dyDescent="0.4">
      <c r="O5367" s="4"/>
      <c r="P5367" s="4"/>
      <c r="V5367" s="4"/>
      <c r="W5367" s="4"/>
      <c r="AG5367" s="9"/>
      <c r="AT5367" s="4"/>
      <c r="AU5367" s="4"/>
      <c r="BA5367" s="4"/>
      <c r="BB5367" s="4"/>
    </row>
    <row r="5368" spans="15:54" x14ac:dyDescent="0.4">
      <c r="O5368" s="4"/>
      <c r="P5368" s="4"/>
      <c r="V5368" s="4"/>
      <c r="W5368" s="4"/>
      <c r="AG5368" s="9"/>
      <c r="AT5368" s="4"/>
      <c r="AU5368" s="4"/>
      <c r="BA5368" s="4"/>
      <c r="BB5368" s="4"/>
    </row>
    <row r="5369" spans="15:54" x14ac:dyDescent="0.4">
      <c r="O5369" s="4"/>
      <c r="P5369" s="4"/>
      <c r="V5369" s="4"/>
      <c r="W5369" s="4"/>
      <c r="AG5369" s="9"/>
      <c r="AT5369" s="4"/>
      <c r="AU5369" s="4"/>
      <c r="BA5369" s="4"/>
      <c r="BB5369" s="4"/>
    </row>
    <row r="5370" spans="15:54" x14ac:dyDescent="0.4">
      <c r="O5370" s="4"/>
      <c r="P5370" s="4"/>
      <c r="V5370" s="4"/>
      <c r="W5370" s="4"/>
      <c r="AG5370" s="9"/>
      <c r="AT5370" s="4"/>
      <c r="AU5370" s="4"/>
      <c r="BA5370" s="4"/>
      <c r="BB5370" s="4"/>
    </row>
    <row r="5371" spans="15:54" x14ac:dyDescent="0.4">
      <c r="O5371" s="4"/>
      <c r="P5371" s="4"/>
      <c r="V5371" s="4"/>
      <c r="W5371" s="4"/>
      <c r="AG5371" s="9"/>
      <c r="AT5371" s="4"/>
      <c r="AU5371" s="4"/>
      <c r="BA5371" s="4"/>
      <c r="BB5371" s="4"/>
    </row>
    <row r="5372" spans="15:54" x14ac:dyDescent="0.4">
      <c r="O5372" s="4"/>
      <c r="P5372" s="4"/>
      <c r="V5372" s="4"/>
      <c r="W5372" s="4"/>
      <c r="AT5372" s="4"/>
      <c r="AU5372" s="4"/>
      <c r="BA5372" s="4"/>
      <c r="BB5372" s="4"/>
    </row>
    <row r="5373" spans="15:54" x14ac:dyDescent="0.4">
      <c r="O5373" s="4"/>
      <c r="P5373" s="4"/>
      <c r="V5373" s="4"/>
      <c r="W5373" s="4"/>
      <c r="AG5373" s="9"/>
      <c r="AT5373" s="4"/>
      <c r="AU5373" s="4"/>
      <c r="BA5373" s="4"/>
      <c r="BB5373" s="4"/>
    </row>
    <row r="5374" spans="15:54" x14ac:dyDescent="0.4">
      <c r="O5374" s="4"/>
      <c r="P5374" s="4"/>
      <c r="V5374" s="4"/>
      <c r="W5374" s="4"/>
      <c r="AG5374" s="9"/>
      <c r="AT5374" s="4"/>
      <c r="AU5374" s="4"/>
      <c r="BA5374" s="4"/>
      <c r="BB5374" s="4"/>
    </row>
    <row r="5375" spans="15:54" x14ac:dyDescent="0.4">
      <c r="O5375" s="4"/>
      <c r="P5375" s="4"/>
      <c r="V5375" s="4"/>
      <c r="W5375" s="4"/>
      <c r="AG5375" s="9"/>
      <c r="AT5375" s="4"/>
      <c r="AU5375" s="4"/>
      <c r="BA5375" s="4"/>
      <c r="BB5375" s="4"/>
    </row>
    <row r="5376" spans="15:54" x14ac:dyDescent="0.4">
      <c r="O5376" s="4"/>
      <c r="P5376" s="4"/>
      <c r="V5376" s="4"/>
      <c r="W5376" s="4"/>
      <c r="AG5376" s="9"/>
      <c r="AT5376" s="4"/>
      <c r="AU5376" s="4"/>
      <c r="BA5376" s="4"/>
      <c r="BB5376" s="4"/>
    </row>
    <row r="5377" spans="15:54" x14ac:dyDescent="0.4">
      <c r="O5377" s="4"/>
      <c r="P5377" s="4"/>
      <c r="V5377" s="4"/>
      <c r="W5377" s="4"/>
      <c r="AG5377" s="9"/>
      <c r="AT5377" s="4"/>
      <c r="AU5377" s="4"/>
      <c r="BA5377" s="4"/>
      <c r="BB5377" s="4"/>
    </row>
    <row r="5378" spans="15:54" x14ac:dyDescent="0.4">
      <c r="O5378" s="4"/>
      <c r="P5378" s="4"/>
      <c r="V5378" s="4"/>
      <c r="W5378" s="4"/>
      <c r="AG5378" s="9"/>
      <c r="AT5378" s="4"/>
      <c r="AU5378" s="4"/>
      <c r="BA5378" s="4"/>
      <c r="BB5378" s="4"/>
    </row>
    <row r="5379" spans="15:54" x14ac:dyDescent="0.4">
      <c r="O5379" s="4"/>
      <c r="P5379" s="4"/>
      <c r="V5379" s="4"/>
      <c r="W5379" s="4"/>
      <c r="AG5379" s="9"/>
      <c r="AT5379" s="4"/>
      <c r="AU5379" s="4"/>
      <c r="BA5379" s="4"/>
      <c r="BB5379" s="4"/>
    </row>
    <row r="5380" spans="15:54" x14ac:dyDescent="0.4">
      <c r="O5380" s="4"/>
      <c r="P5380" s="4"/>
      <c r="V5380" s="4"/>
      <c r="W5380" s="4"/>
      <c r="AG5380" s="9"/>
      <c r="AT5380" s="4"/>
      <c r="AU5380" s="4"/>
      <c r="BA5380" s="4"/>
      <c r="BB5380" s="4"/>
    </row>
    <row r="5381" spans="15:54" x14ac:dyDescent="0.4">
      <c r="O5381" s="4"/>
      <c r="P5381" s="4"/>
      <c r="V5381" s="4"/>
      <c r="W5381" s="4"/>
      <c r="AG5381" s="9"/>
      <c r="AT5381" s="4"/>
      <c r="AU5381" s="4"/>
      <c r="BA5381" s="4"/>
      <c r="BB5381" s="4"/>
    </row>
    <row r="5382" spans="15:54" x14ac:dyDescent="0.4">
      <c r="O5382" s="4"/>
      <c r="P5382" s="4"/>
      <c r="V5382" s="4"/>
      <c r="W5382" s="4"/>
      <c r="AG5382" s="9"/>
      <c r="AT5382" s="4"/>
      <c r="AU5382" s="4"/>
      <c r="BA5382" s="4"/>
      <c r="BB5382" s="4"/>
    </row>
    <row r="5383" spans="15:54" x14ac:dyDescent="0.4">
      <c r="O5383" s="4"/>
      <c r="P5383" s="4"/>
      <c r="V5383" s="4"/>
      <c r="W5383" s="4"/>
      <c r="AG5383" s="9"/>
      <c r="AT5383" s="4"/>
      <c r="AU5383" s="4"/>
      <c r="BA5383" s="4"/>
      <c r="BB5383" s="4"/>
    </row>
    <row r="5384" spans="15:54" x14ac:dyDescent="0.4">
      <c r="O5384" s="4"/>
      <c r="P5384" s="4"/>
      <c r="V5384" s="4"/>
      <c r="W5384" s="4"/>
      <c r="AG5384" s="9"/>
      <c r="AT5384" s="4"/>
      <c r="AU5384" s="4"/>
      <c r="BA5384" s="4"/>
      <c r="BB5384" s="4"/>
    </row>
    <row r="5385" spans="15:54" x14ac:dyDescent="0.4">
      <c r="O5385" s="4"/>
      <c r="P5385" s="4"/>
      <c r="V5385" s="4"/>
      <c r="W5385" s="4"/>
      <c r="AG5385" s="9"/>
      <c r="AT5385" s="4"/>
      <c r="AU5385" s="4"/>
      <c r="BA5385" s="4"/>
      <c r="BB5385" s="4"/>
    </row>
    <row r="5386" spans="15:54" x14ac:dyDescent="0.4">
      <c r="O5386" s="4"/>
      <c r="P5386" s="4"/>
      <c r="V5386" s="4"/>
      <c r="W5386" s="4"/>
      <c r="AG5386" s="9"/>
      <c r="AT5386" s="4"/>
      <c r="AU5386" s="4"/>
      <c r="BA5386" s="4"/>
      <c r="BB5386" s="4"/>
    </row>
    <row r="5387" spans="15:54" x14ac:dyDescent="0.4">
      <c r="O5387" s="4"/>
      <c r="P5387" s="4"/>
      <c r="V5387" s="4"/>
      <c r="W5387" s="4"/>
      <c r="AG5387" s="9"/>
      <c r="AT5387" s="4"/>
      <c r="AU5387" s="4"/>
      <c r="BA5387" s="4"/>
      <c r="BB5387" s="4"/>
    </row>
    <row r="5388" spans="15:54" x14ac:dyDescent="0.4">
      <c r="O5388" s="4"/>
      <c r="P5388" s="4"/>
      <c r="V5388" s="4"/>
      <c r="W5388" s="4"/>
      <c r="AG5388" s="9"/>
      <c r="AT5388" s="4"/>
      <c r="AU5388" s="4"/>
      <c r="BA5388" s="4"/>
      <c r="BB5388" s="4"/>
    </row>
    <row r="5389" spans="15:54" x14ac:dyDescent="0.4">
      <c r="O5389" s="4"/>
      <c r="P5389" s="4"/>
      <c r="V5389" s="4"/>
      <c r="W5389" s="4"/>
      <c r="AG5389" s="9"/>
      <c r="AT5389" s="4"/>
      <c r="AU5389" s="4"/>
      <c r="BA5389" s="4"/>
      <c r="BB5389" s="4"/>
    </row>
    <row r="5390" spans="15:54" x14ac:dyDescent="0.4">
      <c r="O5390" s="4"/>
      <c r="P5390" s="4"/>
      <c r="V5390" s="4"/>
      <c r="W5390" s="4"/>
      <c r="AG5390" s="9"/>
      <c r="AT5390" s="4"/>
      <c r="AU5390" s="4"/>
      <c r="BA5390" s="4"/>
      <c r="BB5390" s="4"/>
    </row>
    <row r="5391" spans="15:54" x14ac:dyDescent="0.4">
      <c r="O5391" s="4"/>
      <c r="P5391" s="4"/>
      <c r="V5391" s="4"/>
      <c r="W5391" s="4"/>
      <c r="AG5391" s="9"/>
      <c r="AT5391" s="4"/>
      <c r="AU5391" s="4"/>
      <c r="BA5391" s="4"/>
      <c r="BB5391" s="4"/>
    </row>
    <row r="5392" spans="15:54" x14ac:dyDescent="0.4">
      <c r="O5392" s="4"/>
      <c r="P5392" s="4"/>
      <c r="V5392" s="4"/>
      <c r="W5392" s="4"/>
      <c r="AT5392" s="4"/>
      <c r="AU5392" s="4"/>
      <c r="BA5392" s="4"/>
      <c r="BB5392" s="4"/>
    </row>
    <row r="5393" spans="15:54" x14ac:dyDescent="0.4">
      <c r="O5393" s="4"/>
      <c r="P5393" s="4"/>
      <c r="V5393" s="4"/>
      <c r="W5393" s="4"/>
      <c r="AG5393" s="9"/>
      <c r="AT5393" s="4"/>
      <c r="AU5393" s="4"/>
      <c r="BA5393" s="4"/>
      <c r="BB5393" s="4"/>
    </row>
    <row r="5394" spans="15:54" x14ac:dyDescent="0.4">
      <c r="O5394" s="4"/>
      <c r="P5394" s="4"/>
      <c r="V5394" s="4"/>
      <c r="W5394" s="4"/>
      <c r="AG5394" s="9"/>
      <c r="AT5394" s="4"/>
      <c r="AU5394" s="4"/>
      <c r="BA5394" s="4"/>
      <c r="BB5394" s="4"/>
    </row>
    <row r="5395" spans="15:54" x14ac:dyDescent="0.4">
      <c r="O5395" s="4"/>
      <c r="P5395" s="4"/>
      <c r="V5395" s="4"/>
      <c r="W5395" s="4"/>
      <c r="AG5395" s="9"/>
      <c r="AT5395" s="4"/>
      <c r="AU5395" s="4"/>
      <c r="BA5395" s="4"/>
      <c r="BB5395" s="4"/>
    </row>
    <row r="5396" spans="15:54" x14ac:dyDescent="0.4">
      <c r="O5396" s="4"/>
      <c r="P5396" s="4"/>
      <c r="V5396" s="4"/>
      <c r="W5396" s="4"/>
      <c r="AG5396" s="9"/>
      <c r="AT5396" s="4"/>
      <c r="AU5396" s="4"/>
      <c r="BA5396" s="4"/>
      <c r="BB5396" s="4"/>
    </row>
    <row r="5397" spans="15:54" x14ac:dyDescent="0.4">
      <c r="O5397" s="4"/>
      <c r="P5397" s="4"/>
      <c r="V5397" s="4"/>
      <c r="W5397" s="4"/>
      <c r="AG5397" s="9"/>
      <c r="AT5397" s="4"/>
      <c r="AU5397" s="4"/>
      <c r="BA5397" s="4"/>
      <c r="BB5397" s="4"/>
    </row>
    <row r="5398" spans="15:54" x14ac:dyDescent="0.4">
      <c r="O5398" s="4"/>
      <c r="P5398" s="4"/>
      <c r="V5398" s="4"/>
      <c r="W5398" s="4"/>
      <c r="AG5398" s="9"/>
      <c r="AT5398" s="4"/>
      <c r="AU5398" s="4"/>
      <c r="BA5398" s="4"/>
      <c r="BB5398" s="4"/>
    </row>
    <row r="5399" spans="15:54" x14ac:dyDescent="0.4">
      <c r="O5399" s="4"/>
      <c r="P5399" s="4"/>
      <c r="V5399" s="4"/>
      <c r="W5399" s="4"/>
      <c r="AG5399" s="9"/>
      <c r="AT5399" s="4"/>
      <c r="AU5399" s="4"/>
      <c r="BA5399" s="4"/>
      <c r="BB5399" s="4"/>
    </row>
    <row r="5400" spans="15:54" x14ac:dyDescent="0.4">
      <c r="O5400" s="4"/>
      <c r="P5400" s="4"/>
      <c r="V5400" s="4"/>
      <c r="W5400" s="4"/>
      <c r="AG5400" s="9"/>
      <c r="AT5400" s="4"/>
      <c r="AU5400" s="4"/>
      <c r="BA5400" s="4"/>
      <c r="BB5400" s="4"/>
    </row>
    <row r="5401" spans="15:54" x14ac:dyDescent="0.4">
      <c r="O5401" s="4"/>
      <c r="P5401" s="4"/>
      <c r="V5401" s="4"/>
      <c r="W5401" s="4"/>
      <c r="AG5401" s="9"/>
      <c r="AT5401" s="4"/>
      <c r="AU5401" s="4"/>
      <c r="BA5401" s="4"/>
      <c r="BB5401" s="4"/>
    </row>
    <row r="5402" spans="15:54" x14ac:dyDescent="0.4">
      <c r="O5402" s="4"/>
      <c r="P5402" s="4"/>
      <c r="V5402" s="4"/>
      <c r="W5402" s="4"/>
      <c r="AG5402" s="9"/>
      <c r="AT5402" s="4"/>
      <c r="AU5402" s="4"/>
      <c r="BA5402" s="4"/>
      <c r="BB5402" s="4"/>
    </row>
    <row r="5403" spans="15:54" x14ac:dyDescent="0.4">
      <c r="O5403" s="4"/>
      <c r="P5403" s="4"/>
      <c r="V5403" s="4"/>
      <c r="W5403" s="4"/>
      <c r="AG5403" s="9"/>
      <c r="AT5403" s="4"/>
      <c r="AU5403" s="4"/>
      <c r="BA5403" s="4"/>
      <c r="BB5403" s="4"/>
    </row>
    <row r="5404" spans="15:54" x14ac:dyDescent="0.4">
      <c r="O5404" s="4"/>
      <c r="P5404" s="4"/>
      <c r="V5404" s="4"/>
      <c r="W5404" s="4"/>
      <c r="AG5404" s="9"/>
      <c r="AT5404" s="4"/>
      <c r="AU5404" s="4"/>
      <c r="BA5404" s="4"/>
      <c r="BB5404" s="4"/>
    </row>
    <row r="5405" spans="15:54" x14ac:dyDescent="0.4">
      <c r="O5405" s="4"/>
      <c r="P5405" s="4"/>
      <c r="V5405" s="4"/>
      <c r="W5405" s="4"/>
      <c r="AG5405" s="9"/>
      <c r="AT5405" s="4"/>
      <c r="AU5405" s="4"/>
      <c r="BA5405" s="4"/>
      <c r="BB5405" s="4"/>
    </row>
    <row r="5406" spans="15:54" x14ac:dyDescent="0.4">
      <c r="O5406" s="4"/>
      <c r="P5406" s="4"/>
      <c r="V5406" s="4"/>
      <c r="W5406" s="4"/>
      <c r="AG5406" s="9"/>
      <c r="AT5406" s="4"/>
      <c r="AU5406" s="4"/>
      <c r="BA5406" s="4"/>
      <c r="BB5406" s="4"/>
    </row>
    <row r="5407" spans="15:54" x14ac:dyDescent="0.4">
      <c r="O5407" s="4"/>
      <c r="P5407" s="4"/>
      <c r="V5407" s="4"/>
      <c r="W5407" s="4"/>
      <c r="AG5407" s="9"/>
      <c r="AT5407" s="4"/>
      <c r="AU5407" s="4"/>
      <c r="BA5407" s="4"/>
      <c r="BB5407" s="4"/>
    </row>
    <row r="5408" spans="15:54" x14ac:dyDescent="0.4">
      <c r="O5408" s="4"/>
      <c r="P5408" s="4"/>
      <c r="V5408" s="4"/>
      <c r="W5408" s="4"/>
      <c r="AG5408" s="9"/>
      <c r="AT5408" s="4"/>
      <c r="AU5408" s="4"/>
      <c r="BA5408" s="4"/>
      <c r="BB5408" s="4"/>
    </row>
    <row r="5409" spans="15:54" x14ac:dyDescent="0.4">
      <c r="O5409" s="4"/>
      <c r="P5409" s="4"/>
      <c r="V5409" s="4"/>
      <c r="W5409" s="4"/>
      <c r="AG5409" s="9"/>
      <c r="AT5409" s="4"/>
      <c r="AU5409" s="4"/>
      <c r="BA5409" s="4"/>
      <c r="BB5409" s="4"/>
    </row>
    <row r="5410" spans="15:54" x14ac:dyDescent="0.4">
      <c r="O5410" s="4"/>
      <c r="P5410" s="4"/>
      <c r="V5410" s="4"/>
      <c r="W5410" s="4"/>
      <c r="AG5410" s="9"/>
      <c r="AT5410" s="4"/>
      <c r="AU5410" s="4"/>
      <c r="BA5410" s="4"/>
      <c r="BB5410" s="4"/>
    </row>
    <row r="5411" spans="15:54" x14ac:dyDescent="0.4">
      <c r="O5411" s="4"/>
      <c r="P5411" s="4"/>
      <c r="V5411" s="4"/>
      <c r="W5411" s="4"/>
      <c r="AG5411" s="9"/>
      <c r="AT5411" s="4"/>
      <c r="AU5411" s="4"/>
      <c r="BA5411" s="4"/>
      <c r="BB5411" s="4"/>
    </row>
    <row r="5412" spans="15:54" x14ac:dyDescent="0.4">
      <c r="O5412" s="4"/>
      <c r="P5412" s="4"/>
      <c r="V5412" s="4"/>
      <c r="W5412" s="4"/>
      <c r="AG5412" s="9"/>
      <c r="AT5412" s="4"/>
      <c r="AU5412" s="4"/>
      <c r="BA5412" s="4"/>
      <c r="BB5412" s="4"/>
    </row>
    <row r="5413" spans="15:54" x14ac:dyDescent="0.4">
      <c r="O5413" s="4"/>
      <c r="P5413" s="4"/>
      <c r="V5413" s="4"/>
      <c r="W5413" s="4"/>
      <c r="AG5413" s="9"/>
      <c r="AT5413" s="4"/>
      <c r="AU5413" s="4"/>
      <c r="BA5413" s="4"/>
      <c r="BB5413" s="4"/>
    </row>
    <row r="5414" spans="15:54" x14ac:dyDescent="0.4">
      <c r="O5414" s="4"/>
      <c r="P5414" s="4"/>
      <c r="V5414" s="4"/>
      <c r="W5414" s="4"/>
      <c r="AG5414" s="9"/>
      <c r="AT5414" s="4"/>
      <c r="AU5414" s="4"/>
      <c r="BA5414" s="4"/>
      <c r="BB5414" s="4"/>
    </row>
    <row r="5415" spans="15:54" x14ac:dyDescent="0.4">
      <c r="O5415" s="4"/>
      <c r="P5415" s="4"/>
      <c r="V5415" s="4"/>
      <c r="W5415" s="4"/>
      <c r="AG5415" s="9"/>
      <c r="AT5415" s="4"/>
      <c r="AU5415" s="4"/>
      <c r="BA5415" s="4"/>
      <c r="BB5415" s="4"/>
    </row>
    <row r="5416" spans="15:54" x14ac:dyDescent="0.4">
      <c r="O5416" s="4"/>
      <c r="P5416" s="4"/>
      <c r="V5416" s="4"/>
      <c r="W5416" s="4"/>
      <c r="AG5416" s="9"/>
      <c r="AT5416" s="4"/>
      <c r="AU5416" s="4"/>
      <c r="BA5416" s="4"/>
      <c r="BB5416" s="4"/>
    </row>
    <row r="5417" spans="15:54" x14ac:dyDescent="0.4">
      <c r="O5417" s="4"/>
      <c r="P5417" s="4"/>
      <c r="V5417" s="4"/>
      <c r="W5417" s="4"/>
      <c r="AG5417" s="9"/>
      <c r="AT5417" s="4"/>
      <c r="AU5417" s="4"/>
      <c r="BA5417" s="4"/>
      <c r="BB5417" s="4"/>
    </row>
    <row r="5418" spans="15:54" x14ac:dyDescent="0.4">
      <c r="O5418" s="4"/>
      <c r="P5418" s="4"/>
      <c r="V5418" s="4"/>
      <c r="W5418" s="4"/>
      <c r="AG5418" s="9"/>
      <c r="AT5418" s="4"/>
      <c r="AU5418" s="4"/>
      <c r="BA5418" s="4"/>
      <c r="BB5418" s="4"/>
    </row>
    <row r="5419" spans="15:54" x14ac:dyDescent="0.4">
      <c r="O5419" s="4"/>
      <c r="P5419" s="4"/>
      <c r="V5419" s="4"/>
      <c r="W5419" s="4"/>
      <c r="AG5419" s="9"/>
      <c r="AT5419" s="4"/>
      <c r="AU5419" s="4"/>
      <c r="BA5419" s="4"/>
      <c r="BB5419" s="4"/>
    </row>
    <row r="5420" spans="15:54" x14ac:dyDescent="0.4">
      <c r="O5420" s="4"/>
      <c r="P5420" s="4"/>
      <c r="V5420" s="4"/>
      <c r="W5420" s="4"/>
      <c r="AG5420" s="9"/>
      <c r="AT5420" s="4"/>
      <c r="AU5420" s="4"/>
      <c r="BA5420" s="4"/>
      <c r="BB5420" s="4"/>
    </row>
    <row r="5421" spans="15:54" x14ac:dyDescent="0.4">
      <c r="O5421" s="4"/>
      <c r="P5421" s="4"/>
      <c r="V5421" s="4"/>
      <c r="W5421" s="4"/>
      <c r="AG5421" s="9"/>
      <c r="AT5421" s="4"/>
      <c r="AU5421" s="4"/>
      <c r="BA5421" s="4"/>
      <c r="BB5421" s="4"/>
    </row>
    <row r="5422" spans="15:54" x14ac:dyDescent="0.4">
      <c r="O5422" s="4"/>
      <c r="P5422" s="4"/>
      <c r="V5422" s="4"/>
      <c r="W5422" s="4"/>
      <c r="AG5422" s="9"/>
      <c r="AT5422" s="4"/>
      <c r="AU5422" s="4"/>
      <c r="BA5422" s="4"/>
      <c r="BB5422" s="4"/>
    </row>
    <row r="5423" spans="15:54" x14ac:dyDescent="0.4">
      <c r="O5423" s="4"/>
      <c r="P5423" s="4"/>
      <c r="V5423" s="4"/>
      <c r="W5423" s="4"/>
      <c r="AG5423" s="9"/>
      <c r="AT5423" s="4"/>
      <c r="AU5423" s="4"/>
      <c r="BA5423" s="4"/>
      <c r="BB5423" s="4"/>
    </row>
    <row r="5424" spans="15:54" x14ac:dyDescent="0.4">
      <c r="O5424" s="4"/>
      <c r="P5424" s="4"/>
      <c r="V5424" s="4"/>
      <c r="W5424" s="4"/>
      <c r="AG5424" s="9"/>
      <c r="AT5424" s="4"/>
      <c r="AU5424" s="4"/>
      <c r="BA5424" s="4"/>
      <c r="BB5424" s="4"/>
    </row>
    <row r="5425" spans="15:54" x14ac:dyDescent="0.4">
      <c r="O5425" s="4"/>
      <c r="P5425" s="4"/>
      <c r="V5425" s="4"/>
      <c r="W5425" s="4"/>
      <c r="AG5425" s="9"/>
      <c r="AT5425" s="4"/>
      <c r="AU5425" s="4"/>
      <c r="BA5425" s="4"/>
      <c r="BB5425" s="4"/>
    </row>
    <row r="5426" spans="15:54" x14ac:dyDescent="0.4">
      <c r="O5426" s="4"/>
      <c r="P5426" s="4"/>
      <c r="V5426" s="4"/>
      <c r="W5426" s="4"/>
      <c r="AG5426" s="9"/>
      <c r="AT5426" s="4"/>
      <c r="AU5426" s="4"/>
      <c r="BA5426" s="4"/>
      <c r="BB5426" s="4"/>
    </row>
    <row r="5427" spans="15:54" x14ac:dyDescent="0.4">
      <c r="O5427" s="4"/>
      <c r="P5427" s="4"/>
      <c r="V5427" s="4"/>
      <c r="W5427" s="4"/>
      <c r="AG5427" s="9"/>
      <c r="AT5427" s="4"/>
      <c r="AU5427" s="4"/>
      <c r="BA5427" s="4"/>
      <c r="BB5427" s="4"/>
    </row>
    <row r="5428" spans="15:54" x14ac:dyDescent="0.4">
      <c r="O5428" s="4"/>
      <c r="P5428" s="4"/>
      <c r="V5428" s="4"/>
      <c r="W5428" s="4"/>
      <c r="AG5428" s="9"/>
      <c r="AT5428" s="4"/>
      <c r="AU5428" s="4"/>
      <c r="BA5428" s="4"/>
      <c r="BB5428" s="4"/>
    </row>
    <row r="5429" spans="15:54" x14ac:dyDescent="0.4">
      <c r="O5429" s="4"/>
      <c r="P5429" s="4"/>
      <c r="V5429" s="4"/>
      <c r="W5429" s="4"/>
      <c r="AG5429" s="9"/>
      <c r="AT5429" s="4"/>
      <c r="AU5429" s="4"/>
      <c r="BA5429" s="4"/>
      <c r="BB5429" s="4"/>
    </row>
    <row r="5430" spans="15:54" x14ac:dyDescent="0.4">
      <c r="O5430" s="4"/>
      <c r="P5430" s="4"/>
      <c r="V5430" s="4"/>
      <c r="W5430" s="4"/>
      <c r="AG5430" s="9"/>
      <c r="AT5430" s="4"/>
      <c r="AU5430" s="4"/>
      <c r="BA5430" s="4"/>
      <c r="BB5430" s="4"/>
    </row>
    <row r="5431" spans="15:54" x14ac:dyDescent="0.4">
      <c r="O5431" s="4"/>
      <c r="P5431" s="4"/>
      <c r="V5431" s="4"/>
      <c r="W5431" s="4"/>
      <c r="AG5431" s="9"/>
      <c r="AT5431" s="4"/>
      <c r="AU5431" s="4"/>
      <c r="BA5431" s="4"/>
      <c r="BB5431" s="4"/>
    </row>
    <row r="5432" spans="15:54" x14ac:dyDescent="0.4">
      <c r="O5432" s="4"/>
      <c r="P5432" s="4"/>
      <c r="V5432" s="4"/>
      <c r="W5432" s="4"/>
      <c r="AG5432" s="9"/>
      <c r="AT5432" s="4"/>
      <c r="AU5432" s="4"/>
      <c r="BA5432" s="4"/>
      <c r="BB5432" s="4"/>
    </row>
    <row r="5433" spans="15:54" x14ac:dyDescent="0.4">
      <c r="O5433" s="4"/>
      <c r="P5433" s="4"/>
      <c r="V5433" s="4"/>
      <c r="W5433" s="4"/>
      <c r="AG5433" s="9"/>
      <c r="AT5433" s="4"/>
      <c r="AU5433" s="4"/>
      <c r="BA5433" s="4"/>
      <c r="BB5433" s="4"/>
    </row>
    <row r="5434" spans="15:54" x14ac:dyDescent="0.4">
      <c r="O5434" s="4"/>
      <c r="P5434" s="4"/>
      <c r="V5434" s="4"/>
      <c r="W5434" s="4"/>
      <c r="AG5434" s="9"/>
      <c r="AT5434" s="4"/>
      <c r="AU5434" s="4"/>
      <c r="BA5434" s="4"/>
      <c r="BB5434" s="4"/>
    </row>
    <row r="5435" spans="15:54" x14ac:dyDescent="0.4">
      <c r="O5435" s="4"/>
      <c r="P5435" s="4"/>
      <c r="V5435" s="4"/>
      <c r="W5435" s="4"/>
      <c r="AG5435" s="9"/>
      <c r="AT5435" s="4"/>
      <c r="AU5435" s="4"/>
      <c r="BA5435" s="4"/>
      <c r="BB5435" s="4"/>
    </row>
    <row r="5436" spans="15:54" x14ac:dyDescent="0.4">
      <c r="O5436" s="4"/>
      <c r="P5436" s="4"/>
      <c r="V5436" s="4"/>
      <c r="W5436" s="4"/>
      <c r="AG5436" s="9"/>
      <c r="AT5436" s="4"/>
      <c r="AU5436" s="4"/>
      <c r="BA5436" s="4"/>
      <c r="BB5436" s="4"/>
    </row>
    <row r="5437" spans="15:54" x14ac:dyDescent="0.4">
      <c r="O5437" s="4"/>
      <c r="P5437" s="4"/>
      <c r="V5437" s="4"/>
      <c r="W5437" s="4"/>
      <c r="AG5437" s="9"/>
      <c r="AT5437" s="4"/>
      <c r="AU5437" s="4"/>
      <c r="BA5437" s="4"/>
      <c r="BB5437" s="4"/>
    </row>
    <row r="5438" spans="15:54" x14ac:dyDescent="0.4">
      <c r="O5438" s="4"/>
      <c r="P5438" s="4"/>
      <c r="V5438" s="4"/>
      <c r="W5438" s="4"/>
      <c r="AG5438" s="9"/>
      <c r="AT5438" s="4"/>
      <c r="AU5438" s="4"/>
      <c r="BA5438" s="4"/>
      <c r="BB5438" s="4"/>
    </row>
    <row r="5439" spans="15:54" x14ac:dyDescent="0.4">
      <c r="O5439" s="4"/>
      <c r="P5439" s="4"/>
      <c r="V5439" s="4"/>
      <c r="W5439" s="4"/>
      <c r="AG5439" s="9"/>
      <c r="AT5439" s="4"/>
      <c r="AU5439" s="4"/>
      <c r="BA5439" s="4"/>
      <c r="BB5439" s="4"/>
    </row>
    <row r="5440" spans="15:54" x14ac:dyDescent="0.4">
      <c r="O5440" s="4"/>
      <c r="P5440" s="4"/>
      <c r="V5440" s="4"/>
      <c r="W5440" s="4"/>
      <c r="AG5440" s="9"/>
      <c r="AT5440" s="4"/>
      <c r="AU5440" s="4"/>
      <c r="BA5440" s="4"/>
      <c r="BB5440" s="4"/>
    </row>
    <row r="5441" spans="15:54" x14ac:dyDescent="0.4">
      <c r="O5441" s="4"/>
      <c r="P5441" s="4"/>
      <c r="V5441" s="4"/>
      <c r="W5441" s="4"/>
      <c r="AG5441" s="9"/>
      <c r="AT5441" s="4"/>
      <c r="AU5441" s="4"/>
      <c r="BA5441" s="4"/>
      <c r="BB5441" s="4"/>
    </row>
    <row r="5442" spans="15:54" x14ac:dyDescent="0.4">
      <c r="O5442" s="4"/>
      <c r="P5442" s="4"/>
      <c r="V5442" s="4"/>
      <c r="W5442" s="4"/>
      <c r="AG5442" s="9"/>
      <c r="AT5442" s="4"/>
      <c r="AU5442" s="4"/>
      <c r="BA5442" s="4"/>
      <c r="BB5442" s="4"/>
    </row>
    <row r="5443" spans="15:54" x14ac:dyDescent="0.4">
      <c r="O5443" s="4"/>
      <c r="P5443" s="4"/>
      <c r="V5443" s="4"/>
      <c r="W5443" s="4"/>
      <c r="AG5443" s="9"/>
      <c r="AT5443" s="4"/>
      <c r="AU5443" s="4"/>
      <c r="BA5443" s="4"/>
      <c r="BB5443" s="4"/>
    </row>
    <row r="5444" spans="15:54" x14ac:dyDescent="0.4">
      <c r="O5444" s="4"/>
      <c r="P5444" s="4"/>
      <c r="V5444" s="4"/>
      <c r="W5444" s="4"/>
      <c r="AG5444" s="9"/>
      <c r="AT5444" s="4"/>
      <c r="AU5444" s="4"/>
      <c r="BA5444" s="4"/>
      <c r="BB5444" s="4"/>
    </row>
    <row r="5445" spans="15:54" x14ac:dyDescent="0.4">
      <c r="O5445" s="4"/>
      <c r="P5445" s="4"/>
      <c r="V5445" s="4"/>
      <c r="W5445" s="4"/>
      <c r="AG5445" s="9"/>
      <c r="AT5445" s="4"/>
      <c r="AU5445" s="4"/>
      <c r="BA5445" s="4"/>
      <c r="BB5445" s="4"/>
    </row>
    <row r="5446" spans="15:54" x14ac:dyDescent="0.4">
      <c r="O5446" s="4"/>
      <c r="P5446" s="4"/>
      <c r="V5446" s="4"/>
      <c r="W5446" s="4"/>
      <c r="AG5446" s="9"/>
      <c r="AT5446" s="4"/>
      <c r="AU5446" s="4"/>
      <c r="BA5446" s="4"/>
      <c r="BB5446" s="4"/>
    </row>
    <row r="5447" spans="15:54" x14ac:dyDescent="0.4">
      <c r="O5447" s="4"/>
      <c r="P5447" s="4"/>
      <c r="V5447" s="4"/>
      <c r="W5447" s="4"/>
      <c r="AG5447" s="9"/>
      <c r="AT5447" s="4"/>
      <c r="AU5447" s="4"/>
      <c r="BA5447" s="4"/>
      <c r="BB5447" s="4"/>
    </row>
    <row r="5448" spans="15:54" x14ac:dyDescent="0.4">
      <c r="O5448" s="4"/>
      <c r="P5448" s="4"/>
      <c r="V5448" s="4"/>
      <c r="W5448" s="4"/>
      <c r="AG5448" s="9"/>
      <c r="AT5448" s="4"/>
      <c r="AU5448" s="4"/>
      <c r="BA5448" s="4"/>
      <c r="BB5448" s="4"/>
    </row>
    <row r="5449" spans="15:54" x14ac:dyDescent="0.4">
      <c r="O5449" s="4"/>
      <c r="P5449" s="4"/>
      <c r="V5449" s="4"/>
      <c r="W5449" s="4"/>
      <c r="AG5449" s="9"/>
      <c r="AT5449" s="4"/>
      <c r="AU5449" s="4"/>
      <c r="BA5449" s="4"/>
      <c r="BB5449" s="4"/>
    </row>
    <row r="5450" spans="15:54" x14ac:dyDescent="0.4">
      <c r="O5450" s="4"/>
      <c r="P5450" s="4"/>
      <c r="V5450" s="4"/>
      <c r="W5450" s="4"/>
      <c r="AG5450" s="9"/>
      <c r="AT5450" s="4"/>
      <c r="AU5450" s="4"/>
      <c r="BA5450" s="4"/>
      <c r="BB5450" s="4"/>
    </row>
    <row r="5451" spans="15:54" x14ac:dyDescent="0.4">
      <c r="O5451" s="4"/>
      <c r="P5451" s="4"/>
      <c r="V5451" s="4"/>
      <c r="W5451" s="4"/>
      <c r="AG5451" s="9"/>
      <c r="AT5451" s="4"/>
      <c r="AU5451" s="4"/>
      <c r="BA5451" s="4"/>
      <c r="BB5451" s="4"/>
    </row>
    <row r="5452" spans="15:54" x14ac:dyDescent="0.4">
      <c r="O5452" s="4"/>
      <c r="P5452" s="4"/>
      <c r="V5452" s="4"/>
      <c r="W5452" s="4"/>
      <c r="AG5452" s="9"/>
      <c r="AT5452" s="4"/>
      <c r="AU5452" s="4"/>
      <c r="BA5452" s="4"/>
      <c r="BB5452" s="4"/>
    </row>
    <row r="5453" spans="15:54" x14ac:dyDescent="0.4">
      <c r="O5453" s="4"/>
      <c r="P5453" s="4"/>
      <c r="V5453" s="4"/>
      <c r="W5453" s="4"/>
      <c r="AT5453" s="4"/>
      <c r="AU5453" s="4"/>
      <c r="BA5453" s="4"/>
      <c r="BB5453" s="4"/>
    </row>
    <row r="5454" spans="15:54" x14ac:dyDescent="0.4">
      <c r="O5454" s="4"/>
      <c r="P5454" s="4"/>
      <c r="V5454" s="4"/>
      <c r="W5454" s="4"/>
      <c r="AG5454" s="9"/>
      <c r="AT5454" s="4"/>
      <c r="AU5454" s="4"/>
      <c r="BA5454" s="4"/>
      <c r="BB5454" s="4"/>
    </row>
    <row r="5455" spans="15:54" x14ac:dyDescent="0.4">
      <c r="O5455" s="4"/>
      <c r="P5455" s="4"/>
      <c r="V5455" s="4"/>
      <c r="W5455" s="4"/>
      <c r="AG5455" s="9"/>
      <c r="AT5455" s="4"/>
      <c r="AU5455" s="4"/>
      <c r="BA5455" s="4"/>
      <c r="BB5455" s="4"/>
    </row>
    <row r="5456" spans="15:54" x14ac:dyDescent="0.4">
      <c r="O5456" s="4"/>
      <c r="P5456" s="4"/>
      <c r="V5456" s="4"/>
      <c r="W5456" s="4"/>
      <c r="AG5456" s="9"/>
      <c r="AT5456" s="4"/>
      <c r="AU5456" s="4"/>
      <c r="BA5456" s="4"/>
      <c r="BB5456" s="4"/>
    </row>
    <row r="5457" spans="15:54" x14ac:dyDescent="0.4">
      <c r="O5457" s="4"/>
      <c r="P5457" s="4"/>
      <c r="V5457" s="4"/>
      <c r="W5457" s="4"/>
      <c r="AG5457" s="9"/>
      <c r="AT5457" s="4"/>
      <c r="AU5457" s="4"/>
      <c r="BA5457" s="4"/>
      <c r="BB5457" s="4"/>
    </row>
    <row r="5458" spans="15:54" x14ac:dyDescent="0.4">
      <c r="O5458" s="4"/>
      <c r="P5458" s="4"/>
      <c r="V5458" s="4"/>
      <c r="W5458" s="4"/>
      <c r="AG5458" s="9"/>
      <c r="AT5458" s="4"/>
      <c r="AU5458" s="4"/>
      <c r="BA5458" s="4"/>
      <c r="BB5458" s="4"/>
    </row>
    <row r="5459" spans="15:54" x14ac:dyDescent="0.4">
      <c r="O5459" s="4"/>
      <c r="P5459" s="4"/>
      <c r="V5459" s="4"/>
      <c r="W5459" s="4"/>
      <c r="AG5459" s="9"/>
      <c r="AT5459" s="4"/>
      <c r="AU5459" s="4"/>
      <c r="BA5459" s="4"/>
      <c r="BB5459" s="4"/>
    </row>
    <row r="5460" spans="15:54" x14ac:dyDescent="0.4">
      <c r="O5460" s="4"/>
      <c r="P5460" s="4"/>
      <c r="V5460" s="4"/>
      <c r="W5460" s="4"/>
      <c r="AG5460" s="9"/>
      <c r="AT5460" s="4"/>
      <c r="AU5460" s="4"/>
      <c r="BA5460" s="4"/>
      <c r="BB5460" s="4"/>
    </row>
    <row r="5461" spans="15:54" x14ac:dyDescent="0.4">
      <c r="O5461" s="4"/>
      <c r="P5461" s="4"/>
      <c r="V5461" s="4"/>
      <c r="W5461" s="4"/>
      <c r="AG5461" s="9"/>
      <c r="AT5461" s="4"/>
      <c r="AU5461" s="4"/>
      <c r="BA5461" s="4"/>
      <c r="BB5461" s="4"/>
    </row>
    <row r="5462" spans="15:54" x14ac:dyDescent="0.4">
      <c r="O5462" s="4"/>
      <c r="P5462" s="4"/>
      <c r="V5462" s="4"/>
      <c r="W5462" s="4"/>
      <c r="AG5462" s="9"/>
      <c r="AT5462" s="4"/>
      <c r="AU5462" s="4"/>
      <c r="BA5462" s="4"/>
      <c r="BB5462" s="4"/>
    </row>
    <row r="5463" spans="15:54" x14ac:dyDescent="0.4">
      <c r="O5463" s="4"/>
      <c r="P5463" s="4"/>
      <c r="V5463" s="4"/>
      <c r="W5463" s="4"/>
      <c r="AG5463" s="9"/>
      <c r="AT5463" s="4"/>
      <c r="AU5463" s="4"/>
      <c r="BA5463" s="4"/>
      <c r="BB5463" s="4"/>
    </row>
    <row r="5464" spans="15:54" x14ac:dyDescent="0.4">
      <c r="O5464" s="4"/>
      <c r="P5464" s="4"/>
      <c r="V5464" s="4"/>
      <c r="W5464" s="4"/>
      <c r="AG5464" s="9"/>
      <c r="AT5464" s="4"/>
      <c r="AU5464" s="4"/>
      <c r="BA5464" s="4"/>
      <c r="BB5464" s="4"/>
    </row>
    <row r="5465" spans="15:54" x14ac:dyDescent="0.4">
      <c r="O5465" s="4"/>
      <c r="P5465" s="4"/>
      <c r="V5465" s="4"/>
      <c r="W5465" s="4"/>
      <c r="AG5465" s="9"/>
      <c r="AT5465" s="4"/>
      <c r="AU5465" s="4"/>
      <c r="BA5465" s="4"/>
      <c r="BB5465" s="4"/>
    </row>
    <row r="5466" spans="15:54" x14ac:dyDescent="0.4">
      <c r="O5466" s="4"/>
      <c r="P5466" s="4"/>
      <c r="V5466" s="4"/>
      <c r="W5466" s="4"/>
      <c r="AG5466" s="9"/>
      <c r="AT5466" s="4"/>
      <c r="AU5466" s="4"/>
      <c r="BA5466" s="4"/>
      <c r="BB5466" s="4"/>
    </row>
    <row r="5467" spans="15:54" x14ac:dyDescent="0.4">
      <c r="O5467" s="4"/>
      <c r="P5467" s="4"/>
      <c r="V5467" s="4"/>
      <c r="W5467" s="4"/>
      <c r="AG5467" s="9"/>
      <c r="AT5467" s="4"/>
      <c r="AU5467" s="4"/>
      <c r="BA5467" s="4"/>
      <c r="BB5467" s="4"/>
    </row>
    <row r="5468" spans="15:54" x14ac:dyDescent="0.4">
      <c r="O5468" s="4"/>
      <c r="P5468" s="4"/>
      <c r="V5468" s="4"/>
      <c r="W5468" s="4"/>
      <c r="AG5468" s="9"/>
      <c r="AT5468" s="4"/>
      <c r="AU5468" s="4"/>
      <c r="BA5468" s="4"/>
      <c r="BB5468" s="4"/>
    </row>
    <row r="5469" spans="15:54" x14ac:dyDescent="0.4">
      <c r="O5469" s="4"/>
      <c r="P5469" s="4"/>
      <c r="V5469" s="4"/>
      <c r="W5469" s="4"/>
      <c r="AG5469" s="9"/>
      <c r="AT5469" s="4"/>
      <c r="AU5469" s="4"/>
      <c r="BA5469" s="4"/>
      <c r="BB5469" s="4"/>
    </row>
    <row r="5470" spans="15:54" x14ac:dyDescent="0.4">
      <c r="O5470" s="4"/>
      <c r="P5470" s="4"/>
      <c r="V5470" s="4"/>
      <c r="W5470" s="4"/>
      <c r="AG5470" s="9"/>
      <c r="AT5470" s="4"/>
      <c r="AU5470" s="4"/>
      <c r="BA5470" s="4"/>
      <c r="BB5470" s="4"/>
    </row>
    <row r="5471" spans="15:54" x14ac:dyDescent="0.4">
      <c r="O5471" s="4"/>
      <c r="P5471" s="4"/>
      <c r="V5471" s="4"/>
      <c r="W5471" s="4"/>
      <c r="AG5471" s="9"/>
      <c r="AT5471" s="4"/>
      <c r="AU5471" s="4"/>
      <c r="BA5471" s="4"/>
      <c r="BB5471" s="4"/>
    </row>
    <row r="5472" spans="15:54" x14ac:dyDescent="0.4">
      <c r="O5472" s="4"/>
      <c r="P5472" s="4"/>
      <c r="V5472" s="4"/>
      <c r="W5472" s="4"/>
      <c r="AG5472" s="9"/>
      <c r="AT5472" s="4"/>
      <c r="AU5472" s="4"/>
      <c r="BA5472" s="4"/>
      <c r="BB5472" s="4"/>
    </row>
    <row r="5473" spans="15:54" x14ac:dyDescent="0.4">
      <c r="O5473" s="4"/>
      <c r="P5473" s="4"/>
      <c r="V5473" s="4"/>
      <c r="W5473" s="4"/>
      <c r="AT5473" s="4"/>
      <c r="AU5473" s="4"/>
      <c r="BA5473" s="4"/>
      <c r="BB5473" s="4"/>
    </row>
    <row r="5474" spans="15:54" x14ac:dyDescent="0.4">
      <c r="O5474" s="4"/>
      <c r="P5474" s="4"/>
      <c r="V5474" s="4"/>
      <c r="W5474" s="4"/>
      <c r="AG5474" s="9"/>
      <c r="AT5474" s="4"/>
      <c r="AU5474" s="4"/>
      <c r="BA5474" s="4"/>
      <c r="BB5474" s="4"/>
    </row>
    <row r="5475" spans="15:54" x14ac:dyDescent="0.4">
      <c r="O5475" s="4"/>
      <c r="P5475" s="4"/>
      <c r="V5475" s="4"/>
      <c r="W5475" s="4"/>
      <c r="AG5475" s="9"/>
      <c r="AT5475" s="4"/>
      <c r="AU5475" s="4"/>
      <c r="BA5475" s="4"/>
      <c r="BB5475" s="4"/>
    </row>
    <row r="5476" spans="15:54" x14ac:dyDescent="0.4">
      <c r="O5476" s="4"/>
      <c r="P5476" s="4"/>
      <c r="V5476" s="4"/>
      <c r="W5476" s="4"/>
      <c r="AG5476" s="9"/>
      <c r="AT5476" s="4"/>
      <c r="AU5476" s="4"/>
      <c r="BA5476" s="4"/>
      <c r="BB5476" s="4"/>
    </row>
    <row r="5477" spans="15:54" x14ac:dyDescent="0.4">
      <c r="O5477" s="4"/>
      <c r="P5477" s="4"/>
      <c r="V5477" s="4"/>
      <c r="W5477" s="4"/>
      <c r="AG5477" s="9"/>
      <c r="AT5477" s="4"/>
      <c r="AU5477" s="4"/>
      <c r="BA5477" s="4"/>
      <c r="BB5477" s="4"/>
    </row>
    <row r="5478" spans="15:54" x14ac:dyDescent="0.4">
      <c r="O5478" s="4"/>
      <c r="P5478" s="4"/>
      <c r="V5478" s="4"/>
      <c r="W5478" s="4"/>
      <c r="AG5478" s="9"/>
      <c r="AT5478" s="4"/>
      <c r="AU5478" s="4"/>
      <c r="BA5478" s="4"/>
      <c r="BB5478" s="4"/>
    </row>
    <row r="5479" spans="15:54" x14ac:dyDescent="0.4">
      <c r="O5479" s="4"/>
      <c r="P5479" s="4"/>
      <c r="V5479" s="4"/>
      <c r="W5479" s="4"/>
      <c r="AG5479" s="9"/>
      <c r="AT5479" s="4"/>
      <c r="AU5479" s="4"/>
      <c r="BA5479" s="4"/>
      <c r="BB5479" s="4"/>
    </row>
    <row r="5480" spans="15:54" x14ac:dyDescent="0.4">
      <c r="O5480" s="4"/>
      <c r="P5480" s="4"/>
      <c r="V5480" s="4"/>
      <c r="W5480" s="4"/>
      <c r="AG5480" s="9"/>
      <c r="AT5480" s="4"/>
      <c r="AU5480" s="4"/>
      <c r="BA5480" s="4"/>
      <c r="BB5480" s="4"/>
    </row>
    <row r="5481" spans="15:54" x14ac:dyDescent="0.4">
      <c r="O5481" s="4"/>
      <c r="P5481" s="4"/>
      <c r="V5481" s="4"/>
      <c r="W5481" s="4"/>
      <c r="AG5481" s="9"/>
      <c r="AT5481" s="4"/>
      <c r="AU5481" s="4"/>
      <c r="BA5481" s="4"/>
      <c r="BB5481" s="4"/>
    </row>
    <row r="5482" spans="15:54" x14ac:dyDescent="0.4">
      <c r="O5482" s="4"/>
      <c r="P5482" s="4"/>
      <c r="V5482" s="4"/>
      <c r="W5482" s="4"/>
      <c r="AG5482" s="9"/>
      <c r="AT5482" s="4"/>
      <c r="AU5482" s="4"/>
      <c r="BA5482" s="4"/>
      <c r="BB5482" s="4"/>
    </row>
    <row r="5483" spans="15:54" x14ac:dyDescent="0.4">
      <c r="O5483" s="4"/>
      <c r="P5483" s="4"/>
      <c r="V5483" s="4"/>
      <c r="W5483" s="4"/>
      <c r="AG5483" s="9"/>
      <c r="AT5483" s="4"/>
      <c r="AU5483" s="4"/>
      <c r="BA5483" s="4"/>
      <c r="BB5483" s="4"/>
    </row>
    <row r="5484" spans="15:54" x14ac:dyDescent="0.4">
      <c r="O5484" s="4"/>
      <c r="P5484" s="4"/>
      <c r="V5484" s="4"/>
      <c r="W5484" s="4"/>
      <c r="AG5484" s="9"/>
      <c r="AT5484" s="4"/>
      <c r="AU5484" s="4"/>
      <c r="BA5484" s="4"/>
      <c r="BB5484" s="4"/>
    </row>
    <row r="5485" spans="15:54" x14ac:dyDescent="0.4">
      <c r="O5485" s="4"/>
      <c r="P5485" s="4"/>
      <c r="V5485" s="4"/>
      <c r="W5485" s="4"/>
      <c r="AG5485" s="9"/>
      <c r="AT5485" s="4"/>
      <c r="AU5485" s="4"/>
      <c r="BA5485" s="4"/>
      <c r="BB5485" s="4"/>
    </row>
    <row r="5486" spans="15:54" x14ac:dyDescent="0.4">
      <c r="O5486" s="4"/>
      <c r="P5486" s="4"/>
      <c r="V5486" s="4"/>
      <c r="W5486" s="4"/>
      <c r="AG5486" s="9"/>
      <c r="AT5486" s="4"/>
      <c r="AU5486" s="4"/>
      <c r="BA5486" s="4"/>
      <c r="BB5486" s="4"/>
    </row>
    <row r="5487" spans="15:54" x14ac:dyDescent="0.4">
      <c r="O5487" s="4"/>
      <c r="P5487" s="4"/>
      <c r="V5487" s="4"/>
      <c r="W5487" s="4"/>
      <c r="AG5487" s="9"/>
      <c r="AT5487" s="4"/>
      <c r="AU5487" s="4"/>
      <c r="BA5487" s="4"/>
      <c r="BB5487" s="4"/>
    </row>
    <row r="5488" spans="15:54" x14ac:dyDescent="0.4">
      <c r="O5488" s="4"/>
      <c r="P5488" s="4"/>
      <c r="V5488" s="4"/>
      <c r="W5488" s="4"/>
      <c r="AG5488" s="9"/>
      <c r="AT5488" s="4"/>
      <c r="AU5488" s="4"/>
      <c r="BA5488" s="4"/>
      <c r="BB5488" s="4"/>
    </row>
    <row r="5489" spans="15:54" x14ac:dyDescent="0.4">
      <c r="O5489" s="4"/>
      <c r="P5489" s="4"/>
      <c r="V5489" s="4"/>
      <c r="W5489" s="4"/>
      <c r="AG5489" s="9"/>
      <c r="AT5489" s="4"/>
      <c r="AU5489" s="4"/>
      <c r="BA5489" s="4"/>
      <c r="BB5489" s="4"/>
    </row>
    <row r="5490" spans="15:54" x14ac:dyDescent="0.4">
      <c r="O5490" s="4"/>
      <c r="P5490" s="4"/>
      <c r="V5490" s="4"/>
      <c r="W5490" s="4"/>
      <c r="AG5490" s="9"/>
      <c r="AT5490" s="4"/>
      <c r="AU5490" s="4"/>
      <c r="BA5490" s="4"/>
      <c r="BB5490" s="4"/>
    </row>
    <row r="5491" spans="15:54" x14ac:dyDescent="0.4">
      <c r="O5491" s="4"/>
      <c r="P5491" s="4"/>
      <c r="V5491" s="4"/>
      <c r="W5491" s="4"/>
      <c r="AG5491" s="9"/>
      <c r="AT5491" s="4"/>
      <c r="AU5491" s="4"/>
      <c r="BA5491" s="4"/>
      <c r="BB5491" s="4"/>
    </row>
    <row r="5492" spans="15:54" x14ac:dyDescent="0.4">
      <c r="O5492" s="4"/>
      <c r="P5492" s="4"/>
      <c r="V5492" s="4"/>
      <c r="W5492" s="4"/>
      <c r="AG5492" s="9"/>
      <c r="AT5492" s="4"/>
      <c r="AU5492" s="4"/>
      <c r="BA5492" s="4"/>
      <c r="BB5492" s="4"/>
    </row>
    <row r="5493" spans="15:54" x14ac:dyDescent="0.4">
      <c r="O5493" s="4"/>
      <c r="P5493" s="4"/>
      <c r="V5493" s="4"/>
      <c r="W5493" s="4"/>
      <c r="AG5493" s="9"/>
      <c r="AT5493" s="4"/>
      <c r="AU5493" s="4"/>
      <c r="BA5493" s="4"/>
      <c r="BB5493" s="4"/>
    </row>
    <row r="5494" spans="15:54" x14ac:dyDescent="0.4">
      <c r="O5494" s="4"/>
      <c r="P5494" s="4"/>
      <c r="V5494" s="4"/>
      <c r="W5494" s="4"/>
      <c r="AG5494" s="9"/>
      <c r="AT5494" s="4"/>
      <c r="AU5494" s="4"/>
      <c r="BA5494" s="4"/>
      <c r="BB5494" s="4"/>
    </row>
    <row r="5495" spans="15:54" x14ac:dyDescent="0.4">
      <c r="O5495" s="4"/>
      <c r="P5495" s="4"/>
      <c r="V5495" s="4"/>
      <c r="W5495" s="4"/>
      <c r="AG5495" s="9"/>
      <c r="AT5495" s="4"/>
      <c r="AU5495" s="4"/>
      <c r="BA5495" s="4"/>
      <c r="BB5495" s="4"/>
    </row>
    <row r="5496" spans="15:54" x14ac:dyDescent="0.4">
      <c r="O5496" s="4"/>
      <c r="P5496" s="4"/>
      <c r="V5496" s="4"/>
      <c r="W5496" s="4"/>
      <c r="AG5496" s="9"/>
      <c r="AT5496" s="4"/>
      <c r="AU5496" s="4"/>
      <c r="BA5496" s="4"/>
      <c r="BB5496" s="4"/>
    </row>
    <row r="5497" spans="15:54" x14ac:dyDescent="0.4">
      <c r="O5497" s="4"/>
      <c r="P5497" s="4"/>
      <c r="V5497" s="4"/>
      <c r="W5497" s="4"/>
      <c r="AG5497" s="9"/>
      <c r="AT5497" s="4"/>
      <c r="AU5497" s="4"/>
      <c r="BA5497" s="4"/>
      <c r="BB5497" s="4"/>
    </row>
    <row r="5498" spans="15:54" x14ac:dyDescent="0.4">
      <c r="O5498" s="4"/>
      <c r="P5498" s="4"/>
      <c r="V5498" s="4"/>
      <c r="W5498" s="4"/>
      <c r="AG5498" s="9"/>
      <c r="AT5498" s="4"/>
      <c r="AU5498" s="4"/>
      <c r="BA5498" s="4"/>
      <c r="BB5498" s="4"/>
    </row>
    <row r="5499" spans="15:54" x14ac:dyDescent="0.4">
      <c r="O5499" s="4"/>
      <c r="P5499" s="4"/>
      <c r="V5499" s="4"/>
      <c r="W5499" s="4"/>
      <c r="AG5499" s="9"/>
      <c r="AT5499" s="4"/>
      <c r="AU5499" s="4"/>
      <c r="BA5499" s="4"/>
      <c r="BB5499" s="4"/>
    </row>
    <row r="5500" spans="15:54" x14ac:dyDescent="0.4">
      <c r="O5500" s="4"/>
      <c r="P5500" s="4"/>
      <c r="V5500" s="4"/>
      <c r="W5500" s="4"/>
      <c r="AG5500" s="9"/>
      <c r="AT5500" s="4"/>
      <c r="AU5500" s="4"/>
      <c r="BA5500" s="4"/>
      <c r="BB5500" s="4"/>
    </row>
    <row r="5501" spans="15:54" x14ac:dyDescent="0.4">
      <c r="O5501" s="4"/>
      <c r="P5501" s="4"/>
      <c r="V5501" s="4"/>
      <c r="W5501" s="4"/>
      <c r="AG5501" s="9"/>
      <c r="AT5501" s="4"/>
      <c r="AU5501" s="4"/>
      <c r="BA5501" s="4"/>
      <c r="BB5501" s="4"/>
    </row>
    <row r="5502" spans="15:54" x14ac:dyDescent="0.4">
      <c r="O5502" s="4"/>
      <c r="P5502" s="4"/>
      <c r="V5502" s="4"/>
      <c r="W5502" s="4"/>
      <c r="AG5502" s="9"/>
      <c r="AT5502" s="4"/>
      <c r="AU5502" s="4"/>
      <c r="BA5502" s="4"/>
      <c r="BB5502" s="4"/>
    </row>
    <row r="5503" spans="15:54" x14ac:dyDescent="0.4">
      <c r="O5503" s="4"/>
      <c r="P5503" s="4"/>
      <c r="V5503" s="4"/>
      <c r="W5503" s="4"/>
      <c r="AG5503" s="9"/>
      <c r="AT5503" s="4"/>
      <c r="AU5503" s="4"/>
      <c r="BA5503" s="4"/>
      <c r="BB5503" s="4"/>
    </row>
    <row r="5504" spans="15:54" x14ac:dyDescent="0.4">
      <c r="O5504" s="4"/>
      <c r="P5504" s="4"/>
      <c r="V5504" s="4"/>
      <c r="W5504" s="4"/>
      <c r="AG5504" s="9"/>
      <c r="AT5504" s="4"/>
      <c r="AU5504" s="4"/>
      <c r="BA5504" s="4"/>
      <c r="BB5504" s="4"/>
    </row>
    <row r="5505" spans="15:54" x14ac:dyDescent="0.4">
      <c r="O5505" s="4"/>
      <c r="P5505" s="4"/>
      <c r="V5505" s="4"/>
      <c r="W5505" s="4"/>
      <c r="AG5505" s="9"/>
      <c r="AT5505" s="4"/>
      <c r="AU5505" s="4"/>
      <c r="BA5505" s="4"/>
      <c r="BB5505" s="4"/>
    </row>
    <row r="5506" spans="15:54" x14ac:dyDescent="0.4">
      <c r="O5506" s="4"/>
      <c r="P5506" s="4"/>
      <c r="V5506" s="4"/>
      <c r="W5506" s="4"/>
      <c r="AG5506" s="9"/>
      <c r="AT5506" s="4"/>
      <c r="AU5506" s="4"/>
      <c r="BA5506" s="4"/>
      <c r="BB5506" s="4"/>
    </row>
    <row r="5507" spans="15:54" x14ac:dyDescent="0.4">
      <c r="O5507" s="4"/>
      <c r="P5507" s="4"/>
      <c r="V5507" s="4"/>
      <c r="W5507" s="4"/>
      <c r="AG5507" s="9"/>
      <c r="AT5507" s="4"/>
      <c r="AU5507" s="4"/>
      <c r="BA5507" s="4"/>
      <c r="BB5507" s="4"/>
    </row>
    <row r="5508" spans="15:54" x14ac:dyDescent="0.4">
      <c r="O5508" s="4"/>
      <c r="P5508" s="4"/>
      <c r="V5508" s="4"/>
      <c r="W5508" s="4"/>
      <c r="AG5508" s="9"/>
      <c r="AT5508" s="4"/>
      <c r="AU5508" s="4"/>
      <c r="BA5508" s="4"/>
      <c r="BB5508" s="4"/>
    </row>
    <row r="5509" spans="15:54" x14ac:dyDescent="0.4">
      <c r="O5509" s="4"/>
      <c r="P5509" s="4"/>
      <c r="V5509" s="4"/>
      <c r="W5509" s="4"/>
      <c r="AG5509" s="9"/>
      <c r="AT5509" s="4"/>
      <c r="AU5509" s="4"/>
      <c r="BA5509" s="4"/>
      <c r="BB5509" s="4"/>
    </row>
    <row r="5510" spans="15:54" x14ac:dyDescent="0.4">
      <c r="O5510" s="4"/>
      <c r="P5510" s="4"/>
      <c r="V5510" s="4"/>
      <c r="W5510" s="4"/>
      <c r="AG5510" s="9"/>
      <c r="AT5510" s="4"/>
      <c r="AU5510" s="4"/>
      <c r="BA5510" s="4"/>
      <c r="BB5510" s="4"/>
    </row>
    <row r="5511" spans="15:54" x14ac:dyDescent="0.4">
      <c r="O5511" s="4"/>
      <c r="P5511" s="4"/>
      <c r="V5511" s="4"/>
      <c r="W5511" s="4"/>
      <c r="AG5511" s="9"/>
      <c r="AT5511" s="4"/>
      <c r="AU5511" s="4"/>
      <c r="BA5511" s="4"/>
      <c r="BB5511" s="4"/>
    </row>
    <row r="5512" spans="15:54" x14ac:dyDescent="0.4">
      <c r="O5512" s="4"/>
      <c r="P5512" s="4"/>
      <c r="V5512" s="4"/>
      <c r="W5512" s="4"/>
      <c r="AG5512" s="9"/>
      <c r="AT5512" s="4"/>
      <c r="AU5512" s="4"/>
      <c r="BA5512" s="4"/>
      <c r="BB5512" s="4"/>
    </row>
    <row r="5513" spans="15:54" x14ac:dyDescent="0.4">
      <c r="O5513" s="4"/>
      <c r="P5513" s="4"/>
      <c r="V5513" s="4"/>
      <c r="W5513" s="4"/>
      <c r="AG5513" s="9"/>
      <c r="AT5513" s="4"/>
      <c r="AU5513" s="4"/>
      <c r="BA5513" s="4"/>
      <c r="BB5513" s="4"/>
    </row>
    <row r="5514" spans="15:54" x14ac:dyDescent="0.4">
      <c r="O5514" s="4"/>
      <c r="P5514" s="4"/>
      <c r="V5514" s="4"/>
      <c r="W5514" s="4"/>
      <c r="AG5514" s="9"/>
      <c r="AT5514" s="4"/>
      <c r="AU5514" s="4"/>
      <c r="BA5514" s="4"/>
      <c r="BB5514" s="4"/>
    </row>
    <row r="5515" spans="15:54" x14ac:dyDescent="0.4">
      <c r="O5515" s="4"/>
      <c r="P5515" s="4"/>
      <c r="V5515" s="4"/>
      <c r="W5515" s="4"/>
      <c r="AG5515" s="9"/>
      <c r="AT5515" s="4"/>
      <c r="AU5515" s="4"/>
      <c r="BA5515" s="4"/>
      <c r="BB5515" s="4"/>
    </row>
    <row r="5516" spans="15:54" x14ac:dyDescent="0.4">
      <c r="O5516" s="4"/>
      <c r="P5516" s="4"/>
      <c r="V5516" s="4"/>
      <c r="W5516" s="4"/>
      <c r="AG5516" s="9"/>
      <c r="AT5516" s="4"/>
      <c r="AU5516" s="4"/>
      <c r="BA5516" s="4"/>
      <c r="BB5516" s="4"/>
    </row>
    <row r="5517" spans="15:54" x14ac:dyDescent="0.4">
      <c r="O5517" s="4"/>
      <c r="P5517" s="4"/>
      <c r="V5517" s="4"/>
      <c r="W5517" s="4"/>
      <c r="AG5517" s="9"/>
      <c r="AT5517" s="4"/>
      <c r="AU5517" s="4"/>
      <c r="BA5517" s="4"/>
      <c r="BB5517" s="4"/>
    </row>
    <row r="5518" spans="15:54" x14ac:dyDescent="0.4">
      <c r="O5518" s="4"/>
      <c r="P5518" s="4"/>
      <c r="V5518" s="4"/>
      <c r="W5518" s="4"/>
      <c r="AG5518" s="9"/>
      <c r="AT5518" s="4"/>
      <c r="AU5518" s="4"/>
      <c r="BA5518" s="4"/>
      <c r="BB5518" s="4"/>
    </row>
    <row r="5519" spans="15:54" x14ac:dyDescent="0.4">
      <c r="O5519" s="4"/>
      <c r="P5519" s="4"/>
      <c r="V5519" s="4"/>
      <c r="W5519" s="4"/>
      <c r="AG5519" s="9"/>
      <c r="AT5519" s="4"/>
      <c r="AU5519" s="4"/>
      <c r="BA5519" s="4"/>
      <c r="BB5519" s="4"/>
    </row>
    <row r="5520" spans="15:54" x14ac:dyDescent="0.4">
      <c r="O5520" s="4"/>
      <c r="P5520" s="4"/>
      <c r="V5520" s="4"/>
      <c r="W5520" s="4"/>
      <c r="AG5520" s="9"/>
      <c r="AT5520" s="4"/>
      <c r="AU5520" s="4"/>
      <c r="BA5520" s="4"/>
      <c r="BB5520" s="4"/>
    </row>
    <row r="5521" spans="15:54" x14ac:dyDescent="0.4">
      <c r="O5521" s="4"/>
      <c r="P5521" s="4"/>
      <c r="V5521" s="4"/>
      <c r="W5521" s="4"/>
      <c r="AG5521" s="9"/>
      <c r="AT5521" s="4"/>
      <c r="AU5521" s="4"/>
      <c r="BA5521" s="4"/>
      <c r="BB5521" s="4"/>
    </row>
    <row r="5522" spans="15:54" x14ac:dyDescent="0.4">
      <c r="O5522" s="4"/>
      <c r="P5522" s="4"/>
      <c r="V5522" s="4"/>
      <c r="W5522" s="4"/>
      <c r="AG5522" s="9"/>
      <c r="AT5522" s="4"/>
      <c r="AU5522" s="4"/>
      <c r="BA5522" s="4"/>
      <c r="BB5522" s="4"/>
    </row>
    <row r="5523" spans="15:54" x14ac:dyDescent="0.4">
      <c r="O5523" s="4"/>
      <c r="P5523" s="4"/>
      <c r="V5523" s="4"/>
      <c r="W5523" s="4"/>
      <c r="AG5523" s="9"/>
      <c r="AT5523" s="4"/>
      <c r="AU5523" s="4"/>
      <c r="BA5523" s="4"/>
      <c r="BB5523" s="4"/>
    </row>
    <row r="5524" spans="15:54" x14ac:dyDescent="0.4">
      <c r="O5524" s="4"/>
      <c r="P5524" s="4"/>
      <c r="V5524" s="4"/>
      <c r="W5524" s="4"/>
      <c r="AG5524" s="9"/>
      <c r="AT5524" s="4"/>
      <c r="AU5524" s="4"/>
      <c r="BA5524" s="4"/>
      <c r="BB5524" s="4"/>
    </row>
    <row r="5525" spans="15:54" x14ac:dyDescent="0.4">
      <c r="O5525" s="4"/>
      <c r="P5525" s="4"/>
      <c r="V5525" s="4"/>
      <c r="W5525" s="4"/>
      <c r="AG5525" s="9"/>
      <c r="AT5525" s="4"/>
      <c r="AU5525" s="4"/>
      <c r="BA5525" s="4"/>
      <c r="BB5525" s="4"/>
    </row>
    <row r="5526" spans="15:54" x14ac:dyDescent="0.4">
      <c r="O5526" s="4"/>
      <c r="P5526" s="4"/>
      <c r="V5526" s="4"/>
      <c r="W5526" s="4"/>
      <c r="AG5526" s="9"/>
      <c r="AT5526" s="4"/>
      <c r="AU5526" s="4"/>
      <c r="BA5526" s="4"/>
      <c r="BB5526" s="4"/>
    </row>
    <row r="5527" spans="15:54" x14ac:dyDescent="0.4">
      <c r="O5527" s="4"/>
      <c r="P5527" s="4"/>
      <c r="V5527" s="4"/>
      <c r="W5527" s="4"/>
      <c r="AG5527" s="9"/>
      <c r="AT5527" s="4"/>
      <c r="AU5527" s="4"/>
      <c r="BA5527" s="4"/>
      <c r="BB5527" s="4"/>
    </row>
    <row r="5528" spans="15:54" x14ac:dyDescent="0.4">
      <c r="O5528" s="4"/>
      <c r="P5528" s="4"/>
      <c r="V5528" s="4"/>
      <c r="W5528" s="4"/>
      <c r="AG5528" s="9"/>
      <c r="AT5528" s="4"/>
      <c r="AU5528" s="4"/>
      <c r="BA5528" s="4"/>
      <c r="BB5528" s="4"/>
    </row>
    <row r="5529" spans="15:54" x14ac:dyDescent="0.4">
      <c r="O5529" s="4"/>
      <c r="P5529" s="4"/>
      <c r="V5529" s="4"/>
      <c r="W5529" s="4"/>
      <c r="AG5529" s="9"/>
      <c r="AT5529" s="4"/>
      <c r="AU5529" s="4"/>
      <c r="BA5529" s="4"/>
      <c r="BB5529" s="4"/>
    </row>
    <row r="5530" spans="15:54" x14ac:dyDescent="0.4">
      <c r="O5530" s="4"/>
      <c r="P5530" s="4"/>
      <c r="V5530" s="4"/>
      <c r="W5530" s="4"/>
      <c r="AG5530" s="9"/>
      <c r="AT5530" s="4"/>
      <c r="AU5530" s="4"/>
      <c r="BA5530" s="4"/>
      <c r="BB5530" s="4"/>
    </row>
    <row r="5531" spans="15:54" x14ac:dyDescent="0.4">
      <c r="O5531" s="4"/>
      <c r="P5531" s="4"/>
      <c r="V5531" s="4"/>
      <c r="W5531" s="4"/>
      <c r="AG5531" s="9"/>
      <c r="AT5531" s="4"/>
      <c r="AU5531" s="4"/>
      <c r="BA5531" s="4"/>
      <c r="BB5531" s="4"/>
    </row>
    <row r="5532" spans="15:54" x14ac:dyDescent="0.4">
      <c r="O5532" s="4"/>
      <c r="P5532" s="4"/>
      <c r="V5532" s="4"/>
      <c r="W5532" s="4"/>
      <c r="AG5532" s="9"/>
      <c r="AT5532" s="4"/>
      <c r="AU5532" s="4"/>
      <c r="BA5532" s="4"/>
      <c r="BB5532" s="4"/>
    </row>
    <row r="5533" spans="15:54" x14ac:dyDescent="0.4">
      <c r="O5533" s="4"/>
      <c r="P5533" s="4"/>
      <c r="V5533" s="4"/>
      <c r="W5533" s="4"/>
      <c r="AG5533" s="9"/>
      <c r="AT5533" s="4"/>
      <c r="AU5533" s="4"/>
      <c r="BA5533" s="4"/>
      <c r="BB5533" s="4"/>
    </row>
    <row r="5534" spans="15:54" x14ac:dyDescent="0.4">
      <c r="O5534" s="4"/>
      <c r="P5534" s="4"/>
      <c r="V5534" s="4"/>
      <c r="W5534" s="4"/>
      <c r="AT5534" s="4"/>
      <c r="AU5534" s="4"/>
      <c r="BA5534" s="4"/>
      <c r="BB5534" s="4"/>
    </row>
    <row r="5535" spans="15:54" x14ac:dyDescent="0.4">
      <c r="O5535" s="4"/>
      <c r="P5535" s="4"/>
      <c r="V5535" s="4"/>
      <c r="W5535" s="4"/>
      <c r="AG5535" s="9"/>
      <c r="AT5535" s="4"/>
      <c r="AU5535" s="4"/>
      <c r="BA5535" s="4"/>
      <c r="BB5535" s="4"/>
    </row>
    <row r="5536" spans="15:54" x14ac:dyDescent="0.4">
      <c r="O5536" s="4"/>
      <c r="P5536" s="4"/>
      <c r="V5536" s="4"/>
      <c r="W5536" s="4"/>
      <c r="AG5536" s="9"/>
      <c r="AT5536" s="4"/>
      <c r="AU5536" s="4"/>
      <c r="BA5536" s="4"/>
      <c r="BB5536" s="4"/>
    </row>
    <row r="5537" spans="15:54" x14ac:dyDescent="0.4">
      <c r="O5537" s="4"/>
      <c r="P5537" s="4"/>
      <c r="V5537" s="4"/>
      <c r="W5537" s="4"/>
      <c r="AG5537" s="9"/>
      <c r="AT5537" s="4"/>
      <c r="AU5537" s="4"/>
      <c r="BA5537" s="4"/>
      <c r="BB5537" s="4"/>
    </row>
    <row r="5538" spans="15:54" x14ac:dyDescent="0.4">
      <c r="O5538" s="4"/>
      <c r="P5538" s="4"/>
      <c r="V5538" s="4"/>
      <c r="W5538" s="4"/>
      <c r="AG5538" s="9"/>
      <c r="AT5538" s="4"/>
      <c r="AU5538" s="4"/>
      <c r="BA5538" s="4"/>
      <c r="BB5538" s="4"/>
    </row>
    <row r="5539" spans="15:54" x14ac:dyDescent="0.4">
      <c r="O5539" s="4"/>
      <c r="P5539" s="4"/>
      <c r="V5539" s="4"/>
      <c r="W5539" s="4"/>
      <c r="AG5539" s="9"/>
      <c r="AT5539" s="4"/>
      <c r="AU5539" s="4"/>
      <c r="BA5539" s="4"/>
      <c r="BB5539" s="4"/>
    </row>
    <row r="5540" spans="15:54" x14ac:dyDescent="0.4">
      <c r="O5540" s="4"/>
      <c r="P5540" s="4"/>
      <c r="V5540" s="4"/>
      <c r="W5540" s="4"/>
      <c r="AG5540" s="9"/>
      <c r="AT5540" s="4"/>
      <c r="AU5540" s="4"/>
      <c r="BA5540" s="4"/>
      <c r="BB5540" s="4"/>
    </row>
    <row r="5541" spans="15:54" x14ac:dyDescent="0.4">
      <c r="O5541" s="4"/>
      <c r="P5541" s="4"/>
      <c r="V5541" s="4"/>
      <c r="W5541" s="4"/>
      <c r="AG5541" s="9"/>
      <c r="AT5541" s="4"/>
      <c r="AU5541" s="4"/>
      <c r="BA5541" s="4"/>
      <c r="BB5541" s="4"/>
    </row>
    <row r="5542" spans="15:54" x14ac:dyDescent="0.4">
      <c r="O5542" s="4"/>
      <c r="P5542" s="4"/>
      <c r="V5542" s="4"/>
      <c r="W5542" s="4"/>
      <c r="AG5542" s="9"/>
      <c r="AT5542" s="4"/>
      <c r="AU5542" s="4"/>
      <c r="BA5542" s="4"/>
      <c r="BB5542" s="4"/>
    </row>
    <row r="5543" spans="15:54" x14ac:dyDescent="0.4">
      <c r="O5543" s="4"/>
      <c r="P5543" s="4"/>
      <c r="V5543" s="4"/>
      <c r="W5543" s="4"/>
      <c r="AG5543" s="9"/>
      <c r="AT5543" s="4"/>
      <c r="AU5543" s="4"/>
      <c r="BA5543" s="4"/>
      <c r="BB5543" s="4"/>
    </row>
    <row r="5544" spans="15:54" x14ac:dyDescent="0.4">
      <c r="O5544" s="4"/>
      <c r="P5544" s="4"/>
      <c r="V5544" s="4"/>
      <c r="W5544" s="4"/>
      <c r="AG5544" s="9"/>
      <c r="AT5544" s="4"/>
      <c r="AU5544" s="4"/>
      <c r="BA5544" s="4"/>
      <c r="BB5544" s="4"/>
    </row>
    <row r="5545" spans="15:54" x14ac:dyDescent="0.4">
      <c r="O5545" s="4"/>
      <c r="P5545" s="4"/>
      <c r="V5545" s="4"/>
      <c r="W5545" s="4"/>
      <c r="AG5545" s="9"/>
      <c r="AT5545" s="4"/>
      <c r="AU5545" s="4"/>
      <c r="BA5545" s="4"/>
      <c r="BB5545" s="4"/>
    </row>
    <row r="5546" spans="15:54" x14ac:dyDescent="0.4">
      <c r="O5546" s="4"/>
      <c r="P5546" s="4"/>
      <c r="V5546" s="4"/>
      <c r="W5546" s="4"/>
      <c r="AG5546" s="9"/>
      <c r="AT5546" s="4"/>
      <c r="AU5546" s="4"/>
      <c r="BA5546" s="4"/>
      <c r="BB5546" s="4"/>
    </row>
    <row r="5547" spans="15:54" x14ac:dyDescent="0.4">
      <c r="O5547" s="4"/>
      <c r="P5547" s="4"/>
      <c r="V5547" s="4"/>
      <c r="W5547" s="4"/>
      <c r="AG5547" s="9"/>
      <c r="AT5547" s="4"/>
      <c r="AU5547" s="4"/>
      <c r="BA5547" s="4"/>
      <c r="BB5547" s="4"/>
    </row>
    <row r="5548" spans="15:54" x14ac:dyDescent="0.4">
      <c r="O5548" s="4"/>
      <c r="P5548" s="4"/>
      <c r="V5548" s="4"/>
      <c r="W5548" s="4"/>
      <c r="AG5548" s="9"/>
      <c r="AT5548" s="4"/>
      <c r="AU5548" s="4"/>
      <c r="BA5548" s="4"/>
      <c r="BB5548" s="4"/>
    </row>
    <row r="5549" spans="15:54" x14ac:dyDescent="0.4">
      <c r="O5549" s="4"/>
      <c r="P5549" s="4"/>
      <c r="V5549" s="4"/>
      <c r="W5549" s="4"/>
      <c r="AG5549" s="9"/>
      <c r="AT5549" s="4"/>
      <c r="AU5549" s="4"/>
      <c r="BA5549" s="4"/>
      <c r="BB5549" s="4"/>
    </row>
    <row r="5550" spans="15:54" x14ac:dyDescent="0.4">
      <c r="O5550" s="4"/>
      <c r="P5550" s="4"/>
      <c r="V5550" s="4"/>
      <c r="W5550" s="4"/>
      <c r="AG5550" s="9"/>
      <c r="AT5550" s="4"/>
      <c r="AU5550" s="4"/>
      <c r="BA5550" s="4"/>
      <c r="BB5550" s="4"/>
    </row>
    <row r="5551" spans="15:54" x14ac:dyDescent="0.4">
      <c r="O5551" s="4"/>
      <c r="P5551" s="4"/>
      <c r="V5551" s="4"/>
      <c r="W5551" s="4"/>
      <c r="AG5551" s="9"/>
      <c r="AT5551" s="4"/>
      <c r="AU5551" s="4"/>
      <c r="BA5551" s="4"/>
      <c r="BB5551" s="4"/>
    </row>
    <row r="5552" spans="15:54" x14ac:dyDescent="0.4">
      <c r="O5552" s="4"/>
      <c r="P5552" s="4"/>
      <c r="V5552" s="4"/>
      <c r="W5552" s="4"/>
      <c r="AG5552" s="9"/>
      <c r="AT5552" s="4"/>
      <c r="AU5552" s="4"/>
      <c r="BA5552" s="4"/>
      <c r="BB5552" s="4"/>
    </row>
    <row r="5553" spans="15:54" x14ac:dyDescent="0.4">
      <c r="O5553" s="4"/>
      <c r="P5553" s="4"/>
      <c r="V5553" s="4"/>
      <c r="W5553" s="4"/>
      <c r="AG5553" s="9"/>
      <c r="AT5553" s="4"/>
      <c r="AU5553" s="4"/>
      <c r="BA5553" s="4"/>
      <c r="BB5553" s="4"/>
    </row>
    <row r="5554" spans="15:54" x14ac:dyDescent="0.4">
      <c r="O5554" s="4"/>
      <c r="P5554" s="4"/>
      <c r="V5554" s="4"/>
      <c r="W5554" s="4"/>
      <c r="AT5554" s="4"/>
      <c r="AU5554" s="4"/>
      <c r="BA5554" s="4"/>
      <c r="BB5554" s="4"/>
    </row>
    <row r="5555" spans="15:54" x14ac:dyDescent="0.4">
      <c r="O5555" s="4"/>
      <c r="P5555" s="4"/>
      <c r="V5555" s="4"/>
      <c r="W5555" s="4"/>
      <c r="AG5555" s="9"/>
      <c r="AT5555" s="4"/>
      <c r="AU5555" s="4"/>
      <c r="BA5555" s="4"/>
      <c r="BB5555" s="4"/>
    </row>
    <row r="5556" spans="15:54" x14ac:dyDescent="0.4">
      <c r="O5556" s="4"/>
      <c r="P5556" s="4"/>
      <c r="V5556" s="4"/>
      <c r="W5556" s="4"/>
      <c r="AG5556" s="9"/>
      <c r="AT5556" s="4"/>
      <c r="AU5556" s="4"/>
      <c r="BA5556" s="4"/>
      <c r="BB5556" s="4"/>
    </row>
    <row r="5557" spans="15:54" x14ac:dyDescent="0.4">
      <c r="O5557" s="4"/>
      <c r="P5557" s="4"/>
      <c r="V5557" s="4"/>
      <c r="W5557" s="4"/>
      <c r="AG5557" s="9"/>
      <c r="AT5557" s="4"/>
      <c r="AU5557" s="4"/>
      <c r="BA5557" s="4"/>
      <c r="BB5557" s="4"/>
    </row>
    <row r="5558" spans="15:54" x14ac:dyDescent="0.4">
      <c r="O5558" s="4"/>
      <c r="P5558" s="4"/>
      <c r="V5558" s="4"/>
      <c r="W5558" s="4"/>
      <c r="AG5558" s="9"/>
      <c r="AT5558" s="4"/>
      <c r="AU5558" s="4"/>
      <c r="BA5558" s="4"/>
      <c r="BB5558" s="4"/>
    </row>
    <row r="5559" spans="15:54" x14ac:dyDescent="0.4">
      <c r="O5559" s="4"/>
      <c r="P5559" s="4"/>
      <c r="V5559" s="4"/>
      <c r="W5559" s="4"/>
      <c r="AG5559" s="9"/>
      <c r="AT5559" s="4"/>
      <c r="AU5559" s="4"/>
      <c r="BA5559" s="4"/>
      <c r="BB5559" s="4"/>
    </row>
    <row r="5560" spans="15:54" x14ac:dyDescent="0.4">
      <c r="O5560" s="4"/>
      <c r="P5560" s="4"/>
      <c r="V5560" s="4"/>
      <c r="W5560" s="4"/>
      <c r="AG5560" s="9"/>
      <c r="AT5560" s="4"/>
      <c r="AU5560" s="4"/>
      <c r="BA5560" s="4"/>
      <c r="BB5560" s="4"/>
    </row>
    <row r="5561" spans="15:54" x14ac:dyDescent="0.4">
      <c r="O5561" s="4"/>
      <c r="P5561" s="4"/>
      <c r="V5561" s="4"/>
      <c r="W5561" s="4"/>
      <c r="AG5561" s="9"/>
      <c r="AT5561" s="4"/>
      <c r="AU5561" s="4"/>
      <c r="BA5561" s="4"/>
      <c r="BB5561" s="4"/>
    </row>
    <row r="5562" spans="15:54" x14ac:dyDescent="0.4">
      <c r="O5562" s="4"/>
      <c r="P5562" s="4"/>
      <c r="V5562" s="4"/>
      <c r="W5562" s="4"/>
      <c r="AG5562" s="9"/>
      <c r="AT5562" s="4"/>
      <c r="AU5562" s="4"/>
      <c r="BA5562" s="4"/>
      <c r="BB5562" s="4"/>
    </row>
    <row r="5563" spans="15:54" x14ac:dyDescent="0.4">
      <c r="O5563" s="4"/>
      <c r="P5563" s="4"/>
      <c r="V5563" s="4"/>
      <c r="W5563" s="4"/>
      <c r="AG5563" s="9"/>
      <c r="AT5563" s="4"/>
      <c r="AU5563" s="4"/>
      <c r="BA5563" s="4"/>
      <c r="BB5563" s="4"/>
    </row>
    <row r="5564" spans="15:54" x14ac:dyDescent="0.4">
      <c r="O5564" s="4"/>
      <c r="P5564" s="4"/>
      <c r="V5564" s="4"/>
      <c r="W5564" s="4"/>
      <c r="AG5564" s="9"/>
      <c r="AT5564" s="4"/>
      <c r="AU5564" s="4"/>
      <c r="BA5564" s="4"/>
      <c r="BB5564" s="4"/>
    </row>
    <row r="5565" spans="15:54" x14ac:dyDescent="0.4">
      <c r="O5565" s="4"/>
      <c r="P5565" s="4"/>
      <c r="V5565" s="4"/>
      <c r="W5565" s="4"/>
      <c r="AG5565" s="9"/>
      <c r="AT5565" s="4"/>
      <c r="AU5565" s="4"/>
      <c r="BA5565" s="4"/>
      <c r="BB5565" s="4"/>
    </row>
    <row r="5566" spans="15:54" x14ac:dyDescent="0.4">
      <c r="O5566" s="4"/>
      <c r="P5566" s="4"/>
      <c r="V5566" s="4"/>
      <c r="W5566" s="4"/>
      <c r="AG5566" s="9"/>
      <c r="AT5566" s="4"/>
      <c r="AU5566" s="4"/>
      <c r="BA5566" s="4"/>
      <c r="BB5566" s="4"/>
    </row>
    <row r="5567" spans="15:54" x14ac:dyDescent="0.4">
      <c r="O5567" s="4"/>
      <c r="P5567" s="4"/>
      <c r="V5567" s="4"/>
      <c r="W5567" s="4"/>
      <c r="AG5567" s="9"/>
      <c r="AT5567" s="4"/>
      <c r="AU5567" s="4"/>
      <c r="BA5567" s="4"/>
      <c r="BB5567" s="4"/>
    </row>
    <row r="5568" spans="15:54" x14ac:dyDescent="0.4">
      <c r="O5568" s="4"/>
      <c r="P5568" s="4"/>
      <c r="V5568" s="4"/>
      <c r="W5568" s="4"/>
      <c r="AG5568" s="9"/>
      <c r="AT5568" s="4"/>
      <c r="AU5568" s="4"/>
      <c r="BA5568" s="4"/>
      <c r="BB5568" s="4"/>
    </row>
    <row r="5569" spans="15:54" x14ac:dyDescent="0.4">
      <c r="O5569" s="4"/>
      <c r="P5569" s="4"/>
      <c r="V5569" s="4"/>
      <c r="W5569" s="4"/>
      <c r="AG5569" s="9"/>
      <c r="AT5569" s="4"/>
      <c r="AU5569" s="4"/>
      <c r="BA5569" s="4"/>
      <c r="BB5569" s="4"/>
    </row>
    <row r="5570" spans="15:54" x14ac:dyDescent="0.4">
      <c r="O5570" s="4"/>
      <c r="P5570" s="4"/>
      <c r="V5570" s="4"/>
      <c r="W5570" s="4"/>
      <c r="AG5570" s="9"/>
      <c r="AT5570" s="4"/>
      <c r="AU5570" s="4"/>
      <c r="BA5570" s="4"/>
      <c r="BB5570" s="4"/>
    </row>
    <row r="5571" spans="15:54" x14ac:dyDescent="0.4">
      <c r="O5571" s="4"/>
      <c r="P5571" s="4"/>
      <c r="V5571" s="4"/>
      <c r="W5571" s="4"/>
      <c r="AG5571" s="9"/>
      <c r="AT5571" s="4"/>
      <c r="AU5571" s="4"/>
      <c r="BA5571" s="4"/>
      <c r="BB5571" s="4"/>
    </row>
    <row r="5572" spans="15:54" x14ac:dyDescent="0.4">
      <c r="O5572" s="4"/>
      <c r="P5572" s="4"/>
      <c r="V5572" s="4"/>
      <c r="W5572" s="4"/>
      <c r="AG5572" s="9"/>
      <c r="AT5572" s="4"/>
      <c r="AU5572" s="4"/>
      <c r="BA5572" s="4"/>
      <c r="BB5572" s="4"/>
    </row>
    <row r="5573" spans="15:54" x14ac:dyDescent="0.4">
      <c r="O5573" s="4"/>
      <c r="P5573" s="4"/>
      <c r="V5573" s="4"/>
      <c r="W5573" s="4"/>
      <c r="AG5573" s="9"/>
      <c r="AT5573" s="4"/>
      <c r="AU5573" s="4"/>
      <c r="BA5573" s="4"/>
      <c r="BB5573" s="4"/>
    </row>
    <row r="5574" spans="15:54" x14ac:dyDescent="0.4">
      <c r="O5574" s="4"/>
      <c r="P5574" s="4"/>
      <c r="V5574" s="4"/>
      <c r="W5574" s="4"/>
      <c r="AG5574" s="9"/>
      <c r="AT5574" s="4"/>
      <c r="AU5574" s="4"/>
      <c r="BA5574" s="4"/>
      <c r="BB5574" s="4"/>
    </row>
    <row r="5575" spans="15:54" x14ac:dyDescent="0.4">
      <c r="O5575" s="4"/>
      <c r="P5575" s="4"/>
      <c r="V5575" s="4"/>
      <c r="W5575" s="4"/>
      <c r="AG5575" s="9"/>
      <c r="AT5575" s="4"/>
      <c r="AU5575" s="4"/>
      <c r="BA5575" s="4"/>
      <c r="BB5575" s="4"/>
    </row>
    <row r="5576" spans="15:54" x14ac:dyDescent="0.4">
      <c r="O5576" s="4"/>
      <c r="P5576" s="4"/>
      <c r="V5576" s="4"/>
      <c r="W5576" s="4"/>
      <c r="AG5576" s="9"/>
      <c r="AT5576" s="4"/>
      <c r="AU5576" s="4"/>
      <c r="BA5576" s="4"/>
      <c r="BB5576" s="4"/>
    </row>
    <row r="5577" spans="15:54" x14ac:dyDescent="0.4">
      <c r="O5577" s="4"/>
      <c r="P5577" s="4"/>
      <c r="V5577" s="4"/>
      <c r="W5577" s="4"/>
      <c r="AG5577" s="9"/>
      <c r="AT5577" s="4"/>
      <c r="AU5577" s="4"/>
      <c r="BA5577" s="4"/>
      <c r="BB5577" s="4"/>
    </row>
    <row r="5578" spans="15:54" x14ac:dyDescent="0.4">
      <c r="O5578" s="4"/>
      <c r="P5578" s="4"/>
      <c r="V5578" s="4"/>
      <c r="W5578" s="4"/>
      <c r="AG5578" s="9"/>
      <c r="AT5578" s="4"/>
      <c r="AU5578" s="4"/>
      <c r="BA5578" s="4"/>
      <c r="BB5578" s="4"/>
    </row>
    <row r="5579" spans="15:54" x14ac:dyDescent="0.4">
      <c r="O5579" s="4"/>
      <c r="P5579" s="4"/>
      <c r="V5579" s="4"/>
      <c r="W5579" s="4"/>
      <c r="AG5579" s="9"/>
      <c r="AT5579" s="4"/>
      <c r="AU5579" s="4"/>
      <c r="BA5579" s="4"/>
      <c r="BB5579" s="4"/>
    </row>
    <row r="5580" spans="15:54" x14ac:dyDescent="0.4">
      <c r="O5580" s="4"/>
      <c r="P5580" s="4"/>
      <c r="V5580" s="4"/>
      <c r="W5580" s="4"/>
      <c r="AG5580" s="9"/>
      <c r="AT5580" s="4"/>
      <c r="AU5580" s="4"/>
      <c r="BA5580" s="4"/>
      <c r="BB5580" s="4"/>
    </row>
    <row r="5581" spans="15:54" x14ac:dyDescent="0.4">
      <c r="O5581" s="4"/>
      <c r="P5581" s="4"/>
      <c r="V5581" s="4"/>
      <c r="W5581" s="4"/>
      <c r="AG5581" s="9"/>
      <c r="AT5581" s="4"/>
      <c r="AU5581" s="4"/>
      <c r="BA5581" s="4"/>
      <c r="BB5581" s="4"/>
    </row>
    <row r="5582" spans="15:54" x14ac:dyDescent="0.4">
      <c r="O5582" s="4"/>
      <c r="P5582" s="4"/>
      <c r="V5582" s="4"/>
      <c r="W5582" s="4"/>
      <c r="AG5582" s="9"/>
      <c r="AT5582" s="4"/>
      <c r="AU5582" s="4"/>
      <c r="BA5582" s="4"/>
      <c r="BB5582" s="4"/>
    </row>
    <row r="5583" spans="15:54" x14ac:dyDescent="0.4">
      <c r="O5583" s="4"/>
      <c r="P5583" s="4"/>
      <c r="V5583" s="4"/>
      <c r="W5583" s="4"/>
      <c r="AG5583" s="9"/>
      <c r="AT5583" s="4"/>
      <c r="AU5583" s="4"/>
      <c r="BA5583" s="4"/>
      <c r="BB5583" s="4"/>
    </row>
    <row r="5584" spans="15:54" x14ac:dyDescent="0.4">
      <c r="O5584" s="4"/>
      <c r="P5584" s="4"/>
      <c r="V5584" s="4"/>
      <c r="W5584" s="4"/>
      <c r="AG5584" s="9"/>
      <c r="AT5584" s="4"/>
      <c r="AU5584" s="4"/>
      <c r="BA5584" s="4"/>
      <c r="BB5584" s="4"/>
    </row>
    <row r="5585" spans="15:54" x14ac:dyDescent="0.4">
      <c r="O5585" s="4"/>
      <c r="P5585" s="4"/>
      <c r="V5585" s="4"/>
      <c r="W5585" s="4"/>
      <c r="AG5585" s="9"/>
      <c r="AT5585" s="4"/>
      <c r="AU5585" s="4"/>
      <c r="BA5585" s="4"/>
      <c r="BB5585" s="4"/>
    </row>
    <row r="5586" spans="15:54" x14ac:dyDescent="0.4">
      <c r="O5586" s="4"/>
      <c r="P5586" s="4"/>
      <c r="V5586" s="4"/>
      <c r="W5586" s="4"/>
      <c r="AG5586" s="9"/>
      <c r="AT5586" s="4"/>
      <c r="AU5586" s="4"/>
      <c r="BA5586" s="4"/>
      <c r="BB5586" s="4"/>
    </row>
    <row r="5587" spans="15:54" x14ac:dyDescent="0.4">
      <c r="O5587" s="4"/>
      <c r="P5587" s="4"/>
      <c r="V5587" s="4"/>
      <c r="W5587" s="4"/>
      <c r="AG5587" s="9"/>
      <c r="AT5587" s="4"/>
      <c r="AU5587" s="4"/>
      <c r="BA5587" s="4"/>
      <c r="BB5587" s="4"/>
    </row>
    <row r="5588" spans="15:54" x14ac:dyDescent="0.4">
      <c r="O5588" s="4"/>
      <c r="P5588" s="4"/>
      <c r="V5588" s="4"/>
      <c r="W5588" s="4"/>
      <c r="AG5588" s="9"/>
      <c r="AT5588" s="4"/>
      <c r="AU5588" s="4"/>
      <c r="BA5588" s="4"/>
      <c r="BB5588" s="4"/>
    </row>
    <row r="5589" spans="15:54" x14ac:dyDescent="0.4">
      <c r="O5589" s="4"/>
      <c r="P5589" s="4"/>
      <c r="V5589" s="4"/>
      <c r="W5589" s="4"/>
      <c r="AG5589" s="9"/>
      <c r="AT5589" s="4"/>
      <c r="AU5589" s="4"/>
      <c r="BA5589" s="4"/>
      <c r="BB5589" s="4"/>
    </row>
    <row r="5590" spans="15:54" x14ac:dyDescent="0.4">
      <c r="O5590" s="4"/>
      <c r="P5590" s="4"/>
      <c r="V5590" s="4"/>
      <c r="W5590" s="4"/>
      <c r="AG5590" s="9"/>
      <c r="AT5590" s="4"/>
      <c r="AU5590" s="4"/>
      <c r="BA5590" s="4"/>
      <c r="BB5590" s="4"/>
    </row>
    <row r="5591" spans="15:54" x14ac:dyDescent="0.4">
      <c r="O5591" s="4"/>
      <c r="P5591" s="4"/>
      <c r="V5591" s="4"/>
      <c r="W5591" s="4"/>
      <c r="AG5591" s="9"/>
      <c r="AT5591" s="4"/>
      <c r="AU5591" s="4"/>
      <c r="BA5591" s="4"/>
      <c r="BB5591" s="4"/>
    </row>
    <row r="5592" spans="15:54" x14ac:dyDescent="0.4">
      <c r="O5592" s="4"/>
      <c r="P5592" s="4"/>
      <c r="V5592" s="4"/>
      <c r="W5592" s="4"/>
      <c r="AG5592" s="9"/>
      <c r="AT5592" s="4"/>
      <c r="AU5592" s="4"/>
      <c r="BA5592" s="4"/>
      <c r="BB5592" s="4"/>
    </row>
    <row r="5593" spans="15:54" x14ac:dyDescent="0.4">
      <c r="O5593" s="4"/>
      <c r="P5593" s="4"/>
      <c r="V5593" s="4"/>
      <c r="W5593" s="4"/>
      <c r="AG5593" s="9"/>
      <c r="AT5593" s="4"/>
      <c r="AU5593" s="4"/>
      <c r="BA5593" s="4"/>
      <c r="BB5593" s="4"/>
    </row>
    <row r="5594" spans="15:54" x14ac:dyDescent="0.4">
      <c r="O5594" s="4"/>
      <c r="P5594" s="4"/>
      <c r="V5594" s="4"/>
      <c r="W5594" s="4"/>
      <c r="AG5594" s="9"/>
      <c r="AT5594" s="4"/>
      <c r="AU5594" s="4"/>
      <c r="BA5594" s="4"/>
      <c r="BB5594" s="4"/>
    </row>
    <row r="5595" spans="15:54" x14ac:dyDescent="0.4">
      <c r="O5595" s="4"/>
      <c r="P5595" s="4"/>
      <c r="V5595" s="4"/>
      <c r="W5595" s="4"/>
      <c r="AG5595" s="9"/>
      <c r="AT5595" s="4"/>
      <c r="AU5595" s="4"/>
      <c r="BA5595" s="4"/>
      <c r="BB5595" s="4"/>
    </row>
    <row r="5596" spans="15:54" x14ac:dyDescent="0.4">
      <c r="O5596" s="4"/>
      <c r="P5596" s="4"/>
      <c r="V5596" s="4"/>
      <c r="W5596" s="4"/>
      <c r="AG5596" s="9"/>
      <c r="AT5596" s="4"/>
      <c r="AU5596" s="4"/>
      <c r="BA5596" s="4"/>
      <c r="BB5596" s="4"/>
    </row>
    <row r="5597" spans="15:54" x14ac:dyDescent="0.4">
      <c r="O5597" s="4"/>
      <c r="P5597" s="4"/>
      <c r="V5597" s="4"/>
      <c r="W5597" s="4"/>
      <c r="AG5597" s="9"/>
      <c r="AT5597" s="4"/>
      <c r="AU5597" s="4"/>
      <c r="BA5597" s="4"/>
      <c r="BB5597" s="4"/>
    </row>
    <row r="5598" spans="15:54" x14ac:dyDescent="0.4">
      <c r="O5598" s="4"/>
      <c r="P5598" s="4"/>
      <c r="V5598" s="4"/>
      <c r="W5598" s="4"/>
      <c r="AG5598" s="9"/>
      <c r="AT5598" s="4"/>
      <c r="AU5598" s="4"/>
      <c r="BA5598" s="4"/>
      <c r="BB5598" s="4"/>
    </row>
    <row r="5599" spans="15:54" x14ac:dyDescent="0.4">
      <c r="O5599" s="4"/>
      <c r="P5599" s="4"/>
      <c r="V5599" s="4"/>
      <c r="W5599" s="4"/>
      <c r="AG5599" s="9"/>
      <c r="AT5599" s="4"/>
      <c r="AU5599" s="4"/>
      <c r="BA5599" s="4"/>
      <c r="BB5599" s="4"/>
    </row>
    <row r="5600" spans="15:54" x14ac:dyDescent="0.4">
      <c r="O5600" s="4"/>
      <c r="P5600" s="4"/>
      <c r="V5600" s="4"/>
      <c r="W5600" s="4"/>
      <c r="AG5600" s="9"/>
      <c r="AT5600" s="4"/>
      <c r="AU5600" s="4"/>
      <c r="BA5600" s="4"/>
      <c r="BB5600" s="4"/>
    </row>
    <row r="5601" spans="15:54" x14ac:dyDescent="0.4">
      <c r="O5601" s="4"/>
      <c r="P5601" s="4"/>
      <c r="V5601" s="4"/>
      <c r="W5601" s="4"/>
      <c r="AG5601" s="9"/>
      <c r="AT5601" s="4"/>
      <c r="AU5601" s="4"/>
      <c r="BA5601" s="4"/>
      <c r="BB5601" s="4"/>
    </row>
    <row r="5602" spans="15:54" x14ac:dyDescent="0.4">
      <c r="O5602" s="4"/>
      <c r="P5602" s="4"/>
      <c r="V5602" s="4"/>
      <c r="W5602" s="4"/>
      <c r="AG5602" s="9"/>
      <c r="AT5602" s="4"/>
      <c r="AU5602" s="4"/>
      <c r="BA5602" s="4"/>
      <c r="BB5602" s="4"/>
    </row>
    <row r="5603" spans="15:54" x14ac:dyDescent="0.4">
      <c r="O5603" s="4"/>
      <c r="P5603" s="4"/>
      <c r="V5603" s="4"/>
      <c r="W5603" s="4"/>
      <c r="AG5603" s="9"/>
      <c r="AT5603" s="4"/>
      <c r="AU5603" s="4"/>
      <c r="BA5603" s="4"/>
      <c r="BB5603" s="4"/>
    </row>
    <row r="5604" spans="15:54" x14ac:dyDescent="0.4">
      <c r="O5604" s="4"/>
      <c r="P5604" s="4"/>
      <c r="V5604" s="4"/>
      <c r="W5604" s="4"/>
      <c r="AG5604" s="9"/>
      <c r="AT5604" s="4"/>
      <c r="AU5604" s="4"/>
      <c r="BA5604" s="4"/>
      <c r="BB5604" s="4"/>
    </row>
    <row r="5605" spans="15:54" x14ac:dyDescent="0.4">
      <c r="O5605" s="4"/>
      <c r="P5605" s="4"/>
      <c r="V5605" s="4"/>
      <c r="W5605" s="4"/>
      <c r="AG5605" s="9"/>
      <c r="AT5605" s="4"/>
      <c r="AU5605" s="4"/>
      <c r="BA5605" s="4"/>
      <c r="BB5605" s="4"/>
    </row>
    <row r="5606" spans="15:54" x14ac:dyDescent="0.4">
      <c r="O5606" s="4"/>
      <c r="P5606" s="4"/>
      <c r="V5606" s="4"/>
      <c r="W5606" s="4"/>
      <c r="AG5606" s="9"/>
      <c r="AT5606" s="4"/>
      <c r="AU5606" s="4"/>
      <c r="BA5606" s="4"/>
      <c r="BB5606" s="4"/>
    </row>
    <row r="5607" spans="15:54" x14ac:dyDescent="0.4">
      <c r="O5607" s="4"/>
      <c r="P5607" s="4"/>
      <c r="V5607" s="4"/>
      <c r="W5607" s="4"/>
      <c r="AG5607" s="9"/>
      <c r="AT5607" s="4"/>
      <c r="AU5607" s="4"/>
      <c r="BA5607" s="4"/>
      <c r="BB5607" s="4"/>
    </row>
    <row r="5608" spans="15:54" x14ac:dyDescent="0.4">
      <c r="O5608" s="4"/>
      <c r="P5608" s="4"/>
      <c r="V5608" s="4"/>
      <c r="W5608" s="4"/>
      <c r="AG5608" s="9"/>
      <c r="AT5608" s="4"/>
      <c r="AU5608" s="4"/>
      <c r="BA5608" s="4"/>
      <c r="BB5608" s="4"/>
    </row>
    <row r="5609" spans="15:54" x14ac:dyDescent="0.4">
      <c r="O5609" s="4"/>
      <c r="P5609" s="4"/>
      <c r="V5609" s="4"/>
      <c r="W5609" s="4"/>
      <c r="AG5609" s="9"/>
      <c r="AT5609" s="4"/>
      <c r="AU5609" s="4"/>
      <c r="BA5609" s="4"/>
      <c r="BB5609" s="4"/>
    </row>
    <row r="5610" spans="15:54" x14ac:dyDescent="0.4">
      <c r="O5610" s="4"/>
      <c r="P5610" s="4"/>
      <c r="V5610" s="4"/>
      <c r="W5610" s="4"/>
      <c r="AG5610" s="9"/>
      <c r="AT5610" s="4"/>
      <c r="AU5610" s="4"/>
      <c r="BA5610" s="4"/>
      <c r="BB5610" s="4"/>
    </row>
    <row r="5611" spans="15:54" x14ac:dyDescent="0.4">
      <c r="O5611" s="4"/>
      <c r="P5611" s="4"/>
      <c r="V5611" s="4"/>
      <c r="W5611" s="4"/>
      <c r="AG5611" s="9"/>
      <c r="AT5611" s="4"/>
      <c r="AU5611" s="4"/>
      <c r="BA5611" s="4"/>
      <c r="BB5611" s="4"/>
    </row>
    <row r="5612" spans="15:54" x14ac:dyDescent="0.4">
      <c r="O5612" s="4"/>
      <c r="P5612" s="4"/>
      <c r="V5612" s="4"/>
      <c r="W5612" s="4"/>
      <c r="AG5612" s="9"/>
      <c r="AT5612" s="4"/>
      <c r="AU5612" s="4"/>
      <c r="BA5612" s="4"/>
      <c r="BB5612" s="4"/>
    </row>
    <row r="5613" spans="15:54" x14ac:dyDescent="0.4">
      <c r="O5613" s="4"/>
      <c r="P5613" s="4"/>
      <c r="V5613" s="4"/>
      <c r="W5613" s="4"/>
      <c r="AG5613" s="9"/>
      <c r="AT5613" s="4"/>
      <c r="AU5613" s="4"/>
      <c r="BA5613" s="4"/>
      <c r="BB5613" s="4"/>
    </row>
    <row r="5614" spans="15:54" x14ac:dyDescent="0.4">
      <c r="O5614" s="4"/>
      <c r="P5614" s="4"/>
      <c r="V5614" s="4"/>
      <c r="W5614" s="4"/>
      <c r="AG5614" s="9"/>
      <c r="AT5614" s="4"/>
      <c r="AU5614" s="4"/>
      <c r="BA5614" s="4"/>
      <c r="BB5614" s="4"/>
    </row>
    <row r="5615" spans="15:54" x14ac:dyDescent="0.4">
      <c r="O5615" s="4"/>
      <c r="P5615" s="4"/>
      <c r="V5615" s="4"/>
      <c r="W5615" s="4"/>
      <c r="AT5615" s="4"/>
      <c r="AU5615" s="4"/>
      <c r="BA5615" s="4"/>
      <c r="BB5615" s="4"/>
    </row>
    <row r="5616" spans="15:54" x14ac:dyDescent="0.4">
      <c r="O5616" s="4"/>
      <c r="P5616" s="4"/>
      <c r="V5616" s="4"/>
      <c r="W5616" s="4"/>
      <c r="AG5616" s="9"/>
      <c r="AT5616" s="4"/>
      <c r="AU5616" s="4"/>
      <c r="BA5616" s="4"/>
      <c r="BB5616" s="4"/>
    </row>
    <row r="5617" spans="15:54" x14ac:dyDescent="0.4">
      <c r="O5617" s="4"/>
      <c r="P5617" s="4"/>
      <c r="V5617" s="4"/>
      <c r="W5617" s="4"/>
      <c r="AG5617" s="9"/>
      <c r="AT5617" s="4"/>
      <c r="AU5617" s="4"/>
      <c r="BA5617" s="4"/>
      <c r="BB5617" s="4"/>
    </row>
    <row r="5618" spans="15:54" x14ac:dyDescent="0.4">
      <c r="O5618" s="4"/>
      <c r="P5618" s="4"/>
      <c r="V5618" s="4"/>
      <c r="W5618" s="4"/>
      <c r="AG5618" s="9"/>
      <c r="AT5618" s="4"/>
      <c r="AU5618" s="4"/>
      <c r="BA5618" s="4"/>
      <c r="BB5618" s="4"/>
    </row>
    <row r="5619" spans="15:54" x14ac:dyDescent="0.4">
      <c r="O5619" s="4"/>
      <c r="P5619" s="4"/>
      <c r="V5619" s="4"/>
      <c r="W5619" s="4"/>
      <c r="AG5619" s="9"/>
      <c r="AT5619" s="4"/>
      <c r="AU5619" s="4"/>
      <c r="BA5619" s="4"/>
      <c r="BB5619" s="4"/>
    </row>
    <row r="5620" spans="15:54" x14ac:dyDescent="0.4">
      <c r="O5620" s="4"/>
      <c r="P5620" s="4"/>
      <c r="V5620" s="4"/>
      <c r="W5620" s="4"/>
      <c r="AG5620" s="9"/>
      <c r="AT5620" s="4"/>
      <c r="AU5620" s="4"/>
      <c r="BA5620" s="4"/>
      <c r="BB5620" s="4"/>
    </row>
    <row r="5621" spans="15:54" x14ac:dyDescent="0.4">
      <c r="O5621" s="4"/>
      <c r="P5621" s="4"/>
      <c r="V5621" s="4"/>
      <c r="W5621" s="4"/>
      <c r="AG5621" s="9"/>
      <c r="AT5621" s="4"/>
      <c r="AU5621" s="4"/>
      <c r="BA5621" s="4"/>
      <c r="BB5621" s="4"/>
    </row>
    <row r="5622" spans="15:54" x14ac:dyDescent="0.4">
      <c r="O5622" s="4"/>
      <c r="P5622" s="4"/>
      <c r="V5622" s="4"/>
      <c r="W5622" s="4"/>
      <c r="AG5622" s="9"/>
      <c r="AT5622" s="4"/>
      <c r="AU5622" s="4"/>
      <c r="BA5622" s="4"/>
      <c r="BB5622" s="4"/>
    </row>
    <row r="5623" spans="15:54" x14ac:dyDescent="0.4">
      <c r="O5623" s="4"/>
      <c r="P5623" s="4"/>
      <c r="V5623" s="4"/>
      <c r="W5623" s="4"/>
      <c r="AG5623" s="9"/>
      <c r="AT5623" s="4"/>
      <c r="AU5623" s="4"/>
      <c r="BA5623" s="4"/>
      <c r="BB5623" s="4"/>
    </row>
    <row r="5624" spans="15:54" x14ac:dyDescent="0.4">
      <c r="O5624" s="4"/>
      <c r="P5624" s="4"/>
      <c r="V5624" s="4"/>
      <c r="W5624" s="4"/>
      <c r="AG5624" s="9"/>
      <c r="AT5624" s="4"/>
      <c r="AU5624" s="4"/>
      <c r="BA5624" s="4"/>
      <c r="BB5624" s="4"/>
    </row>
    <row r="5625" spans="15:54" x14ac:dyDescent="0.4">
      <c r="O5625" s="4"/>
      <c r="P5625" s="4"/>
      <c r="V5625" s="4"/>
      <c r="W5625" s="4"/>
      <c r="AG5625" s="9"/>
      <c r="AT5625" s="4"/>
      <c r="AU5625" s="4"/>
      <c r="BA5625" s="4"/>
      <c r="BB5625" s="4"/>
    </row>
    <row r="5626" spans="15:54" x14ac:dyDescent="0.4">
      <c r="O5626" s="4"/>
      <c r="P5626" s="4"/>
      <c r="V5626" s="4"/>
      <c r="W5626" s="4"/>
      <c r="AG5626" s="9"/>
      <c r="AT5626" s="4"/>
      <c r="AU5626" s="4"/>
      <c r="BA5626" s="4"/>
      <c r="BB5626" s="4"/>
    </row>
    <row r="5627" spans="15:54" x14ac:dyDescent="0.4">
      <c r="O5627" s="4"/>
      <c r="P5627" s="4"/>
      <c r="V5627" s="4"/>
      <c r="W5627" s="4"/>
      <c r="AG5627" s="9"/>
      <c r="AT5627" s="4"/>
      <c r="AU5627" s="4"/>
      <c r="BA5627" s="4"/>
      <c r="BB5627" s="4"/>
    </row>
    <row r="5628" spans="15:54" x14ac:dyDescent="0.4">
      <c r="O5628" s="4"/>
      <c r="P5628" s="4"/>
      <c r="V5628" s="4"/>
      <c r="W5628" s="4"/>
      <c r="AG5628" s="9"/>
      <c r="AT5628" s="4"/>
      <c r="AU5628" s="4"/>
      <c r="BA5628" s="4"/>
      <c r="BB5628" s="4"/>
    </row>
    <row r="5629" spans="15:54" x14ac:dyDescent="0.4">
      <c r="O5629" s="4"/>
      <c r="P5629" s="4"/>
      <c r="V5629" s="4"/>
      <c r="W5629" s="4"/>
      <c r="AG5629" s="9"/>
      <c r="AT5629" s="4"/>
      <c r="AU5629" s="4"/>
      <c r="BA5629" s="4"/>
      <c r="BB5629" s="4"/>
    </row>
    <row r="5630" spans="15:54" x14ac:dyDescent="0.4">
      <c r="O5630" s="4"/>
      <c r="P5630" s="4"/>
      <c r="V5630" s="4"/>
      <c r="W5630" s="4"/>
      <c r="AG5630" s="9"/>
      <c r="AT5630" s="4"/>
      <c r="AU5630" s="4"/>
      <c r="BA5630" s="4"/>
      <c r="BB5630" s="4"/>
    </row>
    <row r="5631" spans="15:54" x14ac:dyDescent="0.4">
      <c r="O5631" s="4"/>
      <c r="P5631" s="4"/>
      <c r="V5631" s="4"/>
      <c r="W5631" s="4"/>
      <c r="AG5631" s="9"/>
      <c r="AT5631" s="4"/>
      <c r="AU5631" s="4"/>
      <c r="BA5631" s="4"/>
      <c r="BB5631" s="4"/>
    </row>
    <row r="5632" spans="15:54" x14ac:dyDescent="0.4">
      <c r="O5632" s="4"/>
      <c r="P5632" s="4"/>
      <c r="V5632" s="4"/>
      <c r="W5632" s="4"/>
      <c r="AG5632" s="9"/>
      <c r="AT5632" s="4"/>
      <c r="AU5632" s="4"/>
      <c r="BA5632" s="4"/>
      <c r="BB5632" s="4"/>
    </row>
    <row r="5633" spans="15:54" x14ac:dyDescent="0.4">
      <c r="O5633" s="4"/>
      <c r="P5633" s="4"/>
      <c r="V5633" s="4"/>
      <c r="W5633" s="4"/>
      <c r="AG5633" s="9"/>
      <c r="AT5633" s="4"/>
      <c r="AU5633" s="4"/>
      <c r="BA5633" s="4"/>
      <c r="BB5633" s="4"/>
    </row>
    <row r="5634" spans="15:54" x14ac:dyDescent="0.4">
      <c r="O5634" s="4"/>
      <c r="P5634" s="4"/>
      <c r="V5634" s="4"/>
      <c r="W5634" s="4"/>
      <c r="AG5634" s="9"/>
      <c r="AT5634" s="4"/>
      <c r="AU5634" s="4"/>
      <c r="BA5634" s="4"/>
      <c r="BB5634" s="4"/>
    </row>
    <row r="5635" spans="15:54" x14ac:dyDescent="0.4">
      <c r="O5635" s="4"/>
      <c r="P5635" s="4"/>
      <c r="V5635" s="4"/>
      <c r="W5635" s="4"/>
      <c r="AT5635" s="4"/>
      <c r="AU5635" s="4"/>
      <c r="BA5635" s="4"/>
      <c r="BB5635" s="4"/>
    </row>
    <row r="5636" spans="15:54" x14ac:dyDescent="0.4">
      <c r="O5636" s="4"/>
      <c r="P5636" s="4"/>
      <c r="V5636" s="4"/>
      <c r="W5636" s="4"/>
      <c r="AG5636" s="9"/>
      <c r="AT5636" s="4"/>
      <c r="AU5636" s="4"/>
      <c r="BA5636" s="4"/>
      <c r="BB5636" s="4"/>
    </row>
    <row r="5637" spans="15:54" x14ac:dyDescent="0.4">
      <c r="O5637" s="4"/>
      <c r="P5637" s="4"/>
      <c r="V5637" s="4"/>
      <c r="W5637" s="4"/>
      <c r="AG5637" s="9"/>
      <c r="AT5637" s="4"/>
      <c r="AU5637" s="4"/>
      <c r="BA5637" s="4"/>
      <c r="BB5637" s="4"/>
    </row>
    <row r="5638" spans="15:54" x14ac:dyDescent="0.4">
      <c r="O5638" s="4"/>
      <c r="P5638" s="4"/>
      <c r="V5638" s="4"/>
      <c r="W5638" s="4"/>
      <c r="AG5638" s="9"/>
      <c r="AT5638" s="4"/>
      <c r="AU5638" s="4"/>
      <c r="BA5638" s="4"/>
      <c r="BB5638" s="4"/>
    </row>
    <row r="5639" spans="15:54" x14ac:dyDescent="0.4">
      <c r="O5639" s="4"/>
      <c r="P5639" s="4"/>
      <c r="V5639" s="4"/>
      <c r="W5639" s="4"/>
      <c r="AG5639" s="9"/>
      <c r="AT5639" s="4"/>
      <c r="AU5639" s="4"/>
      <c r="BA5639" s="4"/>
      <c r="BB5639" s="4"/>
    </row>
    <row r="5640" spans="15:54" x14ac:dyDescent="0.4">
      <c r="O5640" s="4"/>
      <c r="P5640" s="4"/>
      <c r="V5640" s="4"/>
      <c r="W5640" s="4"/>
      <c r="AG5640" s="9"/>
      <c r="AT5640" s="4"/>
      <c r="AU5640" s="4"/>
      <c r="BA5640" s="4"/>
      <c r="BB5640" s="4"/>
    </row>
    <row r="5641" spans="15:54" x14ac:dyDescent="0.4">
      <c r="O5641" s="4"/>
      <c r="P5641" s="4"/>
      <c r="V5641" s="4"/>
      <c r="W5641" s="4"/>
      <c r="AG5641" s="9"/>
      <c r="AT5641" s="4"/>
      <c r="AU5641" s="4"/>
      <c r="BA5641" s="4"/>
      <c r="BB5641" s="4"/>
    </row>
    <row r="5642" spans="15:54" x14ac:dyDescent="0.4">
      <c r="O5642" s="4"/>
      <c r="P5642" s="4"/>
      <c r="V5642" s="4"/>
      <c r="W5642" s="4"/>
      <c r="AG5642" s="9"/>
      <c r="AT5642" s="4"/>
      <c r="AU5642" s="4"/>
      <c r="BA5642" s="4"/>
      <c r="BB5642" s="4"/>
    </row>
    <row r="5643" spans="15:54" x14ac:dyDescent="0.4">
      <c r="O5643" s="4"/>
      <c r="P5643" s="4"/>
      <c r="V5643" s="4"/>
      <c r="W5643" s="4"/>
      <c r="AG5643" s="9"/>
      <c r="AT5643" s="4"/>
      <c r="AU5643" s="4"/>
      <c r="BA5643" s="4"/>
      <c r="BB5643" s="4"/>
    </row>
    <row r="5644" spans="15:54" x14ac:dyDescent="0.4">
      <c r="O5644" s="4"/>
      <c r="P5644" s="4"/>
      <c r="V5644" s="4"/>
      <c r="W5644" s="4"/>
      <c r="AG5644" s="9"/>
      <c r="AT5644" s="4"/>
      <c r="AU5644" s="4"/>
      <c r="BA5644" s="4"/>
      <c r="BB5644" s="4"/>
    </row>
    <row r="5645" spans="15:54" x14ac:dyDescent="0.4">
      <c r="O5645" s="4"/>
      <c r="P5645" s="4"/>
      <c r="V5645" s="4"/>
      <c r="W5645" s="4"/>
      <c r="AG5645" s="9"/>
      <c r="AT5645" s="4"/>
      <c r="AU5645" s="4"/>
      <c r="BA5645" s="4"/>
      <c r="BB5645" s="4"/>
    </row>
    <row r="5646" spans="15:54" x14ac:dyDescent="0.4">
      <c r="O5646" s="4"/>
      <c r="P5646" s="4"/>
      <c r="V5646" s="4"/>
      <c r="W5646" s="4"/>
      <c r="AG5646" s="9"/>
      <c r="AT5646" s="4"/>
      <c r="AU5646" s="4"/>
      <c r="BA5646" s="4"/>
      <c r="BB5646" s="4"/>
    </row>
    <row r="5647" spans="15:54" x14ac:dyDescent="0.4">
      <c r="O5647" s="4"/>
      <c r="P5647" s="4"/>
      <c r="V5647" s="4"/>
      <c r="W5647" s="4"/>
      <c r="AG5647" s="9"/>
      <c r="AT5647" s="4"/>
      <c r="AU5647" s="4"/>
      <c r="BA5647" s="4"/>
      <c r="BB5647" s="4"/>
    </row>
    <row r="5648" spans="15:54" x14ac:dyDescent="0.4">
      <c r="O5648" s="4"/>
      <c r="P5648" s="4"/>
      <c r="V5648" s="4"/>
      <c r="W5648" s="4"/>
      <c r="AG5648" s="9"/>
      <c r="AT5648" s="4"/>
      <c r="AU5648" s="4"/>
      <c r="BA5648" s="4"/>
      <c r="BB5648" s="4"/>
    </row>
    <row r="5649" spans="15:54" x14ac:dyDescent="0.4">
      <c r="O5649" s="4"/>
      <c r="P5649" s="4"/>
      <c r="V5649" s="4"/>
      <c r="W5649" s="4"/>
      <c r="AG5649" s="9"/>
      <c r="AT5649" s="4"/>
      <c r="AU5649" s="4"/>
      <c r="BA5649" s="4"/>
      <c r="BB5649" s="4"/>
    </row>
    <row r="5650" spans="15:54" x14ac:dyDescent="0.4">
      <c r="O5650" s="4"/>
      <c r="P5650" s="4"/>
      <c r="V5650" s="4"/>
      <c r="W5650" s="4"/>
      <c r="AG5650" s="9"/>
      <c r="AT5650" s="4"/>
      <c r="AU5650" s="4"/>
      <c r="BA5650" s="4"/>
      <c r="BB5650" s="4"/>
    </row>
    <row r="5651" spans="15:54" x14ac:dyDescent="0.4">
      <c r="O5651" s="4"/>
      <c r="P5651" s="4"/>
      <c r="V5651" s="4"/>
      <c r="W5651" s="4"/>
      <c r="AG5651" s="9"/>
      <c r="AT5651" s="4"/>
      <c r="AU5651" s="4"/>
      <c r="BA5651" s="4"/>
      <c r="BB5651" s="4"/>
    </row>
    <row r="5652" spans="15:54" x14ac:dyDescent="0.4">
      <c r="O5652" s="4"/>
      <c r="P5652" s="4"/>
      <c r="V5652" s="4"/>
      <c r="W5652" s="4"/>
      <c r="AG5652" s="9"/>
      <c r="AT5652" s="4"/>
      <c r="AU5652" s="4"/>
      <c r="BA5652" s="4"/>
      <c r="BB5652" s="4"/>
    </row>
    <row r="5653" spans="15:54" x14ac:dyDescent="0.4">
      <c r="O5653" s="4"/>
      <c r="P5653" s="4"/>
      <c r="V5653" s="4"/>
      <c r="W5653" s="4"/>
      <c r="AG5653" s="9"/>
      <c r="AT5653" s="4"/>
      <c r="AU5653" s="4"/>
      <c r="BA5653" s="4"/>
      <c r="BB5653" s="4"/>
    </row>
    <row r="5654" spans="15:54" x14ac:dyDescent="0.4">
      <c r="O5654" s="4"/>
      <c r="P5654" s="4"/>
      <c r="V5654" s="4"/>
      <c r="W5654" s="4"/>
      <c r="AG5654" s="9"/>
      <c r="AT5654" s="4"/>
      <c r="AU5654" s="4"/>
      <c r="BA5654" s="4"/>
      <c r="BB5654" s="4"/>
    </row>
    <row r="5655" spans="15:54" x14ac:dyDescent="0.4">
      <c r="O5655" s="4"/>
      <c r="P5655" s="4"/>
      <c r="V5655" s="4"/>
      <c r="W5655" s="4"/>
      <c r="AG5655" s="9"/>
      <c r="AT5655" s="4"/>
      <c r="AU5655" s="4"/>
      <c r="BA5655" s="4"/>
      <c r="BB5655" s="4"/>
    </row>
    <row r="5656" spans="15:54" x14ac:dyDescent="0.4">
      <c r="O5656" s="4"/>
      <c r="P5656" s="4"/>
      <c r="V5656" s="4"/>
      <c r="W5656" s="4"/>
      <c r="AG5656" s="9"/>
      <c r="AT5656" s="4"/>
      <c r="AU5656" s="4"/>
      <c r="BA5656" s="4"/>
      <c r="BB5656" s="4"/>
    </row>
    <row r="5657" spans="15:54" x14ac:dyDescent="0.4">
      <c r="O5657" s="4"/>
      <c r="P5657" s="4"/>
      <c r="V5657" s="4"/>
      <c r="W5657" s="4"/>
      <c r="AG5657" s="9"/>
      <c r="AT5657" s="4"/>
      <c r="AU5657" s="4"/>
      <c r="BA5657" s="4"/>
      <c r="BB5657" s="4"/>
    </row>
    <row r="5658" spans="15:54" x14ac:dyDescent="0.4">
      <c r="O5658" s="4"/>
      <c r="P5658" s="4"/>
      <c r="V5658" s="4"/>
      <c r="W5658" s="4"/>
      <c r="AG5658" s="9"/>
      <c r="AT5658" s="4"/>
      <c r="AU5658" s="4"/>
      <c r="BA5658" s="4"/>
      <c r="BB5658" s="4"/>
    </row>
    <row r="5659" spans="15:54" x14ac:dyDescent="0.4">
      <c r="O5659" s="4"/>
      <c r="P5659" s="4"/>
      <c r="V5659" s="4"/>
      <c r="W5659" s="4"/>
      <c r="AG5659" s="9"/>
      <c r="AT5659" s="4"/>
      <c r="AU5659" s="4"/>
      <c r="BA5659" s="4"/>
      <c r="BB5659" s="4"/>
    </row>
    <row r="5660" spans="15:54" x14ac:dyDescent="0.4">
      <c r="O5660" s="4"/>
      <c r="P5660" s="4"/>
      <c r="V5660" s="4"/>
      <c r="W5660" s="4"/>
      <c r="AG5660" s="9"/>
      <c r="AT5660" s="4"/>
      <c r="AU5660" s="4"/>
      <c r="BA5660" s="4"/>
      <c r="BB5660" s="4"/>
    </row>
    <row r="5661" spans="15:54" x14ac:dyDescent="0.4">
      <c r="O5661" s="4"/>
      <c r="P5661" s="4"/>
      <c r="V5661" s="4"/>
      <c r="W5661" s="4"/>
      <c r="AG5661" s="9"/>
      <c r="AT5661" s="4"/>
      <c r="AU5661" s="4"/>
      <c r="BA5661" s="4"/>
      <c r="BB5661" s="4"/>
    </row>
    <row r="5662" spans="15:54" x14ac:dyDescent="0.4">
      <c r="O5662" s="4"/>
      <c r="P5662" s="4"/>
      <c r="V5662" s="4"/>
      <c r="W5662" s="4"/>
      <c r="AG5662" s="9"/>
      <c r="AT5662" s="4"/>
      <c r="AU5662" s="4"/>
      <c r="BA5662" s="4"/>
      <c r="BB5662" s="4"/>
    </row>
    <row r="5663" spans="15:54" x14ac:dyDescent="0.4">
      <c r="O5663" s="4"/>
      <c r="P5663" s="4"/>
      <c r="V5663" s="4"/>
      <c r="W5663" s="4"/>
      <c r="AG5663" s="9"/>
      <c r="AT5663" s="4"/>
      <c r="AU5663" s="4"/>
      <c r="BA5663" s="4"/>
      <c r="BB5663" s="4"/>
    </row>
    <row r="5664" spans="15:54" x14ac:dyDescent="0.4">
      <c r="O5664" s="4"/>
      <c r="P5664" s="4"/>
      <c r="V5664" s="4"/>
      <c r="W5664" s="4"/>
      <c r="AG5664" s="9"/>
      <c r="AT5664" s="4"/>
      <c r="AU5664" s="4"/>
      <c r="BA5664" s="4"/>
      <c r="BB5664" s="4"/>
    </row>
    <row r="5665" spans="15:54" x14ac:dyDescent="0.4">
      <c r="O5665" s="4"/>
      <c r="P5665" s="4"/>
      <c r="V5665" s="4"/>
      <c r="W5665" s="4"/>
      <c r="AG5665" s="9"/>
      <c r="AT5665" s="4"/>
      <c r="AU5665" s="4"/>
      <c r="BA5665" s="4"/>
      <c r="BB5665" s="4"/>
    </row>
    <row r="5666" spans="15:54" x14ac:dyDescent="0.4">
      <c r="O5666" s="4"/>
      <c r="P5666" s="4"/>
      <c r="V5666" s="4"/>
      <c r="W5666" s="4"/>
      <c r="AG5666" s="9"/>
      <c r="AT5666" s="4"/>
      <c r="AU5666" s="4"/>
      <c r="BA5666" s="4"/>
      <c r="BB5666" s="4"/>
    </row>
    <row r="5667" spans="15:54" x14ac:dyDescent="0.4">
      <c r="O5667" s="4"/>
      <c r="P5667" s="4"/>
      <c r="V5667" s="4"/>
      <c r="W5667" s="4"/>
      <c r="AG5667" s="9"/>
      <c r="AT5667" s="4"/>
      <c r="AU5667" s="4"/>
      <c r="BA5667" s="4"/>
      <c r="BB5667" s="4"/>
    </row>
    <row r="5668" spans="15:54" x14ac:dyDescent="0.4">
      <c r="O5668" s="4"/>
      <c r="P5668" s="4"/>
      <c r="V5668" s="4"/>
      <c r="W5668" s="4"/>
      <c r="AG5668" s="9"/>
      <c r="AT5668" s="4"/>
      <c r="AU5668" s="4"/>
      <c r="BA5668" s="4"/>
      <c r="BB5668" s="4"/>
    </row>
    <row r="5669" spans="15:54" x14ac:dyDescent="0.4">
      <c r="O5669" s="4"/>
      <c r="P5669" s="4"/>
      <c r="V5669" s="4"/>
      <c r="W5669" s="4"/>
      <c r="AG5669" s="9"/>
      <c r="AT5669" s="4"/>
      <c r="AU5669" s="4"/>
      <c r="BA5669" s="4"/>
      <c r="BB5669" s="4"/>
    </row>
    <row r="5670" spans="15:54" x14ac:dyDescent="0.4">
      <c r="O5670" s="4"/>
      <c r="P5670" s="4"/>
      <c r="V5670" s="4"/>
      <c r="W5670" s="4"/>
      <c r="AG5670" s="9"/>
      <c r="AT5670" s="4"/>
      <c r="AU5670" s="4"/>
      <c r="BA5670" s="4"/>
      <c r="BB5670" s="4"/>
    </row>
    <row r="5671" spans="15:54" x14ac:dyDescent="0.4">
      <c r="O5671" s="4"/>
      <c r="P5671" s="4"/>
      <c r="V5671" s="4"/>
      <c r="W5671" s="4"/>
      <c r="AG5671" s="9"/>
      <c r="AT5671" s="4"/>
      <c r="AU5671" s="4"/>
      <c r="BA5671" s="4"/>
      <c r="BB5671" s="4"/>
    </row>
    <row r="5672" spans="15:54" x14ac:dyDescent="0.4">
      <c r="O5672" s="4"/>
      <c r="P5672" s="4"/>
      <c r="V5672" s="4"/>
      <c r="W5672" s="4"/>
      <c r="AG5672" s="9"/>
      <c r="AT5672" s="4"/>
      <c r="AU5672" s="4"/>
      <c r="BA5672" s="4"/>
      <c r="BB5672" s="4"/>
    </row>
    <row r="5673" spans="15:54" x14ac:dyDescent="0.4">
      <c r="O5673" s="4"/>
      <c r="P5673" s="4"/>
      <c r="V5673" s="4"/>
      <c r="W5673" s="4"/>
      <c r="AG5673" s="9"/>
      <c r="AT5673" s="4"/>
      <c r="AU5673" s="4"/>
      <c r="BA5673" s="4"/>
      <c r="BB5673" s="4"/>
    </row>
    <row r="5674" spans="15:54" x14ac:dyDescent="0.4">
      <c r="O5674" s="4"/>
      <c r="P5674" s="4"/>
      <c r="V5674" s="4"/>
      <c r="W5674" s="4"/>
      <c r="AG5674" s="9"/>
      <c r="AT5674" s="4"/>
      <c r="AU5674" s="4"/>
      <c r="BA5674" s="4"/>
      <c r="BB5674" s="4"/>
    </row>
    <row r="5675" spans="15:54" x14ac:dyDescent="0.4">
      <c r="O5675" s="4"/>
      <c r="P5675" s="4"/>
      <c r="V5675" s="4"/>
      <c r="W5675" s="4"/>
      <c r="AG5675" s="9"/>
      <c r="AT5675" s="4"/>
      <c r="AU5675" s="4"/>
      <c r="BA5675" s="4"/>
      <c r="BB5675" s="4"/>
    </row>
    <row r="5676" spans="15:54" x14ac:dyDescent="0.4">
      <c r="O5676" s="4"/>
      <c r="P5676" s="4"/>
      <c r="V5676" s="4"/>
      <c r="W5676" s="4"/>
      <c r="AG5676" s="9"/>
      <c r="AT5676" s="4"/>
      <c r="AU5676" s="4"/>
      <c r="BA5676" s="4"/>
      <c r="BB5676" s="4"/>
    </row>
    <row r="5677" spans="15:54" x14ac:dyDescent="0.4">
      <c r="O5677" s="4"/>
      <c r="P5677" s="4"/>
      <c r="V5677" s="4"/>
      <c r="W5677" s="4"/>
      <c r="AG5677" s="9"/>
      <c r="AT5677" s="4"/>
      <c r="AU5677" s="4"/>
      <c r="BA5677" s="4"/>
      <c r="BB5677" s="4"/>
    </row>
    <row r="5678" spans="15:54" x14ac:dyDescent="0.4">
      <c r="O5678" s="4"/>
      <c r="P5678" s="4"/>
      <c r="V5678" s="4"/>
      <c r="W5678" s="4"/>
      <c r="AG5678" s="9"/>
      <c r="AT5678" s="4"/>
      <c r="AU5678" s="4"/>
      <c r="BA5678" s="4"/>
      <c r="BB5678" s="4"/>
    </row>
    <row r="5679" spans="15:54" x14ac:dyDescent="0.4">
      <c r="O5679" s="4"/>
      <c r="P5679" s="4"/>
      <c r="V5679" s="4"/>
      <c r="W5679" s="4"/>
      <c r="AG5679" s="9"/>
      <c r="AT5679" s="4"/>
      <c r="AU5679" s="4"/>
      <c r="BA5679" s="4"/>
      <c r="BB5679" s="4"/>
    </row>
    <row r="5680" spans="15:54" x14ac:dyDescent="0.4">
      <c r="O5680" s="4"/>
      <c r="P5680" s="4"/>
      <c r="V5680" s="4"/>
      <c r="W5680" s="4"/>
      <c r="AG5680" s="9"/>
      <c r="AT5680" s="4"/>
      <c r="AU5680" s="4"/>
      <c r="BA5680" s="4"/>
      <c r="BB5680" s="4"/>
    </row>
    <row r="5681" spans="15:54" x14ac:dyDescent="0.4">
      <c r="O5681" s="4"/>
      <c r="P5681" s="4"/>
      <c r="V5681" s="4"/>
      <c r="W5681" s="4"/>
      <c r="AG5681" s="9"/>
      <c r="AT5681" s="4"/>
      <c r="AU5681" s="4"/>
      <c r="BA5681" s="4"/>
      <c r="BB5681" s="4"/>
    </row>
    <row r="5682" spans="15:54" x14ac:dyDescent="0.4">
      <c r="O5682" s="4"/>
      <c r="P5682" s="4"/>
      <c r="V5682" s="4"/>
      <c r="W5682" s="4"/>
      <c r="AG5682" s="9"/>
      <c r="AT5682" s="4"/>
      <c r="AU5682" s="4"/>
      <c r="BA5682" s="4"/>
      <c r="BB5682" s="4"/>
    </row>
    <row r="5683" spans="15:54" x14ac:dyDescent="0.4">
      <c r="O5683" s="4"/>
      <c r="P5683" s="4"/>
      <c r="V5683" s="4"/>
      <c r="W5683" s="4"/>
      <c r="AG5683" s="9"/>
      <c r="AT5683" s="4"/>
      <c r="AU5683" s="4"/>
      <c r="BA5683" s="4"/>
      <c r="BB5683" s="4"/>
    </row>
    <row r="5684" spans="15:54" x14ac:dyDescent="0.4">
      <c r="O5684" s="4"/>
      <c r="P5684" s="4"/>
      <c r="V5684" s="4"/>
      <c r="W5684" s="4"/>
      <c r="AG5684" s="9"/>
      <c r="AT5684" s="4"/>
      <c r="AU5684" s="4"/>
      <c r="BA5684" s="4"/>
      <c r="BB5684" s="4"/>
    </row>
    <row r="5685" spans="15:54" x14ac:dyDescent="0.4">
      <c r="O5685" s="4"/>
      <c r="P5685" s="4"/>
      <c r="V5685" s="4"/>
      <c r="W5685" s="4"/>
      <c r="AG5685" s="9"/>
      <c r="AT5685" s="4"/>
      <c r="AU5685" s="4"/>
      <c r="BA5685" s="4"/>
      <c r="BB5685" s="4"/>
    </row>
    <row r="5686" spans="15:54" x14ac:dyDescent="0.4">
      <c r="O5686" s="4"/>
      <c r="P5686" s="4"/>
      <c r="V5686" s="4"/>
      <c r="W5686" s="4"/>
      <c r="AG5686" s="9"/>
      <c r="AT5686" s="4"/>
      <c r="AU5686" s="4"/>
      <c r="BA5686" s="4"/>
      <c r="BB5686" s="4"/>
    </row>
    <row r="5687" spans="15:54" x14ac:dyDescent="0.4">
      <c r="O5687" s="4"/>
      <c r="P5687" s="4"/>
      <c r="V5687" s="4"/>
      <c r="W5687" s="4"/>
      <c r="AG5687" s="9"/>
      <c r="AT5687" s="4"/>
      <c r="AU5687" s="4"/>
      <c r="BA5687" s="4"/>
      <c r="BB5687" s="4"/>
    </row>
    <row r="5688" spans="15:54" x14ac:dyDescent="0.4">
      <c r="O5688" s="4"/>
      <c r="P5688" s="4"/>
      <c r="V5688" s="4"/>
      <c r="W5688" s="4"/>
      <c r="AG5688" s="9"/>
      <c r="AT5688" s="4"/>
      <c r="AU5688" s="4"/>
      <c r="BA5688" s="4"/>
      <c r="BB5688" s="4"/>
    </row>
    <row r="5689" spans="15:54" x14ac:dyDescent="0.4">
      <c r="O5689" s="4"/>
      <c r="P5689" s="4"/>
      <c r="V5689" s="4"/>
      <c r="W5689" s="4"/>
      <c r="AG5689" s="9"/>
      <c r="AT5689" s="4"/>
      <c r="AU5689" s="4"/>
      <c r="BA5689" s="4"/>
      <c r="BB5689" s="4"/>
    </row>
    <row r="5690" spans="15:54" x14ac:dyDescent="0.4">
      <c r="O5690" s="4"/>
      <c r="P5690" s="4"/>
      <c r="V5690" s="4"/>
      <c r="W5690" s="4"/>
      <c r="AG5690" s="9"/>
      <c r="AT5690" s="4"/>
      <c r="AU5690" s="4"/>
      <c r="BA5690" s="4"/>
      <c r="BB5690" s="4"/>
    </row>
    <row r="5691" spans="15:54" x14ac:dyDescent="0.4">
      <c r="O5691" s="4"/>
      <c r="P5691" s="4"/>
      <c r="V5691" s="4"/>
      <c r="W5691" s="4"/>
      <c r="AG5691" s="9"/>
      <c r="AT5691" s="4"/>
      <c r="AU5691" s="4"/>
      <c r="BA5691" s="4"/>
      <c r="BB5691" s="4"/>
    </row>
    <row r="5692" spans="15:54" x14ac:dyDescent="0.4">
      <c r="O5692" s="4"/>
      <c r="P5692" s="4"/>
      <c r="V5692" s="4"/>
      <c r="W5692" s="4"/>
      <c r="AG5692" s="9"/>
      <c r="AT5692" s="4"/>
      <c r="AU5692" s="4"/>
      <c r="BA5692" s="4"/>
      <c r="BB5692" s="4"/>
    </row>
    <row r="5693" spans="15:54" x14ac:dyDescent="0.4">
      <c r="O5693" s="4"/>
      <c r="P5693" s="4"/>
      <c r="V5693" s="4"/>
      <c r="W5693" s="4"/>
      <c r="AG5693" s="9"/>
      <c r="AT5693" s="4"/>
      <c r="AU5693" s="4"/>
      <c r="BA5693" s="4"/>
      <c r="BB5693" s="4"/>
    </row>
    <row r="5694" spans="15:54" x14ac:dyDescent="0.4">
      <c r="O5694" s="4"/>
      <c r="P5694" s="4"/>
      <c r="V5694" s="4"/>
      <c r="W5694" s="4"/>
      <c r="AG5694" s="9"/>
      <c r="AT5694" s="4"/>
      <c r="AU5694" s="4"/>
      <c r="BA5694" s="4"/>
      <c r="BB5694" s="4"/>
    </row>
    <row r="5695" spans="15:54" x14ac:dyDescent="0.4">
      <c r="O5695" s="4"/>
      <c r="P5695" s="4"/>
      <c r="V5695" s="4"/>
      <c r="W5695" s="4"/>
      <c r="AG5695" s="9"/>
      <c r="AT5695" s="4"/>
      <c r="AU5695" s="4"/>
      <c r="BA5695" s="4"/>
      <c r="BB5695" s="4"/>
    </row>
    <row r="5696" spans="15:54" x14ac:dyDescent="0.4">
      <c r="O5696" s="4"/>
      <c r="P5696" s="4"/>
      <c r="V5696" s="4"/>
      <c r="W5696" s="4"/>
      <c r="AT5696" s="4"/>
      <c r="AU5696" s="4"/>
      <c r="BA5696" s="4"/>
      <c r="BB5696" s="4"/>
    </row>
    <row r="5697" spans="15:54" x14ac:dyDescent="0.4">
      <c r="O5697" s="4"/>
      <c r="P5697" s="4"/>
      <c r="V5697" s="4"/>
      <c r="W5697" s="4"/>
      <c r="AG5697" s="9"/>
      <c r="AT5697" s="4"/>
      <c r="AU5697" s="4"/>
      <c r="BA5697" s="4"/>
      <c r="BB5697" s="4"/>
    </row>
    <row r="5698" spans="15:54" x14ac:dyDescent="0.4">
      <c r="O5698" s="4"/>
      <c r="P5698" s="4"/>
      <c r="V5698" s="4"/>
      <c r="W5698" s="4"/>
      <c r="AG5698" s="9"/>
      <c r="AT5698" s="4"/>
      <c r="AU5698" s="4"/>
      <c r="BA5698" s="4"/>
      <c r="BB5698" s="4"/>
    </row>
    <row r="5699" spans="15:54" x14ac:dyDescent="0.4">
      <c r="O5699" s="4"/>
      <c r="P5699" s="4"/>
      <c r="V5699" s="4"/>
      <c r="W5699" s="4"/>
      <c r="AG5699" s="9"/>
      <c r="AT5699" s="4"/>
      <c r="AU5699" s="4"/>
      <c r="BA5699" s="4"/>
      <c r="BB5699" s="4"/>
    </row>
    <row r="5700" spans="15:54" x14ac:dyDescent="0.4">
      <c r="O5700" s="4"/>
      <c r="P5700" s="4"/>
      <c r="V5700" s="4"/>
      <c r="W5700" s="4"/>
      <c r="AG5700" s="9"/>
      <c r="AT5700" s="4"/>
      <c r="AU5700" s="4"/>
      <c r="BA5700" s="4"/>
      <c r="BB5700" s="4"/>
    </row>
    <row r="5701" spans="15:54" x14ac:dyDescent="0.4">
      <c r="O5701" s="4"/>
      <c r="P5701" s="4"/>
      <c r="V5701" s="4"/>
      <c r="W5701" s="4"/>
      <c r="AG5701" s="9"/>
      <c r="AT5701" s="4"/>
      <c r="AU5701" s="4"/>
      <c r="BA5701" s="4"/>
      <c r="BB5701" s="4"/>
    </row>
    <row r="5702" spans="15:54" x14ac:dyDescent="0.4">
      <c r="O5702" s="4"/>
      <c r="P5702" s="4"/>
      <c r="V5702" s="4"/>
      <c r="W5702" s="4"/>
      <c r="AG5702" s="9"/>
      <c r="AT5702" s="4"/>
      <c r="AU5702" s="4"/>
      <c r="BA5702" s="4"/>
      <c r="BB5702" s="4"/>
    </row>
    <row r="5703" spans="15:54" x14ac:dyDescent="0.4">
      <c r="O5703" s="4"/>
      <c r="P5703" s="4"/>
      <c r="V5703" s="4"/>
      <c r="W5703" s="4"/>
      <c r="AG5703" s="9"/>
      <c r="AT5703" s="4"/>
      <c r="AU5703" s="4"/>
      <c r="BA5703" s="4"/>
      <c r="BB5703" s="4"/>
    </row>
    <row r="5704" spans="15:54" x14ac:dyDescent="0.4">
      <c r="O5704" s="4"/>
      <c r="P5704" s="4"/>
      <c r="V5704" s="4"/>
      <c r="W5704" s="4"/>
      <c r="AG5704" s="9"/>
      <c r="AT5704" s="4"/>
      <c r="AU5704" s="4"/>
      <c r="BA5704" s="4"/>
      <c r="BB5704" s="4"/>
    </row>
    <row r="5705" spans="15:54" x14ac:dyDescent="0.4">
      <c r="O5705" s="4"/>
      <c r="P5705" s="4"/>
      <c r="V5705" s="4"/>
      <c r="W5705" s="4"/>
      <c r="AG5705" s="9"/>
      <c r="AT5705" s="4"/>
      <c r="AU5705" s="4"/>
      <c r="BA5705" s="4"/>
      <c r="BB5705" s="4"/>
    </row>
    <row r="5706" spans="15:54" x14ac:dyDescent="0.4">
      <c r="O5706" s="4"/>
      <c r="P5706" s="4"/>
      <c r="V5706" s="4"/>
      <c r="W5706" s="4"/>
      <c r="AG5706" s="9"/>
      <c r="AT5706" s="4"/>
      <c r="AU5706" s="4"/>
      <c r="BA5706" s="4"/>
      <c r="BB5706" s="4"/>
    </row>
    <row r="5707" spans="15:54" x14ac:dyDescent="0.4">
      <c r="O5707" s="4"/>
      <c r="P5707" s="4"/>
      <c r="V5707" s="4"/>
      <c r="W5707" s="4"/>
      <c r="AG5707" s="9"/>
      <c r="AT5707" s="4"/>
      <c r="AU5707" s="4"/>
      <c r="BA5707" s="4"/>
      <c r="BB5707" s="4"/>
    </row>
    <row r="5708" spans="15:54" x14ac:dyDescent="0.4">
      <c r="O5708" s="4"/>
      <c r="P5708" s="4"/>
      <c r="V5708" s="4"/>
      <c r="W5708" s="4"/>
      <c r="AG5708" s="9"/>
      <c r="AT5708" s="4"/>
      <c r="AU5708" s="4"/>
      <c r="BA5708" s="4"/>
      <c r="BB5708" s="4"/>
    </row>
    <row r="5709" spans="15:54" x14ac:dyDescent="0.4">
      <c r="O5709" s="4"/>
      <c r="P5709" s="4"/>
      <c r="V5709" s="4"/>
      <c r="W5709" s="4"/>
      <c r="AG5709" s="9"/>
      <c r="AT5709" s="4"/>
      <c r="AU5709" s="4"/>
      <c r="BA5709" s="4"/>
      <c r="BB5709" s="4"/>
    </row>
    <row r="5710" spans="15:54" x14ac:dyDescent="0.4">
      <c r="O5710" s="4"/>
      <c r="P5710" s="4"/>
      <c r="V5710" s="4"/>
      <c r="W5710" s="4"/>
      <c r="AG5710" s="9"/>
      <c r="AT5710" s="4"/>
      <c r="AU5710" s="4"/>
      <c r="BA5710" s="4"/>
      <c r="BB5710" s="4"/>
    </row>
    <row r="5711" spans="15:54" x14ac:dyDescent="0.4">
      <c r="O5711" s="4"/>
      <c r="P5711" s="4"/>
      <c r="V5711" s="4"/>
      <c r="W5711" s="4"/>
      <c r="AG5711" s="9"/>
      <c r="AT5711" s="4"/>
      <c r="AU5711" s="4"/>
      <c r="BA5711" s="4"/>
      <c r="BB5711" s="4"/>
    </row>
    <row r="5712" spans="15:54" x14ac:dyDescent="0.4">
      <c r="O5712" s="4"/>
      <c r="P5712" s="4"/>
      <c r="V5712" s="4"/>
      <c r="W5712" s="4"/>
      <c r="AG5712" s="9"/>
      <c r="AT5712" s="4"/>
      <c r="AU5712" s="4"/>
      <c r="BA5712" s="4"/>
      <c r="BB5712" s="4"/>
    </row>
    <row r="5713" spans="15:54" x14ac:dyDescent="0.4">
      <c r="O5713" s="4"/>
      <c r="P5713" s="4"/>
      <c r="V5713" s="4"/>
      <c r="W5713" s="4"/>
      <c r="AG5713" s="9"/>
      <c r="AT5713" s="4"/>
      <c r="AU5713" s="4"/>
      <c r="BA5713" s="4"/>
      <c r="BB5713" s="4"/>
    </row>
    <row r="5714" spans="15:54" x14ac:dyDescent="0.4">
      <c r="O5714" s="4"/>
      <c r="P5714" s="4"/>
      <c r="V5714" s="4"/>
      <c r="W5714" s="4"/>
      <c r="AG5714" s="9"/>
      <c r="AT5714" s="4"/>
      <c r="AU5714" s="4"/>
      <c r="BA5714" s="4"/>
      <c r="BB5714" s="4"/>
    </row>
    <row r="5715" spans="15:54" x14ac:dyDescent="0.4">
      <c r="O5715" s="4"/>
      <c r="P5715" s="4"/>
      <c r="V5715" s="4"/>
      <c r="W5715" s="4"/>
      <c r="AG5715" s="9"/>
      <c r="AT5715" s="4"/>
      <c r="AU5715" s="4"/>
      <c r="BA5715" s="4"/>
      <c r="BB5715" s="4"/>
    </row>
    <row r="5716" spans="15:54" x14ac:dyDescent="0.4">
      <c r="O5716" s="4"/>
      <c r="P5716" s="4"/>
      <c r="V5716" s="4"/>
      <c r="W5716" s="4"/>
      <c r="AT5716" s="4"/>
      <c r="AU5716" s="4"/>
      <c r="BA5716" s="4"/>
      <c r="BB5716" s="4"/>
    </row>
    <row r="5717" spans="15:54" x14ac:dyDescent="0.4">
      <c r="O5717" s="4"/>
      <c r="P5717" s="4"/>
      <c r="V5717" s="4"/>
      <c r="W5717" s="4"/>
      <c r="AG5717" s="9"/>
      <c r="AT5717" s="4"/>
      <c r="AU5717" s="4"/>
      <c r="BA5717" s="4"/>
      <c r="BB5717" s="4"/>
    </row>
    <row r="5718" spans="15:54" x14ac:dyDescent="0.4">
      <c r="O5718" s="4"/>
      <c r="P5718" s="4"/>
      <c r="V5718" s="4"/>
      <c r="W5718" s="4"/>
      <c r="AG5718" s="9"/>
      <c r="AT5718" s="4"/>
      <c r="AU5718" s="4"/>
      <c r="BA5718" s="4"/>
      <c r="BB5718" s="4"/>
    </row>
    <row r="5719" spans="15:54" x14ac:dyDescent="0.4">
      <c r="O5719" s="4"/>
      <c r="P5719" s="4"/>
      <c r="V5719" s="4"/>
      <c r="W5719" s="4"/>
      <c r="AG5719" s="9"/>
      <c r="AT5719" s="4"/>
      <c r="AU5719" s="4"/>
      <c r="BA5719" s="4"/>
      <c r="BB5719" s="4"/>
    </row>
    <row r="5720" spans="15:54" x14ac:dyDescent="0.4">
      <c r="O5720" s="4"/>
      <c r="P5720" s="4"/>
      <c r="V5720" s="4"/>
      <c r="W5720" s="4"/>
      <c r="AG5720" s="9"/>
      <c r="AT5720" s="4"/>
      <c r="AU5720" s="4"/>
      <c r="BA5720" s="4"/>
      <c r="BB5720" s="4"/>
    </row>
    <row r="5721" spans="15:54" x14ac:dyDescent="0.4">
      <c r="O5721" s="4"/>
      <c r="P5721" s="4"/>
      <c r="V5721" s="4"/>
      <c r="W5721" s="4"/>
      <c r="AG5721" s="9"/>
      <c r="AT5721" s="4"/>
      <c r="AU5721" s="4"/>
      <c r="BA5721" s="4"/>
      <c r="BB5721" s="4"/>
    </row>
    <row r="5722" spans="15:54" x14ac:dyDescent="0.4">
      <c r="O5722" s="4"/>
      <c r="P5722" s="4"/>
      <c r="V5722" s="4"/>
      <c r="W5722" s="4"/>
      <c r="AG5722" s="9"/>
      <c r="AT5722" s="4"/>
      <c r="AU5722" s="4"/>
      <c r="BA5722" s="4"/>
      <c r="BB5722" s="4"/>
    </row>
    <row r="5723" spans="15:54" x14ac:dyDescent="0.4">
      <c r="O5723" s="4"/>
      <c r="P5723" s="4"/>
      <c r="V5723" s="4"/>
      <c r="W5723" s="4"/>
      <c r="AG5723" s="9"/>
      <c r="AT5723" s="4"/>
      <c r="AU5723" s="4"/>
      <c r="BA5723" s="4"/>
      <c r="BB5723" s="4"/>
    </row>
    <row r="5724" spans="15:54" x14ac:dyDescent="0.4">
      <c r="O5724" s="4"/>
      <c r="P5724" s="4"/>
      <c r="V5724" s="4"/>
      <c r="W5724" s="4"/>
      <c r="AG5724" s="9"/>
      <c r="AT5724" s="4"/>
      <c r="AU5724" s="4"/>
      <c r="BA5724" s="4"/>
      <c r="BB5724" s="4"/>
    </row>
    <row r="5725" spans="15:54" x14ac:dyDescent="0.4">
      <c r="O5725" s="4"/>
      <c r="P5725" s="4"/>
      <c r="V5725" s="4"/>
      <c r="W5725" s="4"/>
      <c r="AG5725" s="9"/>
      <c r="AT5725" s="4"/>
      <c r="AU5725" s="4"/>
      <c r="BA5725" s="4"/>
      <c r="BB5725" s="4"/>
    </row>
    <row r="5726" spans="15:54" x14ac:dyDescent="0.4">
      <c r="O5726" s="4"/>
      <c r="P5726" s="4"/>
      <c r="V5726" s="4"/>
      <c r="W5726" s="4"/>
      <c r="AG5726" s="9"/>
      <c r="AT5726" s="4"/>
      <c r="AU5726" s="4"/>
      <c r="BA5726" s="4"/>
      <c r="BB5726" s="4"/>
    </row>
    <row r="5727" spans="15:54" x14ac:dyDescent="0.4">
      <c r="O5727" s="4"/>
      <c r="P5727" s="4"/>
      <c r="V5727" s="4"/>
      <c r="W5727" s="4"/>
      <c r="AG5727" s="9"/>
      <c r="AT5727" s="4"/>
      <c r="AU5727" s="4"/>
      <c r="BA5727" s="4"/>
      <c r="BB5727" s="4"/>
    </row>
    <row r="5728" spans="15:54" x14ac:dyDescent="0.4">
      <c r="O5728" s="4"/>
      <c r="P5728" s="4"/>
      <c r="V5728" s="4"/>
      <c r="W5728" s="4"/>
      <c r="AG5728" s="9"/>
      <c r="AT5728" s="4"/>
      <c r="AU5728" s="4"/>
      <c r="BA5728" s="4"/>
      <c r="BB5728" s="4"/>
    </row>
    <row r="5729" spans="15:54" x14ac:dyDescent="0.4">
      <c r="O5729" s="4"/>
      <c r="P5729" s="4"/>
      <c r="V5729" s="4"/>
      <c r="W5729" s="4"/>
      <c r="AG5729" s="9"/>
      <c r="AT5729" s="4"/>
      <c r="AU5729" s="4"/>
      <c r="BA5729" s="4"/>
      <c r="BB5729" s="4"/>
    </row>
    <row r="5730" spans="15:54" x14ac:dyDescent="0.4">
      <c r="O5730" s="4"/>
      <c r="P5730" s="4"/>
      <c r="V5730" s="4"/>
      <c r="W5730" s="4"/>
      <c r="AG5730" s="9"/>
      <c r="AT5730" s="4"/>
      <c r="AU5730" s="4"/>
      <c r="BA5730" s="4"/>
      <c r="BB5730" s="4"/>
    </row>
    <row r="5731" spans="15:54" x14ac:dyDescent="0.4">
      <c r="O5731" s="4"/>
      <c r="P5731" s="4"/>
      <c r="V5731" s="4"/>
      <c r="W5731" s="4"/>
      <c r="AG5731" s="9"/>
      <c r="AT5731" s="4"/>
      <c r="AU5731" s="4"/>
      <c r="BA5731" s="4"/>
      <c r="BB5731" s="4"/>
    </row>
    <row r="5732" spans="15:54" x14ac:dyDescent="0.4">
      <c r="O5732" s="4"/>
      <c r="P5732" s="4"/>
      <c r="V5732" s="4"/>
      <c r="W5732" s="4"/>
      <c r="AG5732" s="9"/>
      <c r="AT5732" s="4"/>
      <c r="AU5732" s="4"/>
      <c r="BA5732" s="4"/>
      <c r="BB5732" s="4"/>
    </row>
    <row r="5733" spans="15:54" x14ac:dyDescent="0.4">
      <c r="O5733" s="4"/>
      <c r="P5733" s="4"/>
      <c r="V5733" s="4"/>
      <c r="W5733" s="4"/>
      <c r="AG5733" s="9"/>
      <c r="AT5733" s="4"/>
      <c r="AU5733" s="4"/>
      <c r="BA5733" s="4"/>
      <c r="BB5733" s="4"/>
    </row>
    <row r="5734" spans="15:54" x14ac:dyDescent="0.4">
      <c r="O5734" s="4"/>
      <c r="P5734" s="4"/>
      <c r="V5734" s="4"/>
      <c r="W5734" s="4"/>
      <c r="AG5734" s="9"/>
      <c r="AT5734" s="4"/>
      <c r="AU5734" s="4"/>
      <c r="BA5734" s="4"/>
      <c r="BB5734" s="4"/>
    </row>
    <row r="5735" spans="15:54" x14ac:dyDescent="0.4">
      <c r="O5735" s="4"/>
      <c r="P5735" s="4"/>
      <c r="V5735" s="4"/>
      <c r="W5735" s="4"/>
      <c r="AG5735" s="9"/>
      <c r="AT5735" s="4"/>
      <c r="AU5735" s="4"/>
      <c r="BA5735" s="4"/>
      <c r="BB5735" s="4"/>
    </row>
    <row r="5736" spans="15:54" x14ac:dyDescent="0.4">
      <c r="O5736" s="4"/>
      <c r="P5736" s="4"/>
      <c r="V5736" s="4"/>
      <c r="W5736" s="4"/>
      <c r="AG5736" s="9"/>
      <c r="AT5736" s="4"/>
      <c r="AU5736" s="4"/>
      <c r="BA5736" s="4"/>
      <c r="BB5736" s="4"/>
    </row>
    <row r="5737" spans="15:54" x14ac:dyDescent="0.4">
      <c r="O5737" s="4"/>
      <c r="P5737" s="4"/>
      <c r="V5737" s="4"/>
      <c r="W5737" s="4"/>
      <c r="AG5737" s="9"/>
      <c r="AT5737" s="4"/>
      <c r="AU5737" s="4"/>
      <c r="BA5737" s="4"/>
      <c r="BB5737" s="4"/>
    </row>
    <row r="5738" spans="15:54" x14ac:dyDescent="0.4">
      <c r="O5738" s="4"/>
      <c r="P5738" s="4"/>
      <c r="V5738" s="4"/>
      <c r="W5738" s="4"/>
      <c r="AG5738" s="9"/>
      <c r="AT5738" s="4"/>
      <c r="AU5738" s="4"/>
      <c r="BA5738" s="4"/>
      <c r="BB5738" s="4"/>
    </row>
    <row r="5739" spans="15:54" x14ac:dyDescent="0.4">
      <c r="O5739" s="4"/>
      <c r="P5739" s="4"/>
      <c r="V5739" s="4"/>
      <c r="W5739" s="4"/>
      <c r="AG5739" s="9"/>
      <c r="AT5739" s="4"/>
      <c r="AU5739" s="4"/>
      <c r="BA5739" s="4"/>
      <c r="BB5739" s="4"/>
    </row>
    <row r="5740" spans="15:54" x14ac:dyDescent="0.4">
      <c r="O5740" s="4"/>
      <c r="P5740" s="4"/>
      <c r="V5740" s="4"/>
      <c r="W5740" s="4"/>
      <c r="AG5740" s="9"/>
      <c r="AT5740" s="4"/>
      <c r="AU5740" s="4"/>
      <c r="BA5740" s="4"/>
      <c r="BB5740" s="4"/>
    </row>
    <row r="5741" spans="15:54" x14ac:dyDescent="0.4">
      <c r="O5741" s="4"/>
      <c r="P5741" s="4"/>
      <c r="V5741" s="4"/>
      <c r="W5741" s="4"/>
      <c r="AG5741" s="9"/>
      <c r="AT5741" s="4"/>
      <c r="AU5741" s="4"/>
      <c r="BA5741" s="4"/>
      <c r="BB5741" s="4"/>
    </row>
    <row r="5742" spans="15:54" x14ac:dyDescent="0.4">
      <c r="O5742" s="4"/>
      <c r="P5742" s="4"/>
      <c r="V5742" s="4"/>
      <c r="W5742" s="4"/>
      <c r="AG5742" s="9"/>
      <c r="AT5742" s="4"/>
      <c r="AU5742" s="4"/>
      <c r="BA5742" s="4"/>
      <c r="BB5742" s="4"/>
    </row>
    <row r="5743" spans="15:54" x14ac:dyDescent="0.4">
      <c r="O5743" s="4"/>
      <c r="P5743" s="4"/>
      <c r="V5743" s="4"/>
      <c r="W5743" s="4"/>
      <c r="AG5743" s="9"/>
      <c r="AT5743" s="4"/>
      <c r="AU5743" s="4"/>
      <c r="BA5743" s="4"/>
      <c r="BB5743" s="4"/>
    </row>
    <row r="5744" spans="15:54" x14ac:dyDescent="0.4">
      <c r="O5744" s="4"/>
      <c r="P5744" s="4"/>
      <c r="V5744" s="4"/>
      <c r="W5744" s="4"/>
      <c r="AG5744" s="9"/>
      <c r="AT5744" s="4"/>
      <c r="AU5744" s="4"/>
      <c r="BA5744" s="4"/>
      <c r="BB5744" s="4"/>
    </row>
    <row r="5745" spans="15:54" x14ac:dyDescent="0.4">
      <c r="O5745" s="4"/>
      <c r="P5745" s="4"/>
      <c r="V5745" s="4"/>
      <c r="W5745" s="4"/>
      <c r="AG5745" s="9"/>
      <c r="AT5745" s="4"/>
      <c r="AU5745" s="4"/>
      <c r="BA5745" s="4"/>
      <c r="BB5745" s="4"/>
    </row>
    <row r="5746" spans="15:54" x14ac:dyDescent="0.4">
      <c r="O5746" s="4"/>
      <c r="P5746" s="4"/>
      <c r="V5746" s="4"/>
      <c r="W5746" s="4"/>
      <c r="AG5746" s="9"/>
      <c r="AT5746" s="4"/>
      <c r="AU5746" s="4"/>
      <c r="BA5746" s="4"/>
      <c r="BB5746" s="4"/>
    </row>
    <row r="5747" spans="15:54" x14ac:dyDescent="0.4">
      <c r="O5747" s="4"/>
      <c r="P5747" s="4"/>
      <c r="V5747" s="4"/>
      <c r="W5747" s="4"/>
      <c r="AG5747" s="9"/>
      <c r="AT5747" s="4"/>
      <c r="AU5747" s="4"/>
      <c r="BA5747" s="4"/>
      <c r="BB5747" s="4"/>
    </row>
    <row r="5748" spans="15:54" x14ac:dyDescent="0.4">
      <c r="O5748" s="4"/>
      <c r="P5748" s="4"/>
      <c r="V5748" s="4"/>
      <c r="W5748" s="4"/>
      <c r="AG5748" s="9"/>
      <c r="AT5748" s="4"/>
      <c r="AU5748" s="4"/>
      <c r="BA5748" s="4"/>
      <c r="BB5748" s="4"/>
    </row>
    <row r="5749" spans="15:54" x14ac:dyDescent="0.4">
      <c r="O5749" s="4"/>
      <c r="P5749" s="4"/>
      <c r="V5749" s="4"/>
      <c r="W5749" s="4"/>
      <c r="AG5749" s="9"/>
      <c r="AT5749" s="4"/>
      <c r="AU5749" s="4"/>
      <c r="BA5749" s="4"/>
      <c r="BB5749" s="4"/>
    </row>
    <row r="5750" spans="15:54" x14ac:dyDescent="0.4">
      <c r="O5750" s="4"/>
      <c r="P5750" s="4"/>
      <c r="V5750" s="4"/>
      <c r="W5750" s="4"/>
      <c r="AG5750" s="9"/>
      <c r="AT5750" s="4"/>
      <c r="AU5750" s="4"/>
      <c r="BA5750" s="4"/>
      <c r="BB5750" s="4"/>
    </row>
    <row r="5751" spans="15:54" x14ac:dyDescent="0.4">
      <c r="O5751" s="4"/>
      <c r="P5751" s="4"/>
      <c r="V5751" s="4"/>
      <c r="W5751" s="4"/>
      <c r="AG5751" s="9"/>
      <c r="AT5751" s="4"/>
      <c r="AU5751" s="4"/>
      <c r="BA5751" s="4"/>
      <c r="BB5751" s="4"/>
    </row>
    <row r="5752" spans="15:54" x14ac:dyDescent="0.4">
      <c r="O5752" s="4"/>
      <c r="P5752" s="4"/>
      <c r="V5752" s="4"/>
      <c r="W5752" s="4"/>
      <c r="AG5752" s="9"/>
      <c r="AT5752" s="4"/>
      <c r="AU5752" s="4"/>
      <c r="BA5752" s="4"/>
      <c r="BB5752" s="4"/>
    </row>
    <row r="5753" spans="15:54" x14ac:dyDescent="0.4">
      <c r="O5753" s="4"/>
      <c r="P5753" s="4"/>
      <c r="V5753" s="4"/>
      <c r="W5753" s="4"/>
      <c r="AG5753" s="9"/>
      <c r="AT5753" s="4"/>
      <c r="AU5753" s="4"/>
      <c r="BA5753" s="4"/>
      <c r="BB5753" s="4"/>
    </row>
    <row r="5754" spans="15:54" x14ac:dyDescent="0.4">
      <c r="O5754" s="4"/>
      <c r="P5754" s="4"/>
      <c r="V5754" s="4"/>
      <c r="W5754" s="4"/>
      <c r="AG5754" s="9"/>
      <c r="AT5754" s="4"/>
      <c r="AU5754" s="4"/>
      <c r="BA5754" s="4"/>
      <c r="BB5754" s="4"/>
    </row>
    <row r="5755" spans="15:54" x14ac:dyDescent="0.4">
      <c r="O5755" s="4"/>
      <c r="P5755" s="4"/>
      <c r="V5755" s="4"/>
      <c r="W5755" s="4"/>
      <c r="AG5755" s="9"/>
      <c r="AT5755" s="4"/>
      <c r="AU5755" s="4"/>
      <c r="BA5755" s="4"/>
      <c r="BB5755" s="4"/>
    </row>
    <row r="5756" spans="15:54" x14ac:dyDescent="0.4">
      <c r="O5756" s="4"/>
      <c r="P5756" s="4"/>
      <c r="V5756" s="4"/>
      <c r="W5756" s="4"/>
      <c r="AG5756" s="9"/>
      <c r="AT5756" s="4"/>
      <c r="AU5756" s="4"/>
      <c r="BA5756" s="4"/>
      <c r="BB5756" s="4"/>
    </row>
    <row r="5757" spans="15:54" x14ac:dyDescent="0.4">
      <c r="O5757" s="4"/>
      <c r="P5757" s="4"/>
      <c r="V5757" s="4"/>
      <c r="W5757" s="4"/>
      <c r="AG5757" s="9"/>
      <c r="AT5757" s="4"/>
      <c r="AU5757" s="4"/>
      <c r="BA5757" s="4"/>
      <c r="BB5757" s="4"/>
    </row>
    <row r="5758" spans="15:54" x14ac:dyDescent="0.4">
      <c r="O5758" s="4"/>
      <c r="P5758" s="4"/>
      <c r="V5758" s="4"/>
      <c r="W5758" s="4"/>
      <c r="AG5758" s="9"/>
      <c r="AT5758" s="4"/>
      <c r="AU5758" s="4"/>
      <c r="BA5758" s="4"/>
      <c r="BB5758" s="4"/>
    </row>
    <row r="5759" spans="15:54" x14ac:dyDescent="0.4">
      <c r="O5759" s="4"/>
      <c r="P5759" s="4"/>
      <c r="V5759" s="4"/>
      <c r="W5759" s="4"/>
      <c r="AG5759" s="9"/>
      <c r="AT5759" s="4"/>
      <c r="AU5759" s="4"/>
      <c r="BA5759" s="4"/>
      <c r="BB5759" s="4"/>
    </row>
    <row r="5760" spans="15:54" x14ac:dyDescent="0.4">
      <c r="O5760" s="4"/>
      <c r="P5760" s="4"/>
      <c r="V5760" s="4"/>
      <c r="W5760" s="4"/>
      <c r="AG5760" s="9"/>
      <c r="AT5760" s="4"/>
      <c r="AU5760" s="4"/>
      <c r="BA5760" s="4"/>
      <c r="BB5760" s="4"/>
    </row>
    <row r="5761" spans="15:54" x14ac:dyDescent="0.4">
      <c r="O5761" s="4"/>
      <c r="P5761" s="4"/>
      <c r="V5761" s="4"/>
      <c r="W5761" s="4"/>
      <c r="AG5761" s="9"/>
      <c r="AT5761" s="4"/>
      <c r="AU5761" s="4"/>
      <c r="BA5761" s="4"/>
      <c r="BB5761" s="4"/>
    </row>
    <row r="5762" spans="15:54" x14ac:dyDescent="0.4">
      <c r="O5762" s="4"/>
      <c r="P5762" s="4"/>
      <c r="V5762" s="4"/>
      <c r="W5762" s="4"/>
      <c r="AG5762" s="9"/>
      <c r="AT5762" s="4"/>
      <c r="AU5762" s="4"/>
      <c r="BA5762" s="4"/>
      <c r="BB5762" s="4"/>
    </row>
    <row r="5763" spans="15:54" x14ac:dyDescent="0.4">
      <c r="O5763" s="4"/>
      <c r="P5763" s="4"/>
      <c r="V5763" s="4"/>
      <c r="W5763" s="4"/>
      <c r="AG5763" s="9"/>
      <c r="AT5763" s="4"/>
      <c r="AU5763" s="4"/>
      <c r="BA5763" s="4"/>
      <c r="BB5763" s="4"/>
    </row>
    <row r="5764" spans="15:54" x14ac:dyDescent="0.4">
      <c r="O5764" s="4"/>
      <c r="P5764" s="4"/>
      <c r="V5764" s="4"/>
      <c r="W5764" s="4"/>
      <c r="AG5764" s="9"/>
      <c r="AT5764" s="4"/>
      <c r="AU5764" s="4"/>
      <c r="BA5764" s="4"/>
      <c r="BB5764" s="4"/>
    </row>
    <row r="5765" spans="15:54" x14ac:dyDescent="0.4">
      <c r="O5765" s="4"/>
      <c r="P5765" s="4"/>
      <c r="V5765" s="4"/>
      <c r="W5765" s="4"/>
      <c r="AG5765" s="9"/>
      <c r="AT5765" s="4"/>
      <c r="AU5765" s="4"/>
      <c r="BA5765" s="4"/>
      <c r="BB5765" s="4"/>
    </row>
    <row r="5766" spans="15:54" x14ac:dyDescent="0.4">
      <c r="O5766" s="4"/>
      <c r="P5766" s="4"/>
      <c r="V5766" s="4"/>
      <c r="W5766" s="4"/>
      <c r="AG5766" s="9"/>
      <c r="AT5766" s="4"/>
      <c r="AU5766" s="4"/>
      <c r="BA5766" s="4"/>
      <c r="BB5766" s="4"/>
    </row>
    <row r="5767" spans="15:54" x14ac:dyDescent="0.4">
      <c r="O5767" s="4"/>
      <c r="P5767" s="4"/>
      <c r="V5767" s="4"/>
      <c r="W5767" s="4"/>
      <c r="AG5767" s="9"/>
      <c r="AT5767" s="4"/>
      <c r="AU5767" s="4"/>
      <c r="BA5767" s="4"/>
      <c r="BB5767" s="4"/>
    </row>
    <row r="5768" spans="15:54" x14ac:dyDescent="0.4">
      <c r="O5768" s="4"/>
      <c r="P5768" s="4"/>
      <c r="V5768" s="4"/>
      <c r="W5768" s="4"/>
      <c r="AG5768" s="9"/>
      <c r="AT5768" s="4"/>
      <c r="AU5768" s="4"/>
      <c r="BA5768" s="4"/>
      <c r="BB5768" s="4"/>
    </row>
    <row r="5769" spans="15:54" x14ac:dyDescent="0.4">
      <c r="O5769" s="4"/>
      <c r="P5769" s="4"/>
      <c r="V5769" s="4"/>
      <c r="W5769" s="4"/>
      <c r="AG5769" s="9"/>
      <c r="AT5769" s="4"/>
      <c r="AU5769" s="4"/>
      <c r="BA5769" s="4"/>
      <c r="BB5769" s="4"/>
    </row>
    <row r="5770" spans="15:54" x14ac:dyDescent="0.4">
      <c r="O5770" s="4"/>
      <c r="P5770" s="4"/>
      <c r="V5770" s="4"/>
      <c r="W5770" s="4"/>
      <c r="AG5770" s="9"/>
      <c r="AT5770" s="4"/>
      <c r="AU5770" s="4"/>
      <c r="BA5770" s="4"/>
      <c r="BB5770" s="4"/>
    </row>
    <row r="5771" spans="15:54" x14ac:dyDescent="0.4">
      <c r="O5771" s="4"/>
      <c r="P5771" s="4"/>
      <c r="V5771" s="4"/>
      <c r="W5771" s="4"/>
      <c r="AG5771" s="9"/>
      <c r="AT5771" s="4"/>
      <c r="AU5771" s="4"/>
      <c r="BA5771" s="4"/>
      <c r="BB5771" s="4"/>
    </row>
    <row r="5772" spans="15:54" x14ac:dyDescent="0.4">
      <c r="O5772" s="4"/>
      <c r="P5772" s="4"/>
      <c r="V5772" s="4"/>
      <c r="W5772" s="4"/>
      <c r="AG5772" s="9"/>
      <c r="AT5772" s="4"/>
      <c r="AU5772" s="4"/>
      <c r="BA5772" s="4"/>
      <c r="BB5772" s="4"/>
    </row>
    <row r="5773" spans="15:54" x14ac:dyDescent="0.4">
      <c r="O5773" s="4"/>
      <c r="P5773" s="4"/>
      <c r="V5773" s="4"/>
      <c r="W5773" s="4"/>
      <c r="AG5773" s="9"/>
      <c r="AT5773" s="4"/>
      <c r="AU5773" s="4"/>
      <c r="BA5773" s="4"/>
      <c r="BB5773" s="4"/>
    </row>
    <row r="5774" spans="15:54" x14ac:dyDescent="0.4">
      <c r="O5774" s="4"/>
      <c r="P5774" s="4"/>
      <c r="V5774" s="4"/>
      <c r="W5774" s="4"/>
      <c r="AG5774" s="9"/>
      <c r="AT5774" s="4"/>
      <c r="AU5774" s="4"/>
      <c r="BA5774" s="4"/>
      <c r="BB5774" s="4"/>
    </row>
    <row r="5775" spans="15:54" x14ac:dyDescent="0.4">
      <c r="O5775" s="4"/>
      <c r="P5775" s="4"/>
      <c r="V5775" s="4"/>
      <c r="W5775" s="4"/>
      <c r="AG5775" s="9"/>
      <c r="AT5775" s="4"/>
      <c r="AU5775" s="4"/>
      <c r="BA5775" s="4"/>
      <c r="BB5775" s="4"/>
    </row>
    <row r="5776" spans="15:54" x14ac:dyDescent="0.4">
      <c r="O5776" s="4"/>
      <c r="P5776" s="4"/>
      <c r="V5776" s="4"/>
      <c r="W5776" s="4"/>
      <c r="AT5776" s="4"/>
      <c r="AU5776" s="4"/>
      <c r="BA5776" s="4"/>
      <c r="BB5776" s="4"/>
    </row>
    <row r="5777" spans="15:54" x14ac:dyDescent="0.4">
      <c r="O5777" s="4"/>
      <c r="P5777" s="4"/>
      <c r="V5777" s="4"/>
      <c r="W5777" s="4"/>
      <c r="AT5777" s="4"/>
      <c r="AU5777" s="4"/>
      <c r="BA5777" s="4"/>
      <c r="BB5777" s="4"/>
    </row>
    <row r="5778" spans="15:54" x14ac:dyDescent="0.4">
      <c r="O5778" s="4"/>
      <c r="P5778" s="4"/>
      <c r="V5778" s="4"/>
      <c r="W5778" s="4"/>
      <c r="AG5778" s="9"/>
      <c r="AT5778" s="4"/>
      <c r="AU5778" s="4"/>
      <c r="BA5778" s="4"/>
      <c r="BB5778" s="4"/>
    </row>
    <row r="5779" spans="15:54" x14ac:dyDescent="0.4">
      <c r="O5779" s="4"/>
      <c r="P5779" s="4"/>
      <c r="V5779" s="4"/>
      <c r="W5779" s="4"/>
      <c r="AG5779" s="9"/>
      <c r="AT5779" s="4"/>
      <c r="AU5779" s="4"/>
      <c r="BA5779" s="4"/>
      <c r="BB5779" s="4"/>
    </row>
    <row r="5780" spans="15:54" x14ac:dyDescent="0.4">
      <c r="O5780" s="4"/>
      <c r="P5780" s="4"/>
      <c r="V5780" s="4"/>
      <c r="W5780" s="4"/>
      <c r="AG5780" s="9"/>
      <c r="AT5780" s="4"/>
      <c r="AU5780" s="4"/>
      <c r="BA5780" s="4"/>
      <c r="BB5780" s="4"/>
    </row>
    <row r="5781" spans="15:54" x14ac:dyDescent="0.4">
      <c r="O5781" s="4"/>
      <c r="P5781" s="4"/>
      <c r="V5781" s="4"/>
      <c r="W5781" s="4"/>
      <c r="AG5781" s="9"/>
      <c r="AT5781" s="4"/>
      <c r="AU5781" s="4"/>
      <c r="BA5781" s="4"/>
      <c r="BB5781" s="4"/>
    </row>
    <row r="5782" spans="15:54" x14ac:dyDescent="0.4">
      <c r="O5782" s="4"/>
      <c r="P5782" s="4"/>
      <c r="V5782" s="4"/>
      <c r="W5782" s="4"/>
      <c r="AG5782" s="9"/>
      <c r="AT5782" s="4"/>
      <c r="AU5782" s="4"/>
      <c r="BA5782" s="4"/>
      <c r="BB5782" s="4"/>
    </row>
    <row r="5783" spans="15:54" x14ac:dyDescent="0.4">
      <c r="O5783" s="4"/>
      <c r="P5783" s="4"/>
      <c r="V5783" s="4"/>
      <c r="W5783" s="4"/>
      <c r="AG5783" s="9"/>
      <c r="AT5783" s="4"/>
      <c r="AU5783" s="4"/>
      <c r="BA5783" s="4"/>
      <c r="BB5783" s="4"/>
    </row>
    <row r="5784" spans="15:54" x14ac:dyDescent="0.4">
      <c r="O5784" s="4"/>
      <c r="P5784" s="4"/>
      <c r="V5784" s="4"/>
      <c r="W5784" s="4"/>
      <c r="AG5784" s="9"/>
      <c r="AT5784" s="4"/>
      <c r="AU5784" s="4"/>
      <c r="BA5784" s="4"/>
      <c r="BB5784" s="4"/>
    </row>
    <row r="5785" spans="15:54" x14ac:dyDescent="0.4">
      <c r="O5785" s="4"/>
      <c r="P5785" s="4"/>
      <c r="V5785" s="4"/>
      <c r="W5785" s="4"/>
      <c r="AG5785" s="9"/>
      <c r="AT5785" s="4"/>
      <c r="AU5785" s="4"/>
      <c r="BA5785" s="4"/>
      <c r="BB5785" s="4"/>
    </row>
    <row r="5786" spans="15:54" x14ac:dyDescent="0.4">
      <c r="O5786" s="4"/>
      <c r="P5786" s="4"/>
      <c r="V5786" s="4"/>
      <c r="W5786" s="4"/>
      <c r="AG5786" s="9"/>
      <c r="AT5786" s="4"/>
      <c r="AU5786" s="4"/>
      <c r="BA5786" s="4"/>
      <c r="BB5786" s="4"/>
    </row>
    <row r="5787" spans="15:54" x14ac:dyDescent="0.4">
      <c r="O5787" s="4"/>
      <c r="P5787" s="4"/>
      <c r="V5787" s="4"/>
      <c r="W5787" s="4"/>
      <c r="AG5787" s="9"/>
      <c r="AT5787" s="4"/>
      <c r="AU5787" s="4"/>
      <c r="BA5787" s="4"/>
      <c r="BB5787" s="4"/>
    </row>
    <row r="5788" spans="15:54" x14ac:dyDescent="0.4">
      <c r="O5788" s="4"/>
      <c r="P5788" s="4"/>
      <c r="V5788" s="4"/>
      <c r="W5788" s="4"/>
      <c r="AG5788" s="9"/>
      <c r="AT5788" s="4"/>
      <c r="AU5788" s="4"/>
      <c r="BA5788" s="4"/>
      <c r="BB5788" s="4"/>
    </row>
    <row r="5789" spans="15:54" x14ac:dyDescent="0.4">
      <c r="O5789" s="4"/>
      <c r="P5789" s="4"/>
      <c r="V5789" s="4"/>
      <c r="W5789" s="4"/>
      <c r="AG5789" s="9"/>
      <c r="AT5789" s="4"/>
      <c r="AU5789" s="4"/>
      <c r="BA5789" s="4"/>
      <c r="BB5789" s="4"/>
    </row>
    <row r="5790" spans="15:54" x14ac:dyDescent="0.4">
      <c r="O5790" s="4"/>
      <c r="P5790" s="4"/>
      <c r="V5790" s="4"/>
      <c r="W5790" s="4"/>
      <c r="AG5790" s="9"/>
      <c r="AT5790" s="4"/>
      <c r="AU5790" s="4"/>
      <c r="BA5790" s="4"/>
      <c r="BB5790" s="4"/>
    </row>
    <row r="5791" spans="15:54" x14ac:dyDescent="0.4">
      <c r="O5791" s="4"/>
      <c r="P5791" s="4"/>
      <c r="V5791" s="4"/>
      <c r="W5791" s="4"/>
      <c r="AG5791" s="9"/>
      <c r="AT5791" s="4"/>
      <c r="AU5791" s="4"/>
      <c r="BA5791" s="4"/>
      <c r="BB5791" s="4"/>
    </row>
    <row r="5792" spans="15:54" x14ac:dyDescent="0.4">
      <c r="O5792" s="4"/>
      <c r="P5792" s="4"/>
      <c r="V5792" s="4"/>
      <c r="W5792" s="4"/>
      <c r="AG5792" s="9"/>
      <c r="AT5792" s="4"/>
      <c r="AU5792" s="4"/>
      <c r="BA5792" s="4"/>
      <c r="BB5792" s="4"/>
    </row>
    <row r="5793" spans="15:54" x14ac:dyDescent="0.4">
      <c r="O5793" s="4"/>
      <c r="P5793" s="4"/>
      <c r="V5793" s="4"/>
      <c r="W5793" s="4"/>
      <c r="AG5793" s="9"/>
      <c r="AT5793" s="4"/>
      <c r="AU5793" s="4"/>
      <c r="BA5793" s="4"/>
      <c r="BB5793" s="4"/>
    </row>
    <row r="5794" spans="15:54" x14ac:dyDescent="0.4">
      <c r="O5794" s="4"/>
      <c r="P5794" s="4"/>
      <c r="V5794" s="4"/>
      <c r="W5794" s="4"/>
      <c r="AG5794" s="9"/>
      <c r="AT5794" s="4"/>
      <c r="AU5794" s="4"/>
      <c r="BA5794" s="4"/>
      <c r="BB5794" s="4"/>
    </row>
    <row r="5795" spans="15:54" x14ac:dyDescent="0.4">
      <c r="O5795" s="4"/>
      <c r="P5795" s="4"/>
      <c r="V5795" s="4"/>
      <c r="W5795" s="4"/>
      <c r="AG5795" s="9"/>
      <c r="AT5795" s="4"/>
      <c r="AU5795" s="4"/>
      <c r="BA5795" s="4"/>
      <c r="BB5795" s="4"/>
    </row>
    <row r="5796" spans="15:54" x14ac:dyDescent="0.4">
      <c r="O5796" s="4"/>
      <c r="P5796" s="4"/>
      <c r="V5796" s="4"/>
      <c r="W5796" s="4"/>
      <c r="AG5796" s="9"/>
      <c r="AT5796" s="4"/>
      <c r="AU5796" s="4"/>
      <c r="BA5796" s="4"/>
      <c r="BB5796" s="4"/>
    </row>
    <row r="5797" spans="15:54" x14ac:dyDescent="0.4">
      <c r="O5797" s="4"/>
      <c r="P5797" s="4"/>
      <c r="V5797" s="4"/>
      <c r="W5797" s="4"/>
      <c r="AT5797" s="4"/>
      <c r="AU5797" s="4"/>
      <c r="BA5797" s="4"/>
      <c r="BB5797" s="4"/>
    </row>
    <row r="5798" spans="15:54" x14ac:dyDescent="0.4">
      <c r="O5798" s="4"/>
      <c r="P5798" s="4"/>
      <c r="V5798" s="4"/>
      <c r="W5798" s="4"/>
      <c r="AG5798" s="9"/>
      <c r="AT5798" s="4"/>
      <c r="AU5798" s="4"/>
      <c r="BA5798" s="4"/>
      <c r="BB5798" s="4"/>
    </row>
    <row r="5799" spans="15:54" x14ac:dyDescent="0.4">
      <c r="O5799" s="4"/>
      <c r="P5799" s="4"/>
      <c r="V5799" s="4"/>
      <c r="W5799" s="4"/>
      <c r="AG5799" s="9"/>
      <c r="AT5799" s="4"/>
      <c r="AU5799" s="4"/>
      <c r="BA5799" s="4"/>
      <c r="BB5799" s="4"/>
    </row>
    <row r="5800" spans="15:54" x14ac:dyDescent="0.4">
      <c r="O5800" s="4"/>
      <c r="P5800" s="4"/>
      <c r="V5800" s="4"/>
      <c r="W5800" s="4"/>
      <c r="AG5800" s="9"/>
      <c r="AT5800" s="4"/>
      <c r="AU5800" s="4"/>
      <c r="BA5800" s="4"/>
      <c r="BB5800" s="4"/>
    </row>
    <row r="5801" spans="15:54" x14ac:dyDescent="0.4">
      <c r="O5801" s="4"/>
      <c r="P5801" s="4"/>
      <c r="V5801" s="4"/>
      <c r="W5801" s="4"/>
      <c r="AG5801" s="9"/>
      <c r="AT5801" s="4"/>
      <c r="AU5801" s="4"/>
      <c r="BA5801" s="4"/>
      <c r="BB5801" s="4"/>
    </row>
    <row r="5802" spans="15:54" x14ac:dyDescent="0.4">
      <c r="O5802" s="4"/>
      <c r="P5802" s="4"/>
      <c r="V5802" s="4"/>
      <c r="W5802" s="4"/>
      <c r="AG5802" s="9"/>
      <c r="AT5802" s="4"/>
      <c r="AU5802" s="4"/>
      <c r="BA5802" s="4"/>
      <c r="BB5802" s="4"/>
    </row>
    <row r="5803" spans="15:54" x14ac:dyDescent="0.4">
      <c r="O5803" s="4"/>
      <c r="P5803" s="4"/>
      <c r="V5803" s="4"/>
      <c r="W5803" s="4"/>
      <c r="AG5803" s="9"/>
      <c r="AT5803" s="4"/>
      <c r="AU5803" s="4"/>
      <c r="BA5803" s="4"/>
      <c r="BB5803" s="4"/>
    </row>
    <row r="5804" spans="15:54" x14ac:dyDescent="0.4">
      <c r="O5804" s="4"/>
      <c r="P5804" s="4"/>
      <c r="V5804" s="4"/>
      <c r="W5804" s="4"/>
      <c r="AG5804" s="9"/>
      <c r="AT5804" s="4"/>
      <c r="AU5804" s="4"/>
      <c r="BA5804" s="4"/>
      <c r="BB5804" s="4"/>
    </row>
    <row r="5805" spans="15:54" x14ac:dyDescent="0.4">
      <c r="O5805" s="4"/>
      <c r="P5805" s="4"/>
      <c r="V5805" s="4"/>
      <c r="W5805" s="4"/>
      <c r="AG5805" s="9"/>
      <c r="AT5805" s="4"/>
      <c r="AU5805" s="4"/>
      <c r="BA5805" s="4"/>
      <c r="BB5805" s="4"/>
    </row>
    <row r="5806" spans="15:54" x14ac:dyDescent="0.4">
      <c r="O5806" s="4"/>
      <c r="P5806" s="4"/>
      <c r="V5806" s="4"/>
      <c r="W5806" s="4"/>
      <c r="AG5806" s="9"/>
      <c r="AT5806" s="4"/>
      <c r="AU5806" s="4"/>
      <c r="BA5806" s="4"/>
      <c r="BB5806" s="4"/>
    </row>
    <row r="5807" spans="15:54" x14ac:dyDescent="0.4">
      <c r="O5807" s="4"/>
      <c r="P5807" s="4"/>
      <c r="V5807" s="4"/>
      <c r="W5807" s="4"/>
      <c r="AG5807" s="9"/>
      <c r="AT5807" s="4"/>
      <c r="AU5807" s="4"/>
      <c r="BA5807" s="4"/>
      <c r="BB5807" s="4"/>
    </row>
    <row r="5808" spans="15:54" x14ac:dyDescent="0.4">
      <c r="O5808" s="4"/>
      <c r="P5808" s="4"/>
      <c r="V5808" s="4"/>
      <c r="W5808" s="4"/>
      <c r="AG5808" s="9"/>
      <c r="AT5808" s="4"/>
      <c r="AU5808" s="4"/>
      <c r="BA5808" s="4"/>
      <c r="BB5808" s="4"/>
    </row>
    <row r="5809" spans="15:54" x14ac:dyDescent="0.4">
      <c r="O5809" s="4"/>
      <c r="P5809" s="4"/>
      <c r="V5809" s="4"/>
      <c r="W5809" s="4"/>
      <c r="AG5809" s="9"/>
      <c r="AT5809" s="4"/>
      <c r="AU5809" s="4"/>
      <c r="BA5809" s="4"/>
      <c r="BB5809" s="4"/>
    </row>
    <row r="5810" spans="15:54" x14ac:dyDescent="0.4">
      <c r="O5810" s="4"/>
      <c r="P5810" s="4"/>
      <c r="V5810" s="4"/>
      <c r="W5810" s="4"/>
      <c r="AG5810" s="9"/>
      <c r="AT5810" s="4"/>
      <c r="AU5810" s="4"/>
      <c r="BA5810" s="4"/>
      <c r="BB5810" s="4"/>
    </row>
    <row r="5811" spans="15:54" x14ac:dyDescent="0.4">
      <c r="O5811" s="4"/>
      <c r="P5811" s="4"/>
      <c r="V5811" s="4"/>
      <c r="W5811" s="4"/>
      <c r="AG5811" s="9"/>
      <c r="AT5811" s="4"/>
      <c r="AU5811" s="4"/>
      <c r="BA5811" s="4"/>
      <c r="BB5811" s="4"/>
    </row>
    <row r="5812" spans="15:54" x14ac:dyDescent="0.4">
      <c r="O5812" s="4"/>
      <c r="P5812" s="4"/>
      <c r="V5812" s="4"/>
      <c r="W5812" s="4"/>
      <c r="AG5812" s="9"/>
      <c r="AT5812" s="4"/>
      <c r="AU5812" s="4"/>
      <c r="BA5812" s="4"/>
      <c r="BB5812" s="4"/>
    </row>
    <row r="5813" spans="15:54" x14ac:dyDescent="0.4">
      <c r="O5813" s="4"/>
      <c r="P5813" s="4"/>
      <c r="V5813" s="4"/>
      <c r="W5813" s="4"/>
      <c r="AG5813" s="9"/>
      <c r="AT5813" s="4"/>
      <c r="AU5813" s="4"/>
      <c r="BA5813" s="4"/>
      <c r="BB5813" s="4"/>
    </row>
    <row r="5814" spans="15:54" x14ac:dyDescent="0.4">
      <c r="O5814" s="4"/>
      <c r="P5814" s="4"/>
      <c r="V5814" s="4"/>
      <c r="W5814" s="4"/>
      <c r="AG5814" s="9"/>
      <c r="AT5814" s="4"/>
      <c r="AU5814" s="4"/>
      <c r="BA5814" s="4"/>
      <c r="BB5814" s="4"/>
    </row>
    <row r="5815" spans="15:54" x14ac:dyDescent="0.4">
      <c r="O5815" s="4"/>
      <c r="P5815" s="4"/>
      <c r="V5815" s="4"/>
      <c r="W5815" s="4"/>
      <c r="AG5815" s="9"/>
      <c r="AT5815" s="4"/>
      <c r="AU5815" s="4"/>
      <c r="BA5815" s="4"/>
      <c r="BB5815" s="4"/>
    </row>
    <row r="5816" spans="15:54" x14ac:dyDescent="0.4">
      <c r="O5816" s="4"/>
      <c r="P5816" s="4"/>
      <c r="V5816" s="4"/>
      <c r="W5816" s="4"/>
      <c r="AG5816" s="9"/>
      <c r="AT5816" s="4"/>
      <c r="AU5816" s="4"/>
      <c r="BA5816" s="4"/>
      <c r="BB5816" s="4"/>
    </row>
    <row r="5817" spans="15:54" x14ac:dyDescent="0.4">
      <c r="O5817" s="4"/>
      <c r="P5817" s="4"/>
      <c r="V5817" s="4"/>
      <c r="W5817" s="4"/>
      <c r="AG5817" s="9"/>
      <c r="AT5817" s="4"/>
      <c r="AU5817" s="4"/>
      <c r="BA5817" s="4"/>
      <c r="BB5817" s="4"/>
    </row>
    <row r="5818" spans="15:54" x14ac:dyDescent="0.4">
      <c r="O5818" s="4"/>
      <c r="P5818" s="4"/>
      <c r="V5818" s="4"/>
      <c r="W5818" s="4"/>
      <c r="AG5818" s="9"/>
      <c r="AT5818" s="4"/>
      <c r="AU5818" s="4"/>
      <c r="BA5818" s="4"/>
      <c r="BB5818" s="4"/>
    </row>
    <row r="5819" spans="15:54" x14ac:dyDescent="0.4">
      <c r="O5819" s="4"/>
      <c r="P5819" s="4"/>
      <c r="V5819" s="4"/>
      <c r="W5819" s="4"/>
      <c r="AG5819" s="9"/>
      <c r="AT5819" s="4"/>
      <c r="AU5819" s="4"/>
      <c r="BA5819" s="4"/>
      <c r="BB5819" s="4"/>
    </row>
    <row r="5820" spans="15:54" x14ac:dyDescent="0.4">
      <c r="O5820" s="4"/>
      <c r="P5820" s="4"/>
      <c r="V5820" s="4"/>
      <c r="W5820" s="4"/>
      <c r="AG5820" s="9"/>
      <c r="AT5820" s="4"/>
      <c r="AU5820" s="4"/>
      <c r="BA5820" s="4"/>
      <c r="BB5820" s="4"/>
    </row>
    <row r="5821" spans="15:54" x14ac:dyDescent="0.4">
      <c r="O5821" s="4"/>
      <c r="P5821" s="4"/>
      <c r="V5821" s="4"/>
      <c r="W5821" s="4"/>
      <c r="AG5821" s="9"/>
      <c r="AT5821" s="4"/>
      <c r="AU5821" s="4"/>
      <c r="BA5821" s="4"/>
      <c r="BB5821" s="4"/>
    </row>
    <row r="5822" spans="15:54" x14ac:dyDescent="0.4">
      <c r="O5822" s="4"/>
      <c r="P5822" s="4"/>
      <c r="V5822" s="4"/>
      <c r="W5822" s="4"/>
      <c r="AG5822" s="9"/>
      <c r="AT5822" s="4"/>
      <c r="AU5822" s="4"/>
      <c r="BA5822" s="4"/>
      <c r="BB5822" s="4"/>
    </row>
    <row r="5823" spans="15:54" x14ac:dyDescent="0.4">
      <c r="O5823" s="4"/>
      <c r="P5823" s="4"/>
      <c r="V5823" s="4"/>
      <c r="W5823" s="4"/>
      <c r="AG5823" s="9"/>
      <c r="AT5823" s="4"/>
      <c r="AU5823" s="4"/>
      <c r="BA5823" s="4"/>
      <c r="BB5823" s="4"/>
    </row>
    <row r="5824" spans="15:54" x14ac:dyDescent="0.4">
      <c r="O5824" s="4"/>
      <c r="P5824" s="4"/>
      <c r="V5824" s="4"/>
      <c r="W5824" s="4"/>
      <c r="AG5824" s="9"/>
      <c r="AT5824" s="4"/>
      <c r="AU5824" s="4"/>
      <c r="BA5824" s="4"/>
      <c r="BB5824" s="4"/>
    </row>
    <row r="5825" spans="15:54" x14ac:dyDescent="0.4">
      <c r="O5825" s="4"/>
      <c r="P5825" s="4"/>
      <c r="V5825" s="4"/>
      <c r="W5825" s="4"/>
      <c r="AG5825" s="9"/>
      <c r="AT5825" s="4"/>
      <c r="AU5825" s="4"/>
      <c r="BA5825" s="4"/>
      <c r="BB5825" s="4"/>
    </row>
    <row r="5826" spans="15:54" x14ac:dyDescent="0.4">
      <c r="O5826" s="4"/>
      <c r="P5826" s="4"/>
      <c r="V5826" s="4"/>
      <c r="W5826" s="4"/>
      <c r="AG5826" s="9"/>
      <c r="AT5826" s="4"/>
      <c r="AU5826" s="4"/>
      <c r="BA5826" s="4"/>
      <c r="BB5826" s="4"/>
    </row>
    <row r="5827" spans="15:54" x14ac:dyDescent="0.4">
      <c r="O5827" s="4"/>
      <c r="P5827" s="4"/>
      <c r="V5827" s="4"/>
      <c r="W5827" s="4"/>
      <c r="AG5827" s="9"/>
      <c r="AT5827" s="4"/>
      <c r="AU5827" s="4"/>
      <c r="BA5827" s="4"/>
      <c r="BB5827" s="4"/>
    </row>
    <row r="5828" spans="15:54" x14ac:dyDescent="0.4">
      <c r="O5828" s="4"/>
      <c r="P5828" s="4"/>
      <c r="V5828" s="4"/>
      <c r="W5828" s="4"/>
      <c r="AG5828" s="9"/>
      <c r="AT5828" s="4"/>
      <c r="AU5828" s="4"/>
      <c r="BA5828" s="4"/>
      <c r="BB5828" s="4"/>
    </row>
    <row r="5829" spans="15:54" x14ac:dyDescent="0.4">
      <c r="O5829" s="4"/>
      <c r="P5829" s="4"/>
      <c r="V5829" s="4"/>
      <c r="W5829" s="4"/>
      <c r="AG5829" s="9"/>
      <c r="AT5829" s="4"/>
      <c r="AU5829" s="4"/>
      <c r="BA5829" s="4"/>
      <c r="BB5829" s="4"/>
    </row>
    <row r="5830" spans="15:54" x14ac:dyDescent="0.4">
      <c r="O5830" s="4"/>
      <c r="P5830" s="4"/>
      <c r="V5830" s="4"/>
      <c r="W5830" s="4"/>
      <c r="AG5830" s="9"/>
      <c r="AT5830" s="4"/>
      <c r="AU5830" s="4"/>
      <c r="BA5830" s="4"/>
      <c r="BB5830" s="4"/>
    </row>
    <row r="5831" spans="15:54" x14ac:dyDescent="0.4">
      <c r="O5831" s="4"/>
      <c r="P5831" s="4"/>
      <c r="V5831" s="4"/>
      <c r="W5831" s="4"/>
      <c r="AG5831" s="9"/>
      <c r="AT5831" s="4"/>
      <c r="AU5831" s="4"/>
      <c r="BA5831" s="4"/>
      <c r="BB5831" s="4"/>
    </row>
    <row r="5832" spans="15:54" x14ac:dyDescent="0.4">
      <c r="O5832" s="4"/>
      <c r="P5832" s="4"/>
      <c r="V5832" s="4"/>
      <c r="W5832" s="4"/>
      <c r="AG5832" s="9"/>
      <c r="AT5832" s="4"/>
      <c r="AU5832" s="4"/>
      <c r="BA5832" s="4"/>
      <c r="BB5832" s="4"/>
    </row>
    <row r="5833" spans="15:54" x14ac:dyDescent="0.4">
      <c r="O5833" s="4"/>
      <c r="P5833" s="4"/>
      <c r="V5833" s="4"/>
      <c r="W5833" s="4"/>
      <c r="AG5833" s="9"/>
      <c r="AT5833" s="4"/>
      <c r="AU5833" s="4"/>
      <c r="BA5833" s="4"/>
      <c r="BB5833" s="4"/>
    </row>
    <row r="5834" spans="15:54" x14ac:dyDescent="0.4">
      <c r="O5834" s="4"/>
      <c r="P5834" s="4"/>
      <c r="V5834" s="4"/>
      <c r="W5834" s="4"/>
      <c r="AG5834" s="9"/>
      <c r="AT5834" s="4"/>
      <c r="AU5834" s="4"/>
      <c r="BA5834" s="4"/>
      <c r="BB5834" s="4"/>
    </row>
    <row r="5835" spans="15:54" x14ac:dyDescent="0.4">
      <c r="O5835" s="4"/>
      <c r="P5835" s="4"/>
      <c r="V5835" s="4"/>
      <c r="W5835" s="4"/>
      <c r="AG5835" s="9"/>
      <c r="AT5835" s="4"/>
      <c r="AU5835" s="4"/>
      <c r="BA5835" s="4"/>
      <c r="BB5835" s="4"/>
    </row>
    <row r="5836" spans="15:54" x14ac:dyDescent="0.4">
      <c r="O5836" s="4"/>
      <c r="P5836" s="4"/>
      <c r="V5836" s="4"/>
      <c r="W5836" s="4"/>
      <c r="AG5836" s="9"/>
      <c r="AT5836" s="4"/>
      <c r="AU5836" s="4"/>
      <c r="BA5836" s="4"/>
      <c r="BB5836" s="4"/>
    </row>
    <row r="5837" spans="15:54" x14ac:dyDescent="0.4">
      <c r="O5837" s="4"/>
      <c r="P5837" s="4"/>
      <c r="V5837" s="4"/>
      <c r="W5837" s="4"/>
      <c r="AG5837" s="9"/>
      <c r="AT5837" s="4"/>
      <c r="AU5837" s="4"/>
      <c r="BA5837" s="4"/>
      <c r="BB5837" s="4"/>
    </row>
    <row r="5838" spans="15:54" x14ac:dyDescent="0.4">
      <c r="O5838" s="4"/>
      <c r="P5838" s="4"/>
      <c r="V5838" s="4"/>
      <c r="W5838" s="4"/>
      <c r="AG5838" s="9"/>
      <c r="AT5838" s="4"/>
      <c r="AU5838" s="4"/>
      <c r="BA5838" s="4"/>
      <c r="BB5838" s="4"/>
    </row>
    <row r="5839" spans="15:54" x14ac:dyDescent="0.4">
      <c r="O5839" s="4"/>
      <c r="P5839" s="4"/>
      <c r="V5839" s="4"/>
      <c r="W5839" s="4"/>
      <c r="AG5839" s="9"/>
      <c r="AT5839" s="4"/>
      <c r="AU5839" s="4"/>
      <c r="BA5839" s="4"/>
      <c r="BB5839" s="4"/>
    </row>
    <row r="5840" spans="15:54" x14ac:dyDescent="0.4">
      <c r="O5840" s="4"/>
      <c r="P5840" s="4"/>
      <c r="V5840" s="4"/>
      <c r="W5840" s="4"/>
      <c r="AG5840" s="9"/>
      <c r="AT5840" s="4"/>
      <c r="AU5840" s="4"/>
      <c r="BA5840" s="4"/>
      <c r="BB5840" s="4"/>
    </row>
    <row r="5841" spans="15:54" x14ac:dyDescent="0.4">
      <c r="O5841" s="4"/>
      <c r="P5841" s="4"/>
      <c r="V5841" s="4"/>
      <c r="W5841" s="4"/>
      <c r="AG5841" s="9"/>
      <c r="AT5841" s="4"/>
      <c r="AU5841" s="4"/>
      <c r="BA5841" s="4"/>
      <c r="BB5841" s="4"/>
    </row>
    <row r="5842" spans="15:54" x14ac:dyDescent="0.4">
      <c r="O5842" s="4"/>
      <c r="P5842" s="4"/>
      <c r="V5842" s="4"/>
      <c r="W5842" s="4"/>
      <c r="AG5842" s="9"/>
      <c r="AT5842" s="4"/>
      <c r="AU5842" s="4"/>
      <c r="BA5842" s="4"/>
      <c r="BB5842" s="4"/>
    </row>
    <row r="5843" spans="15:54" x14ac:dyDescent="0.4">
      <c r="O5843" s="4"/>
      <c r="P5843" s="4"/>
      <c r="V5843" s="4"/>
      <c r="W5843" s="4"/>
      <c r="AG5843" s="9"/>
      <c r="AT5843" s="4"/>
      <c r="AU5843" s="4"/>
      <c r="BA5843" s="4"/>
      <c r="BB5843" s="4"/>
    </row>
    <row r="5844" spans="15:54" x14ac:dyDescent="0.4">
      <c r="O5844" s="4"/>
      <c r="P5844" s="4"/>
      <c r="V5844" s="4"/>
      <c r="W5844" s="4"/>
      <c r="AG5844" s="9"/>
      <c r="AT5844" s="4"/>
      <c r="AU5844" s="4"/>
      <c r="BA5844" s="4"/>
      <c r="BB5844" s="4"/>
    </row>
    <row r="5845" spans="15:54" x14ac:dyDescent="0.4">
      <c r="O5845" s="4"/>
      <c r="P5845" s="4"/>
      <c r="V5845" s="4"/>
      <c r="W5845" s="4"/>
      <c r="AG5845" s="9"/>
      <c r="AT5845" s="4"/>
      <c r="AU5845" s="4"/>
      <c r="BA5845" s="4"/>
      <c r="BB5845" s="4"/>
    </row>
    <row r="5846" spans="15:54" x14ac:dyDescent="0.4">
      <c r="O5846" s="4"/>
      <c r="P5846" s="4"/>
      <c r="V5846" s="4"/>
      <c r="W5846" s="4"/>
      <c r="AG5846" s="9"/>
      <c r="AT5846" s="4"/>
      <c r="AU5846" s="4"/>
      <c r="BA5846" s="4"/>
      <c r="BB5846" s="4"/>
    </row>
    <row r="5847" spans="15:54" x14ac:dyDescent="0.4">
      <c r="O5847" s="4"/>
      <c r="P5847" s="4"/>
      <c r="V5847" s="4"/>
      <c r="W5847" s="4"/>
      <c r="AG5847" s="9"/>
      <c r="AT5847" s="4"/>
      <c r="AU5847" s="4"/>
      <c r="BA5847" s="4"/>
      <c r="BB5847" s="4"/>
    </row>
    <row r="5848" spans="15:54" x14ac:dyDescent="0.4">
      <c r="O5848" s="4"/>
      <c r="P5848" s="4"/>
      <c r="V5848" s="4"/>
      <c r="W5848" s="4"/>
      <c r="AG5848" s="9"/>
      <c r="AT5848" s="4"/>
      <c r="AU5848" s="4"/>
      <c r="BA5848" s="4"/>
      <c r="BB5848" s="4"/>
    </row>
    <row r="5849" spans="15:54" x14ac:dyDescent="0.4">
      <c r="O5849" s="4"/>
      <c r="P5849" s="4"/>
      <c r="V5849" s="4"/>
      <c r="W5849" s="4"/>
      <c r="AG5849" s="9"/>
      <c r="AT5849" s="4"/>
      <c r="AU5849" s="4"/>
      <c r="BA5849" s="4"/>
      <c r="BB5849" s="4"/>
    </row>
    <row r="5850" spans="15:54" x14ac:dyDescent="0.4">
      <c r="O5850" s="4"/>
      <c r="P5850" s="4"/>
      <c r="V5850" s="4"/>
      <c r="W5850" s="4"/>
      <c r="AG5850" s="9"/>
      <c r="AT5850" s="4"/>
      <c r="AU5850" s="4"/>
      <c r="BA5850" s="4"/>
      <c r="BB5850" s="4"/>
    </row>
    <row r="5851" spans="15:54" x14ac:dyDescent="0.4">
      <c r="O5851" s="4"/>
      <c r="P5851" s="4"/>
      <c r="V5851" s="4"/>
      <c r="W5851" s="4"/>
      <c r="AG5851" s="9"/>
      <c r="AT5851" s="4"/>
      <c r="AU5851" s="4"/>
      <c r="BA5851" s="4"/>
      <c r="BB5851" s="4"/>
    </row>
    <row r="5852" spans="15:54" x14ac:dyDescent="0.4">
      <c r="O5852" s="4"/>
      <c r="P5852" s="4"/>
      <c r="V5852" s="4"/>
      <c r="W5852" s="4"/>
      <c r="AG5852" s="9"/>
      <c r="AT5852" s="4"/>
      <c r="AU5852" s="4"/>
      <c r="BA5852" s="4"/>
      <c r="BB5852" s="4"/>
    </row>
    <row r="5853" spans="15:54" x14ac:dyDescent="0.4">
      <c r="O5853" s="4"/>
      <c r="P5853" s="4"/>
      <c r="V5853" s="4"/>
      <c r="W5853" s="4"/>
      <c r="AG5853" s="9"/>
      <c r="AT5853" s="4"/>
      <c r="AU5853" s="4"/>
      <c r="BA5853" s="4"/>
      <c r="BB5853" s="4"/>
    </row>
    <row r="5854" spans="15:54" x14ac:dyDescent="0.4">
      <c r="O5854" s="4"/>
      <c r="P5854" s="4"/>
      <c r="V5854" s="4"/>
      <c r="W5854" s="4"/>
      <c r="AG5854" s="9"/>
      <c r="AT5854" s="4"/>
      <c r="AU5854" s="4"/>
      <c r="BA5854" s="4"/>
      <c r="BB5854" s="4"/>
    </row>
    <row r="5855" spans="15:54" x14ac:dyDescent="0.4">
      <c r="O5855" s="4"/>
      <c r="P5855" s="4"/>
      <c r="V5855" s="4"/>
      <c r="W5855" s="4"/>
      <c r="AG5855" s="9"/>
      <c r="AT5855" s="4"/>
      <c r="AU5855" s="4"/>
      <c r="BA5855" s="4"/>
      <c r="BB5855" s="4"/>
    </row>
    <row r="5856" spans="15:54" x14ac:dyDescent="0.4">
      <c r="O5856" s="4"/>
      <c r="P5856" s="4"/>
      <c r="V5856" s="4"/>
      <c r="W5856" s="4"/>
      <c r="AG5856" s="9"/>
      <c r="AT5856" s="4"/>
      <c r="AU5856" s="4"/>
      <c r="BA5856" s="4"/>
      <c r="BB5856" s="4"/>
    </row>
    <row r="5857" spans="15:54" x14ac:dyDescent="0.4">
      <c r="O5857" s="4"/>
      <c r="P5857" s="4"/>
      <c r="V5857" s="4"/>
      <c r="W5857" s="4"/>
      <c r="AG5857" s="9"/>
      <c r="AT5857" s="4"/>
      <c r="AU5857" s="4"/>
      <c r="BA5857" s="4"/>
      <c r="BB5857" s="4"/>
    </row>
    <row r="5858" spans="15:54" x14ac:dyDescent="0.4">
      <c r="O5858" s="4"/>
      <c r="P5858" s="4"/>
      <c r="V5858" s="4"/>
      <c r="W5858" s="4"/>
      <c r="AT5858" s="4"/>
      <c r="AU5858" s="4"/>
      <c r="BA5858" s="4"/>
      <c r="BB5858" s="4"/>
    </row>
    <row r="5859" spans="15:54" x14ac:dyDescent="0.4">
      <c r="O5859" s="4"/>
      <c r="P5859" s="4"/>
      <c r="V5859" s="4"/>
      <c r="W5859" s="4"/>
      <c r="AG5859" s="9"/>
      <c r="AT5859" s="4"/>
      <c r="AU5859" s="4"/>
      <c r="BA5859" s="4"/>
      <c r="BB5859" s="4"/>
    </row>
    <row r="5860" spans="15:54" x14ac:dyDescent="0.4">
      <c r="O5860" s="4"/>
      <c r="P5860" s="4"/>
      <c r="V5860" s="4"/>
      <c r="W5860" s="4"/>
      <c r="AG5860" s="9"/>
      <c r="AT5860" s="4"/>
      <c r="AU5860" s="4"/>
      <c r="BA5860" s="4"/>
      <c r="BB5860" s="4"/>
    </row>
    <row r="5861" spans="15:54" x14ac:dyDescent="0.4">
      <c r="O5861" s="4"/>
      <c r="P5861" s="4"/>
      <c r="V5861" s="4"/>
      <c r="W5861" s="4"/>
      <c r="AG5861" s="9"/>
      <c r="AT5861" s="4"/>
      <c r="AU5861" s="4"/>
      <c r="BA5861" s="4"/>
      <c r="BB5861" s="4"/>
    </row>
    <row r="5862" spans="15:54" x14ac:dyDescent="0.4">
      <c r="O5862" s="4"/>
      <c r="P5862" s="4"/>
      <c r="V5862" s="4"/>
      <c r="W5862" s="4"/>
      <c r="AG5862" s="9"/>
      <c r="AT5862" s="4"/>
      <c r="AU5862" s="4"/>
      <c r="BA5862" s="4"/>
      <c r="BB5862" s="4"/>
    </row>
    <row r="5863" spans="15:54" x14ac:dyDescent="0.4">
      <c r="O5863" s="4"/>
      <c r="P5863" s="4"/>
      <c r="V5863" s="4"/>
      <c r="W5863" s="4"/>
      <c r="AG5863" s="9"/>
      <c r="AT5863" s="4"/>
      <c r="AU5863" s="4"/>
      <c r="BA5863" s="4"/>
      <c r="BB5863" s="4"/>
    </row>
    <row r="5864" spans="15:54" x14ac:dyDescent="0.4">
      <c r="O5864" s="4"/>
      <c r="P5864" s="4"/>
      <c r="V5864" s="4"/>
      <c r="W5864" s="4"/>
      <c r="AG5864" s="9"/>
      <c r="AT5864" s="4"/>
      <c r="AU5864" s="4"/>
      <c r="BA5864" s="4"/>
      <c r="BB5864" s="4"/>
    </row>
    <row r="5865" spans="15:54" x14ac:dyDescent="0.4">
      <c r="O5865" s="4"/>
      <c r="P5865" s="4"/>
      <c r="V5865" s="4"/>
      <c r="W5865" s="4"/>
      <c r="AG5865" s="9"/>
      <c r="AT5865" s="4"/>
      <c r="AU5865" s="4"/>
      <c r="BA5865" s="4"/>
      <c r="BB5865" s="4"/>
    </row>
    <row r="5866" spans="15:54" x14ac:dyDescent="0.4">
      <c r="O5866" s="4"/>
      <c r="P5866" s="4"/>
      <c r="V5866" s="4"/>
      <c r="W5866" s="4"/>
      <c r="AG5866" s="9"/>
      <c r="AT5866" s="4"/>
      <c r="AU5866" s="4"/>
      <c r="BA5866" s="4"/>
      <c r="BB5866" s="4"/>
    </row>
    <row r="5867" spans="15:54" x14ac:dyDescent="0.4">
      <c r="O5867" s="4"/>
      <c r="P5867" s="4"/>
      <c r="V5867" s="4"/>
      <c r="W5867" s="4"/>
      <c r="AG5867" s="9"/>
      <c r="AT5867" s="4"/>
      <c r="AU5867" s="4"/>
      <c r="BA5867" s="4"/>
      <c r="BB5867" s="4"/>
    </row>
    <row r="5868" spans="15:54" x14ac:dyDescent="0.4">
      <c r="O5868" s="4"/>
      <c r="P5868" s="4"/>
      <c r="V5868" s="4"/>
      <c r="W5868" s="4"/>
      <c r="AG5868" s="9"/>
      <c r="AT5868" s="4"/>
      <c r="AU5868" s="4"/>
      <c r="BA5868" s="4"/>
      <c r="BB5868" s="4"/>
    </row>
    <row r="5869" spans="15:54" x14ac:dyDescent="0.4">
      <c r="O5869" s="4"/>
      <c r="P5869" s="4"/>
      <c r="V5869" s="4"/>
      <c r="W5869" s="4"/>
      <c r="AG5869" s="9"/>
      <c r="AT5869" s="4"/>
      <c r="AU5869" s="4"/>
      <c r="BA5869" s="4"/>
      <c r="BB5869" s="4"/>
    </row>
    <row r="5870" spans="15:54" x14ac:dyDescent="0.4">
      <c r="O5870" s="4"/>
      <c r="P5870" s="4"/>
      <c r="V5870" s="4"/>
      <c r="W5870" s="4"/>
      <c r="AG5870" s="9"/>
      <c r="AT5870" s="4"/>
      <c r="AU5870" s="4"/>
      <c r="BA5870" s="4"/>
      <c r="BB5870" s="4"/>
    </row>
    <row r="5871" spans="15:54" x14ac:dyDescent="0.4">
      <c r="O5871" s="4"/>
      <c r="P5871" s="4"/>
      <c r="V5871" s="4"/>
      <c r="W5871" s="4"/>
      <c r="AG5871" s="9"/>
      <c r="AT5871" s="4"/>
      <c r="AU5871" s="4"/>
      <c r="BA5871" s="4"/>
      <c r="BB5871" s="4"/>
    </row>
    <row r="5872" spans="15:54" x14ac:dyDescent="0.4">
      <c r="O5872" s="4"/>
      <c r="P5872" s="4"/>
      <c r="V5872" s="4"/>
      <c r="W5872" s="4"/>
      <c r="AG5872" s="9"/>
      <c r="AT5872" s="4"/>
      <c r="AU5872" s="4"/>
      <c r="BA5872" s="4"/>
      <c r="BB5872" s="4"/>
    </row>
    <row r="5873" spans="15:54" x14ac:dyDescent="0.4">
      <c r="O5873" s="4"/>
      <c r="P5873" s="4"/>
      <c r="V5873" s="4"/>
      <c r="W5873" s="4"/>
      <c r="AG5873" s="9"/>
      <c r="AT5873" s="4"/>
      <c r="AU5873" s="4"/>
      <c r="BA5873" s="4"/>
      <c r="BB5873" s="4"/>
    </row>
    <row r="5874" spans="15:54" x14ac:dyDescent="0.4">
      <c r="O5874" s="4"/>
      <c r="P5874" s="4"/>
      <c r="V5874" s="4"/>
      <c r="W5874" s="4"/>
      <c r="AG5874" s="9"/>
      <c r="AT5874" s="4"/>
      <c r="AU5874" s="4"/>
      <c r="BA5874" s="4"/>
      <c r="BB5874" s="4"/>
    </row>
    <row r="5875" spans="15:54" x14ac:dyDescent="0.4">
      <c r="O5875" s="4"/>
      <c r="P5875" s="4"/>
      <c r="V5875" s="4"/>
      <c r="W5875" s="4"/>
      <c r="AG5875" s="9"/>
      <c r="AT5875" s="4"/>
      <c r="AU5875" s="4"/>
      <c r="BA5875" s="4"/>
      <c r="BB5875" s="4"/>
    </row>
    <row r="5876" spans="15:54" x14ac:dyDescent="0.4">
      <c r="O5876" s="4"/>
      <c r="P5876" s="4"/>
      <c r="V5876" s="4"/>
      <c r="W5876" s="4"/>
      <c r="AG5876" s="9"/>
      <c r="AT5876" s="4"/>
      <c r="AU5876" s="4"/>
      <c r="BA5876" s="4"/>
      <c r="BB5876" s="4"/>
    </row>
    <row r="5877" spans="15:54" x14ac:dyDescent="0.4">
      <c r="O5877" s="4"/>
      <c r="P5877" s="4"/>
      <c r="V5877" s="4"/>
      <c r="W5877" s="4"/>
      <c r="AG5877" s="9"/>
      <c r="AT5877" s="4"/>
      <c r="AU5877" s="4"/>
      <c r="BA5877" s="4"/>
      <c r="BB5877" s="4"/>
    </row>
    <row r="5878" spans="15:54" x14ac:dyDescent="0.4">
      <c r="O5878" s="4"/>
      <c r="P5878" s="4"/>
      <c r="V5878" s="4"/>
      <c r="W5878" s="4"/>
      <c r="AT5878" s="4"/>
      <c r="AU5878" s="4"/>
      <c r="BA5878" s="4"/>
      <c r="BB5878" s="4"/>
    </row>
    <row r="5879" spans="15:54" x14ac:dyDescent="0.4">
      <c r="O5879" s="4"/>
      <c r="P5879" s="4"/>
      <c r="V5879" s="4"/>
      <c r="W5879" s="4"/>
      <c r="AG5879" s="9"/>
      <c r="AT5879" s="4"/>
      <c r="AU5879" s="4"/>
      <c r="BA5879" s="4"/>
      <c r="BB5879" s="4"/>
    </row>
    <row r="5880" spans="15:54" x14ac:dyDescent="0.4">
      <c r="O5880" s="4"/>
      <c r="P5880" s="4"/>
      <c r="V5880" s="4"/>
      <c r="W5880" s="4"/>
      <c r="AG5880" s="9"/>
      <c r="AT5880" s="4"/>
      <c r="AU5880" s="4"/>
      <c r="BA5880" s="4"/>
      <c r="BB5880" s="4"/>
    </row>
    <row r="5881" spans="15:54" x14ac:dyDescent="0.4">
      <c r="O5881" s="4"/>
      <c r="P5881" s="4"/>
      <c r="V5881" s="4"/>
      <c r="W5881" s="4"/>
      <c r="AG5881" s="9"/>
      <c r="AT5881" s="4"/>
      <c r="AU5881" s="4"/>
      <c r="BA5881" s="4"/>
      <c r="BB5881" s="4"/>
    </row>
    <row r="5882" spans="15:54" x14ac:dyDescent="0.4">
      <c r="O5882" s="4"/>
      <c r="P5882" s="4"/>
      <c r="V5882" s="4"/>
      <c r="W5882" s="4"/>
      <c r="AG5882" s="9"/>
      <c r="AT5882" s="4"/>
      <c r="AU5882" s="4"/>
      <c r="BA5882" s="4"/>
      <c r="BB5882" s="4"/>
    </row>
    <row r="5883" spans="15:54" x14ac:dyDescent="0.4">
      <c r="O5883" s="4"/>
      <c r="P5883" s="4"/>
      <c r="V5883" s="4"/>
      <c r="W5883" s="4"/>
      <c r="AG5883" s="9"/>
      <c r="AT5883" s="4"/>
      <c r="AU5883" s="4"/>
      <c r="BA5883" s="4"/>
      <c r="BB5883" s="4"/>
    </row>
    <row r="5884" spans="15:54" x14ac:dyDescent="0.4">
      <c r="O5884" s="4"/>
      <c r="P5884" s="4"/>
      <c r="V5884" s="4"/>
      <c r="W5884" s="4"/>
      <c r="AG5884" s="9"/>
      <c r="AT5884" s="4"/>
      <c r="AU5884" s="4"/>
      <c r="BA5884" s="4"/>
      <c r="BB5884" s="4"/>
    </row>
    <row r="5885" spans="15:54" x14ac:dyDescent="0.4">
      <c r="O5885" s="4"/>
      <c r="P5885" s="4"/>
      <c r="V5885" s="4"/>
      <c r="W5885" s="4"/>
      <c r="AG5885" s="9"/>
      <c r="AT5885" s="4"/>
      <c r="AU5885" s="4"/>
      <c r="BA5885" s="4"/>
      <c r="BB5885" s="4"/>
    </row>
    <row r="5886" spans="15:54" x14ac:dyDescent="0.4">
      <c r="O5886" s="4"/>
      <c r="P5886" s="4"/>
      <c r="V5886" s="4"/>
      <c r="W5886" s="4"/>
      <c r="AG5886" s="9"/>
      <c r="AT5886" s="4"/>
      <c r="AU5886" s="4"/>
      <c r="BA5886" s="4"/>
      <c r="BB5886" s="4"/>
    </row>
    <row r="5887" spans="15:54" x14ac:dyDescent="0.4">
      <c r="O5887" s="4"/>
      <c r="P5887" s="4"/>
      <c r="V5887" s="4"/>
      <c r="W5887" s="4"/>
      <c r="AG5887" s="9"/>
      <c r="AT5887" s="4"/>
      <c r="AU5887" s="4"/>
      <c r="BA5887" s="4"/>
      <c r="BB5887" s="4"/>
    </row>
    <row r="5888" spans="15:54" x14ac:dyDescent="0.4">
      <c r="O5888" s="4"/>
      <c r="P5888" s="4"/>
      <c r="V5888" s="4"/>
      <c r="W5888" s="4"/>
      <c r="AG5888" s="9"/>
      <c r="AT5888" s="4"/>
      <c r="AU5888" s="4"/>
      <c r="BA5888" s="4"/>
      <c r="BB5888" s="4"/>
    </row>
    <row r="5889" spans="15:54" x14ac:dyDescent="0.4">
      <c r="O5889" s="4"/>
      <c r="P5889" s="4"/>
      <c r="V5889" s="4"/>
      <c r="W5889" s="4"/>
      <c r="AG5889" s="9"/>
      <c r="AT5889" s="4"/>
      <c r="AU5889" s="4"/>
      <c r="BA5889" s="4"/>
      <c r="BB5889" s="4"/>
    </row>
    <row r="5890" spans="15:54" x14ac:dyDescent="0.4">
      <c r="O5890" s="4"/>
      <c r="P5890" s="4"/>
      <c r="V5890" s="4"/>
      <c r="W5890" s="4"/>
      <c r="AG5890" s="9"/>
      <c r="AT5890" s="4"/>
      <c r="AU5890" s="4"/>
      <c r="BA5890" s="4"/>
      <c r="BB5890" s="4"/>
    </row>
    <row r="5891" spans="15:54" x14ac:dyDescent="0.4">
      <c r="O5891" s="4"/>
      <c r="P5891" s="4"/>
      <c r="V5891" s="4"/>
      <c r="W5891" s="4"/>
      <c r="AG5891" s="9"/>
      <c r="AT5891" s="4"/>
      <c r="AU5891" s="4"/>
      <c r="BA5891" s="4"/>
      <c r="BB5891" s="4"/>
    </row>
    <row r="5892" spans="15:54" x14ac:dyDescent="0.4">
      <c r="O5892" s="4"/>
      <c r="P5892" s="4"/>
      <c r="V5892" s="4"/>
      <c r="W5892" s="4"/>
      <c r="AG5892" s="9"/>
      <c r="AT5892" s="4"/>
      <c r="AU5892" s="4"/>
      <c r="BA5892" s="4"/>
      <c r="BB5892" s="4"/>
    </row>
    <row r="5893" spans="15:54" x14ac:dyDescent="0.4">
      <c r="O5893" s="4"/>
      <c r="P5893" s="4"/>
      <c r="V5893" s="4"/>
      <c r="W5893" s="4"/>
      <c r="AG5893" s="9"/>
      <c r="AT5893" s="4"/>
      <c r="AU5893" s="4"/>
      <c r="BA5893" s="4"/>
      <c r="BB5893" s="4"/>
    </row>
    <row r="5894" spans="15:54" x14ac:dyDescent="0.4">
      <c r="O5894" s="4"/>
      <c r="P5894" s="4"/>
      <c r="V5894" s="4"/>
      <c r="W5894" s="4"/>
      <c r="AG5894" s="9"/>
      <c r="AT5894" s="4"/>
      <c r="AU5894" s="4"/>
      <c r="BA5894" s="4"/>
      <c r="BB5894" s="4"/>
    </row>
    <row r="5895" spans="15:54" x14ac:dyDescent="0.4">
      <c r="O5895" s="4"/>
      <c r="P5895" s="4"/>
      <c r="V5895" s="4"/>
      <c r="W5895" s="4"/>
      <c r="AG5895" s="9"/>
      <c r="AT5895" s="4"/>
      <c r="AU5895" s="4"/>
      <c r="BA5895" s="4"/>
      <c r="BB5895" s="4"/>
    </row>
    <row r="5896" spans="15:54" x14ac:dyDescent="0.4">
      <c r="O5896" s="4"/>
      <c r="P5896" s="4"/>
      <c r="V5896" s="4"/>
      <c r="W5896" s="4"/>
      <c r="AG5896" s="9"/>
      <c r="AT5896" s="4"/>
      <c r="AU5896" s="4"/>
      <c r="BA5896" s="4"/>
      <c r="BB5896" s="4"/>
    </row>
    <row r="5897" spans="15:54" x14ac:dyDescent="0.4">
      <c r="O5897" s="4"/>
      <c r="P5897" s="4"/>
      <c r="V5897" s="4"/>
      <c r="W5897" s="4"/>
      <c r="AG5897" s="9"/>
      <c r="AT5897" s="4"/>
      <c r="AU5897" s="4"/>
      <c r="BA5897" s="4"/>
      <c r="BB5897" s="4"/>
    </row>
    <row r="5898" spans="15:54" x14ac:dyDescent="0.4">
      <c r="O5898" s="4"/>
      <c r="P5898" s="4"/>
      <c r="V5898" s="4"/>
      <c r="W5898" s="4"/>
      <c r="AG5898" s="9"/>
      <c r="AT5898" s="4"/>
      <c r="AU5898" s="4"/>
      <c r="BA5898" s="4"/>
      <c r="BB5898" s="4"/>
    </row>
    <row r="5899" spans="15:54" x14ac:dyDescent="0.4">
      <c r="O5899" s="4"/>
      <c r="P5899" s="4"/>
      <c r="V5899" s="4"/>
      <c r="W5899" s="4"/>
      <c r="AG5899" s="9"/>
      <c r="AT5899" s="4"/>
      <c r="AU5899" s="4"/>
      <c r="BA5899" s="4"/>
      <c r="BB5899" s="4"/>
    </row>
    <row r="5900" spans="15:54" x14ac:dyDescent="0.4">
      <c r="O5900" s="4"/>
      <c r="P5900" s="4"/>
      <c r="V5900" s="4"/>
      <c r="W5900" s="4"/>
      <c r="AG5900" s="9"/>
      <c r="AT5900" s="4"/>
      <c r="AU5900" s="4"/>
      <c r="BA5900" s="4"/>
      <c r="BB5900" s="4"/>
    </row>
    <row r="5901" spans="15:54" x14ac:dyDescent="0.4">
      <c r="O5901" s="4"/>
      <c r="P5901" s="4"/>
      <c r="V5901" s="4"/>
      <c r="W5901" s="4"/>
      <c r="AG5901" s="9"/>
      <c r="AT5901" s="4"/>
      <c r="AU5901" s="4"/>
      <c r="BA5901" s="4"/>
      <c r="BB5901" s="4"/>
    </row>
    <row r="5902" spans="15:54" x14ac:dyDescent="0.4">
      <c r="O5902" s="4"/>
      <c r="P5902" s="4"/>
      <c r="V5902" s="4"/>
      <c r="W5902" s="4"/>
      <c r="AG5902" s="9"/>
      <c r="AT5902" s="4"/>
      <c r="AU5902" s="4"/>
      <c r="BA5902" s="4"/>
      <c r="BB5902" s="4"/>
    </row>
    <row r="5903" spans="15:54" x14ac:dyDescent="0.4">
      <c r="O5903" s="4"/>
      <c r="P5903" s="4"/>
      <c r="V5903" s="4"/>
      <c r="W5903" s="4"/>
      <c r="AG5903" s="9"/>
      <c r="AT5903" s="4"/>
      <c r="AU5903" s="4"/>
      <c r="BA5903" s="4"/>
      <c r="BB5903" s="4"/>
    </row>
    <row r="5904" spans="15:54" x14ac:dyDescent="0.4">
      <c r="O5904" s="4"/>
      <c r="P5904" s="4"/>
      <c r="V5904" s="4"/>
      <c r="W5904" s="4"/>
      <c r="AG5904" s="9"/>
      <c r="AT5904" s="4"/>
      <c r="AU5904" s="4"/>
      <c r="BA5904" s="4"/>
      <c r="BB5904" s="4"/>
    </row>
    <row r="5905" spans="15:54" x14ac:dyDescent="0.4">
      <c r="O5905" s="4"/>
      <c r="P5905" s="4"/>
      <c r="V5905" s="4"/>
      <c r="W5905" s="4"/>
      <c r="AG5905" s="9"/>
      <c r="AT5905" s="4"/>
      <c r="AU5905" s="4"/>
      <c r="BA5905" s="4"/>
      <c r="BB5905" s="4"/>
    </row>
    <row r="5906" spans="15:54" x14ac:dyDescent="0.4">
      <c r="O5906" s="4"/>
      <c r="P5906" s="4"/>
      <c r="V5906" s="4"/>
      <c r="W5906" s="4"/>
      <c r="AG5906" s="9"/>
      <c r="AT5906" s="4"/>
      <c r="AU5906" s="4"/>
      <c r="BA5906" s="4"/>
      <c r="BB5906" s="4"/>
    </row>
    <row r="5907" spans="15:54" x14ac:dyDescent="0.4">
      <c r="O5907" s="4"/>
      <c r="P5907" s="4"/>
      <c r="V5907" s="4"/>
      <c r="W5907" s="4"/>
      <c r="AG5907" s="9"/>
      <c r="AT5907" s="4"/>
      <c r="AU5907" s="4"/>
      <c r="BA5907" s="4"/>
      <c r="BB5907" s="4"/>
    </row>
    <row r="5908" spans="15:54" x14ac:dyDescent="0.4">
      <c r="O5908" s="4"/>
      <c r="P5908" s="4"/>
      <c r="V5908" s="4"/>
      <c r="W5908" s="4"/>
      <c r="AG5908" s="9"/>
      <c r="AT5908" s="4"/>
      <c r="AU5908" s="4"/>
      <c r="BA5908" s="4"/>
      <c r="BB5908" s="4"/>
    </row>
    <row r="5909" spans="15:54" x14ac:dyDescent="0.4">
      <c r="O5909" s="4"/>
      <c r="P5909" s="4"/>
      <c r="V5909" s="4"/>
      <c r="W5909" s="4"/>
      <c r="AG5909" s="9"/>
      <c r="AT5909" s="4"/>
      <c r="AU5909" s="4"/>
      <c r="BA5909" s="4"/>
      <c r="BB5909" s="4"/>
    </row>
    <row r="5910" spans="15:54" x14ac:dyDescent="0.4">
      <c r="O5910" s="4"/>
      <c r="P5910" s="4"/>
      <c r="V5910" s="4"/>
      <c r="W5910" s="4"/>
      <c r="AG5910" s="9"/>
      <c r="AT5910" s="4"/>
      <c r="AU5910" s="4"/>
      <c r="BA5910" s="4"/>
      <c r="BB5910" s="4"/>
    </row>
    <row r="5911" spans="15:54" x14ac:dyDescent="0.4">
      <c r="O5911" s="4"/>
      <c r="P5911" s="4"/>
      <c r="V5911" s="4"/>
      <c r="W5911" s="4"/>
      <c r="AG5911" s="9"/>
      <c r="AT5911" s="4"/>
      <c r="AU5911" s="4"/>
      <c r="BA5911" s="4"/>
      <c r="BB5911" s="4"/>
    </row>
    <row r="5912" spans="15:54" x14ac:dyDescent="0.4">
      <c r="O5912" s="4"/>
      <c r="P5912" s="4"/>
      <c r="V5912" s="4"/>
      <c r="W5912" s="4"/>
      <c r="AG5912" s="9"/>
      <c r="AT5912" s="4"/>
      <c r="AU5912" s="4"/>
      <c r="BA5912" s="4"/>
      <c r="BB5912" s="4"/>
    </row>
    <row r="5913" spans="15:54" x14ac:dyDescent="0.4">
      <c r="O5913" s="4"/>
      <c r="P5913" s="4"/>
      <c r="V5913" s="4"/>
      <c r="W5913" s="4"/>
      <c r="AG5913" s="9"/>
      <c r="AT5913" s="4"/>
      <c r="AU5913" s="4"/>
      <c r="BA5913" s="4"/>
      <c r="BB5913" s="4"/>
    </row>
    <row r="5914" spans="15:54" x14ac:dyDescent="0.4">
      <c r="O5914" s="4"/>
      <c r="P5914" s="4"/>
      <c r="V5914" s="4"/>
      <c r="W5914" s="4"/>
      <c r="AG5914" s="9"/>
      <c r="AT5914" s="4"/>
      <c r="AU5914" s="4"/>
      <c r="BA5914" s="4"/>
      <c r="BB5914" s="4"/>
    </row>
    <row r="5915" spans="15:54" x14ac:dyDescent="0.4">
      <c r="O5915" s="4"/>
      <c r="P5915" s="4"/>
      <c r="V5915" s="4"/>
      <c r="W5915" s="4"/>
      <c r="AG5915" s="9"/>
      <c r="AT5915" s="4"/>
      <c r="AU5915" s="4"/>
      <c r="BA5915" s="4"/>
      <c r="BB5915" s="4"/>
    </row>
    <row r="5916" spans="15:54" x14ac:dyDescent="0.4">
      <c r="O5916" s="4"/>
      <c r="P5916" s="4"/>
      <c r="V5916" s="4"/>
      <c r="W5916" s="4"/>
      <c r="AG5916" s="9"/>
      <c r="AT5916" s="4"/>
      <c r="AU5916" s="4"/>
      <c r="BA5916" s="4"/>
      <c r="BB5916" s="4"/>
    </row>
    <row r="5917" spans="15:54" x14ac:dyDescent="0.4">
      <c r="O5917" s="4"/>
      <c r="P5917" s="4"/>
      <c r="V5917" s="4"/>
      <c r="W5917" s="4"/>
      <c r="AG5917" s="9"/>
      <c r="AT5917" s="4"/>
      <c r="AU5917" s="4"/>
      <c r="BA5917" s="4"/>
      <c r="BB5917" s="4"/>
    </row>
    <row r="5918" spans="15:54" x14ac:dyDescent="0.4">
      <c r="O5918" s="4"/>
      <c r="P5918" s="4"/>
      <c r="V5918" s="4"/>
      <c r="W5918" s="4"/>
      <c r="AG5918" s="9"/>
      <c r="AT5918" s="4"/>
      <c r="AU5918" s="4"/>
      <c r="BA5918" s="4"/>
      <c r="BB5918" s="4"/>
    </row>
    <row r="5919" spans="15:54" x14ac:dyDescent="0.4">
      <c r="O5919" s="4"/>
      <c r="P5919" s="4"/>
      <c r="V5919" s="4"/>
      <c r="W5919" s="4"/>
      <c r="AG5919" s="9"/>
      <c r="AT5919" s="4"/>
      <c r="AU5919" s="4"/>
      <c r="BA5919" s="4"/>
      <c r="BB5919" s="4"/>
    </row>
    <row r="5920" spans="15:54" x14ac:dyDescent="0.4">
      <c r="O5920" s="4"/>
      <c r="P5920" s="4"/>
      <c r="V5920" s="4"/>
      <c r="W5920" s="4"/>
      <c r="AG5920" s="9"/>
      <c r="AT5920" s="4"/>
      <c r="AU5920" s="4"/>
      <c r="BA5920" s="4"/>
      <c r="BB5920" s="4"/>
    </row>
    <row r="5921" spans="15:54" x14ac:dyDescent="0.4">
      <c r="O5921" s="4"/>
      <c r="P5921" s="4"/>
      <c r="V5921" s="4"/>
      <c r="W5921" s="4"/>
      <c r="AG5921" s="9"/>
      <c r="AT5921" s="4"/>
      <c r="AU5921" s="4"/>
      <c r="BA5921" s="4"/>
      <c r="BB5921" s="4"/>
    </row>
    <row r="5922" spans="15:54" x14ac:dyDescent="0.4">
      <c r="O5922" s="4"/>
      <c r="P5922" s="4"/>
      <c r="V5922" s="4"/>
      <c r="W5922" s="4"/>
      <c r="AG5922" s="9"/>
      <c r="AT5922" s="4"/>
      <c r="AU5922" s="4"/>
      <c r="BA5922" s="4"/>
      <c r="BB5922" s="4"/>
    </row>
    <row r="5923" spans="15:54" x14ac:dyDescent="0.4">
      <c r="O5923" s="4"/>
      <c r="P5923" s="4"/>
      <c r="V5923" s="4"/>
      <c r="W5923" s="4"/>
      <c r="AG5923" s="9"/>
      <c r="AT5923" s="4"/>
      <c r="AU5923" s="4"/>
      <c r="BA5923" s="4"/>
      <c r="BB5923" s="4"/>
    </row>
    <row r="5924" spans="15:54" x14ac:dyDescent="0.4">
      <c r="O5924" s="4"/>
      <c r="P5924" s="4"/>
      <c r="V5924" s="4"/>
      <c r="W5924" s="4"/>
      <c r="AG5924" s="9"/>
      <c r="AT5924" s="4"/>
      <c r="AU5924" s="4"/>
      <c r="BA5924" s="4"/>
      <c r="BB5924" s="4"/>
    </row>
    <row r="5925" spans="15:54" x14ac:dyDescent="0.4">
      <c r="O5925" s="4"/>
      <c r="P5925" s="4"/>
      <c r="V5925" s="4"/>
      <c r="W5925" s="4"/>
      <c r="AG5925" s="9"/>
      <c r="AT5925" s="4"/>
      <c r="AU5925" s="4"/>
      <c r="BA5925" s="4"/>
      <c r="BB5925" s="4"/>
    </row>
    <row r="5926" spans="15:54" x14ac:dyDescent="0.4">
      <c r="O5926" s="4"/>
      <c r="P5926" s="4"/>
      <c r="V5926" s="4"/>
      <c r="W5926" s="4"/>
      <c r="AG5926" s="9"/>
      <c r="AT5926" s="4"/>
      <c r="AU5926" s="4"/>
      <c r="BA5926" s="4"/>
      <c r="BB5926" s="4"/>
    </row>
    <row r="5927" spans="15:54" x14ac:dyDescent="0.4">
      <c r="O5927" s="4"/>
      <c r="P5927" s="4"/>
      <c r="V5927" s="4"/>
      <c r="W5927" s="4"/>
      <c r="AG5927" s="9"/>
      <c r="AT5927" s="4"/>
      <c r="AU5927" s="4"/>
      <c r="BA5927" s="4"/>
      <c r="BB5927" s="4"/>
    </row>
    <row r="5928" spans="15:54" x14ac:dyDescent="0.4">
      <c r="O5928" s="4"/>
      <c r="P5928" s="4"/>
      <c r="V5928" s="4"/>
      <c r="W5928" s="4"/>
      <c r="AG5928" s="9"/>
      <c r="AT5928" s="4"/>
      <c r="AU5928" s="4"/>
      <c r="BA5928" s="4"/>
      <c r="BB5928" s="4"/>
    </row>
    <row r="5929" spans="15:54" x14ac:dyDescent="0.4">
      <c r="O5929" s="4"/>
      <c r="P5929" s="4"/>
      <c r="V5929" s="4"/>
      <c r="W5929" s="4"/>
      <c r="AG5929" s="9"/>
      <c r="AT5929" s="4"/>
      <c r="AU5929" s="4"/>
      <c r="BA5929" s="4"/>
      <c r="BB5929" s="4"/>
    </row>
    <row r="5930" spans="15:54" x14ac:dyDescent="0.4">
      <c r="O5930" s="4"/>
      <c r="P5930" s="4"/>
      <c r="V5930" s="4"/>
      <c r="W5930" s="4"/>
      <c r="AG5930" s="9"/>
      <c r="AT5930" s="4"/>
      <c r="AU5930" s="4"/>
      <c r="BA5930" s="4"/>
      <c r="BB5930" s="4"/>
    </row>
    <row r="5931" spans="15:54" x14ac:dyDescent="0.4">
      <c r="O5931" s="4"/>
      <c r="P5931" s="4"/>
      <c r="V5931" s="4"/>
      <c r="W5931" s="4"/>
      <c r="AG5931" s="9"/>
      <c r="AT5931" s="4"/>
      <c r="AU5931" s="4"/>
      <c r="BA5931" s="4"/>
      <c r="BB5931" s="4"/>
    </row>
    <row r="5932" spans="15:54" x14ac:dyDescent="0.4">
      <c r="O5932" s="4"/>
      <c r="P5932" s="4"/>
      <c r="V5932" s="4"/>
      <c r="W5932" s="4"/>
      <c r="AG5932" s="9"/>
      <c r="AT5932" s="4"/>
      <c r="AU5932" s="4"/>
      <c r="BA5932" s="4"/>
      <c r="BB5932" s="4"/>
    </row>
    <row r="5933" spans="15:54" x14ac:dyDescent="0.4">
      <c r="O5933" s="4"/>
      <c r="P5933" s="4"/>
      <c r="V5933" s="4"/>
      <c r="W5933" s="4"/>
      <c r="AG5933" s="9"/>
      <c r="AT5933" s="4"/>
      <c r="AU5933" s="4"/>
      <c r="BA5933" s="4"/>
      <c r="BB5933" s="4"/>
    </row>
    <row r="5934" spans="15:54" x14ac:dyDescent="0.4">
      <c r="O5934" s="4"/>
      <c r="P5934" s="4"/>
      <c r="V5934" s="4"/>
      <c r="W5934" s="4"/>
      <c r="AG5934" s="9"/>
      <c r="AT5934" s="4"/>
      <c r="AU5934" s="4"/>
      <c r="BA5934" s="4"/>
      <c r="BB5934" s="4"/>
    </row>
    <row r="5935" spans="15:54" x14ac:dyDescent="0.4">
      <c r="O5935" s="4"/>
      <c r="P5935" s="4"/>
      <c r="V5935" s="4"/>
      <c r="W5935" s="4"/>
      <c r="AG5935" s="9"/>
      <c r="AT5935" s="4"/>
      <c r="AU5935" s="4"/>
      <c r="BA5935" s="4"/>
      <c r="BB5935" s="4"/>
    </row>
    <row r="5936" spans="15:54" x14ac:dyDescent="0.4">
      <c r="O5936" s="4"/>
      <c r="P5936" s="4"/>
      <c r="V5936" s="4"/>
      <c r="W5936" s="4"/>
      <c r="AG5936" s="9"/>
      <c r="AT5936" s="4"/>
      <c r="AU5936" s="4"/>
      <c r="BA5936" s="4"/>
      <c r="BB5936" s="4"/>
    </row>
    <row r="5937" spans="15:54" x14ac:dyDescent="0.4">
      <c r="O5937" s="4"/>
      <c r="P5937" s="4"/>
      <c r="V5937" s="4"/>
      <c r="W5937" s="4"/>
      <c r="AG5937" s="9"/>
      <c r="AT5937" s="4"/>
      <c r="AU5937" s="4"/>
      <c r="BA5937" s="4"/>
      <c r="BB5937" s="4"/>
    </row>
    <row r="5938" spans="15:54" x14ac:dyDescent="0.4">
      <c r="O5938" s="4"/>
      <c r="P5938" s="4"/>
      <c r="V5938" s="4"/>
      <c r="W5938" s="4"/>
      <c r="AG5938" s="9"/>
      <c r="AT5938" s="4"/>
      <c r="AU5938" s="4"/>
      <c r="BA5938" s="4"/>
      <c r="BB5938" s="4"/>
    </row>
    <row r="5939" spans="15:54" x14ac:dyDescent="0.4">
      <c r="O5939" s="4"/>
      <c r="P5939" s="4"/>
      <c r="V5939" s="4"/>
      <c r="W5939" s="4"/>
      <c r="AT5939" s="4"/>
      <c r="AU5939" s="4"/>
      <c r="BA5939" s="4"/>
      <c r="BB5939" s="4"/>
    </row>
    <row r="5940" spans="15:54" x14ac:dyDescent="0.4">
      <c r="O5940" s="4"/>
      <c r="P5940" s="4"/>
      <c r="V5940" s="4"/>
      <c r="W5940" s="4"/>
      <c r="AG5940" s="9"/>
      <c r="AT5940" s="4"/>
      <c r="AU5940" s="4"/>
      <c r="BA5940" s="4"/>
      <c r="BB5940" s="4"/>
    </row>
    <row r="5941" spans="15:54" x14ac:dyDescent="0.4">
      <c r="O5941" s="4"/>
      <c r="P5941" s="4"/>
      <c r="V5941" s="4"/>
      <c r="W5941" s="4"/>
      <c r="AG5941" s="9"/>
      <c r="AT5941" s="4"/>
      <c r="AU5941" s="4"/>
      <c r="BA5941" s="4"/>
      <c r="BB5941" s="4"/>
    </row>
    <row r="5942" spans="15:54" x14ac:dyDescent="0.4">
      <c r="O5942" s="4"/>
      <c r="P5942" s="4"/>
      <c r="V5942" s="4"/>
      <c r="W5942" s="4"/>
      <c r="AG5942" s="9"/>
      <c r="AT5942" s="4"/>
      <c r="AU5942" s="4"/>
      <c r="BA5942" s="4"/>
      <c r="BB5942" s="4"/>
    </row>
    <row r="5943" spans="15:54" x14ac:dyDescent="0.4">
      <c r="O5943" s="4"/>
      <c r="P5943" s="4"/>
      <c r="V5943" s="4"/>
      <c r="W5943" s="4"/>
      <c r="AG5943" s="9"/>
      <c r="AT5943" s="4"/>
      <c r="AU5943" s="4"/>
      <c r="BA5943" s="4"/>
      <c r="BB5943" s="4"/>
    </row>
    <row r="5944" spans="15:54" x14ac:dyDescent="0.4">
      <c r="O5944" s="4"/>
      <c r="P5944" s="4"/>
      <c r="V5944" s="4"/>
      <c r="W5944" s="4"/>
      <c r="AG5944" s="9"/>
      <c r="AT5944" s="4"/>
      <c r="AU5944" s="4"/>
      <c r="BA5944" s="4"/>
      <c r="BB5944" s="4"/>
    </row>
    <row r="5945" spans="15:54" x14ac:dyDescent="0.4">
      <c r="O5945" s="4"/>
      <c r="P5945" s="4"/>
      <c r="V5945" s="4"/>
      <c r="W5945" s="4"/>
      <c r="AG5945" s="9"/>
      <c r="AT5945" s="4"/>
      <c r="AU5945" s="4"/>
      <c r="BA5945" s="4"/>
      <c r="BB5945" s="4"/>
    </row>
    <row r="5946" spans="15:54" x14ac:dyDescent="0.4">
      <c r="O5946" s="4"/>
      <c r="P5946" s="4"/>
      <c r="V5946" s="4"/>
      <c r="W5946" s="4"/>
      <c r="AG5946" s="9"/>
      <c r="AT5946" s="4"/>
      <c r="AU5946" s="4"/>
      <c r="BA5946" s="4"/>
      <c r="BB5946" s="4"/>
    </row>
    <row r="5947" spans="15:54" x14ac:dyDescent="0.4">
      <c r="O5947" s="4"/>
      <c r="P5947" s="4"/>
      <c r="V5947" s="4"/>
      <c r="W5947" s="4"/>
      <c r="AG5947" s="9"/>
      <c r="AT5947" s="4"/>
      <c r="AU5947" s="4"/>
      <c r="BA5947" s="4"/>
      <c r="BB5947" s="4"/>
    </row>
    <row r="5948" spans="15:54" x14ac:dyDescent="0.4">
      <c r="O5948" s="4"/>
      <c r="P5948" s="4"/>
      <c r="V5948" s="4"/>
      <c r="W5948" s="4"/>
      <c r="AG5948" s="9"/>
      <c r="AT5948" s="4"/>
      <c r="AU5948" s="4"/>
      <c r="BA5948" s="4"/>
      <c r="BB5948" s="4"/>
    </row>
    <row r="5949" spans="15:54" x14ac:dyDescent="0.4">
      <c r="O5949" s="4"/>
      <c r="P5949" s="4"/>
      <c r="V5949" s="4"/>
      <c r="W5949" s="4"/>
      <c r="AG5949" s="9"/>
      <c r="AT5949" s="4"/>
      <c r="AU5949" s="4"/>
      <c r="BA5949" s="4"/>
      <c r="BB5949" s="4"/>
    </row>
    <row r="5950" spans="15:54" x14ac:dyDescent="0.4">
      <c r="O5950" s="4"/>
      <c r="P5950" s="4"/>
      <c r="V5950" s="4"/>
      <c r="W5950" s="4"/>
      <c r="AG5950" s="9"/>
      <c r="AT5950" s="4"/>
      <c r="AU5950" s="4"/>
      <c r="BA5950" s="4"/>
      <c r="BB5950" s="4"/>
    </row>
    <row r="5951" spans="15:54" x14ac:dyDescent="0.4">
      <c r="O5951" s="4"/>
      <c r="P5951" s="4"/>
      <c r="V5951" s="4"/>
      <c r="W5951" s="4"/>
      <c r="AG5951" s="9"/>
      <c r="AT5951" s="4"/>
      <c r="AU5951" s="4"/>
      <c r="BA5951" s="4"/>
      <c r="BB5951" s="4"/>
    </row>
    <row r="5952" spans="15:54" x14ac:dyDescent="0.4">
      <c r="O5952" s="4"/>
      <c r="P5952" s="4"/>
      <c r="V5952" s="4"/>
      <c r="W5952" s="4"/>
      <c r="AG5952" s="9"/>
      <c r="AT5952" s="4"/>
      <c r="AU5952" s="4"/>
      <c r="BA5952" s="4"/>
      <c r="BB5952" s="4"/>
    </row>
    <row r="5953" spans="15:54" x14ac:dyDescent="0.4">
      <c r="O5953" s="4"/>
      <c r="P5953" s="4"/>
      <c r="V5953" s="4"/>
      <c r="W5953" s="4"/>
      <c r="AG5953" s="9"/>
      <c r="AT5953" s="4"/>
      <c r="AU5953" s="4"/>
      <c r="BA5953" s="4"/>
      <c r="BB5953" s="4"/>
    </row>
    <row r="5954" spans="15:54" x14ac:dyDescent="0.4">
      <c r="O5954" s="4"/>
      <c r="P5954" s="4"/>
      <c r="V5954" s="4"/>
      <c r="W5954" s="4"/>
      <c r="AG5954" s="9"/>
      <c r="AT5954" s="4"/>
      <c r="AU5954" s="4"/>
      <c r="BA5954" s="4"/>
      <c r="BB5954" s="4"/>
    </row>
    <row r="5955" spans="15:54" x14ac:dyDescent="0.4">
      <c r="O5955" s="4"/>
      <c r="P5955" s="4"/>
      <c r="V5955" s="4"/>
      <c r="W5955" s="4"/>
      <c r="AG5955" s="9"/>
      <c r="AT5955" s="4"/>
      <c r="AU5955" s="4"/>
      <c r="BA5955" s="4"/>
      <c r="BB5955" s="4"/>
    </row>
    <row r="5956" spans="15:54" x14ac:dyDescent="0.4">
      <c r="O5956" s="4"/>
      <c r="P5956" s="4"/>
      <c r="V5956" s="4"/>
      <c r="W5956" s="4"/>
      <c r="AG5956" s="9"/>
      <c r="AT5956" s="4"/>
      <c r="AU5956" s="4"/>
      <c r="BA5956" s="4"/>
      <c r="BB5956" s="4"/>
    </row>
    <row r="5957" spans="15:54" x14ac:dyDescent="0.4">
      <c r="O5957" s="4"/>
      <c r="P5957" s="4"/>
      <c r="V5957" s="4"/>
      <c r="W5957" s="4"/>
      <c r="AG5957" s="9"/>
      <c r="AT5957" s="4"/>
      <c r="AU5957" s="4"/>
      <c r="BA5957" s="4"/>
      <c r="BB5957" s="4"/>
    </row>
    <row r="5958" spans="15:54" x14ac:dyDescent="0.4">
      <c r="O5958" s="4"/>
      <c r="P5958" s="4"/>
      <c r="V5958" s="4"/>
      <c r="W5958" s="4"/>
      <c r="AG5958" s="9"/>
      <c r="AT5958" s="4"/>
      <c r="AU5958" s="4"/>
      <c r="BA5958" s="4"/>
      <c r="BB5958" s="4"/>
    </row>
    <row r="5959" spans="15:54" x14ac:dyDescent="0.4">
      <c r="O5959" s="4"/>
      <c r="P5959" s="4"/>
      <c r="V5959" s="4"/>
      <c r="W5959" s="4"/>
      <c r="AT5959" s="4"/>
      <c r="AU5959" s="4"/>
      <c r="BA5959" s="4"/>
      <c r="BB5959" s="4"/>
    </row>
    <row r="5960" spans="15:54" x14ac:dyDescent="0.4">
      <c r="O5960" s="4"/>
      <c r="P5960" s="4"/>
      <c r="V5960" s="4"/>
      <c r="W5960" s="4"/>
      <c r="AG5960" s="9"/>
      <c r="AT5960" s="4"/>
      <c r="AU5960" s="4"/>
      <c r="BA5960" s="4"/>
      <c r="BB5960" s="4"/>
    </row>
    <row r="5961" spans="15:54" x14ac:dyDescent="0.4">
      <c r="O5961" s="4"/>
      <c r="P5961" s="4"/>
      <c r="V5961" s="4"/>
      <c r="W5961" s="4"/>
      <c r="AG5961" s="9"/>
      <c r="AT5961" s="4"/>
      <c r="AU5961" s="4"/>
      <c r="BA5961" s="4"/>
      <c r="BB5961" s="4"/>
    </row>
    <row r="5962" spans="15:54" x14ac:dyDescent="0.4">
      <c r="O5962" s="4"/>
      <c r="P5962" s="4"/>
      <c r="V5962" s="4"/>
      <c r="W5962" s="4"/>
      <c r="AG5962" s="9"/>
      <c r="AT5962" s="4"/>
      <c r="AU5962" s="4"/>
      <c r="BA5962" s="4"/>
      <c r="BB5962" s="4"/>
    </row>
    <row r="5963" spans="15:54" x14ac:dyDescent="0.4">
      <c r="O5963" s="4"/>
      <c r="P5963" s="4"/>
      <c r="V5963" s="4"/>
      <c r="W5963" s="4"/>
      <c r="AG5963" s="9"/>
      <c r="AT5963" s="4"/>
      <c r="AU5963" s="4"/>
      <c r="BA5963" s="4"/>
      <c r="BB5963" s="4"/>
    </row>
    <row r="5964" spans="15:54" x14ac:dyDescent="0.4">
      <c r="O5964" s="4"/>
      <c r="P5964" s="4"/>
      <c r="V5964" s="4"/>
      <c r="W5964" s="4"/>
      <c r="AG5964" s="9"/>
      <c r="AT5964" s="4"/>
      <c r="AU5964" s="4"/>
      <c r="BA5964" s="4"/>
      <c r="BB5964" s="4"/>
    </row>
    <row r="5965" spans="15:54" x14ac:dyDescent="0.4">
      <c r="O5965" s="4"/>
      <c r="P5965" s="4"/>
      <c r="V5965" s="4"/>
      <c r="W5965" s="4"/>
      <c r="AG5965" s="9"/>
      <c r="AT5965" s="4"/>
      <c r="AU5965" s="4"/>
      <c r="BA5965" s="4"/>
      <c r="BB5965" s="4"/>
    </row>
    <row r="5966" spans="15:54" x14ac:dyDescent="0.4">
      <c r="O5966" s="4"/>
      <c r="P5966" s="4"/>
      <c r="V5966" s="4"/>
      <c r="W5966" s="4"/>
      <c r="AG5966" s="9"/>
      <c r="AT5966" s="4"/>
      <c r="AU5966" s="4"/>
      <c r="BA5966" s="4"/>
      <c r="BB5966" s="4"/>
    </row>
    <row r="5967" spans="15:54" x14ac:dyDescent="0.4">
      <c r="O5967" s="4"/>
      <c r="P5967" s="4"/>
      <c r="V5967" s="4"/>
      <c r="W5967" s="4"/>
      <c r="AG5967" s="9"/>
      <c r="AT5967" s="4"/>
      <c r="AU5967" s="4"/>
      <c r="BA5967" s="4"/>
      <c r="BB5967" s="4"/>
    </row>
    <row r="5968" spans="15:54" x14ac:dyDescent="0.4">
      <c r="O5968" s="4"/>
      <c r="P5968" s="4"/>
      <c r="V5968" s="4"/>
      <c r="W5968" s="4"/>
      <c r="AG5968" s="9"/>
      <c r="AT5968" s="4"/>
      <c r="AU5968" s="4"/>
      <c r="BA5968" s="4"/>
      <c r="BB5968" s="4"/>
    </row>
    <row r="5969" spans="15:54" x14ac:dyDescent="0.4">
      <c r="O5969" s="4"/>
      <c r="P5969" s="4"/>
      <c r="V5969" s="4"/>
      <c r="W5969" s="4"/>
      <c r="AG5969" s="9"/>
      <c r="AT5969" s="4"/>
      <c r="AU5969" s="4"/>
      <c r="BA5969" s="4"/>
      <c r="BB5969" s="4"/>
    </row>
    <row r="5970" spans="15:54" x14ac:dyDescent="0.4">
      <c r="O5970" s="4"/>
      <c r="P5970" s="4"/>
      <c r="V5970" s="4"/>
      <c r="W5970" s="4"/>
      <c r="AG5970" s="9"/>
      <c r="AT5970" s="4"/>
      <c r="AU5970" s="4"/>
      <c r="BA5970" s="4"/>
      <c r="BB5970" s="4"/>
    </row>
    <row r="5971" spans="15:54" x14ac:dyDescent="0.4">
      <c r="O5971" s="4"/>
      <c r="P5971" s="4"/>
      <c r="V5971" s="4"/>
      <c r="W5971" s="4"/>
      <c r="AG5971" s="9"/>
      <c r="AT5971" s="4"/>
      <c r="AU5971" s="4"/>
      <c r="BA5971" s="4"/>
      <c r="BB5971" s="4"/>
    </row>
    <row r="5972" spans="15:54" x14ac:dyDescent="0.4">
      <c r="O5972" s="4"/>
      <c r="P5972" s="4"/>
      <c r="V5972" s="4"/>
      <c r="W5972" s="4"/>
      <c r="AG5972" s="9"/>
      <c r="AT5972" s="4"/>
      <c r="AU5972" s="4"/>
      <c r="BA5972" s="4"/>
      <c r="BB5972" s="4"/>
    </row>
    <row r="5973" spans="15:54" x14ac:dyDescent="0.4">
      <c r="O5973" s="4"/>
      <c r="P5973" s="4"/>
      <c r="V5973" s="4"/>
      <c r="W5973" s="4"/>
      <c r="AG5973" s="9"/>
      <c r="AT5973" s="4"/>
      <c r="AU5973" s="4"/>
      <c r="BA5973" s="4"/>
      <c r="BB5973" s="4"/>
    </row>
    <row r="5974" spans="15:54" x14ac:dyDescent="0.4">
      <c r="O5974" s="4"/>
      <c r="P5974" s="4"/>
      <c r="V5974" s="4"/>
      <c r="W5974" s="4"/>
      <c r="AG5974" s="9"/>
      <c r="AT5974" s="4"/>
      <c r="AU5974" s="4"/>
      <c r="BA5974" s="4"/>
      <c r="BB5974" s="4"/>
    </row>
    <row r="5975" spans="15:54" x14ac:dyDescent="0.4">
      <c r="O5975" s="4"/>
      <c r="P5975" s="4"/>
      <c r="V5975" s="4"/>
      <c r="W5975" s="4"/>
      <c r="AG5975" s="9"/>
      <c r="AT5975" s="4"/>
      <c r="AU5975" s="4"/>
      <c r="BA5975" s="4"/>
      <c r="BB5975" s="4"/>
    </row>
    <row r="5976" spans="15:54" x14ac:dyDescent="0.4">
      <c r="O5976" s="4"/>
      <c r="P5976" s="4"/>
      <c r="V5976" s="4"/>
      <c r="W5976" s="4"/>
      <c r="AG5976" s="9"/>
      <c r="AT5976" s="4"/>
      <c r="AU5976" s="4"/>
      <c r="BA5976" s="4"/>
      <c r="BB5976" s="4"/>
    </row>
    <row r="5977" spans="15:54" x14ac:dyDescent="0.4">
      <c r="O5977" s="4"/>
      <c r="P5977" s="4"/>
      <c r="V5977" s="4"/>
      <c r="W5977" s="4"/>
      <c r="AG5977" s="9"/>
      <c r="AT5977" s="4"/>
      <c r="AU5977" s="4"/>
      <c r="BA5977" s="4"/>
      <c r="BB5977" s="4"/>
    </row>
    <row r="5978" spans="15:54" x14ac:dyDescent="0.4">
      <c r="O5978" s="4"/>
      <c r="P5978" s="4"/>
      <c r="V5978" s="4"/>
      <c r="W5978" s="4"/>
      <c r="AG5978" s="9"/>
      <c r="AT5978" s="4"/>
      <c r="AU5978" s="4"/>
      <c r="BA5978" s="4"/>
      <c r="BB5978" s="4"/>
    </row>
    <row r="5979" spans="15:54" x14ac:dyDescent="0.4">
      <c r="O5979" s="4"/>
      <c r="P5979" s="4"/>
      <c r="V5979" s="4"/>
      <c r="W5979" s="4"/>
      <c r="AG5979" s="9"/>
      <c r="AT5979" s="4"/>
      <c r="AU5979" s="4"/>
      <c r="BA5979" s="4"/>
      <c r="BB5979" s="4"/>
    </row>
    <row r="5980" spans="15:54" x14ac:dyDescent="0.4">
      <c r="O5980" s="4"/>
      <c r="P5980" s="4"/>
      <c r="V5980" s="4"/>
      <c r="W5980" s="4"/>
      <c r="AG5980" s="9"/>
      <c r="AT5980" s="4"/>
      <c r="AU5980" s="4"/>
      <c r="BA5980" s="4"/>
      <c r="BB5980" s="4"/>
    </row>
    <row r="5981" spans="15:54" x14ac:dyDescent="0.4">
      <c r="O5981" s="4"/>
      <c r="P5981" s="4"/>
      <c r="V5981" s="4"/>
      <c r="W5981" s="4"/>
      <c r="AG5981" s="9"/>
      <c r="AT5981" s="4"/>
      <c r="AU5981" s="4"/>
      <c r="BA5981" s="4"/>
      <c r="BB5981" s="4"/>
    </row>
    <row r="5982" spans="15:54" x14ac:dyDescent="0.4">
      <c r="O5982" s="4"/>
      <c r="P5982" s="4"/>
      <c r="V5982" s="4"/>
      <c r="W5982" s="4"/>
      <c r="AG5982" s="9"/>
      <c r="AT5982" s="4"/>
      <c r="AU5982" s="4"/>
      <c r="BA5982" s="4"/>
      <c r="BB5982" s="4"/>
    </row>
    <row r="5983" spans="15:54" x14ac:dyDescent="0.4">
      <c r="O5983" s="4"/>
      <c r="P5983" s="4"/>
      <c r="V5983" s="4"/>
      <c r="W5983" s="4"/>
      <c r="AG5983" s="9"/>
      <c r="AT5983" s="4"/>
      <c r="AU5983" s="4"/>
      <c r="BA5983" s="4"/>
      <c r="BB5983" s="4"/>
    </row>
    <row r="5984" spans="15:54" x14ac:dyDescent="0.4">
      <c r="O5984" s="4"/>
      <c r="P5984" s="4"/>
      <c r="V5984" s="4"/>
      <c r="W5984" s="4"/>
      <c r="AG5984" s="9"/>
      <c r="AT5984" s="4"/>
      <c r="AU5984" s="4"/>
      <c r="BA5984" s="4"/>
      <c r="BB5984" s="4"/>
    </row>
    <row r="5985" spans="15:54" x14ac:dyDescent="0.4">
      <c r="O5985" s="4"/>
      <c r="P5985" s="4"/>
      <c r="V5985" s="4"/>
      <c r="W5985" s="4"/>
      <c r="AG5985" s="9"/>
      <c r="AT5985" s="4"/>
      <c r="AU5985" s="4"/>
      <c r="BA5985" s="4"/>
      <c r="BB5985" s="4"/>
    </row>
    <row r="5986" spans="15:54" x14ac:dyDescent="0.4">
      <c r="O5986" s="4"/>
      <c r="P5986" s="4"/>
      <c r="V5986" s="4"/>
      <c r="W5986" s="4"/>
      <c r="AG5986" s="9"/>
      <c r="AT5986" s="4"/>
      <c r="AU5986" s="4"/>
      <c r="BA5986" s="4"/>
      <c r="BB5986" s="4"/>
    </row>
    <row r="5987" spans="15:54" x14ac:dyDescent="0.4">
      <c r="O5987" s="4"/>
      <c r="P5987" s="4"/>
      <c r="V5987" s="4"/>
      <c r="W5987" s="4"/>
      <c r="AG5987" s="9"/>
      <c r="AT5987" s="4"/>
      <c r="AU5987" s="4"/>
      <c r="BA5987" s="4"/>
      <c r="BB5987" s="4"/>
    </row>
    <row r="5988" spans="15:54" x14ac:dyDescent="0.4">
      <c r="O5988" s="4"/>
      <c r="P5988" s="4"/>
      <c r="V5988" s="4"/>
      <c r="W5988" s="4"/>
      <c r="AG5988" s="9"/>
      <c r="AT5988" s="4"/>
      <c r="AU5988" s="4"/>
      <c r="BA5988" s="4"/>
      <c r="BB5988" s="4"/>
    </row>
    <row r="5989" spans="15:54" x14ac:dyDescent="0.4">
      <c r="O5989" s="4"/>
      <c r="P5989" s="4"/>
      <c r="V5989" s="4"/>
      <c r="W5989" s="4"/>
      <c r="AG5989" s="9"/>
      <c r="AT5989" s="4"/>
      <c r="AU5989" s="4"/>
      <c r="BA5989" s="4"/>
      <c r="BB5989" s="4"/>
    </row>
    <row r="5990" spans="15:54" x14ac:dyDescent="0.4">
      <c r="O5990" s="4"/>
      <c r="P5990" s="4"/>
      <c r="V5990" s="4"/>
      <c r="W5990" s="4"/>
      <c r="AG5990" s="9"/>
      <c r="AT5990" s="4"/>
      <c r="AU5990" s="4"/>
      <c r="BA5990" s="4"/>
      <c r="BB5990" s="4"/>
    </row>
    <row r="5991" spans="15:54" x14ac:dyDescent="0.4">
      <c r="O5991" s="4"/>
      <c r="P5991" s="4"/>
      <c r="V5991" s="4"/>
      <c r="W5991" s="4"/>
      <c r="AG5991" s="9"/>
      <c r="AT5991" s="4"/>
      <c r="AU5991" s="4"/>
      <c r="BA5991" s="4"/>
      <c r="BB5991" s="4"/>
    </row>
    <row r="5992" spans="15:54" x14ac:dyDescent="0.4">
      <c r="O5992" s="4"/>
      <c r="P5992" s="4"/>
      <c r="V5992" s="4"/>
      <c r="W5992" s="4"/>
      <c r="AG5992" s="9"/>
      <c r="AT5992" s="4"/>
      <c r="AU5992" s="4"/>
      <c r="BA5992" s="4"/>
      <c r="BB5992" s="4"/>
    </row>
    <row r="5993" spans="15:54" x14ac:dyDescent="0.4">
      <c r="O5993" s="4"/>
      <c r="P5993" s="4"/>
      <c r="V5993" s="4"/>
      <c r="W5993" s="4"/>
      <c r="AG5993" s="9"/>
      <c r="AT5993" s="4"/>
      <c r="AU5993" s="4"/>
      <c r="BA5993" s="4"/>
      <c r="BB5993" s="4"/>
    </row>
    <row r="5994" spans="15:54" x14ac:dyDescent="0.4">
      <c r="O5994" s="4"/>
      <c r="P5994" s="4"/>
      <c r="V5994" s="4"/>
      <c r="W5994" s="4"/>
      <c r="AG5994" s="9"/>
      <c r="AT5994" s="4"/>
      <c r="AU5994" s="4"/>
      <c r="BA5994" s="4"/>
      <c r="BB5994" s="4"/>
    </row>
    <row r="5995" spans="15:54" x14ac:dyDescent="0.4">
      <c r="O5995" s="4"/>
      <c r="P5995" s="4"/>
      <c r="V5995" s="4"/>
      <c r="W5995" s="4"/>
      <c r="AG5995" s="9"/>
      <c r="AT5995" s="4"/>
      <c r="AU5995" s="4"/>
      <c r="BA5995" s="4"/>
      <c r="BB5995" s="4"/>
    </row>
    <row r="5996" spans="15:54" x14ac:dyDescent="0.4">
      <c r="O5996" s="4"/>
      <c r="P5996" s="4"/>
      <c r="V5996" s="4"/>
      <c r="W5996" s="4"/>
      <c r="AG5996" s="9"/>
      <c r="AT5996" s="4"/>
      <c r="AU5996" s="4"/>
      <c r="BA5996" s="4"/>
      <c r="BB5996" s="4"/>
    </row>
    <row r="5997" spans="15:54" x14ac:dyDescent="0.4">
      <c r="O5997" s="4"/>
      <c r="P5997" s="4"/>
      <c r="V5997" s="4"/>
      <c r="W5997" s="4"/>
      <c r="AG5997" s="9"/>
      <c r="AT5997" s="4"/>
      <c r="AU5997" s="4"/>
      <c r="BA5997" s="4"/>
      <c r="BB5997" s="4"/>
    </row>
    <row r="5998" spans="15:54" x14ac:dyDescent="0.4">
      <c r="O5998" s="4"/>
      <c r="P5998" s="4"/>
      <c r="V5998" s="4"/>
      <c r="W5998" s="4"/>
      <c r="AG5998" s="9"/>
      <c r="AT5998" s="4"/>
      <c r="AU5998" s="4"/>
      <c r="BA5998" s="4"/>
      <c r="BB5998" s="4"/>
    </row>
    <row r="5999" spans="15:54" x14ac:dyDescent="0.4">
      <c r="O5999" s="4"/>
      <c r="P5999" s="4"/>
      <c r="V5999" s="4"/>
      <c r="W5999" s="4"/>
      <c r="AG5999" s="9"/>
      <c r="AT5999" s="4"/>
      <c r="AU5999" s="4"/>
      <c r="BA5999" s="4"/>
      <c r="BB5999" s="4"/>
    </row>
    <row r="6000" spans="15:54" x14ac:dyDescent="0.4">
      <c r="O6000" s="4"/>
      <c r="P6000" s="4"/>
      <c r="V6000" s="4"/>
      <c r="W6000" s="4"/>
      <c r="AG6000" s="9"/>
      <c r="AT6000" s="4"/>
      <c r="AU6000" s="4"/>
      <c r="BA6000" s="4"/>
      <c r="BB6000" s="4"/>
    </row>
    <row r="6001" spans="15:54" x14ac:dyDescent="0.4">
      <c r="O6001" s="4"/>
      <c r="P6001" s="4"/>
      <c r="V6001" s="4"/>
      <c r="W6001" s="4"/>
      <c r="AG6001" s="9"/>
      <c r="AT6001" s="4"/>
      <c r="AU6001" s="4"/>
      <c r="BA6001" s="4"/>
      <c r="BB6001" s="4"/>
    </row>
    <row r="6002" spans="15:54" x14ac:dyDescent="0.4">
      <c r="O6002" s="4"/>
      <c r="P6002" s="4"/>
      <c r="V6002" s="4"/>
      <c r="W6002" s="4"/>
      <c r="AG6002" s="9"/>
      <c r="AT6002" s="4"/>
      <c r="AU6002" s="4"/>
      <c r="BA6002" s="4"/>
      <c r="BB6002" s="4"/>
    </row>
    <row r="6003" spans="15:54" x14ac:dyDescent="0.4">
      <c r="O6003" s="4"/>
      <c r="P6003" s="4"/>
      <c r="V6003" s="4"/>
      <c r="W6003" s="4"/>
      <c r="AG6003" s="9"/>
      <c r="AT6003" s="4"/>
      <c r="AU6003" s="4"/>
      <c r="BA6003" s="4"/>
      <c r="BB6003" s="4"/>
    </row>
    <row r="6004" spans="15:54" x14ac:dyDescent="0.4">
      <c r="O6004" s="4"/>
      <c r="P6004" s="4"/>
      <c r="V6004" s="4"/>
      <c r="W6004" s="4"/>
      <c r="AG6004" s="9"/>
      <c r="AT6004" s="4"/>
      <c r="AU6004" s="4"/>
      <c r="BA6004" s="4"/>
      <c r="BB6004" s="4"/>
    </row>
    <row r="6005" spans="15:54" x14ac:dyDescent="0.4">
      <c r="O6005" s="4"/>
      <c r="P6005" s="4"/>
      <c r="V6005" s="4"/>
      <c r="W6005" s="4"/>
      <c r="AG6005" s="9"/>
      <c r="AT6005" s="4"/>
      <c r="AU6005" s="4"/>
      <c r="BA6005" s="4"/>
      <c r="BB6005" s="4"/>
    </row>
    <row r="6006" spans="15:54" x14ac:dyDescent="0.4">
      <c r="O6006" s="4"/>
      <c r="P6006" s="4"/>
      <c r="V6006" s="4"/>
      <c r="W6006" s="4"/>
      <c r="AG6006" s="9"/>
      <c r="AT6006" s="4"/>
      <c r="AU6006" s="4"/>
      <c r="BA6006" s="4"/>
      <c r="BB6006" s="4"/>
    </row>
    <row r="6007" spans="15:54" x14ac:dyDescent="0.4">
      <c r="O6007" s="4"/>
      <c r="P6007" s="4"/>
      <c r="V6007" s="4"/>
      <c r="W6007" s="4"/>
      <c r="AG6007" s="9"/>
      <c r="AT6007" s="4"/>
      <c r="AU6007" s="4"/>
      <c r="BA6007" s="4"/>
      <c r="BB6007" s="4"/>
    </row>
    <row r="6008" spans="15:54" x14ac:dyDescent="0.4">
      <c r="O6008" s="4"/>
      <c r="P6008" s="4"/>
      <c r="V6008" s="4"/>
      <c r="W6008" s="4"/>
      <c r="AG6008" s="9"/>
      <c r="AT6008" s="4"/>
      <c r="AU6008" s="4"/>
      <c r="BA6008" s="4"/>
      <c r="BB6008" s="4"/>
    </row>
    <row r="6009" spans="15:54" x14ac:dyDescent="0.4">
      <c r="O6009" s="4"/>
      <c r="P6009" s="4"/>
      <c r="V6009" s="4"/>
      <c r="W6009" s="4"/>
      <c r="AG6009" s="9"/>
      <c r="AT6009" s="4"/>
      <c r="AU6009" s="4"/>
      <c r="BA6009" s="4"/>
      <c r="BB6009" s="4"/>
    </row>
    <row r="6010" spans="15:54" x14ac:dyDescent="0.4">
      <c r="O6010" s="4"/>
      <c r="P6010" s="4"/>
      <c r="V6010" s="4"/>
      <c r="W6010" s="4"/>
      <c r="AG6010" s="9"/>
      <c r="AT6010" s="4"/>
      <c r="AU6010" s="4"/>
      <c r="BA6010" s="4"/>
      <c r="BB6010" s="4"/>
    </row>
    <row r="6011" spans="15:54" x14ac:dyDescent="0.4">
      <c r="O6011" s="4"/>
      <c r="P6011" s="4"/>
      <c r="V6011" s="4"/>
      <c r="W6011" s="4"/>
      <c r="AG6011" s="9"/>
      <c r="AT6011" s="4"/>
      <c r="AU6011" s="4"/>
      <c r="BA6011" s="4"/>
      <c r="BB6011" s="4"/>
    </row>
    <row r="6012" spans="15:54" x14ac:dyDescent="0.4">
      <c r="O6012" s="4"/>
      <c r="P6012" s="4"/>
      <c r="V6012" s="4"/>
      <c r="W6012" s="4"/>
      <c r="AG6012" s="9"/>
      <c r="AT6012" s="4"/>
      <c r="AU6012" s="4"/>
      <c r="BA6012" s="4"/>
      <c r="BB6012" s="4"/>
    </row>
    <row r="6013" spans="15:54" x14ac:dyDescent="0.4">
      <c r="O6013" s="4"/>
      <c r="P6013" s="4"/>
      <c r="V6013" s="4"/>
      <c r="W6013" s="4"/>
      <c r="AG6013" s="9"/>
      <c r="AT6013" s="4"/>
      <c r="AU6013" s="4"/>
      <c r="BA6013" s="4"/>
      <c r="BB6013" s="4"/>
    </row>
    <row r="6014" spans="15:54" x14ac:dyDescent="0.4">
      <c r="O6014" s="4"/>
      <c r="P6014" s="4"/>
      <c r="V6014" s="4"/>
      <c r="W6014" s="4"/>
      <c r="AG6014" s="9"/>
      <c r="AT6014" s="4"/>
      <c r="AU6014" s="4"/>
      <c r="BA6014" s="4"/>
      <c r="BB6014" s="4"/>
    </row>
    <row r="6015" spans="15:54" x14ac:dyDescent="0.4">
      <c r="O6015" s="4"/>
      <c r="P6015" s="4"/>
      <c r="V6015" s="4"/>
      <c r="W6015" s="4"/>
      <c r="AG6015" s="9"/>
      <c r="AT6015" s="4"/>
      <c r="AU6015" s="4"/>
      <c r="BA6015" s="4"/>
      <c r="BB6015" s="4"/>
    </row>
    <row r="6016" spans="15:54" x14ac:dyDescent="0.4">
      <c r="O6016" s="4"/>
      <c r="P6016" s="4"/>
      <c r="V6016" s="4"/>
      <c r="W6016" s="4"/>
      <c r="AG6016" s="9"/>
      <c r="AT6016" s="4"/>
      <c r="AU6016" s="4"/>
      <c r="BA6016" s="4"/>
      <c r="BB6016" s="4"/>
    </row>
    <row r="6017" spans="15:54" x14ac:dyDescent="0.4">
      <c r="O6017" s="4"/>
      <c r="P6017" s="4"/>
      <c r="V6017" s="4"/>
      <c r="W6017" s="4"/>
      <c r="AG6017" s="9"/>
      <c r="AT6017" s="4"/>
      <c r="AU6017" s="4"/>
      <c r="BA6017" s="4"/>
      <c r="BB6017" s="4"/>
    </row>
    <row r="6018" spans="15:54" x14ac:dyDescent="0.4">
      <c r="O6018" s="4"/>
      <c r="P6018" s="4"/>
      <c r="V6018" s="4"/>
      <c r="W6018" s="4"/>
      <c r="AG6018" s="9"/>
      <c r="AT6018" s="4"/>
      <c r="AU6018" s="4"/>
      <c r="BA6018" s="4"/>
      <c r="BB6018" s="4"/>
    </row>
    <row r="6019" spans="15:54" x14ac:dyDescent="0.4">
      <c r="O6019" s="4"/>
      <c r="P6019" s="4"/>
      <c r="V6019" s="4"/>
      <c r="W6019" s="4"/>
      <c r="AG6019" s="9"/>
      <c r="AT6019" s="4"/>
      <c r="AU6019" s="4"/>
      <c r="BA6019" s="4"/>
      <c r="BB6019" s="4"/>
    </row>
    <row r="6020" spans="15:54" x14ac:dyDescent="0.4">
      <c r="O6020" s="4"/>
      <c r="P6020" s="4"/>
      <c r="V6020" s="4"/>
      <c r="W6020" s="4"/>
      <c r="AT6020" s="4"/>
      <c r="AU6020" s="4"/>
      <c r="BA6020" s="4"/>
      <c r="BB6020" s="4"/>
    </row>
    <row r="6021" spans="15:54" x14ac:dyDescent="0.4">
      <c r="O6021" s="4"/>
      <c r="P6021" s="4"/>
      <c r="V6021" s="4"/>
      <c r="W6021" s="4"/>
      <c r="AG6021" s="9"/>
      <c r="AT6021" s="4"/>
      <c r="AU6021" s="4"/>
      <c r="BA6021" s="4"/>
      <c r="BB6021" s="4"/>
    </row>
    <row r="6022" spans="15:54" x14ac:dyDescent="0.4">
      <c r="O6022" s="4"/>
      <c r="P6022" s="4"/>
      <c r="V6022" s="4"/>
      <c r="W6022" s="4"/>
      <c r="AG6022" s="9"/>
      <c r="AT6022" s="4"/>
      <c r="AU6022" s="4"/>
      <c r="BA6022" s="4"/>
      <c r="BB6022" s="4"/>
    </row>
    <row r="6023" spans="15:54" x14ac:dyDescent="0.4">
      <c r="O6023" s="4"/>
      <c r="P6023" s="4"/>
      <c r="V6023" s="4"/>
      <c r="W6023" s="4"/>
      <c r="AG6023" s="9"/>
      <c r="AT6023" s="4"/>
      <c r="AU6023" s="4"/>
      <c r="BA6023" s="4"/>
      <c r="BB6023" s="4"/>
    </row>
    <row r="6024" spans="15:54" x14ac:dyDescent="0.4">
      <c r="O6024" s="4"/>
      <c r="P6024" s="4"/>
      <c r="V6024" s="4"/>
      <c r="W6024" s="4"/>
      <c r="AG6024" s="9"/>
      <c r="AT6024" s="4"/>
      <c r="AU6024" s="4"/>
      <c r="BA6024" s="4"/>
      <c r="BB6024" s="4"/>
    </row>
    <row r="6025" spans="15:54" x14ac:dyDescent="0.4">
      <c r="O6025" s="4"/>
      <c r="P6025" s="4"/>
      <c r="V6025" s="4"/>
      <c r="W6025" s="4"/>
      <c r="AG6025" s="9"/>
      <c r="AT6025" s="4"/>
      <c r="AU6025" s="4"/>
      <c r="BA6025" s="4"/>
      <c r="BB6025" s="4"/>
    </row>
    <row r="6026" spans="15:54" x14ac:dyDescent="0.4">
      <c r="O6026" s="4"/>
      <c r="P6026" s="4"/>
      <c r="V6026" s="4"/>
      <c r="W6026" s="4"/>
      <c r="AG6026" s="9"/>
      <c r="AT6026" s="4"/>
      <c r="AU6026" s="4"/>
      <c r="BA6026" s="4"/>
      <c r="BB6026" s="4"/>
    </row>
    <row r="6027" spans="15:54" x14ac:dyDescent="0.4">
      <c r="O6027" s="4"/>
      <c r="P6027" s="4"/>
      <c r="V6027" s="4"/>
      <c r="W6027" s="4"/>
      <c r="AG6027" s="9"/>
      <c r="AT6027" s="4"/>
      <c r="AU6027" s="4"/>
      <c r="BA6027" s="4"/>
      <c r="BB6027" s="4"/>
    </row>
    <row r="6028" spans="15:54" x14ac:dyDescent="0.4">
      <c r="O6028" s="4"/>
      <c r="P6028" s="4"/>
      <c r="V6028" s="4"/>
      <c r="W6028" s="4"/>
      <c r="AG6028" s="9"/>
      <c r="AT6028" s="4"/>
      <c r="AU6028" s="4"/>
      <c r="BA6028" s="4"/>
      <c r="BB6028" s="4"/>
    </row>
    <row r="6029" spans="15:54" x14ac:dyDescent="0.4">
      <c r="O6029" s="4"/>
      <c r="P6029" s="4"/>
      <c r="V6029" s="4"/>
      <c r="W6029" s="4"/>
      <c r="AG6029" s="9"/>
      <c r="AT6029" s="4"/>
      <c r="AU6029" s="4"/>
      <c r="BA6029" s="4"/>
      <c r="BB6029" s="4"/>
    </row>
    <row r="6030" spans="15:54" x14ac:dyDescent="0.4">
      <c r="O6030" s="4"/>
      <c r="P6030" s="4"/>
      <c r="V6030" s="4"/>
      <c r="W6030" s="4"/>
      <c r="AG6030" s="9"/>
      <c r="AT6030" s="4"/>
      <c r="AU6030" s="4"/>
      <c r="BA6030" s="4"/>
      <c r="BB6030" s="4"/>
    </row>
    <row r="6031" spans="15:54" x14ac:dyDescent="0.4">
      <c r="O6031" s="4"/>
      <c r="P6031" s="4"/>
      <c r="V6031" s="4"/>
      <c r="W6031" s="4"/>
      <c r="AG6031" s="9"/>
      <c r="AT6031" s="4"/>
      <c r="AU6031" s="4"/>
      <c r="BA6031" s="4"/>
      <c r="BB6031" s="4"/>
    </row>
    <row r="6032" spans="15:54" x14ac:dyDescent="0.4">
      <c r="O6032" s="4"/>
      <c r="P6032" s="4"/>
      <c r="V6032" s="4"/>
      <c r="W6032" s="4"/>
      <c r="AG6032" s="9"/>
      <c r="AT6032" s="4"/>
      <c r="AU6032" s="4"/>
      <c r="BA6032" s="4"/>
      <c r="BB6032" s="4"/>
    </row>
    <row r="6033" spans="15:54" x14ac:dyDescent="0.4">
      <c r="O6033" s="4"/>
      <c r="P6033" s="4"/>
      <c r="V6033" s="4"/>
      <c r="W6033" s="4"/>
      <c r="AG6033" s="9"/>
      <c r="AT6033" s="4"/>
      <c r="AU6033" s="4"/>
      <c r="BA6033" s="4"/>
      <c r="BB6033" s="4"/>
    </row>
    <row r="6034" spans="15:54" x14ac:dyDescent="0.4">
      <c r="O6034" s="4"/>
      <c r="P6034" s="4"/>
      <c r="V6034" s="4"/>
      <c r="W6034" s="4"/>
      <c r="AG6034" s="9"/>
      <c r="AT6034" s="4"/>
      <c r="AU6034" s="4"/>
      <c r="BA6034" s="4"/>
      <c r="BB6034" s="4"/>
    </row>
    <row r="6035" spans="15:54" x14ac:dyDescent="0.4">
      <c r="O6035" s="4"/>
      <c r="P6035" s="4"/>
      <c r="V6035" s="4"/>
      <c r="W6035" s="4"/>
      <c r="AG6035" s="9"/>
      <c r="AT6035" s="4"/>
      <c r="AU6035" s="4"/>
      <c r="BA6035" s="4"/>
      <c r="BB6035" s="4"/>
    </row>
    <row r="6036" spans="15:54" x14ac:dyDescent="0.4">
      <c r="O6036" s="4"/>
      <c r="P6036" s="4"/>
      <c r="V6036" s="4"/>
      <c r="W6036" s="4"/>
      <c r="AG6036" s="9"/>
      <c r="AT6036" s="4"/>
      <c r="AU6036" s="4"/>
      <c r="BA6036" s="4"/>
      <c r="BB6036" s="4"/>
    </row>
    <row r="6037" spans="15:54" x14ac:dyDescent="0.4">
      <c r="O6037" s="4"/>
      <c r="P6037" s="4"/>
      <c r="V6037" s="4"/>
      <c r="W6037" s="4"/>
      <c r="AG6037" s="9"/>
      <c r="AT6037" s="4"/>
      <c r="AU6037" s="4"/>
      <c r="BA6037" s="4"/>
      <c r="BB6037" s="4"/>
    </row>
    <row r="6038" spans="15:54" x14ac:dyDescent="0.4">
      <c r="O6038" s="4"/>
      <c r="P6038" s="4"/>
      <c r="V6038" s="4"/>
      <c r="W6038" s="4"/>
      <c r="AG6038" s="9"/>
      <c r="AT6038" s="4"/>
      <c r="AU6038" s="4"/>
      <c r="BA6038" s="4"/>
      <c r="BB6038" s="4"/>
    </row>
    <row r="6039" spans="15:54" x14ac:dyDescent="0.4">
      <c r="O6039" s="4"/>
      <c r="P6039" s="4"/>
      <c r="V6039" s="4"/>
      <c r="W6039" s="4"/>
      <c r="AG6039" s="9"/>
      <c r="AT6039" s="4"/>
      <c r="AU6039" s="4"/>
      <c r="BA6039" s="4"/>
      <c r="BB6039" s="4"/>
    </row>
    <row r="6040" spans="15:54" x14ac:dyDescent="0.4">
      <c r="O6040" s="4"/>
      <c r="P6040" s="4"/>
      <c r="V6040" s="4"/>
      <c r="W6040" s="4"/>
      <c r="AT6040" s="4"/>
      <c r="AU6040" s="4"/>
      <c r="BA6040" s="4"/>
      <c r="BB6040" s="4"/>
    </row>
    <row r="6041" spans="15:54" x14ac:dyDescent="0.4">
      <c r="O6041" s="4"/>
      <c r="P6041" s="4"/>
      <c r="V6041" s="4"/>
      <c r="W6041" s="4"/>
      <c r="AG6041" s="9"/>
      <c r="AT6041" s="4"/>
      <c r="AU6041" s="4"/>
      <c r="BA6041" s="4"/>
      <c r="BB6041" s="4"/>
    </row>
    <row r="6042" spans="15:54" x14ac:dyDescent="0.4">
      <c r="O6042" s="4"/>
      <c r="P6042" s="4"/>
      <c r="V6042" s="4"/>
      <c r="W6042" s="4"/>
      <c r="AG6042" s="9"/>
      <c r="AT6042" s="4"/>
      <c r="AU6042" s="4"/>
      <c r="BA6042" s="4"/>
      <c r="BB6042" s="4"/>
    </row>
    <row r="6043" spans="15:54" x14ac:dyDescent="0.4">
      <c r="O6043" s="4"/>
      <c r="P6043" s="4"/>
      <c r="V6043" s="4"/>
      <c r="W6043" s="4"/>
      <c r="AG6043" s="9"/>
      <c r="AT6043" s="4"/>
      <c r="AU6043" s="4"/>
      <c r="BA6043" s="4"/>
      <c r="BB6043" s="4"/>
    </row>
    <row r="6044" spans="15:54" x14ac:dyDescent="0.4">
      <c r="O6044" s="4"/>
      <c r="P6044" s="4"/>
      <c r="V6044" s="4"/>
      <c r="W6044" s="4"/>
      <c r="AG6044" s="9"/>
      <c r="AT6044" s="4"/>
      <c r="AU6044" s="4"/>
      <c r="BA6044" s="4"/>
      <c r="BB6044" s="4"/>
    </row>
    <row r="6045" spans="15:54" x14ac:dyDescent="0.4">
      <c r="O6045" s="4"/>
      <c r="P6045" s="4"/>
      <c r="V6045" s="4"/>
      <c r="W6045" s="4"/>
      <c r="AG6045" s="9"/>
      <c r="AT6045" s="4"/>
      <c r="AU6045" s="4"/>
      <c r="BA6045" s="4"/>
      <c r="BB6045" s="4"/>
    </row>
    <row r="6046" spans="15:54" x14ac:dyDescent="0.4">
      <c r="O6046" s="4"/>
      <c r="P6046" s="4"/>
      <c r="V6046" s="4"/>
      <c r="W6046" s="4"/>
      <c r="AG6046" s="9"/>
      <c r="AT6046" s="4"/>
      <c r="AU6046" s="4"/>
      <c r="BA6046" s="4"/>
      <c r="BB6046" s="4"/>
    </row>
    <row r="6047" spans="15:54" x14ac:dyDescent="0.4">
      <c r="O6047" s="4"/>
      <c r="P6047" s="4"/>
      <c r="V6047" s="4"/>
      <c r="W6047" s="4"/>
      <c r="AG6047" s="9"/>
      <c r="AT6047" s="4"/>
      <c r="AU6047" s="4"/>
      <c r="BA6047" s="4"/>
      <c r="BB6047" s="4"/>
    </row>
    <row r="6048" spans="15:54" x14ac:dyDescent="0.4">
      <c r="O6048" s="4"/>
      <c r="P6048" s="4"/>
      <c r="V6048" s="4"/>
      <c r="W6048" s="4"/>
      <c r="AG6048" s="9"/>
      <c r="AT6048" s="4"/>
      <c r="AU6048" s="4"/>
      <c r="BA6048" s="4"/>
      <c r="BB6048" s="4"/>
    </row>
    <row r="6049" spans="15:54" x14ac:dyDescent="0.4">
      <c r="O6049" s="4"/>
      <c r="P6049" s="4"/>
      <c r="V6049" s="4"/>
      <c r="W6049" s="4"/>
      <c r="AG6049" s="9"/>
      <c r="AT6049" s="4"/>
      <c r="AU6049" s="4"/>
      <c r="BA6049" s="4"/>
      <c r="BB6049" s="4"/>
    </row>
    <row r="6050" spans="15:54" x14ac:dyDescent="0.4">
      <c r="O6050" s="4"/>
      <c r="P6050" s="4"/>
      <c r="V6050" s="4"/>
      <c r="W6050" s="4"/>
      <c r="AG6050" s="9"/>
      <c r="AT6050" s="4"/>
      <c r="AU6050" s="4"/>
      <c r="BA6050" s="4"/>
      <c r="BB6050" s="4"/>
    </row>
    <row r="6051" spans="15:54" x14ac:dyDescent="0.4">
      <c r="O6051" s="4"/>
      <c r="P6051" s="4"/>
      <c r="V6051" s="4"/>
      <c r="W6051" s="4"/>
      <c r="AG6051" s="9"/>
      <c r="AT6051" s="4"/>
      <c r="AU6051" s="4"/>
      <c r="BA6051" s="4"/>
      <c r="BB6051" s="4"/>
    </row>
    <row r="6052" spans="15:54" x14ac:dyDescent="0.4">
      <c r="O6052" s="4"/>
      <c r="P6052" s="4"/>
      <c r="V6052" s="4"/>
      <c r="W6052" s="4"/>
      <c r="AG6052" s="9"/>
      <c r="AT6052" s="4"/>
      <c r="AU6052" s="4"/>
      <c r="BA6052" s="4"/>
      <c r="BB6052" s="4"/>
    </row>
    <row r="6053" spans="15:54" x14ac:dyDescent="0.4">
      <c r="O6053" s="4"/>
      <c r="P6053" s="4"/>
      <c r="V6053" s="4"/>
      <c r="W6053" s="4"/>
      <c r="AG6053" s="9"/>
      <c r="AT6053" s="4"/>
      <c r="AU6053" s="4"/>
      <c r="BA6053" s="4"/>
      <c r="BB6053" s="4"/>
    </row>
    <row r="6054" spans="15:54" x14ac:dyDescent="0.4">
      <c r="O6054" s="4"/>
      <c r="P6054" s="4"/>
      <c r="V6054" s="4"/>
      <c r="W6054" s="4"/>
      <c r="AG6054" s="9"/>
      <c r="AT6054" s="4"/>
      <c r="AU6054" s="4"/>
      <c r="BA6054" s="4"/>
      <c r="BB6054" s="4"/>
    </row>
    <row r="6055" spans="15:54" x14ac:dyDescent="0.4">
      <c r="O6055" s="4"/>
      <c r="P6055" s="4"/>
      <c r="V6055" s="4"/>
      <c r="W6055" s="4"/>
      <c r="AG6055" s="9"/>
      <c r="AT6055" s="4"/>
      <c r="AU6055" s="4"/>
      <c r="BA6055" s="4"/>
      <c r="BB6055" s="4"/>
    </row>
    <row r="6056" spans="15:54" x14ac:dyDescent="0.4">
      <c r="O6056" s="4"/>
      <c r="P6056" s="4"/>
      <c r="V6056" s="4"/>
      <c r="W6056" s="4"/>
      <c r="AG6056" s="9"/>
      <c r="AT6056" s="4"/>
      <c r="AU6056" s="4"/>
      <c r="BA6056" s="4"/>
      <c r="BB6056" s="4"/>
    </row>
    <row r="6057" spans="15:54" x14ac:dyDescent="0.4">
      <c r="O6057" s="4"/>
      <c r="P6057" s="4"/>
      <c r="V6057" s="4"/>
      <c r="W6057" s="4"/>
      <c r="AG6057" s="9"/>
      <c r="AT6057" s="4"/>
      <c r="AU6057" s="4"/>
      <c r="BA6057" s="4"/>
      <c r="BB6057" s="4"/>
    </row>
    <row r="6058" spans="15:54" x14ac:dyDescent="0.4">
      <c r="O6058" s="4"/>
      <c r="P6058" s="4"/>
      <c r="V6058" s="4"/>
      <c r="W6058" s="4"/>
      <c r="AG6058" s="9"/>
      <c r="AT6058" s="4"/>
      <c r="AU6058" s="4"/>
      <c r="BA6058" s="4"/>
      <c r="BB6058" s="4"/>
    </row>
    <row r="6059" spans="15:54" x14ac:dyDescent="0.4">
      <c r="O6059" s="4"/>
      <c r="P6059" s="4"/>
      <c r="V6059" s="4"/>
      <c r="W6059" s="4"/>
      <c r="AG6059" s="9"/>
      <c r="AT6059" s="4"/>
      <c r="AU6059" s="4"/>
      <c r="BA6059" s="4"/>
      <c r="BB6059" s="4"/>
    </row>
    <row r="6060" spans="15:54" x14ac:dyDescent="0.4">
      <c r="O6060" s="4"/>
      <c r="P6060" s="4"/>
      <c r="V6060" s="4"/>
      <c r="W6060" s="4"/>
      <c r="AG6060" s="9"/>
      <c r="AT6060" s="4"/>
      <c r="AU6060" s="4"/>
      <c r="BA6060" s="4"/>
      <c r="BB6060" s="4"/>
    </row>
    <row r="6061" spans="15:54" x14ac:dyDescent="0.4">
      <c r="O6061" s="4"/>
      <c r="P6061" s="4"/>
      <c r="V6061" s="4"/>
      <c r="W6061" s="4"/>
      <c r="AG6061" s="9"/>
      <c r="AT6061" s="4"/>
      <c r="AU6061" s="4"/>
      <c r="BA6061" s="4"/>
      <c r="BB6061" s="4"/>
    </row>
    <row r="6062" spans="15:54" x14ac:dyDescent="0.4">
      <c r="O6062" s="4"/>
      <c r="P6062" s="4"/>
      <c r="V6062" s="4"/>
      <c r="W6062" s="4"/>
      <c r="AG6062" s="9"/>
      <c r="AT6062" s="4"/>
      <c r="AU6062" s="4"/>
      <c r="BA6062" s="4"/>
      <c r="BB6062" s="4"/>
    </row>
    <row r="6063" spans="15:54" x14ac:dyDescent="0.4">
      <c r="O6063" s="4"/>
      <c r="P6063" s="4"/>
      <c r="V6063" s="4"/>
      <c r="W6063" s="4"/>
      <c r="AG6063" s="9"/>
      <c r="AT6063" s="4"/>
      <c r="AU6063" s="4"/>
      <c r="BA6063" s="4"/>
      <c r="BB6063" s="4"/>
    </row>
    <row r="6064" spans="15:54" x14ac:dyDescent="0.4">
      <c r="O6064" s="4"/>
      <c r="P6064" s="4"/>
      <c r="V6064" s="4"/>
      <c r="W6064" s="4"/>
      <c r="AG6064" s="9"/>
      <c r="AT6064" s="4"/>
      <c r="AU6064" s="4"/>
      <c r="BA6064" s="4"/>
      <c r="BB6064" s="4"/>
    </row>
    <row r="6065" spans="15:54" x14ac:dyDescent="0.4">
      <c r="O6065" s="4"/>
      <c r="P6065" s="4"/>
      <c r="V6065" s="4"/>
      <c r="W6065" s="4"/>
      <c r="AG6065" s="9"/>
      <c r="AT6065" s="4"/>
      <c r="AU6065" s="4"/>
      <c r="BA6065" s="4"/>
      <c r="BB6065" s="4"/>
    </row>
    <row r="6066" spans="15:54" x14ac:dyDescent="0.4">
      <c r="O6066" s="4"/>
      <c r="P6066" s="4"/>
      <c r="V6066" s="4"/>
      <c r="W6066" s="4"/>
      <c r="AG6066" s="9"/>
      <c r="AT6066" s="4"/>
      <c r="AU6066" s="4"/>
      <c r="BA6066" s="4"/>
      <c r="BB6066" s="4"/>
    </row>
    <row r="6067" spans="15:54" x14ac:dyDescent="0.4">
      <c r="O6067" s="4"/>
      <c r="P6067" s="4"/>
      <c r="V6067" s="4"/>
      <c r="W6067" s="4"/>
      <c r="AG6067" s="9"/>
      <c r="AT6067" s="4"/>
      <c r="AU6067" s="4"/>
      <c r="BA6067" s="4"/>
      <c r="BB6067" s="4"/>
    </row>
    <row r="6068" spans="15:54" x14ac:dyDescent="0.4">
      <c r="O6068" s="4"/>
      <c r="P6068" s="4"/>
      <c r="V6068" s="4"/>
      <c r="W6068" s="4"/>
      <c r="AG6068" s="9"/>
      <c r="AT6068" s="4"/>
      <c r="AU6068" s="4"/>
      <c r="BA6068" s="4"/>
      <c r="BB6068" s="4"/>
    </row>
    <row r="6069" spans="15:54" x14ac:dyDescent="0.4">
      <c r="O6069" s="4"/>
      <c r="P6069" s="4"/>
      <c r="V6069" s="4"/>
      <c r="W6069" s="4"/>
      <c r="AG6069" s="9"/>
      <c r="AT6069" s="4"/>
      <c r="AU6069" s="4"/>
      <c r="BA6069" s="4"/>
      <c r="BB6069" s="4"/>
    </row>
    <row r="6070" spans="15:54" x14ac:dyDescent="0.4">
      <c r="O6070" s="4"/>
      <c r="P6070" s="4"/>
      <c r="V6070" s="4"/>
      <c r="W6070" s="4"/>
      <c r="AG6070" s="9"/>
      <c r="AT6070" s="4"/>
      <c r="AU6070" s="4"/>
      <c r="BA6070" s="4"/>
      <c r="BB6070" s="4"/>
    </row>
    <row r="6071" spans="15:54" x14ac:dyDescent="0.4">
      <c r="O6071" s="4"/>
      <c r="P6071" s="4"/>
      <c r="V6071" s="4"/>
      <c r="W6071" s="4"/>
      <c r="AG6071" s="9"/>
      <c r="AT6071" s="4"/>
      <c r="AU6071" s="4"/>
      <c r="BA6071" s="4"/>
      <c r="BB6071" s="4"/>
    </row>
    <row r="6072" spans="15:54" x14ac:dyDescent="0.4">
      <c r="O6072" s="4"/>
      <c r="P6072" s="4"/>
      <c r="V6072" s="4"/>
      <c r="W6072" s="4"/>
      <c r="AG6072" s="9"/>
      <c r="AT6072" s="4"/>
      <c r="AU6072" s="4"/>
      <c r="BA6072" s="4"/>
      <c r="BB6072" s="4"/>
    </row>
    <row r="6073" spans="15:54" x14ac:dyDescent="0.4">
      <c r="O6073" s="4"/>
      <c r="P6073" s="4"/>
      <c r="V6073" s="4"/>
      <c r="W6073" s="4"/>
      <c r="AG6073" s="9"/>
      <c r="AT6073" s="4"/>
      <c r="AU6073" s="4"/>
      <c r="BA6073" s="4"/>
      <c r="BB6073" s="4"/>
    </row>
    <row r="6074" spans="15:54" x14ac:dyDescent="0.4">
      <c r="O6074" s="4"/>
      <c r="P6074" s="4"/>
      <c r="V6074" s="4"/>
      <c r="W6074" s="4"/>
      <c r="AG6074" s="9"/>
      <c r="AT6074" s="4"/>
      <c r="AU6074" s="4"/>
      <c r="BA6074" s="4"/>
      <c r="BB6074" s="4"/>
    </row>
    <row r="6075" spans="15:54" x14ac:dyDescent="0.4">
      <c r="O6075" s="4"/>
      <c r="P6075" s="4"/>
      <c r="V6075" s="4"/>
      <c r="W6075" s="4"/>
      <c r="AG6075" s="9"/>
      <c r="AT6075" s="4"/>
      <c r="AU6075" s="4"/>
      <c r="BA6075" s="4"/>
      <c r="BB6075" s="4"/>
    </row>
    <row r="6076" spans="15:54" x14ac:dyDescent="0.4">
      <c r="O6076" s="4"/>
      <c r="P6076" s="4"/>
      <c r="V6076" s="4"/>
      <c r="W6076" s="4"/>
      <c r="AG6076" s="9"/>
      <c r="AT6076" s="4"/>
      <c r="AU6076" s="4"/>
      <c r="BA6076" s="4"/>
      <c r="BB6076" s="4"/>
    </row>
    <row r="6077" spans="15:54" x14ac:dyDescent="0.4">
      <c r="O6077" s="4"/>
      <c r="P6077" s="4"/>
      <c r="V6077" s="4"/>
      <c r="W6077" s="4"/>
      <c r="AG6077" s="9"/>
      <c r="AT6077" s="4"/>
      <c r="AU6077" s="4"/>
      <c r="BA6077" s="4"/>
      <c r="BB6077" s="4"/>
    </row>
    <row r="6078" spans="15:54" x14ac:dyDescent="0.4">
      <c r="O6078" s="4"/>
      <c r="P6078" s="4"/>
      <c r="V6078" s="4"/>
      <c r="W6078" s="4"/>
      <c r="AG6078" s="9"/>
      <c r="AT6078" s="4"/>
      <c r="AU6078" s="4"/>
      <c r="BA6078" s="4"/>
      <c r="BB6078" s="4"/>
    </row>
    <row r="6079" spans="15:54" x14ac:dyDescent="0.4">
      <c r="O6079" s="4"/>
      <c r="P6079" s="4"/>
      <c r="V6079" s="4"/>
      <c r="W6079" s="4"/>
      <c r="AG6079" s="9"/>
      <c r="AT6079" s="4"/>
      <c r="AU6079" s="4"/>
      <c r="BA6079" s="4"/>
      <c r="BB6079" s="4"/>
    </row>
    <row r="6080" spans="15:54" x14ac:dyDescent="0.4">
      <c r="O6080" s="4"/>
      <c r="P6080" s="4"/>
      <c r="V6080" s="4"/>
      <c r="W6080" s="4"/>
      <c r="AG6080" s="9"/>
      <c r="AT6080" s="4"/>
      <c r="AU6080" s="4"/>
      <c r="BA6080" s="4"/>
      <c r="BB6080" s="4"/>
    </row>
    <row r="6081" spans="15:54" x14ac:dyDescent="0.4">
      <c r="O6081" s="4"/>
      <c r="P6081" s="4"/>
      <c r="V6081" s="4"/>
      <c r="W6081" s="4"/>
      <c r="AG6081" s="9"/>
      <c r="AT6081" s="4"/>
      <c r="AU6081" s="4"/>
      <c r="BA6081" s="4"/>
      <c r="BB6081" s="4"/>
    </row>
    <row r="6082" spans="15:54" x14ac:dyDescent="0.4">
      <c r="O6082" s="4"/>
      <c r="P6082" s="4"/>
      <c r="V6082" s="4"/>
      <c r="W6082" s="4"/>
      <c r="AG6082" s="9"/>
      <c r="AT6082" s="4"/>
      <c r="AU6082" s="4"/>
      <c r="BA6082" s="4"/>
      <c r="BB6082" s="4"/>
    </row>
    <row r="6083" spans="15:54" x14ac:dyDescent="0.4">
      <c r="O6083" s="4"/>
      <c r="P6083" s="4"/>
      <c r="V6083" s="4"/>
      <c r="W6083" s="4"/>
      <c r="AG6083" s="9"/>
      <c r="AT6083" s="4"/>
      <c r="AU6083" s="4"/>
      <c r="BA6083" s="4"/>
      <c r="BB6083" s="4"/>
    </row>
    <row r="6084" spans="15:54" x14ac:dyDescent="0.4">
      <c r="O6084" s="4"/>
      <c r="P6084" s="4"/>
      <c r="V6084" s="4"/>
      <c r="W6084" s="4"/>
      <c r="AG6084" s="9"/>
      <c r="AT6084" s="4"/>
      <c r="AU6084" s="4"/>
      <c r="BA6084" s="4"/>
      <c r="BB6084" s="4"/>
    </row>
    <row r="6085" spans="15:54" x14ac:dyDescent="0.4">
      <c r="O6085" s="4"/>
      <c r="P6085" s="4"/>
      <c r="V6085" s="4"/>
      <c r="W6085" s="4"/>
      <c r="AG6085" s="9"/>
      <c r="AT6085" s="4"/>
      <c r="AU6085" s="4"/>
      <c r="BA6085" s="4"/>
      <c r="BB6085" s="4"/>
    </row>
    <row r="6086" spans="15:54" x14ac:dyDescent="0.4">
      <c r="O6086" s="4"/>
      <c r="P6086" s="4"/>
      <c r="V6086" s="4"/>
      <c r="W6086" s="4"/>
      <c r="AG6086" s="9"/>
      <c r="AT6086" s="4"/>
      <c r="AU6086" s="4"/>
      <c r="BA6086" s="4"/>
      <c r="BB6086" s="4"/>
    </row>
    <row r="6087" spans="15:54" x14ac:dyDescent="0.4">
      <c r="O6087" s="4"/>
      <c r="P6087" s="4"/>
      <c r="V6087" s="4"/>
      <c r="W6087" s="4"/>
      <c r="AG6087" s="9"/>
      <c r="AT6087" s="4"/>
      <c r="AU6087" s="4"/>
      <c r="BA6087" s="4"/>
      <c r="BB6087" s="4"/>
    </row>
    <row r="6088" spans="15:54" x14ac:dyDescent="0.4">
      <c r="O6088" s="4"/>
      <c r="P6088" s="4"/>
      <c r="V6088" s="4"/>
      <c r="W6088" s="4"/>
      <c r="AG6088" s="9"/>
      <c r="AT6088" s="4"/>
      <c r="AU6088" s="4"/>
      <c r="BA6088" s="4"/>
      <c r="BB6088" s="4"/>
    </row>
    <row r="6089" spans="15:54" x14ac:dyDescent="0.4">
      <c r="O6089" s="4"/>
      <c r="P6089" s="4"/>
      <c r="V6089" s="4"/>
      <c r="W6089" s="4"/>
      <c r="AG6089" s="9"/>
      <c r="AT6089" s="4"/>
      <c r="AU6089" s="4"/>
      <c r="BA6089" s="4"/>
      <c r="BB6089" s="4"/>
    </row>
    <row r="6090" spans="15:54" x14ac:dyDescent="0.4">
      <c r="O6090" s="4"/>
      <c r="P6090" s="4"/>
      <c r="V6090" s="4"/>
      <c r="W6090" s="4"/>
      <c r="AG6090" s="9"/>
      <c r="AT6090" s="4"/>
      <c r="AU6090" s="4"/>
      <c r="BA6090" s="4"/>
      <c r="BB6090" s="4"/>
    </row>
    <row r="6091" spans="15:54" x14ac:dyDescent="0.4">
      <c r="O6091" s="4"/>
      <c r="P6091" s="4"/>
      <c r="V6091" s="4"/>
      <c r="W6091" s="4"/>
      <c r="AG6091" s="9"/>
      <c r="AT6091" s="4"/>
      <c r="AU6091" s="4"/>
      <c r="BA6091" s="4"/>
      <c r="BB6091" s="4"/>
    </row>
    <row r="6092" spans="15:54" x14ac:dyDescent="0.4">
      <c r="O6092" s="4"/>
      <c r="P6092" s="4"/>
      <c r="V6092" s="4"/>
      <c r="W6092" s="4"/>
      <c r="AG6092" s="9"/>
      <c r="AT6092" s="4"/>
      <c r="AU6092" s="4"/>
      <c r="BA6092" s="4"/>
      <c r="BB6092" s="4"/>
    </row>
    <row r="6093" spans="15:54" x14ac:dyDescent="0.4">
      <c r="O6093" s="4"/>
      <c r="P6093" s="4"/>
      <c r="V6093" s="4"/>
      <c r="W6093" s="4"/>
      <c r="AG6093" s="9"/>
      <c r="AT6093" s="4"/>
      <c r="AU6093" s="4"/>
      <c r="BA6093" s="4"/>
      <c r="BB6093" s="4"/>
    </row>
    <row r="6094" spans="15:54" x14ac:dyDescent="0.4">
      <c r="O6094" s="4"/>
      <c r="P6094" s="4"/>
      <c r="V6094" s="4"/>
      <c r="W6094" s="4"/>
      <c r="AG6094" s="9"/>
      <c r="AT6094" s="4"/>
      <c r="AU6094" s="4"/>
      <c r="BA6094" s="4"/>
      <c r="BB6094" s="4"/>
    </row>
    <row r="6095" spans="15:54" x14ac:dyDescent="0.4">
      <c r="O6095" s="4"/>
      <c r="P6095" s="4"/>
      <c r="V6095" s="4"/>
      <c r="W6095" s="4"/>
      <c r="AG6095" s="9"/>
      <c r="AT6095" s="4"/>
      <c r="AU6095" s="4"/>
      <c r="BA6095" s="4"/>
      <c r="BB6095" s="4"/>
    </row>
    <row r="6096" spans="15:54" x14ac:dyDescent="0.4">
      <c r="O6096" s="4"/>
      <c r="P6096" s="4"/>
      <c r="V6096" s="4"/>
      <c r="W6096" s="4"/>
      <c r="AG6096" s="9"/>
      <c r="AT6096" s="4"/>
      <c r="AU6096" s="4"/>
      <c r="BA6096" s="4"/>
      <c r="BB6096" s="4"/>
    </row>
    <row r="6097" spans="15:54" x14ac:dyDescent="0.4">
      <c r="O6097" s="4"/>
      <c r="P6097" s="4"/>
      <c r="V6097" s="4"/>
      <c r="W6097" s="4"/>
      <c r="AG6097" s="9"/>
      <c r="AT6097" s="4"/>
      <c r="AU6097" s="4"/>
      <c r="BA6097" s="4"/>
      <c r="BB6097" s="4"/>
    </row>
    <row r="6098" spans="15:54" x14ac:dyDescent="0.4">
      <c r="O6098" s="4"/>
      <c r="P6098" s="4"/>
      <c r="V6098" s="4"/>
      <c r="W6098" s="4"/>
      <c r="AG6098" s="9"/>
      <c r="AT6098" s="4"/>
      <c r="AU6098" s="4"/>
      <c r="BA6098" s="4"/>
      <c r="BB6098" s="4"/>
    </row>
    <row r="6099" spans="15:54" x14ac:dyDescent="0.4">
      <c r="O6099" s="4"/>
      <c r="P6099" s="4"/>
      <c r="V6099" s="4"/>
      <c r="W6099" s="4"/>
      <c r="AG6099" s="9"/>
      <c r="AT6099" s="4"/>
      <c r="AU6099" s="4"/>
      <c r="BA6099" s="4"/>
      <c r="BB6099" s="4"/>
    </row>
    <row r="6100" spans="15:54" x14ac:dyDescent="0.4">
      <c r="O6100" s="4"/>
      <c r="P6100" s="4"/>
      <c r="V6100" s="4"/>
      <c r="W6100" s="4"/>
      <c r="AG6100" s="9"/>
      <c r="AT6100" s="4"/>
      <c r="AU6100" s="4"/>
      <c r="BA6100" s="4"/>
      <c r="BB6100" s="4"/>
    </row>
    <row r="6101" spans="15:54" x14ac:dyDescent="0.4">
      <c r="O6101" s="4"/>
      <c r="P6101" s="4"/>
      <c r="V6101" s="4"/>
      <c r="W6101" s="4"/>
      <c r="AT6101" s="4"/>
      <c r="AU6101" s="4"/>
      <c r="BA6101" s="4"/>
      <c r="BB6101" s="4"/>
    </row>
    <row r="6102" spans="15:54" x14ac:dyDescent="0.4">
      <c r="O6102" s="4"/>
      <c r="P6102" s="4"/>
      <c r="V6102" s="4"/>
      <c r="W6102" s="4"/>
      <c r="AG6102" s="9"/>
      <c r="AT6102" s="4"/>
      <c r="AU6102" s="4"/>
      <c r="BA6102" s="4"/>
      <c r="BB6102" s="4"/>
    </row>
    <row r="6103" spans="15:54" x14ac:dyDescent="0.4">
      <c r="O6103" s="4"/>
      <c r="P6103" s="4"/>
      <c r="V6103" s="4"/>
      <c r="W6103" s="4"/>
      <c r="AG6103" s="9"/>
      <c r="AT6103" s="4"/>
      <c r="AU6103" s="4"/>
      <c r="BA6103" s="4"/>
      <c r="BB6103" s="4"/>
    </row>
    <row r="6104" spans="15:54" x14ac:dyDescent="0.4">
      <c r="O6104" s="4"/>
      <c r="P6104" s="4"/>
      <c r="V6104" s="4"/>
      <c r="W6104" s="4"/>
      <c r="AG6104" s="9"/>
      <c r="AT6104" s="4"/>
      <c r="AU6104" s="4"/>
      <c r="BA6104" s="4"/>
      <c r="BB6104" s="4"/>
    </row>
    <row r="6105" spans="15:54" x14ac:dyDescent="0.4">
      <c r="O6105" s="4"/>
      <c r="P6105" s="4"/>
      <c r="V6105" s="4"/>
      <c r="W6105" s="4"/>
      <c r="AG6105" s="9"/>
      <c r="AT6105" s="4"/>
      <c r="AU6105" s="4"/>
      <c r="BA6105" s="4"/>
      <c r="BB6105" s="4"/>
    </row>
    <row r="6106" spans="15:54" x14ac:dyDescent="0.4">
      <c r="O6106" s="4"/>
      <c r="P6106" s="4"/>
      <c r="V6106" s="4"/>
      <c r="W6106" s="4"/>
      <c r="AG6106" s="9"/>
      <c r="AT6106" s="4"/>
      <c r="AU6106" s="4"/>
      <c r="BA6106" s="4"/>
      <c r="BB6106" s="4"/>
    </row>
    <row r="6107" spans="15:54" x14ac:dyDescent="0.4">
      <c r="O6107" s="4"/>
      <c r="P6107" s="4"/>
      <c r="V6107" s="4"/>
      <c r="W6107" s="4"/>
      <c r="AG6107" s="9"/>
      <c r="AT6107" s="4"/>
      <c r="AU6107" s="4"/>
      <c r="BA6107" s="4"/>
      <c r="BB6107" s="4"/>
    </row>
    <row r="6108" spans="15:54" x14ac:dyDescent="0.4">
      <c r="O6108" s="4"/>
      <c r="P6108" s="4"/>
      <c r="V6108" s="4"/>
      <c r="W6108" s="4"/>
      <c r="AG6108" s="9"/>
      <c r="AT6108" s="4"/>
      <c r="AU6108" s="4"/>
      <c r="BA6108" s="4"/>
      <c r="BB6108" s="4"/>
    </row>
    <row r="6109" spans="15:54" x14ac:dyDescent="0.4">
      <c r="O6109" s="4"/>
      <c r="P6109" s="4"/>
      <c r="V6109" s="4"/>
      <c r="W6109" s="4"/>
      <c r="AG6109" s="9"/>
      <c r="AT6109" s="4"/>
      <c r="AU6109" s="4"/>
      <c r="BA6109" s="4"/>
      <c r="BB6109" s="4"/>
    </row>
    <row r="6110" spans="15:54" x14ac:dyDescent="0.4">
      <c r="O6110" s="4"/>
      <c r="P6110" s="4"/>
      <c r="V6110" s="4"/>
      <c r="W6110" s="4"/>
      <c r="AG6110" s="9"/>
      <c r="AT6110" s="4"/>
      <c r="AU6110" s="4"/>
      <c r="BA6110" s="4"/>
      <c r="BB6110" s="4"/>
    </row>
    <row r="6111" spans="15:54" x14ac:dyDescent="0.4">
      <c r="O6111" s="4"/>
      <c r="P6111" s="4"/>
      <c r="V6111" s="4"/>
      <c r="W6111" s="4"/>
      <c r="AG6111" s="9"/>
      <c r="AT6111" s="4"/>
      <c r="AU6111" s="4"/>
      <c r="BA6111" s="4"/>
      <c r="BB6111" s="4"/>
    </row>
    <row r="6112" spans="15:54" x14ac:dyDescent="0.4">
      <c r="O6112" s="4"/>
      <c r="P6112" s="4"/>
      <c r="V6112" s="4"/>
      <c r="W6112" s="4"/>
      <c r="AG6112" s="9"/>
      <c r="AT6112" s="4"/>
      <c r="AU6112" s="4"/>
      <c r="BA6112" s="4"/>
      <c r="BB6112" s="4"/>
    </row>
    <row r="6113" spans="15:54" x14ac:dyDescent="0.4">
      <c r="O6113" s="4"/>
      <c r="P6113" s="4"/>
      <c r="V6113" s="4"/>
      <c r="W6113" s="4"/>
      <c r="AG6113" s="9"/>
      <c r="AT6113" s="4"/>
      <c r="AU6113" s="4"/>
      <c r="BA6113" s="4"/>
      <c r="BB6113" s="4"/>
    </row>
    <row r="6114" spans="15:54" x14ac:dyDescent="0.4">
      <c r="O6114" s="4"/>
      <c r="P6114" s="4"/>
      <c r="V6114" s="4"/>
      <c r="W6114" s="4"/>
      <c r="AG6114" s="9"/>
      <c r="AT6114" s="4"/>
      <c r="AU6114" s="4"/>
      <c r="BA6114" s="4"/>
      <c r="BB6114" s="4"/>
    </row>
    <row r="6115" spans="15:54" x14ac:dyDescent="0.4">
      <c r="O6115" s="4"/>
      <c r="P6115" s="4"/>
      <c r="V6115" s="4"/>
      <c r="W6115" s="4"/>
      <c r="AG6115" s="9"/>
      <c r="AT6115" s="4"/>
      <c r="AU6115" s="4"/>
      <c r="BA6115" s="4"/>
      <c r="BB6115" s="4"/>
    </row>
    <row r="6116" spans="15:54" x14ac:dyDescent="0.4">
      <c r="O6116" s="4"/>
      <c r="P6116" s="4"/>
      <c r="V6116" s="4"/>
      <c r="W6116" s="4"/>
      <c r="AG6116" s="9"/>
      <c r="AT6116" s="4"/>
      <c r="AU6116" s="4"/>
      <c r="BA6116" s="4"/>
      <c r="BB6116" s="4"/>
    </row>
    <row r="6117" spans="15:54" x14ac:dyDescent="0.4">
      <c r="O6117" s="4"/>
      <c r="P6117" s="4"/>
      <c r="V6117" s="4"/>
      <c r="W6117" s="4"/>
      <c r="AG6117" s="9"/>
      <c r="AT6117" s="4"/>
      <c r="AU6117" s="4"/>
      <c r="BA6117" s="4"/>
      <c r="BB6117" s="4"/>
    </row>
    <row r="6118" spans="15:54" x14ac:dyDescent="0.4">
      <c r="O6118" s="4"/>
      <c r="P6118" s="4"/>
      <c r="V6118" s="4"/>
      <c r="W6118" s="4"/>
      <c r="AG6118" s="9"/>
      <c r="AT6118" s="4"/>
      <c r="AU6118" s="4"/>
      <c r="BA6118" s="4"/>
      <c r="BB6118" s="4"/>
    </row>
    <row r="6119" spans="15:54" x14ac:dyDescent="0.4">
      <c r="O6119" s="4"/>
      <c r="P6119" s="4"/>
      <c r="V6119" s="4"/>
      <c r="W6119" s="4"/>
      <c r="AG6119" s="9"/>
      <c r="AT6119" s="4"/>
      <c r="AU6119" s="4"/>
      <c r="BA6119" s="4"/>
      <c r="BB6119" s="4"/>
    </row>
    <row r="6120" spans="15:54" x14ac:dyDescent="0.4">
      <c r="O6120" s="4"/>
      <c r="P6120" s="4"/>
      <c r="V6120" s="4"/>
      <c r="W6120" s="4"/>
      <c r="AG6120" s="9"/>
      <c r="AT6120" s="4"/>
      <c r="AU6120" s="4"/>
      <c r="BA6120" s="4"/>
      <c r="BB6120" s="4"/>
    </row>
    <row r="6121" spans="15:54" x14ac:dyDescent="0.4">
      <c r="O6121" s="4"/>
      <c r="P6121" s="4"/>
      <c r="V6121" s="4"/>
      <c r="W6121" s="4"/>
      <c r="AT6121" s="4"/>
      <c r="AU6121" s="4"/>
      <c r="BA6121" s="4"/>
      <c r="BB6121" s="4"/>
    </row>
    <row r="6122" spans="15:54" x14ac:dyDescent="0.4">
      <c r="O6122" s="4"/>
      <c r="P6122" s="4"/>
      <c r="V6122" s="4"/>
      <c r="W6122" s="4"/>
      <c r="AG6122" s="9"/>
      <c r="AT6122" s="4"/>
      <c r="AU6122" s="4"/>
      <c r="BA6122" s="4"/>
      <c r="BB6122" s="4"/>
    </row>
    <row r="6123" spans="15:54" x14ac:dyDescent="0.4">
      <c r="O6123" s="4"/>
      <c r="P6123" s="4"/>
      <c r="V6123" s="4"/>
      <c r="W6123" s="4"/>
      <c r="AG6123" s="9"/>
      <c r="AT6123" s="4"/>
      <c r="AU6123" s="4"/>
      <c r="BA6123" s="4"/>
      <c r="BB6123" s="4"/>
    </row>
    <row r="6124" spans="15:54" x14ac:dyDescent="0.4">
      <c r="O6124" s="4"/>
      <c r="P6124" s="4"/>
      <c r="V6124" s="4"/>
      <c r="W6124" s="4"/>
      <c r="AG6124" s="9"/>
      <c r="AT6124" s="4"/>
      <c r="AU6124" s="4"/>
      <c r="BA6124" s="4"/>
      <c r="BB6124" s="4"/>
    </row>
    <row r="6125" spans="15:54" x14ac:dyDescent="0.4">
      <c r="O6125" s="4"/>
      <c r="P6125" s="4"/>
      <c r="V6125" s="4"/>
      <c r="W6125" s="4"/>
      <c r="AG6125" s="9"/>
      <c r="AT6125" s="4"/>
      <c r="AU6125" s="4"/>
      <c r="BA6125" s="4"/>
      <c r="BB6125" s="4"/>
    </row>
    <row r="6126" spans="15:54" x14ac:dyDescent="0.4">
      <c r="O6126" s="4"/>
      <c r="P6126" s="4"/>
      <c r="V6126" s="4"/>
      <c r="W6126" s="4"/>
      <c r="AG6126" s="9"/>
      <c r="AT6126" s="4"/>
      <c r="AU6126" s="4"/>
      <c r="BA6126" s="4"/>
      <c r="BB6126" s="4"/>
    </row>
    <row r="6127" spans="15:54" x14ac:dyDescent="0.4">
      <c r="O6127" s="4"/>
      <c r="P6127" s="4"/>
      <c r="V6127" s="4"/>
      <c r="W6127" s="4"/>
      <c r="AG6127" s="9"/>
      <c r="AT6127" s="4"/>
      <c r="AU6127" s="4"/>
      <c r="BA6127" s="4"/>
      <c r="BB6127" s="4"/>
    </row>
    <row r="6128" spans="15:54" x14ac:dyDescent="0.4">
      <c r="O6128" s="4"/>
      <c r="P6128" s="4"/>
      <c r="V6128" s="4"/>
      <c r="W6128" s="4"/>
      <c r="AG6128" s="9"/>
      <c r="AT6128" s="4"/>
      <c r="AU6128" s="4"/>
      <c r="BA6128" s="4"/>
      <c r="BB6128" s="4"/>
    </row>
    <row r="6129" spans="15:54" x14ac:dyDescent="0.4">
      <c r="O6129" s="4"/>
      <c r="P6129" s="4"/>
      <c r="V6129" s="4"/>
      <c r="W6129" s="4"/>
      <c r="AG6129" s="9"/>
      <c r="AT6129" s="4"/>
      <c r="AU6129" s="4"/>
      <c r="BA6129" s="4"/>
      <c r="BB6129" s="4"/>
    </row>
    <row r="6130" spans="15:54" x14ac:dyDescent="0.4">
      <c r="O6130" s="4"/>
      <c r="P6130" s="4"/>
      <c r="V6130" s="4"/>
      <c r="W6130" s="4"/>
      <c r="AG6130" s="9"/>
      <c r="AT6130" s="4"/>
      <c r="AU6130" s="4"/>
      <c r="BA6130" s="4"/>
      <c r="BB6130" s="4"/>
    </row>
    <row r="6131" spans="15:54" x14ac:dyDescent="0.4">
      <c r="O6131" s="4"/>
      <c r="P6131" s="4"/>
      <c r="V6131" s="4"/>
      <c r="W6131" s="4"/>
      <c r="AG6131" s="9"/>
      <c r="AT6131" s="4"/>
      <c r="AU6131" s="4"/>
      <c r="BA6131" s="4"/>
      <c r="BB6131" s="4"/>
    </row>
    <row r="6132" spans="15:54" x14ac:dyDescent="0.4">
      <c r="O6132" s="4"/>
      <c r="P6132" s="4"/>
      <c r="V6132" s="4"/>
      <c r="W6132" s="4"/>
      <c r="AG6132" s="9"/>
      <c r="AT6132" s="4"/>
      <c r="AU6132" s="4"/>
      <c r="BA6132" s="4"/>
      <c r="BB6132" s="4"/>
    </row>
    <row r="6133" spans="15:54" x14ac:dyDescent="0.4">
      <c r="O6133" s="4"/>
      <c r="P6133" s="4"/>
      <c r="V6133" s="4"/>
      <c r="W6133" s="4"/>
      <c r="AG6133" s="9"/>
      <c r="AT6133" s="4"/>
      <c r="AU6133" s="4"/>
      <c r="BA6133" s="4"/>
      <c r="BB6133" s="4"/>
    </row>
    <row r="6134" spans="15:54" x14ac:dyDescent="0.4">
      <c r="O6134" s="4"/>
      <c r="P6134" s="4"/>
      <c r="V6134" s="4"/>
      <c r="W6134" s="4"/>
      <c r="AG6134" s="9"/>
      <c r="AT6134" s="4"/>
      <c r="AU6134" s="4"/>
      <c r="BA6134" s="4"/>
      <c r="BB6134" s="4"/>
    </row>
    <row r="6135" spans="15:54" x14ac:dyDescent="0.4">
      <c r="O6135" s="4"/>
      <c r="P6135" s="4"/>
      <c r="V6135" s="4"/>
      <c r="W6135" s="4"/>
      <c r="AG6135" s="9"/>
      <c r="AT6135" s="4"/>
      <c r="AU6135" s="4"/>
      <c r="BA6135" s="4"/>
      <c r="BB6135" s="4"/>
    </row>
    <row r="6136" spans="15:54" x14ac:dyDescent="0.4">
      <c r="O6136" s="4"/>
      <c r="P6136" s="4"/>
      <c r="V6136" s="4"/>
      <c r="W6136" s="4"/>
      <c r="AG6136" s="9"/>
      <c r="AT6136" s="4"/>
      <c r="AU6136" s="4"/>
      <c r="BA6136" s="4"/>
      <c r="BB6136" s="4"/>
    </row>
    <row r="6137" spans="15:54" x14ac:dyDescent="0.4">
      <c r="O6137" s="4"/>
      <c r="P6137" s="4"/>
      <c r="V6137" s="4"/>
      <c r="W6137" s="4"/>
      <c r="AG6137" s="9"/>
      <c r="AT6137" s="4"/>
      <c r="AU6137" s="4"/>
      <c r="BA6137" s="4"/>
      <c r="BB6137" s="4"/>
    </row>
    <row r="6138" spans="15:54" x14ac:dyDescent="0.4">
      <c r="O6138" s="4"/>
      <c r="P6138" s="4"/>
      <c r="V6138" s="4"/>
      <c r="W6138" s="4"/>
      <c r="AG6138" s="9"/>
      <c r="AT6138" s="4"/>
      <c r="AU6138" s="4"/>
      <c r="BA6138" s="4"/>
      <c r="BB6138" s="4"/>
    </row>
    <row r="6139" spans="15:54" x14ac:dyDescent="0.4">
      <c r="O6139" s="4"/>
      <c r="P6139" s="4"/>
      <c r="V6139" s="4"/>
      <c r="W6139" s="4"/>
      <c r="AG6139" s="9"/>
      <c r="AT6139" s="4"/>
      <c r="AU6139" s="4"/>
      <c r="BA6139" s="4"/>
      <c r="BB6139" s="4"/>
    </row>
    <row r="6140" spans="15:54" x14ac:dyDescent="0.4">
      <c r="O6140" s="4"/>
      <c r="P6140" s="4"/>
      <c r="V6140" s="4"/>
      <c r="W6140" s="4"/>
      <c r="AG6140" s="9"/>
      <c r="AT6140" s="4"/>
      <c r="AU6140" s="4"/>
      <c r="BA6140" s="4"/>
      <c r="BB6140" s="4"/>
    </row>
    <row r="6141" spans="15:54" x14ac:dyDescent="0.4">
      <c r="O6141" s="4"/>
      <c r="P6141" s="4"/>
      <c r="V6141" s="4"/>
      <c r="W6141" s="4"/>
      <c r="AG6141" s="9"/>
      <c r="AT6141" s="4"/>
      <c r="AU6141" s="4"/>
      <c r="BA6141" s="4"/>
      <c r="BB6141" s="4"/>
    </row>
    <row r="6142" spans="15:54" x14ac:dyDescent="0.4">
      <c r="O6142" s="4"/>
      <c r="P6142" s="4"/>
      <c r="V6142" s="4"/>
      <c r="W6142" s="4"/>
      <c r="AG6142" s="9"/>
      <c r="AT6142" s="4"/>
      <c r="AU6142" s="4"/>
      <c r="BA6142" s="4"/>
      <c r="BB6142" s="4"/>
    </row>
    <row r="6143" spans="15:54" x14ac:dyDescent="0.4">
      <c r="O6143" s="4"/>
      <c r="P6143" s="4"/>
      <c r="V6143" s="4"/>
      <c r="W6143" s="4"/>
      <c r="AG6143" s="9"/>
      <c r="AT6143" s="4"/>
      <c r="AU6143" s="4"/>
      <c r="BA6143" s="4"/>
      <c r="BB6143" s="4"/>
    </row>
    <row r="6144" spans="15:54" x14ac:dyDescent="0.4">
      <c r="O6144" s="4"/>
      <c r="P6144" s="4"/>
      <c r="V6144" s="4"/>
      <c r="W6144" s="4"/>
      <c r="AG6144" s="9"/>
      <c r="AT6144" s="4"/>
      <c r="AU6144" s="4"/>
      <c r="BA6144" s="4"/>
      <c r="BB6144" s="4"/>
    </row>
    <row r="6145" spans="15:54" x14ac:dyDescent="0.4">
      <c r="O6145" s="4"/>
      <c r="P6145" s="4"/>
      <c r="V6145" s="4"/>
      <c r="W6145" s="4"/>
      <c r="AG6145" s="9"/>
      <c r="AT6145" s="4"/>
      <c r="AU6145" s="4"/>
      <c r="BA6145" s="4"/>
      <c r="BB6145" s="4"/>
    </row>
    <row r="6146" spans="15:54" x14ac:dyDescent="0.4">
      <c r="O6146" s="4"/>
      <c r="P6146" s="4"/>
      <c r="V6146" s="4"/>
      <c r="W6146" s="4"/>
      <c r="AG6146" s="9"/>
      <c r="AT6146" s="4"/>
      <c r="AU6146" s="4"/>
      <c r="BA6146" s="4"/>
      <c r="BB6146" s="4"/>
    </row>
    <row r="6147" spans="15:54" x14ac:dyDescent="0.4">
      <c r="O6147" s="4"/>
      <c r="P6147" s="4"/>
      <c r="V6147" s="4"/>
      <c r="W6147" s="4"/>
      <c r="AG6147" s="9"/>
      <c r="AT6147" s="4"/>
      <c r="AU6147" s="4"/>
      <c r="BA6147" s="4"/>
      <c r="BB6147" s="4"/>
    </row>
    <row r="6148" spans="15:54" x14ac:dyDescent="0.4">
      <c r="O6148" s="4"/>
      <c r="P6148" s="4"/>
      <c r="V6148" s="4"/>
      <c r="W6148" s="4"/>
      <c r="AG6148" s="9"/>
      <c r="AT6148" s="4"/>
      <c r="AU6148" s="4"/>
      <c r="BA6148" s="4"/>
      <c r="BB6148" s="4"/>
    </row>
    <row r="6149" spans="15:54" x14ac:dyDescent="0.4">
      <c r="O6149" s="4"/>
      <c r="P6149" s="4"/>
      <c r="V6149" s="4"/>
      <c r="W6149" s="4"/>
      <c r="AG6149" s="9"/>
      <c r="AT6149" s="4"/>
      <c r="AU6149" s="4"/>
      <c r="BA6149" s="4"/>
      <c r="BB6149" s="4"/>
    </row>
    <row r="6150" spans="15:54" x14ac:dyDescent="0.4">
      <c r="O6150" s="4"/>
      <c r="P6150" s="4"/>
      <c r="V6150" s="4"/>
      <c r="W6150" s="4"/>
      <c r="AG6150" s="9"/>
      <c r="AT6150" s="4"/>
      <c r="AU6150" s="4"/>
      <c r="BA6150" s="4"/>
      <c r="BB6150" s="4"/>
    </row>
    <row r="6151" spans="15:54" x14ac:dyDescent="0.4">
      <c r="O6151" s="4"/>
      <c r="P6151" s="4"/>
      <c r="V6151" s="4"/>
      <c r="W6151" s="4"/>
      <c r="AG6151" s="9"/>
      <c r="AT6151" s="4"/>
      <c r="AU6151" s="4"/>
      <c r="BA6151" s="4"/>
      <c r="BB6151" s="4"/>
    </row>
    <row r="6152" spans="15:54" x14ac:dyDescent="0.4">
      <c r="O6152" s="4"/>
      <c r="P6152" s="4"/>
      <c r="V6152" s="4"/>
      <c r="W6152" s="4"/>
      <c r="AG6152" s="9"/>
      <c r="AT6152" s="4"/>
      <c r="AU6152" s="4"/>
      <c r="BA6152" s="4"/>
      <c r="BB6152" s="4"/>
    </row>
    <row r="6153" spans="15:54" x14ac:dyDescent="0.4">
      <c r="O6153" s="4"/>
      <c r="P6153" s="4"/>
      <c r="V6153" s="4"/>
      <c r="W6153" s="4"/>
      <c r="AG6153" s="9"/>
      <c r="AT6153" s="4"/>
      <c r="AU6153" s="4"/>
      <c r="BA6153" s="4"/>
      <c r="BB6153" s="4"/>
    </row>
    <row r="6154" spans="15:54" x14ac:dyDescent="0.4">
      <c r="O6154" s="4"/>
      <c r="P6154" s="4"/>
      <c r="V6154" s="4"/>
      <c r="W6154" s="4"/>
      <c r="AG6154" s="9"/>
      <c r="AT6154" s="4"/>
      <c r="AU6154" s="4"/>
      <c r="BA6154" s="4"/>
      <c r="BB6154" s="4"/>
    </row>
    <row r="6155" spans="15:54" x14ac:dyDescent="0.4">
      <c r="O6155" s="4"/>
      <c r="P6155" s="4"/>
      <c r="V6155" s="4"/>
      <c r="W6155" s="4"/>
      <c r="AG6155" s="9"/>
      <c r="AT6155" s="4"/>
      <c r="AU6155" s="4"/>
      <c r="BA6155" s="4"/>
      <c r="BB6155" s="4"/>
    </row>
    <row r="6156" spans="15:54" x14ac:dyDescent="0.4">
      <c r="O6156" s="4"/>
      <c r="P6156" s="4"/>
      <c r="V6156" s="4"/>
      <c r="W6156" s="4"/>
      <c r="AG6156" s="9"/>
      <c r="AT6156" s="4"/>
      <c r="AU6156" s="4"/>
      <c r="BA6156" s="4"/>
      <c r="BB6156" s="4"/>
    </row>
    <row r="6157" spans="15:54" x14ac:dyDescent="0.4">
      <c r="O6157" s="4"/>
      <c r="P6157" s="4"/>
      <c r="V6157" s="4"/>
      <c r="W6157" s="4"/>
      <c r="AG6157" s="9"/>
      <c r="AT6157" s="4"/>
      <c r="AU6157" s="4"/>
      <c r="BA6157" s="4"/>
      <c r="BB6157" s="4"/>
    </row>
    <row r="6158" spans="15:54" x14ac:dyDescent="0.4">
      <c r="O6158" s="4"/>
      <c r="P6158" s="4"/>
      <c r="V6158" s="4"/>
      <c r="W6158" s="4"/>
      <c r="AG6158" s="9"/>
      <c r="AT6158" s="4"/>
      <c r="AU6158" s="4"/>
      <c r="BA6158" s="4"/>
      <c r="BB6158" s="4"/>
    </row>
    <row r="6159" spans="15:54" x14ac:dyDescent="0.4">
      <c r="O6159" s="4"/>
      <c r="P6159" s="4"/>
      <c r="V6159" s="4"/>
      <c r="W6159" s="4"/>
      <c r="AG6159" s="9"/>
      <c r="AT6159" s="4"/>
      <c r="AU6159" s="4"/>
      <c r="BA6159" s="4"/>
      <c r="BB6159" s="4"/>
    </row>
    <row r="6160" spans="15:54" x14ac:dyDescent="0.4">
      <c r="O6160" s="4"/>
      <c r="P6160" s="4"/>
      <c r="V6160" s="4"/>
      <c r="W6160" s="4"/>
      <c r="AG6160" s="9"/>
      <c r="AT6160" s="4"/>
      <c r="AU6160" s="4"/>
      <c r="BA6160" s="4"/>
      <c r="BB6160" s="4"/>
    </row>
    <row r="6161" spans="15:54" x14ac:dyDescent="0.4">
      <c r="O6161" s="4"/>
      <c r="P6161" s="4"/>
      <c r="V6161" s="4"/>
      <c r="W6161" s="4"/>
      <c r="AG6161" s="9"/>
      <c r="AT6161" s="4"/>
      <c r="AU6161" s="4"/>
      <c r="BA6161" s="4"/>
      <c r="BB6161" s="4"/>
    </row>
    <row r="6162" spans="15:54" x14ac:dyDescent="0.4">
      <c r="O6162" s="4"/>
      <c r="P6162" s="4"/>
      <c r="V6162" s="4"/>
      <c r="W6162" s="4"/>
      <c r="AG6162" s="9"/>
      <c r="AT6162" s="4"/>
      <c r="AU6162" s="4"/>
      <c r="BA6162" s="4"/>
      <c r="BB6162" s="4"/>
    </row>
    <row r="6163" spans="15:54" x14ac:dyDescent="0.4">
      <c r="O6163" s="4"/>
      <c r="P6163" s="4"/>
      <c r="V6163" s="4"/>
      <c r="W6163" s="4"/>
      <c r="AG6163" s="9"/>
      <c r="AT6163" s="4"/>
      <c r="AU6163" s="4"/>
      <c r="BA6163" s="4"/>
      <c r="BB6163" s="4"/>
    </row>
    <row r="6164" spans="15:54" x14ac:dyDescent="0.4">
      <c r="O6164" s="4"/>
      <c r="P6164" s="4"/>
      <c r="V6164" s="4"/>
      <c r="W6164" s="4"/>
      <c r="AG6164" s="9"/>
      <c r="AT6164" s="4"/>
      <c r="AU6164" s="4"/>
      <c r="BA6164" s="4"/>
      <c r="BB6164" s="4"/>
    </row>
    <row r="6165" spans="15:54" x14ac:dyDescent="0.4">
      <c r="O6165" s="4"/>
      <c r="P6165" s="4"/>
      <c r="V6165" s="4"/>
      <c r="W6165" s="4"/>
      <c r="AG6165" s="9"/>
      <c r="AT6165" s="4"/>
      <c r="AU6165" s="4"/>
      <c r="BA6165" s="4"/>
      <c r="BB6165" s="4"/>
    </row>
    <row r="6166" spans="15:54" x14ac:dyDescent="0.4">
      <c r="O6166" s="4"/>
      <c r="P6166" s="4"/>
      <c r="V6166" s="4"/>
      <c r="W6166" s="4"/>
      <c r="AG6166" s="9"/>
      <c r="AT6166" s="4"/>
      <c r="AU6166" s="4"/>
      <c r="BA6166" s="4"/>
      <c r="BB6166" s="4"/>
    </row>
    <row r="6167" spans="15:54" x14ac:dyDescent="0.4">
      <c r="O6167" s="4"/>
      <c r="P6167" s="4"/>
      <c r="V6167" s="4"/>
      <c r="W6167" s="4"/>
      <c r="AG6167" s="9"/>
      <c r="AT6167" s="4"/>
      <c r="AU6167" s="4"/>
      <c r="BA6167" s="4"/>
      <c r="BB6167" s="4"/>
    </row>
    <row r="6168" spans="15:54" x14ac:dyDescent="0.4">
      <c r="O6168" s="4"/>
      <c r="P6168" s="4"/>
      <c r="V6168" s="4"/>
      <c r="W6168" s="4"/>
      <c r="AG6168" s="9"/>
      <c r="AT6168" s="4"/>
      <c r="AU6168" s="4"/>
      <c r="BA6168" s="4"/>
      <c r="BB6168" s="4"/>
    </row>
    <row r="6169" spans="15:54" x14ac:dyDescent="0.4">
      <c r="O6169" s="4"/>
      <c r="P6169" s="4"/>
      <c r="V6169" s="4"/>
      <c r="W6169" s="4"/>
      <c r="AG6169" s="9"/>
      <c r="AT6169" s="4"/>
      <c r="AU6169" s="4"/>
      <c r="BA6169" s="4"/>
      <c r="BB6169" s="4"/>
    </row>
    <row r="6170" spans="15:54" x14ac:dyDescent="0.4">
      <c r="O6170" s="4"/>
      <c r="P6170" s="4"/>
      <c r="V6170" s="4"/>
      <c r="W6170" s="4"/>
      <c r="AG6170" s="9"/>
      <c r="AT6170" s="4"/>
      <c r="AU6170" s="4"/>
      <c r="BA6170" s="4"/>
      <c r="BB6170" s="4"/>
    </row>
    <row r="6171" spans="15:54" x14ac:dyDescent="0.4">
      <c r="O6171" s="4"/>
      <c r="P6171" s="4"/>
      <c r="V6171" s="4"/>
      <c r="W6171" s="4"/>
      <c r="AG6171" s="9"/>
      <c r="AT6171" s="4"/>
      <c r="AU6171" s="4"/>
      <c r="BA6171" s="4"/>
      <c r="BB6171" s="4"/>
    </row>
    <row r="6172" spans="15:54" x14ac:dyDescent="0.4">
      <c r="O6172" s="4"/>
      <c r="P6172" s="4"/>
      <c r="V6172" s="4"/>
      <c r="W6172" s="4"/>
      <c r="AG6172" s="9"/>
      <c r="AT6172" s="4"/>
      <c r="AU6172" s="4"/>
      <c r="BA6172" s="4"/>
      <c r="BB6172" s="4"/>
    </row>
    <row r="6173" spans="15:54" x14ac:dyDescent="0.4">
      <c r="O6173" s="4"/>
      <c r="P6173" s="4"/>
      <c r="V6173" s="4"/>
      <c r="W6173" s="4"/>
      <c r="AG6173" s="9"/>
      <c r="AT6173" s="4"/>
      <c r="AU6173" s="4"/>
      <c r="BA6173" s="4"/>
      <c r="BB6173" s="4"/>
    </row>
    <row r="6174" spans="15:54" x14ac:dyDescent="0.4">
      <c r="O6174" s="4"/>
      <c r="P6174" s="4"/>
      <c r="V6174" s="4"/>
      <c r="W6174" s="4"/>
      <c r="AG6174" s="9"/>
      <c r="AT6174" s="4"/>
      <c r="AU6174" s="4"/>
      <c r="BA6174" s="4"/>
      <c r="BB6174" s="4"/>
    </row>
    <row r="6175" spans="15:54" x14ac:dyDescent="0.4">
      <c r="O6175" s="4"/>
      <c r="P6175" s="4"/>
      <c r="V6175" s="4"/>
      <c r="W6175" s="4"/>
      <c r="AG6175" s="9"/>
      <c r="AT6175" s="4"/>
      <c r="AU6175" s="4"/>
      <c r="BA6175" s="4"/>
      <c r="BB6175" s="4"/>
    </row>
    <row r="6176" spans="15:54" x14ac:dyDescent="0.4">
      <c r="O6176" s="4"/>
      <c r="P6176" s="4"/>
      <c r="V6176" s="4"/>
      <c r="W6176" s="4"/>
      <c r="AG6176" s="9"/>
      <c r="AT6176" s="4"/>
      <c r="AU6176" s="4"/>
      <c r="BA6176" s="4"/>
      <c r="BB6176" s="4"/>
    </row>
    <row r="6177" spans="15:54" x14ac:dyDescent="0.4">
      <c r="O6177" s="4"/>
      <c r="P6177" s="4"/>
      <c r="V6177" s="4"/>
      <c r="W6177" s="4"/>
      <c r="AG6177" s="9"/>
      <c r="AT6177" s="4"/>
      <c r="AU6177" s="4"/>
      <c r="BA6177" s="4"/>
      <c r="BB6177" s="4"/>
    </row>
    <row r="6178" spans="15:54" x14ac:dyDescent="0.4">
      <c r="O6178" s="4"/>
      <c r="P6178" s="4"/>
      <c r="V6178" s="4"/>
      <c r="W6178" s="4"/>
      <c r="AG6178" s="9"/>
      <c r="AT6178" s="4"/>
      <c r="AU6178" s="4"/>
      <c r="BA6178" s="4"/>
      <c r="BB6178" s="4"/>
    </row>
    <row r="6179" spans="15:54" x14ac:dyDescent="0.4">
      <c r="O6179" s="4"/>
      <c r="P6179" s="4"/>
      <c r="V6179" s="4"/>
      <c r="W6179" s="4"/>
      <c r="AG6179" s="9"/>
      <c r="AT6179" s="4"/>
      <c r="AU6179" s="4"/>
      <c r="BA6179" s="4"/>
      <c r="BB6179" s="4"/>
    </row>
    <row r="6180" spans="15:54" x14ac:dyDescent="0.4">
      <c r="O6180" s="4"/>
      <c r="P6180" s="4"/>
      <c r="V6180" s="4"/>
      <c r="W6180" s="4"/>
      <c r="AG6180" s="9"/>
      <c r="AT6180" s="4"/>
      <c r="AU6180" s="4"/>
      <c r="BA6180" s="4"/>
      <c r="BB6180" s="4"/>
    </row>
    <row r="6181" spans="15:54" x14ac:dyDescent="0.4">
      <c r="O6181" s="4"/>
      <c r="P6181" s="4"/>
      <c r="V6181" s="4"/>
      <c r="W6181" s="4"/>
      <c r="AG6181" s="9"/>
      <c r="AT6181" s="4"/>
      <c r="AU6181" s="4"/>
      <c r="BA6181" s="4"/>
      <c r="BB6181" s="4"/>
    </row>
    <row r="6182" spans="15:54" x14ac:dyDescent="0.4">
      <c r="O6182" s="4"/>
      <c r="P6182" s="4"/>
      <c r="V6182" s="4"/>
      <c r="W6182" s="4"/>
      <c r="AT6182" s="4"/>
      <c r="AU6182" s="4"/>
      <c r="BA6182" s="4"/>
      <c r="BB6182" s="4"/>
    </row>
    <row r="6183" spans="15:54" x14ac:dyDescent="0.4">
      <c r="O6183" s="4"/>
      <c r="P6183" s="4"/>
      <c r="V6183" s="4"/>
      <c r="W6183" s="4"/>
      <c r="AG6183" s="9"/>
      <c r="AT6183" s="4"/>
      <c r="AU6183" s="4"/>
      <c r="BA6183" s="4"/>
      <c r="BB6183" s="4"/>
    </row>
    <row r="6184" spans="15:54" x14ac:dyDescent="0.4">
      <c r="O6184" s="4"/>
      <c r="P6184" s="4"/>
      <c r="V6184" s="4"/>
      <c r="W6184" s="4"/>
      <c r="AG6184" s="9"/>
      <c r="AT6184" s="4"/>
      <c r="AU6184" s="4"/>
      <c r="BA6184" s="4"/>
      <c r="BB6184" s="4"/>
    </row>
    <row r="6185" spans="15:54" x14ac:dyDescent="0.4">
      <c r="O6185" s="4"/>
      <c r="P6185" s="4"/>
      <c r="V6185" s="4"/>
      <c r="W6185" s="4"/>
      <c r="AG6185" s="9"/>
      <c r="AT6185" s="4"/>
      <c r="AU6185" s="4"/>
      <c r="BA6185" s="4"/>
      <c r="BB6185" s="4"/>
    </row>
    <row r="6186" spans="15:54" x14ac:dyDescent="0.4">
      <c r="O6186" s="4"/>
      <c r="P6186" s="4"/>
      <c r="V6186" s="4"/>
      <c r="W6186" s="4"/>
      <c r="AG6186" s="9"/>
      <c r="AT6186" s="4"/>
      <c r="AU6186" s="4"/>
      <c r="BA6186" s="4"/>
      <c r="BB6186" s="4"/>
    </row>
    <row r="6187" spans="15:54" x14ac:dyDescent="0.4">
      <c r="O6187" s="4"/>
      <c r="P6187" s="4"/>
      <c r="V6187" s="4"/>
      <c r="W6187" s="4"/>
      <c r="AG6187" s="9"/>
      <c r="AT6187" s="4"/>
      <c r="AU6187" s="4"/>
      <c r="BA6187" s="4"/>
      <c r="BB6187" s="4"/>
    </row>
    <row r="6188" spans="15:54" x14ac:dyDescent="0.4">
      <c r="O6188" s="4"/>
      <c r="P6188" s="4"/>
      <c r="V6188" s="4"/>
      <c r="W6188" s="4"/>
      <c r="AG6188" s="9"/>
      <c r="AT6188" s="4"/>
      <c r="AU6188" s="4"/>
      <c r="BA6188" s="4"/>
      <c r="BB6188" s="4"/>
    </row>
    <row r="6189" spans="15:54" x14ac:dyDescent="0.4">
      <c r="O6189" s="4"/>
      <c r="P6189" s="4"/>
      <c r="V6189" s="4"/>
      <c r="W6189" s="4"/>
      <c r="AG6189" s="9"/>
      <c r="AT6189" s="4"/>
      <c r="AU6189" s="4"/>
      <c r="BA6189" s="4"/>
      <c r="BB6189" s="4"/>
    </row>
    <row r="6190" spans="15:54" x14ac:dyDescent="0.4">
      <c r="O6190" s="4"/>
      <c r="P6190" s="4"/>
      <c r="V6190" s="4"/>
      <c r="W6190" s="4"/>
      <c r="AG6190" s="9"/>
      <c r="AT6190" s="4"/>
      <c r="AU6190" s="4"/>
      <c r="BA6190" s="4"/>
      <c r="BB6190" s="4"/>
    </row>
    <row r="6191" spans="15:54" x14ac:dyDescent="0.4">
      <c r="O6191" s="4"/>
      <c r="P6191" s="4"/>
      <c r="V6191" s="4"/>
      <c r="W6191" s="4"/>
      <c r="AG6191" s="9"/>
      <c r="AT6191" s="4"/>
      <c r="AU6191" s="4"/>
      <c r="BA6191" s="4"/>
      <c r="BB6191" s="4"/>
    </row>
    <row r="6192" spans="15:54" x14ac:dyDescent="0.4">
      <c r="O6192" s="4"/>
      <c r="P6192" s="4"/>
      <c r="V6192" s="4"/>
      <c r="W6192" s="4"/>
      <c r="AG6192" s="9"/>
      <c r="AT6192" s="4"/>
      <c r="AU6192" s="4"/>
      <c r="BA6192" s="4"/>
      <c r="BB6192" s="4"/>
    </row>
    <row r="6193" spans="15:54" x14ac:dyDescent="0.4">
      <c r="O6193" s="4"/>
      <c r="P6193" s="4"/>
      <c r="V6193" s="4"/>
      <c r="W6193" s="4"/>
      <c r="AG6193" s="9"/>
      <c r="AT6193" s="4"/>
      <c r="AU6193" s="4"/>
      <c r="BA6193" s="4"/>
      <c r="BB6193" s="4"/>
    </row>
    <row r="6194" spans="15:54" x14ac:dyDescent="0.4">
      <c r="O6194" s="4"/>
      <c r="P6194" s="4"/>
      <c r="V6194" s="4"/>
      <c r="W6194" s="4"/>
      <c r="AG6194" s="9"/>
      <c r="AT6194" s="4"/>
      <c r="AU6194" s="4"/>
      <c r="BA6194" s="4"/>
      <c r="BB6194" s="4"/>
    </row>
    <row r="6195" spans="15:54" x14ac:dyDescent="0.4">
      <c r="O6195" s="4"/>
      <c r="P6195" s="4"/>
      <c r="V6195" s="4"/>
      <c r="W6195" s="4"/>
      <c r="AG6195" s="9"/>
      <c r="AT6195" s="4"/>
      <c r="AU6195" s="4"/>
      <c r="BA6195" s="4"/>
      <c r="BB6195" s="4"/>
    </row>
    <row r="6196" spans="15:54" x14ac:dyDescent="0.4">
      <c r="O6196" s="4"/>
      <c r="P6196" s="4"/>
      <c r="V6196" s="4"/>
      <c r="W6196" s="4"/>
      <c r="AG6196" s="9"/>
      <c r="AT6196" s="4"/>
      <c r="AU6196" s="4"/>
      <c r="BA6196" s="4"/>
      <c r="BB6196" s="4"/>
    </row>
    <row r="6197" spans="15:54" x14ac:dyDescent="0.4">
      <c r="O6197" s="4"/>
      <c r="P6197" s="4"/>
      <c r="V6197" s="4"/>
      <c r="W6197" s="4"/>
      <c r="AG6197" s="9"/>
      <c r="AT6197" s="4"/>
      <c r="AU6197" s="4"/>
      <c r="BA6197" s="4"/>
      <c r="BB6197" s="4"/>
    </row>
    <row r="6198" spans="15:54" x14ac:dyDescent="0.4">
      <c r="O6198" s="4"/>
      <c r="P6198" s="4"/>
      <c r="V6198" s="4"/>
      <c r="W6198" s="4"/>
      <c r="AG6198" s="9"/>
      <c r="AT6198" s="4"/>
      <c r="AU6198" s="4"/>
      <c r="BA6198" s="4"/>
      <c r="BB6198" s="4"/>
    </row>
    <row r="6199" spans="15:54" x14ac:dyDescent="0.4">
      <c r="O6199" s="4"/>
      <c r="P6199" s="4"/>
      <c r="V6199" s="4"/>
      <c r="W6199" s="4"/>
      <c r="AG6199" s="9"/>
      <c r="AT6199" s="4"/>
      <c r="AU6199" s="4"/>
      <c r="BA6199" s="4"/>
      <c r="BB6199" s="4"/>
    </row>
    <row r="6200" spans="15:54" x14ac:dyDescent="0.4">
      <c r="O6200" s="4"/>
      <c r="P6200" s="4"/>
      <c r="V6200" s="4"/>
      <c r="W6200" s="4"/>
      <c r="AG6200" s="9"/>
      <c r="AT6200" s="4"/>
      <c r="AU6200" s="4"/>
      <c r="BA6200" s="4"/>
      <c r="BB6200" s="4"/>
    </row>
    <row r="6201" spans="15:54" x14ac:dyDescent="0.4">
      <c r="O6201" s="4"/>
      <c r="P6201" s="4"/>
      <c r="V6201" s="4"/>
      <c r="W6201" s="4"/>
      <c r="AG6201" s="9"/>
      <c r="AT6201" s="4"/>
      <c r="AU6201" s="4"/>
      <c r="BA6201" s="4"/>
      <c r="BB6201" s="4"/>
    </row>
    <row r="6202" spans="15:54" x14ac:dyDescent="0.4">
      <c r="O6202" s="4"/>
      <c r="P6202" s="4"/>
      <c r="V6202" s="4"/>
      <c r="W6202" s="4"/>
      <c r="AT6202" s="4"/>
      <c r="AU6202" s="4"/>
      <c r="BA6202" s="4"/>
      <c r="BB6202" s="4"/>
    </row>
    <row r="6203" spans="15:54" x14ac:dyDescent="0.4">
      <c r="O6203" s="4"/>
      <c r="P6203" s="4"/>
      <c r="V6203" s="4"/>
      <c r="W6203" s="4"/>
      <c r="AG6203" s="9"/>
      <c r="AT6203" s="4"/>
      <c r="AU6203" s="4"/>
      <c r="BA6203" s="4"/>
      <c r="BB6203" s="4"/>
    </row>
    <row r="6204" spans="15:54" x14ac:dyDescent="0.4">
      <c r="O6204" s="4"/>
      <c r="P6204" s="4"/>
      <c r="V6204" s="4"/>
      <c r="W6204" s="4"/>
      <c r="AG6204" s="9"/>
      <c r="AT6204" s="4"/>
      <c r="AU6204" s="4"/>
      <c r="BA6204" s="4"/>
      <c r="BB6204" s="4"/>
    </row>
    <row r="6205" spans="15:54" x14ac:dyDescent="0.4">
      <c r="O6205" s="4"/>
      <c r="P6205" s="4"/>
      <c r="V6205" s="4"/>
      <c r="W6205" s="4"/>
      <c r="AG6205" s="9"/>
      <c r="AT6205" s="4"/>
      <c r="AU6205" s="4"/>
      <c r="BA6205" s="4"/>
      <c r="BB6205" s="4"/>
    </row>
    <row r="6206" spans="15:54" x14ac:dyDescent="0.4">
      <c r="O6206" s="4"/>
      <c r="P6206" s="4"/>
      <c r="V6206" s="4"/>
      <c r="W6206" s="4"/>
      <c r="AG6206" s="9"/>
      <c r="AT6206" s="4"/>
      <c r="AU6206" s="4"/>
      <c r="BA6206" s="4"/>
      <c r="BB6206" s="4"/>
    </row>
    <row r="6207" spans="15:54" x14ac:dyDescent="0.4">
      <c r="O6207" s="4"/>
      <c r="P6207" s="4"/>
      <c r="V6207" s="4"/>
      <c r="W6207" s="4"/>
      <c r="AG6207" s="9"/>
      <c r="AT6207" s="4"/>
      <c r="AU6207" s="4"/>
      <c r="BA6207" s="4"/>
      <c r="BB6207" s="4"/>
    </row>
    <row r="6208" spans="15:54" x14ac:dyDescent="0.4">
      <c r="O6208" s="4"/>
      <c r="P6208" s="4"/>
      <c r="V6208" s="4"/>
      <c r="W6208" s="4"/>
      <c r="AG6208" s="9"/>
      <c r="AT6208" s="4"/>
      <c r="AU6208" s="4"/>
      <c r="BA6208" s="4"/>
      <c r="BB6208" s="4"/>
    </row>
    <row r="6209" spans="15:54" x14ac:dyDescent="0.4">
      <c r="O6209" s="4"/>
      <c r="P6209" s="4"/>
      <c r="V6209" s="4"/>
      <c r="W6209" s="4"/>
      <c r="AG6209" s="9"/>
      <c r="AT6209" s="4"/>
      <c r="AU6209" s="4"/>
      <c r="BA6209" s="4"/>
      <c r="BB6209" s="4"/>
    </row>
    <row r="6210" spans="15:54" x14ac:dyDescent="0.4">
      <c r="O6210" s="4"/>
      <c r="P6210" s="4"/>
      <c r="V6210" s="4"/>
      <c r="W6210" s="4"/>
      <c r="AG6210" s="9"/>
      <c r="AT6210" s="4"/>
      <c r="AU6210" s="4"/>
      <c r="BA6210" s="4"/>
      <c r="BB6210" s="4"/>
    </row>
    <row r="6211" spans="15:54" x14ac:dyDescent="0.4">
      <c r="O6211" s="4"/>
      <c r="P6211" s="4"/>
      <c r="V6211" s="4"/>
      <c r="W6211" s="4"/>
      <c r="AG6211" s="9"/>
      <c r="AT6211" s="4"/>
      <c r="AU6211" s="4"/>
      <c r="BA6211" s="4"/>
      <c r="BB6211" s="4"/>
    </row>
    <row r="6212" spans="15:54" x14ac:dyDescent="0.4">
      <c r="O6212" s="4"/>
      <c r="P6212" s="4"/>
      <c r="V6212" s="4"/>
      <c r="W6212" s="4"/>
      <c r="AG6212" s="9"/>
      <c r="AT6212" s="4"/>
      <c r="AU6212" s="4"/>
      <c r="BA6212" s="4"/>
      <c r="BB6212" s="4"/>
    </row>
    <row r="6213" spans="15:54" x14ac:dyDescent="0.4">
      <c r="O6213" s="4"/>
      <c r="P6213" s="4"/>
      <c r="V6213" s="4"/>
      <c r="W6213" s="4"/>
      <c r="AG6213" s="9"/>
      <c r="AT6213" s="4"/>
      <c r="AU6213" s="4"/>
      <c r="BA6213" s="4"/>
      <c r="BB6213" s="4"/>
    </row>
    <row r="6214" spans="15:54" x14ac:dyDescent="0.4">
      <c r="O6214" s="4"/>
      <c r="P6214" s="4"/>
      <c r="V6214" s="4"/>
      <c r="W6214" s="4"/>
      <c r="AG6214" s="9"/>
      <c r="AT6214" s="4"/>
      <c r="AU6214" s="4"/>
      <c r="BA6214" s="4"/>
      <c r="BB6214" s="4"/>
    </row>
    <row r="6215" spans="15:54" x14ac:dyDescent="0.4">
      <c r="O6215" s="4"/>
      <c r="P6215" s="4"/>
      <c r="V6215" s="4"/>
      <c r="W6215" s="4"/>
      <c r="AG6215" s="9"/>
      <c r="AT6215" s="4"/>
      <c r="AU6215" s="4"/>
      <c r="BA6215" s="4"/>
      <c r="BB6215" s="4"/>
    </row>
    <row r="6216" spans="15:54" x14ac:dyDescent="0.4">
      <c r="O6216" s="4"/>
      <c r="P6216" s="4"/>
      <c r="V6216" s="4"/>
      <c r="W6216" s="4"/>
      <c r="AG6216" s="9"/>
      <c r="AT6216" s="4"/>
      <c r="AU6216" s="4"/>
      <c r="BA6216" s="4"/>
      <c r="BB6216" s="4"/>
    </row>
    <row r="6217" spans="15:54" x14ac:dyDescent="0.4">
      <c r="O6217" s="4"/>
      <c r="P6217" s="4"/>
      <c r="V6217" s="4"/>
      <c r="W6217" s="4"/>
      <c r="AG6217" s="9"/>
      <c r="AT6217" s="4"/>
      <c r="AU6217" s="4"/>
      <c r="BA6217" s="4"/>
      <c r="BB6217" s="4"/>
    </row>
    <row r="6218" spans="15:54" x14ac:dyDescent="0.4">
      <c r="O6218" s="4"/>
      <c r="P6218" s="4"/>
      <c r="V6218" s="4"/>
      <c r="W6218" s="4"/>
      <c r="AG6218" s="9"/>
      <c r="AT6218" s="4"/>
      <c r="AU6218" s="4"/>
      <c r="BA6218" s="4"/>
      <c r="BB6218" s="4"/>
    </row>
    <row r="6219" spans="15:54" x14ac:dyDescent="0.4">
      <c r="O6219" s="4"/>
      <c r="P6219" s="4"/>
      <c r="V6219" s="4"/>
      <c r="W6219" s="4"/>
      <c r="AG6219" s="9"/>
      <c r="AT6219" s="4"/>
      <c r="AU6219" s="4"/>
      <c r="BA6219" s="4"/>
      <c r="BB6219" s="4"/>
    </row>
    <row r="6220" spans="15:54" x14ac:dyDescent="0.4">
      <c r="O6220" s="4"/>
      <c r="P6220" s="4"/>
      <c r="V6220" s="4"/>
      <c r="W6220" s="4"/>
      <c r="AG6220" s="9"/>
      <c r="AT6220" s="4"/>
      <c r="AU6220" s="4"/>
      <c r="BA6220" s="4"/>
      <c r="BB6220" s="4"/>
    </row>
    <row r="6221" spans="15:54" x14ac:dyDescent="0.4">
      <c r="O6221" s="4"/>
      <c r="P6221" s="4"/>
      <c r="V6221" s="4"/>
      <c r="W6221" s="4"/>
      <c r="AG6221" s="9"/>
      <c r="AT6221" s="4"/>
      <c r="AU6221" s="4"/>
      <c r="BA6221" s="4"/>
      <c r="BB6221" s="4"/>
    </row>
    <row r="6222" spans="15:54" x14ac:dyDescent="0.4">
      <c r="O6222" s="4"/>
      <c r="P6222" s="4"/>
      <c r="V6222" s="4"/>
      <c r="W6222" s="4"/>
      <c r="AG6222" s="9"/>
      <c r="AT6222" s="4"/>
      <c r="AU6222" s="4"/>
      <c r="BA6222" s="4"/>
      <c r="BB6222" s="4"/>
    </row>
    <row r="6223" spans="15:54" x14ac:dyDescent="0.4">
      <c r="O6223" s="4"/>
      <c r="P6223" s="4"/>
      <c r="V6223" s="4"/>
      <c r="W6223" s="4"/>
      <c r="AG6223" s="9"/>
      <c r="AT6223" s="4"/>
      <c r="AU6223" s="4"/>
      <c r="BA6223" s="4"/>
      <c r="BB6223" s="4"/>
    </row>
    <row r="6224" spans="15:54" x14ac:dyDescent="0.4">
      <c r="O6224" s="4"/>
      <c r="P6224" s="4"/>
      <c r="V6224" s="4"/>
      <c r="W6224" s="4"/>
      <c r="AG6224" s="9"/>
      <c r="AT6224" s="4"/>
      <c r="AU6224" s="4"/>
      <c r="BA6224" s="4"/>
      <c r="BB6224" s="4"/>
    </row>
    <row r="6225" spans="15:54" x14ac:dyDescent="0.4">
      <c r="O6225" s="4"/>
      <c r="P6225" s="4"/>
      <c r="V6225" s="4"/>
      <c r="W6225" s="4"/>
      <c r="AG6225" s="9"/>
      <c r="AT6225" s="4"/>
      <c r="AU6225" s="4"/>
      <c r="BA6225" s="4"/>
      <c r="BB6225" s="4"/>
    </row>
    <row r="6226" spans="15:54" x14ac:dyDescent="0.4">
      <c r="O6226" s="4"/>
      <c r="P6226" s="4"/>
      <c r="V6226" s="4"/>
      <c r="W6226" s="4"/>
      <c r="AG6226" s="9"/>
      <c r="AT6226" s="4"/>
      <c r="AU6226" s="4"/>
      <c r="BA6226" s="4"/>
      <c r="BB6226" s="4"/>
    </row>
    <row r="6227" spans="15:54" x14ac:dyDescent="0.4">
      <c r="O6227" s="4"/>
      <c r="P6227" s="4"/>
      <c r="V6227" s="4"/>
      <c r="W6227" s="4"/>
      <c r="AG6227" s="9"/>
      <c r="AT6227" s="4"/>
      <c r="AU6227" s="4"/>
      <c r="BA6227" s="4"/>
      <c r="BB6227" s="4"/>
    </row>
    <row r="6228" spans="15:54" x14ac:dyDescent="0.4">
      <c r="O6228" s="4"/>
      <c r="P6228" s="4"/>
      <c r="V6228" s="4"/>
      <c r="W6228" s="4"/>
      <c r="AG6228" s="9"/>
      <c r="AT6228" s="4"/>
      <c r="AU6228" s="4"/>
      <c r="BA6228" s="4"/>
      <c r="BB6228" s="4"/>
    </row>
    <row r="6229" spans="15:54" x14ac:dyDescent="0.4">
      <c r="O6229" s="4"/>
      <c r="P6229" s="4"/>
      <c r="V6229" s="4"/>
      <c r="W6229" s="4"/>
      <c r="AG6229" s="9"/>
      <c r="AT6229" s="4"/>
      <c r="AU6229" s="4"/>
      <c r="BA6229" s="4"/>
      <c r="BB6229" s="4"/>
    </row>
    <row r="6230" spans="15:54" x14ac:dyDescent="0.4">
      <c r="O6230" s="4"/>
      <c r="P6230" s="4"/>
      <c r="V6230" s="4"/>
      <c r="W6230" s="4"/>
      <c r="AG6230" s="9"/>
      <c r="AT6230" s="4"/>
      <c r="AU6230" s="4"/>
      <c r="BA6230" s="4"/>
      <c r="BB6230" s="4"/>
    </row>
    <row r="6231" spans="15:54" x14ac:dyDescent="0.4">
      <c r="O6231" s="4"/>
      <c r="P6231" s="4"/>
      <c r="V6231" s="4"/>
      <c r="W6231" s="4"/>
      <c r="AG6231" s="9"/>
      <c r="AT6231" s="4"/>
      <c r="AU6231" s="4"/>
      <c r="BA6231" s="4"/>
      <c r="BB6231" s="4"/>
    </row>
    <row r="6232" spans="15:54" x14ac:dyDescent="0.4">
      <c r="O6232" s="4"/>
      <c r="P6232" s="4"/>
      <c r="V6232" s="4"/>
      <c r="W6232" s="4"/>
      <c r="AG6232" s="9"/>
      <c r="AT6232" s="4"/>
      <c r="AU6232" s="4"/>
      <c r="BA6232" s="4"/>
      <c r="BB6232" s="4"/>
    </row>
    <row r="6233" spans="15:54" x14ac:dyDescent="0.4">
      <c r="O6233" s="4"/>
      <c r="P6233" s="4"/>
      <c r="V6233" s="4"/>
      <c r="W6233" s="4"/>
      <c r="AG6233" s="9"/>
      <c r="AT6233" s="4"/>
      <c r="AU6233" s="4"/>
      <c r="BA6233" s="4"/>
      <c r="BB6233" s="4"/>
    </row>
    <row r="6234" spans="15:54" x14ac:dyDescent="0.4">
      <c r="O6234" s="4"/>
      <c r="P6234" s="4"/>
      <c r="V6234" s="4"/>
      <c r="W6234" s="4"/>
      <c r="AG6234" s="9"/>
      <c r="AT6234" s="4"/>
      <c r="AU6234" s="4"/>
      <c r="BA6234" s="4"/>
      <c r="BB6234" s="4"/>
    </row>
    <row r="6235" spans="15:54" x14ac:dyDescent="0.4">
      <c r="O6235" s="4"/>
      <c r="P6235" s="4"/>
      <c r="V6235" s="4"/>
      <c r="W6235" s="4"/>
      <c r="AG6235" s="9"/>
      <c r="AT6235" s="4"/>
      <c r="AU6235" s="4"/>
      <c r="BA6235" s="4"/>
      <c r="BB6235" s="4"/>
    </row>
    <row r="6236" spans="15:54" x14ac:dyDescent="0.4">
      <c r="O6236" s="4"/>
      <c r="P6236" s="4"/>
      <c r="V6236" s="4"/>
      <c r="W6236" s="4"/>
      <c r="AG6236" s="9"/>
      <c r="AT6236" s="4"/>
      <c r="AU6236" s="4"/>
      <c r="BA6236" s="4"/>
      <c r="BB6236" s="4"/>
    </row>
    <row r="6237" spans="15:54" x14ac:dyDescent="0.4">
      <c r="O6237" s="4"/>
      <c r="P6237" s="4"/>
      <c r="V6237" s="4"/>
      <c r="W6237" s="4"/>
      <c r="AG6237" s="9"/>
      <c r="AT6237" s="4"/>
      <c r="AU6237" s="4"/>
      <c r="BA6237" s="4"/>
      <c r="BB6237" s="4"/>
    </row>
    <row r="6238" spans="15:54" x14ac:dyDescent="0.4">
      <c r="O6238" s="4"/>
      <c r="P6238" s="4"/>
      <c r="V6238" s="4"/>
      <c r="W6238" s="4"/>
      <c r="AG6238" s="9"/>
      <c r="AT6238" s="4"/>
      <c r="AU6238" s="4"/>
      <c r="BA6238" s="4"/>
      <c r="BB6238" s="4"/>
    </row>
    <row r="6239" spans="15:54" x14ac:dyDescent="0.4">
      <c r="O6239" s="4"/>
      <c r="P6239" s="4"/>
      <c r="V6239" s="4"/>
      <c r="W6239" s="4"/>
      <c r="AG6239" s="9"/>
      <c r="AT6239" s="4"/>
      <c r="AU6239" s="4"/>
      <c r="BA6239" s="4"/>
      <c r="BB6239" s="4"/>
    </row>
    <row r="6240" spans="15:54" x14ac:dyDescent="0.4">
      <c r="O6240" s="4"/>
      <c r="P6240" s="4"/>
      <c r="V6240" s="4"/>
      <c r="W6240" s="4"/>
      <c r="AG6240" s="9"/>
      <c r="AT6240" s="4"/>
      <c r="AU6240" s="4"/>
      <c r="BA6240" s="4"/>
      <c r="BB6240" s="4"/>
    </row>
    <row r="6241" spans="15:54" x14ac:dyDescent="0.4">
      <c r="O6241" s="4"/>
      <c r="P6241" s="4"/>
      <c r="V6241" s="4"/>
      <c r="W6241" s="4"/>
      <c r="AG6241" s="9"/>
      <c r="AT6241" s="4"/>
      <c r="AU6241" s="4"/>
      <c r="BA6241" s="4"/>
      <c r="BB6241" s="4"/>
    </row>
    <row r="6242" spans="15:54" x14ac:dyDescent="0.4">
      <c r="O6242" s="4"/>
      <c r="P6242" s="4"/>
      <c r="V6242" s="4"/>
      <c r="W6242" s="4"/>
      <c r="AG6242" s="9"/>
      <c r="AT6242" s="4"/>
      <c r="AU6242" s="4"/>
      <c r="BA6242" s="4"/>
      <c r="BB6242" s="4"/>
    </row>
    <row r="6243" spans="15:54" x14ac:dyDescent="0.4">
      <c r="O6243" s="4"/>
      <c r="P6243" s="4"/>
      <c r="V6243" s="4"/>
      <c r="W6243" s="4"/>
      <c r="AG6243" s="9"/>
      <c r="AT6243" s="4"/>
      <c r="AU6243" s="4"/>
      <c r="BA6243" s="4"/>
      <c r="BB6243" s="4"/>
    </row>
    <row r="6244" spans="15:54" x14ac:dyDescent="0.4">
      <c r="O6244" s="4"/>
      <c r="P6244" s="4"/>
      <c r="V6244" s="4"/>
      <c r="W6244" s="4"/>
      <c r="AG6244" s="9"/>
      <c r="AT6244" s="4"/>
      <c r="AU6244" s="4"/>
      <c r="BA6244" s="4"/>
      <c r="BB6244" s="4"/>
    </row>
    <row r="6245" spans="15:54" x14ac:dyDescent="0.4">
      <c r="O6245" s="4"/>
      <c r="P6245" s="4"/>
      <c r="V6245" s="4"/>
      <c r="W6245" s="4"/>
      <c r="AG6245" s="9"/>
      <c r="AT6245" s="4"/>
      <c r="AU6245" s="4"/>
      <c r="BA6245" s="4"/>
      <c r="BB6245" s="4"/>
    </row>
    <row r="6246" spans="15:54" x14ac:dyDescent="0.4">
      <c r="O6246" s="4"/>
      <c r="P6246" s="4"/>
      <c r="V6246" s="4"/>
      <c r="W6246" s="4"/>
      <c r="AG6246" s="9"/>
      <c r="AT6246" s="4"/>
      <c r="AU6246" s="4"/>
      <c r="BA6246" s="4"/>
      <c r="BB6246" s="4"/>
    </row>
    <row r="6247" spans="15:54" x14ac:dyDescent="0.4">
      <c r="O6247" s="4"/>
      <c r="P6247" s="4"/>
      <c r="V6247" s="4"/>
      <c r="W6247" s="4"/>
      <c r="AG6247" s="9"/>
      <c r="AT6247" s="4"/>
      <c r="AU6247" s="4"/>
      <c r="BA6247" s="4"/>
      <c r="BB6247" s="4"/>
    </row>
    <row r="6248" spans="15:54" x14ac:dyDescent="0.4">
      <c r="O6248" s="4"/>
      <c r="P6248" s="4"/>
      <c r="V6248" s="4"/>
      <c r="W6248" s="4"/>
      <c r="AG6248" s="9"/>
      <c r="AT6248" s="4"/>
      <c r="AU6248" s="4"/>
      <c r="BA6248" s="4"/>
      <c r="BB6248" s="4"/>
    </row>
    <row r="6249" spans="15:54" x14ac:dyDescent="0.4">
      <c r="O6249" s="4"/>
      <c r="P6249" s="4"/>
      <c r="V6249" s="4"/>
      <c r="W6249" s="4"/>
      <c r="AG6249" s="9"/>
      <c r="AT6249" s="4"/>
      <c r="AU6249" s="4"/>
      <c r="BA6249" s="4"/>
      <c r="BB6249" s="4"/>
    </row>
    <row r="6250" spans="15:54" x14ac:dyDescent="0.4">
      <c r="O6250" s="4"/>
      <c r="P6250" s="4"/>
      <c r="V6250" s="4"/>
      <c r="W6250" s="4"/>
      <c r="AG6250" s="9"/>
      <c r="AT6250" s="4"/>
      <c r="AU6250" s="4"/>
      <c r="BA6250" s="4"/>
      <c r="BB6250" s="4"/>
    </row>
    <row r="6251" spans="15:54" x14ac:dyDescent="0.4">
      <c r="O6251" s="4"/>
      <c r="P6251" s="4"/>
      <c r="V6251" s="4"/>
      <c r="W6251" s="4"/>
      <c r="AG6251" s="9"/>
      <c r="AT6251" s="4"/>
      <c r="AU6251" s="4"/>
      <c r="BA6251" s="4"/>
      <c r="BB6251" s="4"/>
    </row>
    <row r="6252" spans="15:54" x14ac:dyDescent="0.4">
      <c r="O6252" s="4"/>
      <c r="P6252" s="4"/>
      <c r="V6252" s="4"/>
      <c r="W6252" s="4"/>
      <c r="AG6252" s="9"/>
      <c r="AT6252" s="4"/>
      <c r="AU6252" s="4"/>
      <c r="BA6252" s="4"/>
      <c r="BB6252" s="4"/>
    </row>
    <row r="6253" spans="15:54" x14ac:dyDescent="0.4">
      <c r="O6253" s="4"/>
      <c r="P6253" s="4"/>
      <c r="V6253" s="4"/>
      <c r="W6253" s="4"/>
      <c r="AG6253" s="9"/>
      <c r="AT6253" s="4"/>
      <c r="AU6253" s="4"/>
      <c r="BA6253" s="4"/>
      <c r="BB6253" s="4"/>
    </row>
    <row r="6254" spans="15:54" x14ac:dyDescent="0.4">
      <c r="O6254" s="4"/>
      <c r="P6254" s="4"/>
      <c r="V6254" s="4"/>
      <c r="W6254" s="4"/>
      <c r="AG6254" s="9"/>
      <c r="AT6254" s="4"/>
      <c r="AU6254" s="4"/>
      <c r="BA6254" s="4"/>
      <c r="BB6254" s="4"/>
    </row>
    <row r="6255" spans="15:54" x14ac:dyDescent="0.4">
      <c r="O6255" s="4"/>
      <c r="P6255" s="4"/>
      <c r="V6255" s="4"/>
      <c r="W6255" s="4"/>
      <c r="AG6255" s="9"/>
      <c r="AT6255" s="4"/>
      <c r="AU6255" s="4"/>
      <c r="BA6255" s="4"/>
      <c r="BB6255" s="4"/>
    </row>
    <row r="6256" spans="15:54" x14ac:dyDescent="0.4">
      <c r="O6256" s="4"/>
      <c r="P6256" s="4"/>
      <c r="V6256" s="4"/>
      <c r="W6256" s="4"/>
      <c r="AG6256" s="9"/>
      <c r="AT6256" s="4"/>
      <c r="AU6256" s="4"/>
      <c r="BA6256" s="4"/>
      <c r="BB6256" s="4"/>
    </row>
    <row r="6257" spans="15:54" x14ac:dyDescent="0.4">
      <c r="O6257" s="4"/>
      <c r="P6257" s="4"/>
      <c r="V6257" s="4"/>
      <c r="W6257" s="4"/>
      <c r="AG6257" s="9"/>
      <c r="AT6257" s="4"/>
      <c r="AU6257" s="4"/>
      <c r="BA6257" s="4"/>
      <c r="BB6257" s="4"/>
    </row>
    <row r="6258" spans="15:54" x14ac:dyDescent="0.4">
      <c r="O6258" s="4"/>
      <c r="P6258" s="4"/>
      <c r="V6258" s="4"/>
      <c r="W6258" s="4"/>
      <c r="AG6258" s="9"/>
      <c r="AT6258" s="4"/>
      <c r="AU6258" s="4"/>
      <c r="BA6258" s="4"/>
      <c r="BB6258" s="4"/>
    </row>
    <row r="6259" spans="15:54" x14ac:dyDescent="0.4">
      <c r="O6259" s="4"/>
      <c r="P6259" s="4"/>
      <c r="V6259" s="4"/>
      <c r="W6259" s="4"/>
      <c r="AG6259" s="9"/>
      <c r="AT6259" s="4"/>
      <c r="AU6259" s="4"/>
      <c r="BA6259" s="4"/>
      <c r="BB6259" s="4"/>
    </row>
    <row r="6260" spans="15:54" x14ac:dyDescent="0.4">
      <c r="O6260" s="4"/>
      <c r="P6260" s="4"/>
      <c r="V6260" s="4"/>
      <c r="W6260" s="4"/>
      <c r="AG6260" s="9"/>
      <c r="AT6260" s="4"/>
      <c r="AU6260" s="4"/>
      <c r="BA6260" s="4"/>
      <c r="BB6260" s="4"/>
    </row>
    <row r="6261" spans="15:54" x14ac:dyDescent="0.4">
      <c r="O6261" s="4"/>
      <c r="P6261" s="4"/>
      <c r="V6261" s="4"/>
      <c r="W6261" s="4"/>
      <c r="AG6261" s="9"/>
      <c r="AT6261" s="4"/>
      <c r="AU6261" s="4"/>
      <c r="BA6261" s="4"/>
      <c r="BB6261" s="4"/>
    </row>
    <row r="6262" spans="15:54" x14ac:dyDescent="0.4">
      <c r="O6262" s="4"/>
      <c r="P6262" s="4"/>
      <c r="V6262" s="4"/>
      <c r="W6262" s="4"/>
      <c r="AG6262" s="9"/>
      <c r="AT6262" s="4"/>
      <c r="AU6262" s="4"/>
      <c r="BA6262" s="4"/>
      <c r="BB6262" s="4"/>
    </row>
    <row r="6263" spans="15:54" x14ac:dyDescent="0.4">
      <c r="O6263" s="4"/>
      <c r="P6263" s="4"/>
      <c r="V6263" s="4"/>
      <c r="W6263" s="4"/>
      <c r="AT6263" s="4"/>
      <c r="AU6263" s="4"/>
      <c r="BA6263" s="4"/>
      <c r="BB6263" s="4"/>
    </row>
    <row r="6264" spans="15:54" x14ac:dyDescent="0.4">
      <c r="O6264" s="4"/>
      <c r="P6264" s="4"/>
      <c r="V6264" s="4"/>
      <c r="W6264" s="4"/>
      <c r="AG6264" s="9"/>
      <c r="AT6264" s="4"/>
      <c r="AU6264" s="4"/>
      <c r="BA6264" s="4"/>
      <c r="BB6264" s="4"/>
    </row>
    <row r="6265" spans="15:54" x14ac:dyDescent="0.4">
      <c r="O6265" s="4"/>
      <c r="P6265" s="4"/>
      <c r="V6265" s="4"/>
      <c r="W6265" s="4"/>
      <c r="AG6265" s="9"/>
      <c r="AT6265" s="4"/>
      <c r="AU6265" s="4"/>
      <c r="BA6265" s="4"/>
      <c r="BB6265" s="4"/>
    </row>
    <row r="6266" spans="15:54" x14ac:dyDescent="0.4">
      <c r="O6266" s="4"/>
      <c r="P6266" s="4"/>
      <c r="V6266" s="4"/>
      <c r="W6266" s="4"/>
      <c r="AG6266" s="9"/>
      <c r="AT6266" s="4"/>
      <c r="AU6266" s="4"/>
      <c r="BA6266" s="4"/>
      <c r="BB6266" s="4"/>
    </row>
    <row r="6267" spans="15:54" x14ac:dyDescent="0.4">
      <c r="O6267" s="4"/>
      <c r="P6267" s="4"/>
      <c r="V6267" s="4"/>
      <c r="W6267" s="4"/>
      <c r="AG6267" s="9"/>
      <c r="AT6267" s="4"/>
      <c r="AU6267" s="4"/>
      <c r="BA6267" s="4"/>
      <c r="BB6267" s="4"/>
    </row>
    <row r="6268" spans="15:54" x14ac:dyDescent="0.4">
      <c r="O6268" s="4"/>
      <c r="P6268" s="4"/>
      <c r="V6268" s="4"/>
      <c r="W6268" s="4"/>
      <c r="AG6268" s="9"/>
      <c r="AT6268" s="4"/>
      <c r="AU6268" s="4"/>
      <c r="BA6268" s="4"/>
      <c r="BB6268" s="4"/>
    </row>
    <row r="6269" spans="15:54" x14ac:dyDescent="0.4">
      <c r="O6269" s="4"/>
      <c r="P6269" s="4"/>
      <c r="V6269" s="4"/>
      <c r="W6269" s="4"/>
      <c r="AG6269" s="9"/>
      <c r="AT6269" s="4"/>
      <c r="AU6269" s="4"/>
      <c r="BA6269" s="4"/>
      <c r="BB6269" s="4"/>
    </row>
    <row r="6270" spans="15:54" x14ac:dyDescent="0.4">
      <c r="O6270" s="4"/>
      <c r="P6270" s="4"/>
      <c r="V6270" s="4"/>
      <c r="W6270" s="4"/>
      <c r="AG6270" s="9"/>
      <c r="AT6270" s="4"/>
      <c r="AU6270" s="4"/>
      <c r="BA6270" s="4"/>
      <c r="BB6270" s="4"/>
    </row>
    <row r="6271" spans="15:54" x14ac:dyDescent="0.4">
      <c r="O6271" s="4"/>
      <c r="P6271" s="4"/>
      <c r="V6271" s="4"/>
      <c r="W6271" s="4"/>
      <c r="AG6271" s="9"/>
      <c r="AT6271" s="4"/>
      <c r="AU6271" s="4"/>
      <c r="BA6271" s="4"/>
      <c r="BB6271" s="4"/>
    </row>
    <row r="6272" spans="15:54" x14ac:dyDescent="0.4">
      <c r="O6272" s="4"/>
      <c r="P6272" s="4"/>
      <c r="V6272" s="4"/>
      <c r="W6272" s="4"/>
      <c r="AG6272" s="9"/>
      <c r="AT6272" s="4"/>
      <c r="AU6272" s="4"/>
      <c r="BA6272" s="4"/>
      <c r="BB6272" s="4"/>
    </row>
    <row r="6273" spans="15:54" x14ac:dyDescent="0.4">
      <c r="O6273" s="4"/>
      <c r="P6273" s="4"/>
      <c r="V6273" s="4"/>
      <c r="W6273" s="4"/>
      <c r="AG6273" s="9"/>
      <c r="AT6273" s="4"/>
      <c r="AU6273" s="4"/>
      <c r="BA6273" s="4"/>
      <c r="BB6273" s="4"/>
    </row>
    <row r="6274" spans="15:54" x14ac:dyDescent="0.4">
      <c r="O6274" s="4"/>
      <c r="P6274" s="4"/>
      <c r="V6274" s="4"/>
      <c r="W6274" s="4"/>
      <c r="AG6274" s="9"/>
      <c r="AT6274" s="4"/>
      <c r="AU6274" s="4"/>
      <c r="BA6274" s="4"/>
      <c r="BB6274" s="4"/>
    </row>
    <row r="6275" spans="15:54" x14ac:dyDescent="0.4">
      <c r="O6275" s="4"/>
      <c r="P6275" s="4"/>
      <c r="V6275" s="4"/>
      <c r="W6275" s="4"/>
      <c r="AG6275" s="9"/>
      <c r="AT6275" s="4"/>
      <c r="AU6275" s="4"/>
      <c r="BA6275" s="4"/>
      <c r="BB6275" s="4"/>
    </row>
    <row r="6276" spans="15:54" x14ac:dyDescent="0.4">
      <c r="O6276" s="4"/>
      <c r="P6276" s="4"/>
      <c r="V6276" s="4"/>
      <c r="W6276" s="4"/>
      <c r="AG6276" s="9"/>
      <c r="AT6276" s="4"/>
      <c r="AU6276" s="4"/>
      <c r="BA6276" s="4"/>
      <c r="BB6276" s="4"/>
    </row>
    <row r="6277" spans="15:54" x14ac:dyDescent="0.4">
      <c r="O6277" s="4"/>
      <c r="P6277" s="4"/>
      <c r="V6277" s="4"/>
      <c r="W6277" s="4"/>
      <c r="AG6277" s="9"/>
      <c r="AT6277" s="4"/>
      <c r="AU6277" s="4"/>
      <c r="BA6277" s="4"/>
      <c r="BB6277" s="4"/>
    </row>
    <row r="6278" spans="15:54" x14ac:dyDescent="0.4">
      <c r="O6278" s="4"/>
      <c r="P6278" s="4"/>
      <c r="V6278" s="4"/>
      <c r="W6278" s="4"/>
      <c r="AG6278" s="9"/>
      <c r="AT6278" s="4"/>
      <c r="AU6278" s="4"/>
      <c r="BA6278" s="4"/>
      <c r="BB6278" s="4"/>
    </row>
    <row r="6279" spans="15:54" x14ac:dyDescent="0.4">
      <c r="O6279" s="4"/>
      <c r="P6279" s="4"/>
      <c r="V6279" s="4"/>
      <c r="W6279" s="4"/>
      <c r="AG6279" s="9"/>
      <c r="AT6279" s="4"/>
      <c r="AU6279" s="4"/>
      <c r="BA6279" s="4"/>
      <c r="BB6279" s="4"/>
    </row>
    <row r="6280" spans="15:54" x14ac:dyDescent="0.4">
      <c r="O6280" s="4"/>
      <c r="P6280" s="4"/>
      <c r="V6280" s="4"/>
      <c r="W6280" s="4"/>
      <c r="AG6280" s="9"/>
      <c r="AT6280" s="4"/>
      <c r="AU6280" s="4"/>
      <c r="BA6280" s="4"/>
      <c r="BB6280" s="4"/>
    </row>
    <row r="6281" spans="15:54" x14ac:dyDescent="0.4">
      <c r="O6281" s="4"/>
      <c r="P6281" s="4"/>
      <c r="V6281" s="4"/>
      <c r="W6281" s="4"/>
      <c r="AG6281" s="9"/>
      <c r="AT6281" s="4"/>
      <c r="AU6281" s="4"/>
      <c r="BA6281" s="4"/>
      <c r="BB6281" s="4"/>
    </row>
    <row r="6282" spans="15:54" x14ac:dyDescent="0.4">
      <c r="O6282" s="4"/>
      <c r="P6282" s="4"/>
      <c r="V6282" s="4"/>
      <c r="W6282" s="4"/>
      <c r="AG6282" s="9"/>
      <c r="AT6282" s="4"/>
      <c r="AU6282" s="4"/>
      <c r="BA6282" s="4"/>
      <c r="BB6282" s="4"/>
    </row>
    <row r="6283" spans="15:54" x14ac:dyDescent="0.4">
      <c r="O6283" s="4"/>
      <c r="P6283" s="4"/>
      <c r="V6283" s="4"/>
      <c r="W6283" s="4"/>
      <c r="AT6283" s="4"/>
      <c r="AU6283" s="4"/>
      <c r="BA6283" s="4"/>
      <c r="BB6283" s="4"/>
    </row>
    <row r="6284" spans="15:54" x14ac:dyDescent="0.4">
      <c r="O6284" s="4"/>
      <c r="P6284" s="4"/>
      <c r="V6284" s="4"/>
      <c r="W6284" s="4"/>
      <c r="AG6284" s="9"/>
      <c r="AT6284" s="4"/>
      <c r="AU6284" s="4"/>
      <c r="BA6284" s="4"/>
      <c r="BB6284" s="4"/>
    </row>
    <row r="6285" spans="15:54" x14ac:dyDescent="0.4">
      <c r="O6285" s="4"/>
      <c r="P6285" s="4"/>
      <c r="V6285" s="4"/>
      <c r="W6285" s="4"/>
      <c r="AG6285" s="9"/>
      <c r="AT6285" s="4"/>
      <c r="AU6285" s="4"/>
      <c r="BA6285" s="4"/>
      <c r="BB6285" s="4"/>
    </row>
    <row r="6286" spans="15:54" x14ac:dyDescent="0.4">
      <c r="O6286" s="4"/>
      <c r="P6286" s="4"/>
      <c r="V6286" s="4"/>
      <c r="W6286" s="4"/>
      <c r="AG6286" s="9"/>
      <c r="AT6286" s="4"/>
      <c r="AU6286" s="4"/>
      <c r="BA6286" s="4"/>
      <c r="BB6286" s="4"/>
    </row>
    <row r="6287" spans="15:54" x14ac:dyDescent="0.4">
      <c r="O6287" s="4"/>
      <c r="P6287" s="4"/>
      <c r="V6287" s="4"/>
      <c r="W6287" s="4"/>
      <c r="AG6287" s="9"/>
      <c r="AT6287" s="4"/>
      <c r="AU6287" s="4"/>
      <c r="BA6287" s="4"/>
      <c r="BB6287" s="4"/>
    </row>
    <row r="6288" spans="15:54" x14ac:dyDescent="0.4">
      <c r="O6288" s="4"/>
      <c r="P6288" s="4"/>
      <c r="V6288" s="4"/>
      <c r="W6288" s="4"/>
      <c r="AG6288" s="9"/>
      <c r="AT6288" s="4"/>
      <c r="AU6288" s="4"/>
      <c r="BA6288" s="4"/>
      <c r="BB6288" s="4"/>
    </row>
    <row r="6289" spans="15:54" x14ac:dyDescent="0.4">
      <c r="O6289" s="4"/>
      <c r="P6289" s="4"/>
      <c r="V6289" s="4"/>
      <c r="W6289" s="4"/>
      <c r="AG6289" s="9"/>
      <c r="AT6289" s="4"/>
      <c r="AU6289" s="4"/>
      <c r="BA6289" s="4"/>
      <c r="BB6289" s="4"/>
    </row>
    <row r="6290" spans="15:54" x14ac:dyDescent="0.4">
      <c r="O6290" s="4"/>
      <c r="P6290" s="4"/>
      <c r="V6290" s="4"/>
      <c r="W6290" s="4"/>
      <c r="AG6290" s="9"/>
      <c r="AT6290" s="4"/>
      <c r="AU6290" s="4"/>
      <c r="BA6290" s="4"/>
      <c r="BB6290" s="4"/>
    </row>
    <row r="6291" spans="15:54" x14ac:dyDescent="0.4">
      <c r="O6291" s="4"/>
      <c r="P6291" s="4"/>
      <c r="V6291" s="4"/>
      <c r="W6291" s="4"/>
      <c r="AG6291" s="9"/>
      <c r="AT6291" s="4"/>
      <c r="AU6291" s="4"/>
      <c r="BA6291" s="4"/>
      <c r="BB6291" s="4"/>
    </row>
    <row r="6292" spans="15:54" x14ac:dyDescent="0.4">
      <c r="O6292" s="4"/>
      <c r="P6292" s="4"/>
      <c r="V6292" s="4"/>
      <c r="W6292" s="4"/>
      <c r="AG6292" s="9"/>
      <c r="AT6292" s="4"/>
      <c r="AU6292" s="4"/>
      <c r="BA6292" s="4"/>
      <c r="BB6292" s="4"/>
    </row>
    <row r="6293" spans="15:54" x14ac:dyDescent="0.4">
      <c r="O6293" s="4"/>
      <c r="P6293" s="4"/>
      <c r="V6293" s="4"/>
      <c r="W6293" s="4"/>
      <c r="AG6293" s="9"/>
      <c r="AT6293" s="4"/>
      <c r="AU6293" s="4"/>
      <c r="BA6293" s="4"/>
      <c r="BB6293" s="4"/>
    </row>
    <row r="6294" spans="15:54" x14ac:dyDescent="0.4">
      <c r="O6294" s="4"/>
      <c r="P6294" s="4"/>
      <c r="V6294" s="4"/>
      <c r="W6294" s="4"/>
      <c r="AG6294" s="9"/>
      <c r="AT6294" s="4"/>
      <c r="AU6294" s="4"/>
      <c r="BA6294" s="4"/>
      <c r="BB6294" s="4"/>
    </row>
    <row r="6295" spans="15:54" x14ac:dyDescent="0.4">
      <c r="O6295" s="4"/>
      <c r="P6295" s="4"/>
      <c r="V6295" s="4"/>
      <c r="W6295" s="4"/>
      <c r="AG6295" s="9"/>
      <c r="AT6295" s="4"/>
      <c r="AU6295" s="4"/>
      <c r="BA6295" s="4"/>
      <c r="BB6295" s="4"/>
    </row>
    <row r="6296" spans="15:54" x14ac:dyDescent="0.4">
      <c r="O6296" s="4"/>
      <c r="P6296" s="4"/>
      <c r="V6296" s="4"/>
      <c r="W6296" s="4"/>
      <c r="AG6296" s="9"/>
      <c r="AT6296" s="4"/>
      <c r="AU6296" s="4"/>
      <c r="BA6296" s="4"/>
      <c r="BB6296" s="4"/>
    </row>
    <row r="6297" spans="15:54" x14ac:dyDescent="0.4">
      <c r="O6297" s="4"/>
      <c r="P6297" s="4"/>
      <c r="V6297" s="4"/>
      <c r="W6297" s="4"/>
      <c r="AG6297" s="9"/>
      <c r="AT6297" s="4"/>
      <c r="AU6297" s="4"/>
      <c r="BA6297" s="4"/>
      <c r="BB6297" s="4"/>
    </row>
    <row r="6298" spans="15:54" x14ac:dyDescent="0.4">
      <c r="O6298" s="4"/>
      <c r="P6298" s="4"/>
      <c r="V6298" s="4"/>
      <c r="W6298" s="4"/>
      <c r="AG6298" s="9"/>
      <c r="AT6298" s="4"/>
      <c r="AU6298" s="4"/>
      <c r="BA6298" s="4"/>
      <c r="BB6298" s="4"/>
    </row>
    <row r="6299" spans="15:54" x14ac:dyDescent="0.4">
      <c r="O6299" s="4"/>
      <c r="P6299" s="4"/>
      <c r="V6299" s="4"/>
      <c r="W6299" s="4"/>
      <c r="AG6299" s="9"/>
      <c r="AT6299" s="4"/>
      <c r="AU6299" s="4"/>
      <c r="BA6299" s="4"/>
      <c r="BB6299" s="4"/>
    </row>
    <row r="6300" spans="15:54" x14ac:dyDescent="0.4">
      <c r="O6300" s="4"/>
      <c r="P6300" s="4"/>
      <c r="V6300" s="4"/>
      <c r="W6300" s="4"/>
      <c r="AG6300" s="9"/>
      <c r="AT6300" s="4"/>
      <c r="AU6300" s="4"/>
      <c r="BA6300" s="4"/>
      <c r="BB6300" s="4"/>
    </row>
    <row r="6301" spans="15:54" x14ac:dyDescent="0.4">
      <c r="O6301" s="4"/>
      <c r="P6301" s="4"/>
      <c r="V6301" s="4"/>
      <c r="W6301" s="4"/>
      <c r="AG6301" s="9"/>
      <c r="AT6301" s="4"/>
      <c r="AU6301" s="4"/>
      <c r="BA6301" s="4"/>
      <c r="BB6301" s="4"/>
    </row>
    <row r="6302" spans="15:54" x14ac:dyDescent="0.4">
      <c r="O6302" s="4"/>
      <c r="P6302" s="4"/>
      <c r="V6302" s="4"/>
      <c r="W6302" s="4"/>
      <c r="AG6302" s="9"/>
      <c r="AT6302" s="4"/>
      <c r="AU6302" s="4"/>
      <c r="BA6302" s="4"/>
      <c r="BB6302" s="4"/>
    </row>
    <row r="6303" spans="15:54" x14ac:dyDescent="0.4">
      <c r="O6303" s="4"/>
      <c r="P6303" s="4"/>
      <c r="V6303" s="4"/>
      <c r="W6303" s="4"/>
      <c r="AG6303" s="9"/>
      <c r="AT6303" s="4"/>
      <c r="AU6303" s="4"/>
      <c r="BA6303" s="4"/>
      <c r="BB6303" s="4"/>
    </row>
    <row r="6304" spans="15:54" x14ac:dyDescent="0.4">
      <c r="O6304" s="4"/>
      <c r="P6304" s="4"/>
      <c r="V6304" s="4"/>
      <c r="W6304" s="4"/>
      <c r="AG6304" s="9"/>
      <c r="AT6304" s="4"/>
      <c r="AU6304" s="4"/>
      <c r="BA6304" s="4"/>
      <c r="BB6304" s="4"/>
    </row>
    <row r="6305" spans="15:54" x14ac:dyDescent="0.4">
      <c r="O6305" s="4"/>
      <c r="P6305" s="4"/>
      <c r="V6305" s="4"/>
      <c r="W6305" s="4"/>
      <c r="AG6305" s="9"/>
      <c r="AT6305" s="4"/>
      <c r="AU6305" s="4"/>
      <c r="BA6305" s="4"/>
      <c r="BB6305" s="4"/>
    </row>
    <row r="6306" spans="15:54" x14ac:dyDescent="0.4">
      <c r="O6306" s="4"/>
      <c r="P6306" s="4"/>
      <c r="V6306" s="4"/>
      <c r="W6306" s="4"/>
      <c r="AG6306" s="9"/>
      <c r="AT6306" s="4"/>
      <c r="AU6306" s="4"/>
      <c r="BA6306" s="4"/>
      <c r="BB6306" s="4"/>
    </row>
    <row r="6307" spans="15:54" x14ac:dyDescent="0.4">
      <c r="O6307" s="4"/>
      <c r="P6307" s="4"/>
      <c r="V6307" s="4"/>
      <c r="W6307" s="4"/>
      <c r="AG6307" s="9"/>
      <c r="AT6307" s="4"/>
      <c r="AU6307" s="4"/>
      <c r="BA6307" s="4"/>
      <c r="BB6307" s="4"/>
    </row>
    <row r="6308" spans="15:54" x14ac:dyDescent="0.4">
      <c r="O6308" s="4"/>
      <c r="P6308" s="4"/>
      <c r="V6308" s="4"/>
      <c r="W6308" s="4"/>
      <c r="AG6308" s="9"/>
      <c r="AT6308" s="4"/>
      <c r="AU6308" s="4"/>
      <c r="BA6308" s="4"/>
      <c r="BB6308" s="4"/>
    </row>
    <row r="6309" spans="15:54" x14ac:dyDescent="0.4">
      <c r="O6309" s="4"/>
      <c r="P6309" s="4"/>
      <c r="V6309" s="4"/>
      <c r="W6309" s="4"/>
      <c r="AG6309" s="9"/>
      <c r="AT6309" s="4"/>
      <c r="AU6309" s="4"/>
      <c r="BA6309" s="4"/>
      <c r="BB6309" s="4"/>
    </row>
    <row r="6310" spans="15:54" x14ac:dyDescent="0.4">
      <c r="O6310" s="4"/>
      <c r="P6310" s="4"/>
      <c r="V6310" s="4"/>
      <c r="W6310" s="4"/>
      <c r="AG6310" s="9"/>
      <c r="AT6310" s="4"/>
      <c r="AU6310" s="4"/>
      <c r="BA6310" s="4"/>
      <c r="BB6310" s="4"/>
    </row>
    <row r="6311" spans="15:54" x14ac:dyDescent="0.4">
      <c r="O6311" s="4"/>
      <c r="P6311" s="4"/>
      <c r="V6311" s="4"/>
      <c r="W6311" s="4"/>
      <c r="AG6311" s="9"/>
      <c r="AT6311" s="4"/>
      <c r="AU6311" s="4"/>
      <c r="BA6311" s="4"/>
      <c r="BB6311" s="4"/>
    </row>
    <row r="6312" spans="15:54" x14ac:dyDescent="0.4">
      <c r="O6312" s="4"/>
      <c r="P6312" s="4"/>
      <c r="V6312" s="4"/>
      <c r="W6312" s="4"/>
      <c r="AG6312" s="9"/>
      <c r="AT6312" s="4"/>
      <c r="AU6312" s="4"/>
      <c r="BA6312" s="4"/>
      <c r="BB6312" s="4"/>
    </row>
    <row r="6313" spans="15:54" x14ac:dyDescent="0.4">
      <c r="O6313" s="4"/>
      <c r="P6313" s="4"/>
      <c r="V6313" s="4"/>
      <c r="W6313" s="4"/>
      <c r="AG6313" s="9"/>
      <c r="AT6313" s="4"/>
      <c r="AU6313" s="4"/>
      <c r="BA6313" s="4"/>
      <c r="BB6313" s="4"/>
    </row>
    <row r="6314" spans="15:54" x14ac:dyDescent="0.4">
      <c r="O6314" s="4"/>
      <c r="P6314" s="4"/>
      <c r="V6314" s="4"/>
      <c r="W6314" s="4"/>
      <c r="AG6314" s="9"/>
      <c r="AT6314" s="4"/>
      <c r="AU6314" s="4"/>
      <c r="BA6314" s="4"/>
      <c r="BB6314" s="4"/>
    </row>
    <row r="6315" spans="15:54" x14ac:dyDescent="0.4">
      <c r="O6315" s="4"/>
      <c r="P6315" s="4"/>
      <c r="V6315" s="4"/>
      <c r="W6315" s="4"/>
      <c r="AG6315" s="9"/>
      <c r="AT6315" s="4"/>
      <c r="AU6315" s="4"/>
      <c r="BA6315" s="4"/>
      <c r="BB6315" s="4"/>
    </row>
    <row r="6316" spans="15:54" x14ac:dyDescent="0.4">
      <c r="O6316" s="4"/>
      <c r="P6316" s="4"/>
      <c r="V6316" s="4"/>
      <c r="W6316" s="4"/>
      <c r="AG6316" s="9"/>
      <c r="AT6316" s="4"/>
      <c r="AU6316" s="4"/>
      <c r="BA6316" s="4"/>
      <c r="BB6316" s="4"/>
    </row>
    <row r="6317" spans="15:54" x14ac:dyDescent="0.4">
      <c r="O6317" s="4"/>
      <c r="P6317" s="4"/>
      <c r="V6317" s="4"/>
      <c r="W6317" s="4"/>
      <c r="AG6317" s="9"/>
      <c r="AT6317" s="4"/>
      <c r="AU6317" s="4"/>
      <c r="BA6317" s="4"/>
      <c r="BB6317" s="4"/>
    </row>
    <row r="6318" spans="15:54" x14ac:dyDescent="0.4">
      <c r="O6318" s="4"/>
      <c r="P6318" s="4"/>
      <c r="V6318" s="4"/>
      <c r="W6318" s="4"/>
      <c r="AG6318" s="9"/>
      <c r="AT6318" s="4"/>
      <c r="AU6318" s="4"/>
      <c r="BA6318" s="4"/>
      <c r="BB6318" s="4"/>
    </row>
    <row r="6319" spans="15:54" x14ac:dyDescent="0.4">
      <c r="O6319" s="4"/>
      <c r="P6319" s="4"/>
      <c r="V6319" s="4"/>
      <c r="W6319" s="4"/>
      <c r="AG6319" s="9"/>
      <c r="AT6319" s="4"/>
      <c r="AU6319" s="4"/>
      <c r="BA6319" s="4"/>
      <c r="BB6319" s="4"/>
    </row>
    <row r="6320" spans="15:54" x14ac:dyDescent="0.4">
      <c r="O6320" s="4"/>
      <c r="P6320" s="4"/>
      <c r="V6320" s="4"/>
      <c r="W6320" s="4"/>
      <c r="AG6320" s="9"/>
      <c r="AT6320" s="4"/>
      <c r="AU6320" s="4"/>
      <c r="BA6320" s="4"/>
      <c r="BB6320" s="4"/>
    </row>
    <row r="6321" spans="15:54" x14ac:dyDescent="0.4">
      <c r="O6321" s="4"/>
      <c r="P6321" s="4"/>
      <c r="V6321" s="4"/>
      <c r="W6321" s="4"/>
      <c r="AG6321" s="9"/>
      <c r="AT6321" s="4"/>
      <c r="AU6321" s="4"/>
      <c r="BA6321" s="4"/>
      <c r="BB6321" s="4"/>
    </row>
    <row r="6322" spans="15:54" x14ac:dyDescent="0.4">
      <c r="O6322" s="4"/>
      <c r="P6322" s="4"/>
      <c r="V6322" s="4"/>
      <c r="W6322" s="4"/>
      <c r="AG6322" s="9"/>
      <c r="AT6322" s="4"/>
      <c r="AU6322" s="4"/>
      <c r="BA6322" s="4"/>
      <c r="BB6322" s="4"/>
    </row>
    <row r="6323" spans="15:54" x14ac:dyDescent="0.4">
      <c r="O6323" s="4"/>
      <c r="P6323" s="4"/>
      <c r="V6323" s="4"/>
      <c r="W6323" s="4"/>
      <c r="AG6323" s="9"/>
      <c r="AT6323" s="4"/>
      <c r="AU6323" s="4"/>
      <c r="BA6323" s="4"/>
      <c r="BB6323" s="4"/>
    </row>
    <row r="6324" spans="15:54" x14ac:dyDescent="0.4">
      <c r="O6324" s="4"/>
      <c r="P6324" s="4"/>
      <c r="V6324" s="4"/>
      <c r="W6324" s="4"/>
      <c r="AG6324" s="9"/>
      <c r="AT6324" s="4"/>
      <c r="AU6324" s="4"/>
      <c r="BA6324" s="4"/>
      <c r="BB6324" s="4"/>
    </row>
    <row r="6325" spans="15:54" x14ac:dyDescent="0.4">
      <c r="O6325" s="4"/>
      <c r="P6325" s="4"/>
      <c r="V6325" s="4"/>
      <c r="W6325" s="4"/>
      <c r="AG6325" s="9"/>
      <c r="AT6325" s="4"/>
      <c r="AU6325" s="4"/>
      <c r="BA6325" s="4"/>
      <c r="BB6325" s="4"/>
    </row>
    <row r="6326" spans="15:54" x14ac:dyDescent="0.4">
      <c r="O6326" s="4"/>
      <c r="P6326" s="4"/>
      <c r="V6326" s="4"/>
      <c r="W6326" s="4"/>
      <c r="AG6326" s="9"/>
      <c r="AT6326" s="4"/>
      <c r="AU6326" s="4"/>
      <c r="BA6326" s="4"/>
      <c r="BB6326" s="4"/>
    </row>
    <row r="6327" spans="15:54" x14ac:dyDescent="0.4">
      <c r="O6327" s="4"/>
      <c r="P6327" s="4"/>
      <c r="V6327" s="4"/>
      <c r="W6327" s="4"/>
      <c r="AG6327" s="9"/>
      <c r="AT6327" s="4"/>
      <c r="AU6327" s="4"/>
      <c r="BA6327" s="4"/>
      <c r="BB6327" s="4"/>
    </row>
    <row r="6328" spans="15:54" x14ac:dyDescent="0.4">
      <c r="O6328" s="4"/>
      <c r="P6328" s="4"/>
      <c r="V6328" s="4"/>
      <c r="W6328" s="4"/>
      <c r="AG6328" s="9"/>
      <c r="AT6328" s="4"/>
      <c r="AU6328" s="4"/>
      <c r="BA6328" s="4"/>
      <c r="BB6328" s="4"/>
    </row>
    <row r="6329" spans="15:54" x14ac:dyDescent="0.4">
      <c r="O6329" s="4"/>
      <c r="P6329" s="4"/>
      <c r="V6329" s="4"/>
      <c r="W6329" s="4"/>
      <c r="AG6329" s="9"/>
      <c r="AT6329" s="4"/>
      <c r="AU6329" s="4"/>
      <c r="BA6329" s="4"/>
      <c r="BB6329" s="4"/>
    </row>
    <row r="6330" spans="15:54" x14ac:dyDescent="0.4">
      <c r="O6330" s="4"/>
      <c r="P6330" s="4"/>
      <c r="V6330" s="4"/>
      <c r="W6330" s="4"/>
      <c r="AG6330" s="9"/>
      <c r="AT6330" s="4"/>
      <c r="AU6330" s="4"/>
      <c r="BA6330" s="4"/>
      <c r="BB6330" s="4"/>
    </row>
    <row r="6331" spans="15:54" x14ac:dyDescent="0.4">
      <c r="O6331" s="4"/>
      <c r="P6331" s="4"/>
      <c r="V6331" s="4"/>
      <c r="W6331" s="4"/>
      <c r="AG6331" s="9"/>
      <c r="AT6331" s="4"/>
      <c r="AU6331" s="4"/>
      <c r="BA6331" s="4"/>
      <c r="BB6331" s="4"/>
    </row>
    <row r="6332" spans="15:54" x14ac:dyDescent="0.4">
      <c r="O6332" s="4"/>
      <c r="P6332" s="4"/>
      <c r="V6332" s="4"/>
      <c r="W6332" s="4"/>
      <c r="AG6332" s="9"/>
      <c r="AT6332" s="4"/>
      <c r="AU6332" s="4"/>
      <c r="BA6332" s="4"/>
      <c r="BB6332" s="4"/>
    </row>
    <row r="6333" spans="15:54" x14ac:dyDescent="0.4">
      <c r="O6333" s="4"/>
      <c r="P6333" s="4"/>
      <c r="V6333" s="4"/>
      <c r="W6333" s="4"/>
      <c r="AG6333" s="9"/>
      <c r="AT6333" s="4"/>
      <c r="AU6333" s="4"/>
      <c r="BA6333" s="4"/>
      <c r="BB6333" s="4"/>
    </row>
    <row r="6334" spans="15:54" x14ac:dyDescent="0.4">
      <c r="O6334" s="4"/>
      <c r="P6334" s="4"/>
      <c r="V6334" s="4"/>
      <c r="W6334" s="4"/>
      <c r="AG6334" s="9"/>
      <c r="AT6334" s="4"/>
      <c r="AU6334" s="4"/>
      <c r="BA6334" s="4"/>
      <c r="BB6334" s="4"/>
    </row>
    <row r="6335" spans="15:54" x14ac:dyDescent="0.4">
      <c r="O6335" s="4"/>
      <c r="P6335" s="4"/>
      <c r="V6335" s="4"/>
      <c r="W6335" s="4"/>
      <c r="AG6335" s="9"/>
      <c r="AT6335" s="4"/>
      <c r="AU6335" s="4"/>
      <c r="BA6335" s="4"/>
      <c r="BB6335" s="4"/>
    </row>
    <row r="6336" spans="15:54" x14ac:dyDescent="0.4">
      <c r="O6336" s="4"/>
      <c r="P6336" s="4"/>
      <c r="V6336" s="4"/>
      <c r="W6336" s="4"/>
      <c r="AG6336" s="9"/>
      <c r="AT6336" s="4"/>
      <c r="AU6336" s="4"/>
      <c r="BA6336" s="4"/>
      <c r="BB6336" s="4"/>
    </row>
    <row r="6337" spans="15:54" x14ac:dyDescent="0.4">
      <c r="O6337" s="4"/>
      <c r="P6337" s="4"/>
      <c r="V6337" s="4"/>
      <c r="W6337" s="4"/>
      <c r="AG6337" s="9"/>
      <c r="AT6337" s="4"/>
      <c r="AU6337" s="4"/>
      <c r="BA6337" s="4"/>
      <c r="BB6337" s="4"/>
    </row>
    <row r="6338" spans="15:54" x14ac:dyDescent="0.4">
      <c r="O6338" s="4"/>
      <c r="P6338" s="4"/>
      <c r="V6338" s="4"/>
      <c r="W6338" s="4"/>
      <c r="AG6338" s="9"/>
      <c r="AT6338" s="4"/>
      <c r="AU6338" s="4"/>
      <c r="BA6338" s="4"/>
      <c r="BB6338" s="4"/>
    </row>
    <row r="6339" spans="15:54" x14ac:dyDescent="0.4">
      <c r="O6339" s="4"/>
      <c r="P6339" s="4"/>
      <c r="V6339" s="4"/>
      <c r="W6339" s="4"/>
      <c r="AG6339" s="9"/>
      <c r="AT6339" s="4"/>
      <c r="AU6339" s="4"/>
      <c r="BA6339" s="4"/>
      <c r="BB6339" s="4"/>
    </row>
    <row r="6340" spans="15:54" x14ac:dyDescent="0.4">
      <c r="O6340" s="4"/>
      <c r="P6340" s="4"/>
      <c r="V6340" s="4"/>
      <c r="W6340" s="4"/>
      <c r="AG6340" s="9"/>
      <c r="AT6340" s="4"/>
      <c r="AU6340" s="4"/>
      <c r="BA6340" s="4"/>
      <c r="BB6340" s="4"/>
    </row>
    <row r="6341" spans="15:54" x14ac:dyDescent="0.4">
      <c r="O6341" s="4"/>
      <c r="P6341" s="4"/>
      <c r="V6341" s="4"/>
      <c r="W6341" s="4"/>
      <c r="AG6341" s="9"/>
      <c r="AT6341" s="4"/>
      <c r="AU6341" s="4"/>
      <c r="BA6341" s="4"/>
      <c r="BB6341" s="4"/>
    </row>
    <row r="6342" spans="15:54" x14ac:dyDescent="0.4">
      <c r="O6342" s="4"/>
      <c r="P6342" s="4"/>
      <c r="V6342" s="4"/>
      <c r="W6342" s="4"/>
      <c r="AG6342" s="9"/>
      <c r="AT6342" s="4"/>
      <c r="AU6342" s="4"/>
      <c r="BA6342" s="4"/>
      <c r="BB6342" s="4"/>
    </row>
    <row r="6343" spans="15:54" x14ac:dyDescent="0.4">
      <c r="O6343" s="4"/>
      <c r="P6343" s="4"/>
      <c r="V6343" s="4"/>
      <c r="W6343" s="4"/>
      <c r="AG6343" s="9"/>
      <c r="AT6343" s="4"/>
      <c r="AU6343" s="4"/>
      <c r="BA6343" s="4"/>
      <c r="BB6343" s="4"/>
    </row>
    <row r="6344" spans="15:54" x14ac:dyDescent="0.4">
      <c r="O6344" s="4"/>
      <c r="P6344" s="4"/>
      <c r="V6344" s="4"/>
      <c r="W6344" s="4"/>
      <c r="AT6344" s="4"/>
      <c r="AU6344" s="4"/>
      <c r="BA6344" s="4"/>
      <c r="BB6344" s="4"/>
    </row>
    <row r="6345" spans="15:54" x14ac:dyDescent="0.4">
      <c r="O6345" s="4"/>
      <c r="P6345" s="4"/>
      <c r="V6345" s="4"/>
      <c r="W6345" s="4"/>
      <c r="AG6345" s="9"/>
      <c r="AT6345" s="4"/>
      <c r="AU6345" s="4"/>
      <c r="BA6345" s="4"/>
      <c r="BB6345" s="4"/>
    </row>
    <row r="6346" spans="15:54" x14ac:dyDescent="0.4">
      <c r="O6346" s="4"/>
      <c r="P6346" s="4"/>
      <c r="V6346" s="4"/>
      <c r="W6346" s="4"/>
      <c r="AG6346" s="9"/>
      <c r="AT6346" s="4"/>
      <c r="AU6346" s="4"/>
      <c r="BA6346" s="4"/>
      <c r="BB6346" s="4"/>
    </row>
    <row r="6347" spans="15:54" x14ac:dyDescent="0.4">
      <c r="O6347" s="4"/>
      <c r="P6347" s="4"/>
      <c r="V6347" s="4"/>
      <c r="W6347" s="4"/>
      <c r="AG6347" s="9"/>
      <c r="AT6347" s="4"/>
      <c r="AU6347" s="4"/>
      <c r="BA6347" s="4"/>
      <c r="BB6347" s="4"/>
    </row>
    <row r="6348" spans="15:54" x14ac:dyDescent="0.4">
      <c r="O6348" s="4"/>
      <c r="P6348" s="4"/>
      <c r="V6348" s="4"/>
      <c r="W6348" s="4"/>
      <c r="AG6348" s="9"/>
      <c r="AT6348" s="4"/>
      <c r="AU6348" s="4"/>
      <c r="BA6348" s="4"/>
      <c r="BB6348" s="4"/>
    </row>
    <row r="6349" spans="15:54" x14ac:dyDescent="0.4">
      <c r="O6349" s="4"/>
      <c r="P6349" s="4"/>
      <c r="V6349" s="4"/>
      <c r="W6349" s="4"/>
      <c r="AG6349" s="9"/>
      <c r="AT6349" s="4"/>
      <c r="AU6349" s="4"/>
      <c r="BA6349" s="4"/>
      <c r="BB6349" s="4"/>
    </row>
    <row r="6350" spans="15:54" x14ac:dyDescent="0.4">
      <c r="O6350" s="4"/>
      <c r="P6350" s="4"/>
      <c r="V6350" s="4"/>
      <c r="W6350" s="4"/>
      <c r="AG6350" s="9"/>
      <c r="AT6350" s="4"/>
      <c r="AU6350" s="4"/>
      <c r="BA6350" s="4"/>
      <c r="BB6350" s="4"/>
    </row>
    <row r="6351" spans="15:54" x14ac:dyDescent="0.4">
      <c r="O6351" s="4"/>
      <c r="P6351" s="4"/>
      <c r="V6351" s="4"/>
      <c r="W6351" s="4"/>
      <c r="AG6351" s="9"/>
      <c r="AT6351" s="4"/>
      <c r="AU6351" s="4"/>
      <c r="BA6351" s="4"/>
      <c r="BB6351" s="4"/>
    </row>
    <row r="6352" spans="15:54" x14ac:dyDescent="0.4">
      <c r="O6352" s="4"/>
      <c r="P6352" s="4"/>
      <c r="V6352" s="4"/>
      <c r="W6352" s="4"/>
      <c r="AG6352" s="9"/>
      <c r="AT6352" s="4"/>
      <c r="AU6352" s="4"/>
      <c r="BA6352" s="4"/>
      <c r="BB6352" s="4"/>
    </row>
    <row r="6353" spans="15:54" x14ac:dyDescent="0.4">
      <c r="O6353" s="4"/>
      <c r="P6353" s="4"/>
      <c r="V6353" s="4"/>
      <c r="W6353" s="4"/>
      <c r="AG6353" s="9"/>
      <c r="AT6353" s="4"/>
      <c r="AU6353" s="4"/>
      <c r="BA6353" s="4"/>
      <c r="BB6353" s="4"/>
    </row>
    <row r="6354" spans="15:54" x14ac:dyDescent="0.4">
      <c r="O6354" s="4"/>
      <c r="P6354" s="4"/>
      <c r="V6354" s="4"/>
      <c r="W6354" s="4"/>
      <c r="AG6354" s="9"/>
      <c r="AT6354" s="4"/>
      <c r="AU6354" s="4"/>
      <c r="BA6354" s="4"/>
      <c r="BB6354" s="4"/>
    </row>
    <row r="6355" spans="15:54" x14ac:dyDescent="0.4">
      <c r="O6355" s="4"/>
      <c r="P6355" s="4"/>
      <c r="V6355" s="4"/>
      <c r="W6355" s="4"/>
      <c r="AG6355" s="9"/>
      <c r="AT6355" s="4"/>
      <c r="AU6355" s="4"/>
      <c r="BA6355" s="4"/>
      <c r="BB6355" s="4"/>
    </row>
    <row r="6356" spans="15:54" x14ac:dyDescent="0.4">
      <c r="O6356" s="4"/>
      <c r="P6356" s="4"/>
      <c r="V6356" s="4"/>
      <c r="W6356" s="4"/>
      <c r="AG6356" s="9"/>
      <c r="AT6356" s="4"/>
      <c r="AU6356" s="4"/>
      <c r="BA6356" s="4"/>
      <c r="BB6356" s="4"/>
    </row>
    <row r="6357" spans="15:54" x14ac:dyDescent="0.4">
      <c r="O6357" s="4"/>
      <c r="P6357" s="4"/>
      <c r="V6357" s="4"/>
      <c r="W6357" s="4"/>
      <c r="AG6357" s="9"/>
      <c r="AT6357" s="4"/>
      <c r="AU6357" s="4"/>
      <c r="BA6357" s="4"/>
      <c r="BB6357" s="4"/>
    </row>
    <row r="6358" spans="15:54" x14ac:dyDescent="0.4">
      <c r="O6358" s="4"/>
      <c r="P6358" s="4"/>
      <c r="V6358" s="4"/>
      <c r="W6358" s="4"/>
      <c r="AG6358" s="9"/>
      <c r="AT6358" s="4"/>
      <c r="AU6358" s="4"/>
      <c r="BA6358" s="4"/>
      <c r="BB6358" s="4"/>
    </row>
    <row r="6359" spans="15:54" x14ac:dyDescent="0.4">
      <c r="O6359" s="4"/>
      <c r="P6359" s="4"/>
      <c r="V6359" s="4"/>
      <c r="W6359" s="4"/>
      <c r="AG6359" s="9"/>
      <c r="AT6359" s="4"/>
      <c r="AU6359" s="4"/>
      <c r="BA6359" s="4"/>
      <c r="BB6359" s="4"/>
    </row>
    <row r="6360" spans="15:54" x14ac:dyDescent="0.4">
      <c r="O6360" s="4"/>
      <c r="P6360" s="4"/>
      <c r="V6360" s="4"/>
      <c r="W6360" s="4"/>
      <c r="AG6360" s="9"/>
      <c r="AT6360" s="4"/>
      <c r="AU6360" s="4"/>
      <c r="BA6360" s="4"/>
      <c r="BB6360" s="4"/>
    </row>
    <row r="6361" spans="15:54" x14ac:dyDescent="0.4">
      <c r="O6361" s="4"/>
      <c r="P6361" s="4"/>
      <c r="V6361" s="4"/>
      <c r="W6361" s="4"/>
      <c r="AG6361" s="9"/>
      <c r="AT6361" s="4"/>
      <c r="AU6361" s="4"/>
      <c r="BA6361" s="4"/>
      <c r="BB6361" s="4"/>
    </row>
    <row r="6362" spans="15:54" x14ac:dyDescent="0.4">
      <c r="O6362" s="4"/>
      <c r="P6362" s="4"/>
      <c r="V6362" s="4"/>
      <c r="W6362" s="4"/>
      <c r="AG6362" s="9"/>
      <c r="AT6362" s="4"/>
      <c r="AU6362" s="4"/>
      <c r="BA6362" s="4"/>
      <c r="BB6362" s="4"/>
    </row>
    <row r="6363" spans="15:54" x14ac:dyDescent="0.4">
      <c r="O6363" s="4"/>
      <c r="P6363" s="4"/>
      <c r="V6363" s="4"/>
      <c r="W6363" s="4"/>
      <c r="AG6363" s="9"/>
      <c r="AT6363" s="4"/>
      <c r="AU6363" s="4"/>
      <c r="BA6363" s="4"/>
      <c r="BB6363" s="4"/>
    </row>
    <row r="6364" spans="15:54" x14ac:dyDescent="0.4">
      <c r="O6364" s="4"/>
      <c r="P6364" s="4"/>
      <c r="V6364" s="4"/>
      <c r="W6364" s="4"/>
      <c r="AT6364" s="4"/>
      <c r="AU6364" s="4"/>
      <c r="BA6364" s="4"/>
      <c r="BB6364" s="4"/>
    </row>
    <row r="6365" spans="15:54" x14ac:dyDescent="0.4">
      <c r="O6365" s="4"/>
      <c r="P6365" s="4"/>
      <c r="V6365" s="4"/>
      <c r="W6365" s="4"/>
      <c r="AG6365" s="9"/>
      <c r="AT6365" s="4"/>
      <c r="AU6365" s="4"/>
      <c r="BA6365" s="4"/>
      <c r="BB6365" s="4"/>
    </row>
    <row r="6366" spans="15:54" x14ac:dyDescent="0.4">
      <c r="O6366" s="4"/>
      <c r="P6366" s="4"/>
      <c r="V6366" s="4"/>
      <c r="W6366" s="4"/>
      <c r="AG6366" s="9"/>
      <c r="AT6366" s="4"/>
      <c r="AU6366" s="4"/>
      <c r="BA6366" s="4"/>
      <c r="BB6366" s="4"/>
    </row>
    <row r="6367" spans="15:54" x14ac:dyDescent="0.4">
      <c r="O6367" s="4"/>
      <c r="P6367" s="4"/>
      <c r="V6367" s="4"/>
      <c r="W6367" s="4"/>
      <c r="AG6367" s="9"/>
      <c r="AT6367" s="4"/>
      <c r="AU6367" s="4"/>
      <c r="BA6367" s="4"/>
      <c r="BB6367" s="4"/>
    </row>
    <row r="6368" spans="15:54" x14ac:dyDescent="0.4">
      <c r="O6368" s="4"/>
      <c r="P6368" s="4"/>
      <c r="V6368" s="4"/>
      <c r="W6368" s="4"/>
      <c r="AG6368" s="9"/>
      <c r="AT6368" s="4"/>
      <c r="AU6368" s="4"/>
      <c r="BA6368" s="4"/>
      <c r="BB6368" s="4"/>
    </row>
    <row r="6369" spans="15:54" x14ac:dyDescent="0.4">
      <c r="O6369" s="4"/>
      <c r="P6369" s="4"/>
      <c r="V6369" s="4"/>
      <c r="W6369" s="4"/>
      <c r="AG6369" s="9"/>
      <c r="AT6369" s="4"/>
      <c r="AU6369" s="4"/>
      <c r="BA6369" s="4"/>
      <c r="BB6369" s="4"/>
    </row>
    <row r="6370" spans="15:54" x14ac:dyDescent="0.4">
      <c r="O6370" s="4"/>
      <c r="P6370" s="4"/>
      <c r="V6370" s="4"/>
      <c r="W6370" s="4"/>
      <c r="AG6370" s="9"/>
      <c r="AT6370" s="4"/>
      <c r="AU6370" s="4"/>
      <c r="BA6370" s="4"/>
      <c r="BB6370" s="4"/>
    </row>
    <row r="6371" spans="15:54" x14ac:dyDescent="0.4">
      <c r="O6371" s="4"/>
      <c r="P6371" s="4"/>
      <c r="V6371" s="4"/>
      <c r="W6371" s="4"/>
      <c r="AG6371" s="9"/>
      <c r="AT6371" s="4"/>
      <c r="AU6371" s="4"/>
      <c r="BA6371" s="4"/>
      <c r="BB6371" s="4"/>
    </row>
    <row r="6372" spans="15:54" x14ac:dyDescent="0.4">
      <c r="O6372" s="4"/>
      <c r="P6372" s="4"/>
      <c r="V6372" s="4"/>
      <c r="W6372" s="4"/>
      <c r="AG6372" s="9"/>
      <c r="AT6372" s="4"/>
      <c r="AU6372" s="4"/>
      <c r="BA6372" s="4"/>
      <c r="BB6372" s="4"/>
    </row>
    <row r="6373" spans="15:54" x14ac:dyDescent="0.4">
      <c r="O6373" s="4"/>
      <c r="P6373" s="4"/>
      <c r="V6373" s="4"/>
      <c r="W6373" s="4"/>
      <c r="AG6373" s="9"/>
      <c r="AT6373" s="4"/>
      <c r="AU6373" s="4"/>
      <c r="BA6373" s="4"/>
      <c r="BB6373" s="4"/>
    </row>
    <row r="6374" spans="15:54" x14ac:dyDescent="0.4">
      <c r="O6374" s="4"/>
      <c r="P6374" s="4"/>
      <c r="V6374" s="4"/>
      <c r="W6374" s="4"/>
      <c r="AG6374" s="9"/>
      <c r="AT6374" s="4"/>
      <c r="AU6374" s="4"/>
      <c r="BA6374" s="4"/>
      <c r="BB6374" s="4"/>
    </row>
    <row r="6375" spans="15:54" x14ac:dyDescent="0.4">
      <c r="O6375" s="4"/>
      <c r="P6375" s="4"/>
      <c r="V6375" s="4"/>
      <c r="W6375" s="4"/>
      <c r="AG6375" s="9"/>
      <c r="AT6375" s="4"/>
      <c r="AU6375" s="4"/>
      <c r="BA6375" s="4"/>
      <c r="BB6375" s="4"/>
    </row>
    <row r="6376" spans="15:54" x14ac:dyDescent="0.4">
      <c r="O6376" s="4"/>
      <c r="P6376" s="4"/>
      <c r="V6376" s="4"/>
      <c r="W6376" s="4"/>
      <c r="AG6376" s="9"/>
      <c r="AT6376" s="4"/>
      <c r="AU6376" s="4"/>
      <c r="BA6376" s="4"/>
      <c r="BB6376" s="4"/>
    </row>
    <row r="6377" spans="15:54" x14ac:dyDescent="0.4">
      <c r="O6377" s="4"/>
      <c r="P6377" s="4"/>
      <c r="V6377" s="4"/>
      <c r="W6377" s="4"/>
      <c r="AG6377" s="9"/>
      <c r="AT6377" s="4"/>
      <c r="AU6377" s="4"/>
      <c r="BA6377" s="4"/>
      <c r="BB6377" s="4"/>
    </row>
    <row r="6378" spans="15:54" x14ac:dyDescent="0.4">
      <c r="O6378" s="4"/>
      <c r="P6378" s="4"/>
      <c r="V6378" s="4"/>
      <c r="W6378" s="4"/>
      <c r="AG6378" s="9"/>
      <c r="AT6378" s="4"/>
      <c r="AU6378" s="4"/>
      <c r="BA6378" s="4"/>
      <c r="BB6378" s="4"/>
    </row>
    <row r="6379" spans="15:54" x14ac:dyDescent="0.4">
      <c r="O6379" s="4"/>
      <c r="P6379" s="4"/>
      <c r="V6379" s="4"/>
      <c r="W6379" s="4"/>
      <c r="AG6379" s="9"/>
      <c r="AT6379" s="4"/>
      <c r="AU6379" s="4"/>
      <c r="BA6379" s="4"/>
      <c r="BB6379" s="4"/>
    </row>
    <row r="6380" spans="15:54" x14ac:dyDescent="0.4">
      <c r="O6380" s="4"/>
      <c r="P6380" s="4"/>
      <c r="V6380" s="4"/>
      <c r="W6380" s="4"/>
      <c r="AG6380" s="9"/>
      <c r="AT6380" s="4"/>
      <c r="AU6380" s="4"/>
      <c r="BA6380" s="4"/>
      <c r="BB6380" s="4"/>
    </row>
    <row r="6381" spans="15:54" x14ac:dyDescent="0.4">
      <c r="O6381" s="4"/>
      <c r="P6381" s="4"/>
      <c r="V6381" s="4"/>
      <c r="W6381" s="4"/>
      <c r="AG6381" s="9"/>
      <c r="AT6381" s="4"/>
      <c r="AU6381" s="4"/>
      <c r="BA6381" s="4"/>
      <c r="BB6381" s="4"/>
    </row>
    <row r="6382" spans="15:54" x14ac:dyDescent="0.4">
      <c r="O6382" s="4"/>
      <c r="P6382" s="4"/>
      <c r="V6382" s="4"/>
      <c r="W6382" s="4"/>
      <c r="AG6382" s="9"/>
      <c r="AT6382" s="4"/>
      <c r="AU6382" s="4"/>
      <c r="BA6382" s="4"/>
      <c r="BB6382" s="4"/>
    </row>
    <row r="6383" spans="15:54" x14ac:dyDescent="0.4">
      <c r="O6383" s="4"/>
      <c r="P6383" s="4"/>
      <c r="V6383" s="4"/>
      <c r="W6383" s="4"/>
      <c r="AG6383" s="9"/>
      <c r="AT6383" s="4"/>
      <c r="AU6383" s="4"/>
      <c r="BA6383" s="4"/>
      <c r="BB6383" s="4"/>
    </row>
    <row r="6384" spans="15:54" x14ac:dyDescent="0.4">
      <c r="O6384" s="4"/>
      <c r="P6384" s="4"/>
      <c r="V6384" s="4"/>
      <c r="W6384" s="4"/>
      <c r="AG6384" s="9"/>
      <c r="AT6384" s="4"/>
      <c r="AU6384" s="4"/>
      <c r="BA6384" s="4"/>
      <c r="BB6384" s="4"/>
    </row>
    <row r="6385" spans="15:54" x14ac:dyDescent="0.4">
      <c r="O6385" s="4"/>
      <c r="P6385" s="4"/>
      <c r="V6385" s="4"/>
      <c r="W6385" s="4"/>
      <c r="AG6385" s="9"/>
      <c r="AT6385" s="4"/>
      <c r="AU6385" s="4"/>
      <c r="BA6385" s="4"/>
      <c r="BB6385" s="4"/>
    </row>
    <row r="6386" spans="15:54" x14ac:dyDescent="0.4">
      <c r="O6386" s="4"/>
      <c r="P6386" s="4"/>
      <c r="V6386" s="4"/>
      <c r="W6386" s="4"/>
      <c r="AG6386" s="9"/>
      <c r="AT6386" s="4"/>
      <c r="AU6386" s="4"/>
      <c r="BA6386" s="4"/>
      <c r="BB6386" s="4"/>
    </row>
    <row r="6387" spans="15:54" x14ac:dyDescent="0.4">
      <c r="O6387" s="4"/>
      <c r="P6387" s="4"/>
      <c r="V6387" s="4"/>
      <c r="W6387" s="4"/>
      <c r="AG6387" s="9"/>
      <c r="AT6387" s="4"/>
      <c r="AU6387" s="4"/>
      <c r="BA6387" s="4"/>
      <c r="BB6387" s="4"/>
    </row>
    <row r="6388" spans="15:54" x14ac:dyDescent="0.4">
      <c r="O6388" s="4"/>
      <c r="P6388" s="4"/>
      <c r="V6388" s="4"/>
      <c r="W6388" s="4"/>
      <c r="AG6388" s="9"/>
      <c r="AT6388" s="4"/>
      <c r="AU6388" s="4"/>
      <c r="BA6388" s="4"/>
      <c r="BB6388" s="4"/>
    </row>
    <row r="6389" spans="15:54" x14ac:dyDescent="0.4">
      <c r="O6389" s="4"/>
      <c r="P6389" s="4"/>
      <c r="V6389" s="4"/>
      <c r="W6389" s="4"/>
      <c r="AG6389" s="9"/>
      <c r="AT6389" s="4"/>
      <c r="AU6389" s="4"/>
      <c r="BA6389" s="4"/>
      <c r="BB6389" s="4"/>
    </row>
    <row r="6390" spans="15:54" x14ac:dyDescent="0.4">
      <c r="O6390" s="4"/>
      <c r="P6390" s="4"/>
      <c r="V6390" s="4"/>
      <c r="W6390" s="4"/>
      <c r="AG6390" s="9"/>
      <c r="AT6390" s="4"/>
      <c r="AU6390" s="4"/>
      <c r="BA6390" s="4"/>
      <c r="BB6390" s="4"/>
    </row>
    <row r="6391" spans="15:54" x14ac:dyDescent="0.4">
      <c r="O6391" s="4"/>
      <c r="P6391" s="4"/>
      <c r="V6391" s="4"/>
      <c r="W6391" s="4"/>
      <c r="AG6391" s="9"/>
      <c r="AT6391" s="4"/>
      <c r="AU6391" s="4"/>
      <c r="BA6391" s="4"/>
      <c r="BB6391" s="4"/>
    </row>
    <row r="6392" spans="15:54" x14ac:dyDescent="0.4">
      <c r="O6392" s="4"/>
      <c r="P6392" s="4"/>
      <c r="V6392" s="4"/>
      <c r="W6392" s="4"/>
      <c r="AG6392" s="9"/>
      <c r="AT6392" s="4"/>
      <c r="AU6392" s="4"/>
      <c r="BA6392" s="4"/>
      <c r="BB6392" s="4"/>
    </row>
    <row r="6393" spans="15:54" x14ac:dyDescent="0.4">
      <c r="O6393" s="4"/>
      <c r="P6393" s="4"/>
      <c r="V6393" s="4"/>
      <c r="W6393" s="4"/>
      <c r="AG6393" s="9"/>
      <c r="AT6393" s="4"/>
      <c r="AU6393" s="4"/>
      <c r="BA6393" s="4"/>
      <c r="BB6393" s="4"/>
    </row>
    <row r="6394" spans="15:54" x14ac:dyDescent="0.4">
      <c r="O6394" s="4"/>
      <c r="P6394" s="4"/>
      <c r="V6394" s="4"/>
      <c r="W6394" s="4"/>
      <c r="AG6394" s="9"/>
      <c r="AT6394" s="4"/>
      <c r="AU6394" s="4"/>
      <c r="BA6394" s="4"/>
      <c r="BB6394" s="4"/>
    </row>
    <row r="6395" spans="15:54" x14ac:dyDescent="0.4">
      <c r="O6395" s="4"/>
      <c r="P6395" s="4"/>
      <c r="V6395" s="4"/>
      <c r="W6395" s="4"/>
      <c r="AG6395" s="9"/>
      <c r="AT6395" s="4"/>
      <c r="AU6395" s="4"/>
      <c r="BA6395" s="4"/>
      <c r="BB6395" s="4"/>
    </row>
    <row r="6396" spans="15:54" x14ac:dyDescent="0.4">
      <c r="O6396" s="4"/>
      <c r="P6396" s="4"/>
      <c r="V6396" s="4"/>
      <c r="W6396" s="4"/>
      <c r="AG6396" s="9"/>
      <c r="AT6396" s="4"/>
      <c r="AU6396" s="4"/>
      <c r="BA6396" s="4"/>
      <c r="BB6396" s="4"/>
    </row>
    <row r="6397" spans="15:54" x14ac:dyDescent="0.4">
      <c r="O6397" s="4"/>
      <c r="P6397" s="4"/>
      <c r="V6397" s="4"/>
      <c r="W6397" s="4"/>
      <c r="AG6397" s="9"/>
      <c r="AT6397" s="4"/>
      <c r="AU6397" s="4"/>
      <c r="BA6397" s="4"/>
      <c r="BB6397" s="4"/>
    </row>
    <row r="6398" spans="15:54" x14ac:dyDescent="0.4">
      <c r="O6398" s="4"/>
      <c r="P6398" s="4"/>
      <c r="V6398" s="4"/>
      <c r="W6398" s="4"/>
      <c r="AG6398" s="9"/>
      <c r="AT6398" s="4"/>
      <c r="AU6398" s="4"/>
      <c r="BA6398" s="4"/>
      <c r="BB6398" s="4"/>
    </row>
    <row r="6399" spans="15:54" x14ac:dyDescent="0.4">
      <c r="O6399" s="4"/>
      <c r="P6399" s="4"/>
      <c r="V6399" s="4"/>
      <c r="W6399" s="4"/>
      <c r="AG6399" s="9"/>
      <c r="AT6399" s="4"/>
      <c r="AU6399" s="4"/>
      <c r="BA6399" s="4"/>
      <c r="BB6399" s="4"/>
    </row>
    <row r="6400" spans="15:54" x14ac:dyDescent="0.4">
      <c r="O6400" s="4"/>
      <c r="P6400" s="4"/>
      <c r="V6400" s="4"/>
      <c r="W6400" s="4"/>
      <c r="AG6400" s="9"/>
      <c r="AT6400" s="4"/>
      <c r="AU6400" s="4"/>
      <c r="BA6400" s="4"/>
      <c r="BB6400" s="4"/>
    </row>
    <row r="6401" spans="15:54" x14ac:dyDescent="0.4">
      <c r="O6401" s="4"/>
      <c r="P6401" s="4"/>
      <c r="V6401" s="4"/>
      <c r="W6401" s="4"/>
      <c r="AG6401" s="9"/>
      <c r="AT6401" s="4"/>
      <c r="AU6401" s="4"/>
      <c r="BA6401" s="4"/>
      <c r="BB6401" s="4"/>
    </row>
    <row r="6402" spans="15:54" x14ac:dyDescent="0.4">
      <c r="O6402" s="4"/>
      <c r="P6402" s="4"/>
      <c r="V6402" s="4"/>
      <c r="W6402" s="4"/>
      <c r="AG6402" s="9"/>
      <c r="AT6402" s="4"/>
      <c r="AU6402" s="4"/>
      <c r="BA6402" s="4"/>
      <c r="BB6402" s="4"/>
    </row>
    <row r="6403" spans="15:54" x14ac:dyDescent="0.4">
      <c r="O6403" s="4"/>
      <c r="P6403" s="4"/>
      <c r="V6403" s="4"/>
      <c r="W6403" s="4"/>
      <c r="AG6403" s="9"/>
      <c r="AT6403" s="4"/>
      <c r="AU6403" s="4"/>
      <c r="BA6403" s="4"/>
      <c r="BB6403" s="4"/>
    </row>
    <row r="6404" spans="15:54" x14ac:dyDescent="0.4">
      <c r="O6404" s="4"/>
      <c r="P6404" s="4"/>
      <c r="V6404" s="4"/>
      <c r="W6404" s="4"/>
      <c r="AG6404" s="9"/>
      <c r="AT6404" s="4"/>
      <c r="AU6404" s="4"/>
      <c r="BA6404" s="4"/>
      <c r="BB6404" s="4"/>
    </row>
    <row r="6405" spans="15:54" x14ac:dyDescent="0.4">
      <c r="O6405" s="4"/>
      <c r="P6405" s="4"/>
      <c r="V6405" s="4"/>
      <c r="W6405" s="4"/>
      <c r="AG6405" s="9"/>
      <c r="AT6405" s="4"/>
      <c r="AU6405" s="4"/>
      <c r="BA6405" s="4"/>
      <c r="BB6405" s="4"/>
    </row>
    <row r="6406" spans="15:54" x14ac:dyDescent="0.4">
      <c r="O6406" s="4"/>
      <c r="P6406" s="4"/>
      <c r="V6406" s="4"/>
      <c r="W6406" s="4"/>
      <c r="AG6406" s="9"/>
      <c r="AT6406" s="4"/>
      <c r="AU6406" s="4"/>
      <c r="BA6406" s="4"/>
      <c r="BB6406" s="4"/>
    </row>
    <row r="6407" spans="15:54" x14ac:dyDescent="0.4">
      <c r="O6407" s="4"/>
      <c r="P6407" s="4"/>
      <c r="V6407" s="4"/>
      <c r="W6407" s="4"/>
      <c r="AG6407" s="9"/>
      <c r="AT6407" s="4"/>
      <c r="AU6407" s="4"/>
      <c r="BA6407" s="4"/>
      <c r="BB6407" s="4"/>
    </row>
    <row r="6408" spans="15:54" x14ac:dyDescent="0.4">
      <c r="O6408" s="4"/>
      <c r="P6408" s="4"/>
      <c r="V6408" s="4"/>
      <c r="W6408" s="4"/>
      <c r="AG6408" s="9"/>
      <c r="AT6408" s="4"/>
      <c r="AU6408" s="4"/>
      <c r="BA6408" s="4"/>
      <c r="BB6408" s="4"/>
    </row>
    <row r="6409" spans="15:54" x14ac:dyDescent="0.4">
      <c r="O6409" s="4"/>
      <c r="P6409" s="4"/>
      <c r="V6409" s="4"/>
      <c r="W6409" s="4"/>
      <c r="AG6409" s="9"/>
      <c r="AT6409" s="4"/>
      <c r="AU6409" s="4"/>
      <c r="BA6409" s="4"/>
      <c r="BB6409" s="4"/>
    </row>
    <row r="6410" spans="15:54" x14ac:dyDescent="0.4">
      <c r="O6410" s="4"/>
      <c r="P6410" s="4"/>
      <c r="V6410" s="4"/>
      <c r="W6410" s="4"/>
      <c r="AG6410" s="9"/>
      <c r="AT6410" s="4"/>
      <c r="AU6410" s="4"/>
      <c r="BA6410" s="4"/>
      <c r="BB6410" s="4"/>
    </row>
    <row r="6411" spans="15:54" x14ac:dyDescent="0.4">
      <c r="O6411" s="4"/>
      <c r="P6411" s="4"/>
      <c r="V6411" s="4"/>
      <c r="W6411" s="4"/>
      <c r="AG6411" s="9"/>
      <c r="AT6411" s="4"/>
      <c r="AU6411" s="4"/>
      <c r="BA6411" s="4"/>
      <c r="BB6411" s="4"/>
    </row>
    <row r="6412" spans="15:54" x14ac:dyDescent="0.4">
      <c r="O6412" s="4"/>
      <c r="P6412" s="4"/>
      <c r="V6412" s="4"/>
      <c r="W6412" s="4"/>
      <c r="AG6412" s="9"/>
      <c r="AT6412" s="4"/>
      <c r="AU6412" s="4"/>
      <c r="BA6412" s="4"/>
      <c r="BB6412" s="4"/>
    </row>
    <row r="6413" spans="15:54" x14ac:dyDescent="0.4">
      <c r="O6413" s="4"/>
      <c r="P6413" s="4"/>
      <c r="V6413" s="4"/>
      <c r="W6413" s="4"/>
      <c r="AG6413" s="9"/>
      <c r="AT6413" s="4"/>
      <c r="AU6413" s="4"/>
      <c r="BA6413" s="4"/>
      <c r="BB6413" s="4"/>
    </row>
    <row r="6414" spans="15:54" x14ac:dyDescent="0.4">
      <c r="O6414" s="4"/>
      <c r="P6414" s="4"/>
      <c r="V6414" s="4"/>
      <c r="W6414" s="4"/>
      <c r="AG6414" s="9"/>
      <c r="AT6414" s="4"/>
      <c r="AU6414" s="4"/>
      <c r="BA6414" s="4"/>
      <c r="BB6414" s="4"/>
    </row>
    <row r="6415" spans="15:54" x14ac:dyDescent="0.4">
      <c r="O6415" s="4"/>
      <c r="P6415" s="4"/>
      <c r="V6415" s="4"/>
      <c r="W6415" s="4"/>
      <c r="AG6415" s="9"/>
      <c r="AT6415" s="4"/>
      <c r="AU6415" s="4"/>
      <c r="BA6415" s="4"/>
      <c r="BB6415" s="4"/>
    </row>
    <row r="6416" spans="15:54" x14ac:dyDescent="0.4">
      <c r="O6416" s="4"/>
      <c r="P6416" s="4"/>
      <c r="V6416" s="4"/>
      <c r="W6416" s="4"/>
      <c r="AG6416" s="9"/>
      <c r="AT6416" s="4"/>
      <c r="AU6416" s="4"/>
      <c r="BA6416" s="4"/>
      <c r="BB6416" s="4"/>
    </row>
    <row r="6417" spans="15:54" x14ac:dyDescent="0.4">
      <c r="O6417" s="4"/>
      <c r="P6417" s="4"/>
      <c r="V6417" s="4"/>
      <c r="W6417" s="4"/>
      <c r="AG6417" s="9"/>
      <c r="AT6417" s="4"/>
      <c r="AU6417" s="4"/>
      <c r="BA6417" s="4"/>
      <c r="BB6417" s="4"/>
    </row>
    <row r="6418" spans="15:54" x14ac:dyDescent="0.4">
      <c r="O6418" s="4"/>
      <c r="P6418" s="4"/>
      <c r="V6418" s="4"/>
      <c r="W6418" s="4"/>
      <c r="AG6418" s="9"/>
      <c r="AT6418" s="4"/>
      <c r="AU6418" s="4"/>
      <c r="BA6418" s="4"/>
      <c r="BB6418" s="4"/>
    </row>
    <row r="6419" spans="15:54" x14ac:dyDescent="0.4">
      <c r="O6419" s="4"/>
      <c r="P6419" s="4"/>
      <c r="V6419" s="4"/>
      <c r="W6419" s="4"/>
      <c r="AG6419" s="9"/>
      <c r="AT6419" s="4"/>
      <c r="AU6419" s="4"/>
      <c r="BA6419" s="4"/>
      <c r="BB6419" s="4"/>
    </row>
    <row r="6420" spans="15:54" x14ac:dyDescent="0.4">
      <c r="O6420" s="4"/>
      <c r="P6420" s="4"/>
      <c r="V6420" s="4"/>
      <c r="W6420" s="4"/>
      <c r="AG6420" s="9"/>
      <c r="AT6420" s="4"/>
      <c r="AU6420" s="4"/>
      <c r="BA6420" s="4"/>
      <c r="BB6420" s="4"/>
    </row>
    <row r="6421" spans="15:54" x14ac:dyDescent="0.4">
      <c r="O6421" s="4"/>
      <c r="P6421" s="4"/>
      <c r="V6421" s="4"/>
      <c r="W6421" s="4"/>
      <c r="AG6421" s="9"/>
      <c r="AT6421" s="4"/>
      <c r="AU6421" s="4"/>
      <c r="BA6421" s="4"/>
      <c r="BB6421" s="4"/>
    </row>
    <row r="6422" spans="15:54" x14ac:dyDescent="0.4">
      <c r="O6422" s="4"/>
      <c r="P6422" s="4"/>
      <c r="V6422" s="4"/>
      <c r="W6422" s="4"/>
      <c r="AG6422" s="9"/>
      <c r="AT6422" s="4"/>
      <c r="AU6422" s="4"/>
      <c r="BA6422" s="4"/>
      <c r="BB6422" s="4"/>
    </row>
    <row r="6423" spans="15:54" x14ac:dyDescent="0.4">
      <c r="O6423" s="4"/>
      <c r="P6423" s="4"/>
      <c r="V6423" s="4"/>
      <c r="W6423" s="4"/>
      <c r="AG6423" s="9"/>
      <c r="AT6423" s="4"/>
      <c r="AU6423" s="4"/>
      <c r="BA6423" s="4"/>
      <c r="BB6423" s="4"/>
    </row>
    <row r="6424" spans="15:54" x14ac:dyDescent="0.4">
      <c r="O6424" s="4"/>
      <c r="P6424" s="4"/>
      <c r="V6424" s="4"/>
      <c r="W6424" s="4"/>
      <c r="AG6424" s="9"/>
      <c r="AT6424" s="4"/>
      <c r="AU6424" s="4"/>
      <c r="BA6424" s="4"/>
      <c r="BB6424" s="4"/>
    </row>
    <row r="6425" spans="15:54" x14ac:dyDescent="0.4">
      <c r="O6425" s="4"/>
      <c r="P6425" s="4"/>
      <c r="V6425" s="4"/>
      <c r="W6425" s="4"/>
      <c r="AT6425" s="4"/>
      <c r="AU6425" s="4"/>
      <c r="BA6425" s="4"/>
      <c r="BB6425" s="4"/>
    </row>
    <row r="6426" spans="15:54" x14ac:dyDescent="0.4">
      <c r="O6426" s="4"/>
      <c r="P6426" s="4"/>
      <c r="V6426" s="4"/>
      <c r="W6426" s="4"/>
      <c r="AG6426" s="9"/>
      <c r="AT6426" s="4"/>
      <c r="AU6426" s="4"/>
      <c r="BA6426" s="4"/>
      <c r="BB6426" s="4"/>
    </row>
    <row r="6427" spans="15:54" x14ac:dyDescent="0.4">
      <c r="O6427" s="4"/>
      <c r="P6427" s="4"/>
      <c r="V6427" s="4"/>
      <c r="W6427" s="4"/>
      <c r="AG6427" s="9"/>
      <c r="AT6427" s="4"/>
      <c r="AU6427" s="4"/>
      <c r="BA6427" s="4"/>
      <c r="BB6427" s="4"/>
    </row>
    <row r="6428" spans="15:54" x14ac:dyDescent="0.4">
      <c r="O6428" s="4"/>
      <c r="P6428" s="4"/>
      <c r="V6428" s="4"/>
      <c r="W6428" s="4"/>
      <c r="AG6428" s="9"/>
      <c r="AT6428" s="4"/>
      <c r="AU6428" s="4"/>
      <c r="BA6428" s="4"/>
      <c r="BB6428" s="4"/>
    </row>
    <row r="6429" spans="15:54" x14ac:dyDescent="0.4">
      <c r="O6429" s="4"/>
      <c r="P6429" s="4"/>
      <c r="V6429" s="4"/>
      <c r="W6429" s="4"/>
      <c r="AG6429" s="9"/>
      <c r="AT6429" s="4"/>
      <c r="AU6429" s="4"/>
      <c r="BA6429" s="4"/>
      <c r="BB6429" s="4"/>
    </row>
    <row r="6430" spans="15:54" x14ac:dyDescent="0.4">
      <c r="O6430" s="4"/>
      <c r="P6430" s="4"/>
      <c r="V6430" s="4"/>
      <c r="W6430" s="4"/>
      <c r="AG6430" s="9"/>
      <c r="AT6430" s="4"/>
      <c r="AU6430" s="4"/>
      <c r="BA6430" s="4"/>
      <c r="BB6430" s="4"/>
    </row>
    <row r="6431" spans="15:54" x14ac:dyDescent="0.4">
      <c r="O6431" s="4"/>
      <c r="P6431" s="4"/>
      <c r="V6431" s="4"/>
      <c r="W6431" s="4"/>
      <c r="AG6431" s="9"/>
      <c r="AT6431" s="4"/>
      <c r="AU6431" s="4"/>
      <c r="BA6431" s="4"/>
      <c r="BB6431" s="4"/>
    </row>
    <row r="6432" spans="15:54" x14ac:dyDescent="0.4">
      <c r="O6432" s="4"/>
      <c r="P6432" s="4"/>
      <c r="V6432" s="4"/>
      <c r="W6432" s="4"/>
      <c r="AG6432" s="9"/>
      <c r="AT6432" s="4"/>
      <c r="AU6432" s="4"/>
      <c r="BA6432" s="4"/>
      <c r="BB6432" s="4"/>
    </row>
    <row r="6433" spans="15:54" x14ac:dyDescent="0.4">
      <c r="O6433" s="4"/>
      <c r="P6433" s="4"/>
      <c r="V6433" s="4"/>
      <c r="W6433" s="4"/>
      <c r="AG6433" s="9"/>
      <c r="AT6433" s="4"/>
      <c r="AU6433" s="4"/>
      <c r="BA6433" s="4"/>
      <c r="BB6433" s="4"/>
    </row>
    <row r="6434" spans="15:54" x14ac:dyDescent="0.4">
      <c r="O6434" s="4"/>
      <c r="P6434" s="4"/>
      <c r="V6434" s="4"/>
      <c r="W6434" s="4"/>
      <c r="AG6434" s="9"/>
      <c r="AT6434" s="4"/>
      <c r="AU6434" s="4"/>
      <c r="BA6434" s="4"/>
      <c r="BB6434" s="4"/>
    </row>
    <row r="6435" spans="15:54" x14ac:dyDescent="0.4">
      <c r="O6435" s="4"/>
      <c r="P6435" s="4"/>
      <c r="V6435" s="4"/>
      <c r="W6435" s="4"/>
      <c r="AG6435" s="9"/>
      <c r="AT6435" s="4"/>
      <c r="AU6435" s="4"/>
      <c r="BA6435" s="4"/>
      <c r="BB6435" s="4"/>
    </row>
    <row r="6436" spans="15:54" x14ac:dyDescent="0.4">
      <c r="O6436" s="4"/>
      <c r="P6436" s="4"/>
      <c r="V6436" s="4"/>
      <c r="W6436" s="4"/>
      <c r="AG6436" s="9"/>
      <c r="AT6436" s="4"/>
      <c r="AU6436" s="4"/>
      <c r="BA6436" s="4"/>
      <c r="BB6436" s="4"/>
    </row>
    <row r="6437" spans="15:54" x14ac:dyDescent="0.4">
      <c r="O6437" s="4"/>
      <c r="P6437" s="4"/>
      <c r="V6437" s="4"/>
      <c r="W6437" s="4"/>
      <c r="AG6437" s="9"/>
      <c r="AT6437" s="4"/>
      <c r="AU6437" s="4"/>
      <c r="BA6437" s="4"/>
      <c r="BB6437" s="4"/>
    </row>
    <row r="6438" spans="15:54" x14ac:dyDescent="0.4">
      <c r="O6438" s="4"/>
      <c r="P6438" s="4"/>
      <c r="V6438" s="4"/>
      <c r="W6438" s="4"/>
      <c r="AG6438" s="9"/>
      <c r="AT6438" s="4"/>
      <c r="AU6438" s="4"/>
      <c r="BA6438" s="4"/>
      <c r="BB6438" s="4"/>
    </row>
    <row r="6439" spans="15:54" x14ac:dyDescent="0.4">
      <c r="O6439" s="4"/>
      <c r="P6439" s="4"/>
      <c r="V6439" s="4"/>
      <c r="W6439" s="4"/>
      <c r="AG6439" s="9"/>
      <c r="AT6439" s="4"/>
      <c r="AU6439" s="4"/>
      <c r="BA6439" s="4"/>
      <c r="BB6439" s="4"/>
    </row>
    <row r="6440" spans="15:54" x14ac:dyDescent="0.4">
      <c r="O6440" s="4"/>
      <c r="P6440" s="4"/>
      <c r="V6440" s="4"/>
      <c r="W6440" s="4"/>
      <c r="AG6440" s="9"/>
      <c r="AT6440" s="4"/>
      <c r="AU6440" s="4"/>
      <c r="BA6440" s="4"/>
      <c r="BB6440" s="4"/>
    </row>
    <row r="6441" spans="15:54" x14ac:dyDescent="0.4">
      <c r="O6441" s="4"/>
      <c r="P6441" s="4"/>
      <c r="V6441" s="4"/>
      <c r="W6441" s="4"/>
      <c r="AG6441" s="9"/>
      <c r="AT6441" s="4"/>
      <c r="AU6441" s="4"/>
      <c r="BA6441" s="4"/>
      <c r="BB6441" s="4"/>
    </row>
    <row r="6442" spans="15:54" x14ac:dyDescent="0.4">
      <c r="O6442" s="4"/>
      <c r="P6442" s="4"/>
      <c r="V6442" s="4"/>
      <c r="W6442" s="4"/>
      <c r="AG6442" s="9"/>
      <c r="AT6442" s="4"/>
      <c r="AU6442" s="4"/>
      <c r="BA6442" s="4"/>
      <c r="BB6442" s="4"/>
    </row>
    <row r="6443" spans="15:54" x14ac:dyDescent="0.4">
      <c r="O6443" s="4"/>
      <c r="P6443" s="4"/>
      <c r="V6443" s="4"/>
      <c r="W6443" s="4"/>
      <c r="AG6443" s="9"/>
      <c r="AT6443" s="4"/>
      <c r="AU6443" s="4"/>
      <c r="BA6443" s="4"/>
      <c r="BB6443" s="4"/>
    </row>
    <row r="6444" spans="15:54" x14ac:dyDescent="0.4">
      <c r="O6444" s="4"/>
      <c r="P6444" s="4"/>
      <c r="V6444" s="4"/>
      <c r="W6444" s="4"/>
      <c r="AG6444" s="9"/>
      <c r="AT6444" s="4"/>
      <c r="AU6444" s="4"/>
      <c r="BA6444" s="4"/>
      <c r="BB6444" s="4"/>
    </row>
    <row r="6445" spans="15:54" x14ac:dyDescent="0.4">
      <c r="O6445" s="4"/>
      <c r="P6445" s="4"/>
      <c r="V6445" s="4"/>
      <c r="W6445" s="4"/>
      <c r="AT6445" s="4"/>
      <c r="AU6445" s="4"/>
      <c r="BA6445" s="4"/>
      <c r="BB6445" s="4"/>
    </row>
    <row r="6446" spans="15:54" x14ac:dyDescent="0.4">
      <c r="O6446" s="4"/>
      <c r="P6446" s="4"/>
      <c r="V6446" s="4"/>
      <c r="W6446" s="4"/>
      <c r="AG6446" s="9"/>
      <c r="AT6446" s="4"/>
      <c r="AU6446" s="4"/>
      <c r="BA6446" s="4"/>
      <c r="BB6446" s="4"/>
    </row>
    <row r="6447" spans="15:54" x14ac:dyDescent="0.4">
      <c r="O6447" s="4"/>
      <c r="P6447" s="4"/>
      <c r="V6447" s="4"/>
      <c r="W6447" s="4"/>
      <c r="AG6447" s="9"/>
      <c r="AT6447" s="4"/>
      <c r="AU6447" s="4"/>
      <c r="BA6447" s="4"/>
      <c r="BB6447" s="4"/>
    </row>
    <row r="6448" spans="15:54" x14ac:dyDescent="0.4">
      <c r="O6448" s="4"/>
      <c r="P6448" s="4"/>
      <c r="V6448" s="4"/>
      <c r="W6448" s="4"/>
      <c r="AG6448" s="9"/>
      <c r="AT6448" s="4"/>
      <c r="AU6448" s="4"/>
      <c r="BA6448" s="4"/>
      <c r="BB6448" s="4"/>
    </row>
    <row r="6449" spans="15:54" x14ac:dyDescent="0.4">
      <c r="O6449" s="4"/>
      <c r="P6449" s="4"/>
      <c r="V6449" s="4"/>
      <c r="W6449" s="4"/>
      <c r="AG6449" s="9"/>
      <c r="AT6449" s="4"/>
      <c r="AU6449" s="4"/>
      <c r="BA6449" s="4"/>
      <c r="BB6449" s="4"/>
    </row>
    <row r="6450" spans="15:54" x14ac:dyDescent="0.4">
      <c r="O6450" s="4"/>
      <c r="P6450" s="4"/>
      <c r="V6450" s="4"/>
      <c r="W6450" s="4"/>
      <c r="AG6450" s="9"/>
      <c r="AT6450" s="4"/>
      <c r="AU6450" s="4"/>
      <c r="BA6450" s="4"/>
      <c r="BB6450" s="4"/>
    </row>
    <row r="6451" spans="15:54" x14ac:dyDescent="0.4">
      <c r="O6451" s="4"/>
      <c r="P6451" s="4"/>
      <c r="V6451" s="4"/>
      <c r="W6451" s="4"/>
      <c r="AG6451" s="9"/>
      <c r="AT6451" s="4"/>
      <c r="AU6451" s="4"/>
      <c r="BA6451" s="4"/>
      <c r="BB6451" s="4"/>
    </row>
    <row r="6452" spans="15:54" x14ac:dyDescent="0.4">
      <c r="O6452" s="4"/>
      <c r="P6452" s="4"/>
      <c r="V6452" s="4"/>
      <c r="W6452" s="4"/>
      <c r="AG6452" s="9"/>
      <c r="AT6452" s="4"/>
      <c r="AU6452" s="4"/>
      <c r="BA6452" s="4"/>
      <c r="BB6452" s="4"/>
    </row>
    <row r="6453" spans="15:54" x14ac:dyDescent="0.4">
      <c r="O6453" s="4"/>
      <c r="P6453" s="4"/>
      <c r="V6453" s="4"/>
      <c r="W6453" s="4"/>
      <c r="AG6453" s="9"/>
      <c r="AT6453" s="4"/>
      <c r="AU6453" s="4"/>
      <c r="BA6453" s="4"/>
      <c r="BB6453" s="4"/>
    </row>
    <row r="6454" spans="15:54" x14ac:dyDescent="0.4">
      <c r="O6454" s="4"/>
      <c r="P6454" s="4"/>
      <c r="V6454" s="4"/>
      <c r="W6454" s="4"/>
      <c r="AG6454" s="9"/>
      <c r="AT6454" s="4"/>
      <c r="AU6454" s="4"/>
      <c r="BA6454" s="4"/>
      <c r="BB6454" s="4"/>
    </row>
    <row r="6455" spans="15:54" x14ac:dyDescent="0.4">
      <c r="O6455" s="4"/>
      <c r="P6455" s="4"/>
      <c r="V6455" s="4"/>
      <c r="W6455" s="4"/>
      <c r="AG6455" s="9"/>
      <c r="AT6455" s="4"/>
      <c r="AU6455" s="4"/>
      <c r="BA6455" s="4"/>
      <c r="BB6455" s="4"/>
    </row>
    <row r="6456" spans="15:54" x14ac:dyDescent="0.4">
      <c r="O6456" s="4"/>
      <c r="P6456" s="4"/>
      <c r="V6456" s="4"/>
      <c r="W6456" s="4"/>
      <c r="AG6456" s="9"/>
      <c r="AT6456" s="4"/>
      <c r="AU6456" s="4"/>
      <c r="BA6456" s="4"/>
      <c r="BB6456" s="4"/>
    </row>
    <row r="6457" spans="15:54" x14ac:dyDescent="0.4">
      <c r="O6457" s="4"/>
      <c r="P6457" s="4"/>
      <c r="V6457" s="4"/>
      <c r="W6457" s="4"/>
      <c r="AG6457" s="9"/>
      <c r="AT6457" s="4"/>
      <c r="AU6457" s="4"/>
      <c r="BA6457" s="4"/>
      <c r="BB6457" s="4"/>
    </row>
    <row r="6458" spans="15:54" x14ac:dyDescent="0.4">
      <c r="O6458" s="4"/>
      <c r="P6458" s="4"/>
      <c r="V6458" s="4"/>
      <c r="W6458" s="4"/>
      <c r="AG6458" s="9"/>
      <c r="AT6458" s="4"/>
      <c r="AU6458" s="4"/>
      <c r="BA6458" s="4"/>
      <c r="BB6458" s="4"/>
    </row>
    <row r="6459" spans="15:54" x14ac:dyDescent="0.4">
      <c r="O6459" s="4"/>
      <c r="P6459" s="4"/>
      <c r="V6459" s="4"/>
      <c r="W6459" s="4"/>
      <c r="AG6459" s="9"/>
      <c r="AT6459" s="4"/>
      <c r="AU6459" s="4"/>
      <c r="BA6459" s="4"/>
      <c r="BB6459" s="4"/>
    </row>
    <row r="6460" spans="15:54" x14ac:dyDescent="0.4">
      <c r="O6460" s="4"/>
      <c r="P6460" s="4"/>
      <c r="V6460" s="4"/>
      <c r="W6460" s="4"/>
      <c r="AG6460" s="9"/>
      <c r="AT6460" s="4"/>
      <c r="AU6460" s="4"/>
      <c r="BA6460" s="4"/>
      <c r="BB6460" s="4"/>
    </row>
    <row r="6461" spans="15:54" x14ac:dyDescent="0.4">
      <c r="O6461" s="4"/>
      <c r="P6461" s="4"/>
      <c r="V6461" s="4"/>
      <c r="W6461" s="4"/>
      <c r="AG6461" s="9"/>
      <c r="AT6461" s="4"/>
      <c r="AU6461" s="4"/>
      <c r="BA6461" s="4"/>
      <c r="BB6461" s="4"/>
    </row>
    <row r="6462" spans="15:54" x14ac:dyDescent="0.4">
      <c r="O6462" s="4"/>
      <c r="P6462" s="4"/>
      <c r="V6462" s="4"/>
      <c r="W6462" s="4"/>
      <c r="AG6462" s="9"/>
      <c r="AT6462" s="4"/>
      <c r="AU6462" s="4"/>
      <c r="BA6462" s="4"/>
      <c r="BB6462" s="4"/>
    </row>
    <row r="6463" spans="15:54" x14ac:dyDescent="0.4">
      <c r="O6463" s="4"/>
      <c r="P6463" s="4"/>
      <c r="V6463" s="4"/>
      <c r="W6463" s="4"/>
      <c r="AG6463" s="9"/>
      <c r="AT6463" s="4"/>
      <c r="AU6463" s="4"/>
      <c r="BA6463" s="4"/>
      <c r="BB6463" s="4"/>
    </row>
    <row r="6464" spans="15:54" x14ac:dyDescent="0.4">
      <c r="O6464" s="4"/>
      <c r="P6464" s="4"/>
      <c r="V6464" s="4"/>
      <c r="W6464" s="4"/>
      <c r="AG6464" s="9"/>
      <c r="AT6464" s="4"/>
      <c r="AU6464" s="4"/>
      <c r="BA6464" s="4"/>
      <c r="BB6464" s="4"/>
    </row>
    <row r="6465" spans="15:54" x14ac:dyDescent="0.4">
      <c r="O6465" s="4"/>
      <c r="P6465" s="4"/>
      <c r="V6465" s="4"/>
      <c r="W6465" s="4"/>
      <c r="AG6465" s="9"/>
      <c r="AT6465" s="4"/>
      <c r="AU6465" s="4"/>
      <c r="BA6465" s="4"/>
      <c r="BB6465" s="4"/>
    </row>
    <row r="6466" spans="15:54" x14ac:dyDescent="0.4">
      <c r="O6466" s="4"/>
      <c r="P6466" s="4"/>
      <c r="V6466" s="4"/>
      <c r="W6466" s="4"/>
      <c r="AG6466" s="9"/>
      <c r="AT6466" s="4"/>
      <c r="AU6466" s="4"/>
      <c r="BA6466" s="4"/>
      <c r="BB6466" s="4"/>
    </row>
    <row r="6467" spans="15:54" x14ac:dyDescent="0.4">
      <c r="O6467" s="4"/>
      <c r="P6467" s="4"/>
      <c r="V6467" s="4"/>
      <c r="W6467" s="4"/>
      <c r="AG6467" s="9"/>
      <c r="AT6467" s="4"/>
      <c r="AU6467" s="4"/>
      <c r="BA6467" s="4"/>
      <c r="BB6467" s="4"/>
    </row>
    <row r="6468" spans="15:54" x14ac:dyDescent="0.4">
      <c r="O6468" s="4"/>
      <c r="P6468" s="4"/>
      <c r="V6468" s="4"/>
      <c r="W6468" s="4"/>
      <c r="AG6468" s="9"/>
      <c r="AT6468" s="4"/>
      <c r="AU6468" s="4"/>
      <c r="BA6468" s="4"/>
      <c r="BB6468" s="4"/>
    </row>
    <row r="6469" spans="15:54" x14ac:dyDescent="0.4">
      <c r="O6469" s="4"/>
      <c r="P6469" s="4"/>
      <c r="V6469" s="4"/>
      <c r="W6469" s="4"/>
      <c r="AG6469" s="9"/>
      <c r="AT6469" s="4"/>
      <c r="AU6469" s="4"/>
      <c r="BA6469" s="4"/>
      <c r="BB6469" s="4"/>
    </row>
    <row r="6470" spans="15:54" x14ac:dyDescent="0.4">
      <c r="O6470" s="4"/>
      <c r="P6470" s="4"/>
      <c r="V6470" s="4"/>
      <c r="W6470" s="4"/>
      <c r="AG6470" s="9"/>
      <c r="AT6470" s="4"/>
      <c r="AU6470" s="4"/>
      <c r="BA6470" s="4"/>
      <c r="BB6470" s="4"/>
    </row>
    <row r="6471" spans="15:54" x14ac:dyDescent="0.4">
      <c r="O6471" s="4"/>
      <c r="P6471" s="4"/>
      <c r="V6471" s="4"/>
      <c r="W6471" s="4"/>
      <c r="AG6471" s="9"/>
      <c r="AT6471" s="4"/>
      <c r="AU6471" s="4"/>
      <c r="BA6471" s="4"/>
      <c r="BB6471" s="4"/>
    </row>
    <row r="6472" spans="15:54" x14ac:dyDescent="0.4">
      <c r="O6472" s="4"/>
      <c r="P6472" s="4"/>
      <c r="V6472" s="4"/>
      <c r="W6472" s="4"/>
      <c r="AG6472" s="9"/>
      <c r="AT6472" s="4"/>
      <c r="AU6472" s="4"/>
      <c r="BA6472" s="4"/>
      <c r="BB6472" s="4"/>
    </row>
    <row r="6473" spans="15:54" x14ac:dyDescent="0.4">
      <c r="O6473" s="4"/>
      <c r="P6473" s="4"/>
      <c r="V6473" s="4"/>
      <c r="W6473" s="4"/>
      <c r="AG6473" s="9"/>
      <c r="AT6473" s="4"/>
      <c r="AU6473" s="4"/>
      <c r="BA6473" s="4"/>
      <c r="BB6473" s="4"/>
    </row>
    <row r="6474" spans="15:54" x14ac:dyDescent="0.4">
      <c r="O6474" s="4"/>
      <c r="P6474" s="4"/>
      <c r="V6474" s="4"/>
      <c r="W6474" s="4"/>
      <c r="AG6474" s="9"/>
      <c r="AT6474" s="4"/>
      <c r="AU6474" s="4"/>
      <c r="BA6474" s="4"/>
      <c r="BB6474" s="4"/>
    </row>
    <row r="6475" spans="15:54" x14ac:dyDescent="0.4">
      <c r="O6475" s="4"/>
      <c r="P6475" s="4"/>
      <c r="V6475" s="4"/>
      <c r="W6475" s="4"/>
      <c r="AG6475" s="9"/>
      <c r="AT6475" s="4"/>
      <c r="AU6475" s="4"/>
      <c r="BA6475" s="4"/>
      <c r="BB6475" s="4"/>
    </row>
    <row r="6476" spans="15:54" x14ac:dyDescent="0.4">
      <c r="O6476" s="4"/>
      <c r="P6476" s="4"/>
      <c r="V6476" s="4"/>
      <c r="W6476" s="4"/>
      <c r="AG6476" s="9"/>
      <c r="AT6476" s="4"/>
      <c r="AU6476" s="4"/>
      <c r="BA6476" s="4"/>
      <c r="BB6476" s="4"/>
    </row>
    <row r="6477" spans="15:54" x14ac:dyDescent="0.4">
      <c r="O6477" s="4"/>
      <c r="P6477" s="4"/>
      <c r="V6477" s="4"/>
      <c r="W6477" s="4"/>
      <c r="AG6477" s="9"/>
      <c r="AT6477" s="4"/>
      <c r="AU6477" s="4"/>
      <c r="BA6477" s="4"/>
      <c r="BB6477" s="4"/>
    </row>
    <row r="6478" spans="15:54" x14ac:dyDescent="0.4">
      <c r="O6478" s="4"/>
      <c r="P6478" s="4"/>
      <c r="V6478" s="4"/>
      <c r="W6478" s="4"/>
      <c r="AG6478" s="9"/>
      <c r="AT6478" s="4"/>
      <c r="AU6478" s="4"/>
      <c r="BA6478" s="4"/>
      <c r="BB6478" s="4"/>
    </row>
    <row r="6479" spans="15:54" x14ac:dyDescent="0.4">
      <c r="O6479" s="4"/>
      <c r="P6479" s="4"/>
      <c r="V6479" s="4"/>
      <c r="W6479" s="4"/>
      <c r="AG6479" s="9"/>
      <c r="AT6479" s="4"/>
      <c r="AU6479" s="4"/>
      <c r="BA6479" s="4"/>
      <c r="BB6479" s="4"/>
    </row>
    <row r="6480" spans="15:54" x14ac:dyDescent="0.4">
      <c r="O6480" s="4"/>
      <c r="P6480" s="4"/>
      <c r="V6480" s="4"/>
      <c r="W6480" s="4"/>
      <c r="AG6480" s="9"/>
      <c r="AT6480" s="4"/>
      <c r="AU6480" s="4"/>
      <c r="BA6480" s="4"/>
      <c r="BB6480" s="4"/>
    </row>
    <row r="6481" spans="15:54" x14ac:dyDescent="0.4">
      <c r="O6481" s="4"/>
      <c r="P6481" s="4"/>
      <c r="V6481" s="4"/>
      <c r="W6481" s="4"/>
      <c r="AG6481" s="9"/>
      <c r="AT6481" s="4"/>
      <c r="AU6481" s="4"/>
      <c r="BA6481" s="4"/>
      <c r="BB6481" s="4"/>
    </row>
    <row r="6482" spans="15:54" x14ac:dyDescent="0.4">
      <c r="O6482" s="4"/>
      <c r="P6482" s="4"/>
      <c r="V6482" s="4"/>
      <c r="W6482" s="4"/>
      <c r="AG6482" s="9"/>
      <c r="AT6482" s="4"/>
      <c r="AU6482" s="4"/>
      <c r="BA6482" s="4"/>
      <c r="BB6482" s="4"/>
    </row>
    <row r="6483" spans="15:54" x14ac:dyDescent="0.4">
      <c r="O6483" s="4"/>
      <c r="P6483" s="4"/>
      <c r="V6483" s="4"/>
      <c r="W6483" s="4"/>
      <c r="AG6483" s="9"/>
      <c r="AT6483" s="4"/>
      <c r="AU6483" s="4"/>
      <c r="BA6483" s="4"/>
      <c r="BB6483" s="4"/>
    </row>
    <row r="6484" spans="15:54" x14ac:dyDescent="0.4">
      <c r="O6484" s="4"/>
      <c r="P6484" s="4"/>
      <c r="V6484" s="4"/>
      <c r="W6484" s="4"/>
      <c r="AG6484" s="9"/>
      <c r="AT6484" s="4"/>
      <c r="AU6484" s="4"/>
      <c r="BA6484" s="4"/>
      <c r="BB6484" s="4"/>
    </row>
    <row r="6485" spans="15:54" x14ac:dyDescent="0.4">
      <c r="O6485" s="4"/>
      <c r="P6485" s="4"/>
      <c r="V6485" s="4"/>
      <c r="W6485" s="4"/>
      <c r="AG6485" s="9"/>
      <c r="AT6485" s="4"/>
      <c r="AU6485" s="4"/>
      <c r="BA6485" s="4"/>
      <c r="BB6485" s="4"/>
    </row>
    <row r="6486" spans="15:54" x14ac:dyDescent="0.4">
      <c r="O6486" s="4"/>
      <c r="P6486" s="4"/>
      <c r="V6486" s="4"/>
      <c r="W6486" s="4"/>
      <c r="AG6486" s="9"/>
      <c r="AT6486" s="4"/>
      <c r="AU6486" s="4"/>
      <c r="BA6486" s="4"/>
      <c r="BB6486" s="4"/>
    </row>
    <row r="6487" spans="15:54" x14ac:dyDescent="0.4">
      <c r="O6487" s="4"/>
      <c r="P6487" s="4"/>
      <c r="V6487" s="4"/>
      <c r="W6487" s="4"/>
      <c r="AG6487" s="9"/>
      <c r="AT6487" s="4"/>
      <c r="AU6487" s="4"/>
      <c r="BA6487" s="4"/>
      <c r="BB6487" s="4"/>
    </row>
    <row r="6488" spans="15:54" x14ac:dyDescent="0.4">
      <c r="O6488" s="4"/>
      <c r="P6488" s="4"/>
      <c r="V6488" s="4"/>
      <c r="W6488" s="4"/>
      <c r="AG6488" s="9"/>
      <c r="AT6488" s="4"/>
      <c r="AU6488" s="4"/>
      <c r="BA6488" s="4"/>
      <c r="BB6488" s="4"/>
    </row>
    <row r="6489" spans="15:54" x14ac:dyDescent="0.4">
      <c r="O6489" s="4"/>
      <c r="P6489" s="4"/>
      <c r="V6489" s="4"/>
      <c r="W6489" s="4"/>
      <c r="AG6489" s="9"/>
      <c r="AT6489" s="4"/>
      <c r="AU6489" s="4"/>
      <c r="BA6489" s="4"/>
      <c r="BB6489" s="4"/>
    </row>
    <row r="6490" spans="15:54" x14ac:dyDescent="0.4">
      <c r="O6490" s="4"/>
      <c r="P6490" s="4"/>
      <c r="V6490" s="4"/>
      <c r="W6490" s="4"/>
      <c r="AG6490" s="9"/>
      <c r="AT6490" s="4"/>
      <c r="AU6490" s="4"/>
      <c r="BA6490" s="4"/>
      <c r="BB6490" s="4"/>
    </row>
    <row r="6491" spans="15:54" x14ac:dyDescent="0.4">
      <c r="O6491" s="4"/>
      <c r="P6491" s="4"/>
      <c r="V6491" s="4"/>
      <c r="W6491" s="4"/>
      <c r="AG6491" s="9"/>
      <c r="AT6491" s="4"/>
      <c r="AU6491" s="4"/>
      <c r="BA6491" s="4"/>
      <c r="BB6491" s="4"/>
    </row>
    <row r="6492" spans="15:54" x14ac:dyDescent="0.4">
      <c r="O6492" s="4"/>
      <c r="P6492" s="4"/>
      <c r="V6492" s="4"/>
      <c r="W6492" s="4"/>
      <c r="AG6492" s="9"/>
      <c r="AT6492" s="4"/>
      <c r="AU6492" s="4"/>
      <c r="BA6492" s="4"/>
      <c r="BB6492" s="4"/>
    </row>
    <row r="6493" spans="15:54" x14ac:dyDescent="0.4">
      <c r="O6493" s="4"/>
      <c r="P6493" s="4"/>
      <c r="V6493" s="4"/>
      <c r="W6493" s="4"/>
      <c r="AG6493" s="9"/>
      <c r="AT6493" s="4"/>
      <c r="AU6493" s="4"/>
      <c r="BA6493" s="4"/>
      <c r="BB6493" s="4"/>
    </row>
    <row r="6494" spans="15:54" x14ac:dyDescent="0.4">
      <c r="O6494" s="4"/>
      <c r="P6494" s="4"/>
      <c r="V6494" s="4"/>
      <c r="W6494" s="4"/>
      <c r="AG6494" s="9"/>
      <c r="AT6494" s="4"/>
      <c r="AU6494" s="4"/>
      <c r="BA6494" s="4"/>
      <c r="BB6494" s="4"/>
    </row>
    <row r="6495" spans="15:54" x14ac:dyDescent="0.4">
      <c r="O6495" s="4"/>
      <c r="P6495" s="4"/>
      <c r="V6495" s="4"/>
      <c r="W6495" s="4"/>
      <c r="AG6495" s="9"/>
      <c r="AT6495" s="4"/>
      <c r="AU6495" s="4"/>
      <c r="BA6495" s="4"/>
      <c r="BB6495" s="4"/>
    </row>
    <row r="6496" spans="15:54" x14ac:dyDescent="0.4">
      <c r="O6496" s="4"/>
      <c r="P6496" s="4"/>
      <c r="V6496" s="4"/>
      <c r="W6496" s="4"/>
      <c r="AG6496" s="9"/>
      <c r="AT6496" s="4"/>
      <c r="AU6496" s="4"/>
      <c r="BA6496" s="4"/>
      <c r="BB6496" s="4"/>
    </row>
    <row r="6497" spans="15:54" x14ac:dyDescent="0.4">
      <c r="O6497" s="4"/>
      <c r="P6497" s="4"/>
      <c r="V6497" s="4"/>
      <c r="W6497" s="4"/>
      <c r="AG6497" s="9"/>
      <c r="AT6497" s="4"/>
      <c r="AU6497" s="4"/>
      <c r="BA6497" s="4"/>
      <c r="BB6497" s="4"/>
    </row>
    <row r="6498" spans="15:54" x14ac:dyDescent="0.4">
      <c r="O6498" s="4"/>
      <c r="P6498" s="4"/>
      <c r="V6498" s="4"/>
      <c r="W6498" s="4"/>
      <c r="AG6498" s="9"/>
      <c r="AT6498" s="4"/>
      <c r="AU6498" s="4"/>
      <c r="BA6498" s="4"/>
      <c r="BB6498" s="4"/>
    </row>
    <row r="6499" spans="15:54" x14ac:dyDescent="0.4">
      <c r="O6499" s="4"/>
      <c r="P6499" s="4"/>
      <c r="V6499" s="4"/>
      <c r="W6499" s="4"/>
      <c r="AG6499" s="9"/>
      <c r="AT6499" s="4"/>
      <c r="AU6499" s="4"/>
      <c r="BA6499" s="4"/>
      <c r="BB6499" s="4"/>
    </row>
    <row r="6500" spans="15:54" x14ac:dyDescent="0.4">
      <c r="O6500" s="4"/>
      <c r="P6500" s="4"/>
      <c r="V6500" s="4"/>
      <c r="W6500" s="4"/>
      <c r="AG6500" s="9"/>
      <c r="AT6500" s="4"/>
      <c r="AU6500" s="4"/>
      <c r="BA6500" s="4"/>
      <c r="BB6500" s="4"/>
    </row>
    <row r="6501" spans="15:54" x14ac:dyDescent="0.4">
      <c r="O6501" s="4"/>
      <c r="P6501" s="4"/>
      <c r="V6501" s="4"/>
      <c r="W6501" s="4"/>
      <c r="AG6501" s="9"/>
      <c r="AT6501" s="4"/>
      <c r="AU6501" s="4"/>
      <c r="BA6501" s="4"/>
      <c r="BB6501" s="4"/>
    </row>
    <row r="6502" spans="15:54" x14ac:dyDescent="0.4">
      <c r="O6502" s="4"/>
      <c r="P6502" s="4"/>
      <c r="V6502" s="4"/>
      <c r="W6502" s="4"/>
      <c r="AG6502" s="9"/>
      <c r="AT6502" s="4"/>
      <c r="AU6502" s="4"/>
      <c r="BA6502" s="4"/>
      <c r="BB6502" s="4"/>
    </row>
    <row r="6503" spans="15:54" x14ac:dyDescent="0.4">
      <c r="O6503" s="4"/>
      <c r="P6503" s="4"/>
      <c r="V6503" s="4"/>
      <c r="W6503" s="4"/>
      <c r="AG6503" s="9"/>
      <c r="AT6503" s="4"/>
      <c r="AU6503" s="4"/>
      <c r="BA6503" s="4"/>
      <c r="BB6503" s="4"/>
    </row>
    <row r="6504" spans="15:54" x14ac:dyDescent="0.4">
      <c r="O6504" s="4"/>
      <c r="P6504" s="4"/>
      <c r="V6504" s="4"/>
      <c r="W6504" s="4"/>
      <c r="AG6504" s="9"/>
      <c r="AT6504" s="4"/>
      <c r="AU6504" s="4"/>
      <c r="BA6504" s="4"/>
      <c r="BB6504" s="4"/>
    </row>
    <row r="6505" spans="15:54" x14ac:dyDescent="0.4">
      <c r="O6505" s="4"/>
      <c r="P6505" s="4"/>
      <c r="V6505" s="4"/>
      <c r="W6505" s="4"/>
      <c r="AG6505" s="9"/>
      <c r="AT6505" s="4"/>
      <c r="AU6505" s="4"/>
      <c r="BA6505" s="4"/>
      <c r="BB6505" s="4"/>
    </row>
    <row r="6506" spans="15:54" x14ac:dyDescent="0.4">
      <c r="O6506" s="4"/>
      <c r="P6506" s="4"/>
      <c r="V6506" s="4"/>
      <c r="W6506" s="4"/>
      <c r="AT6506" s="4"/>
      <c r="AU6506" s="4"/>
      <c r="BA6506" s="4"/>
      <c r="BB6506" s="4"/>
    </row>
    <row r="6507" spans="15:54" x14ac:dyDescent="0.4">
      <c r="O6507" s="4"/>
      <c r="P6507" s="4"/>
      <c r="V6507" s="4"/>
      <c r="W6507" s="4"/>
      <c r="AG6507" s="9"/>
      <c r="AT6507" s="4"/>
      <c r="AU6507" s="4"/>
      <c r="BA6507" s="4"/>
      <c r="BB6507" s="4"/>
    </row>
    <row r="6508" spans="15:54" x14ac:dyDescent="0.4">
      <c r="O6508" s="4"/>
      <c r="P6508" s="4"/>
      <c r="V6508" s="4"/>
      <c r="W6508" s="4"/>
      <c r="AG6508" s="9"/>
      <c r="AT6508" s="4"/>
      <c r="AU6508" s="4"/>
      <c r="BA6508" s="4"/>
      <c r="BB6508" s="4"/>
    </row>
    <row r="6509" spans="15:54" x14ac:dyDescent="0.4">
      <c r="O6509" s="4"/>
      <c r="P6509" s="4"/>
      <c r="V6509" s="4"/>
      <c r="W6509" s="4"/>
      <c r="AG6509" s="9"/>
      <c r="AT6509" s="4"/>
      <c r="AU6509" s="4"/>
      <c r="BA6509" s="4"/>
      <c r="BB6509" s="4"/>
    </row>
    <row r="6510" spans="15:54" x14ac:dyDescent="0.4">
      <c r="O6510" s="4"/>
      <c r="P6510" s="4"/>
      <c r="V6510" s="4"/>
      <c r="W6510" s="4"/>
      <c r="AG6510" s="9"/>
      <c r="AT6510" s="4"/>
      <c r="AU6510" s="4"/>
      <c r="BA6510" s="4"/>
      <c r="BB6510" s="4"/>
    </row>
    <row r="6511" spans="15:54" x14ac:dyDescent="0.4">
      <c r="O6511" s="4"/>
      <c r="P6511" s="4"/>
      <c r="V6511" s="4"/>
      <c r="W6511" s="4"/>
      <c r="AG6511" s="9"/>
      <c r="AT6511" s="4"/>
      <c r="AU6511" s="4"/>
      <c r="BA6511" s="4"/>
      <c r="BB6511" s="4"/>
    </row>
    <row r="6512" spans="15:54" x14ac:dyDescent="0.4">
      <c r="O6512" s="4"/>
      <c r="P6512" s="4"/>
      <c r="V6512" s="4"/>
      <c r="W6512" s="4"/>
      <c r="AG6512" s="9"/>
      <c r="AT6512" s="4"/>
      <c r="AU6512" s="4"/>
      <c r="BA6512" s="4"/>
      <c r="BB6512" s="4"/>
    </row>
    <row r="6513" spans="15:54" x14ac:dyDescent="0.4">
      <c r="O6513" s="4"/>
      <c r="P6513" s="4"/>
      <c r="V6513" s="4"/>
      <c r="W6513" s="4"/>
      <c r="AG6513" s="9"/>
      <c r="AT6513" s="4"/>
      <c r="AU6513" s="4"/>
      <c r="BA6513" s="4"/>
      <c r="BB6513" s="4"/>
    </row>
    <row r="6514" spans="15:54" x14ac:dyDescent="0.4">
      <c r="O6514" s="4"/>
      <c r="P6514" s="4"/>
      <c r="V6514" s="4"/>
      <c r="W6514" s="4"/>
      <c r="AG6514" s="9"/>
      <c r="AT6514" s="4"/>
      <c r="AU6514" s="4"/>
      <c r="BA6514" s="4"/>
      <c r="BB6514" s="4"/>
    </row>
    <row r="6515" spans="15:54" x14ac:dyDescent="0.4">
      <c r="O6515" s="4"/>
      <c r="P6515" s="4"/>
      <c r="V6515" s="4"/>
      <c r="W6515" s="4"/>
      <c r="AG6515" s="9"/>
      <c r="AT6515" s="4"/>
      <c r="AU6515" s="4"/>
      <c r="BA6515" s="4"/>
      <c r="BB6515" s="4"/>
    </row>
    <row r="6516" spans="15:54" x14ac:dyDescent="0.4">
      <c r="O6516" s="4"/>
      <c r="P6516" s="4"/>
      <c r="V6516" s="4"/>
      <c r="W6516" s="4"/>
      <c r="AG6516" s="9"/>
      <c r="AT6516" s="4"/>
      <c r="AU6516" s="4"/>
      <c r="BA6516" s="4"/>
      <c r="BB6516" s="4"/>
    </row>
    <row r="6517" spans="15:54" x14ac:dyDescent="0.4">
      <c r="O6517" s="4"/>
      <c r="P6517" s="4"/>
      <c r="V6517" s="4"/>
      <c r="W6517" s="4"/>
      <c r="AG6517" s="9"/>
      <c r="AT6517" s="4"/>
      <c r="AU6517" s="4"/>
      <c r="BA6517" s="4"/>
      <c r="BB6517" s="4"/>
    </row>
    <row r="6518" spans="15:54" x14ac:dyDescent="0.4">
      <c r="O6518" s="4"/>
      <c r="P6518" s="4"/>
      <c r="V6518" s="4"/>
      <c r="W6518" s="4"/>
      <c r="AG6518" s="9"/>
      <c r="AT6518" s="4"/>
      <c r="AU6518" s="4"/>
      <c r="BA6518" s="4"/>
      <c r="BB6518" s="4"/>
    </row>
    <row r="6519" spans="15:54" x14ac:dyDescent="0.4">
      <c r="O6519" s="4"/>
      <c r="P6519" s="4"/>
      <c r="V6519" s="4"/>
      <c r="W6519" s="4"/>
      <c r="AG6519" s="9"/>
      <c r="AT6519" s="4"/>
      <c r="AU6519" s="4"/>
      <c r="BA6519" s="4"/>
      <c r="BB6519" s="4"/>
    </row>
    <row r="6520" spans="15:54" x14ac:dyDescent="0.4">
      <c r="O6520" s="4"/>
      <c r="P6520" s="4"/>
      <c r="V6520" s="4"/>
      <c r="W6520" s="4"/>
      <c r="AG6520" s="9"/>
      <c r="AT6520" s="4"/>
      <c r="AU6520" s="4"/>
      <c r="BA6520" s="4"/>
      <c r="BB6520" s="4"/>
    </row>
    <row r="6521" spans="15:54" x14ac:dyDescent="0.4">
      <c r="O6521" s="4"/>
      <c r="P6521" s="4"/>
      <c r="V6521" s="4"/>
      <c r="W6521" s="4"/>
      <c r="AG6521" s="9"/>
      <c r="AT6521" s="4"/>
      <c r="AU6521" s="4"/>
      <c r="BA6521" s="4"/>
      <c r="BB6521" s="4"/>
    </row>
    <row r="6522" spans="15:54" x14ac:dyDescent="0.4">
      <c r="O6522" s="4"/>
      <c r="P6522" s="4"/>
      <c r="V6522" s="4"/>
      <c r="W6522" s="4"/>
      <c r="AG6522" s="9"/>
      <c r="AT6522" s="4"/>
      <c r="AU6522" s="4"/>
      <c r="BA6522" s="4"/>
      <c r="BB6522" s="4"/>
    </row>
    <row r="6523" spans="15:54" x14ac:dyDescent="0.4">
      <c r="O6523" s="4"/>
      <c r="P6523" s="4"/>
      <c r="V6523" s="4"/>
      <c r="W6523" s="4"/>
      <c r="AG6523" s="9"/>
      <c r="AT6523" s="4"/>
      <c r="AU6523" s="4"/>
      <c r="BA6523" s="4"/>
      <c r="BB6523" s="4"/>
    </row>
    <row r="6524" spans="15:54" x14ac:dyDescent="0.4">
      <c r="O6524" s="4"/>
      <c r="P6524" s="4"/>
      <c r="V6524" s="4"/>
      <c r="W6524" s="4"/>
      <c r="AG6524" s="9"/>
      <c r="AT6524" s="4"/>
      <c r="AU6524" s="4"/>
      <c r="BA6524" s="4"/>
      <c r="BB6524" s="4"/>
    </row>
    <row r="6525" spans="15:54" x14ac:dyDescent="0.4">
      <c r="O6525" s="4"/>
      <c r="P6525" s="4"/>
      <c r="V6525" s="4"/>
      <c r="W6525" s="4"/>
      <c r="AG6525" s="9"/>
      <c r="AT6525" s="4"/>
      <c r="AU6525" s="4"/>
      <c r="BA6525" s="4"/>
      <c r="BB6525" s="4"/>
    </row>
    <row r="6526" spans="15:54" x14ac:dyDescent="0.4">
      <c r="O6526" s="4"/>
      <c r="P6526" s="4"/>
      <c r="V6526" s="4"/>
      <c r="W6526" s="4"/>
      <c r="AT6526" s="4"/>
      <c r="AU6526" s="4"/>
      <c r="BA6526" s="4"/>
      <c r="BB6526" s="4"/>
    </row>
    <row r="6527" spans="15:54" x14ac:dyDescent="0.4">
      <c r="O6527" s="4"/>
      <c r="P6527" s="4"/>
      <c r="V6527" s="4"/>
      <c r="W6527" s="4"/>
      <c r="AG6527" s="9"/>
      <c r="AT6527" s="4"/>
      <c r="AU6527" s="4"/>
      <c r="BA6527" s="4"/>
      <c r="BB6527" s="4"/>
    </row>
    <row r="6528" spans="15:54" x14ac:dyDescent="0.4">
      <c r="O6528" s="4"/>
      <c r="P6528" s="4"/>
      <c r="V6528" s="4"/>
      <c r="W6528" s="4"/>
      <c r="AG6528" s="9"/>
      <c r="AT6528" s="4"/>
      <c r="AU6528" s="4"/>
      <c r="BA6528" s="4"/>
      <c r="BB6528" s="4"/>
    </row>
    <row r="6529" spans="15:54" x14ac:dyDescent="0.4">
      <c r="O6529" s="4"/>
      <c r="P6529" s="4"/>
      <c r="V6529" s="4"/>
      <c r="W6529" s="4"/>
      <c r="AG6529" s="9"/>
      <c r="AT6529" s="4"/>
      <c r="AU6529" s="4"/>
      <c r="BA6529" s="4"/>
      <c r="BB6529" s="4"/>
    </row>
    <row r="6530" spans="15:54" x14ac:dyDescent="0.4">
      <c r="O6530" s="4"/>
      <c r="P6530" s="4"/>
      <c r="V6530" s="4"/>
      <c r="W6530" s="4"/>
      <c r="AG6530" s="9"/>
      <c r="AT6530" s="4"/>
      <c r="AU6530" s="4"/>
      <c r="BA6530" s="4"/>
      <c r="BB6530" s="4"/>
    </row>
    <row r="6531" spans="15:54" x14ac:dyDescent="0.4">
      <c r="O6531" s="4"/>
      <c r="P6531" s="4"/>
      <c r="V6531" s="4"/>
      <c r="W6531" s="4"/>
      <c r="AG6531" s="9"/>
      <c r="AT6531" s="4"/>
      <c r="AU6531" s="4"/>
      <c r="BA6531" s="4"/>
      <c r="BB6531" s="4"/>
    </row>
    <row r="6532" spans="15:54" x14ac:dyDescent="0.4">
      <c r="O6532" s="4"/>
      <c r="P6532" s="4"/>
      <c r="V6532" s="4"/>
      <c r="W6532" s="4"/>
      <c r="AG6532" s="9"/>
      <c r="AT6532" s="4"/>
      <c r="AU6532" s="4"/>
      <c r="BA6532" s="4"/>
      <c r="BB6532" s="4"/>
    </row>
    <row r="6533" spans="15:54" x14ac:dyDescent="0.4">
      <c r="O6533" s="4"/>
      <c r="P6533" s="4"/>
      <c r="V6533" s="4"/>
      <c r="W6533" s="4"/>
      <c r="AG6533" s="9"/>
      <c r="AT6533" s="4"/>
      <c r="AU6533" s="4"/>
      <c r="BA6533" s="4"/>
      <c r="BB6533" s="4"/>
    </row>
    <row r="6534" spans="15:54" x14ac:dyDescent="0.4">
      <c r="O6534" s="4"/>
      <c r="P6534" s="4"/>
      <c r="V6534" s="4"/>
      <c r="W6534" s="4"/>
      <c r="AG6534" s="9"/>
      <c r="AT6534" s="4"/>
      <c r="AU6534" s="4"/>
      <c r="BA6534" s="4"/>
      <c r="BB6534" s="4"/>
    </row>
    <row r="6535" spans="15:54" x14ac:dyDescent="0.4">
      <c r="O6535" s="4"/>
      <c r="P6535" s="4"/>
      <c r="V6535" s="4"/>
      <c r="W6535" s="4"/>
      <c r="AG6535" s="9"/>
      <c r="AT6535" s="4"/>
      <c r="AU6535" s="4"/>
      <c r="BA6535" s="4"/>
      <c r="BB6535" s="4"/>
    </row>
    <row r="6536" spans="15:54" x14ac:dyDescent="0.4">
      <c r="O6536" s="4"/>
      <c r="P6536" s="4"/>
      <c r="V6536" s="4"/>
      <c r="W6536" s="4"/>
      <c r="AG6536" s="9"/>
      <c r="AT6536" s="4"/>
      <c r="AU6536" s="4"/>
      <c r="BA6536" s="4"/>
      <c r="BB6536" s="4"/>
    </row>
    <row r="6537" spans="15:54" x14ac:dyDescent="0.4">
      <c r="O6537" s="4"/>
      <c r="P6537" s="4"/>
      <c r="V6537" s="4"/>
      <c r="W6537" s="4"/>
      <c r="AG6537" s="9"/>
      <c r="AT6537" s="4"/>
      <c r="AU6537" s="4"/>
      <c r="BA6537" s="4"/>
      <c r="BB6537" s="4"/>
    </row>
    <row r="6538" spans="15:54" x14ac:dyDescent="0.4">
      <c r="O6538" s="4"/>
      <c r="P6538" s="4"/>
      <c r="V6538" s="4"/>
      <c r="W6538" s="4"/>
      <c r="AG6538" s="9"/>
      <c r="AT6538" s="4"/>
      <c r="AU6538" s="4"/>
      <c r="BA6538" s="4"/>
      <c r="BB6538" s="4"/>
    </row>
    <row r="6539" spans="15:54" x14ac:dyDescent="0.4">
      <c r="O6539" s="4"/>
      <c r="P6539" s="4"/>
      <c r="V6539" s="4"/>
      <c r="W6539" s="4"/>
      <c r="AG6539" s="9"/>
      <c r="AT6539" s="4"/>
      <c r="AU6539" s="4"/>
      <c r="BA6539" s="4"/>
      <c r="BB6539" s="4"/>
    </row>
    <row r="6540" spans="15:54" x14ac:dyDescent="0.4">
      <c r="O6540" s="4"/>
      <c r="P6540" s="4"/>
      <c r="V6540" s="4"/>
      <c r="W6540" s="4"/>
      <c r="AG6540" s="9"/>
      <c r="AT6540" s="4"/>
      <c r="AU6540" s="4"/>
      <c r="BA6540" s="4"/>
      <c r="BB6540" s="4"/>
    </row>
    <row r="6541" spans="15:54" x14ac:dyDescent="0.4">
      <c r="O6541" s="4"/>
      <c r="P6541" s="4"/>
      <c r="V6541" s="4"/>
      <c r="W6541" s="4"/>
      <c r="AG6541" s="9"/>
      <c r="AT6541" s="4"/>
      <c r="AU6541" s="4"/>
      <c r="BA6541" s="4"/>
      <c r="BB6541" s="4"/>
    </row>
    <row r="6542" spans="15:54" x14ac:dyDescent="0.4">
      <c r="O6542" s="4"/>
      <c r="P6542" s="4"/>
      <c r="V6542" s="4"/>
      <c r="W6542" s="4"/>
      <c r="AG6542" s="9"/>
      <c r="AT6542" s="4"/>
      <c r="AU6542" s="4"/>
      <c r="BA6542" s="4"/>
      <c r="BB6542" s="4"/>
    </row>
    <row r="6543" spans="15:54" x14ac:dyDescent="0.4">
      <c r="O6543" s="4"/>
      <c r="P6543" s="4"/>
      <c r="V6543" s="4"/>
      <c r="W6543" s="4"/>
      <c r="AG6543" s="9"/>
      <c r="AT6543" s="4"/>
      <c r="AU6543" s="4"/>
      <c r="BA6543" s="4"/>
      <c r="BB6543" s="4"/>
    </row>
    <row r="6544" spans="15:54" x14ac:dyDescent="0.4">
      <c r="O6544" s="4"/>
      <c r="P6544" s="4"/>
      <c r="V6544" s="4"/>
      <c r="W6544" s="4"/>
      <c r="AG6544" s="9"/>
      <c r="AT6544" s="4"/>
      <c r="AU6544" s="4"/>
      <c r="BA6544" s="4"/>
      <c r="BB6544" s="4"/>
    </row>
    <row r="6545" spans="15:54" x14ac:dyDescent="0.4">
      <c r="O6545" s="4"/>
      <c r="P6545" s="4"/>
      <c r="V6545" s="4"/>
      <c r="W6545" s="4"/>
      <c r="AG6545" s="9"/>
      <c r="AT6545" s="4"/>
      <c r="AU6545" s="4"/>
      <c r="BA6545" s="4"/>
      <c r="BB6545" s="4"/>
    </row>
    <row r="6546" spans="15:54" x14ac:dyDescent="0.4">
      <c r="O6546" s="4"/>
      <c r="P6546" s="4"/>
      <c r="V6546" s="4"/>
      <c r="W6546" s="4"/>
      <c r="AG6546" s="9"/>
      <c r="AT6546" s="4"/>
      <c r="AU6546" s="4"/>
      <c r="BA6546" s="4"/>
      <c r="BB6546" s="4"/>
    </row>
    <row r="6547" spans="15:54" x14ac:dyDescent="0.4">
      <c r="O6547" s="4"/>
      <c r="P6547" s="4"/>
      <c r="V6547" s="4"/>
      <c r="W6547" s="4"/>
      <c r="AG6547" s="9"/>
      <c r="AT6547" s="4"/>
      <c r="AU6547" s="4"/>
      <c r="BA6547" s="4"/>
      <c r="BB6547" s="4"/>
    </row>
    <row r="6548" spans="15:54" x14ac:dyDescent="0.4">
      <c r="O6548" s="4"/>
      <c r="P6548" s="4"/>
      <c r="V6548" s="4"/>
      <c r="W6548" s="4"/>
      <c r="AG6548" s="9"/>
      <c r="AT6548" s="4"/>
      <c r="AU6548" s="4"/>
      <c r="BA6548" s="4"/>
      <c r="BB6548" s="4"/>
    </row>
    <row r="6549" spans="15:54" x14ac:dyDescent="0.4">
      <c r="O6549" s="4"/>
      <c r="P6549" s="4"/>
      <c r="V6549" s="4"/>
      <c r="W6549" s="4"/>
      <c r="AG6549" s="9"/>
      <c r="AT6549" s="4"/>
      <c r="AU6549" s="4"/>
      <c r="BA6549" s="4"/>
      <c r="BB6549" s="4"/>
    </row>
    <row r="6550" spans="15:54" x14ac:dyDescent="0.4">
      <c r="O6550" s="4"/>
      <c r="P6550" s="4"/>
      <c r="V6550" s="4"/>
      <c r="W6550" s="4"/>
      <c r="AG6550" s="9"/>
      <c r="AT6550" s="4"/>
      <c r="AU6550" s="4"/>
      <c r="BA6550" s="4"/>
      <c r="BB6550" s="4"/>
    </row>
    <row r="6551" spans="15:54" x14ac:dyDescent="0.4">
      <c r="O6551" s="4"/>
      <c r="P6551" s="4"/>
      <c r="V6551" s="4"/>
      <c r="W6551" s="4"/>
      <c r="AG6551" s="9"/>
      <c r="AT6551" s="4"/>
      <c r="AU6551" s="4"/>
      <c r="BA6551" s="4"/>
      <c r="BB6551" s="4"/>
    </row>
    <row r="6552" spans="15:54" x14ac:dyDescent="0.4">
      <c r="O6552" s="4"/>
      <c r="P6552" s="4"/>
      <c r="V6552" s="4"/>
      <c r="W6552" s="4"/>
      <c r="AG6552" s="9"/>
      <c r="AT6552" s="4"/>
      <c r="AU6552" s="4"/>
      <c r="BA6552" s="4"/>
      <c r="BB6552" s="4"/>
    </row>
    <row r="6553" spans="15:54" x14ac:dyDescent="0.4">
      <c r="O6553" s="4"/>
      <c r="P6553" s="4"/>
      <c r="V6553" s="4"/>
      <c r="W6553" s="4"/>
      <c r="AG6553" s="9"/>
      <c r="AT6553" s="4"/>
      <c r="AU6553" s="4"/>
      <c r="BA6553" s="4"/>
      <c r="BB6553" s="4"/>
    </row>
    <row r="6554" spans="15:54" x14ac:dyDescent="0.4">
      <c r="O6554" s="4"/>
      <c r="P6554" s="4"/>
      <c r="V6554" s="4"/>
      <c r="W6554" s="4"/>
      <c r="AG6554" s="9"/>
      <c r="AT6554" s="4"/>
      <c r="AU6554" s="4"/>
      <c r="BA6554" s="4"/>
      <c r="BB6554" s="4"/>
    </row>
    <row r="6555" spans="15:54" x14ac:dyDescent="0.4">
      <c r="O6555" s="4"/>
      <c r="P6555" s="4"/>
      <c r="V6555" s="4"/>
      <c r="W6555" s="4"/>
      <c r="AG6555" s="9"/>
      <c r="AT6555" s="4"/>
      <c r="AU6555" s="4"/>
      <c r="BA6555" s="4"/>
      <c r="BB6555" s="4"/>
    </row>
    <row r="6556" spans="15:54" x14ac:dyDescent="0.4">
      <c r="O6556" s="4"/>
      <c r="P6556" s="4"/>
      <c r="V6556" s="4"/>
      <c r="W6556" s="4"/>
      <c r="AG6556" s="9"/>
      <c r="AT6556" s="4"/>
      <c r="AU6556" s="4"/>
      <c r="BA6556" s="4"/>
      <c r="BB6556" s="4"/>
    </row>
    <row r="6557" spans="15:54" x14ac:dyDescent="0.4">
      <c r="O6557" s="4"/>
      <c r="P6557" s="4"/>
      <c r="V6557" s="4"/>
      <c r="W6557" s="4"/>
      <c r="AG6557" s="9"/>
      <c r="AT6557" s="4"/>
      <c r="AU6557" s="4"/>
      <c r="BA6557" s="4"/>
      <c r="BB6557" s="4"/>
    </row>
    <row r="6558" spans="15:54" x14ac:dyDescent="0.4">
      <c r="O6558" s="4"/>
      <c r="P6558" s="4"/>
      <c r="V6558" s="4"/>
      <c r="W6558" s="4"/>
      <c r="AG6558" s="9"/>
      <c r="AT6558" s="4"/>
      <c r="AU6558" s="4"/>
      <c r="BA6558" s="4"/>
      <c r="BB6558" s="4"/>
    </row>
    <row r="6559" spans="15:54" x14ac:dyDescent="0.4">
      <c r="O6559" s="4"/>
      <c r="P6559" s="4"/>
      <c r="V6559" s="4"/>
      <c r="W6559" s="4"/>
      <c r="AG6559" s="9"/>
      <c r="AT6559" s="4"/>
      <c r="AU6559" s="4"/>
      <c r="BA6559" s="4"/>
      <c r="BB6559" s="4"/>
    </row>
    <row r="6560" spans="15:54" x14ac:dyDescent="0.4">
      <c r="O6560" s="4"/>
      <c r="P6560" s="4"/>
      <c r="V6560" s="4"/>
      <c r="W6560" s="4"/>
      <c r="AG6560" s="9"/>
      <c r="AT6560" s="4"/>
      <c r="AU6560" s="4"/>
      <c r="BA6560" s="4"/>
      <c r="BB6560" s="4"/>
    </row>
    <row r="6561" spans="15:54" x14ac:dyDescent="0.4">
      <c r="O6561" s="4"/>
      <c r="P6561" s="4"/>
      <c r="V6561" s="4"/>
      <c r="W6561" s="4"/>
      <c r="AG6561" s="9"/>
      <c r="AT6561" s="4"/>
      <c r="AU6561" s="4"/>
      <c r="BA6561" s="4"/>
      <c r="BB6561" s="4"/>
    </row>
    <row r="6562" spans="15:54" x14ac:dyDescent="0.4">
      <c r="O6562" s="4"/>
      <c r="P6562" s="4"/>
      <c r="V6562" s="4"/>
      <c r="W6562" s="4"/>
      <c r="AG6562" s="9"/>
      <c r="AT6562" s="4"/>
      <c r="AU6562" s="4"/>
      <c r="BA6562" s="4"/>
      <c r="BB6562" s="4"/>
    </row>
    <row r="6563" spans="15:54" x14ac:dyDescent="0.4">
      <c r="O6563" s="4"/>
      <c r="P6563" s="4"/>
      <c r="V6563" s="4"/>
      <c r="W6563" s="4"/>
      <c r="AG6563" s="9"/>
      <c r="AT6563" s="4"/>
      <c r="AU6563" s="4"/>
      <c r="BA6563" s="4"/>
      <c r="BB6563" s="4"/>
    </row>
    <row r="6564" spans="15:54" x14ac:dyDescent="0.4">
      <c r="O6564" s="4"/>
      <c r="P6564" s="4"/>
      <c r="V6564" s="4"/>
      <c r="W6564" s="4"/>
      <c r="AG6564" s="9"/>
      <c r="AT6564" s="4"/>
      <c r="AU6564" s="4"/>
      <c r="BA6564" s="4"/>
      <c r="BB6564" s="4"/>
    </row>
    <row r="6565" spans="15:54" x14ac:dyDescent="0.4">
      <c r="O6565" s="4"/>
      <c r="P6565" s="4"/>
      <c r="V6565" s="4"/>
      <c r="W6565" s="4"/>
      <c r="AG6565" s="9"/>
      <c r="AT6565" s="4"/>
      <c r="AU6565" s="4"/>
      <c r="BA6565" s="4"/>
      <c r="BB6565" s="4"/>
    </row>
    <row r="6566" spans="15:54" x14ac:dyDescent="0.4">
      <c r="O6566" s="4"/>
      <c r="P6566" s="4"/>
      <c r="V6566" s="4"/>
      <c r="W6566" s="4"/>
      <c r="AG6566" s="9"/>
      <c r="AT6566" s="4"/>
      <c r="AU6566" s="4"/>
      <c r="BA6566" s="4"/>
      <c r="BB6566" s="4"/>
    </row>
    <row r="6567" spans="15:54" x14ac:dyDescent="0.4">
      <c r="O6567" s="4"/>
      <c r="P6567" s="4"/>
      <c r="V6567" s="4"/>
      <c r="W6567" s="4"/>
      <c r="AG6567" s="9"/>
      <c r="AT6567" s="4"/>
      <c r="AU6567" s="4"/>
      <c r="BA6567" s="4"/>
      <c r="BB6567" s="4"/>
    </row>
    <row r="6568" spans="15:54" x14ac:dyDescent="0.4">
      <c r="O6568" s="4"/>
      <c r="P6568" s="4"/>
      <c r="V6568" s="4"/>
      <c r="W6568" s="4"/>
      <c r="AG6568" s="9"/>
      <c r="AT6568" s="4"/>
      <c r="AU6568" s="4"/>
      <c r="BA6568" s="4"/>
      <c r="BB6568" s="4"/>
    </row>
    <row r="6569" spans="15:54" x14ac:dyDescent="0.4">
      <c r="O6569" s="4"/>
      <c r="P6569" s="4"/>
      <c r="V6569" s="4"/>
      <c r="W6569" s="4"/>
      <c r="AG6569" s="9"/>
      <c r="AT6569" s="4"/>
      <c r="AU6569" s="4"/>
      <c r="BA6569" s="4"/>
      <c r="BB6569" s="4"/>
    </row>
    <row r="6570" spans="15:54" x14ac:dyDescent="0.4">
      <c r="O6570" s="4"/>
      <c r="P6570" s="4"/>
      <c r="V6570" s="4"/>
      <c r="W6570" s="4"/>
      <c r="AG6570" s="9"/>
      <c r="AT6570" s="4"/>
      <c r="AU6570" s="4"/>
      <c r="BA6570" s="4"/>
      <c r="BB6570" s="4"/>
    </row>
    <row r="6571" spans="15:54" x14ac:dyDescent="0.4">
      <c r="O6571" s="4"/>
      <c r="P6571" s="4"/>
      <c r="V6571" s="4"/>
      <c r="W6571" s="4"/>
      <c r="AG6571" s="9"/>
      <c r="AT6571" s="4"/>
      <c r="AU6571" s="4"/>
      <c r="BA6571" s="4"/>
      <c r="BB6571" s="4"/>
    </row>
    <row r="6572" spans="15:54" x14ac:dyDescent="0.4">
      <c r="O6572" s="4"/>
      <c r="P6572" s="4"/>
      <c r="V6572" s="4"/>
      <c r="W6572" s="4"/>
      <c r="AG6572" s="9"/>
      <c r="AT6572" s="4"/>
      <c r="AU6572" s="4"/>
      <c r="BA6572" s="4"/>
      <c r="BB6572" s="4"/>
    </row>
    <row r="6573" spans="15:54" x14ac:dyDescent="0.4">
      <c r="O6573" s="4"/>
      <c r="P6573" s="4"/>
      <c r="V6573" s="4"/>
      <c r="W6573" s="4"/>
      <c r="AG6573" s="9"/>
      <c r="AT6573" s="4"/>
      <c r="AU6573" s="4"/>
      <c r="BA6573" s="4"/>
      <c r="BB6573" s="4"/>
    </row>
    <row r="6574" spans="15:54" x14ac:dyDescent="0.4">
      <c r="O6574" s="4"/>
      <c r="P6574" s="4"/>
      <c r="V6574" s="4"/>
      <c r="W6574" s="4"/>
      <c r="AG6574" s="9"/>
      <c r="AT6574" s="4"/>
      <c r="AU6574" s="4"/>
      <c r="BA6574" s="4"/>
      <c r="BB6574" s="4"/>
    </row>
    <row r="6575" spans="15:54" x14ac:dyDescent="0.4">
      <c r="O6575" s="4"/>
      <c r="P6575" s="4"/>
      <c r="V6575" s="4"/>
      <c r="W6575" s="4"/>
      <c r="AG6575" s="9"/>
      <c r="AT6575" s="4"/>
      <c r="AU6575" s="4"/>
      <c r="BA6575" s="4"/>
      <c r="BB6575" s="4"/>
    </row>
    <row r="6576" spans="15:54" x14ac:dyDescent="0.4">
      <c r="O6576" s="4"/>
      <c r="P6576" s="4"/>
      <c r="V6576" s="4"/>
      <c r="W6576" s="4"/>
      <c r="AG6576" s="9"/>
      <c r="AT6576" s="4"/>
      <c r="AU6576" s="4"/>
      <c r="BA6576" s="4"/>
      <c r="BB6576" s="4"/>
    </row>
    <row r="6577" spans="15:54" x14ac:dyDescent="0.4">
      <c r="O6577" s="4"/>
      <c r="P6577" s="4"/>
      <c r="V6577" s="4"/>
      <c r="W6577" s="4"/>
      <c r="AG6577" s="9"/>
      <c r="AT6577" s="4"/>
      <c r="AU6577" s="4"/>
      <c r="BA6577" s="4"/>
      <c r="BB6577" s="4"/>
    </row>
    <row r="6578" spans="15:54" x14ac:dyDescent="0.4">
      <c r="O6578" s="4"/>
      <c r="P6578" s="4"/>
      <c r="V6578" s="4"/>
      <c r="W6578" s="4"/>
      <c r="AG6578" s="9"/>
      <c r="AT6578" s="4"/>
      <c r="AU6578" s="4"/>
      <c r="BA6578" s="4"/>
      <c r="BB6578" s="4"/>
    </row>
    <row r="6579" spans="15:54" x14ac:dyDescent="0.4">
      <c r="O6579" s="4"/>
      <c r="P6579" s="4"/>
      <c r="V6579" s="4"/>
      <c r="W6579" s="4"/>
      <c r="AG6579" s="9"/>
      <c r="AT6579" s="4"/>
      <c r="AU6579" s="4"/>
      <c r="BA6579" s="4"/>
      <c r="BB6579" s="4"/>
    </row>
    <row r="6580" spans="15:54" x14ac:dyDescent="0.4">
      <c r="O6580" s="4"/>
      <c r="P6580" s="4"/>
      <c r="V6580" s="4"/>
      <c r="W6580" s="4"/>
      <c r="AG6580" s="9"/>
      <c r="AT6580" s="4"/>
      <c r="AU6580" s="4"/>
      <c r="BA6580" s="4"/>
      <c r="BB6580" s="4"/>
    </row>
    <row r="6581" spans="15:54" x14ac:dyDescent="0.4">
      <c r="O6581" s="4"/>
      <c r="P6581" s="4"/>
      <c r="V6581" s="4"/>
      <c r="W6581" s="4"/>
      <c r="AG6581" s="9"/>
      <c r="AT6581" s="4"/>
      <c r="AU6581" s="4"/>
      <c r="BA6581" s="4"/>
      <c r="BB6581" s="4"/>
    </row>
    <row r="6582" spans="15:54" x14ac:dyDescent="0.4">
      <c r="O6582" s="4"/>
      <c r="P6582" s="4"/>
      <c r="V6582" s="4"/>
      <c r="W6582" s="4"/>
      <c r="AG6582" s="9"/>
      <c r="AT6582" s="4"/>
      <c r="AU6582" s="4"/>
      <c r="BA6582" s="4"/>
      <c r="BB6582" s="4"/>
    </row>
    <row r="6583" spans="15:54" x14ac:dyDescent="0.4">
      <c r="O6583" s="4"/>
      <c r="P6583" s="4"/>
      <c r="V6583" s="4"/>
      <c r="W6583" s="4"/>
      <c r="AG6583" s="9"/>
      <c r="AT6583" s="4"/>
      <c r="AU6583" s="4"/>
      <c r="BA6583" s="4"/>
      <c r="BB6583" s="4"/>
    </row>
    <row r="6584" spans="15:54" x14ac:dyDescent="0.4">
      <c r="O6584" s="4"/>
      <c r="P6584" s="4"/>
      <c r="V6584" s="4"/>
      <c r="W6584" s="4"/>
      <c r="AG6584" s="9"/>
      <c r="AT6584" s="4"/>
      <c r="AU6584" s="4"/>
      <c r="BA6584" s="4"/>
      <c r="BB6584" s="4"/>
    </row>
    <row r="6585" spans="15:54" x14ac:dyDescent="0.4">
      <c r="O6585" s="4"/>
      <c r="P6585" s="4"/>
      <c r="V6585" s="4"/>
      <c r="W6585" s="4"/>
      <c r="AG6585" s="9"/>
      <c r="AT6585" s="4"/>
      <c r="AU6585" s="4"/>
      <c r="BA6585" s="4"/>
      <c r="BB6585" s="4"/>
    </row>
    <row r="6586" spans="15:54" x14ac:dyDescent="0.4">
      <c r="O6586" s="4"/>
      <c r="P6586" s="4"/>
      <c r="V6586" s="4"/>
      <c r="W6586" s="4"/>
      <c r="AT6586" s="4"/>
      <c r="AU6586" s="4"/>
      <c r="BA6586" s="4"/>
      <c r="BB6586" s="4"/>
    </row>
    <row r="6587" spans="15:54" x14ac:dyDescent="0.4">
      <c r="O6587" s="4"/>
      <c r="P6587" s="4"/>
      <c r="V6587" s="4"/>
      <c r="W6587" s="4"/>
      <c r="AT6587" s="4"/>
      <c r="AU6587" s="4"/>
      <c r="BA6587" s="4"/>
      <c r="BB6587" s="4"/>
    </row>
    <row r="6588" spans="15:54" x14ac:dyDescent="0.4">
      <c r="O6588" s="4"/>
      <c r="P6588" s="4"/>
      <c r="V6588" s="4"/>
      <c r="W6588" s="4"/>
      <c r="AG6588" s="9"/>
      <c r="AT6588" s="4"/>
      <c r="AU6588" s="4"/>
      <c r="BA6588" s="4"/>
      <c r="BB6588" s="4"/>
    </row>
    <row r="6589" spans="15:54" x14ac:dyDescent="0.4">
      <c r="O6589" s="4"/>
      <c r="P6589" s="4"/>
      <c r="V6589" s="4"/>
      <c r="W6589" s="4"/>
      <c r="AG6589" s="9"/>
      <c r="AT6589" s="4"/>
      <c r="AU6589" s="4"/>
      <c r="BA6589" s="4"/>
      <c r="BB6589" s="4"/>
    </row>
    <row r="6590" spans="15:54" x14ac:dyDescent="0.4">
      <c r="O6590" s="4"/>
      <c r="P6590" s="4"/>
      <c r="V6590" s="4"/>
      <c r="W6590" s="4"/>
      <c r="AG6590" s="9"/>
      <c r="AT6590" s="4"/>
      <c r="AU6590" s="4"/>
      <c r="BA6590" s="4"/>
      <c r="BB6590" s="4"/>
    </row>
    <row r="6591" spans="15:54" x14ac:dyDescent="0.4">
      <c r="O6591" s="4"/>
      <c r="P6591" s="4"/>
      <c r="V6591" s="4"/>
      <c r="W6591" s="4"/>
      <c r="AG6591" s="9"/>
      <c r="AT6591" s="4"/>
      <c r="AU6591" s="4"/>
      <c r="BA6591" s="4"/>
      <c r="BB6591" s="4"/>
    </row>
    <row r="6592" spans="15:54" x14ac:dyDescent="0.4">
      <c r="O6592" s="4"/>
      <c r="P6592" s="4"/>
      <c r="V6592" s="4"/>
      <c r="W6592" s="4"/>
      <c r="AG6592" s="9"/>
      <c r="AT6592" s="4"/>
      <c r="AU6592" s="4"/>
      <c r="BA6592" s="4"/>
      <c r="BB6592" s="4"/>
    </row>
    <row r="6593" spans="15:54" x14ac:dyDescent="0.4">
      <c r="O6593" s="4"/>
      <c r="P6593" s="4"/>
      <c r="V6593" s="4"/>
      <c r="W6593" s="4"/>
      <c r="AG6593" s="9"/>
      <c r="AT6593" s="4"/>
      <c r="AU6593" s="4"/>
      <c r="BA6593" s="4"/>
      <c r="BB6593" s="4"/>
    </row>
    <row r="6594" spans="15:54" x14ac:dyDescent="0.4">
      <c r="O6594" s="4"/>
      <c r="P6594" s="4"/>
      <c r="V6594" s="4"/>
      <c r="W6594" s="4"/>
      <c r="AG6594" s="9"/>
      <c r="AT6594" s="4"/>
      <c r="AU6594" s="4"/>
      <c r="BA6594" s="4"/>
      <c r="BB6594" s="4"/>
    </row>
    <row r="6595" spans="15:54" x14ac:dyDescent="0.4">
      <c r="O6595" s="4"/>
      <c r="P6595" s="4"/>
      <c r="V6595" s="4"/>
      <c r="W6595" s="4"/>
      <c r="AG6595" s="9"/>
      <c r="AT6595" s="4"/>
      <c r="AU6595" s="4"/>
      <c r="BA6595" s="4"/>
      <c r="BB6595" s="4"/>
    </row>
    <row r="6596" spans="15:54" x14ac:dyDescent="0.4">
      <c r="O6596" s="4"/>
      <c r="P6596" s="4"/>
      <c r="V6596" s="4"/>
      <c r="W6596" s="4"/>
      <c r="AG6596" s="9"/>
      <c r="AT6596" s="4"/>
      <c r="AU6596" s="4"/>
      <c r="BA6596" s="4"/>
      <c r="BB6596" s="4"/>
    </row>
    <row r="6597" spans="15:54" x14ac:dyDescent="0.4">
      <c r="O6597" s="4"/>
      <c r="P6597" s="4"/>
      <c r="V6597" s="4"/>
      <c r="W6597" s="4"/>
      <c r="AG6597" s="9"/>
      <c r="AT6597" s="4"/>
      <c r="AU6597" s="4"/>
      <c r="BA6597" s="4"/>
      <c r="BB6597" s="4"/>
    </row>
    <row r="6598" spans="15:54" x14ac:dyDescent="0.4">
      <c r="O6598" s="4"/>
      <c r="P6598" s="4"/>
      <c r="V6598" s="4"/>
      <c r="W6598" s="4"/>
      <c r="AG6598" s="9"/>
      <c r="AT6598" s="4"/>
      <c r="AU6598" s="4"/>
      <c r="BA6598" s="4"/>
      <c r="BB6598" s="4"/>
    </row>
    <row r="6599" spans="15:54" x14ac:dyDescent="0.4">
      <c r="O6599" s="4"/>
      <c r="P6599" s="4"/>
      <c r="V6599" s="4"/>
      <c r="W6599" s="4"/>
      <c r="AG6599" s="9"/>
      <c r="AT6599" s="4"/>
      <c r="AU6599" s="4"/>
      <c r="BA6599" s="4"/>
      <c r="BB6599" s="4"/>
    </row>
    <row r="6600" spans="15:54" x14ac:dyDescent="0.4">
      <c r="O6600" s="4"/>
      <c r="P6600" s="4"/>
      <c r="V6600" s="4"/>
      <c r="W6600" s="4"/>
      <c r="AG6600" s="9"/>
      <c r="AT6600" s="4"/>
      <c r="AU6600" s="4"/>
      <c r="BA6600" s="4"/>
      <c r="BB6600" s="4"/>
    </row>
    <row r="6601" spans="15:54" x14ac:dyDescent="0.4">
      <c r="O6601" s="4"/>
      <c r="P6601" s="4"/>
      <c r="V6601" s="4"/>
      <c r="W6601" s="4"/>
      <c r="AG6601" s="9"/>
      <c r="AT6601" s="4"/>
      <c r="AU6601" s="4"/>
      <c r="BA6601" s="4"/>
      <c r="BB6601" s="4"/>
    </row>
    <row r="6602" spans="15:54" x14ac:dyDescent="0.4">
      <c r="O6602" s="4"/>
      <c r="P6602" s="4"/>
      <c r="V6602" s="4"/>
      <c r="W6602" s="4"/>
      <c r="AG6602" s="9"/>
      <c r="AT6602" s="4"/>
      <c r="AU6602" s="4"/>
      <c r="BA6602" s="4"/>
      <c r="BB6602" s="4"/>
    </row>
    <row r="6603" spans="15:54" x14ac:dyDescent="0.4">
      <c r="O6603" s="4"/>
      <c r="P6603" s="4"/>
      <c r="V6603" s="4"/>
      <c r="W6603" s="4"/>
      <c r="AG6603" s="9"/>
      <c r="AT6603" s="4"/>
      <c r="AU6603" s="4"/>
      <c r="BA6603" s="4"/>
      <c r="BB6603" s="4"/>
    </row>
    <row r="6604" spans="15:54" x14ac:dyDescent="0.4">
      <c r="O6604" s="4"/>
      <c r="P6604" s="4"/>
      <c r="V6604" s="4"/>
      <c r="W6604" s="4"/>
      <c r="AG6604" s="9"/>
      <c r="AT6604" s="4"/>
      <c r="AU6604" s="4"/>
      <c r="BA6604" s="4"/>
      <c r="BB6604" s="4"/>
    </row>
    <row r="6605" spans="15:54" x14ac:dyDescent="0.4">
      <c r="O6605" s="4"/>
      <c r="P6605" s="4"/>
      <c r="V6605" s="4"/>
      <c r="W6605" s="4"/>
      <c r="AG6605" s="9"/>
      <c r="AT6605" s="4"/>
      <c r="AU6605" s="4"/>
      <c r="BA6605" s="4"/>
      <c r="BB6605" s="4"/>
    </row>
    <row r="6606" spans="15:54" x14ac:dyDescent="0.4">
      <c r="O6606" s="4"/>
      <c r="P6606" s="4"/>
      <c r="V6606" s="4"/>
      <c r="W6606" s="4"/>
      <c r="AG6606" s="9"/>
      <c r="AT6606" s="4"/>
      <c r="AU6606" s="4"/>
      <c r="BA6606" s="4"/>
      <c r="BB6606" s="4"/>
    </row>
    <row r="6607" spans="15:54" x14ac:dyDescent="0.4">
      <c r="O6607" s="4"/>
      <c r="P6607" s="4"/>
      <c r="V6607" s="4"/>
      <c r="W6607" s="4"/>
      <c r="AT6607" s="4"/>
      <c r="AU6607" s="4"/>
      <c r="BA6607" s="4"/>
      <c r="BB6607" s="4"/>
    </row>
    <row r="6608" spans="15:54" x14ac:dyDescent="0.4">
      <c r="O6608" s="4"/>
      <c r="P6608" s="4"/>
      <c r="V6608" s="4"/>
      <c r="W6608" s="4"/>
      <c r="AG6608" s="9"/>
      <c r="AT6608" s="4"/>
      <c r="AU6608" s="4"/>
      <c r="BA6608" s="4"/>
      <c r="BB6608" s="4"/>
    </row>
    <row r="6609" spans="15:54" x14ac:dyDescent="0.4">
      <c r="O6609" s="4"/>
      <c r="P6609" s="4"/>
      <c r="V6609" s="4"/>
      <c r="W6609" s="4"/>
      <c r="AG6609" s="9"/>
      <c r="AT6609" s="4"/>
      <c r="AU6609" s="4"/>
      <c r="BA6609" s="4"/>
      <c r="BB6609" s="4"/>
    </row>
    <row r="6610" spans="15:54" x14ac:dyDescent="0.4">
      <c r="O6610" s="4"/>
      <c r="P6610" s="4"/>
      <c r="V6610" s="4"/>
      <c r="W6610" s="4"/>
      <c r="AG6610" s="9"/>
      <c r="AT6610" s="4"/>
      <c r="AU6610" s="4"/>
      <c r="BA6610" s="4"/>
      <c r="BB6610" s="4"/>
    </row>
    <row r="6611" spans="15:54" x14ac:dyDescent="0.4">
      <c r="O6611" s="4"/>
      <c r="P6611" s="4"/>
      <c r="V6611" s="4"/>
      <c r="W6611" s="4"/>
      <c r="AG6611" s="9"/>
      <c r="AT6611" s="4"/>
      <c r="AU6611" s="4"/>
      <c r="BA6611" s="4"/>
      <c r="BB6611" s="4"/>
    </row>
    <row r="6612" spans="15:54" x14ac:dyDescent="0.4">
      <c r="O6612" s="4"/>
      <c r="P6612" s="4"/>
      <c r="V6612" s="4"/>
      <c r="W6612" s="4"/>
      <c r="AG6612" s="9"/>
      <c r="AT6612" s="4"/>
      <c r="AU6612" s="4"/>
      <c r="BA6612" s="4"/>
      <c r="BB6612" s="4"/>
    </row>
    <row r="6613" spans="15:54" x14ac:dyDescent="0.4">
      <c r="O6613" s="4"/>
      <c r="P6613" s="4"/>
      <c r="V6613" s="4"/>
      <c r="W6613" s="4"/>
      <c r="AG6613" s="9"/>
      <c r="AT6613" s="4"/>
      <c r="AU6613" s="4"/>
      <c r="BA6613" s="4"/>
      <c r="BB6613" s="4"/>
    </row>
    <row r="6614" spans="15:54" x14ac:dyDescent="0.4">
      <c r="O6614" s="4"/>
      <c r="P6614" s="4"/>
      <c r="V6614" s="4"/>
      <c r="W6614" s="4"/>
      <c r="AG6614" s="9"/>
      <c r="AT6614" s="4"/>
      <c r="AU6614" s="4"/>
      <c r="BA6614" s="4"/>
      <c r="BB6614" s="4"/>
    </row>
    <row r="6615" spans="15:54" x14ac:dyDescent="0.4">
      <c r="O6615" s="4"/>
      <c r="P6615" s="4"/>
      <c r="V6615" s="4"/>
      <c r="W6615" s="4"/>
      <c r="AG6615" s="9"/>
      <c r="AT6615" s="4"/>
      <c r="AU6615" s="4"/>
      <c r="BA6615" s="4"/>
      <c r="BB6615" s="4"/>
    </row>
    <row r="6616" spans="15:54" x14ac:dyDescent="0.4">
      <c r="O6616" s="4"/>
      <c r="P6616" s="4"/>
      <c r="V6616" s="4"/>
      <c r="W6616" s="4"/>
      <c r="AG6616" s="9"/>
      <c r="AT6616" s="4"/>
      <c r="AU6616" s="4"/>
      <c r="BA6616" s="4"/>
      <c r="BB6616" s="4"/>
    </row>
    <row r="6617" spans="15:54" x14ac:dyDescent="0.4">
      <c r="O6617" s="4"/>
      <c r="P6617" s="4"/>
      <c r="V6617" s="4"/>
      <c r="W6617" s="4"/>
      <c r="AG6617" s="9"/>
      <c r="AT6617" s="4"/>
      <c r="AU6617" s="4"/>
      <c r="BA6617" s="4"/>
      <c r="BB6617" s="4"/>
    </row>
    <row r="6618" spans="15:54" x14ac:dyDescent="0.4">
      <c r="O6618" s="4"/>
      <c r="P6618" s="4"/>
      <c r="V6618" s="4"/>
      <c r="W6618" s="4"/>
      <c r="AG6618" s="9"/>
      <c r="AT6618" s="4"/>
      <c r="AU6618" s="4"/>
      <c r="BA6618" s="4"/>
      <c r="BB6618" s="4"/>
    </row>
    <row r="6619" spans="15:54" x14ac:dyDescent="0.4">
      <c r="O6619" s="4"/>
      <c r="P6619" s="4"/>
      <c r="V6619" s="4"/>
      <c r="W6619" s="4"/>
      <c r="AG6619" s="9"/>
      <c r="AT6619" s="4"/>
      <c r="AU6619" s="4"/>
      <c r="BA6619" s="4"/>
      <c r="BB6619" s="4"/>
    </row>
    <row r="6620" spans="15:54" x14ac:dyDescent="0.4">
      <c r="O6620" s="4"/>
      <c r="P6620" s="4"/>
      <c r="V6620" s="4"/>
      <c r="W6620" s="4"/>
      <c r="AG6620" s="9"/>
      <c r="AT6620" s="4"/>
      <c r="AU6620" s="4"/>
      <c r="BA6620" s="4"/>
      <c r="BB6620" s="4"/>
    </row>
    <row r="6621" spans="15:54" x14ac:dyDescent="0.4">
      <c r="O6621" s="4"/>
      <c r="P6621" s="4"/>
      <c r="V6621" s="4"/>
      <c r="W6621" s="4"/>
      <c r="AG6621" s="9"/>
      <c r="AT6621" s="4"/>
      <c r="AU6621" s="4"/>
      <c r="BA6621" s="4"/>
      <c r="BB6621" s="4"/>
    </row>
    <row r="6622" spans="15:54" x14ac:dyDescent="0.4">
      <c r="O6622" s="4"/>
      <c r="P6622" s="4"/>
      <c r="V6622" s="4"/>
      <c r="W6622" s="4"/>
      <c r="AG6622" s="9"/>
      <c r="AT6622" s="4"/>
      <c r="AU6622" s="4"/>
      <c r="BA6622" s="4"/>
      <c r="BB6622" s="4"/>
    </row>
    <row r="6623" spans="15:54" x14ac:dyDescent="0.4">
      <c r="O6623" s="4"/>
      <c r="P6623" s="4"/>
      <c r="V6623" s="4"/>
      <c r="W6623" s="4"/>
      <c r="AG6623" s="9"/>
      <c r="AT6623" s="4"/>
      <c r="AU6623" s="4"/>
      <c r="BA6623" s="4"/>
      <c r="BB6623" s="4"/>
    </row>
    <row r="6624" spans="15:54" x14ac:dyDescent="0.4">
      <c r="O6624" s="4"/>
      <c r="P6624" s="4"/>
      <c r="V6624" s="4"/>
      <c r="W6624" s="4"/>
      <c r="AG6624" s="9"/>
      <c r="AT6624" s="4"/>
      <c r="AU6624" s="4"/>
      <c r="BA6624" s="4"/>
      <c r="BB6624" s="4"/>
    </row>
    <row r="6625" spans="15:54" x14ac:dyDescent="0.4">
      <c r="O6625" s="4"/>
      <c r="P6625" s="4"/>
      <c r="V6625" s="4"/>
      <c r="W6625" s="4"/>
      <c r="AG6625" s="9"/>
      <c r="AT6625" s="4"/>
      <c r="AU6625" s="4"/>
      <c r="BA6625" s="4"/>
      <c r="BB6625" s="4"/>
    </row>
    <row r="6626" spans="15:54" x14ac:dyDescent="0.4">
      <c r="O6626" s="4"/>
      <c r="P6626" s="4"/>
      <c r="V6626" s="4"/>
      <c r="W6626" s="4"/>
      <c r="AG6626" s="9"/>
      <c r="AT6626" s="4"/>
      <c r="AU6626" s="4"/>
      <c r="BA6626" s="4"/>
      <c r="BB6626" s="4"/>
    </row>
    <row r="6627" spans="15:54" x14ac:dyDescent="0.4">
      <c r="O6627" s="4"/>
      <c r="P6627" s="4"/>
      <c r="V6627" s="4"/>
      <c r="W6627" s="4"/>
      <c r="AG6627" s="9"/>
      <c r="AT6627" s="4"/>
      <c r="AU6627" s="4"/>
      <c r="BA6627" s="4"/>
      <c r="BB6627" s="4"/>
    </row>
    <row r="6628" spans="15:54" x14ac:dyDescent="0.4">
      <c r="O6628" s="4"/>
      <c r="P6628" s="4"/>
      <c r="V6628" s="4"/>
      <c r="W6628" s="4"/>
      <c r="AG6628" s="9"/>
      <c r="AT6628" s="4"/>
      <c r="AU6628" s="4"/>
      <c r="BA6628" s="4"/>
      <c r="BB6628" s="4"/>
    </row>
    <row r="6629" spans="15:54" x14ac:dyDescent="0.4">
      <c r="O6629" s="4"/>
      <c r="P6629" s="4"/>
      <c r="V6629" s="4"/>
      <c r="W6629" s="4"/>
      <c r="AG6629" s="9"/>
      <c r="AT6629" s="4"/>
      <c r="AU6629" s="4"/>
      <c r="BA6629" s="4"/>
      <c r="BB6629" s="4"/>
    </row>
    <row r="6630" spans="15:54" x14ac:dyDescent="0.4">
      <c r="O6630" s="4"/>
      <c r="P6630" s="4"/>
      <c r="V6630" s="4"/>
      <c r="W6630" s="4"/>
      <c r="AG6630" s="9"/>
      <c r="AT6630" s="4"/>
      <c r="AU6630" s="4"/>
      <c r="BA6630" s="4"/>
      <c r="BB6630" s="4"/>
    </row>
    <row r="6631" spans="15:54" x14ac:dyDescent="0.4">
      <c r="O6631" s="4"/>
      <c r="P6631" s="4"/>
      <c r="V6631" s="4"/>
      <c r="W6631" s="4"/>
      <c r="AG6631" s="9"/>
      <c r="AT6631" s="4"/>
      <c r="AU6631" s="4"/>
      <c r="BA6631" s="4"/>
      <c r="BB6631" s="4"/>
    </row>
    <row r="6632" spans="15:54" x14ac:dyDescent="0.4">
      <c r="O6632" s="4"/>
      <c r="P6632" s="4"/>
      <c r="V6632" s="4"/>
      <c r="W6632" s="4"/>
      <c r="AG6632" s="9"/>
      <c r="AT6632" s="4"/>
      <c r="AU6632" s="4"/>
      <c r="BA6632" s="4"/>
      <c r="BB6632" s="4"/>
    </row>
    <row r="6633" spans="15:54" x14ac:dyDescent="0.4">
      <c r="O6633" s="4"/>
      <c r="P6633" s="4"/>
      <c r="V6633" s="4"/>
      <c r="W6633" s="4"/>
      <c r="AG6633" s="9"/>
      <c r="AT6633" s="4"/>
      <c r="AU6633" s="4"/>
      <c r="BA6633" s="4"/>
      <c r="BB6633" s="4"/>
    </row>
    <row r="6634" spans="15:54" x14ac:dyDescent="0.4">
      <c r="O6634" s="4"/>
      <c r="P6634" s="4"/>
      <c r="V6634" s="4"/>
      <c r="W6634" s="4"/>
      <c r="AG6634" s="9"/>
      <c r="AT6634" s="4"/>
      <c r="AU6634" s="4"/>
      <c r="BA6634" s="4"/>
      <c r="BB6634" s="4"/>
    </row>
    <row r="6635" spans="15:54" x14ac:dyDescent="0.4">
      <c r="O6635" s="4"/>
      <c r="P6635" s="4"/>
      <c r="V6635" s="4"/>
      <c r="W6635" s="4"/>
      <c r="AG6635" s="9"/>
      <c r="AT6635" s="4"/>
      <c r="AU6635" s="4"/>
      <c r="BA6635" s="4"/>
      <c r="BB6635" s="4"/>
    </row>
    <row r="6636" spans="15:54" x14ac:dyDescent="0.4">
      <c r="O6636" s="4"/>
      <c r="P6636" s="4"/>
      <c r="V6636" s="4"/>
      <c r="W6636" s="4"/>
      <c r="AG6636" s="9"/>
      <c r="AT6636" s="4"/>
      <c r="AU6636" s="4"/>
      <c r="BA6636" s="4"/>
      <c r="BB6636" s="4"/>
    </row>
    <row r="6637" spans="15:54" x14ac:dyDescent="0.4">
      <c r="O6637" s="4"/>
      <c r="P6637" s="4"/>
      <c r="V6637" s="4"/>
      <c r="W6637" s="4"/>
      <c r="AG6637" s="9"/>
      <c r="AT6637" s="4"/>
      <c r="AU6637" s="4"/>
      <c r="BA6637" s="4"/>
      <c r="BB6637" s="4"/>
    </row>
    <row r="6638" spans="15:54" x14ac:dyDescent="0.4">
      <c r="O6638" s="4"/>
      <c r="P6638" s="4"/>
      <c r="V6638" s="4"/>
      <c r="W6638" s="4"/>
      <c r="AG6638" s="9"/>
      <c r="AT6638" s="4"/>
      <c r="AU6638" s="4"/>
      <c r="BA6638" s="4"/>
      <c r="BB6638" s="4"/>
    </row>
    <row r="6639" spans="15:54" x14ac:dyDescent="0.4">
      <c r="O6639" s="4"/>
      <c r="P6639" s="4"/>
      <c r="V6639" s="4"/>
      <c r="W6639" s="4"/>
      <c r="AG6639" s="9"/>
      <c r="AT6639" s="4"/>
      <c r="AU6639" s="4"/>
      <c r="BA6639" s="4"/>
      <c r="BB6639" s="4"/>
    </row>
    <row r="6640" spans="15:54" x14ac:dyDescent="0.4">
      <c r="O6640" s="4"/>
      <c r="P6640" s="4"/>
      <c r="V6640" s="4"/>
      <c r="W6640" s="4"/>
      <c r="AG6640" s="9"/>
      <c r="AT6640" s="4"/>
      <c r="AU6640" s="4"/>
      <c r="BA6640" s="4"/>
      <c r="BB6640" s="4"/>
    </row>
    <row r="6641" spans="15:54" x14ac:dyDescent="0.4">
      <c r="O6641" s="4"/>
      <c r="P6641" s="4"/>
      <c r="V6641" s="4"/>
      <c r="W6641" s="4"/>
      <c r="AG6641" s="9"/>
      <c r="AT6641" s="4"/>
      <c r="AU6641" s="4"/>
      <c r="BA6641" s="4"/>
      <c r="BB6641" s="4"/>
    </row>
    <row r="6642" spans="15:54" x14ac:dyDescent="0.4">
      <c r="O6642" s="4"/>
      <c r="P6642" s="4"/>
      <c r="V6642" s="4"/>
      <c r="W6642" s="4"/>
      <c r="AG6642" s="9"/>
      <c r="AT6642" s="4"/>
      <c r="AU6642" s="4"/>
      <c r="BA6642" s="4"/>
      <c r="BB6642" s="4"/>
    </row>
    <row r="6643" spans="15:54" x14ac:dyDescent="0.4">
      <c r="O6643" s="4"/>
      <c r="P6643" s="4"/>
      <c r="V6643" s="4"/>
      <c r="W6643" s="4"/>
      <c r="AG6643" s="9"/>
      <c r="AT6643" s="4"/>
      <c r="AU6643" s="4"/>
      <c r="BA6643" s="4"/>
      <c r="BB6643" s="4"/>
    </row>
    <row r="6644" spans="15:54" x14ac:dyDescent="0.4">
      <c r="O6644" s="4"/>
      <c r="P6644" s="4"/>
      <c r="V6644" s="4"/>
      <c r="W6644" s="4"/>
      <c r="AG6644" s="9"/>
      <c r="AT6644" s="4"/>
      <c r="AU6644" s="4"/>
      <c r="BA6644" s="4"/>
      <c r="BB6644" s="4"/>
    </row>
    <row r="6645" spans="15:54" x14ac:dyDescent="0.4">
      <c r="O6645" s="4"/>
      <c r="P6645" s="4"/>
      <c r="V6645" s="4"/>
      <c r="W6645" s="4"/>
      <c r="AG6645" s="9"/>
      <c r="AT6645" s="4"/>
      <c r="AU6645" s="4"/>
      <c r="BA6645" s="4"/>
      <c r="BB6645" s="4"/>
    </row>
    <row r="6646" spans="15:54" x14ac:dyDescent="0.4">
      <c r="O6646" s="4"/>
      <c r="P6646" s="4"/>
      <c r="V6646" s="4"/>
      <c r="W6646" s="4"/>
      <c r="AG6646" s="9"/>
      <c r="AT6646" s="4"/>
      <c r="AU6646" s="4"/>
      <c r="BA6646" s="4"/>
      <c r="BB6646" s="4"/>
    </row>
    <row r="6647" spans="15:54" x14ac:dyDescent="0.4">
      <c r="O6647" s="4"/>
      <c r="P6647" s="4"/>
      <c r="V6647" s="4"/>
      <c r="W6647" s="4"/>
      <c r="AG6647" s="9"/>
      <c r="AT6647" s="4"/>
      <c r="AU6647" s="4"/>
      <c r="BA6647" s="4"/>
      <c r="BB6647" s="4"/>
    </row>
    <row r="6648" spans="15:54" x14ac:dyDescent="0.4">
      <c r="O6648" s="4"/>
      <c r="P6648" s="4"/>
      <c r="V6648" s="4"/>
      <c r="W6648" s="4"/>
      <c r="AG6648" s="9"/>
      <c r="AT6648" s="4"/>
      <c r="AU6648" s="4"/>
      <c r="BA6648" s="4"/>
      <c r="BB6648" s="4"/>
    </row>
    <row r="6649" spans="15:54" x14ac:dyDescent="0.4">
      <c r="O6649" s="4"/>
      <c r="P6649" s="4"/>
      <c r="V6649" s="4"/>
      <c r="W6649" s="4"/>
      <c r="AG6649" s="9"/>
      <c r="AT6649" s="4"/>
      <c r="AU6649" s="4"/>
      <c r="BA6649" s="4"/>
      <c r="BB6649" s="4"/>
    </row>
    <row r="6650" spans="15:54" x14ac:dyDescent="0.4">
      <c r="O6650" s="4"/>
      <c r="P6650" s="4"/>
      <c r="V6650" s="4"/>
      <c r="W6650" s="4"/>
      <c r="AG6650" s="9"/>
      <c r="AT6650" s="4"/>
      <c r="AU6650" s="4"/>
      <c r="BA6650" s="4"/>
      <c r="BB6650" s="4"/>
    </row>
    <row r="6651" spans="15:54" x14ac:dyDescent="0.4">
      <c r="O6651" s="4"/>
      <c r="P6651" s="4"/>
      <c r="V6651" s="4"/>
      <c r="W6651" s="4"/>
      <c r="AG6651" s="9"/>
      <c r="AT6651" s="4"/>
      <c r="AU6651" s="4"/>
      <c r="BA6651" s="4"/>
      <c r="BB6651" s="4"/>
    </row>
    <row r="6652" spans="15:54" x14ac:dyDescent="0.4">
      <c r="O6652" s="4"/>
      <c r="P6652" s="4"/>
      <c r="V6652" s="4"/>
      <c r="W6652" s="4"/>
      <c r="AG6652" s="9"/>
      <c r="AT6652" s="4"/>
      <c r="AU6652" s="4"/>
      <c r="BA6652" s="4"/>
      <c r="BB6652" s="4"/>
    </row>
    <row r="6653" spans="15:54" x14ac:dyDescent="0.4">
      <c r="O6653" s="4"/>
      <c r="P6653" s="4"/>
      <c r="V6653" s="4"/>
      <c r="W6653" s="4"/>
      <c r="AG6653" s="9"/>
      <c r="AT6653" s="4"/>
      <c r="AU6653" s="4"/>
      <c r="BA6653" s="4"/>
      <c r="BB6653" s="4"/>
    </row>
    <row r="6654" spans="15:54" x14ac:dyDescent="0.4">
      <c r="O6654" s="4"/>
      <c r="P6654" s="4"/>
      <c r="V6654" s="4"/>
      <c r="W6654" s="4"/>
      <c r="AG6654" s="9"/>
      <c r="AT6654" s="4"/>
      <c r="AU6654" s="4"/>
      <c r="BA6654" s="4"/>
      <c r="BB6654" s="4"/>
    </row>
    <row r="6655" spans="15:54" x14ac:dyDescent="0.4">
      <c r="O6655" s="4"/>
      <c r="P6655" s="4"/>
      <c r="V6655" s="4"/>
      <c r="W6655" s="4"/>
      <c r="AG6655" s="9"/>
      <c r="AT6655" s="4"/>
      <c r="AU6655" s="4"/>
      <c r="BA6655" s="4"/>
      <c r="BB6655" s="4"/>
    </row>
    <row r="6656" spans="15:54" x14ac:dyDescent="0.4">
      <c r="O6656" s="4"/>
      <c r="P6656" s="4"/>
      <c r="V6656" s="4"/>
      <c r="W6656" s="4"/>
      <c r="AG6656" s="9"/>
      <c r="AT6656" s="4"/>
      <c r="AU6656" s="4"/>
      <c r="BA6656" s="4"/>
      <c r="BB6656" s="4"/>
    </row>
    <row r="6657" spans="15:54" x14ac:dyDescent="0.4">
      <c r="O6657" s="4"/>
      <c r="P6657" s="4"/>
      <c r="V6657" s="4"/>
      <c r="W6657" s="4"/>
      <c r="AG6657" s="9"/>
      <c r="AT6657" s="4"/>
      <c r="AU6657" s="4"/>
      <c r="BA6657" s="4"/>
      <c r="BB6657" s="4"/>
    </row>
    <row r="6658" spans="15:54" x14ac:dyDescent="0.4">
      <c r="O6658" s="4"/>
      <c r="P6658" s="4"/>
      <c r="V6658" s="4"/>
      <c r="W6658" s="4"/>
      <c r="AG6658" s="9"/>
      <c r="AT6658" s="4"/>
      <c r="AU6658" s="4"/>
      <c r="BA6658" s="4"/>
      <c r="BB6658" s="4"/>
    </row>
    <row r="6659" spans="15:54" x14ac:dyDescent="0.4">
      <c r="O6659" s="4"/>
      <c r="P6659" s="4"/>
      <c r="V6659" s="4"/>
      <c r="W6659" s="4"/>
      <c r="AG6659" s="9"/>
      <c r="AT6659" s="4"/>
      <c r="AU6659" s="4"/>
      <c r="BA6659" s="4"/>
      <c r="BB6659" s="4"/>
    </row>
    <row r="6660" spans="15:54" x14ac:dyDescent="0.4">
      <c r="O6660" s="4"/>
      <c r="P6660" s="4"/>
      <c r="V6660" s="4"/>
      <c r="W6660" s="4"/>
      <c r="AG6660" s="9"/>
      <c r="AT6660" s="4"/>
      <c r="AU6660" s="4"/>
      <c r="BA6660" s="4"/>
      <c r="BB6660" s="4"/>
    </row>
    <row r="6661" spans="15:54" x14ac:dyDescent="0.4">
      <c r="O6661" s="4"/>
      <c r="P6661" s="4"/>
      <c r="V6661" s="4"/>
      <c r="W6661" s="4"/>
      <c r="AG6661" s="9"/>
      <c r="AT6661" s="4"/>
      <c r="AU6661" s="4"/>
      <c r="BA6661" s="4"/>
      <c r="BB6661" s="4"/>
    </row>
    <row r="6662" spans="15:54" x14ac:dyDescent="0.4">
      <c r="O6662" s="4"/>
      <c r="P6662" s="4"/>
      <c r="V6662" s="4"/>
      <c r="W6662" s="4"/>
      <c r="AG6662" s="9"/>
      <c r="AT6662" s="4"/>
      <c r="AU6662" s="4"/>
      <c r="BA6662" s="4"/>
      <c r="BB6662" s="4"/>
    </row>
    <row r="6663" spans="15:54" x14ac:dyDescent="0.4">
      <c r="O6663" s="4"/>
      <c r="P6663" s="4"/>
      <c r="V6663" s="4"/>
      <c r="W6663" s="4"/>
      <c r="AG6663" s="9"/>
      <c r="AT6663" s="4"/>
      <c r="AU6663" s="4"/>
      <c r="BA6663" s="4"/>
      <c r="BB6663" s="4"/>
    </row>
    <row r="6664" spans="15:54" x14ac:dyDescent="0.4">
      <c r="O6664" s="4"/>
      <c r="P6664" s="4"/>
      <c r="V6664" s="4"/>
      <c r="W6664" s="4"/>
      <c r="AG6664" s="9"/>
      <c r="AT6664" s="4"/>
      <c r="AU6664" s="4"/>
      <c r="BA6664" s="4"/>
      <c r="BB6664" s="4"/>
    </row>
    <row r="6665" spans="15:54" x14ac:dyDescent="0.4">
      <c r="O6665" s="4"/>
      <c r="P6665" s="4"/>
      <c r="V6665" s="4"/>
      <c r="W6665" s="4"/>
      <c r="AG6665" s="9"/>
      <c r="AT6665" s="4"/>
      <c r="AU6665" s="4"/>
      <c r="BA6665" s="4"/>
      <c r="BB6665" s="4"/>
    </row>
    <row r="6666" spans="15:54" x14ac:dyDescent="0.4">
      <c r="O6666" s="4"/>
      <c r="P6666" s="4"/>
      <c r="V6666" s="4"/>
      <c r="W6666" s="4"/>
      <c r="AG6666" s="9"/>
      <c r="AT6666" s="4"/>
      <c r="AU6666" s="4"/>
      <c r="BA6666" s="4"/>
      <c r="BB6666" s="4"/>
    </row>
    <row r="6667" spans="15:54" x14ac:dyDescent="0.4">
      <c r="O6667" s="4"/>
      <c r="P6667" s="4"/>
      <c r="V6667" s="4"/>
      <c r="W6667" s="4"/>
      <c r="AG6667" s="9"/>
      <c r="AT6667" s="4"/>
      <c r="AU6667" s="4"/>
      <c r="BA6667" s="4"/>
      <c r="BB6667" s="4"/>
    </row>
    <row r="6668" spans="15:54" x14ac:dyDescent="0.4">
      <c r="O6668" s="4"/>
      <c r="P6668" s="4"/>
      <c r="V6668" s="4"/>
      <c r="W6668" s="4"/>
      <c r="AT6668" s="4"/>
      <c r="AU6668" s="4"/>
      <c r="BA6668" s="4"/>
      <c r="BB6668" s="4"/>
    </row>
    <row r="6669" spans="15:54" x14ac:dyDescent="0.4">
      <c r="O6669" s="4"/>
      <c r="P6669" s="4"/>
      <c r="V6669" s="4"/>
      <c r="W6669" s="4"/>
      <c r="AG6669" s="9"/>
      <c r="AT6669" s="4"/>
      <c r="AU6669" s="4"/>
      <c r="BA6669" s="4"/>
      <c r="BB6669" s="4"/>
    </row>
    <row r="6670" spans="15:54" x14ac:dyDescent="0.4">
      <c r="O6670" s="4"/>
      <c r="P6670" s="4"/>
      <c r="V6670" s="4"/>
      <c r="W6670" s="4"/>
      <c r="AG6670" s="9"/>
      <c r="AT6670" s="4"/>
      <c r="AU6670" s="4"/>
      <c r="BA6670" s="4"/>
      <c r="BB6670" s="4"/>
    </row>
    <row r="6671" spans="15:54" x14ac:dyDescent="0.4">
      <c r="O6671" s="4"/>
      <c r="P6671" s="4"/>
      <c r="V6671" s="4"/>
      <c r="W6671" s="4"/>
      <c r="AG6671" s="9"/>
      <c r="AT6671" s="4"/>
      <c r="AU6671" s="4"/>
      <c r="BA6671" s="4"/>
      <c r="BB6671" s="4"/>
    </row>
    <row r="6672" spans="15:54" x14ac:dyDescent="0.4">
      <c r="O6672" s="4"/>
      <c r="P6672" s="4"/>
      <c r="V6672" s="4"/>
      <c r="W6672" s="4"/>
      <c r="AG6672" s="9"/>
      <c r="AT6672" s="4"/>
      <c r="AU6672" s="4"/>
      <c r="BA6672" s="4"/>
      <c r="BB6672" s="4"/>
    </row>
    <row r="6673" spans="15:54" x14ac:dyDescent="0.4">
      <c r="O6673" s="4"/>
      <c r="P6673" s="4"/>
      <c r="V6673" s="4"/>
      <c r="W6673" s="4"/>
      <c r="AG6673" s="9"/>
      <c r="AT6673" s="4"/>
      <c r="AU6673" s="4"/>
      <c r="BA6673" s="4"/>
      <c r="BB6673" s="4"/>
    </row>
    <row r="6674" spans="15:54" x14ac:dyDescent="0.4">
      <c r="O6674" s="4"/>
      <c r="P6674" s="4"/>
      <c r="V6674" s="4"/>
      <c r="W6674" s="4"/>
      <c r="AG6674" s="9"/>
      <c r="AT6674" s="4"/>
      <c r="AU6674" s="4"/>
      <c r="BA6674" s="4"/>
      <c r="BB6674" s="4"/>
    </row>
    <row r="6675" spans="15:54" x14ac:dyDescent="0.4">
      <c r="O6675" s="4"/>
      <c r="P6675" s="4"/>
      <c r="V6675" s="4"/>
      <c r="W6675" s="4"/>
      <c r="AG6675" s="9"/>
      <c r="AT6675" s="4"/>
      <c r="AU6675" s="4"/>
      <c r="BA6675" s="4"/>
      <c r="BB6675" s="4"/>
    </row>
    <row r="6676" spans="15:54" x14ac:dyDescent="0.4">
      <c r="O6676" s="4"/>
      <c r="P6676" s="4"/>
      <c r="V6676" s="4"/>
      <c r="W6676" s="4"/>
      <c r="AG6676" s="9"/>
      <c r="AT6676" s="4"/>
      <c r="AU6676" s="4"/>
      <c r="BA6676" s="4"/>
      <c r="BB6676" s="4"/>
    </row>
    <row r="6677" spans="15:54" x14ac:dyDescent="0.4">
      <c r="O6677" s="4"/>
      <c r="P6677" s="4"/>
      <c r="V6677" s="4"/>
      <c r="W6677" s="4"/>
      <c r="AG6677" s="9"/>
      <c r="AT6677" s="4"/>
      <c r="AU6677" s="4"/>
      <c r="BA6677" s="4"/>
      <c r="BB6677" s="4"/>
    </row>
    <row r="6678" spans="15:54" x14ac:dyDescent="0.4">
      <c r="O6678" s="4"/>
      <c r="P6678" s="4"/>
      <c r="V6678" s="4"/>
      <c r="W6678" s="4"/>
      <c r="AG6678" s="9"/>
      <c r="AT6678" s="4"/>
      <c r="AU6678" s="4"/>
      <c r="BA6678" s="4"/>
      <c r="BB6678" s="4"/>
    </row>
    <row r="6679" spans="15:54" x14ac:dyDescent="0.4">
      <c r="O6679" s="4"/>
      <c r="P6679" s="4"/>
      <c r="V6679" s="4"/>
      <c r="W6679" s="4"/>
      <c r="AG6679" s="9"/>
      <c r="AT6679" s="4"/>
      <c r="AU6679" s="4"/>
      <c r="BA6679" s="4"/>
      <c r="BB6679" s="4"/>
    </row>
    <row r="6680" spans="15:54" x14ac:dyDescent="0.4">
      <c r="O6680" s="4"/>
      <c r="P6680" s="4"/>
      <c r="V6680" s="4"/>
      <c r="W6680" s="4"/>
      <c r="AG6680" s="9"/>
      <c r="AT6680" s="4"/>
      <c r="AU6680" s="4"/>
      <c r="BA6680" s="4"/>
      <c r="BB6680" s="4"/>
    </row>
    <row r="6681" spans="15:54" x14ac:dyDescent="0.4">
      <c r="O6681" s="4"/>
      <c r="P6681" s="4"/>
      <c r="V6681" s="4"/>
      <c r="W6681" s="4"/>
      <c r="AG6681" s="9"/>
      <c r="AT6681" s="4"/>
      <c r="AU6681" s="4"/>
      <c r="BA6681" s="4"/>
      <c r="BB6681" s="4"/>
    </row>
    <row r="6682" spans="15:54" x14ac:dyDescent="0.4">
      <c r="O6682" s="4"/>
      <c r="P6682" s="4"/>
      <c r="V6682" s="4"/>
      <c r="W6682" s="4"/>
      <c r="AG6682" s="9"/>
      <c r="AT6682" s="4"/>
      <c r="AU6682" s="4"/>
      <c r="BA6682" s="4"/>
      <c r="BB6682" s="4"/>
    </row>
    <row r="6683" spans="15:54" x14ac:dyDescent="0.4">
      <c r="O6683" s="4"/>
      <c r="P6683" s="4"/>
      <c r="V6683" s="4"/>
      <c r="W6683" s="4"/>
      <c r="AG6683" s="9"/>
      <c r="AT6683" s="4"/>
      <c r="AU6683" s="4"/>
      <c r="BA6683" s="4"/>
      <c r="BB6683" s="4"/>
    </row>
    <row r="6684" spans="15:54" x14ac:dyDescent="0.4">
      <c r="O6684" s="4"/>
      <c r="P6684" s="4"/>
      <c r="V6684" s="4"/>
      <c r="W6684" s="4"/>
      <c r="AG6684" s="9"/>
      <c r="AT6684" s="4"/>
      <c r="AU6684" s="4"/>
      <c r="BA6684" s="4"/>
      <c r="BB6684" s="4"/>
    </row>
    <row r="6685" spans="15:54" x14ac:dyDescent="0.4">
      <c r="O6685" s="4"/>
      <c r="P6685" s="4"/>
      <c r="V6685" s="4"/>
      <c r="W6685" s="4"/>
      <c r="AG6685" s="9"/>
      <c r="AT6685" s="4"/>
      <c r="AU6685" s="4"/>
      <c r="BA6685" s="4"/>
      <c r="BB6685" s="4"/>
    </row>
    <row r="6686" spans="15:54" x14ac:dyDescent="0.4">
      <c r="O6686" s="4"/>
      <c r="P6686" s="4"/>
      <c r="V6686" s="4"/>
      <c r="W6686" s="4"/>
      <c r="AG6686" s="9"/>
      <c r="AT6686" s="4"/>
      <c r="AU6686" s="4"/>
      <c r="BA6686" s="4"/>
      <c r="BB6686" s="4"/>
    </row>
    <row r="6687" spans="15:54" x14ac:dyDescent="0.4">
      <c r="O6687" s="4"/>
      <c r="P6687" s="4"/>
      <c r="V6687" s="4"/>
      <c r="W6687" s="4"/>
      <c r="AG6687" s="9"/>
      <c r="AT6687" s="4"/>
      <c r="AU6687" s="4"/>
      <c r="BA6687" s="4"/>
      <c r="BB6687" s="4"/>
    </row>
    <row r="6688" spans="15:54" x14ac:dyDescent="0.4">
      <c r="O6688" s="4"/>
      <c r="P6688" s="4"/>
      <c r="V6688" s="4"/>
      <c r="W6688" s="4"/>
      <c r="AT6688" s="4"/>
      <c r="AU6688" s="4"/>
      <c r="BA6688" s="4"/>
      <c r="BB6688" s="4"/>
    </row>
    <row r="6689" spans="15:54" x14ac:dyDescent="0.4">
      <c r="O6689" s="4"/>
      <c r="P6689" s="4"/>
      <c r="V6689" s="4"/>
      <c r="W6689" s="4"/>
      <c r="AG6689" s="9"/>
      <c r="AT6689" s="4"/>
      <c r="AU6689" s="4"/>
      <c r="BA6689" s="4"/>
      <c r="BB6689" s="4"/>
    </row>
    <row r="6690" spans="15:54" x14ac:dyDescent="0.4">
      <c r="O6690" s="4"/>
      <c r="P6690" s="4"/>
      <c r="V6690" s="4"/>
      <c r="W6690" s="4"/>
      <c r="AG6690" s="9"/>
      <c r="AT6690" s="4"/>
      <c r="AU6690" s="4"/>
      <c r="BA6690" s="4"/>
      <c r="BB6690" s="4"/>
    </row>
    <row r="6691" spans="15:54" x14ac:dyDescent="0.4">
      <c r="O6691" s="4"/>
      <c r="P6691" s="4"/>
      <c r="V6691" s="4"/>
      <c r="W6691" s="4"/>
      <c r="AG6691" s="9"/>
      <c r="AT6691" s="4"/>
      <c r="AU6691" s="4"/>
      <c r="BA6691" s="4"/>
      <c r="BB6691" s="4"/>
    </row>
    <row r="6692" spans="15:54" x14ac:dyDescent="0.4">
      <c r="O6692" s="4"/>
      <c r="P6692" s="4"/>
      <c r="V6692" s="4"/>
      <c r="W6692" s="4"/>
      <c r="AG6692" s="9"/>
      <c r="AT6692" s="4"/>
      <c r="AU6692" s="4"/>
      <c r="BA6692" s="4"/>
      <c r="BB6692" s="4"/>
    </row>
    <row r="6693" spans="15:54" x14ac:dyDescent="0.4">
      <c r="O6693" s="4"/>
      <c r="P6693" s="4"/>
      <c r="V6693" s="4"/>
      <c r="W6693" s="4"/>
      <c r="AG6693" s="9"/>
      <c r="AT6693" s="4"/>
      <c r="AU6693" s="4"/>
      <c r="BA6693" s="4"/>
      <c r="BB6693" s="4"/>
    </row>
    <row r="6694" spans="15:54" x14ac:dyDescent="0.4">
      <c r="O6694" s="4"/>
      <c r="P6694" s="4"/>
      <c r="V6694" s="4"/>
      <c r="W6694" s="4"/>
      <c r="AG6694" s="9"/>
      <c r="AT6694" s="4"/>
      <c r="AU6694" s="4"/>
      <c r="BA6694" s="4"/>
      <c r="BB6694" s="4"/>
    </row>
    <row r="6695" spans="15:54" x14ac:dyDescent="0.4">
      <c r="O6695" s="4"/>
      <c r="P6695" s="4"/>
      <c r="V6695" s="4"/>
      <c r="W6695" s="4"/>
      <c r="AG6695" s="9"/>
      <c r="AT6695" s="4"/>
      <c r="AU6695" s="4"/>
      <c r="BA6695" s="4"/>
      <c r="BB6695" s="4"/>
    </row>
    <row r="6696" spans="15:54" x14ac:dyDescent="0.4">
      <c r="O6696" s="4"/>
      <c r="P6696" s="4"/>
      <c r="V6696" s="4"/>
      <c r="W6696" s="4"/>
      <c r="AG6696" s="9"/>
      <c r="AT6696" s="4"/>
      <c r="AU6696" s="4"/>
      <c r="BA6696" s="4"/>
      <c r="BB6696" s="4"/>
    </row>
    <row r="6697" spans="15:54" x14ac:dyDescent="0.4">
      <c r="O6697" s="4"/>
      <c r="P6697" s="4"/>
      <c r="V6697" s="4"/>
      <c r="W6697" s="4"/>
      <c r="AG6697" s="9"/>
      <c r="AT6697" s="4"/>
      <c r="AU6697" s="4"/>
      <c r="BA6697" s="4"/>
      <c r="BB6697" s="4"/>
    </row>
    <row r="6698" spans="15:54" x14ac:dyDescent="0.4">
      <c r="O6698" s="4"/>
      <c r="P6698" s="4"/>
      <c r="V6698" s="4"/>
      <c r="W6698" s="4"/>
      <c r="AG6698" s="9"/>
      <c r="AT6698" s="4"/>
      <c r="AU6698" s="4"/>
      <c r="BA6698" s="4"/>
      <c r="BB6698" s="4"/>
    </row>
    <row r="6699" spans="15:54" x14ac:dyDescent="0.4">
      <c r="O6699" s="4"/>
      <c r="P6699" s="4"/>
      <c r="V6699" s="4"/>
      <c r="W6699" s="4"/>
      <c r="AG6699" s="9"/>
      <c r="AT6699" s="4"/>
      <c r="AU6699" s="4"/>
      <c r="BA6699" s="4"/>
      <c r="BB6699" s="4"/>
    </row>
    <row r="6700" spans="15:54" x14ac:dyDescent="0.4">
      <c r="O6700" s="4"/>
      <c r="P6700" s="4"/>
      <c r="V6700" s="4"/>
      <c r="W6700" s="4"/>
      <c r="AG6700" s="9"/>
      <c r="AT6700" s="4"/>
      <c r="AU6700" s="4"/>
      <c r="BA6700" s="4"/>
      <c r="BB6700" s="4"/>
    </row>
    <row r="6701" spans="15:54" x14ac:dyDescent="0.4">
      <c r="O6701" s="4"/>
      <c r="P6701" s="4"/>
      <c r="V6701" s="4"/>
      <c r="W6701" s="4"/>
      <c r="AG6701" s="9"/>
      <c r="AT6701" s="4"/>
      <c r="AU6701" s="4"/>
      <c r="BA6701" s="4"/>
      <c r="BB6701" s="4"/>
    </row>
    <row r="6702" spans="15:54" x14ac:dyDescent="0.4">
      <c r="O6702" s="4"/>
      <c r="P6702" s="4"/>
      <c r="V6702" s="4"/>
      <c r="W6702" s="4"/>
      <c r="AG6702" s="9"/>
      <c r="AT6702" s="4"/>
      <c r="AU6702" s="4"/>
      <c r="BA6702" s="4"/>
      <c r="BB6702" s="4"/>
    </row>
    <row r="6703" spans="15:54" x14ac:dyDescent="0.4">
      <c r="O6703" s="4"/>
      <c r="P6703" s="4"/>
      <c r="V6703" s="4"/>
      <c r="W6703" s="4"/>
      <c r="AG6703" s="9"/>
      <c r="AT6703" s="4"/>
      <c r="AU6703" s="4"/>
      <c r="BA6703" s="4"/>
      <c r="BB6703" s="4"/>
    </row>
    <row r="6704" spans="15:54" x14ac:dyDescent="0.4">
      <c r="O6704" s="4"/>
      <c r="P6704" s="4"/>
      <c r="V6704" s="4"/>
      <c r="W6704" s="4"/>
      <c r="AG6704" s="9"/>
      <c r="AT6704" s="4"/>
      <c r="AU6704" s="4"/>
      <c r="BA6704" s="4"/>
      <c r="BB6704" s="4"/>
    </row>
    <row r="6705" spans="15:54" x14ac:dyDescent="0.4">
      <c r="O6705" s="4"/>
      <c r="P6705" s="4"/>
      <c r="V6705" s="4"/>
      <c r="W6705" s="4"/>
      <c r="AG6705" s="9"/>
      <c r="AT6705" s="4"/>
      <c r="AU6705" s="4"/>
      <c r="BA6705" s="4"/>
      <c r="BB6705" s="4"/>
    </row>
    <row r="6706" spans="15:54" x14ac:dyDescent="0.4">
      <c r="O6706" s="4"/>
      <c r="P6706" s="4"/>
      <c r="V6706" s="4"/>
      <c r="W6706" s="4"/>
      <c r="AG6706" s="9"/>
      <c r="AT6706" s="4"/>
      <c r="AU6706" s="4"/>
      <c r="BA6706" s="4"/>
      <c r="BB6706" s="4"/>
    </row>
    <row r="6707" spans="15:54" x14ac:dyDescent="0.4">
      <c r="O6707" s="4"/>
      <c r="P6707" s="4"/>
      <c r="V6707" s="4"/>
      <c r="W6707" s="4"/>
      <c r="AG6707" s="9"/>
      <c r="AT6707" s="4"/>
      <c r="AU6707" s="4"/>
      <c r="BA6707" s="4"/>
      <c r="BB6707" s="4"/>
    </row>
    <row r="6708" spans="15:54" x14ac:dyDescent="0.4">
      <c r="O6708" s="4"/>
      <c r="P6708" s="4"/>
      <c r="V6708" s="4"/>
      <c r="W6708" s="4"/>
      <c r="AG6708" s="9"/>
      <c r="AT6708" s="4"/>
      <c r="AU6708" s="4"/>
      <c r="BA6708" s="4"/>
      <c r="BB6708" s="4"/>
    </row>
    <row r="6709" spans="15:54" x14ac:dyDescent="0.4">
      <c r="O6709" s="4"/>
      <c r="P6709" s="4"/>
      <c r="V6709" s="4"/>
      <c r="W6709" s="4"/>
      <c r="AG6709" s="9"/>
      <c r="AT6709" s="4"/>
      <c r="AU6709" s="4"/>
      <c r="BA6709" s="4"/>
      <c r="BB6709" s="4"/>
    </row>
    <row r="6710" spans="15:54" x14ac:dyDescent="0.4">
      <c r="O6710" s="4"/>
      <c r="P6710" s="4"/>
      <c r="V6710" s="4"/>
      <c r="W6710" s="4"/>
      <c r="AG6710" s="9"/>
      <c r="AT6710" s="4"/>
      <c r="AU6710" s="4"/>
      <c r="BA6710" s="4"/>
      <c r="BB6710" s="4"/>
    </row>
    <row r="6711" spans="15:54" x14ac:dyDescent="0.4">
      <c r="O6711" s="4"/>
      <c r="P6711" s="4"/>
      <c r="V6711" s="4"/>
      <c r="W6711" s="4"/>
      <c r="AG6711" s="9"/>
      <c r="AT6711" s="4"/>
      <c r="AU6711" s="4"/>
      <c r="BA6711" s="4"/>
      <c r="BB6711" s="4"/>
    </row>
    <row r="6712" spans="15:54" x14ac:dyDescent="0.4">
      <c r="O6712" s="4"/>
      <c r="P6712" s="4"/>
      <c r="V6712" s="4"/>
      <c r="W6712" s="4"/>
      <c r="AG6712" s="9"/>
      <c r="AT6712" s="4"/>
      <c r="AU6712" s="4"/>
      <c r="BA6712" s="4"/>
      <c r="BB6712" s="4"/>
    </row>
    <row r="6713" spans="15:54" x14ac:dyDescent="0.4">
      <c r="O6713" s="4"/>
      <c r="P6713" s="4"/>
      <c r="V6713" s="4"/>
      <c r="W6713" s="4"/>
      <c r="AG6713" s="9"/>
      <c r="AT6713" s="4"/>
      <c r="AU6713" s="4"/>
      <c r="BA6713" s="4"/>
      <c r="BB6713" s="4"/>
    </row>
    <row r="6714" spans="15:54" x14ac:dyDescent="0.4">
      <c r="O6714" s="4"/>
      <c r="P6714" s="4"/>
      <c r="V6714" s="4"/>
      <c r="W6714" s="4"/>
      <c r="AG6714" s="9"/>
      <c r="AT6714" s="4"/>
      <c r="AU6714" s="4"/>
      <c r="BA6714" s="4"/>
      <c r="BB6714" s="4"/>
    </row>
    <row r="6715" spans="15:54" x14ac:dyDescent="0.4">
      <c r="O6715" s="4"/>
      <c r="P6715" s="4"/>
      <c r="V6715" s="4"/>
      <c r="W6715" s="4"/>
      <c r="AG6715" s="9"/>
      <c r="AT6715" s="4"/>
      <c r="AU6715" s="4"/>
      <c r="BA6715" s="4"/>
      <c r="BB6715" s="4"/>
    </row>
    <row r="6716" spans="15:54" x14ac:dyDescent="0.4">
      <c r="O6716" s="4"/>
      <c r="P6716" s="4"/>
      <c r="V6716" s="4"/>
      <c r="W6716" s="4"/>
      <c r="AG6716" s="9"/>
      <c r="AT6716" s="4"/>
      <c r="AU6716" s="4"/>
      <c r="BA6716" s="4"/>
      <c r="BB6716" s="4"/>
    </row>
    <row r="6717" spans="15:54" x14ac:dyDescent="0.4">
      <c r="O6717" s="4"/>
      <c r="P6717" s="4"/>
      <c r="V6717" s="4"/>
      <c r="W6717" s="4"/>
      <c r="AG6717" s="9"/>
      <c r="AT6717" s="4"/>
      <c r="AU6717" s="4"/>
      <c r="BA6717" s="4"/>
      <c r="BB6717" s="4"/>
    </row>
    <row r="6718" spans="15:54" x14ac:dyDescent="0.4">
      <c r="O6718" s="4"/>
      <c r="P6718" s="4"/>
      <c r="V6718" s="4"/>
      <c r="W6718" s="4"/>
      <c r="AG6718" s="9"/>
      <c r="AT6718" s="4"/>
      <c r="AU6718" s="4"/>
      <c r="BA6718" s="4"/>
      <c r="BB6718" s="4"/>
    </row>
    <row r="6719" spans="15:54" x14ac:dyDescent="0.4">
      <c r="O6719" s="4"/>
      <c r="P6719" s="4"/>
      <c r="V6719" s="4"/>
      <c r="W6719" s="4"/>
      <c r="AG6719" s="9"/>
      <c r="AT6719" s="4"/>
      <c r="AU6719" s="4"/>
      <c r="BA6719" s="4"/>
      <c r="BB6719" s="4"/>
    </row>
    <row r="6720" spans="15:54" x14ac:dyDescent="0.4">
      <c r="O6720" s="4"/>
      <c r="P6720" s="4"/>
      <c r="V6720" s="4"/>
      <c r="W6720" s="4"/>
      <c r="AG6720" s="9"/>
      <c r="AT6720" s="4"/>
      <c r="AU6720" s="4"/>
      <c r="BA6720" s="4"/>
      <c r="BB6720" s="4"/>
    </row>
    <row r="6721" spans="15:54" x14ac:dyDescent="0.4">
      <c r="O6721" s="4"/>
      <c r="P6721" s="4"/>
      <c r="V6721" s="4"/>
      <c r="W6721" s="4"/>
      <c r="AG6721" s="9"/>
      <c r="AT6721" s="4"/>
      <c r="AU6721" s="4"/>
      <c r="BA6721" s="4"/>
      <c r="BB6721" s="4"/>
    </row>
    <row r="6722" spans="15:54" x14ac:dyDescent="0.4">
      <c r="O6722" s="4"/>
      <c r="P6722" s="4"/>
      <c r="V6722" s="4"/>
      <c r="W6722" s="4"/>
      <c r="AG6722" s="9"/>
      <c r="AT6722" s="4"/>
      <c r="AU6722" s="4"/>
      <c r="BA6722" s="4"/>
      <c r="BB6722" s="4"/>
    </row>
    <row r="6723" spans="15:54" x14ac:dyDescent="0.4">
      <c r="O6723" s="4"/>
      <c r="P6723" s="4"/>
      <c r="V6723" s="4"/>
      <c r="W6723" s="4"/>
      <c r="AG6723" s="9"/>
      <c r="AT6723" s="4"/>
      <c r="AU6723" s="4"/>
      <c r="BA6723" s="4"/>
      <c r="BB6723" s="4"/>
    </row>
    <row r="6724" spans="15:54" x14ac:dyDescent="0.4">
      <c r="O6724" s="4"/>
      <c r="P6724" s="4"/>
      <c r="V6724" s="4"/>
      <c r="W6724" s="4"/>
      <c r="AG6724" s="9"/>
      <c r="AT6724" s="4"/>
      <c r="AU6724" s="4"/>
      <c r="BA6724" s="4"/>
      <c r="BB6724" s="4"/>
    </row>
    <row r="6725" spans="15:54" x14ac:dyDescent="0.4">
      <c r="O6725" s="4"/>
      <c r="P6725" s="4"/>
      <c r="V6725" s="4"/>
      <c r="W6725" s="4"/>
      <c r="AG6725" s="9"/>
      <c r="AT6725" s="4"/>
      <c r="AU6725" s="4"/>
      <c r="BA6725" s="4"/>
      <c r="BB6725" s="4"/>
    </row>
    <row r="6726" spans="15:54" x14ac:dyDescent="0.4">
      <c r="O6726" s="4"/>
      <c r="P6726" s="4"/>
      <c r="V6726" s="4"/>
      <c r="W6726" s="4"/>
      <c r="AG6726" s="9"/>
      <c r="AT6726" s="4"/>
      <c r="AU6726" s="4"/>
      <c r="BA6726" s="4"/>
      <c r="BB6726" s="4"/>
    </row>
    <row r="6727" spans="15:54" x14ac:dyDescent="0.4">
      <c r="O6727" s="4"/>
      <c r="P6727" s="4"/>
      <c r="V6727" s="4"/>
      <c r="W6727" s="4"/>
      <c r="AG6727" s="9"/>
      <c r="AT6727" s="4"/>
      <c r="AU6727" s="4"/>
      <c r="BA6727" s="4"/>
      <c r="BB6727" s="4"/>
    </row>
    <row r="6728" spans="15:54" x14ac:dyDescent="0.4">
      <c r="O6728" s="4"/>
      <c r="P6728" s="4"/>
      <c r="V6728" s="4"/>
      <c r="W6728" s="4"/>
      <c r="AG6728" s="9"/>
      <c r="AT6728" s="4"/>
      <c r="AU6728" s="4"/>
      <c r="BA6728" s="4"/>
      <c r="BB6728" s="4"/>
    </row>
    <row r="6729" spans="15:54" x14ac:dyDescent="0.4">
      <c r="O6729" s="4"/>
      <c r="P6729" s="4"/>
      <c r="V6729" s="4"/>
      <c r="W6729" s="4"/>
      <c r="AG6729" s="9"/>
      <c r="AT6729" s="4"/>
      <c r="AU6729" s="4"/>
      <c r="BA6729" s="4"/>
      <c r="BB6729" s="4"/>
    </row>
    <row r="6730" spans="15:54" x14ac:dyDescent="0.4">
      <c r="O6730" s="4"/>
      <c r="P6730" s="4"/>
      <c r="V6730" s="4"/>
      <c r="W6730" s="4"/>
      <c r="AG6730" s="9"/>
      <c r="AT6730" s="4"/>
      <c r="AU6730" s="4"/>
      <c r="BA6730" s="4"/>
      <c r="BB6730" s="4"/>
    </row>
    <row r="6731" spans="15:54" x14ac:dyDescent="0.4">
      <c r="O6731" s="4"/>
      <c r="P6731" s="4"/>
      <c r="V6731" s="4"/>
      <c r="W6731" s="4"/>
      <c r="AG6731" s="9"/>
      <c r="AT6731" s="4"/>
      <c r="AU6731" s="4"/>
      <c r="BA6731" s="4"/>
      <c r="BB6731" s="4"/>
    </row>
    <row r="6732" spans="15:54" x14ac:dyDescent="0.4">
      <c r="O6732" s="4"/>
      <c r="P6732" s="4"/>
      <c r="V6732" s="4"/>
      <c r="W6732" s="4"/>
      <c r="AG6732" s="9"/>
      <c r="AT6732" s="4"/>
      <c r="AU6732" s="4"/>
      <c r="BA6732" s="4"/>
      <c r="BB6732" s="4"/>
    </row>
    <row r="6733" spans="15:54" x14ac:dyDescent="0.4">
      <c r="O6733" s="4"/>
      <c r="P6733" s="4"/>
      <c r="V6733" s="4"/>
      <c r="W6733" s="4"/>
      <c r="AG6733" s="9"/>
      <c r="AT6733" s="4"/>
      <c r="AU6733" s="4"/>
      <c r="BA6733" s="4"/>
      <c r="BB6733" s="4"/>
    </row>
    <row r="6734" spans="15:54" x14ac:dyDescent="0.4">
      <c r="O6734" s="4"/>
      <c r="P6734" s="4"/>
      <c r="V6734" s="4"/>
      <c r="W6734" s="4"/>
      <c r="AG6734" s="9"/>
      <c r="AT6734" s="4"/>
      <c r="AU6734" s="4"/>
      <c r="BA6734" s="4"/>
      <c r="BB6734" s="4"/>
    </row>
    <row r="6735" spans="15:54" x14ac:dyDescent="0.4">
      <c r="O6735" s="4"/>
      <c r="P6735" s="4"/>
      <c r="V6735" s="4"/>
      <c r="W6735" s="4"/>
      <c r="AG6735" s="9"/>
      <c r="AT6735" s="4"/>
      <c r="AU6735" s="4"/>
      <c r="BA6735" s="4"/>
      <c r="BB6735" s="4"/>
    </row>
    <row r="6736" spans="15:54" x14ac:dyDescent="0.4">
      <c r="O6736" s="4"/>
      <c r="P6736" s="4"/>
      <c r="V6736" s="4"/>
      <c r="W6736" s="4"/>
      <c r="AG6736" s="9"/>
      <c r="AT6736" s="4"/>
      <c r="AU6736" s="4"/>
      <c r="BA6736" s="4"/>
      <c r="BB6736" s="4"/>
    </row>
    <row r="6737" spans="15:54" x14ac:dyDescent="0.4">
      <c r="O6737" s="4"/>
      <c r="P6737" s="4"/>
      <c r="V6737" s="4"/>
      <c r="W6737" s="4"/>
      <c r="AG6737" s="9"/>
      <c r="AT6737" s="4"/>
      <c r="AU6737" s="4"/>
      <c r="BA6737" s="4"/>
      <c r="BB6737" s="4"/>
    </row>
    <row r="6738" spans="15:54" x14ac:dyDescent="0.4">
      <c r="O6738" s="4"/>
      <c r="P6738" s="4"/>
      <c r="V6738" s="4"/>
      <c r="W6738" s="4"/>
      <c r="AG6738" s="9"/>
      <c r="AT6738" s="4"/>
      <c r="AU6738" s="4"/>
      <c r="BA6738" s="4"/>
      <c r="BB6738" s="4"/>
    </row>
    <row r="6739" spans="15:54" x14ac:dyDescent="0.4">
      <c r="O6739" s="4"/>
      <c r="P6739" s="4"/>
      <c r="V6739" s="4"/>
      <c r="W6739" s="4"/>
      <c r="AG6739" s="9"/>
      <c r="AT6739" s="4"/>
      <c r="AU6739" s="4"/>
      <c r="BA6739" s="4"/>
      <c r="BB6739" s="4"/>
    </row>
    <row r="6740" spans="15:54" x14ac:dyDescent="0.4">
      <c r="O6740" s="4"/>
      <c r="P6740" s="4"/>
      <c r="V6740" s="4"/>
      <c r="W6740" s="4"/>
      <c r="AG6740" s="9"/>
      <c r="AT6740" s="4"/>
      <c r="AU6740" s="4"/>
      <c r="BA6740" s="4"/>
      <c r="BB6740" s="4"/>
    </row>
    <row r="6741" spans="15:54" x14ac:dyDescent="0.4">
      <c r="O6741" s="4"/>
      <c r="P6741" s="4"/>
      <c r="V6741" s="4"/>
      <c r="W6741" s="4"/>
      <c r="AG6741" s="9"/>
      <c r="AT6741" s="4"/>
      <c r="AU6741" s="4"/>
      <c r="BA6741" s="4"/>
      <c r="BB6741" s="4"/>
    </row>
    <row r="6742" spans="15:54" x14ac:dyDescent="0.4">
      <c r="O6742" s="4"/>
      <c r="P6742" s="4"/>
      <c r="V6742" s="4"/>
      <c r="W6742" s="4"/>
      <c r="AG6742" s="9"/>
      <c r="AT6742" s="4"/>
      <c r="AU6742" s="4"/>
      <c r="BA6742" s="4"/>
      <c r="BB6742" s="4"/>
    </row>
    <row r="6743" spans="15:54" x14ac:dyDescent="0.4">
      <c r="O6743" s="4"/>
      <c r="P6743" s="4"/>
      <c r="V6743" s="4"/>
      <c r="W6743" s="4"/>
      <c r="AG6743" s="9"/>
      <c r="AT6743" s="4"/>
      <c r="AU6743" s="4"/>
      <c r="BA6743" s="4"/>
      <c r="BB6743" s="4"/>
    </row>
    <row r="6744" spans="15:54" x14ac:dyDescent="0.4">
      <c r="O6744" s="4"/>
      <c r="P6744" s="4"/>
      <c r="V6744" s="4"/>
      <c r="W6744" s="4"/>
      <c r="AG6744" s="9"/>
      <c r="AT6744" s="4"/>
      <c r="AU6744" s="4"/>
      <c r="BA6744" s="4"/>
      <c r="BB6744" s="4"/>
    </row>
    <row r="6745" spans="15:54" x14ac:dyDescent="0.4">
      <c r="O6745" s="4"/>
      <c r="P6745" s="4"/>
      <c r="V6745" s="4"/>
      <c r="W6745" s="4"/>
      <c r="AG6745" s="9"/>
      <c r="AT6745" s="4"/>
      <c r="AU6745" s="4"/>
      <c r="BA6745" s="4"/>
      <c r="BB6745" s="4"/>
    </row>
    <row r="6746" spans="15:54" x14ac:dyDescent="0.4">
      <c r="O6746" s="4"/>
      <c r="P6746" s="4"/>
      <c r="V6746" s="4"/>
      <c r="W6746" s="4"/>
      <c r="AG6746" s="9"/>
      <c r="AT6746" s="4"/>
      <c r="AU6746" s="4"/>
      <c r="BA6746" s="4"/>
      <c r="BB6746" s="4"/>
    </row>
    <row r="6747" spans="15:54" x14ac:dyDescent="0.4">
      <c r="O6747" s="4"/>
      <c r="P6747" s="4"/>
      <c r="V6747" s="4"/>
      <c r="W6747" s="4"/>
      <c r="AG6747" s="9"/>
      <c r="AT6747" s="4"/>
      <c r="AU6747" s="4"/>
      <c r="BA6747" s="4"/>
      <c r="BB6747" s="4"/>
    </row>
    <row r="6748" spans="15:54" x14ac:dyDescent="0.4">
      <c r="O6748" s="4"/>
      <c r="P6748" s="4"/>
      <c r="V6748" s="4"/>
      <c r="W6748" s="4"/>
      <c r="AG6748" s="9"/>
      <c r="AT6748" s="4"/>
      <c r="AU6748" s="4"/>
      <c r="BA6748" s="4"/>
      <c r="BB6748" s="4"/>
    </row>
    <row r="6749" spans="15:54" x14ac:dyDescent="0.4">
      <c r="O6749" s="4"/>
      <c r="P6749" s="4"/>
      <c r="V6749" s="4"/>
      <c r="W6749" s="4"/>
      <c r="AT6749" s="4"/>
      <c r="AU6749" s="4"/>
      <c r="BA6749" s="4"/>
      <c r="BB6749" s="4"/>
    </row>
    <row r="6750" spans="15:54" x14ac:dyDescent="0.4">
      <c r="O6750" s="4"/>
      <c r="P6750" s="4"/>
      <c r="V6750" s="4"/>
      <c r="W6750" s="4"/>
      <c r="AG6750" s="9"/>
      <c r="AT6750" s="4"/>
      <c r="AU6750" s="4"/>
      <c r="BA6750" s="4"/>
      <c r="BB6750" s="4"/>
    </row>
    <row r="6751" spans="15:54" x14ac:dyDescent="0.4">
      <c r="O6751" s="4"/>
      <c r="P6751" s="4"/>
      <c r="V6751" s="4"/>
      <c r="W6751" s="4"/>
      <c r="AG6751" s="9"/>
      <c r="AT6751" s="4"/>
      <c r="AU6751" s="4"/>
      <c r="BA6751" s="4"/>
      <c r="BB6751" s="4"/>
    </row>
    <row r="6752" spans="15:54" x14ac:dyDescent="0.4">
      <c r="O6752" s="4"/>
      <c r="P6752" s="4"/>
      <c r="V6752" s="4"/>
      <c r="W6752" s="4"/>
      <c r="AG6752" s="9"/>
      <c r="AT6752" s="4"/>
      <c r="AU6752" s="4"/>
      <c r="BA6752" s="4"/>
      <c r="BB6752" s="4"/>
    </row>
    <row r="6753" spans="15:54" x14ac:dyDescent="0.4">
      <c r="O6753" s="4"/>
      <c r="P6753" s="4"/>
      <c r="V6753" s="4"/>
      <c r="W6753" s="4"/>
      <c r="AG6753" s="9"/>
      <c r="AT6753" s="4"/>
      <c r="AU6753" s="4"/>
      <c r="BA6753" s="4"/>
      <c r="BB6753" s="4"/>
    </row>
    <row r="6754" spans="15:54" x14ac:dyDescent="0.4">
      <c r="O6754" s="4"/>
      <c r="P6754" s="4"/>
      <c r="V6754" s="4"/>
      <c r="W6754" s="4"/>
      <c r="AG6754" s="9"/>
      <c r="AT6754" s="4"/>
      <c r="AU6754" s="4"/>
      <c r="BA6754" s="4"/>
      <c r="BB6754" s="4"/>
    </row>
    <row r="6755" spans="15:54" x14ac:dyDescent="0.4">
      <c r="O6755" s="4"/>
      <c r="P6755" s="4"/>
      <c r="V6755" s="4"/>
      <c r="W6755" s="4"/>
      <c r="AG6755" s="9"/>
      <c r="AT6755" s="4"/>
      <c r="AU6755" s="4"/>
      <c r="BA6755" s="4"/>
      <c r="BB6755" s="4"/>
    </row>
    <row r="6756" spans="15:54" x14ac:dyDescent="0.4">
      <c r="O6756" s="4"/>
      <c r="P6756" s="4"/>
      <c r="V6756" s="4"/>
      <c r="W6756" s="4"/>
      <c r="AG6756" s="9"/>
      <c r="AT6756" s="4"/>
      <c r="AU6756" s="4"/>
      <c r="BA6756" s="4"/>
      <c r="BB6756" s="4"/>
    </row>
    <row r="6757" spans="15:54" x14ac:dyDescent="0.4">
      <c r="O6757" s="4"/>
      <c r="P6757" s="4"/>
      <c r="V6757" s="4"/>
      <c r="W6757" s="4"/>
      <c r="AG6757" s="9"/>
      <c r="AT6757" s="4"/>
      <c r="AU6757" s="4"/>
      <c r="BA6757" s="4"/>
      <c r="BB6757" s="4"/>
    </row>
    <row r="6758" spans="15:54" x14ac:dyDescent="0.4">
      <c r="O6758" s="4"/>
      <c r="P6758" s="4"/>
      <c r="V6758" s="4"/>
      <c r="W6758" s="4"/>
      <c r="AG6758" s="9"/>
      <c r="AT6758" s="4"/>
      <c r="AU6758" s="4"/>
      <c r="BA6758" s="4"/>
      <c r="BB6758" s="4"/>
    </row>
    <row r="6759" spans="15:54" x14ac:dyDescent="0.4">
      <c r="O6759" s="4"/>
      <c r="P6759" s="4"/>
      <c r="V6759" s="4"/>
      <c r="W6759" s="4"/>
      <c r="AG6759" s="9"/>
      <c r="AT6759" s="4"/>
      <c r="AU6759" s="4"/>
      <c r="BA6759" s="4"/>
      <c r="BB6759" s="4"/>
    </row>
    <row r="6760" spans="15:54" x14ac:dyDescent="0.4">
      <c r="O6760" s="4"/>
      <c r="P6760" s="4"/>
      <c r="V6760" s="4"/>
      <c r="W6760" s="4"/>
      <c r="AG6760" s="9"/>
      <c r="AT6760" s="4"/>
      <c r="AU6760" s="4"/>
      <c r="BA6760" s="4"/>
      <c r="BB6760" s="4"/>
    </row>
    <row r="6761" spans="15:54" x14ac:dyDescent="0.4">
      <c r="O6761" s="4"/>
      <c r="P6761" s="4"/>
      <c r="V6761" s="4"/>
      <c r="W6761" s="4"/>
      <c r="AG6761" s="9"/>
      <c r="AT6761" s="4"/>
      <c r="AU6761" s="4"/>
      <c r="BA6761" s="4"/>
      <c r="BB6761" s="4"/>
    </row>
    <row r="6762" spans="15:54" x14ac:dyDescent="0.4">
      <c r="O6762" s="4"/>
      <c r="P6762" s="4"/>
      <c r="V6762" s="4"/>
      <c r="W6762" s="4"/>
      <c r="AG6762" s="9"/>
      <c r="AT6762" s="4"/>
      <c r="AU6762" s="4"/>
      <c r="BA6762" s="4"/>
      <c r="BB6762" s="4"/>
    </row>
    <row r="6763" spans="15:54" x14ac:dyDescent="0.4">
      <c r="O6763" s="4"/>
      <c r="P6763" s="4"/>
      <c r="V6763" s="4"/>
      <c r="W6763" s="4"/>
      <c r="AG6763" s="9"/>
      <c r="AT6763" s="4"/>
      <c r="AU6763" s="4"/>
      <c r="BA6763" s="4"/>
      <c r="BB6763" s="4"/>
    </row>
    <row r="6764" spans="15:54" x14ac:dyDescent="0.4">
      <c r="O6764" s="4"/>
      <c r="P6764" s="4"/>
      <c r="V6764" s="4"/>
      <c r="W6764" s="4"/>
      <c r="AG6764" s="9"/>
      <c r="AT6764" s="4"/>
      <c r="AU6764" s="4"/>
      <c r="BA6764" s="4"/>
      <c r="BB6764" s="4"/>
    </row>
    <row r="6765" spans="15:54" x14ac:dyDescent="0.4">
      <c r="O6765" s="4"/>
      <c r="P6765" s="4"/>
      <c r="V6765" s="4"/>
      <c r="W6765" s="4"/>
      <c r="AG6765" s="9"/>
      <c r="AT6765" s="4"/>
      <c r="AU6765" s="4"/>
      <c r="BA6765" s="4"/>
      <c r="BB6765" s="4"/>
    </row>
    <row r="6766" spans="15:54" x14ac:dyDescent="0.4">
      <c r="O6766" s="4"/>
      <c r="P6766" s="4"/>
      <c r="V6766" s="4"/>
      <c r="W6766" s="4"/>
      <c r="AG6766" s="9"/>
      <c r="AT6766" s="4"/>
      <c r="AU6766" s="4"/>
      <c r="BA6766" s="4"/>
      <c r="BB6766" s="4"/>
    </row>
    <row r="6767" spans="15:54" x14ac:dyDescent="0.4">
      <c r="O6767" s="4"/>
      <c r="P6767" s="4"/>
      <c r="V6767" s="4"/>
      <c r="W6767" s="4"/>
      <c r="AG6767" s="9"/>
      <c r="AT6767" s="4"/>
      <c r="AU6767" s="4"/>
      <c r="BA6767" s="4"/>
      <c r="BB6767" s="4"/>
    </row>
    <row r="6768" spans="15:54" x14ac:dyDescent="0.4">
      <c r="O6768" s="4"/>
      <c r="P6768" s="4"/>
      <c r="V6768" s="4"/>
      <c r="W6768" s="4"/>
      <c r="AG6768" s="9"/>
      <c r="AT6768" s="4"/>
      <c r="AU6768" s="4"/>
      <c r="BA6768" s="4"/>
      <c r="BB6768" s="4"/>
    </row>
    <row r="6769" spans="15:54" x14ac:dyDescent="0.4">
      <c r="O6769" s="4"/>
      <c r="P6769" s="4"/>
      <c r="V6769" s="4"/>
      <c r="W6769" s="4"/>
      <c r="AT6769" s="4"/>
      <c r="AU6769" s="4"/>
      <c r="BA6769" s="4"/>
      <c r="BB6769" s="4"/>
    </row>
    <row r="6770" spans="15:54" x14ac:dyDescent="0.4">
      <c r="O6770" s="4"/>
      <c r="P6770" s="4"/>
      <c r="V6770" s="4"/>
      <c r="W6770" s="4"/>
      <c r="AG6770" s="9"/>
      <c r="AT6770" s="4"/>
      <c r="AU6770" s="4"/>
      <c r="BA6770" s="4"/>
      <c r="BB6770" s="4"/>
    </row>
    <row r="6771" spans="15:54" x14ac:dyDescent="0.4">
      <c r="O6771" s="4"/>
      <c r="P6771" s="4"/>
      <c r="V6771" s="4"/>
      <c r="W6771" s="4"/>
      <c r="AG6771" s="9"/>
      <c r="AT6771" s="4"/>
      <c r="AU6771" s="4"/>
      <c r="BA6771" s="4"/>
      <c r="BB6771" s="4"/>
    </row>
    <row r="6772" spans="15:54" x14ac:dyDescent="0.4">
      <c r="O6772" s="4"/>
      <c r="P6772" s="4"/>
      <c r="V6772" s="4"/>
      <c r="W6772" s="4"/>
      <c r="AG6772" s="9"/>
      <c r="AT6772" s="4"/>
      <c r="AU6772" s="4"/>
      <c r="BA6772" s="4"/>
      <c r="BB6772" s="4"/>
    </row>
    <row r="6773" spans="15:54" x14ac:dyDescent="0.4">
      <c r="O6773" s="4"/>
      <c r="P6773" s="4"/>
      <c r="V6773" s="4"/>
      <c r="W6773" s="4"/>
      <c r="AG6773" s="9"/>
      <c r="AT6773" s="4"/>
      <c r="AU6773" s="4"/>
      <c r="BA6773" s="4"/>
      <c r="BB6773" s="4"/>
    </row>
    <row r="6774" spans="15:54" x14ac:dyDescent="0.4">
      <c r="O6774" s="4"/>
      <c r="P6774" s="4"/>
      <c r="V6774" s="4"/>
      <c r="W6774" s="4"/>
      <c r="AG6774" s="9"/>
      <c r="AT6774" s="4"/>
      <c r="AU6774" s="4"/>
      <c r="BA6774" s="4"/>
      <c r="BB6774" s="4"/>
    </row>
    <row r="6775" spans="15:54" x14ac:dyDescent="0.4">
      <c r="O6775" s="4"/>
      <c r="P6775" s="4"/>
      <c r="V6775" s="4"/>
      <c r="W6775" s="4"/>
      <c r="AG6775" s="9"/>
      <c r="AT6775" s="4"/>
      <c r="AU6775" s="4"/>
      <c r="BA6775" s="4"/>
      <c r="BB6775" s="4"/>
    </row>
    <row r="6776" spans="15:54" x14ac:dyDescent="0.4">
      <c r="O6776" s="4"/>
      <c r="P6776" s="4"/>
      <c r="V6776" s="4"/>
      <c r="W6776" s="4"/>
      <c r="AG6776" s="9"/>
      <c r="AT6776" s="4"/>
      <c r="AU6776" s="4"/>
      <c r="BA6776" s="4"/>
      <c r="BB6776" s="4"/>
    </row>
    <row r="6777" spans="15:54" x14ac:dyDescent="0.4">
      <c r="O6777" s="4"/>
      <c r="P6777" s="4"/>
      <c r="V6777" s="4"/>
      <c r="W6777" s="4"/>
      <c r="AG6777" s="9"/>
      <c r="AT6777" s="4"/>
      <c r="AU6777" s="4"/>
      <c r="BA6777" s="4"/>
      <c r="BB6777" s="4"/>
    </row>
    <row r="6778" spans="15:54" x14ac:dyDescent="0.4">
      <c r="O6778" s="4"/>
      <c r="P6778" s="4"/>
      <c r="V6778" s="4"/>
      <c r="W6778" s="4"/>
      <c r="AG6778" s="9"/>
      <c r="AT6778" s="4"/>
      <c r="AU6778" s="4"/>
      <c r="BA6778" s="4"/>
      <c r="BB6778" s="4"/>
    </row>
    <row r="6779" spans="15:54" x14ac:dyDescent="0.4">
      <c r="O6779" s="4"/>
      <c r="P6779" s="4"/>
      <c r="V6779" s="4"/>
      <c r="W6779" s="4"/>
      <c r="AG6779" s="9"/>
      <c r="AT6779" s="4"/>
      <c r="AU6779" s="4"/>
      <c r="BA6779" s="4"/>
      <c r="BB6779" s="4"/>
    </row>
    <row r="6780" spans="15:54" x14ac:dyDescent="0.4">
      <c r="O6780" s="4"/>
      <c r="P6780" s="4"/>
      <c r="V6780" s="4"/>
      <c r="W6780" s="4"/>
      <c r="AG6780" s="9"/>
      <c r="AT6780" s="4"/>
      <c r="AU6780" s="4"/>
      <c r="BA6780" s="4"/>
      <c r="BB6780" s="4"/>
    </row>
    <row r="6781" spans="15:54" x14ac:dyDescent="0.4">
      <c r="O6781" s="4"/>
      <c r="P6781" s="4"/>
      <c r="V6781" s="4"/>
      <c r="W6781" s="4"/>
      <c r="AG6781" s="9"/>
      <c r="AT6781" s="4"/>
      <c r="AU6781" s="4"/>
      <c r="BA6781" s="4"/>
      <c r="BB6781" s="4"/>
    </row>
    <row r="6782" spans="15:54" x14ac:dyDescent="0.4">
      <c r="O6782" s="4"/>
      <c r="P6782" s="4"/>
      <c r="V6782" s="4"/>
      <c r="W6782" s="4"/>
      <c r="AG6782" s="9"/>
      <c r="AT6782" s="4"/>
      <c r="AU6782" s="4"/>
      <c r="BA6782" s="4"/>
      <c r="BB6782" s="4"/>
    </row>
    <row r="6783" spans="15:54" x14ac:dyDescent="0.4">
      <c r="O6783" s="4"/>
      <c r="P6783" s="4"/>
      <c r="V6783" s="4"/>
      <c r="W6783" s="4"/>
      <c r="AG6783" s="9"/>
      <c r="AT6783" s="4"/>
      <c r="AU6783" s="4"/>
      <c r="BA6783" s="4"/>
      <c r="BB6783" s="4"/>
    </row>
    <row r="6784" spans="15:54" x14ac:dyDescent="0.4">
      <c r="O6784" s="4"/>
      <c r="P6784" s="4"/>
      <c r="V6784" s="4"/>
      <c r="W6784" s="4"/>
      <c r="AG6784" s="9"/>
      <c r="AT6784" s="4"/>
      <c r="AU6784" s="4"/>
      <c r="BA6784" s="4"/>
      <c r="BB6784" s="4"/>
    </row>
    <row r="6785" spans="15:54" x14ac:dyDescent="0.4">
      <c r="O6785" s="4"/>
      <c r="P6785" s="4"/>
      <c r="V6785" s="4"/>
      <c r="W6785" s="4"/>
      <c r="AG6785" s="9"/>
      <c r="AT6785" s="4"/>
      <c r="AU6785" s="4"/>
      <c r="BA6785" s="4"/>
      <c r="BB6785" s="4"/>
    </row>
    <row r="6786" spans="15:54" x14ac:dyDescent="0.4">
      <c r="O6786" s="4"/>
      <c r="P6786" s="4"/>
      <c r="V6786" s="4"/>
      <c r="W6786" s="4"/>
      <c r="AG6786" s="9"/>
      <c r="AT6786" s="4"/>
      <c r="AU6786" s="4"/>
      <c r="BA6786" s="4"/>
      <c r="BB6786" s="4"/>
    </row>
    <row r="6787" spans="15:54" x14ac:dyDescent="0.4">
      <c r="O6787" s="4"/>
      <c r="P6787" s="4"/>
      <c r="V6787" s="4"/>
      <c r="W6787" s="4"/>
      <c r="AG6787" s="9"/>
      <c r="AT6787" s="4"/>
      <c r="AU6787" s="4"/>
      <c r="BA6787" s="4"/>
      <c r="BB6787" s="4"/>
    </row>
    <row r="6788" spans="15:54" x14ac:dyDescent="0.4">
      <c r="O6788" s="4"/>
      <c r="P6788" s="4"/>
      <c r="V6788" s="4"/>
      <c r="W6788" s="4"/>
      <c r="AG6788" s="9"/>
      <c r="AT6788" s="4"/>
      <c r="AU6788" s="4"/>
      <c r="BA6788" s="4"/>
      <c r="BB6788" s="4"/>
    </row>
    <row r="6789" spans="15:54" x14ac:dyDescent="0.4">
      <c r="O6789" s="4"/>
      <c r="P6789" s="4"/>
      <c r="V6789" s="4"/>
      <c r="W6789" s="4"/>
      <c r="AG6789" s="9"/>
      <c r="AT6789" s="4"/>
      <c r="AU6789" s="4"/>
      <c r="BA6789" s="4"/>
      <c r="BB6789" s="4"/>
    </row>
    <row r="6790" spans="15:54" x14ac:dyDescent="0.4">
      <c r="O6790" s="4"/>
      <c r="P6790" s="4"/>
      <c r="V6790" s="4"/>
      <c r="W6790" s="4"/>
      <c r="AG6790" s="9"/>
      <c r="AT6790" s="4"/>
      <c r="AU6790" s="4"/>
      <c r="BA6790" s="4"/>
      <c r="BB6790" s="4"/>
    </row>
    <row r="6791" spans="15:54" x14ac:dyDescent="0.4">
      <c r="O6791" s="4"/>
      <c r="P6791" s="4"/>
      <c r="V6791" s="4"/>
      <c r="W6791" s="4"/>
      <c r="AG6791" s="9"/>
      <c r="AT6791" s="4"/>
      <c r="AU6791" s="4"/>
      <c r="BA6791" s="4"/>
      <c r="BB6791" s="4"/>
    </row>
    <row r="6792" spans="15:54" x14ac:dyDescent="0.4">
      <c r="O6792" s="4"/>
      <c r="P6792" s="4"/>
      <c r="V6792" s="4"/>
      <c r="W6792" s="4"/>
      <c r="AG6792" s="9"/>
      <c r="AT6792" s="4"/>
      <c r="AU6792" s="4"/>
      <c r="BA6792" s="4"/>
      <c r="BB6792" s="4"/>
    </row>
    <row r="6793" spans="15:54" x14ac:dyDescent="0.4">
      <c r="O6793" s="4"/>
      <c r="P6793" s="4"/>
      <c r="V6793" s="4"/>
      <c r="W6793" s="4"/>
      <c r="AG6793" s="9"/>
      <c r="AT6793" s="4"/>
      <c r="AU6793" s="4"/>
      <c r="BA6793" s="4"/>
      <c r="BB6793" s="4"/>
    </row>
    <row r="6794" spans="15:54" x14ac:dyDescent="0.4">
      <c r="O6794" s="4"/>
      <c r="P6794" s="4"/>
      <c r="V6794" s="4"/>
      <c r="W6794" s="4"/>
      <c r="AG6794" s="9"/>
      <c r="AT6794" s="4"/>
      <c r="AU6794" s="4"/>
      <c r="BA6794" s="4"/>
      <c r="BB6794" s="4"/>
    </row>
    <row r="6795" spans="15:54" x14ac:dyDescent="0.4">
      <c r="O6795" s="4"/>
      <c r="P6795" s="4"/>
      <c r="V6795" s="4"/>
      <c r="W6795" s="4"/>
      <c r="AG6795" s="9"/>
      <c r="AT6795" s="4"/>
      <c r="AU6795" s="4"/>
      <c r="BA6795" s="4"/>
      <c r="BB6795" s="4"/>
    </row>
    <row r="6796" spans="15:54" x14ac:dyDescent="0.4">
      <c r="O6796" s="4"/>
      <c r="P6796" s="4"/>
      <c r="V6796" s="4"/>
      <c r="W6796" s="4"/>
      <c r="AG6796" s="9"/>
      <c r="AT6796" s="4"/>
      <c r="AU6796" s="4"/>
      <c r="BA6796" s="4"/>
      <c r="BB6796" s="4"/>
    </row>
    <row r="6797" spans="15:54" x14ac:dyDescent="0.4">
      <c r="O6797" s="4"/>
      <c r="P6797" s="4"/>
      <c r="V6797" s="4"/>
      <c r="W6797" s="4"/>
      <c r="AG6797" s="9"/>
      <c r="AT6797" s="4"/>
      <c r="AU6797" s="4"/>
      <c r="BA6797" s="4"/>
      <c r="BB6797" s="4"/>
    </row>
    <row r="6798" spans="15:54" x14ac:dyDescent="0.4">
      <c r="O6798" s="4"/>
      <c r="P6798" s="4"/>
      <c r="V6798" s="4"/>
      <c r="W6798" s="4"/>
      <c r="AG6798" s="9"/>
      <c r="AT6798" s="4"/>
      <c r="AU6798" s="4"/>
      <c r="BA6798" s="4"/>
      <c r="BB6798" s="4"/>
    </row>
    <row r="6799" spans="15:54" x14ac:dyDescent="0.4">
      <c r="O6799" s="4"/>
      <c r="P6799" s="4"/>
      <c r="V6799" s="4"/>
      <c r="W6799" s="4"/>
      <c r="AG6799" s="9"/>
      <c r="AT6799" s="4"/>
      <c r="AU6799" s="4"/>
      <c r="BA6799" s="4"/>
      <c r="BB6799" s="4"/>
    </row>
    <row r="6800" spans="15:54" x14ac:dyDescent="0.4">
      <c r="O6800" s="4"/>
      <c r="P6800" s="4"/>
      <c r="V6800" s="4"/>
      <c r="W6800" s="4"/>
      <c r="AG6800" s="9"/>
      <c r="AT6800" s="4"/>
      <c r="AU6800" s="4"/>
      <c r="BA6800" s="4"/>
      <c r="BB6800" s="4"/>
    </row>
    <row r="6801" spans="15:54" x14ac:dyDescent="0.4">
      <c r="O6801" s="4"/>
      <c r="P6801" s="4"/>
      <c r="V6801" s="4"/>
      <c r="W6801" s="4"/>
      <c r="AG6801" s="9"/>
      <c r="AT6801" s="4"/>
      <c r="AU6801" s="4"/>
      <c r="BA6801" s="4"/>
      <c r="BB6801" s="4"/>
    </row>
    <row r="6802" spans="15:54" x14ac:dyDescent="0.4">
      <c r="O6802" s="4"/>
      <c r="P6802" s="4"/>
      <c r="V6802" s="4"/>
      <c r="W6802" s="4"/>
      <c r="AG6802" s="9"/>
      <c r="AT6802" s="4"/>
      <c r="AU6802" s="4"/>
      <c r="BA6802" s="4"/>
      <c r="BB6802" s="4"/>
    </row>
    <row r="6803" spans="15:54" x14ac:dyDescent="0.4">
      <c r="O6803" s="4"/>
      <c r="P6803" s="4"/>
      <c r="V6803" s="4"/>
      <c r="W6803" s="4"/>
      <c r="AG6803" s="9"/>
      <c r="AT6803" s="4"/>
      <c r="AU6803" s="4"/>
      <c r="BA6803" s="4"/>
      <c r="BB6803" s="4"/>
    </row>
    <row r="6804" spans="15:54" x14ac:dyDescent="0.4">
      <c r="O6804" s="4"/>
      <c r="P6804" s="4"/>
      <c r="V6804" s="4"/>
      <c r="W6804" s="4"/>
      <c r="AG6804" s="9"/>
      <c r="AT6804" s="4"/>
      <c r="AU6804" s="4"/>
      <c r="BA6804" s="4"/>
      <c r="BB6804" s="4"/>
    </row>
    <row r="6805" spans="15:54" x14ac:dyDescent="0.4">
      <c r="O6805" s="4"/>
      <c r="P6805" s="4"/>
      <c r="V6805" s="4"/>
      <c r="W6805" s="4"/>
      <c r="AG6805" s="9"/>
      <c r="AT6805" s="4"/>
      <c r="AU6805" s="4"/>
      <c r="BA6805" s="4"/>
      <c r="BB6805" s="4"/>
    </row>
    <row r="6806" spans="15:54" x14ac:dyDescent="0.4">
      <c r="O6806" s="4"/>
      <c r="P6806" s="4"/>
      <c r="V6806" s="4"/>
      <c r="W6806" s="4"/>
      <c r="AG6806" s="9"/>
      <c r="AT6806" s="4"/>
      <c r="AU6806" s="4"/>
      <c r="BA6806" s="4"/>
      <c r="BB6806" s="4"/>
    </row>
    <row r="6807" spans="15:54" x14ac:dyDescent="0.4">
      <c r="O6807" s="4"/>
      <c r="P6807" s="4"/>
      <c r="V6807" s="4"/>
      <c r="W6807" s="4"/>
      <c r="AG6807" s="9"/>
      <c r="AT6807" s="4"/>
      <c r="AU6807" s="4"/>
      <c r="BA6807" s="4"/>
      <c r="BB6807" s="4"/>
    </row>
    <row r="6808" spans="15:54" x14ac:dyDescent="0.4">
      <c r="O6808" s="4"/>
      <c r="P6808" s="4"/>
      <c r="V6808" s="4"/>
      <c r="W6808" s="4"/>
      <c r="AG6808" s="9"/>
      <c r="AT6808" s="4"/>
      <c r="AU6808" s="4"/>
      <c r="BA6808" s="4"/>
      <c r="BB6808" s="4"/>
    </row>
    <row r="6809" spans="15:54" x14ac:dyDescent="0.4">
      <c r="O6809" s="4"/>
      <c r="P6809" s="4"/>
      <c r="V6809" s="4"/>
      <c r="W6809" s="4"/>
      <c r="AG6809" s="9"/>
      <c r="AT6809" s="4"/>
      <c r="AU6809" s="4"/>
      <c r="BA6809" s="4"/>
      <c r="BB6809" s="4"/>
    </row>
    <row r="6810" spans="15:54" x14ac:dyDescent="0.4">
      <c r="O6810" s="4"/>
      <c r="P6810" s="4"/>
      <c r="V6810" s="4"/>
      <c r="W6810" s="4"/>
      <c r="AG6810" s="9"/>
      <c r="AT6810" s="4"/>
      <c r="AU6810" s="4"/>
      <c r="BA6810" s="4"/>
      <c r="BB6810" s="4"/>
    </row>
    <row r="6811" spans="15:54" x14ac:dyDescent="0.4">
      <c r="O6811" s="4"/>
      <c r="P6811" s="4"/>
      <c r="V6811" s="4"/>
      <c r="W6811" s="4"/>
      <c r="AG6811" s="9"/>
      <c r="AT6811" s="4"/>
      <c r="AU6811" s="4"/>
      <c r="BA6811" s="4"/>
      <c r="BB6811" s="4"/>
    </row>
    <row r="6812" spans="15:54" x14ac:dyDescent="0.4">
      <c r="O6812" s="4"/>
      <c r="P6812" s="4"/>
      <c r="V6812" s="4"/>
      <c r="W6812" s="4"/>
      <c r="AG6812" s="9"/>
      <c r="AT6812" s="4"/>
      <c r="AU6812" s="4"/>
      <c r="BA6812" s="4"/>
      <c r="BB6812" s="4"/>
    </row>
    <row r="6813" spans="15:54" x14ac:dyDescent="0.4">
      <c r="O6813" s="4"/>
      <c r="P6813" s="4"/>
      <c r="V6813" s="4"/>
      <c r="W6813" s="4"/>
      <c r="AG6813" s="9"/>
      <c r="AT6813" s="4"/>
      <c r="AU6813" s="4"/>
      <c r="BA6813" s="4"/>
      <c r="BB6813" s="4"/>
    </row>
    <row r="6814" spans="15:54" x14ac:dyDescent="0.4">
      <c r="O6814" s="4"/>
      <c r="P6814" s="4"/>
      <c r="V6814" s="4"/>
      <c r="W6814" s="4"/>
      <c r="AG6814" s="9"/>
      <c r="AT6814" s="4"/>
      <c r="AU6814" s="4"/>
      <c r="BA6814" s="4"/>
      <c r="BB6814" s="4"/>
    </row>
    <row r="6815" spans="15:54" x14ac:dyDescent="0.4">
      <c r="O6815" s="4"/>
      <c r="P6815" s="4"/>
      <c r="V6815" s="4"/>
      <c r="W6815" s="4"/>
      <c r="AG6815" s="9"/>
      <c r="AT6815" s="4"/>
      <c r="AU6815" s="4"/>
      <c r="BA6815" s="4"/>
      <c r="BB6815" s="4"/>
    </row>
    <row r="6816" spans="15:54" x14ac:dyDescent="0.4">
      <c r="O6816" s="4"/>
      <c r="P6816" s="4"/>
      <c r="V6816" s="4"/>
      <c r="W6816" s="4"/>
      <c r="AG6816" s="9"/>
      <c r="AT6816" s="4"/>
      <c r="AU6816" s="4"/>
      <c r="BA6816" s="4"/>
      <c r="BB6816" s="4"/>
    </row>
    <row r="6817" spans="15:54" x14ac:dyDescent="0.4">
      <c r="O6817" s="4"/>
      <c r="P6817" s="4"/>
      <c r="V6817" s="4"/>
      <c r="W6817" s="4"/>
      <c r="AG6817" s="9"/>
      <c r="AT6817" s="4"/>
      <c r="AU6817" s="4"/>
      <c r="BA6817" s="4"/>
      <c r="BB6817" s="4"/>
    </row>
    <row r="6818" spans="15:54" x14ac:dyDescent="0.4">
      <c r="O6818" s="4"/>
      <c r="P6818" s="4"/>
      <c r="V6818" s="4"/>
      <c r="W6818" s="4"/>
      <c r="AG6818" s="9"/>
      <c r="AT6818" s="4"/>
      <c r="AU6818" s="4"/>
      <c r="BA6818" s="4"/>
      <c r="BB6818" s="4"/>
    </row>
    <row r="6819" spans="15:54" x14ac:dyDescent="0.4">
      <c r="O6819" s="4"/>
      <c r="P6819" s="4"/>
      <c r="V6819" s="4"/>
      <c r="W6819" s="4"/>
      <c r="AG6819" s="9"/>
      <c r="AT6819" s="4"/>
      <c r="AU6819" s="4"/>
      <c r="BA6819" s="4"/>
      <c r="BB6819" s="4"/>
    </row>
    <row r="6820" spans="15:54" x14ac:dyDescent="0.4">
      <c r="O6820" s="4"/>
      <c r="P6820" s="4"/>
      <c r="V6820" s="4"/>
      <c r="W6820" s="4"/>
      <c r="AG6820" s="9"/>
      <c r="AT6820" s="4"/>
      <c r="AU6820" s="4"/>
      <c r="BA6820" s="4"/>
      <c r="BB6820" s="4"/>
    </row>
    <row r="6821" spans="15:54" x14ac:dyDescent="0.4">
      <c r="O6821" s="4"/>
      <c r="P6821" s="4"/>
      <c r="V6821" s="4"/>
      <c r="W6821" s="4"/>
      <c r="AG6821" s="9"/>
      <c r="AT6821" s="4"/>
      <c r="AU6821" s="4"/>
      <c r="BA6821" s="4"/>
      <c r="BB6821" s="4"/>
    </row>
    <row r="6822" spans="15:54" x14ac:dyDescent="0.4">
      <c r="O6822" s="4"/>
      <c r="P6822" s="4"/>
      <c r="V6822" s="4"/>
      <c r="W6822" s="4"/>
      <c r="AG6822" s="9"/>
      <c r="AT6822" s="4"/>
      <c r="AU6822" s="4"/>
      <c r="BA6822" s="4"/>
      <c r="BB6822" s="4"/>
    </row>
    <row r="6823" spans="15:54" x14ac:dyDescent="0.4">
      <c r="O6823" s="4"/>
      <c r="P6823" s="4"/>
      <c r="V6823" s="4"/>
      <c r="W6823" s="4"/>
      <c r="AG6823" s="9"/>
      <c r="AT6823" s="4"/>
      <c r="AU6823" s="4"/>
      <c r="BA6823" s="4"/>
      <c r="BB6823" s="4"/>
    </row>
    <row r="6824" spans="15:54" x14ac:dyDescent="0.4">
      <c r="O6824" s="4"/>
      <c r="P6824" s="4"/>
      <c r="V6824" s="4"/>
      <c r="W6824" s="4"/>
      <c r="AG6824" s="9"/>
      <c r="AT6824" s="4"/>
      <c r="AU6824" s="4"/>
      <c r="BA6824" s="4"/>
      <c r="BB6824" s="4"/>
    </row>
    <row r="6825" spans="15:54" x14ac:dyDescent="0.4">
      <c r="O6825" s="4"/>
      <c r="P6825" s="4"/>
      <c r="V6825" s="4"/>
      <c r="W6825" s="4"/>
      <c r="AG6825" s="9"/>
      <c r="AT6825" s="4"/>
      <c r="AU6825" s="4"/>
      <c r="BA6825" s="4"/>
      <c r="BB6825" s="4"/>
    </row>
    <row r="6826" spans="15:54" x14ac:dyDescent="0.4">
      <c r="O6826" s="4"/>
      <c r="P6826" s="4"/>
      <c r="V6826" s="4"/>
      <c r="W6826" s="4"/>
      <c r="AG6826" s="9"/>
      <c r="AT6826" s="4"/>
      <c r="AU6826" s="4"/>
      <c r="BA6826" s="4"/>
      <c r="BB6826" s="4"/>
    </row>
    <row r="6827" spans="15:54" x14ac:dyDescent="0.4">
      <c r="O6827" s="4"/>
      <c r="P6827" s="4"/>
      <c r="V6827" s="4"/>
      <c r="W6827" s="4"/>
      <c r="AG6827" s="9"/>
      <c r="AT6827" s="4"/>
      <c r="AU6827" s="4"/>
      <c r="BA6827" s="4"/>
      <c r="BB6827" s="4"/>
    </row>
    <row r="6828" spans="15:54" x14ac:dyDescent="0.4">
      <c r="O6828" s="4"/>
      <c r="P6828" s="4"/>
      <c r="V6828" s="4"/>
      <c r="W6828" s="4"/>
      <c r="AG6828" s="9"/>
      <c r="AT6828" s="4"/>
      <c r="AU6828" s="4"/>
      <c r="BA6828" s="4"/>
      <c r="BB6828" s="4"/>
    </row>
    <row r="6829" spans="15:54" x14ac:dyDescent="0.4">
      <c r="O6829" s="4"/>
      <c r="P6829" s="4"/>
      <c r="V6829" s="4"/>
      <c r="W6829" s="4"/>
      <c r="AG6829" s="9"/>
      <c r="AT6829" s="4"/>
      <c r="AU6829" s="4"/>
      <c r="BA6829" s="4"/>
      <c r="BB6829" s="4"/>
    </row>
    <row r="6830" spans="15:54" x14ac:dyDescent="0.4">
      <c r="O6830" s="4"/>
      <c r="P6830" s="4"/>
      <c r="V6830" s="4"/>
      <c r="W6830" s="4"/>
      <c r="AT6830" s="4"/>
      <c r="AU6830" s="4"/>
      <c r="BA6830" s="4"/>
      <c r="BB6830" s="4"/>
    </row>
    <row r="6831" spans="15:54" x14ac:dyDescent="0.4">
      <c r="O6831" s="4"/>
      <c r="P6831" s="4"/>
      <c r="V6831" s="4"/>
      <c r="W6831" s="4"/>
      <c r="AG6831" s="9"/>
      <c r="AT6831" s="4"/>
      <c r="AU6831" s="4"/>
      <c r="BA6831" s="4"/>
      <c r="BB6831" s="4"/>
    </row>
    <row r="6832" spans="15:54" x14ac:dyDescent="0.4">
      <c r="O6832" s="4"/>
      <c r="P6832" s="4"/>
      <c r="V6832" s="4"/>
      <c r="W6832" s="4"/>
      <c r="AG6832" s="9"/>
      <c r="AT6832" s="4"/>
      <c r="AU6832" s="4"/>
      <c r="BA6832" s="4"/>
      <c r="BB6832" s="4"/>
    </row>
    <row r="6833" spans="15:54" x14ac:dyDescent="0.4">
      <c r="O6833" s="4"/>
      <c r="P6833" s="4"/>
      <c r="V6833" s="4"/>
      <c r="W6833" s="4"/>
      <c r="AG6833" s="9"/>
      <c r="AT6833" s="4"/>
      <c r="AU6833" s="4"/>
      <c r="BA6833" s="4"/>
      <c r="BB6833" s="4"/>
    </row>
    <row r="6834" spans="15:54" x14ac:dyDescent="0.4">
      <c r="O6834" s="4"/>
      <c r="P6834" s="4"/>
      <c r="V6834" s="4"/>
      <c r="W6834" s="4"/>
      <c r="AG6834" s="9"/>
      <c r="AT6834" s="4"/>
      <c r="AU6834" s="4"/>
      <c r="BA6834" s="4"/>
      <c r="BB6834" s="4"/>
    </row>
    <row r="6835" spans="15:54" x14ac:dyDescent="0.4">
      <c r="O6835" s="4"/>
      <c r="P6835" s="4"/>
      <c r="V6835" s="4"/>
      <c r="W6835" s="4"/>
      <c r="AG6835" s="9"/>
      <c r="AT6835" s="4"/>
      <c r="AU6835" s="4"/>
      <c r="BA6835" s="4"/>
      <c r="BB6835" s="4"/>
    </row>
    <row r="6836" spans="15:54" x14ac:dyDescent="0.4">
      <c r="O6836" s="4"/>
      <c r="P6836" s="4"/>
      <c r="V6836" s="4"/>
      <c r="W6836" s="4"/>
      <c r="AG6836" s="9"/>
      <c r="AT6836" s="4"/>
      <c r="AU6836" s="4"/>
      <c r="BA6836" s="4"/>
      <c r="BB6836" s="4"/>
    </row>
    <row r="6837" spans="15:54" x14ac:dyDescent="0.4">
      <c r="O6837" s="4"/>
      <c r="P6837" s="4"/>
      <c r="V6837" s="4"/>
      <c r="W6837" s="4"/>
      <c r="AG6837" s="9"/>
      <c r="AT6837" s="4"/>
      <c r="AU6837" s="4"/>
      <c r="BA6837" s="4"/>
      <c r="BB6837" s="4"/>
    </row>
    <row r="6838" spans="15:54" x14ac:dyDescent="0.4">
      <c r="O6838" s="4"/>
      <c r="P6838" s="4"/>
      <c r="V6838" s="4"/>
      <c r="W6838" s="4"/>
      <c r="AG6838" s="9"/>
      <c r="AT6838" s="4"/>
      <c r="AU6838" s="4"/>
      <c r="BA6838" s="4"/>
      <c r="BB6838" s="4"/>
    </row>
    <row r="6839" spans="15:54" x14ac:dyDescent="0.4">
      <c r="O6839" s="4"/>
      <c r="P6839" s="4"/>
      <c r="V6839" s="4"/>
      <c r="W6839" s="4"/>
      <c r="AG6839" s="9"/>
      <c r="AT6839" s="4"/>
      <c r="AU6839" s="4"/>
      <c r="BA6839" s="4"/>
      <c r="BB6839" s="4"/>
    </row>
    <row r="6840" spans="15:54" x14ac:dyDescent="0.4">
      <c r="O6840" s="4"/>
      <c r="P6840" s="4"/>
      <c r="V6840" s="4"/>
      <c r="W6840" s="4"/>
      <c r="AG6840" s="9"/>
      <c r="AT6840" s="4"/>
      <c r="AU6840" s="4"/>
      <c r="BA6840" s="4"/>
      <c r="BB6840" s="4"/>
    </row>
    <row r="6841" spans="15:54" x14ac:dyDescent="0.4">
      <c r="O6841" s="4"/>
      <c r="P6841" s="4"/>
      <c r="V6841" s="4"/>
      <c r="W6841" s="4"/>
      <c r="AG6841" s="9"/>
      <c r="AT6841" s="4"/>
      <c r="AU6841" s="4"/>
      <c r="BA6841" s="4"/>
      <c r="BB6841" s="4"/>
    </row>
    <row r="6842" spans="15:54" x14ac:dyDescent="0.4">
      <c r="O6842" s="4"/>
      <c r="P6842" s="4"/>
      <c r="V6842" s="4"/>
      <c r="W6842" s="4"/>
      <c r="AG6842" s="9"/>
      <c r="AT6842" s="4"/>
      <c r="AU6842" s="4"/>
      <c r="BA6842" s="4"/>
      <c r="BB6842" s="4"/>
    </row>
    <row r="6843" spans="15:54" x14ac:dyDescent="0.4">
      <c r="O6843" s="4"/>
      <c r="P6843" s="4"/>
      <c r="V6843" s="4"/>
      <c r="W6843" s="4"/>
      <c r="AG6843" s="9"/>
      <c r="AT6843" s="4"/>
      <c r="AU6843" s="4"/>
      <c r="BA6843" s="4"/>
      <c r="BB6843" s="4"/>
    </row>
    <row r="6844" spans="15:54" x14ac:dyDescent="0.4">
      <c r="O6844" s="4"/>
      <c r="P6844" s="4"/>
      <c r="V6844" s="4"/>
      <c r="W6844" s="4"/>
      <c r="AG6844" s="9"/>
      <c r="AT6844" s="4"/>
      <c r="AU6844" s="4"/>
      <c r="BA6844" s="4"/>
      <c r="BB6844" s="4"/>
    </row>
    <row r="6845" spans="15:54" x14ac:dyDescent="0.4">
      <c r="O6845" s="4"/>
      <c r="P6845" s="4"/>
      <c r="V6845" s="4"/>
      <c r="W6845" s="4"/>
      <c r="AG6845" s="9"/>
      <c r="AT6845" s="4"/>
      <c r="AU6845" s="4"/>
      <c r="BA6845" s="4"/>
      <c r="BB6845" s="4"/>
    </row>
    <row r="6846" spans="15:54" x14ac:dyDescent="0.4">
      <c r="O6846" s="4"/>
      <c r="P6846" s="4"/>
      <c r="V6846" s="4"/>
      <c r="W6846" s="4"/>
      <c r="AG6846" s="9"/>
      <c r="AT6846" s="4"/>
      <c r="AU6846" s="4"/>
      <c r="BA6846" s="4"/>
      <c r="BB6846" s="4"/>
    </row>
    <row r="6847" spans="15:54" x14ac:dyDescent="0.4">
      <c r="O6847" s="4"/>
      <c r="P6847" s="4"/>
      <c r="V6847" s="4"/>
      <c r="W6847" s="4"/>
      <c r="AG6847" s="9"/>
      <c r="AT6847" s="4"/>
      <c r="AU6847" s="4"/>
      <c r="BA6847" s="4"/>
      <c r="BB6847" s="4"/>
    </row>
    <row r="6848" spans="15:54" x14ac:dyDescent="0.4">
      <c r="O6848" s="4"/>
      <c r="P6848" s="4"/>
      <c r="V6848" s="4"/>
      <c r="W6848" s="4"/>
      <c r="AG6848" s="9"/>
      <c r="AT6848" s="4"/>
      <c r="AU6848" s="4"/>
      <c r="BA6848" s="4"/>
      <c r="BB6848" s="4"/>
    </row>
    <row r="6849" spans="15:54" x14ac:dyDescent="0.4">
      <c r="O6849" s="4"/>
      <c r="P6849" s="4"/>
      <c r="V6849" s="4"/>
      <c r="W6849" s="4"/>
      <c r="AG6849" s="9"/>
      <c r="AT6849" s="4"/>
      <c r="AU6849" s="4"/>
      <c r="BA6849" s="4"/>
      <c r="BB6849" s="4"/>
    </row>
    <row r="6850" spans="15:54" x14ac:dyDescent="0.4">
      <c r="O6850" s="4"/>
      <c r="P6850" s="4"/>
      <c r="V6850" s="4"/>
      <c r="W6850" s="4"/>
      <c r="AT6850" s="4"/>
      <c r="AU6850" s="4"/>
      <c r="BA6850" s="4"/>
      <c r="BB6850" s="4"/>
    </row>
    <row r="6851" spans="15:54" x14ac:dyDescent="0.4">
      <c r="O6851" s="4"/>
      <c r="P6851" s="4"/>
      <c r="V6851" s="4"/>
      <c r="W6851" s="4"/>
      <c r="AG6851" s="9"/>
      <c r="AT6851" s="4"/>
      <c r="AU6851" s="4"/>
      <c r="BA6851" s="4"/>
      <c r="BB6851" s="4"/>
    </row>
    <row r="6852" spans="15:54" x14ac:dyDescent="0.4">
      <c r="O6852" s="4"/>
      <c r="P6852" s="4"/>
      <c r="V6852" s="4"/>
      <c r="W6852" s="4"/>
      <c r="AG6852" s="9"/>
      <c r="AT6852" s="4"/>
      <c r="AU6852" s="4"/>
      <c r="BA6852" s="4"/>
      <c r="BB6852" s="4"/>
    </row>
    <row r="6853" spans="15:54" x14ac:dyDescent="0.4">
      <c r="O6853" s="4"/>
      <c r="P6853" s="4"/>
      <c r="V6853" s="4"/>
      <c r="W6853" s="4"/>
      <c r="AG6853" s="9"/>
      <c r="AT6853" s="4"/>
      <c r="AU6853" s="4"/>
      <c r="BA6853" s="4"/>
      <c r="BB6853" s="4"/>
    </row>
    <row r="6854" spans="15:54" x14ac:dyDescent="0.4">
      <c r="O6854" s="4"/>
      <c r="P6854" s="4"/>
      <c r="V6854" s="4"/>
      <c r="W6854" s="4"/>
      <c r="AG6854" s="9"/>
      <c r="AT6854" s="4"/>
      <c r="AU6854" s="4"/>
      <c r="BA6854" s="4"/>
      <c r="BB6854" s="4"/>
    </row>
    <row r="6855" spans="15:54" x14ac:dyDescent="0.4">
      <c r="O6855" s="4"/>
      <c r="P6855" s="4"/>
      <c r="V6855" s="4"/>
      <c r="W6855" s="4"/>
      <c r="AG6855" s="9"/>
      <c r="AT6855" s="4"/>
      <c r="AU6855" s="4"/>
      <c r="BA6855" s="4"/>
      <c r="BB6855" s="4"/>
    </row>
    <row r="6856" spans="15:54" x14ac:dyDescent="0.4">
      <c r="O6856" s="4"/>
      <c r="P6856" s="4"/>
      <c r="V6856" s="4"/>
      <c r="W6856" s="4"/>
      <c r="AG6856" s="9"/>
      <c r="AT6856" s="4"/>
      <c r="AU6856" s="4"/>
      <c r="BA6856" s="4"/>
      <c r="BB6856" s="4"/>
    </row>
    <row r="6857" spans="15:54" x14ac:dyDescent="0.4">
      <c r="O6857" s="4"/>
      <c r="P6857" s="4"/>
      <c r="V6857" s="4"/>
      <c r="W6857" s="4"/>
      <c r="AG6857" s="9"/>
      <c r="AT6857" s="4"/>
      <c r="AU6857" s="4"/>
      <c r="BA6857" s="4"/>
      <c r="BB6857" s="4"/>
    </row>
    <row r="6858" spans="15:54" x14ac:dyDescent="0.4">
      <c r="O6858" s="4"/>
      <c r="P6858" s="4"/>
      <c r="V6858" s="4"/>
      <c r="W6858" s="4"/>
      <c r="AG6858" s="9"/>
      <c r="AT6858" s="4"/>
      <c r="AU6858" s="4"/>
      <c r="BA6858" s="4"/>
      <c r="BB6858" s="4"/>
    </row>
    <row r="6859" spans="15:54" x14ac:dyDescent="0.4">
      <c r="O6859" s="4"/>
      <c r="P6859" s="4"/>
      <c r="V6859" s="4"/>
      <c r="W6859" s="4"/>
      <c r="AG6859" s="9"/>
      <c r="AT6859" s="4"/>
      <c r="AU6859" s="4"/>
      <c r="BA6859" s="4"/>
      <c r="BB6859" s="4"/>
    </row>
    <row r="6860" spans="15:54" x14ac:dyDescent="0.4">
      <c r="O6860" s="4"/>
      <c r="P6860" s="4"/>
      <c r="V6860" s="4"/>
      <c r="W6860" s="4"/>
      <c r="AG6860" s="9"/>
      <c r="AT6860" s="4"/>
      <c r="AU6860" s="4"/>
      <c r="BA6860" s="4"/>
      <c r="BB6860" s="4"/>
    </row>
    <row r="6861" spans="15:54" x14ac:dyDescent="0.4">
      <c r="O6861" s="4"/>
      <c r="P6861" s="4"/>
      <c r="V6861" s="4"/>
      <c r="W6861" s="4"/>
      <c r="AG6861" s="9"/>
      <c r="AT6861" s="4"/>
      <c r="AU6861" s="4"/>
      <c r="BA6861" s="4"/>
      <c r="BB6861" s="4"/>
    </row>
    <row r="6862" spans="15:54" x14ac:dyDescent="0.4">
      <c r="O6862" s="4"/>
      <c r="P6862" s="4"/>
      <c r="V6862" s="4"/>
      <c r="W6862" s="4"/>
      <c r="AG6862" s="9"/>
      <c r="AT6862" s="4"/>
      <c r="AU6862" s="4"/>
      <c r="BA6862" s="4"/>
      <c r="BB6862" s="4"/>
    </row>
    <row r="6863" spans="15:54" x14ac:dyDescent="0.4">
      <c r="O6863" s="4"/>
      <c r="P6863" s="4"/>
      <c r="V6863" s="4"/>
      <c r="W6863" s="4"/>
      <c r="AG6863" s="9"/>
      <c r="AT6863" s="4"/>
      <c r="AU6863" s="4"/>
      <c r="BA6863" s="4"/>
      <c r="BB6863" s="4"/>
    </row>
    <row r="6864" spans="15:54" x14ac:dyDescent="0.4">
      <c r="O6864" s="4"/>
      <c r="P6864" s="4"/>
      <c r="V6864" s="4"/>
      <c r="W6864" s="4"/>
      <c r="AG6864" s="9"/>
      <c r="AT6864" s="4"/>
      <c r="AU6864" s="4"/>
      <c r="BA6864" s="4"/>
      <c r="BB6864" s="4"/>
    </row>
    <row r="6865" spans="15:54" x14ac:dyDescent="0.4">
      <c r="O6865" s="4"/>
      <c r="P6865" s="4"/>
      <c r="V6865" s="4"/>
      <c r="W6865" s="4"/>
      <c r="AG6865" s="9"/>
      <c r="AT6865" s="4"/>
      <c r="AU6865" s="4"/>
      <c r="BA6865" s="4"/>
      <c r="BB6865" s="4"/>
    </row>
    <row r="6866" spans="15:54" x14ac:dyDescent="0.4">
      <c r="O6866" s="4"/>
      <c r="P6866" s="4"/>
      <c r="V6866" s="4"/>
      <c r="W6866" s="4"/>
      <c r="AG6866" s="9"/>
      <c r="AT6866" s="4"/>
      <c r="AU6866" s="4"/>
      <c r="BA6866" s="4"/>
      <c r="BB6866" s="4"/>
    </row>
    <row r="6867" spans="15:54" x14ac:dyDescent="0.4">
      <c r="O6867" s="4"/>
      <c r="P6867" s="4"/>
      <c r="V6867" s="4"/>
      <c r="W6867" s="4"/>
      <c r="AG6867" s="9"/>
      <c r="AT6867" s="4"/>
      <c r="AU6867" s="4"/>
      <c r="BA6867" s="4"/>
      <c r="BB6867" s="4"/>
    </row>
    <row r="6868" spans="15:54" x14ac:dyDescent="0.4">
      <c r="O6868" s="4"/>
      <c r="P6868" s="4"/>
      <c r="V6868" s="4"/>
      <c r="W6868" s="4"/>
      <c r="AG6868" s="9"/>
      <c r="AT6868" s="4"/>
      <c r="AU6868" s="4"/>
      <c r="BA6868" s="4"/>
      <c r="BB6868" s="4"/>
    </row>
    <row r="6869" spans="15:54" x14ac:dyDescent="0.4">
      <c r="O6869" s="4"/>
      <c r="P6869" s="4"/>
      <c r="V6869" s="4"/>
      <c r="W6869" s="4"/>
      <c r="AG6869" s="9"/>
      <c r="AT6869" s="4"/>
      <c r="AU6869" s="4"/>
      <c r="BA6869" s="4"/>
      <c r="BB6869" s="4"/>
    </row>
    <row r="6870" spans="15:54" x14ac:dyDescent="0.4">
      <c r="O6870" s="4"/>
      <c r="P6870" s="4"/>
      <c r="V6870" s="4"/>
      <c r="W6870" s="4"/>
      <c r="AG6870" s="9"/>
      <c r="AT6870" s="4"/>
      <c r="AU6870" s="4"/>
      <c r="BA6870" s="4"/>
      <c r="BB6870" s="4"/>
    </row>
    <row r="6871" spans="15:54" x14ac:dyDescent="0.4">
      <c r="O6871" s="4"/>
      <c r="P6871" s="4"/>
      <c r="V6871" s="4"/>
      <c r="W6871" s="4"/>
      <c r="AG6871" s="9"/>
      <c r="AT6871" s="4"/>
      <c r="AU6871" s="4"/>
      <c r="BA6871" s="4"/>
      <c r="BB6871" s="4"/>
    </row>
    <row r="6872" spans="15:54" x14ac:dyDescent="0.4">
      <c r="O6872" s="4"/>
      <c r="P6872" s="4"/>
      <c r="V6872" s="4"/>
      <c r="W6872" s="4"/>
      <c r="AG6872" s="9"/>
      <c r="AT6872" s="4"/>
      <c r="AU6872" s="4"/>
      <c r="BA6872" s="4"/>
      <c r="BB6872" s="4"/>
    </row>
    <row r="6873" spans="15:54" x14ac:dyDescent="0.4">
      <c r="O6873" s="4"/>
      <c r="P6873" s="4"/>
      <c r="V6873" s="4"/>
      <c r="W6873" s="4"/>
      <c r="AG6873" s="9"/>
      <c r="AT6873" s="4"/>
      <c r="AU6873" s="4"/>
      <c r="BA6873" s="4"/>
      <c r="BB6873" s="4"/>
    </row>
    <row r="6874" spans="15:54" x14ac:dyDescent="0.4">
      <c r="O6874" s="4"/>
      <c r="P6874" s="4"/>
      <c r="V6874" s="4"/>
      <c r="W6874" s="4"/>
      <c r="AG6874" s="9"/>
      <c r="AT6874" s="4"/>
      <c r="AU6874" s="4"/>
      <c r="BA6874" s="4"/>
      <c r="BB6874" s="4"/>
    </row>
    <row r="6875" spans="15:54" x14ac:dyDescent="0.4">
      <c r="O6875" s="4"/>
      <c r="P6875" s="4"/>
      <c r="V6875" s="4"/>
      <c r="W6875" s="4"/>
      <c r="AG6875" s="9"/>
      <c r="AT6875" s="4"/>
      <c r="AU6875" s="4"/>
      <c r="BA6875" s="4"/>
      <c r="BB6875" s="4"/>
    </row>
    <row r="6876" spans="15:54" x14ac:dyDescent="0.4">
      <c r="O6876" s="4"/>
      <c r="P6876" s="4"/>
      <c r="V6876" s="4"/>
      <c r="W6876" s="4"/>
      <c r="AG6876" s="9"/>
      <c r="AT6876" s="4"/>
      <c r="AU6876" s="4"/>
      <c r="BA6876" s="4"/>
      <c r="BB6876" s="4"/>
    </row>
    <row r="6877" spans="15:54" x14ac:dyDescent="0.4">
      <c r="O6877" s="4"/>
      <c r="P6877" s="4"/>
      <c r="V6877" s="4"/>
      <c r="W6877" s="4"/>
      <c r="AG6877" s="9"/>
      <c r="AT6877" s="4"/>
      <c r="AU6877" s="4"/>
      <c r="BA6877" s="4"/>
      <c r="BB6877" s="4"/>
    </row>
    <row r="6878" spans="15:54" x14ac:dyDescent="0.4">
      <c r="O6878" s="4"/>
      <c r="P6878" s="4"/>
      <c r="V6878" s="4"/>
      <c r="W6878" s="4"/>
      <c r="AG6878" s="9"/>
      <c r="AT6878" s="4"/>
      <c r="AU6878" s="4"/>
      <c r="BA6878" s="4"/>
      <c r="BB6878" s="4"/>
    </row>
    <row r="6879" spans="15:54" x14ac:dyDescent="0.4">
      <c r="O6879" s="4"/>
      <c r="P6879" s="4"/>
      <c r="V6879" s="4"/>
      <c r="W6879" s="4"/>
      <c r="AG6879" s="9"/>
      <c r="AT6879" s="4"/>
      <c r="AU6879" s="4"/>
      <c r="BA6879" s="4"/>
      <c r="BB6879" s="4"/>
    </row>
    <row r="6880" spans="15:54" x14ac:dyDescent="0.4">
      <c r="O6880" s="4"/>
      <c r="P6880" s="4"/>
      <c r="V6880" s="4"/>
      <c r="W6880" s="4"/>
      <c r="AG6880" s="9"/>
      <c r="AT6880" s="4"/>
      <c r="AU6880" s="4"/>
      <c r="BA6880" s="4"/>
      <c r="BB6880" s="4"/>
    </row>
    <row r="6881" spans="15:54" x14ac:dyDescent="0.4">
      <c r="O6881" s="4"/>
      <c r="P6881" s="4"/>
      <c r="V6881" s="4"/>
      <c r="W6881" s="4"/>
      <c r="AG6881" s="9"/>
      <c r="AT6881" s="4"/>
      <c r="AU6881" s="4"/>
      <c r="BA6881" s="4"/>
      <c r="BB6881" s="4"/>
    </row>
    <row r="6882" spans="15:54" x14ac:dyDescent="0.4">
      <c r="O6882" s="4"/>
      <c r="P6882" s="4"/>
      <c r="V6882" s="4"/>
      <c r="W6882" s="4"/>
      <c r="AG6882" s="9"/>
      <c r="AT6882" s="4"/>
      <c r="AU6882" s="4"/>
      <c r="BA6882" s="4"/>
      <c r="BB6882" s="4"/>
    </row>
    <row r="6883" spans="15:54" x14ac:dyDescent="0.4">
      <c r="O6883" s="4"/>
      <c r="P6883" s="4"/>
      <c r="V6883" s="4"/>
      <c r="W6883" s="4"/>
      <c r="AG6883" s="9"/>
      <c r="AT6883" s="4"/>
      <c r="AU6883" s="4"/>
      <c r="BA6883" s="4"/>
      <c r="BB6883" s="4"/>
    </row>
    <row r="6884" spans="15:54" x14ac:dyDescent="0.4">
      <c r="O6884" s="4"/>
      <c r="P6884" s="4"/>
      <c r="V6884" s="4"/>
      <c r="W6884" s="4"/>
      <c r="AG6884" s="9"/>
      <c r="AT6884" s="4"/>
      <c r="AU6884" s="4"/>
      <c r="BA6884" s="4"/>
      <c r="BB6884" s="4"/>
    </row>
    <row r="6885" spans="15:54" x14ac:dyDescent="0.4">
      <c r="O6885" s="4"/>
      <c r="P6885" s="4"/>
      <c r="V6885" s="4"/>
      <c r="W6885" s="4"/>
      <c r="AG6885" s="9"/>
      <c r="AT6885" s="4"/>
      <c r="AU6885" s="4"/>
      <c r="BA6885" s="4"/>
      <c r="BB6885" s="4"/>
    </row>
    <row r="6886" spans="15:54" x14ac:dyDescent="0.4">
      <c r="O6886" s="4"/>
      <c r="P6886" s="4"/>
      <c r="V6886" s="4"/>
      <c r="W6886" s="4"/>
      <c r="AG6886" s="9"/>
      <c r="AT6886" s="4"/>
      <c r="AU6886" s="4"/>
      <c r="BA6886" s="4"/>
      <c r="BB6886" s="4"/>
    </row>
    <row r="6887" spans="15:54" x14ac:dyDescent="0.4">
      <c r="O6887" s="4"/>
      <c r="P6887" s="4"/>
      <c r="V6887" s="4"/>
      <c r="W6887" s="4"/>
      <c r="AG6887" s="9"/>
      <c r="AT6887" s="4"/>
      <c r="AU6887" s="4"/>
      <c r="BA6887" s="4"/>
      <c r="BB6887" s="4"/>
    </row>
    <row r="6888" spans="15:54" x14ac:dyDescent="0.4">
      <c r="O6888" s="4"/>
      <c r="P6888" s="4"/>
      <c r="V6888" s="4"/>
      <c r="W6888" s="4"/>
      <c r="AG6888" s="9"/>
      <c r="AT6888" s="4"/>
      <c r="AU6888" s="4"/>
      <c r="BA6888" s="4"/>
      <c r="BB6888" s="4"/>
    </row>
    <row r="6889" spans="15:54" x14ac:dyDescent="0.4">
      <c r="O6889" s="4"/>
      <c r="P6889" s="4"/>
      <c r="V6889" s="4"/>
      <c r="W6889" s="4"/>
      <c r="AG6889" s="9"/>
      <c r="AT6889" s="4"/>
      <c r="AU6889" s="4"/>
      <c r="BA6889" s="4"/>
      <c r="BB6889" s="4"/>
    </row>
    <row r="6890" spans="15:54" x14ac:dyDescent="0.4">
      <c r="O6890" s="4"/>
      <c r="P6890" s="4"/>
      <c r="V6890" s="4"/>
      <c r="W6890" s="4"/>
      <c r="AG6890" s="9"/>
      <c r="AT6890" s="4"/>
      <c r="AU6890" s="4"/>
      <c r="BA6890" s="4"/>
      <c r="BB6890" s="4"/>
    </row>
    <row r="6891" spans="15:54" x14ac:dyDescent="0.4">
      <c r="O6891" s="4"/>
      <c r="P6891" s="4"/>
      <c r="V6891" s="4"/>
      <c r="W6891" s="4"/>
      <c r="AG6891" s="9"/>
      <c r="AT6891" s="4"/>
      <c r="AU6891" s="4"/>
      <c r="BA6891" s="4"/>
      <c r="BB6891" s="4"/>
    </row>
    <row r="6892" spans="15:54" x14ac:dyDescent="0.4">
      <c r="O6892" s="4"/>
      <c r="P6892" s="4"/>
      <c r="V6892" s="4"/>
      <c r="W6892" s="4"/>
      <c r="AG6892" s="9"/>
      <c r="AT6892" s="4"/>
      <c r="AU6892" s="4"/>
      <c r="BA6892" s="4"/>
      <c r="BB6892" s="4"/>
    </row>
    <row r="6893" spans="15:54" x14ac:dyDescent="0.4">
      <c r="O6893" s="4"/>
      <c r="P6893" s="4"/>
      <c r="V6893" s="4"/>
      <c r="W6893" s="4"/>
      <c r="AG6893" s="9"/>
      <c r="AT6893" s="4"/>
      <c r="AU6893" s="4"/>
      <c r="BA6893" s="4"/>
      <c r="BB6893" s="4"/>
    </row>
    <row r="6894" spans="15:54" x14ac:dyDescent="0.4">
      <c r="O6894" s="4"/>
      <c r="P6894" s="4"/>
      <c r="V6894" s="4"/>
      <c r="W6894" s="4"/>
      <c r="AG6894" s="9"/>
      <c r="AT6894" s="4"/>
      <c r="AU6894" s="4"/>
      <c r="BA6894" s="4"/>
      <c r="BB6894" s="4"/>
    </row>
    <row r="6895" spans="15:54" x14ac:dyDescent="0.4">
      <c r="O6895" s="4"/>
      <c r="P6895" s="4"/>
      <c r="V6895" s="4"/>
      <c r="W6895" s="4"/>
      <c r="AG6895" s="9"/>
      <c r="AT6895" s="4"/>
      <c r="AU6895" s="4"/>
      <c r="BA6895" s="4"/>
      <c r="BB6895" s="4"/>
    </row>
    <row r="6896" spans="15:54" x14ac:dyDescent="0.4">
      <c r="O6896" s="4"/>
      <c r="P6896" s="4"/>
      <c r="V6896" s="4"/>
      <c r="W6896" s="4"/>
      <c r="AG6896" s="9"/>
      <c r="AT6896" s="4"/>
      <c r="AU6896" s="4"/>
      <c r="BA6896" s="4"/>
      <c r="BB6896" s="4"/>
    </row>
    <row r="6897" spans="15:54" x14ac:dyDescent="0.4">
      <c r="O6897" s="4"/>
      <c r="P6897" s="4"/>
      <c r="V6897" s="4"/>
      <c r="W6897" s="4"/>
      <c r="AG6897" s="9"/>
      <c r="AT6897" s="4"/>
      <c r="AU6897" s="4"/>
      <c r="BA6897" s="4"/>
      <c r="BB6897" s="4"/>
    </row>
    <row r="6898" spans="15:54" x14ac:dyDescent="0.4">
      <c r="O6898" s="4"/>
      <c r="P6898" s="4"/>
      <c r="V6898" s="4"/>
      <c r="W6898" s="4"/>
      <c r="AG6898" s="9"/>
      <c r="AT6898" s="4"/>
      <c r="AU6898" s="4"/>
      <c r="BA6898" s="4"/>
      <c r="BB6898" s="4"/>
    </row>
    <row r="6899" spans="15:54" x14ac:dyDescent="0.4">
      <c r="O6899" s="4"/>
      <c r="P6899" s="4"/>
      <c r="V6899" s="4"/>
      <c r="W6899" s="4"/>
      <c r="AG6899" s="9"/>
      <c r="AT6899" s="4"/>
      <c r="AU6899" s="4"/>
      <c r="BA6899" s="4"/>
      <c r="BB6899" s="4"/>
    </row>
    <row r="6900" spans="15:54" x14ac:dyDescent="0.4">
      <c r="O6900" s="4"/>
      <c r="P6900" s="4"/>
      <c r="V6900" s="4"/>
      <c r="W6900" s="4"/>
      <c r="AG6900" s="9"/>
      <c r="AT6900" s="4"/>
      <c r="AU6900" s="4"/>
      <c r="BA6900" s="4"/>
      <c r="BB6900" s="4"/>
    </row>
    <row r="6901" spans="15:54" x14ac:dyDescent="0.4">
      <c r="O6901" s="4"/>
      <c r="P6901" s="4"/>
      <c r="V6901" s="4"/>
      <c r="W6901" s="4"/>
      <c r="AG6901" s="9"/>
      <c r="AT6901" s="4"/>
      <c r="AU6901" s="4"/>
      <c r="BA6901" s="4"/>
      <c r="BB6901" s="4"/>
    </row>
    <row r="6902" spans="15:54" x14ac:dyDescent="0.4">
      <c r="O6902" s="4"/>
      <c r="P6902" s="4"/>
      <c r="V6902" s="4"/>
      <c r="W6902" s="4"/>
      <c r="AG6902" s="9"/>
      <c r="AT6902" s="4"/>
      <c r="AU6902" s="4"/>
      <c r="BA6902" s="4"/>
      <c r="BB6902" s="4"/>
    </row>
    <row r="6903" spans="15:54" x14ac:dyDescent="0.4">
      <c r="O6903" s="4"/>
      <c r="P6903" s="4"/>
      <c r="V6903" s="4"/>
      <c r="W6903" s="4"/>
      <c r="AG6903" s="9"/>
      <c r="AT6903" s="4"/>
      <c r="AU6903" s="4"/>
      <c r="BA6903" s="4"/>
      <c r="BB6903" s="4"/>
    </row>
    <row r="6904" spans="15:54" x14ac:dyDescent="0.4">
      <c r="O6904" s="4"/>
      <c r="P6904" s="4"/>
      <c r="V6904" s="4"/>
      <c r="W6904" s="4"/>
      <c r="AG6904" s="9"/>
      <c r="AT6904" s="4"/>
      <c r="AU6904" s="4"/>
      <c r="BA6904" s="4"/>
      <c r="BB6904" s="4"/>
    </row>
    <row r="6905" spans="15:54" x14ac:dyDescent="0.4">
      <c r="O6905" s="4"/>
      <c r="P6905" s="4"/>
      <c r="V6905" s="4"/>
      <c r="W6905" s="4"/>
      <c r="AG6905" s="9"/>
      <c r="AT6905" s="4"/>
      <c r="AU6905" s="4"/>
      <c r="BA6905" s="4"/>
      <c r="BB6905" s="4"/>
    </row>
    <row r="6906" spans="15:54" x14ac:dyDescent="0.4">
      <c r="O6906" s="4"/>
      <c r="P6906" s="4"/>
      <c r="V6906" s="4"/>
      <c r="W6906" s="4"/>
      <c r="AG6906" s="9"/>
      <c r="AT6906" s="4"/>
      <c r="AU6906" s="4"/>
      <c r="BA6906" s="4"/>
      <c r="BB6906" s="4"/>
    </row>
    <row r="6907" spans="15:54" x14ac:dyDescent="0.4">
      <c r="O6907" s="4"/>
      <c r="P6907" s="4"/>
      <c r="V6907" s="4"/>
      <c r="W6907" s="4"/>
      <c r="AG6907" s="9"/>
      <c r="AT6907" s="4"/>
      <c r="AU6907" s="4"/>
      <c r="BA6907" s="4"/>
      <c r="BB6907" s="4"/>
    </row>
    <row r="6908" spans="15:54" x14ac:dyDescent="0.4">
      <c r="O6908" s="4"/>
      <c r="P6908" s="4"/>
      <c r="V6908" s="4"/>
      <c r="W6908" s="4"/>
      <c r="AG6908" s="9"/>
      <c r="AT6908" s="4"/>
      <c r="AU6908" s="4"/>
      <c r="BA6908" s="4"/>
      <c r="BB6908" s="4"/>
    </row>
    <row r="6909" spans="15:54" x14ac:dyDescent="0.4">
      <c r="O6909" s="4"/>
      <c r="P6909" s="4"/>
      <c r="V6909" s="4"/>
      <c r="W6909" s="4"/>
      <c r="AG6909" s="9"/>
      <c r="AT6909" s="4"/>
      <c r="AU6909" s="4"/>
      <c r="BA6909" s="4"/>
      <c r="BB6909" s="4"/>
    </row>
    <row r="6910" spans="15:54" x14ac:dyDescent="0.4">
      <c r="O6910" s="4"/>
      <c r="P6910" s="4"/>
      <c r="V6910" s="4"/>
      <c r="W6910" s="4"/>
      <c r="AG6910" s="9"/>
      <c r="AT6910" s="4"/>
      <c r="AU6910" s="4"/>
      <c r="BA6910" s="4"/>
      <c r="BB6910" s="4"/>
    </row>
    <row r="6911" spans="15:54" x14ac:dyDescent="0.4">
      <c r="O6911" s="4"/>
      <c r="P6911" s="4"/>
      <c r="V6911" s="4"/>
      <c r="W6911" s="4"/>
      <c r="AT6911" s="4"/>
      <c r="AU6911" s="4"/>
      <c r="BA6911" s="4"/>
      <c r="BB6911" s="4"/>
    </row>
    <row r="6912" spans="15:54" x14ac:dyDescent="0.4">
      <c r="O6912" s="4"/>
      <c r="P6912" s="4"/>
      <c r="V6912" s="4"/>
      <c r="W6912" s="4"/>
      <c r="AG6912" s="9"/>
      <c r="AT6912" s="4"/>
      <c r="AU6912" s="4"/>
      <c r="BA6912" s="4"/>
      <c r="BB6912" s="4"/>
    </row>
    <row r="6913" spans="15:54" x14ac:dyDescent="0.4">
      <c r="O6913" s="4"/>
      <c r="P6913" s="4"/>
      <c r="V6913" s="4"/>
      <c r="W6913" s="4"/>
      <c r="AG6913" s="9"/>
      <c r="AT6913" s="4"/>
      <c r="AU6913" s="4"/>
      <c r="BA6913" s="4"/>
      <c r="BB6913" s="4"/>
    </row>
    <row r="6914" spans="15:54" x14ac:dyDescent="0.4">
      <c r="O6914" s="4"/>
      <c r="P6914" s="4"/>
      <c r="V6914" s="4"/>
      <c r="W6914" s="4"/>
      <c r="AG6914" s="9"/>
      <c r="AT6914" s="4"/>
      <c r="AU6914" s="4"/>
      <c r="BA6914" s="4"/>
      <c r="BB6914" s="4"/>
    </row>
    <row r="6915" spans="15:54" x14ac:dyDescent="0.4">
      <c r="O6915" s="4"/>
      <c r="P6915" s="4"/>
      <c r="V6915" s="4"/>
      <c r="W6915" s="4"/>
      <c r="AG6915" s="9"/>
      <c r="AT6915" s="4"/>
      <c r="AU6915" s="4"/>
      <c r="BA6915" s="4"/>
      <c r="BB6915" s="4"/>
    </row>
    <row r="6916" spans="15:54" x14ac:dyDescent="0.4">
      <c r="O6916" s="4"/>
      <c r="P6916" s="4"/>
      <c r="V6916" s="4"/>
      <c r="W6916" s="4"/>
      <c r="AG6916" s="9"/>
      <c r="AT6916" s="4"/>
      <c r="AU6916" s="4"/>
      <c r="BA6916" s="4"/>
      <c r="BB6916" s="4"/>
    </row>
    <row r="6917" spans="15:54" x14ac:dyDescent="0.4">
      <c r="O6917" s="4"/>
      <c r="P6917" s="4"/>
      <c r="V6917" s="4"/>
      <c r="W6917" s="4"/>
      <c r="AG6917" s="9"/>
      <c r="AT6917" s="4"/>
      <c r="AU6917" s="4"/>
      <c r="BA6917" s="4"/>
      <c r="BB6917" s="4"/>
    </row>
    <row r="6918" spans="15:54" x14ac:dyDescent="0.4">
      <c r="O6918" s="4"/>
      <c r="P6918" s="4"/>
      <c r="V6918" s="4"/>
      <c r="W6918" s="4"/>
      <c r="AG6918" s="9"/>
      <c r="AT6918" s="4"/>
      <c r="AU6918" s="4"/>
      <c r="BA6918" s="4"/>
      <c r="BB6918" s="4"/>
    </row>
    <row r="6919" spans="15:54" x14ac:dyDescent="0.4">
      <c r="O6919" s="4"/>
      <c r="P6919" s="4"/>
      <c r="V6919" s="4"/>
      <c r="W6919" s="4"/>
      <c r="AG6919" s="9"/>
      <c r="AT6919" s="4"/>
      <c r="AU6919" s="4"/>
      <c r="BA6919" s="4"/>
      <c r="BB6919" s="4"/>
    </row>
    <row r="6920" spans="15:54" x14ac:dyDescent="0.4">
      <c r="O6920" s="4"/>
      <c r="P6920" s="4"/>
      <c r="V6920" s="4"/>
      <c r="W6920" s="4"/>
      <c r="AG6920" s="9"/>
      <c r="AT6920" s="4"/>
      <c r="AU6920" s="4"/>
      <c r="BA6920" s="4"/>
      <c r="BB6920" s="4"/>
    </row>
    <row r="6921" spans="15:54" x14ac:dyDescent="0.4">
      <c r="O6921" s="4"/>
      <c r="P6921" s="4"/>
      <c r="V6921" s="4"/>
      <c r="W6921" s="4"/>
      <c r="AG6921" s="9"/>
      <c r="AT6921" s="4"/>
      <c r="AU6921" s="4"/>
      <c r="BA6921" s="4"/>
      <c r="BB6921" s="4"/>
    </row>
    <row r="6922" spans="15:54" x14ac:dyDescent="0.4">
      <c r="O6922" s="4"/>
      <c r="P6922" s="4"/>
      <c r="V6922" s="4"/>
      <c r="W6922" s="4"/>
      <c r="AG6922" s="9"/>
      <c r="AT6922" s="4"/>
      <c r="AU6922" s="4"/>
      <c r="BA6922" s="4"/>
      <c r="BB6922" s="4"/>
    </row>
    <row r="6923" spans="15:54" x14ac:dyDescent="0.4">
      <c r="O6923" s="4"/>
      <c r="P6923" s="4"/>
      <c r="V6923" s="4"/>
      <c r="W6923" s="4"/>
      <c r="AG6923" s="9"/>
      <c r="AT6923" s="4"/>
      <c r="AU6923" s="4"/>
      <c r="BA6923" s="4"/>
      <c r="BB6923" s="4"/>
    </row>
    <row r="6924" spans="15:54" x14ac:dyDescent="0.4">
      <c r="O6924" s="4"/>
      <c r="P6924" s="4"/>
      <c r="V6924" s="4"/>
      <c r="W6924" s="4"/>
      <c r="AG6924" s="9"/>
      <c r="AT6924" s="4"/>
      <c r="AU6924" s="4"/>
      <c r="BA6924" s="4"/>
      <c r="BB6924" s="4"/>
    </row>
    <row r="6925" spans="15:54" x14ac:dyDescent="0.4">
      <c r="O6925" s="4"/>
      <c r="P6925" s="4"/>
      <c r="V6925" s="4"/>
      <c r="W6925" s="4"/>
      <c r="AG6925" s="9"/>
      <c r="AT6925" s="4"/>
      <c r="AU6925" s="4"/>
      <c r="BA6925" s="4"/>
      <c r="BB6925" s="4"/>
    </row>
    <row r="6926" spans="15:54" x14ac:dyDescent="0.4">
      <c r="O6926" s="4"/>
      <c r="P6926" s="4"/>
      <c r="V6926" s="4"/>
      <c r="W6926" s="4"/>
      <c r="AG6926" s="9"/>
      <c r="AT6926" s="4"/>
      <c r="AU6926" s="4"/>
      <c r="BA6926" s="4"/>
      <c r="BB6926" s="4"/>
    </row>
    <row r="6927" spans="15:54" x14ac:dyDescent="0.4">
      <c r="O6927" s="4"/>
      <c r="P6927" s="4"/>
      <c r="V6927" s="4"/>
      <c r="W6927" s="4"/>
      <c r="AG6927" s="9"/>
      <c r="AT6927" s="4"/>
      <c r="AU6927" s="4"/>
      <c r="BA6927" s="4"/>
      <c r="BB6927" s="4"/>
    </row>
    <row r="6928" spans="15:54" x14ac:dyDescent="0.4">
      <c r="O6928" s="4"/>
      <c r="P6928" s="4"/>
      <c r="V6928" s="4"/>
      <c r="W6928" s="4"/>
      <c r="AG6928" s="9"/>
      <c r="AT6928" s="4"/>
      <c r="AU6928" s="4"/>
      <c r="BA6928" s="4"/>
      <c r="BB6928" s="4"/>
    </row>
    <row r="6929" spans="15:54" x14ac:dyDescent="0.4">
      <c r="O6929" s="4"/>
      <c r="P6929" s="4"/>
      <c r="V6929" s="4"/>
      <c r="W6929" s="4"/>
      <c r="AG6929" s="9"/>
      <c r="AT6929" s="4"/>
      <c r="AU6929" s="4"/>
      <c r="BA6929" s="4"/>
      <c r="BB6929" s="4"/>
    </row>
    <row r="6930" spans="15:54" x14ac:dyDescent="0.4">
      <c r="O6930" s="4"/>
      <c r="P6930" s="4"/>
      <c r="V6930" s="4"/>
      <c r="W6930" s="4"/>
      <c r="AG6930" s="9"/>
      <c r="AT6930" s="4"/>
      <c r="AU6930" s="4"/>
      <c r="BA6930" s="4"/>
      <c r="BB6930" s="4"/>
    </row>
    <row r="6931" spans="15:54" x14ac:dyDescent="0.4">
      <c r="O6931" s="4"/>
      <c r="P6931" s="4"/>
      <c r="V6931" s="4"/>
      <c r="W6931" s="4"/>
      <c r="AT6931" s="4"/>
      <c r="AU6931" s="4"/>
      <c r="BA6931" s="4"/>
      <c r="BB6931" s="4"/>
    </row>
    <row r="6932" spans="15:54" x14ac:dyDescent="0.4">
      <c r="O6932" s="4"/>
      <c r="P6932" s="4"/>
      <c r="V6932" s="4"/>
      <c r="W6932" s="4"/>
      <c r="AG6932" s="9"/>
      <c r="AT6932" s="4"/>
      <c r="AU6932" s="4"/>
      <c r="BA6932" s="4"/>
      <c r="BB6932" s="4"/>
    </row>
    <row r="6933" spans="15:54" x14ac:dyDescent="0.4">
      <c r="O6933" s="4"/>
      <c r="P6933" s="4"/>
      <c r="V6933" s="4"/>
      <c r="W6933" s="4"/>
      <c r="AG6933" s="9"/>
      <c r="AT6933" s="4"/>
      <c r="AU6933" s="4"/>
      <c r="BA6933" s="4"/>
      <c r="BB6933" s="4"/>
    </row>
    <row r="6934" spans="15:54" x14ac:dyDescent="0.4">
      <c r="O6934" s="4"/>
      <c r="P6934" s="4"/>
      <c r="V6934" s="4"/>
      <c r="W6934" s="4"/>
      <c r="AG6934" s="9"/>
      <c r="AT6934" s="4"/>
      <c r="AU6934" s="4"/>
      <c r="BA6934" s="4"/>
      <c r="BB6934" s="4"/>
    </row>
    <row r="6935" spans="15:54" x14ac:dyDescent="0.4">
      <c r="O6935" s="4"/>
      <c r="P6935" s="4"/>
      <c r="V6935" s="4"/>
      <c r="W6935" s="4"/>
      <c r="AG6935" s="9"/>
      <c r="AT6935" s="4"/>
      <c r="AU6935" s="4"/>
      <c r="BA6935" s="4"/>
      <c r="BB6935" s="4"/>
    </row>
    <row r="6936" spans="15:54" x14ac:dyDescent="0.4">
      <c r="O6936" s="4"/>
      <c r="P6936" s="4"/>
      <c r="V6936" s="4"/>
      <c r="W6936" s="4"/>
      <c r="AG6936" s="9"/>
      <c r="AT6936" s="4"/>
      <c r="AU6936" s="4"/>
      <c r="BA6936" s="4"/>
      <c r="BB6936" s="4"/>
    </row>
    <row r="6937" spans="15:54" x14ac:dyDescent="0.4">
      <c r="O6937" s="4"/>
      <c r="P6937" s="4"/>
      <c r="V6937" s="4"/>
      <c r="W6937" s="4"/>
      <c r="AG6937" s="9"/>
      <c r="AT6937" s="4"/>
      <c r="AU6937" s="4"/>
      <c r="BA6937" s="4"/>
      <c r="BB6937" s="4"/>
    </row>
    <row r="6938" spans="15:54" x14ac:dyDescent="0.4">
      <c r="O6938" s="4"/>
      <c r="P6938" s="4"/>
      <c r="V6938" s="4"/>
      <c r="W6938" s="4"/>
      <c r="AG6938" s="9"/>
      <c r="AT6938" s="4"/>
      <c r="AU6938" s="4"/>
      <c r="BA6938" s="4"/>
      <c r="BB6938" s="4"/>
    </row>
    <row r="6939" spans="15:54" x14ac:dyDescent="0.4">
      <c r="O6939" s="4"/>
      <c r="P6939" s="4"/>
      <c r="V6939" s="4"/>
      <c r="W6939" s="4"/>
      <c r="AG6939" s="9"/>
      <c r="AT6939" s="4"/>
      <c r="AU6939" s="4"/>
      <c r="BA6939" s="4"/>
      <c r="BB6939" s="4"/>
    </row>
    <row r="6940" spans="15:54" x14ac:dyDescent="0.4">
      <c r="O6940" s="4"/>
      <c r="P6940" s="4"/>
      <c r="V6940" s="4"/>
      <c r="W6940" s="4"/>
      <c r="AG6940" s="9"/>
      <c r="AT6940" s="4"/>
      <c r="AU6940" s="4"/>
      <c r="BA6940" s="4"/>
      <c r="BB6940" s="4"/>
    </row>
    <row r="6941" spans="15:54" x14ac:dyDescent="0.4">
      <c r="O6941" s="4"/>
      <c r="P6941" s="4"/>
      <c r="V6941" s="4"/>
      <c r="W6941" s="4"/>
      <c r="AG6941" s="9"/>
      <c r="AT6941" s="4"/>
      <c r="AU6941" s="4"/>
      <c r="BA6941" s="4"/>
      <c r="BB6941" s="4"/>
    </row>
    <row r="6942" spans="15:54" x14ac:dyDescent="0.4">
      <c r="O6942" s="4"/>
      <c r="P6942" s="4"/>
      <c r="V6942" s="4"/>
      <c r="W6942" s="4"/>
      <c r="AG6942" s="9"/>
      <c r="AT6942" s="4"/>
      <c r="AU6942" s="4"/>
      <c r="BA6942" s="4"/>
      <c r="BB6942" s="4"/>
    </row>
    <row r="6943" spans="15:54" x14ac:dyDescent="0.4">
      <c r="O6943" s="4"/>
      <c r="P6943" s="4"/>
      <c r="V6943" s="4"/>
      <c r="W6943" s="4"/>
      <c r="AG6943" s="9"/>
      <c r="AT6943" s="4"/>
      <c r="AU6943" s="4"/>
      <c r="BA6943" s="4"/>
      <c r="BB6943" s="4"/>
    </row>
    <row r="6944" spans="15:54" x14ac:dyDescent="0.4">
      <c r="O6944" s="4"/>
      <c r="P6944" s="4"/>
      <c r="V6944" s="4"/>
      <c r="W6944" s="4"/>
      <c r="AG6944" s="9"/>
      <c r="AT6944" s="4"/>
      <c r="AU6944" s="4"/>
      <c r="BA6944" s="4"/>
      <c r="BB6944" s="4"/>
    </row>
    <row r="6945" spans="15:54" x14ac:dyDescent="0.4">
      <c r="O6945" s="4"/>
      <c r="P6945" s="4"/>
      <c r="V6945" s="4"/>
      <c r="W6945" s="4"/>
      <c r="AG6945" s="9"/>
      <c r="AT6945" s="4"/>
      <c r="AU6945" s="4"/>
      <c r="BA6945" s="4"/>
      <c r="BB6945" s="4"/>
    </row>
    <row r="6946" spans="15:54" x14ac:dyDescent="0.4">
      <c r="O6946" s="4"/>
      <c r="P6946" s="4"/>
      <c r="V6946" s="4"/>
      <c r="W6946" s="4"/>
      <c r="AG6946" s="9"/>
      <c r="AT6946" s="4"/>
      <c r="AU6946" s="4"/>
      <c r="BA6946" s="4"/>
      <c r="BB6946" s="4"/>
    </row>
    <row r="6947" spans="15:54" x14ac:dyDescent="0.4">
      <c r="O6947" s="4"/>
      <c r="P6947" s="4"/>
      <c r="V6947" s="4"/>
      <c r="W6947" s="4"/>
      <c r="AG6947" s="9"/>
      <c r="AT6947" s="4"/>
      <c r="AU6947" s="4"/>
      <c r="BA6947" s="4"/>
      <c r="BB6947" s="4"/>
    </row>
    <row r="6948" spans="15:54" x14ac:dyDescent="0.4">
      <c r="O6948" s="4"/>
      <c r="P6948" s="4"/>
      <c r="V6948" s="4"/>
      <c r="W6948" s="4"/>
      <c r="AG6948" s="9"/>
      <c r="AT6948" s="4"/>
      <c r="AU6948" s="4"/>
      <c r="BA6948" s="4"/>
      <c r="BB6948" s="4"/>
    </row>
    <row r="6949" spans="15:54" x14ac:dyDescent="0.4">
      <c r="O6949" s="4"/>
      <c r="P6949" s="4"/>
      <c r="V6949" s="4"/>
      <c r="W6949" s="4"/>
      <c r="AG6949" s="9"/>
      <c r="AT6949" s="4"/>
      <c r="AU6949" s="4"/>
      <c r="BA6949" s="4"/>
      <c r="BB6949" s="4"/>
    </row>
    <row r="6950" spans="15:54" x14ac:dyDescent="0.4">
      <c r="O6950" s="4"/>
      <c r="P6950" s="4"/>
      <c r="V6950" s="4"/>
      <c r="W6950" s="4"/>
      <c r="AG6950" s="9"/>
      <c r="AT6950" s="4"/>
      <c r="AU6950" s="4"/>
      <c r="BA6950" s="4"/>
      <c r="BB6950" s="4"/>
    </row>
    <row r="6951" spans="15:54" x14ac:dyDescent="0.4">
      <c r="O6951" s="4"/>
      <c r="P6951" s="4"/>
      <c r="V6951" s="4"/>
      <c r="W6951" s="4"/>
      <c r="AG6951" s="9"/>
      <c r="AT6951" s="4"/>
      <c r="AU6951" s="4"/>
      <c r="BA6951" s="4"/>
      <c r="BB6951" s="4"/>
    </row>
    <row r="6952" spans="15:54" x14ac:dyDescent="0.4">
      <c r="O6952" s="4"/>
      <c r="P6952" s="4"/>
      <c r="V6952" s="4"/>
      <c r="W6952" s="4"/>
      <c r="AG6952" s="9"/>
      <c r="AT6952" s="4"/>
      <c r="AU6952" s="4"/>
      <c r="BA6952" s="4"/>
      <c r="BB6952" s="4"/>
    </row>
    <row r="6953" spans="15:54" x14ac:dyDescent="0.4">
      <c r="O6953" s="4"/>
      <c r="P6953" s="4"/>
      <c r="V6953" s="4"/>
      <c r="W6953" s="4"/>
      <c r="AG6953" s="9"/>
      <c r="AT6953" s="4"/>
      <c r="AU6953" s="4"/>
      <c r="BA6953" s="4"/>
      <c r="BB6953" s="4"/>
    </row>
    <row r="6954" spans="15:54" x14ac:dyDescent="0.4">
      <c r="O6954" s="4"/>
      <c r="P6954" s="4"/>
      <c r="V6954" s="4"/>
      <c r="W6954" s="4"/>
      <c r="AG6954" s="9"/>
      <c r="AT6954" s="4"/>
      <c r="AU6954" s="4"/>
      <c r="BA6954" s="4"/>
      <c r="BB6954" s="4"/>
    </row>
    <row r="6955" spans="15:54" x14ac:dyDescent="0.4">
      <c r="O6955" s="4"/>
      <c r="P6955" s="4"/>
      <c r="V6955" s="4"/>
      <c r="W6955" s="4"/>
      <c r="AG6955" s="9"/>
      <c r="AT6955" s="4"/>
      <c r="AU6955" s="4"/>
      <c r="BA6955" s="4"/>
      <c r="BB6955" s="4"/>
    </row>
    <row r="6956" spans="15:54" x14ac:dyDescent="0.4">
      <c r="O6956" s="4"/>
      <c r="P6956" s="4"/>
      <c r="V6956" s="4"/>
      <c r="W6956" s="4"/>
      <c r="AG6956" s="9"/>
      <c r="AT6956" s="4"/>
      <c r="AU6956" s="4"/>
      <c r="BA6956" s="4"/>
      <c r="BB6956" s="4"/>
    </row>
    <row r="6957" spans="15:54" x14ac:dyDescent="0.4">
      <c r="O6957" s="4"/>
      <c r="P6957" s="4"/>
      <c r="V6957" s="4"/>
      <c r="W6957" s="4"/>
      <c r="AG6957" s="9"/>
      <c r="AT6957" s="4"/>
      <c r="AU6957" s="4"/>
      <c r="BA6957" s="4"/>
      <c r="BB6957" s="4"/>
    </row>
    <row r="6958" spans="15:54" x14ac:dyDescent="0.4">
      <c r="O6958" s="4"/>
      <c r="P6958" s="4"/>
      <c r="V6958" s="4"/>
      <c r="W6958" s="4"/>
      <c r="AG6958" s="9"/>
      <c r="AT6958" s="4"/>
      <c r="AU6958" s="4"/>
      <c r="BA6958" s="4"/>
      <c r="BB6958" s="4"/>
    </row>
    <row r="6959" spans="15:54" x14ac:dyDescent="0.4">
      <c r="O6959" s="4"/>
      <c r="P6959" s="4"/>
      <c r="V6959" s="4"/>
      <c r="W6959" s="4"/>
      <c r="AG6959" s="9"/>
      <c r="AT6959" s="4"/>
      <c r="AU6959" s="4"/>
      <c r="BA6959" s="4"/>
      <c r="BB6959" s="4"/>
    </row>
    <row r="6960" spans="15:54" x14ac:dyDescent="0.4">
      <c r="O6960" s="4"/>
      <c r="P6960" s="4"/>
      <c r="V6960" s="4"/>
      <c r="W6960" s="4"/>
      <c r="AG6960" s="9"/>
      <c r="AT6960" s="4"/>
      <c r="AU6960" s="4"/>
      <c r="BA6960" s="4"/>
      <c r="BB6960" s="4"/>
    </row>
    <row r="6961" spans="15:54" x14ac:dyDescent="0.4">
      <c r="O6961" s="4"/>
      <c r="P6961" s="4"/>
      <c r="V6961" s="4"/>
      <c r="W6961" s="4"/>
      <c r="AG6961" s="9"/>
      <c r="AT6961" s="4"/>
      <c r="AU6961" s="4"/>
      <c r="BA6961" s="4"/>
      <c r="BB6961" s="4"/>
    </row>
    <row r="6962" spans="15:54" x14ac:dyDescent="0.4">
      <c r="O6962" s="4"/>
      <c r="P6962" s="4"/>
      <c r="V6962" s="4"/>
      <c r="W6962" s="4"/>
      <c r="AG6962" s="9"/>
      <c r="AT6962" s="4"/>
      <c r="AU6962" s="4"/>
      <c r="BA6962" s="4"/>
      <c r="BB6962" s="4"/>
    </row>
    <row r="6963" spans="15:54" x14ac:dyDescent="0.4">
      <c r="O6963" s="4"/>
      <c r="P6963" s="4"/>
      <c r="V6963" s="4"/>
      <c r="W6963" s="4"/>
      <c r="AG6963" s="9"/>
      <c r="AT6963" s="4"/>
      <c r="AU6963" s="4"/>
      <c r="BA6963" s="4"/>
      <c r="BB6963" s="4"/>
    </row>
    <row r="6964" spans="15:54" x14ac:dyDescent="0.4">
      <c r="O6964" s="4"/>
      <c r="P6964" s="4"/>
      <c r="V6964" s="4"/>
      <c r="W6964" s="4"/>
      <c r="AG6964" s="9"/>
      <c r="AT6964" s="4"/>
      <c r="AU6964" s="4"/>
      <c r="BA6964" s="4"/>
      <c r="BB6964" s="4"/>
    </row>
    <row r="6965" spans="15:54" x14ac:dyDescent="0.4">
      <c r="O6965" s="4"/>
      <c r="P6965" s="4"/>
      <c r="V6965" s="4"/>
      <c r="W6965" s="4"/>
      <c r="AG6965" s="9"/>
      <c r="AT6965" s="4"/>
      <c r="AU6965" s="4"/>
      <c r="BA6965" s="4"/>
      <c r="BB6965" s="4"/>
    </row>
    <row r="6966" spans="15:54" x14ac:dyDescent="0.4">
      <c r="O6966" s="4"/>
      <c r="P6966" s="4"/>
      <c r="V6966" s="4"/>
      <c r="W6966" s="4"/>
      <c r="AG6966" s="9"/>
      <c r="AT6966" s="4"/>
      <c r="AU6966" s="4"/>
      <c r="BA6966" s="4"/>
      <c r="BB6966" s="4"/>
    </row>
    <row r="6967" spans="15:54" x14ac:dyDescent="0.4">
      <c r="O6967" s="4"/>
      <c r="P6967" s="4"/>
      <c r="V6967" s="4"/>
      <c r="W6967" s="4"/>
      <c r="AG6967" s="9"/>
      <c r="AT6967" s="4"/>
      <c r="AU6967" s="4"/>
      <c r="BA6967" s="4"/>
      <c r="BB6967" s="4"/>
    </row>
    <row r="6968" spans="15:54" x14ac:dyDescent="0.4">
      <c r="O6968" s="4"/>
      <c r="P6968" s="4"/>
      <c r="V6968" s="4"/>
      <c r="W6968" s="4"/>
      <c r="AG6968" s="9"/>
      <c r="AT6968" s="4"/>
      <c r="AU6968" s="4"/>
      <c r="BA6968" s="4"/>
      <c r="BB6968" s="4"/>
    </row>
    <row r="6969" spans="15:54" x14ac:dyDescent="0.4">
      <c r="O6969" s="4"/>
      <c r="P6969" s="4"/>
      <c r="V6969" s="4"/>
      <c r="W6969" s="4"/>
      <c r="AG6969" s="9"/>
      <c r="AT6969" s="4"/>
      <c r="AU6969" s="4"/>
      <c r="BA6969" s="4"/>
      <c r="BB6969" s="4"/>
    </row>
    <row r="6970" spans="15:54" x14ac:dyDescent="0.4">
      <c r="O6970" s="4"/>
      <c r="P6970" s="4"/>
      <c r="V6970" s="4"/>
      <c r="W6970" s="4"/>
      <c r="AG6970" s="9"/>
      <c r="AT6970" s="4"/>
      <c r="AU6970" s="4"/>
      <c r="BA6970" s="4"/>
      <c r="BB6970" s="4"/>
    </row>
    <row r="6971" spans="15:54" x14ac:dyDescent="0.4">
      <c r="O6971" s="4"/>
      <c r="P6971" s="4"/>
      <c r="V6971" s="4"/>
      <c r="W6971" s="4"/>
      <c r="AG6971" s="9"/>
      <c r="AT6971" s="4"/>
      <c r="AU6971" s="4"/>
      <c r="BA6971" s="4"/>
      <c r="BB6971" s="4"/>
    </row>
    <row r="6972" spans="15:54" x14ac:dyDescent="0.4">
      <c r="O6972" s="4"/>
      <c r="P6972" s="4"/>
      <c r="V6972" s="4"/>
      <c r="W6972" s="4"/>
      <c r="AG6972" s="9"/>
      <c r="AT6972" s="4"/>
      <c r="AU6972" s="4"/>
      <c r="BA6972" s="4"/>
      <c r="BB6972" s="4"/>
    </row>
    <row r="6973" spans="15:54" x14ac:dyDescent="0.4">
      <c r="O6973" s="4"/>
      <c r="P6973" s="4"/>
      <c r="V6973" s="4"/>
      <c r="W6973" s="4"/>
      <c r="AG6973" s="9"/>
      <c r="AT6973" s="4"/>
      <c r="AU6973" s="4"/>
      <c r="BA6973" s="4"/>
      <c r="BB6973" s="4"/>
    </row>
    <row r="6974" spans="15:54" x14ac:dyDescent="0.4">
      <c r="O6974" s="4"/>
      <c r="P6974" s="4"/>
      <c r="V6974" s="4"/>
      <c r="W6974" s="4"/>
      <c r="AG6974" s="9"/>
      <c r="AT6974" s="4"/>
      <c r="AU6974" s="4"/>
      <c r="BA6974" s="4"/>
      <c r="BB6974" s="4"/>
    </row>
    <row r="6975" spans="15:54" x14ac:dyDescent="0.4">
      <c r="O6975" s="4"/>
      <c r="P6975" s="4"/>
      <c r="V6975" s="4"/>
      <c r="W6975" s="4"/>
      <c r="AG6975" s="9"/>
      <c r="AT6975" s="4"/>
      <c r="AU6975" s="4"/>
      <c r="BA6975" s="4"/>
      <c r="BB6975" s="4"/>
    </row>
    <row r="6976" spans="15:54" x14ac:dyDescent="0.4">
      <c r="O6976" s="4"/>
      <c r="P6976" s="4"/>
      <c r="V6976" s="4"/>
      <c r="W6976" s="4"/>
      <c r="AG6976" s="9"/>
      <c r="AT6976" s="4"/>
      <c r="AU6976" s="4"/>
      <c r="BA6976" s="4"/>
      <c r="BB6976" s="4"/>
    </row>
    <row r="6977" spans="15:54" x14ac:dyDescent="0.4">
      <c r="O6977" s="4"/>
      <c r="P6977" s="4"/>
      <c r="V6977" s="4"/>
      <c r="W6977" s="4"/>
      <c r="AG6977" s="9"/>
      <c r="AT6977" s="4"/>
      <c r="AU6977" s="4"/>
      <c r="BA6977" s="4"/>
      <c r="BB6977" s="4"/>
    </row>
    <row r="6978" spans="15:54" x14ac:dyDescent="0.4">
      <c r="O6978" s="4"/>
      <c r="P6978" s="4"/>
      <c r="V6978" s="4"/>
      <c r="W6978" s="4"/>
      <c r="AG6978" s="9"/>
      <c r="AT6978" s="4"/>
      <c r="AU6978" s="4"/>
      <c r="BA6978" s="4"/>
      <c r="BB6978" s="4"/>
    </row>
    <row r="6979" spans="15:54" x14ac:dyDescent="0.4">
      <c r="O6979" s="4"/>
      <c r="P6979" s="4"/>
      <c r="V6979" s="4"/>
      <c r="W6979" s="4"/>
      <c r="AG6979" s="9"/>
      <c r="AT6979" s="4"/>
      <c r="AU6979" s="4"/>
      <c r="BA6979" s="4"/>
      <c r="BB6979" s="4"/>
    </row>
    <row r="6980" spans="15:54" x14ac:dyDescent="0.4">
      <c r="O6980" s="4"/>
      <c r="P6980" s="4"/>
      <c r="V6980" s="4"/>
      <c r="W6980" s="4"/>
      <c r="AG6980" s="9"/>
      <c r="AT6980" s="4"/>
      <c r="AU6980" s="4"/>
      <c r="BA6980" s="4"/>
      <c r="BB6980" s="4"/>
    </row>
    <row r="6981" spans="15:54" x14ac:dyDescent="0.4">
      <c r="O6981" s="4"/>
      <c r="P6981" s="4"/>
      <c r="V6981" s="4"/>
      <c r="W6981" s="4"/>
      <c r="AG6981" s="9"/>
      <c r="AT6981" s="4"/>
      <c r="AU6981" s="4"/>
      <c r="BA6981" s="4"/>
      <c r="BB6981" s="4"/>
    </row>
    <row r="6982" spans="15:54" x14ac:dyDescent="0.4">
      <c r="O6982" s="4"/>
      <c r="P6982" s="4"/>
      <c r="V6982" s="4"/>
      <c r="W6982" s="4"/>
      <c r="AG6982" s="9"/>
      <c r="AT6982" s="4"/>
      <c r="AU6982" s="4"/>
      <c r="BA6982" s="4"/>
      <c r="BB6982" s="4"/>
    </row>
    <row r="6983" spans="15:54" x14ac:dyDescent="0.4">
      <c r="O6983" s="4"/>
      <c r="P6983" s="4"/>
      <c r="V6983" s="4"/>
      <c r="W6983" s="4"/>
      <c r="AG6983" s="9"/>
      <c r="AT6983" s="4"/>
      <c r="AU6983" s="4"/>
      <c r="BA6983" s="4"/>
      <c r="BB6983" s="4"/>
    </row>
    <row r="6984" spans="15:54" x14ac:dyDescent="0.4">
      <c r="O6984" s="4"/>
      <c r="P6984" s="4"/>
      <c r="V6984" s="4"/>
      <c r="W6984" s="4"/>
      <c r="AG6984" s="9"/>
      <c r="AT6984" s="4"/>
      <c r="AU6984" s="4"/>
      <c r="BA6984" s="4"/>
      <c r="BB6984" s="4"/>
    </row>
    <row r="6985" spans="15:54" x14ac:dyDescent="0.4">
      <c r="O6985" s="4"/>
      <c r="P6985" s="4"/>
      <c r="V6985" s="4"/>
      <c r="W6985" s="4"/>
      <c r="AG6985" s="9"/>
      <c r="AT6985" s="4"/>
      <c r="AU6985" s="4"/>
      <c r="BA6985" s="4"/>
      <c r="BB6985" s="4"/>
    </row>
    <row r="6986" spans="15:54" x14ac:dyDescent="0.4">
      <c r="O6986" s="4"/>
      <c r="P6986" s="4"/>
      <c r="V6986" s="4"/>
      <c r="W6986" s="4"/>
      <c r="AG6986" s="9"/>
      <c r="AT6986" s="4"/>
      <c r="AU6986" s="4"/>
      <c r="BA6986" s="4"/>
      <c r="BB6986" s="4"/>
    </row>
    <row r="6987" spans="15:54" x14ac:dyDescent="0.4">
      <c r="O6987" s="4"/>
      <c r="P6987" s="4"/>
      <c r="V6987" s="4"/>
      <c r="W6987" s="4"/>
      <c r="AG6987" s="9"/>
      <c r="AT6987" s="4"/>
      <c r="AU6987" s="4"/>
      <c r="BA6987" s="4"/>
      <c r="BB6987" s="4"/>
    </row>
    <row r="6988" spans="15:54" x14ac:dyDescent="0.4">
      <c r="O6988" s="4"/>
      <c r="P6988" s="4"/>
      <c r="V6988" s="4"/>
      <c r="W6988" s="4"/>
      <c r="AG6988" s="9"/>
      <c r="AT6988" s="4"/>
      <c r="AU6988" s="4"/>
      <c r="BA6988" s="4"/>
      <c r="BB6988" s="4"/>
    </row>
    <row r="6989" spans="15:54" x14ac:dyDescent="0.4">
      <c r="O6989" s="4"/>
      <c r="P6989" s="4"/>
      <c r="V6989" s="4"/>
      <c r="W6989" s="4"/>
      <c r="AG6989" s="9"/>
      <c r="AT6989" s="4"/>
      <c r="AU6989" s="4"/>
      <c r="BA6989" s="4"/>
      <c r="BB6989" s="4"/>
    </row>
    <row r="6990" spans="15:54" x14ac:dyDescent="0.4">
      <c r="O6990" s="4"/>
      <c r="P6990" s="4"/>
      <c r="V6990" s="4"/>
      <c r="W6990" s="4"/>
      <c r="AG6990" s="9"/>
      <c r="AT6990" s="4"/>
      <c r="AU6990" s="4"/>
      <c r="BA6990" s="4"/>
      <c r="BB6990" s="4"/>
    </row>
    <row r="6991" spans="15:54" x14ac:dyDescent="0.4">
      <c r="O6991" s="4"/>
      <c r="P6991" s="4"/>
      <c r="V6991" s="4"/>
      <c r="W6991" s="4"/>
      <c r="AG6991" s="9"/>
      <c r="AT6991" s="4"/>
      <c r="AU6991" s="4"/>
      <c r="BA6991" s="4"/>
      <c r="BB6991" s="4"/>
    </row>
    <row r="6992" spans="15:54" x14ac:dyDescent="0.4">
      <c r="O6992" s="4"/>
      <c r="P6992" s="4"/>
      <c r="V6992" s="4"/>
      <c r="W6992" s="4"/>
      <c r="AT6992" s="4"/>
      <c r="AU6992" s="4"/>
      <c r="BA6992" s="4"/>
      <c r="BB6992" s="4"/>
    </row>
    <row r="6993" spans="15:54" x14ac:dyDescent="0.4">
      <c r="O6993" s="4"/>
      <c r="P6993" s="4"/>
      <c r="V6993" s="4"/>
      <c r="W6993" s="4"/>
      <c r="AG6993" s="9"/>
      <c r="AT6993" s="4"/>
      <c r="AU6993" s="4"/>
      <c r="BA6993" s="4"/>
      <c r="BB6993" s="4"/>
    </row>
    <row r="6994" spans="15:54" x14ac:dyDescent="0.4">
      <c r="O6994" s="4"/>
      <c r="P6994" s="4"/>
      <c r="V6994" s="4"/>
      <c r="W6994" s="4"/>
      <c r="AG6994" s="9"/>
      <c r="AT6994" s="4"/>
      <c r="AU6994" s="4"/>
      <c r="BA6994" s="4"/>
      <c r="BB6994" s="4"/>
    </row>
    <row r="6995" spans="15:54" x14ac:dyDescent="0.4">
      <c r="O6995" s="4"/>
      <c r="P6995" s="4"/>
      <c r="V6995" s="4"/>
      <c r="W6995" s="4"/>
      <c r="AG6995" s="9"/>
      <c r="AT6995" s="4"/>
      <c r="AU6995" s="4"/>
      <c r="BA6995" s="4"/>
      <c r="BB6995" s="4"/>
    </row>
    <row r="6996" spans="15:54" x14ac:dyDescent="0.4">
      <c r="O6996" s="4"/>
      <c r="P6996" s="4"/>
      <c r="V6996" s="4"/>
      <c r="W6996" s="4"/>
      <c r="AG6996" s="9"/>
      <c r="AT6996" s="4"/>
      <c r="AU6996" s="4"/>
      <c r="BA6996" s="4"/>
      <c r="BB6996" s="4"/>
    </row>
    <row r="6997" spans="15:54" x14ac:dyDescent="0.4">
      <c r="O6997" s="4"/>
      <c r="P6997" s="4"/>
      <c r="V6997" s="4"/>
      <c r="W6997" s="4"/>
      <c r="AG6997" s="9"/>
      <c r="AT6997" s="4"/>
      <c r="AU6997" s="4"/>
      <c r="BA6997" s="4"/>
      <c r="BB6997" s="4"/>
    </row>
    <row r="6998" spans="15:54" x14ac:dyDescent="0.4">
      <c r="O6998" s="4"/>
      <c r="P6998" s="4"/>
      <c r="V6998" s="4"/>
      <c r="W6998" s="4"/>
      <c r="AG6998" s="9"/>
      <c r="AT6998" s="4"/>
      <c r="AU6998" s="4"/>
      <c r="BA6998" s="4"/>
      <c r="BB6998" s="4"/>
    </row>
    <row r="6999" spans="15:54" x14ac:dyDescent="0.4">
      <c r="O6999" s="4"/>
      <c r="P6999" s="4"/>
      <c r="V6999" s="4"/>
      <c r="W6999" s="4"/>
      <c r="AG6999" s="9"/>
      <c r="AT6999" s="4"/>
      <c r="AU6999" s="4"/>
      <c r="BA6999" s="4"/>
      <c r="BB6999" s="4"/>
    </row>
    <row r="7000" spans="15:54" x14ac:dyDescent="0.4">
      <c r="O7000" s="4"/>
      <c r="P7000" s="4"/>
      <c r="V7000" s="4"/>
      <c r="W7000" s="4"/>
      <c r="AG7000" s="9"/>
      <c r="AT7000" s="4"/>
      <c r="AU7000" s="4"/>
      <c r="BA7000" s="4"/>
      <c r="BB7000" s="4"/>
    </row>
    <row r="7001" spans="15:54" x14ac:dyDescent="0.4">
      <c r="O7001" s="4"/>
      <c r="P7001" s="4"/>
      <c r="V7001" s="4"/>
      <c r="W7001" s="4"/>
      <c r="AG7001" s="9"/>
      <c r="AT7001" s="4"/>
      <c r="AU7001" s="4"/>
      <c r="BA7001" s="4"/>
      <c r="BB7001" s="4"/>
    </row>
    <row r="7002" spans="15:54" x14ac:dyDescent="0.4">
      <c r="O7002" s="4"/>
      <c r="P7002" s="4"/>
      <c r="V7002" s="4"/>
      <c r="W7002" s="4"/>
      <c r="AG7002" s="9"/>
      <c r="AT7002" s="4"/>
      <c r="AU7002" s="4"/>
      <c r="BA7002" s="4"/>
      <c r="BB7002" s="4"/>
    </row>
    <row r="7003" spans="15:54" x14ac:dyDescent="0.4">
      <c r="O7003" s="4"/>
      <c r="P7003" s="4"/>
      <c r="V7003" s="4"/>
      <c r="W7003" s="4"/>
      <c r="AG7003" s="9"/>
      <c r="AT7003" s="4"/>
      <c r="AU7003" s="4"/>
      <c r="BA7003" s="4"/>
      <c r="BB7003" s="4"/>
    </row>
    <row r="7004" spans="15:54" x14ac:dyDescent="0.4">
      <c r="O7004" s="4"/>
      <c r="P7004" s="4"/>
      <c r="V7004" s="4"/>
      <c r="W7004" s="4"/>
      <c r="AG7004" s="9"/>
      <c r="AT7004" s="4"/>
      <c r="AU7004" s="4"/>
      <c r="BA7004" s="4"/>
      <c r="BB7004" s="4"/>
    </row>
    <row r="7005" spans="15:54" x14ac:dyDescent="0.4">
      <c r="O7005" s="4"/>
      <c r="P7005" s="4"/>
      <c r="V7005" s="4"/>
      <c r="W7005" s="4"/>
      <c r="AG7005" s="9"/>
      <c r="AT7005" s="4"/>
      <c r="AU7005" s="4"/>
      <c r="BA7005" s="4"/>
      <c r="BB7005" s="4"/>
    </row>
    <row r="7006" spans="15:54" x14ac:dyDescent="0.4">
      <c r="O7006" s="4"/>
      <c r="P7006" s="4"/>
      <c r="V7006" s="4"/>
      <c r="W7006" s="4"/>
      <c r="AG7006" s="9"/>
      <c r="AT7006" s="4"/>
      <c r="AU7006" s="4"/>
      <c r="BA7006" s="4"/>
      <c r="BB7006" s="4"/>
    </row>
    <row r="7007" spans="15:54" x14ac:dyDescent="0.4">
      <c r="O7007" s="4"/>
      <c r="P7007" s="4"/>
      <c r="V7007" s="4"/>
      <c r="W7007" s="4"/>
      <c r="AG7007" s="9"/>
      <c r="AT7007" s="4"/>
      <c r="AU7007" s="4"/>
      <c r="BA7007" s="4"/>
      <c r="BB7007" s="4"/>
    </row>
    <row r="7008" spans="15:54" x14ac:dyDescent="0.4">
      <c r="O7008" s="4"/>
      <c r="P7008" s="4"/>
      <c r="V7008" s="4"/>
      <c r="W7008" s="4"/>
      <c r="AG7008" s="9"/>
      <c r="AT7008" s="4"/>
      <c r="AU7008" s="4"/>
      <c r="BA7008" s="4"/>
      <c r="BB7008" s="4"/>
    </row>
    <row r="7009" spans="15:54" x14ac:dyDescent="0.4">
      <c r="O7009" s="4"/>
      <c r="P7009" s="4"/>
      <c r="V7009" s="4"/>
      <c r="W7009" s="4"/>
      <c r="AG7009" s="9"/>
      <c r="AT7009" s="4"/>
      <c r="AU7009" s="4"/>
      <c r="BA7009" s="4"/>
      <c r="BB7009" s="4"/>
    </row>
    <row r="7010" spans="15:54" x14ac:dyDescent="0.4">
      <c r="O7010" s="4"/>
      <c r="P7010" s="4"/>
      <c r="V7010" s="4"/>
      <c r="W7010" s="4"/>
      <c r="AG7010" s="9"/>
      <c r="AT7010" s="4"/>
      <c r="AU7010" s="4"/>
      <c r="BA7010" s="4"/>
      <c r="BB7010" s="4"/>
    </row>
    <row r="7011" spans="15:54" x14ac:dyDescent="0.4">
      <c r="O7011" s="4"/>
      <c r="P7011" s="4"/>
      <c r="V7011" s="4"/>
      <c r="W7011" s="4"/>
      <c r="AG7011" s="9"/>
      <c r="AT7011" s="4"/>
      <c r="AU7011" s="4"/>
      <c r="BA7011" s="4"/>
      <c r="BB7011" s="4"/>
    </row>
    <row r="7012" spans="15:54" x14ac:dyDescent="0.4">
      <c r="O7012" s="4"/>
      <c r="P7012" s="4"/>
      <c r="V7012" s="4"/>
      <c r="W7012" s="4"/>
      <c r="AT7012" s="4"/>
      <c r="AU7012" s="4"/>
      <c r="BA7012" s="4"/>
      <c r="BB7012" s="4"/>
    </row>
    <row r="7013" spans="15:54" x14ac:dyDescent="0.4">
      <c r="O7013" s="4"/>
      <c r="P7013" s="4"/>
      <c r="V7013" s="4"/>
      <c r="W7013" s="4"/>
      <c r="AG7013" s="9"/>
      <c r="AT7013" s="4"/>
      <c r="AU7013" s="4"/>
      <c r="BA7013" s="4"/>
      <c r="BB7013" s="4"/>
    </row>
    <row r="7014" spans="15:54" x14ac:dyDescent="0.4">
      <c r="O7014" s="4"/>
      <c r="P7014" s="4"/>
      <c r="V7014" s="4"/>
      <c r="W7014" s="4"/>
      <c r="AG7014" s="9"/>
      <c r="AT7014" s="4"/>
      <c r="AU7014" s="4"/>
      <c r="BA7014" s="4"/>
      <c r="BB7014" s="4"/>
    </row>
    <row r="7015" spans="15:54" x14ac:dyDescent="0.4">
      <c r="O7015" s="4"/>
      <c r="P7015" s="4"/>
      <c r="V7015" s="4"/>
      <c r="W7015" s="4"/>
      <c r="AG7015" s="9"/>
      <c r="AT7015" s="4"/>
      <c r="AU7015" s="4"/>
      <c r="BA7015" s="4"/>
      <c r="BB7015" s="4"/>
    </row>
    <row r="7016" spans="15:54" x14ac:dyDescent="0.4">
      <c r="O7016" s="4"/>
      <c r="P7016" s="4"/>
      <c r="V7016" s="4"/>
      <c r="W7016" s="4"/>
      <c r="AG7016" s="9"/>
      <c r="AT7016" s="4"/>
      <c r="AU7016" s="4"/>
      <c r="BA7016" s="4"/>
      <c r="BB7016" s="4"/>
    </row>
    <row r="7017" spans="15:54" x14ac:dyDescent="0.4">
      <c r="O7017" s="4"/>
      <c r="P7017" s="4"/>
      <c r="V7017" s="4"/>
      <c r="W7017" s="4"/>
      <c r="AG7017" s="9"/>
      <c r="AT7017" s="4"/>
      <c r="AU7017" s="4"/>
      <c r="BA7017" s="4"/>
      <c r="BB7017" s="4"/>
    </row>
    <row r="7018" spans="15:54" x14ac:dyDescent="0.4">
      <c r="O7018" s="4"/>
      <c r="P7018" s="4"/>
      <c r="V7018" s="4"/>
      <c r="W7018" s="4"/>
      <c r="AG7018" s="9"/>
      <c r="AT7018" s="4"/>
      <c r="AU7018" s="4"/>
      <c r="BA7018" s="4"/>
      <c r="BB7018" s="4"/>
    </row>
    <row r="7019" spans="15:54" x14ac:dyDescent="0.4">
      <c r="O7019" s="4"/>
      <c r="P7019" s="4"/>
      <c r="V7019" s="4"/>
      <c r="W7019" s="4"/>
      <c r="AG7019" s="9"/>
      <c r="AT7019" s="4"/>
      <c r="AU7019" s="4"/>
      <c r="BA7019" s="4"/>
      <c r="BB7019" s="4"/>
    </row>
    <row r="7020" spans="15:54" x14ac:dyDescent="0.4">
      <c r="O7020" s="4"/>
      <c r="P7020" s="4"/>
      <c r="V7020" s="4"/>
      <c r="W7020" s="4"/>
      <c r="AG7020" s="9"/>
      <c r="AT7020" s="4"/>
      <c r="AU7020" s="4"/>
      <c r="BA7020" s="4"/>
      <c r="BB7020" s="4"/>
    </row>
    <row r="7021" spans="15:54" x14ac:dyDescent="0.4">
      <c r="O7021" s="4"/>
      <c r="P7021" s="4"/>
      <c r="V7021" s="4"/>
      <c r="W7021" s="4"/>
      <c r="AG7021" s="9"/>
      <c r="AT7021" s="4"/>
      <c r="AU7021" s="4"/>
      <c r="BA7021" s="4"/>
      <c r="BB7021" s="4"/>
    </row>
    <row r="7022" spans="15:54" x14ac:dyDescent="0.4">
      <c r="O7022" s="4"/>
      <c r="P7022" s="4"/>
      <c r="V7022" s="4"/>
      <c r="W7022" s="4"/>
      <c r="AG7022" s="9"/>
      <c r="AT7022" s="4"/>
      <c r="AU7022" s="4"/>
      <c r="BA7022" s="4"/>
      <c r="BB7022" s="4"/>
    </row>
    <row r="7023" spans="15:54" x14ac:dyDescent="0.4">
      <c r="O7023" s="4"/>
      <c r="P7023" s="4"/>
      <c r="V7023" s="4"/>
      <c r="W7023" s="4"/>
      <c r="AG7023" s="9"/>
      <c r="AT7023" s="4"/>
      <c r="AU7023" s="4"/>
      <c r="BA7023" s="4"/>
      <c r="BB7023" s="4"/>
    </row>
    <row r="7024" spans="15:54" x14ac:dyDescent="0.4">
      <c r="O7024" s="4"/>
      <c r="P7024" s="4"/>
      <c r="V7024" s="4"/>
      <c r="W7024" s="4"/>
      <c r="AG7024" s="9"/>
      <c r="AT7024" s="4"/>
      <c r="AU7024" s="4"/>
      <c r="BA7024" s="4"/>
      <c r="BB7024" s="4"/>
    </row>
    <row r="7025" spans="15:54" x14ac:dyDescent="0.4">
      <c r="O7025" s="4"/>
      <c r="P7025" s="4"/>
      <c r="V7025" s="4"/>
      <c r="W7025" s="4"/>
      <c r="AG7025" s="9"/>
      <c r="AT7025" s="4"/>
      <c r="AU7025" s="4"/>
      <c r="BA7025" s="4"/>
      <c r="BB7025" s="4"/>
    </row>
    <row r="7026" spans="15:54" x14ac:dyDescent="0.4">
      <c r="O7026" s="4"/>
      <c r="P7026" s="4"/>
      <c r="V7026" s="4"/>
      <c r="W7026" s="4"/>
      <c r="AG7026" s="9"/>
      <c r="AT7026" s="4"/>
      <c r="AU7026" s="4"/>
      <c r="BA7026" s="4"/>
      <c r="BB7026" s="4"/>
    </row>
    <row r="7027" spans="15:54" x14ac:dyDescent="0.4">
      <c r="O7027" s="4"/>
      <c r="P7027" s="4"/>
      <c r="V7027" s="4"/>
      <c r="W7027" s="4"/>
      <c r="AG7027" s="9"/>
      <c r="AT7027" s="4"/>
      <c r="AU7027" s="4"/>
      <c r="BA7027" s="4"/>
      <c r="BB7027" s="4"/>
    </row>
    <row r="7028" spans="15:54" x14ac:dyDescent="0.4">
      <c r="O7028" s="4"/>
      <c r="P7028" s="4"/>
      <c r="V7028" s="4"/>
      <c r="W7028" s="4"/>
      <c r="AG7028" s="9"/>
      <c r="AT7028" s="4"/>
      <c r="AU7028" s="4"/>
      <c r="BA7028" s="4"/>
      <c r="BB7028" s="4"/>
    </row>
    <row r="7029" spans="15:54" x14ac:dyDescent="0.4">
      <c r="O7029" s="4"/>
      <c r="P7029" s="4"/>
      <c r="V7029" s="4"/>
      <c r="W7029" s="4"/>
      <c r="AG7029" s="9"/>
      <c r="AT7029" s="4"/>
      <c r="AU7029" s="4"/>
      <c r="BA7029" s="4"/>
      <c r="BB7029" s="4"/>
    </row>
    <row r="7030" spans="15:54" x14ac:dyDescent="0.4">
      <c r="O7030" s="4"/>
      <c r="P7030" s="4"/>
      <c r="V7030" s="4"/>
      <c r="W7030" s="4"/>
      <c r="AG7030" s="9"/>
      <c r="AT7030" s="4"/>
      <c r="AU7030" s="4"/>
      <c r="BA7030" s="4"/>
      <c r="BB7030" s="4"/>
    </row>
    <row r="7031" spans="15:54" x14ac:dyDescent="0.4">
      <c r="O7031" s="4"/>
      <c r="P7031" s="4"/>
      <c r="V7031" s="4"/>
      <c r="W7031" s="4"/>
      <c r="AG7031" s="9"/>
      <c r="AT7031" s="4"/>
      <c r="AU7031" s="4"/>
      <c r="BA7031" s="4"/>
      <c r="BB7031" s="4"/>
    </row>
    <row r="7032" spans="15:54" x14ac:dyDescent="0.4">
      <c r="O7032" s="4"/>
      <c r="P7032" s="4"/>
      <c r="V7032" s="4"/>
      <c r="W7032" s="4"/>
      <c r="AG7032" s="9"/>
      <c r="AT7032" s="4"/>
      <c r="AU7032" s="4"/>
      <c r="BA7032" s="4"/>
      <c r="BB7032" s="4"/>
    </row>
    <row r="7033" spans="15:54" x14ac:dyDescent="0.4">
      <c r="O7033" s="4"/>
      <c r="P7033" s="4"/>
      <c r="V7033" s="4"/>
      <c r="W7033" s="4"/>
      <c r="AG7033" s="9"/>
      <c r="AT7033" s="4"/>
      <c r="AU7033" s="4"/>
      <c r="BA7033" s="4"/>
      <c r="BB7033" s="4"/>
    </row>
    <row r="7034" spans="15:54" x14ac:dyDescent="0.4">
      <c r="O7034" s="4"/>
      <c r="P7034" s="4"/>
      <c r="V7034" s="4"/>
      <c r="W7034" s="4"/>
      <c r="AG7034" s="9"/>
      <c r="AT7034" s="4"/>
      <c r="AU7034" s="4"/>
      <c r="BA7034" s="4"/>
      <c r="BB7034" s="4"/>
    </row>
    <row r="7035" spans="15:54" x14ac:dyDescent="0.4">
      <c r="O7035" s="4"/>
      <c r="P7035" s="4"/>
      <c r="V7035" s="4"/>
      <c r="W7035" s="4"/>
      <c r="AG7035" s="9"/>
      <c r="AT7035" s="4"/>
      <c r="AU7035" s="4"/>
      <c r="BA7035" s="4"/>
      <c r="BB7035" s="4"/>
    </row>
    <row r="7036" spans="15:54" x14ac:dyDescent="0.4">
      <c r="O7036" s="4"/>
      <c r="P7036" s="4"/>
      <c r="V7036" s="4"/>
      <c r="W7036" s="4"/>
      <c r="AG7036" s="9"/>
      <c r="AT7036" s="4"/>
      <c r="AU7036" s="4"/>
      <c r="BA7036" s="4"/>
      <c r="BB7036" s="4"/>
    </row>
    <row r="7037" spans="15:54" x14ac:dyDescent="0.4">
      <c r="O7037" s="4"/>
      <c r="P7037" s="4"/>
      <c r="V7037" s="4"/>
      <c r="W7037" s="4"/>
      <c r="AG7037" s="9"/>
      <c r="AT7037" s="4"/>
      <c r="AU7037" s="4"/>
      <c r="BA7037" s="4"/>
      <c r="BB7037" s="4"/>
    </row>
    <row r="7038" spans="15:54" x14ac:dyDescent="0.4">
      <c r="O7038" s="4"/>
      <c r="P7038" s="4"/>
      <c r="V7038" s="4"/>
      <c r="W7038" s="4"/>
      <c r="AG7038" s="9"/>
      <c r="AT7038" s="4"/>
      <c r="AU7038" s="4"/>
      <c r="BA7038" s="4"/>
      <c r="BB7038" s="4"/>
    </row>
    <row r="7039" spans="15:54" x14ac:dyDescent="0.4">
      <c r="O7039" s="4"/>
      <c r="P7039" s="4"/>
      <c r="V7039" s="4"/>
      <c r="W7039" s="4"/>
      <c r="AG7039" s="9"/>
      <c r="AT7039" s="4"/>
      <c r="AU7039" s="4"/>
      <c r="BA7039" s="4"/>
      <c r="BB7039" s="4"/>
    </row>
    <row r="7040" spans="15:54" x14ac:dyDescent="0.4">
      <c r="O7040" s="4"/>
      <c r="P7040" s="4"/>
      <c r="V7040" s="4"/>
      <c r="W7040" s="4"/>
      <c r="AG7040" s="9"/>
      <c r="AT7040" s="4"/>
      <c r="AU7040" s="4"/>
      <c r="BA7040" s="4"/>
      <c r="BB7040" s="4"/>
    </row>
    <row r="7041" spans="15:54" x14ac:dyDescent="0.4">
      <c r="O7041" s="4"/>
      <c r="P7041" s="4"/>
      <c r="V7041" s="4"/>
      <c r="W7041" s="4"/>
      <c r="AG7041" s="9"/>
      <c r="AT7041" s="4"/>
      <c r="AU7041" s="4"/>
      <c r="BA7041" s="4"/>
      <c r="BB7041" s="4"/>
    </row>
    <row r="7042" spans="15:54" x14ac:dyDescent="0.4">
      <c r="O7042" s="4"/>
      <c r="P7042" s="4"/>
      <c r="V7042" s="4"/>
      <c r="W7042" s="4"/>
      <c r="AG7042" s="9"/>
      <c r="AT7042" s="4"/>
      <c r="AU7042" s="4"/>
      <c r="BA7042" s="4"/>
      <c r="BB7042" s="4"/>
    </row>
    <row r="7043" spans="15:54" x14ac:dyDescent="0.4">
      <c r="O7043" s="4"/>
      <c r="P7043" s="4"/>
      <c r="V7043" s="4"/>
      <c r="W7043" s="4"/>
      <c r="AG7043" s="9"/>
      <c r="AT7043" s="4"/>
      <c r="AU7043" s="4"/>
      <c r="BA7043" s="4"/>
      <c r="BB7043" s="4"/>
    </row>
    <row r="7044" spans="15:54" x14ac:dyDescent="0.4">
      <c r="O7044" s="4"/>
      <c r="P7044" s="4"/>
      <c r="V7044" s="4"/>
      <c r="W7044" s="4"/>
      <c r="AG7044" s="9"/>
      <c r="AT7044" s="4"/>
      <c r="AU7044" s="4"/>
      <c r="BA7044" s="4"/>
      <c r="BB7044" s="4"/>
    </row>
    <row r="7045" spans="15:54" x14ac:dyDescent="0.4">
      <c r="O7045" s="4"/>
      <c r="P7045" s="4"/>
      <c r="V7045" s="4"/>
      <c r="W7045" s="4"/>
      <c r="AG7045" s="9"/>
      <c r="AT7045" s="4"/>
      <c r="AU7045" s="4"/>
      <c r="BA7045" s="4"/>
      <c r="BB7045" s="4"/>
    </row>
    <row r="7046" spans="15:54" x14ac:dyDescent="0.4">
      <c r="O7046" s="4"/>
      <c r="P7046" s="4"/>
      <c r="V7046" s="4"/>
      <c r="W7046" s="4"/>
      <c r="AG7046" s="9"/>
      <c r="AT7046" s="4"/>
      <c r="AU7046" s="4"/>
      <c r="BA7046" s="4"/>
      <c r="BB7046" s="4"/>
    </row>
    <row r="7047" spans="15:54" x14ac:dyDescent="0.4">
      <c r="O7047" s="4"/>
      <c r="P7047" s="4"/>
      <c r="V7047" s="4"/>
      <c r="W7047" s="4"/>
      <c r="AG7047" s="9"/>
      <c r="AT7047" s="4"/>
      <c r="AU7047" s="4"/>
      <c r="BA7047" s="4"/>
      <c r="BB7047" s="4"/>
    </row>
    <row r="7048" spans="15:54" x14ac:dyDescent="0.4">
      <c r="O7048" s="4"/>
      <c r="P7048" s="4"/>
      <c r="V7048" s="4"/>
      <c r="W7048" s="4"/>
      <c r="AG7048" s="9"/>
      <c r="AT7048" s="4"/>
      <c r="AU7048" s="4"/>
      <c r="BA7048" s="4"/>
      <c r="BB7048" s="4"/>
    </row>
    <row r="7049" spans="15:54" x14ac:dyDescent="0.4">
      <c r="O7049" s="4"/>
      <c r="P7049" s="4"/>
      <c r="V7049" s="4"/>
      <c r="W7049" s="4"/>
      <c r="AG7049" s="9"/>
      <c r="AT7049" s="4"/>
      <c r="AU7049" s="4"/>
      <c r="BA7049" s="4"/>
      <c r="BB7049" s="4"/>
    </row>
    <row r="7050" spans="15:54" x14ac:dyDescent="0.4">
      <c r="O7050" s="4"/>
      <c r="P7050" s="4"/>
      <c r="V7050" s="4"/>
      <c r="W7050" s="4"/>
      <c r="AG7050" s="9"/>
      <c r="AT7050" s="4"/>
      <c r="AU7050" s="4"/>
      <c r="BA7050" s="4"/>
      <c r="BB7050" s="4"/>
    </row>
    <row r="7051" spans="15:54" x14ac:dyDescent="0.4">
      <c r="O7051" s="4"/>
      <c r="P7051" s="4"/>
      <c r="V7051" s="4"/>
      <c r="W7051" s="4"/>
      <c r="AG7051" s="9"/>
      <c r="AT7051" s="4"/>
      <c r="AU7051" s="4"/>
      <c r="BA7051" s="4"/>
      <c r="BB7051" s="4"/>
    </row>
    <row r="7052" spans="15:54" x14ac:dyDescent="0.4">
      <c r="O7052" s="4"/>
      <c r="P7052" s="4"/>
      <c r="V7052" s="4"/>
      <c r="W7052" s="4"/>
      <c r="AG7052" s="9"/>
      <c r="AT7052" s="4"/>
      <c r="AU7052" s="4"/>
      <c r="BA7052" s="4"/>
      <c r="BB7052" s="4"/>
    </row>
    <row r="7053" spans="15:54" x14ac:dyDescent="0.4">
      <c r="O7053" s="4"/>
      <c r="P7053" s="4"/>
      <c r="V7053" s="4"/>
      <c r="W7053" s="4"/>
      <c r="AG7053" s="9"/>
      <c r="AT7053" s="4"/>
      <c r="AU7053" s="4"/>
      <c r="BA7053" s="4"/>
      <c r="BB7053" s="4"/>
    </row>
    <row r="7054" spans="15:54" x14ac:dyDescent="0.4">
      <c r="O7054" s="4"/>
      <c r="P7054" s="4"/>
      <c r="V7054" s="4"/>
      <c r="W7054" s="4"/>
      <c r="AG7054" s="9"/>
      <c r="AT7054" s="4"/>
      <c r="AU7054" s="4"/>
      <c r="BA7054" s="4"/>
      <c r="BB7054" s="4"/>
    </row>
    <row r="7055" spans="15:54" x14ac:dyDescent="0.4">
      <c r="O7055" s="4"/>
      <c r="P7055" s="4"/>
      <c r="V7055" s="4"/>
      <c r="W7055" s="4"/>
      <c r="AG7055" s="9"/>
      <c r="AT7055" s="4"/>
      <c r="AU7055" s="4"/>
      <c r="BA7055" s="4"/>
      <c r="BB7055" s="4"/>
    </row>
    <row r="7056" spans="15:54" x14ac:dyDescent="0.4">
      <c r="O7056" s="4"/>
      <c r="P7056" s="4"/>
      <c r="V7056" s="4"/>
      <c r="W7056" s="4"/>
      <c r="AG7056" s="9"/>
      <c r="AT7056" s="4"/>
      <c r="AU7056" s="4"/>
      <c r="BA7056" s="4"/>
      <c r="BB7056" s="4"/>
    </row>
    <row r="7057" spans="15:54" x14ac:dyDescent="0.4">
      <c r="O7057" s="4"/>
      <c r="P7057" s="4"/>
      <c r="V7057" s="4"/>
      <c r="W7057" s="4"/>
      <c r="AG7057" s="9"/>
      <c r="AT7057" s="4"/>
      <c r="AU7057" s="4"/>
      <c r="BA7057" s="4"/>
      <c r="BB7057" s="4"/>
    </row>
    <row r="7058" spans="15:54" x14ac:dyDescent="0.4">
      <c r="O7058" s="4"/>
      <c r="P7058" s="4"/>
      <c r="V7058" s="4"/>
      <c r="W7058" s="4"/>
      <c r="AG7058" s="9"/>
      <c r="AT7058" s="4"/>
      <c r="AU7058" s="4"/>
      <c r="BA7058" s="4"/>
      <c r="BB7058" s="4"/>
    </row>
    <row r="7059" spans="15:54" x14ac:dyDescent="0.4">
      <c r="O7059" s="4"/>
      <c r="P7059" s="4"/>
      <c r="V7059" s="4"/>
      <c r="W7059" s="4"/>
      <c r="AG7059" s="9"/>
      <c r="AT7059" s="4"/>
      <c r="AU7059" s="4"/>
      <c r="BA7059" s="4"/>
      <c r="BB7059" s="4"/>
    </row>
    <row r="7060" spans="15:54" x14ac:dyDescent="0.4">
      <c r="O7060" s="4"/>
      <c r="P7060" s="4"/>
      <c r="V7060" s="4"/>
      <c r="W7060" s="4"/>
      <c r="AG7060" s="9"/>
      <c r="AT7060" s="4"/>
      <c r="AU7060" s="4"/>
      <c r="BA7060" s="4"/>
      <c r="BB7060" s="4"/>
    </row>
    <row r="7061" spans="15:54" x14ac:dyDescent="0.4">
      <c r="O7061" s="4"/>
      <c r="P7061" s="4"/>
      <c r="V7061" s="4"/>
      <c r="W7061" s="4"/>
      <c r="AG7061" s="9"/>
      <c r="AT7061" s="4"/>
      <c r="AU7061" s="4"/>
      <c r="BA7061" s="4"/>
      <c r="BB7061" s="4"/>
    </row>
    <row r="7062" spans="15:54" x14ac:dyDescent="0.4">
      <c r="O7062" s="4"/>
      <c r="P7062" s="4"/>
      <c r="V7062" s="4"/>
      <c r="W7062" s="4"/>
      <c r="AG7062" s="9"/>
      <c r="AT7062" s="4"/>
      <c r="AU7062" s="4"/>
      <c r="BA7062" s="4"/>
      <c r="BB7062" s="4"/>
    </row>
    <row r="7063" spans="15:54" x14ac:dyDescent="0.4">
      <c r="O7063" s="4"/>
      <c r="P7063" s="4"/>
      <c r="V7063" s="4"/>
      <c r="W7063" s="4"/>
      <c r="AG7063" s="9"/>
      <c r="AT7063" s="4"/>
      <c r="AU7063" s="4"/>
      <c r="BA7063" s="4"/>
      <c r="BB7063" s="4"/>
    </row>
    <row r="7064" spans="15:54" x14ac:dyDescent="0.4">
      <c r="O7064" s="4"/>
      <c r="P7064" s="4"/>
      <c r="V7064" s="4"/>
      <c r="W7064" s="4"/>
      <c r="AG7064" s="9"/>
      <c r="AT7064" s="4"/>
      <c r="AU7064" s="4"/>
      <c r="BA7064" s="4"/>
      <c r="BB7064" s="4"/>
    </row>
    <row r="7065" spans="15:54" x14ac:dyDescent="0.4">
      <c r="O7065" s="4"/>
      <c r="P7065" s="4"/>
      <c r="V7065" s="4"/>
      <c r="W7065" s="4"/>
      <c r="AG7065" s="9"/>
      <c r="AT7065" s="4"/>
      <c r="AU7065" s="4"/>
      <c r="BA7065" s="4"/>
      <c r="BB7065" s="4"/>
    </row>
    <row r="7066" spans="15:54" x14ac:dyDescent="0.4">
      <c r="O7066" s="4"/>
      <c r="P7066" s="4"/>
      <c r="V7066" s="4"/>
      <c r="W7066" s="4"/>
      <c r="AG7066" s="9"/>
      <c r="AT7066" s="4"/>
      <c r="AU7066" s="4"/>
      <c r="BA7066" s="4"/>
      <c r="BB7066" s="4"/>
    </row>
    <row r="7067" spans="15:54" x14ac:dyDescent="0.4">
      <c r="O7067" s="4"/>
      <c r="P7067" s="4"/>
      <c r="V7067" s="4"/>
      <c r="W7067" s="4"/>
      <c r="AG7067" s="9"/>
      <c r="AT7067" s="4"/>
      <c r="AU7067" s="4"/>
      <c r="BA7067" s="4"/>
      <c r="BB7067" s="4"/>
    </row>
    <row r="7068" spans="15:54" x14ac:dyDescent="0.4">
      <c r="O7068" s="4"/>
      <c r="P7068" s="4"/>
      <c r="V7068" s="4"/>
      <c r="W7068" s="4"/>
      <c r="AG7068" s="9"/>
      <c r="AT7068" s="4"/>
      <c r="AU7068" s="4"/>
      <c r="BA7068" s="4"/>
      <c r="BB7068" s="4"/>
    </row>
    <row r="7069" spans="15:54" x14ac:dyDescent="0.4">
      <c r="O7069" s="4"/>
      <c r="P7069" s="4"/>
      <c r="V7069" s="4"/>
      <c r="W7069" s="4"/>
      <c r="AG7069" s="9"/>
      <c r="AT7069" s="4"/>
      <c r="AU7069" s="4"/>
      <c r="BA7069" s="4"/>
      <c r="BB7069" s="4"/>
    </row>
    <row r="7070" spans="15:54" x14ac:dyDescent="0.4">
      <c r="O7070" s="4"/>
      <c r="P7070" s="4"/>
      <c r="V7070" s="4"/>
      <c r="W7070" s="4"/>
      <c r="AG7070" s="9"/>
      <c r="AT7070" s="4"/>
      <c r="AU7070" s="4"/>
      <c r="BA7070" s="4"/>
      <c r="BB7070" s="4"/>
    </row>
    <row r="7071" spans="15:54" x14ac:dyDescent="0.4">
      <c r="O7071" s="4"/>
      <c r="P7071" s="4"/>
      <c r="V7071" s="4"/>
      <c r="W7071" s="4"/>
      <c r="AG7071" s="9"/>
      <c r="AT7071" s="4"/>
      <c r="AU7071" s="4"/>
      <c r="BA7071" s="4"/>
      <c r="BB7071" s="4"/>
    </row>
    <row r="7072" spans="15:54" x14ac:dyDescent="0.4">
      <c r="O7072" s="4"/>
      <c r="P7072" s="4"/>
      <c r="V7072" s="4"/>
      <c r="W7072" s="4"/>
      <c r="AG7072" s="9"/>
      <c r="AT7072" s="4"/>
      <c r="AU7072" s="4"/>
      <c r="BA7072" s="4"/>
      <c r="BB7072" s="4"/>
    </row>
    <row r="7073" spans="15:54" x14ac:dyDescent="0.4">
      <c r="O7073" s="4"/>
      <c r="P7073" s="4"/>
      <c r="V7073" s="4"/>
      <c r="W7073" s="4"/>
      <c r="AT7073" s="4"/>
      <c r="AU7073" s="4"/>
      <c r="BA7073" s="4"/>
      <c r="BB7073" s="4"/>
    </row>
    <row r="7074" spans="15:54" x14ac:dyDescent="0.4">
      <c r="O7074" s="4"/>
      <c r="P7074" s="4"/>
      <c r="V7074" s="4"/>
      <c r="W7074" s="4"/>
      <c r="AG7074" s="9"/>
      <c r="AT7074" s="4"/>
      <c r="AU7074" s="4"/>
      <c r="BA7074" s="4"/>
      <c r="BB7074" s="4"/>
    </row>
    <row r="7075" spans="15:54" x14ac:dyDescent="0.4">
      <c r="O7075" s="4"/>
      <c r="P7075" s="4"/>
      <c r="V7075" s="4"/>
      <c r="W7075" s="4"/>
      <c r="AG7075" s="9"/>
      <c r="AT7075" s="4"/>
      <c r="AU7075" s="4"/>
      <c r="BA7075" s="4"/>
      <c r="BB7075" s="4"/>
    </row>
    <row r="7076" spans="15:54" x14ac:dyDescent="0.4">
      <c r="O7076" s="4"/>
      <c r="P7076" s="4"/>
      <c r="V7076" s="4"/>
      <c r="W7076" s="4"/>
      <c r="AG7076" s="9"/>
      <c r="AT7076" s="4"/>
      <c r="AU7076" s="4"/>
      <c r="BA7076" s="4"/>
      <c r="BB7076" s="4"/>
    </row>
    <row r="7077" spans="15:54" x14ac:dyDescent="0.4">
      <c r="O7077" s="4"/>
      <c r="P7077" s="4"/>
      <c r="V7077" s="4"/>
      <c r="W7077" s="4"/>
      <c r="AG7077" s="9"/>
      <c r="AT7077" s="4"/>
      <c r="AU7077" s="4"/>
      <c r="BA7077" s="4"/>
      <c r="BB7077" s="4"/>
    </row>
    <row r="7078" spans="15:54" x14ac:dyDescent="0.4">
      <c r="O7078" s="4"/>
      <c r="P7078" s="4"/>
      <c r="V7078" s="4"/>
      <c r="W7078" s="4"/>
      <c r="AG7078" s="9"/>
      <c r="AT7078" s="4"/>
      <c r="AU7078" s="4"/>
      <c r="BA7078" s="4"/>
      <c r="BB7078" s="4"/>
    </row>
    <row r="7079" spans="15:54" x14ac:dyDescent="0.4">
      <c r="O7079" s="4"/>
      <c r="P7079" s="4"/>
      <c r="V7079" s="4"/>
      <c r="W7079" s="4"/>
      <c r="AG7079" s="9"/>
      <c r="AT7079" s="4"/>
      <c r="AU7079" s="4"/>
      <c r="BA7079" s="4"/>
      <c r="BB7079" s="4"/>
    </row>
    <row r="7080" spans="15:54" x14ac:dyDescent="0.4">
      <c r="O7080" s="4"/>
      <c r="P7080" s="4"/>
      <c r="V7080" s="4"/>
      <c r="W7080" s="4"/>
      <c r="AG7080" s="9"/>
      <c r="AT7080" s="4"/>
      <c r="AU7080" s="4"/>
      <c r="BA7080" s="4"/>
      <c r="BB7080" s="4"/>
    </row>
    <row r="7081" spans="15:54" x14ac:dyDescent="0.4">
      <c r="O7081" s="4"/>
      <c r="P7081" s="4"/>
      <c r="V7081" s="4"/>
      <c r="W7081" s="4"/>
      <c r="AG7081" s="9"/>
      <c r="AT7081" s="4"/>
      <c r="AU7081" s="4"/>
      <c r="BA7081" s="4"/>
      <c r="BB7081" s="4"/>
    </row>
    <row r="7082" spans="15:54" x14ac:dyDescent="0.4">
      <c r="O7082" s="4"/>
      <c r="P7082" s="4"/>
      <c r="V7082" s="4"/>
      <c r="W7082" s="4"/>
      <c r="AG7082" s="9"/>
      <c r="AT7082" s="4"/>
      <c r="AU7082" s="4"/>
      <c r="BA7082" s="4"/>
      <c r="BB7082" s="4"/>
    </row>
    <row r="7083" spans="15:54" x14ac:dyDescent="0.4">
      <c r="O7083" s="4"/>
      <c r="P7083" s="4"/>
      <c r="V7083" s="4"/>
      <c r="W7083" s="4"/>
      <c r="AG7083" s="9"/>
      <c r="AT7083" s="4"/>
      <c r="AU7083" s="4"/>
      <c r="BA7083" s="4"/>
      <c r="BB7083" s="4"/>
    </row>
    <row r="7084" spans="15:54" x14ac:dyDescent="0.4">
      <c r="O7084" s="4"/>
      <c r="P7084" s="4"/>
      <c r="V7084" s="4"/>
      <c r="W7084" s="4"/>
      <c r="AG7084" s="9"/>
      <c r="AT7084" s="4"/>
      <c r="AU7084" s="4"/>
      <c r="BA7084" s="4"/>
      <c r="BB7084" s="4"/>
    </row>
    <row r="7085" spans="15:54" x14ac:dyDescent="0.4">
      <c r="O7085" s="4"/>
      <c r="P7085" s="4"/>
      <c r="V7085" s="4"/>
      <c r="W7085" s="4"/>
      <c r="AG7085" s="9"/>
      <c r="AT7085" s="4"/>
      <c r="AU7085" s="4"/>
      <c r="BA7085" s="4"/>
      <c r="BB7085" s="4"/>
    </row>
    <row r="7086" spans="15:54" x14ac:dyDescent="0.4">
      <c r="O7086" s="4"/>
      <c r="P7086" s="4"/>
      <c r="V7086" s="4"/>
      <c r="W7086" s="4"/>
      <c r="AG7086" s="9"/>
      <c r="AT7086" s="4"/>
      <c r="AU7086" s="4"/>
      <c r="BA7086" s="4"/>
      <c r="BB7086" s="4"/>
    </row>
    <row r="7087" spans="15:54" x14ac:dyDescent="0.4">
      <c r="O7087" s="4"/>
      <c r="P7087" s="4"/>
      <c r="V7087" s="4"/>
      <c r="W7087" s="4"/>
      <c r="AG7087" s="9"/>
      <c r="AT7087" s="4"/>
      <c r="AU7087" s="4"/>
      <c r="BA7087" s="4"/>
      <c r="BB7087" s="4"/>
    </row>
    <row r="7088" spans="15:54" x14ac:dyDescent="0.4">
      <c r="O7088" s="4"/>
      <c r="P7088" s="4"/>
      <c r="V7088" s="4"/>
      <c r="W7088" s="4"/>
      <c r="AG7088" s="9"/>
      <c r="AT7088" s="4"/>
      <c r="AU7088" s="4"/>
      <c r="BA7088" s="4"/>
      <c r="BB7088" s="4"/>
    </row>
    <row r="7089" spans="15:54" x14ac:dyDescent="0.4">
      <c r="O7089" s="4"/>
      <c r="P7089" s="4"/>
      <c r="V7089" s="4"/>
      <c r="W7089" s="4"/>
      <c r="AG7089" s="9"/>
      <c r="AT7089" s="4"/>
      <c r="AU7089" s="4"/>
      <c r="BA7089" s="4"/>
      <c r="BB7089" s="4"/>
    </row>
    <row r="7090" spans="15:54" x14ac:dyDescent="0.4">
      <c r="O7090" s="4"/>
      <c r="P7090" s="4"/>
      <c r="V7090" s="4"/>
      <c r="W7090" s="4"/>
      <c r="AG7090" s="9"/>
      <c r="AT7090" s="4"/>
      <c r="AU7090" s="4"/>
      <c r="BA7090" s="4"/>
      <c r="BB7090" s="4"/>
    </row>
    <row r="7091" spans="15:54" x14ac:dyDescent="0.4">
      <c r="O7091" s="4"/>
      <c r="P7091" s="4"/>
      <c r="V7091" s="4"/>
      <c r="W7091" s="4"/>
      <c r="AG7091" s="9"/>
      <c r="AT7091" s="4"/>
      <c r="AU7091" s="4"/>
      <c r="BA7091" s="4"/>
      <c r="BB7091" s="4"/>
    </row>
    <row r="7092" spans="15:54" x14ac:dyDescent="0.4">
      <c r="O7092" s="4"/>
      <c r="P7092" s="4"/>
      <c r="V7092" s="4"/>
      <c r="W7092" s="4"/>
      <c r="AG7092" s="9"/>
      <c r="AT7092" s="4"/>
      <c r="AU7092" s="4"/>
      <c r="BA7092" s="4"/>
      <c r="BB7092" s="4"/>
    </row>
    <row r="7093" spans="15:54" x14ac:dyDescent="0.4">
      <c r="O7093" s="4"/>
      <c r="P7093" s="4"/>
      <c r="V7093" s="4"/>
      <c r="W7093" s="4"/>
      <c r="AT7093" s="4"/>
      <c r="AU7093" s="4"/>
      <c r="BA7093" s="4"/>
      <c r="BB7093" s="4"/>
    </row>
    <row r="7094" spans="15:54" x14ac:dyDescent="0.4">
      <c r="O7094" s="4"/>
      <c r="P7094" s="4"/>
      <c r="V7094" s="4"/>
      <c r="W7094" s="4"/>
      <c r="AG7094" s="9"/>
      <c r="AT7094" s="4"/>
      <c r="AU7094" s="4"/>
      <c r="BA7094" s="4"/>
      <c r="BB7094" s="4"/>
    </row>
    <row r="7095" spans="15:54" x14ac:dyDescent="0.4">
      <c r="O7095" s="4"/>
      <c r="P7095" s="4"/>
      <c r="V7095" s="4"/>
      <c r="W7095" s="4"/>
      <c r="AG7095" s="9"/>
      <c r="AT7095" s="4"/>
      <c r="AU7095" s="4"/>
      <c r="BA7095" s="4"/>
      <c r="BB7095" s="4"/>
    </row>
    <row r="7096" spans="15:54" x14ac:dyDescent="0.4">
      <c r="O7096" s="4"/>
      <c r="P7096" s="4"/>
      <c r="V7096" s="4"/>
      <c r="W7096" s="4"/>
      <c r="AG7096" s="9"/>
      <c r="AT7096" s="4"/>
      <c r="AU7096" s="4"/>
      <c r="BA7096" s="4"/>
      <c r="BB7096" s="4"/>
    </row>
    <row r="7097" spans="15:54" x14ac:dyDescent="0.4">
      <c r="O7097" s="4"/>
      <c r="P7097" s="4"/>
      <c r="V7097" s="4"/>
      <c r="W7097" s="4"/>
      <c r="AG7097" s="9"/>
      <c r="AT7097" s="4"/>
      <c r="AU7097" s="4"/>
      <c r="BA7097" s="4"/>
      <c r="BB7097" s="4"/>
    </row>
    <row r="7098" spans="15:54" x14ac:dyDescent="0.4">
      <c r="O7098" s="4"/>
      <c r="P7098" s="4"/>
      <c r="V7098" s="4"/>
      <c r="W7098" s="4"/>
      <c r="AG7098" s="9"/>
      <c r="AT7098" s="4"/>
      <c r="AU7098" s="4"/>
      <c r="BA7098" s="4"/>
      <c r="BB7098" s="4"/>
    </row>
    <row r="7099" spans="15:54" x14ac:dyDescent="0.4">
      <c r="O7099" s="4"/>
      <c r="P7099" s="4"/>
      <c r="V7099" s="4"/>
      <c r="W7099" s="4"/>
      <c r="AG7099" s="9"/>
      <c r="AT7099" s="4"/>
      <c r="AU7099" s="4"/>
      <c r="BA7099" s="4"/>
      <c r="BB7099" s="4"/>
    </row>
    <row r="7100" spans="15:54" x14ac:dyDescent="0.4">
      <c r="O7100" s="4"/>
      <c r="P7100" s="4"/>
      <c r="V7100" s="4"/>
      <c r="W7100" s="4"/>
      <c r="AG7100" s="9"/>
      <c r="AT7100" s="4"/>
      <c r="AU7100" s="4"/>
      <c r="BA7100" s="4"/>
      <c r="BB7100" s="4"/>
    </row>
    <row r="7101" spans="15:54" x14ac:dyDescent="0.4">
      <c r="O7101" s="4"/>
      <c r="P7101" s="4"/>
      <c r="V7101" s="4"/>
      <c r="W7101" s="4"/>
      <c r="AG7101" s="9"/>
      <c r="AT7101" s="4"/>
      <c r="AU7101" s="4"/>
      <c r="BA7101" s="4"/>
      <c r="BB7101" s="4"/>
    </row>
    <row r="7102" spans="15:54" x14ac:dyDescent="0.4">
      <c r="O7102" s="4"/>
      <c r="P7102" s="4"/>
      <c r="V7102" s="4"/>
      <c r="W7102" s="4"/>
      <c r="AG7102" s="9"/>
      <c r="AT7102" s="4"/>
      <c r="AU7102" s="4"/>
      <c r="BA7102" s="4"/>
      <c r="BB7102" s="4"/>
    </row>
    <row r="7103" spans="15:54" x14ac:dyDescent="0.4">
      <c r="O7103" s="4"/>
      <c r="P7103" s="4"/>
      <c r="V7103" s="4"/>
      <c r="W7103" s="4"/>
      <c r="AG7103" s="9"/>
      <c r="AT7103" s="4"/>
      <c r="AU7103" s="4"/>
      <c r="BA7103" s="4"/>
      <c r="BB7103" s="4"/>
    </row>
    <row r="7104" spans="15:54" x14ac:dyDescent="0.4">
      <c r="O7104" s="4"/>
      <c r="P7104" s="4"/>
      <c r="V7104" s="4"/>
      <c r="W7104" s="4"/>
      <c r="AG7104" s="9"/>
      <c r="AT7104" s="4"/>
      <c r="AU7104" s="4"/>
      <c r="BA7104" s="4"/>
      <c r="BB7104" s="4"/>
    </row>
    <row r="7105" spans="15:54" x14ac:dyDescent="0.4">
      <c r="O7105" s="4"/>
      <c r="P7105" s="4"/>
      <c r="V7105" s="4"/>
      <c r="W7105" s="4"/>
      <c r="AG7105" s="9"/>
      <c r="AT7105" s="4"/>
      <c r="AU7105" s="4"/>
      <c r="BA7105" s="4"/>
      <c r="BB7105" s="4"/>
    </row>
    <row r="7106" spans="15:54" x14ac:dyDescent="0.4">
      <c r="O7106" s="4"/>
      <c r="P7106" s="4"/>
      <c r="V7106" s="4"/>
      <c r="W7106" s="4"/>
      <c r="AG7106" s="9"/>
      <c r="AT7106" s="4"/>
      <c r="AU7106" s="4"/>
      <c r="BA7106" s="4"/>
      <c r="BB7106" s="4"/>
    </row>
    <row r="7107" spans="15:54" x14ac:dyDescent="0.4">
      <c r="O7107" s="4"/>
      <c r="P7107" s="4"/>
      <c r="V7107" s="4"/>
      <c r="W7107" s="4"/>
      <c r="AG7107" s="9"/>
      <c r="AT7107" s="4"/>
      <c r="AU7107" s="4"/>
      <c r="BA7107" s="4"/>
      <c r="BB7107" s="4"/>
    </row>
    <row r="7108" spans="15:54" x14ac:dyDescent="0.4">
      <c r="O7108" s="4"/>
      <c r="P7108" s="4"/>
      <c r="V7108" s="4"/>
      <c r="W7108" s="4"/>
      <c r="AG7108" s="9"/>
      <c r="AT7108" s="4"/>
      <c r="AU7108" s="4"/>
      <c r="BA7108" s="4"/>
      <c r="BB7108" s="4"/>
    </row>
    <row r="7109" spans="15:54" x14ac:dyDescent="0.4">
      <c r="O7109" s="4"/>
      <c r="P7109" s="4"/>
      <c r="V7109" s="4"/>
      <c r="W7109" s="4"/>
      <c r="AG7109" s="9"/>
      <c r="AT7109" s="4"/>
      <c r="AU7109" s="4"/>
      <c r="BA7109" s="4"/>
      <c r="BB7109" s="4"/>
    </row>
    <row r="7110" spans="15:54" x14ac:dyDescent="0.4">
      <c r="O7110" s="4"/>
      <c r="P7110" s="4"/>
      <c r="V7110" s="4"/>
      <c r="W7110" s="4"/>
      <c r="AG7110" s="9"/>
      <c r="AT7110" s="4"/>
      <c r="AU7110" s="4"/>
      <c r="BA7110" s="4"/>
      <c r="BB7110" s="4"/>
    </row>
    <row r="7111" spans="15:54" x14ac:dyDescent="0.4">
      <c r="O7111" s="4"/>
      <c r="P7111" s="4"/>
      <c r="V7111" s="4"/>
      <c r="W7111" s="4"/>
      <c r="AG7111" s="9"/>
      <c r="AT7111" s="4"/>
      <c r="AU7111" s="4"/>
      <c r="BA7111" s="4"/>
      <c r="BB7111" s="4"/>
    </row>
    <row r="7112" spans="15:54" x14ac:dyDescent="0.4">
      <c r="O7112" s="4"/>
      <c r="P7112" s="4"/>
      <c r="V7112" s="4"/>
      <c r="W7112" s="4"/>
      <c r="AG7112" s="9"/>
      <c r="AT7112" s="4"/>
      <c r="AU7112" s="4"/>
      <c r="BA7112" s="4"/>
      <c r="BB7112" s="4"/>
    </row>
    <row r="7113" spans="15:54" x14ac:dyDescent="0.4">
      <c r="O7113" s="4"/>
      <c r="P7113" s="4"/>
      <c r="V7113" s="4"/>
      <c r="W7113" s="4"/>
      <c r="AG7113" s="9"/>
      <c r="AT7113" s="4"/>
      <c r="AU7113" s="4"/>
      <c r="BA7113" s="4"/>
      <c r="BB7113" s="4"/>
    </row>
    <row r="7114" spans="15:54" x14ac:dyDescent="0.4">
      <c r="O7114" s="4"/>
      <c r="P7114" s="4"/>
      <c r="V7114" s="4"/>
      <c r="W7114" s="4"/>
      <c r="AG7114" s="9"/>
      <c r="AT7114" s="4"/>
      <c r="AU7114" s="4"/>
      <c r="BA7114" s="4"/>
      <c r="BB7114" s="4"/>
    </row>
    <row r="7115" spans="15:54" x14ac:dyDescent="0.4">
      <c r="O7115" s="4"/>
      <c r="P7115" s="4"/>
      <c r="V7115" s="4"/>
      <c r="W7115" s="4"/>
      <c r="AG7115" s="9"/>
      <c r="AT7115" s="4"/>
      <c r="AU7115" s="4"/>
      <c r="BA7115" s="4"/>
      <c r="BB7115" s="4"/>
    </row>
    <row r="7116" spans="15:54" x14ac:dyDescent="0.4">
      <c r="O7116" s="4"/>
      <c r="P7116" s="4"/>
      <c r="V7116" s="4"/>
      <c r="W7116" s="4"/>
      <c r="AG7116" s="9"/>
      <c r="AT7116" s="4"/>
      <c r="AU7116" s="4"/>
      <c r="BA7116" s="4"/>
      <c r="BB7116" s="4"/>
    </row>
    <row r="7117" spans="15:54" x14ac:dyDescent="0.4">
      <c r="O7117" s="4"/>
      <c r="P7117" s="4"/>
      <c r="V7117" s="4"/>
      <c r="W7117" s="4"/>
      <c r="AG7117" s="9"/>
      <c r="AT7117" s="4"/>
      <c r="AU7117" s="4"/>
      <c r="BA7117" s="4"/>
      <c r="BB7117" s="4"/>
    </row>
    <row r="7118" spans="15:54" x14ac:dyDescent="0.4">
      <c r="O7118" s="4"/>
      <c r="P7118" s="4"/>
      <c r="V7118" s="4"/>
      <c r="W7118" s="4"/>
      <c r="AG7118" s="9"/>
      <c r="AT7118" s="4"/>
      <c r="AU7118" s="4"/>
      <c r="BA7118" s="4"/>
      <c r="BB7118" s="4"/>
    </row>
    <row r="7119" spans="15:54" x14ac:dyDescent="0.4">
      <c r="O7119" s="4"/>
      <c r="P7119" s="4"/>
      <c r="V7119" s="4"/>
      <c r="W7119" s="4"/>
      <c r="AG7119" s="9"/>
      <c r="AT7119" s="4"/>
      <c r="AU7119" s="4"/>
      <c r="BA7119" s="4"/>
      <c r="BB7119" s="4"/>
    </row>
    <row r="7120" spans="15:54" x14ac:dyDescent="0.4">
      <c r="O7120" s="4"/>
      <c r="P7120" s="4"/>
      <c r="V7120" s="4"/>
      <c r="W7120" s="4"/>
      <c r="AG7120" s="9"/>
      <c r="AT7120" s="4"/>
      <c r="AU7120" s="4"/>
      <c r="BA7120" s="4"/>
      <c r="BB7120" s="4"/>
    </row>
    <row r="7121" spans="15:54" x14ac:dyDescent="0.4">
      <c r="O7121" s="4"/>
      <c r="P7121" s="4"/>
      <c r="V7121" s="4"/>
      <c r="W7121" s="4"/>
      <c r="AG7121" s="9"/>
      <c r="AT7121" s="4"/>
      <c r="AU7121" s="4"/>
      <c r="BA7121" s="4"/>
      <c r="BB7121" s="4"/>
    </row>
    <row r="7122" spans="15:54" x14ac:dyDescent="0.4">
      <c r="O7122" s="4"/>
      <c r="P7122" s="4"/>
      <c r="V7122" s="4"/>
      <c r="W7122" s="4"/>
      <c r="AG7122" s="9"/>
      <c r="AT7122" s="4"/>
      <c r="AU7122" s="4"/>
      <c r="BA7122" s="4"/>
      <c r="BB7122" s="4"/>
    </row>
    <row r="7123" spans="15:54" x14ac:dyDescent="0.4">
      <c r="O7123" s="4"/>
      <c r="P7123" s="4"/>
      <c r="V7123" s="4"/>
      <c r="W7123" s="4"/>
      <c r="AG7123" s="9"/>
      <c r="AT7123" s="4"/>
      <c r="AU7123" s="4"/>
      <c r="BA7123" s="4"/>
      <c r="BB7123" s="4"/>
    </row>
    <row r="7124" spans="15:54" x14ac:dyDescent="0.4">
      <c r="O7124" s="4"/>
      <c r="P7124" s="4"/>
      <c r="V7124" s="4"/>
      <c r="W7124" s="4"/>
      <c r="AG7124" s="9"/>
      <c r="AT7124" s="4"/>
      <c r="AU7124" s="4"/>
      <c r="BA7124" s="4"/>
      <c r="BB7124" s="4"/>
    </row>
    <row r="7125" spans="15:54" x14ac:dyDescent="0.4">
      <c r="O7125" s="4"/>
      <c r="P7125" s="4"/>
      <c r="V7125" s="4"/>
      <c r="W7125" s="4"/>
      <c r="AG7125" s="9"/>
      <c r="AT7125" s="4"/>
      <c r="AU7125" s="4"/>
      <c r="BA7125" s="4"/>
      <c r="BB7125" s="4"/>
    </row>
    <row r="7126" spans="15:54" x14ac:dyDescent="0.4">
      <c r="O7126" s="4"/>
      <c r="P7126" s="4"/>
      <c r="V7126" s="4"/>
      <c r="W7126" s="4"/>
      <c r="AG7126" s="9"/>
      <c r="AT7126" s="4"/>
      <c r="AU7126" s="4"/>
      <c r="BA7126" s="4"/>
      <c r="BB7126" s="4"/>
    </row>
    <row r="7127" spans="15:54" x14ac:dyDescent="0.4">
      <c r="O7127" s="4"/>
      <c r="P7127" s="4"/>
      <c r="V7127" s="4"/>
      <c r="W7127" s="4"/>
      <c r="AG7127" s="9"/>
      <c r="AT7127" s="4"/>
      <c r="AU7127" s="4"/>
      <c r="BA7127" s="4"/>
      <c r="BB7127" s="4"/>
    </row>
    <row r="7128" spans="15:54" x14ac:dyDescent="0.4">
      <c r="O7128" s="4"/>
      <c r="P7128" s="4"/>
      <c r="V7128" s="4"/>
      <c r="W7128" s="4"/>
      <c r="AG7128" s="9"/>
      <c r="AT7128" s="4"/>
      <c r="AU7128" s="4"/>
      <c r="BA7128" s="4"/>
      <c r="BB7128" s="4"/>
    </row>
    <row r="7129" spans="15:54" x14ac:dyDescent="0.4">
      <c r="O7129" s="4"/>
      <c r="P7129" s="4"/>
      <c r="V7129" s="4"/>
      <c r="W7129" s="4"/>
      <c r="AG7129" s="9"/>
      <c r="AT7129" s="4"/>
      <c r="AU7129" s="4"/>
      <c r="BA7129" s="4"/>
      <c r="BB7129" s="4"/>
    </row>
    <row r="7130" spans="15:54" x14ac:dyDescent="0.4">
      <c r="O7130" s="4"/>
      <c r="P7130" s="4"/>
      <c r="V7130" s="4"/>
      <c r="W7130" s="4"/>
      <c r="AG7130" s="9"/>
      <c r="AT7130" s="4"/>
      <c r="AU7130" s="4"/>
      <c r="BA7130" s="4"/>
      <c r="BB7130" s="4"/>
    </row>
    <row r="7131" spans="15:54" x14ac:dyDescent="0.4">
      <c r="O7131" s="4"/>
      <c r="P7131" s="4"/>
      <c r="V7131" s="4"/>
      <c r="W7131" s="4"/>
      <c r="AG7131" s="9"/>
      <c r="AT7131" s="4"/>
      <c r="AU7131" s="4"/>
      <c r="BA7131" s="4"/>
      <c r="BB7131" s="4"/>
    </row>
    <row r="7132" spans="15:54" x14ac:dyDescent="0.4">
      <c r="O7132" s="4"/>
      <c r="P7132" s="4"/>
      <c r="V7132" s="4"/>
      <c r="W7132" s="4"/>
      <c r="AG7132" s="9"/>
      <c r="AT7132" s="4"/>
      <c r="AU7132" s="4"/>
      <c r="BA7132" s="4"/>
      <c r="BB7132" s="4"/>
    </row>
    <row r="7133" spans="15:54" x14ac:dyDescent="0.4">
      <c r="O7133" s="4"/>
      <c r="P7133" s="4"/>
      <c r="V7133" s="4"/>
      <c r="W7133" s="4"/>
      <c r="AG7133" s="9"/>
      <c r="AT7133" s="4"/>
      <c r="AU7133" s="4"/>
      <c r="BA7133" s="4"/>
      <c r="BB7133" s="4"/>
    </row>
    <row r="7134" spans="15:54" x14ac:dyDescent="0.4">
      <c r="O7134" s="4"/>
      <c r="P7134" s="4"/>
      <c r="V7134" s="4"/>
      <c r="W7134" s="4"/>
      <c r="AG7134" s="9"/>
      <c r="AT7134" s="4"/>
      <c r="AU7134" s="4"/>
      <c r="BA7134" s="4"/>
      <c r="BB7134" s="4"/>
    </row>
    <row r="7135" spans="15:54" x14ac:dyDescent="0.4">
      <c r="O7135" s="4"/>
      <c r="P7135" s="4"/>
      <c r="V7135" s="4"/>
      <c r="W7135" s="4"/>
      <c r="AG7135" s="9"/>
      <c r="AT7135" s="4"/>
      <c r="AU7135" s="4"/>
      <c r="BA7135" s="4"/>
      <c r="BB7135" s="4"/>
    </row>
    <row r="7136" spans="15:54" x14ac:dyDescent="0.4">
      <c r="O7136" s="4"/>
      <c r="P7136" s="4"/>
      <c r="V7136" s="4"/>
      <c r="W7136" s="4"/>
      <c r="AG7136" s="9"/>
      <c r="AT7136" s="4"/>
      <c r="AU7136" s="4"/>
      <c r="BA7136" s="4"/>
      <c r="BB7136" s="4"/>
    </row>
    <row r="7137" spans="15:54" x14ac:dyDescent="0.4">
      <c r="O7137" s="4"/>
      <c r="P7137" s="4"/>
      <c r="V7137" s="4"/>
      <c r="W7137" s="4"/>
      <c r="AG7137" s="9"/>
      <c r="AT7137" s="4"/>
      <c r="AU7137" s="4"/>
      <c r="BA7137" s="4"/>
      <c r="BB7137" s="4"/>
    </row>
    <row r="7138" spans="15:54" x14ac:dyDescent="0.4">
      <c r="O7138" s="4"/>
      <c r="P7138" s="4"/>
      <c r="V7138" s="4"/>
      <c r="W7138" s="4"/>
      <c r="AG7138" s="9"/>
      <c r="AT7138" s="4"/>
      <c r="AU7138" s="4"/>
      <c r="BA7138" s="4"/>
      <c r="BB7138" s="4"/>
    </row>
    <row r="7139" spans="15:54" x14ac:dyDescent="0.4">
      <c r="O7139" s="4"/>
      <c r="P7139" s="4"/>
      <c r="V7139" s="4"/>
      <c r="W7139" s="4"/>
      <c r="AG7139" s="9"/>
      <c r="AT7139" s="4"/>
      <c r="AU7139" s="4"/>
      <c r="BA7139" s="4"/>
      <c r="BB7139" s="4"/>
    </row>
    <row r="7140" spans="15:54" x14ac:dyDescent="0.4">
      <c r="O7140" s="4"/>
      <c r="P7140" s="4"/>
      <c r="V7140" s="4"/>
      <c r="W7140" s="4"/>
      <c r="AG7140" s="9"/>
      <c r="AT7140" s="4"/>
      <c r="AU7140" s="4"/>
      <c r="BA7140" s="4"/>
      <c r="BB7140" s="4"/>
    </row>
    <row r="7141" spans="15:54" x14ac:dyDescent="0.4">
      <c r="O7141" s="4"/>
      <c r="P7141" s="4"/>
      <c r="V7141" s="4"/>
      <c r="W7141" s="4"/>
      <c r="AG7141" s="9"/>
      <c r="AT7141" s="4"/>
      <c r="AU7141" s="4"/>
      <c r="BA7141" s="4"/>
      <c r="BB7141" s="4"/>
    </row>
    <row r="7142" spans="15:54" x14ac:dyDescent="0.4">
      <c r="O7142" s="4"/>
      <c r="P7142" s="4"/>
      <c r="V7142" s="4"/>
      <c r="W7142" s="4"/>
      <c r="AG7142" s="9"/>
      <c r="AT7142" s="4"/>
      <c r="AU7142" s="4"/>
      <c r="BA7142" s="4"/>
      <c r="BB7142" s="4"/>
    </row>
    <row r="7143" spans="15:54" x14ac:dyDescent="0.4">
      <c r="O7143" s="4"/>
      <c r="P7143" s="4"/>
      <c r="V7143" s="4"/>
      <c r="W7143" s="4"/>
      <c r="AG7143" s="9"/>
      <c r="AT7143" s="4"/>
      <c r="AU7143" s="4"/>
      <c r="BA7143" s="4"/>
      <c r="BB7143" s="4"/>
    </row>
    <row r="7144" spans="15:54" x14ac:dyDescent="0.4">
      <c r="O7144" s="4"/>
      <c r="P7144" s="4"/>
      <c r="V7144" s="4"/>
      <c r="W7144" s="4"/>
      <c r="AG7144" s="9"/>
      <c r="AT7144" s="4"/>
      <c r="AU7144" s="4"/>
      <c r="BA7144" s="4"/>
      <c r="BB7144" s="4"/>
    </row>
    <row r="7145" spans="15:54" x14ac:dyDescent="0.4">
      <c r="O7145" s="4"/>
      <c r="P7145" s="4"/>
      <c r="V7145" s="4"/>
      <c r="W7145" s="4"/>
      <c r="AG7145" s="9"/>
      <c r="AT7145" s="4"/>
      <c r="AU7145" s="4"/>
      <c r="BA7145" s="4"/>
      <c r="BB7145" s="4"/>
    </row>
    <row r="7146" spans="15:54" x14ac:dyDescent="0.4">
      <c r="O7146" s="4"/>
      <c r="P7146" s="4"/>
      <c r="V7146" s="4"/>
      <c r="W7146" s="4"/>
      <c r="AG7146" s="9"/>
      <c r="AT7146" s="4"/>
      <c r="AU7146" s="4"/>
      <c r="BA7146" s="4"/>
      <c r="BB7146" s="4"/>
    </row>
    <row r="7147" spans="15:54" x14ac:dyDescent="0.4">
      <c r="O7147" s="4"/>
      <c r="P7147" s="4"/>
      <c r="V7147" s="4"/>
      <c r="W7147" s="4"/>
      <c r="AG7147" s="9"/>
      <c r="AT7147" s="4"/>
      <c r="AU7147" s="4"/>
      <c r="BA7147" s="4"/>
      <c r="BB7147" s="4"/>
    </row>
    <row r="7148" spans="15:54" x14ac:dyDescent="0.4">
      <c r="O7148" s="4"/>
      <c r="P7148" s="4"/>
      <c r="V7148" s="4"/>
      <c r="W7148" s="4"/>
      <c r="AG7148" s="9"/>
      <c r="AT7148" s="4"/>
      <c r="AU7148" s="4"/>
      <c r="BA7148" s="4"/>
      <c r="BB7148" s="4"/>
    </row>
    <row r="7149" spans="15:54" x14ac:dyDescent="0.4">
      <c r="O7149" s="4"/>
      <c r="P7149" s="4"/>
      <c r="V7149" s="4"/>
      <c r="W7149" s="4"/>
      <c r="AG7149" s="9"/>
      <c r="AT7149" s="4"/>
      <c r="AU7149" s="4"/>
      <c r="BA7149" s="4"/>
      <c r="BB7149" s="4"/>
    </row>
    <row r="7150" spans="15:54" x14ac:dyDescent="0.4">
      <c r="O7150" s="4"/>
      <c r="P7150" s="4"/>
      <c r="V7150" s="4"/>
      <c r="W7150" s="4"/>
      <c r="AG7150" s="9"/>
      <c r="AT7150" s="4"/>
      <c r="AU7150" s="4"/>
      <c r="BA7150" s="4"/>
      <c r="BB7150" s="4"/>
    </row>
    <row r="7151" spans="15:54" x14ac:dyDescent="0.4">
      <c r="O7151" s="4"/>
      <c r="P7151" s="4"/>
      <c r="V7151" s="4"/>
      <c r="W7151" s="4"/>
      <c r="AG7151" s="9"/>
      <c r="AT7151" s="4"/>
      <c r="AU7151" s="4"/>
      <c r="BA7151" s="4"/>
      <c r="BB7151" s="4"/>
    </row>
    <row r="7152" spans="15:54" x14ac:dyDescent="0.4">
      <c r="O7152" s="4"/>
      <c r="P7152" s="4"/>
      <c r="V7152" s="4"/>
      <c r="W7152" s="4"/>
      <c r="AG7152" s="9"/>
      <c r="AT7152" s="4"/>
      <c r="AU7152" s="4"/>
      <c r="BA7152" s="4"/>
      <c r="BB7152" s="4"/>
    </row>
    <row r="7153" spans="15:54" x14ac:dyDescent="0.4">
      <c r="O7153" s="4"/>
      <c r="P7153" s="4"/>
      <c r="V7153" s="4"/>
      <c r="W7153" s="4"/>
      <c r="AG7153" s="9"/>
      <c r="AT7153" s="4"/>
      <c r="AU7153" s="4"/>
      <c r="BA7153" s="4"/>
      <c r="BB7153" s="4"/>
    </row>
    <row r="7154" spans="15:54" x14ac:dyDescent="0.4">
      <c r="O7154" s="4"/>
      <c r="P7154" s="4"/>
      <c r="V7154" s="4"/>
      <c r="W7154" s="4"/>
      <c r="AT7154" s="4"/>
      <c r="AU7154" s="4"/>
      <c r="BA7154" s="4"/>
      <c r="BB7154" s="4"/>
    </row>
    <row r="7155" spans="15:54" x14ac:dyDescent="0.4">
      <c r="O7155" s="4"/>
      <c r="P7155" s="4"/>
      <c r="V7155" s="4"/>
      <c r="W7155" s="4"/>
      <c r="AG7155" s="9"/>
      <c r="AT7155" s="4"/>
      <c r="AU7155" s="4"/>
      <c r="BA7155" s="4"/>
      <c r="BB7155" s="4"/>
    </row>
    <row r="7156" spans="15:54" x14ac:dyDescent="0.4">
      <c r="O7156" s="4"/>
      <c r="P7156" s="4"/>
      <c r="V7156" s="4"/>
      <c r="W7156" s="4"/>
      <c r="AG7156" s="9"/>
      <c r="AT7156" s="4"/>
      <c r="AU7156" s="4"/>
      <c r="BA7156" s="4"/>
      <c r="BB7156" s="4"/>
    </row>
    <row r="7157" spans="15:54" x14ac:dyDescent="0.4">
      <c r="O7157" s="4"/>
      <c r="P7157" s="4"/>
      <c r="V7157" s="4"/>
      <c r="W7157" s="4"/>
      <c r="AG7157" s="9"/>
      <c r="AT7157" s="4"/>
      <c r="AU7157" s="4"/>
      <c r="BA7157" s="4"/>
      <c r="BB7157" s="4"/>
    </row>
    <row r="7158" spans="15:54" x14ac:dyDescent="0.4">
      <c r="O7158" s="4"/>
      <c r="P7158" s="4"/>
      <c r="V7158" s="4"/>
      <c r="W7158" s="4"/>
      <c r="AG7158" s="9"/>
      <c r="AT7158" s="4"/>
      <c r="AU7158" s="4"/>
      <c r="BA7158" s="4"/>
      <c r="BB7158" s="4"/>
    </row>
    <row r="7159" spans="15:54" x14ac:dyDescent="0.4">
      <c r="O7159" s="4"/>
      <c r="P7159" s="4"/>
      <c r="V7159" s="4"/>
      <c r="W7159" s="4"/>
      <c r="AG7159" s="9"/>
      <c r="AT7159" s="4"/>
      <c r="AU7159" s="4"/>
      <c r="BA7159" s="4"/>
      <c r="BB7159" s="4"/>
    </row>
    <row r="7160" spans="15:54" x14ac:dyDescent="0.4">
      <c r="O7160" s="4"/>
      <c r="P7160" s="4"/>
      <c r="V7160" s="4"/>
      <c r="W7160" s="4"/>
      <c r="AG7160" s="9"/>
      <c r="AT7160" s="4"/>
      <c r="AU7160" s="4"/>
      <c r="BA7160" s="4"/>
      <c r="BB7160" s="4"/>
    </row>
    <row r="7161" spans="15:54" x14ac:dyDescent="0.4">
      <c r="O7161" s="4"/>
      <c r="P7161" s="4"/>
      <c r="V7161" s="4"/>
      <c r="W7161" s="4"/>
      <c r="AG7161" s="9"/>
      <c r="AT7161" s="4"/>
      <c r="AU7161" s="4"/>
      <c r="BA7161" s="4"/>
      <c r="BB7161" s="4"/>
    </row>
    <row r="7162" spans="15:54" x14ac:dyDescent="0.4">
      <c r="O7162" s="4"/>
      <c r="P7162" s="4"/>
      <c r="V7162" s="4"/>
      <c r="W7162" s="4"/>
      <c r="AG7162" s="9"/>
      <c r="AT7162" s="4"/>
      <c r="AU7162" s="4"/>
      <c r="BA7162" s="4"/>
      <c r="BB7162" s="4"/>
    </row>
    <row r="7163" spans="15:54" x14ac:dyDescent="0.4">
      <c r="O7163" s="4"/>
      <c r="P7163" s="4"/>
      <c r="V7163" s="4"/>
      <c r="W7163" s="4"/>
      <c r="AG7163" s="9"/>
      <c r="AT7163" s="4"/>
      <c r="AU7163" s="4"/>
      <c r="BA7163" s="4"/>
      <c r="BB7163" s="4"/>
    </row>
    <row r="7164" spans="15:54" x14ac:dyDescent="0.4">
      <c r="O7164" s="4"/>
      <c r="P7164" s="4"/>
      <c r="V7164" s="4"/>
      <c r="W7164" s="4"/>
      <c r="AG7164" s="9"/>
      <c r="AT7164" s="4"/>
      <c r="AU7164" s="4"/>
      <c r="BA7164" s="4"/>
      <c r="BB7164" s="4"/>
    </row>
    <row r="7165" spans="15:54" x14ac:dyDescent="0.4">
      <c r="O7165" s="4"/>
      <c r="P7165" s="4"/>
      <c r="V7165" s="4"/>
      <c r="W7165" s="4"/>
      <c r="AG7165" s="9"/>
      <c r="AT7165" s="4"/>
      <c r="AU7165" s="4"/>
      <c r="BA7165" s="4"/>
      <c r="BB7165" s="4"/>
    </row>
    <row r="7166" spans="15:54" x14ac:dyDescent="0.4">
      <c r="O7166" s="4"/>
      <c r="P7166" s="4"/>
      <c r="V7166" s="4"/>
      <c r="W7166" s="4"/>
      <c r="AG7166" s="9"/>
      <c r="AT7166" s="4"/>
      <c r="AU7166" s="4"/>
      <c r="BA7166" s="4"/>
      <c r="BB7166" s="4"/>
    </row>
    <row r="7167" spans="15:54" x14ac:dyDescent="0.4">
      <c r="O7167" s="4"/>
      <c r="P7167" s="4"/>
      <c r="V7167" s="4"/>
      <c r="W7167" s="4"/>
      <c r="AG7167" s="9"/>
      <c r="AT7167" s="4"/>
      <c r="AU7167" s="4"/>
      <c r="BA7167" s="4"/>
      <c r="BB7167" s="4"/>
    </row>
    <row r="7168" spans="15:54" x14ac:dyDescent="0.4">
      <c r="O7168" s="4"/>
      <c r="P7168" s="4"/>
      <c r="V7168" s="4"/>
      <c r="W7168" s="4"/>
      <c r="AG7168" s="9"/>
      <c r="AT7168" s="4"/>
      <c r="AU7168" s="4"/>
      <c r="BA7168" s="4"/>
      <c r="BB7168" s="4"/>
    </row>
    <row r="7169" spans="15:54" x14ac:dyDescent="0.4">
      <c r="O7169" s="4"/>
      <c r="P7169" s="4"/>
      <c r="V7169" s="4"/>
      <c r="W7169" s="4"/>
      <c r="AG7169" s="9"/>
      <c r="AT7169" s="4"/>
      <c r="AU7169" s="4"/>
      <c r="BA7169" s="4"/>
      <c r="BB7169" s="4"/>
    </row>
    <row r="7170" spans="15:54" x14ac:dyDescent="0.4">
      <c r="O7170" s="4"/>
      <c r="P7170" s="4"/>
      <c r="V7170" s="4"/>
      <c r="W7170" s="4"/>
      <c r="AG7170" s="9"/>
      <c r="AT7170" s="4"/>
      <c r="AU7170" s="4"/>
      <c r="BA7170" s="4"/>
      <c r="BB7170" s="4"/>
    </row>
    <row r="7171" spans="15:54" x14ac:dyDescent="0.4">
      <c r="O7171" s="4"/>
      <c r="P7171" s="4"/>
      <c r="V7171" s="4"/>
      <c r="W7171" s="4"/>
      <c r="AG7171" s="9"/>
      <c r="AT7171" s="4"/>
      <c r="AU7171" s="4"/>
      <c r="BA7171" s="4"/>
      <c r="BB7171" s="4"/>
    </row>
    <row r="7172" spans="15:54" x14ac:dyDescent="0.4">
      <c r="O7172" s="4"/>
      <c r="P7172" s="4"/>
      <c r="V7172" s="4"/>
      <c r="W7172" s="4"/>
      <c r="AG7172" s="9"/>
      <c r="AT7172" s="4"/>
      <c r="AU7172" s="4"/>
      <c r="BA7172" s="4"/>
      <c r="BB7172" s="4"/>
    </row>
    <row r="7173" spans="15:54" x14ac:dyDescent="0.4">
      <c r="O7173" s="4"/>
      <c r="P7173" s="4"/>
      <c r="V7173" s="4"/>
      <c r="W7173" s="4"/>
      <c r="AG7173" s="9"/>
      <c r="AT7173" s="4"/>
      <c r="AU7173" s="4"/>
      <c r="BA7173" s="4"/>
      <c r="BB7173" s="4"/>
    </row>
    <row r="7174" spans="15:54" x14ac:dyDescent="0.4">
      <c r="O7174" s="4"/>
      <c r="P7174" s="4"/>
      <c r="V7174" s="4"/>
      <c r="W7174" s="4"/>
      <c r="AT7174" s="4"/>
      <c r="AU7174" s="4"/>
      <c r="BA7174" s="4"/>
      <c r="BB7174" s="4"/>
    </row>
    <row r="7175" spans="15:54" x14ac:dyDescent="0.4">
      <c r="O7175" s="4"/>
      <c r="P7175" s="4"/>
      <c r="V7175" s="4"/>
      <c r="W7175" s="4"/>
      <c r="AG7175" s="9"/>
      <c r="AT7175" s="4"/>
      <c r="AU7175" s="4"/>
      <c r="BA7175" s="4"/>
      <c r="BB7175" s="4"/>
    </row>
    <row r="7176" spans="15:54" x14ac:dyDescent="0.4">
      <c r="O7176" s="4"/>
      <c r="P7176" s="4"/>
      <c r="V7176" s="4"/>
      <c r="W7176" s="4"/>
      <c r="AG7176" s="9"/>
      <c r="AT7176" s="4"/>
      <c r="AU7176" s="4"/>
      <c r="BA7176" s="4"/>
      <c r="BB7176" s="4"/>
    </row>
    <row r="7177" spans="15:54" x14ac:dyDescent="0.4">
      <c r="O7177" s="4"/>
      <c r="P7177" s="4"/>
      <c r="V7177" s="4"/>
      <c r="W7177" s="4"/>
      <c r="AG7177" s="9"/>
      <c r="AT7177" s="4"/>
      <c r="AU7177" s="4"/>
      <c r="BA7177" s="4"/>
      <c r="BB7177" s="4"/>
    </row>
    <row r="7178" spans="15:54" x14ac:dyDescent="0.4">
      <c r="O7178" s="4"/>
      <c r="P7178" s="4"/>
      <c r="V7178" s="4"/>
      <c r="W7178" s="4"/>
      <c r="AG7178" s="9"/>
      <c r="AT7178" s="4"/>
      <c r="AU7178" s="4"/>
      <c r="BA7178" s="4"/>
      <c r="BB7178" s="4"/>
    </row>
    <row r="7179" spans="15:54" x14ac:dyDescent="0.4">
      <c r="O7179" s="4"/>
      <c r="P7179" s="4"/>
      <c r="V7179" s="4"/>
      <c r="W7179" s="4"/>
      <c r="AG7179" s="9"/>
      <c r="AT7179" s="4"/>
      <c r="AU7179" s="4"/>
      <c r="BA7179" s="4"/>
      <c r="BB7179" s="4"/>
    </row>
    <row r="7180" spans="15:54" x14ac:dyDescent="0.4">
      <c r="O7180" s="4"/>
      <c r="P7180" s="4"/>
      <c r="V7180" s="4"/>
      <c r="W7180" s="4"/>
      <c r="AG7180" s="9"/>
      <c r="AT7180" s="4"/>
      <c r="AU7180" s="4"/>
      <c r="BA7180" s="4"/>
      <c r="BB7180" s="4"/>
    </row>
    <row r="7181" spans="15:54" x14ac:dyDescent="0.4">
      <c r="O7181" s="4"/>
      <c r="P7181" s="4"/>
      <c r="V7181" s="4"/>
      <c r="W7181" s="4"/>
      <c r="AG7181" s="9"/>
      <c r="AT7181" s="4"/>
      <c r="AU7181" s="4"/>
      <c r="BA7181" s="4"/>
      <c r="BB7181" s="4"/>
    </row>
    <row r="7182" spans="15:54" x14ac:dyDescent="0.4">
      <c r="O7182" s="4"/>
      <c r="P7182" s="4"/>
      <c r="V7182" s="4"/>
      <c r="W7182" s="4"/>
      <c r="AG7182" s="9"/>
      <c r="AT7182" s="4"/>
      <c r="AU7182" s="4"/>
      <c r="BA7182" s="4"/>
      <c r="BB7182" s="4"/>
    </row>
    <row r="7183" spans="15:54" x14ac:dyDescent="0.4">
      <c r="O7183" s="4"/>
      <c r="P7183" s="4"/>
      <c r="V7183" s="4"/>
      <c r="W7183" s="4"/>
      <c r="AG7183" s="9"/>
      <c r="AT7183" s="4"/>
      <c r="AU7183" s="4"/>
      <c r="BA7183" s="4"/>
      <c r="BB7183" s="4"/>
    </row>
    <row r="7184" spans="15:54" x14ac:dyDescent="0.4">
      <c r="O7184" s="4"/>
      <c r="P7184" s="4"/>
      <c r="V7184" s="4"/>
      <c r="W7184" s="4"/>
      <c r="AG7184" s="9"/>
      <c r="AT7184" s="4"/>
      <c r="AU7184" s="4"/>
      <c r="BA7184" s="4"/>
      <c r="BB7184" s="4"/>
    </row>
    <row r="7185" spans="15:54" x14ac:dyDescent="0.4">
      <c r="O7185" s="4"/>
      <c r="P7185" s="4"/>
      <c r="V7185" s="4"/>
      <c r="W7185" s="4"/>
      <c r="AG7185" s="9"/>
      <c r="AT7185" s="4"/>
      <c r="AU7185" s="4"/>
      <c r="BA7185" s="4"/>
      <c r="BB7185" s="4"/>
    </row>
    <row r="7186" spans="15:54" x14ac:dyDescent="0.4">
      <c r="O7186" s="4"/>
      <c r="P7186" s="4"/>
      <c r="V7186" s="4"/>
      <c r="W7186" s="4"/>
      <c r="AG7186" s="9"/>
      <c r="AT7186" s="4"/>
      <c r="AU7186" s="4"/>
      <c r="BA7186" s="4"/>
      <c r="BB7186" s="4"/>
    </row>
    <row r="7187" spans="15:54" x14ac:dyDescent="0.4">
      <c r="O7187" s="4"/>
      <c r="P7187" s="4"/>
      <c r="V7187" s="4"/>
      <c r="W7187" s="4"/>
      <c r="AG7187" s="9"/>
      <c r="AT7187" s="4"/>
      <c r="AU7187" s="4"/>
      <c r="BA7187" s="4"/>
      <c r="BB7187" s="4"/>
    </row>
    <row r="7188" spans="15:54" x14ac:dyDescent="0.4">
      <c r="O7188" s="4"/>
      <c r="P7188" s="4"/>
      <c r="V7188" s="4"/>
      <c r="W7188" s="4"/>
      <c r="AG7188" s="9"/>
      <c r="AT7188" s="4"/>
      <c r="AU7188" s="4"/>
      <c r="BA7188" s="4"/>
      <c r="BB7188" s="4"/>
    </row>
    <row r="7189" spans="15:54" x14ac:dyDescent="0.4">
      <c r="O7189" s="4"/>
      <c r="P7189" s="4"/>
      <c r="V7189" s="4"/>
      <c r="W7189" s="4"/>
      <c r="AG7189" s="9"/>
      <c r="AT7189" s="4"/>
      <c r="AU7189" s="4"/>
      <c r="BA7189" s="4"/>
      <c r="BB7189" s="4"/>
    </row>
    <row r="7190" spans="15:54" x14ac:dyDescent="0.4">
      <c r="O7190" s="4"/>
      <c r="P7190" s="4"/>
      <c r="V7190" s="4"/>
      <c r="W7190" s="4"/>
      <c r="AG7190" s="9"/>
      <c r="AT7190" s="4"/>
      <c r="AU7190" s="4"/>
      <c r="BA7190" s="4"/>
      <c r="BB7190" s="4"/>
    </row>
    <row r="7191" spans="15:54" x14ac:dyDescent="0.4">
      <c r="O7191" s="4"/>
      <c r="P7191" s="4"/>
      <c r="V7191" s="4"/>
      <c r="W7191" s="4"/>
      <c r="AG7191" s="9"/>
      <c r="AT7191" s="4"/>
      <c r="AU7191" s="4"/>
      <c r="BA7191" s="4"/>
      <c r="BB7191" s="4"/>
    </row>
    <row r="7192" spans="15:54" x14ac:dyDescent="0.4">
      <c r="O7192" s="4"/>
      <c r="P7192" s="4"/>
      <c r="V7192" s="4"/>
      <c r="W7192" s="4"/>
      <c r="AG7192" s="9"/>
      <c r="AT7192" s="4"/>
      <c r="AU7192" s="4"/>
      <c r="BA7192" s="4"/>
      <c r="BB7192" s="4"/>
    </row>
    <row r="7193" spans="15:54" x14ac:dyDescent="0.4">
      <c r="O7193" s="4"/>
      <c r="P7193" s="4"/>
      <c r="V7193" s="4"/>
      <c r="W7193" s="4"/>
      <c r="AG7193" s="9"/>
      <c r="AT7193" s="4"/>
      <c r="AU7193" s="4"/>
      <c r="BA7193" s="4"/>
      <c r="BB7193" s="4"/>
    </row>
    <row r="7194" spans="15:54" x14ac:dyDescent="0.4">
      <c r="O7194" s="4"/>
      <c r="P7194" s="4"/>
      <c r="V7194" s="4"/>
      <c r="W7194" s="4"/>
      <c r="AG7194" s="9"/>
      <c r="AT7194" s="4"/>
      <c r="AU7194" s="4"/>
      <c r="BA7194" s="4"/>
      <c r="BB7194" s="4"/>
    </row>
    <row r="7195" spans="15:54" x14ac:dyDescent="0.4">
      <c r="O7195" s="4"/>
      <c r="P7195" s="4"/>
      <c r="V7195" s="4"/>
      <c r="W7195" s="4"/>
      <c r="AG7195" s="9"/>
      <c r="AT7195" s="4"/>
      <c r="AU7195" s="4"/>
      <c r="BA7195" s="4"/>
      <c r="BB7195" s="4"/>
    </row>
    <row r="7196" spans="15:54" x14ac:dyDescent="0.4">
      <c r="O7196" s="4"/>
      <c r="P7196" s="4"/>
      <c r="V7196" s="4"/>
      <c r="W7196" s="4"/>
      <c r="AG7196" s="9"/>
      <c r="AT7196" s="4"/>
      <c r="AU7196" s="4"/>
      <c r="BA7196" s="4"/>
      <c r="BB7196" s="4"/>
    </row>
    <row r="7197" spans="15:54" x14ac:dyDescent="0.4">
      <c r="O7197" s="4"/>
      <c r="P7197" s="4"/>
      <c r="V7197" s="4"/>
      <c r="W7197" s="4"/>
      <c r="AG7197" s="9"/>
      <c r="AT7197" s="4"/>
      <c r="AU7197" s="4"/>
      <c r="BA7197" s="4"/>
      <c r="BB7197" s="4"/>
    </row>
    <row r="7198" spans="15:54" x14ac:dyDescent="0.4">
      <c r="O7198" s="4"/>
      <c r="P7198" s="4"/>
      <c r="V7198" s="4"/>
      <c r="W7198" s="4"/>
      <c r="AG7198" s="9"/>
      <c r="AT7198" s="4"/>
      <c r="AU7198" s="4"/>
      <c r="BA7198" s="4"/>
      <c r="BB7198" s="4"/>
    </row>
    <row r="7199" spans="15:54" x14ac:dyDescent="0.4">
      <c r="O7199" s="4"/>
      <c r="P7199" s="4"/>
      <c r="V7199" s="4"/>
      <c r="W7199" s="4"/>
      <c r="AG7199" s="9"/>
      <c r="AT7199" s="4"/>
      <c r="AU7199" s="4"/>
      <c r="BA7199" s="4"/>
      <c r="BB7199" s="4"/>
    </row>
    <row r="7200" spans="15:54" x14ac:dyDescent="0.4">
      <c r="O7200" s="4"/>
      <c r="P7200" s="4"/>
      <c r="V7200" s="4"/>
      <c r="W7200" s="4"/>
      <c r="AG7200" s="9"/>
      <c r="AT7200" s="4"/>
      <c r="AU7200" s="4"/>
      <c r="BA7200" s="4"/>
      <c r="BB7200" s="4"/>
    </row>
    <row r="7201" spans="15:54" x14ac:dyDescent="0.4">
      <c r="O7201" s="4"/>
      <c r="P7201" s="4"/>
      <c r="V7201" s="4"/>
      <c r="W7201" s="4"/>
      <c r="AG7201" s="9"/>
      <c r="AT7201" s="4"/>
      <c r="AU7201" s="4"/>
      <c r="BA7201" s="4"/>
      <c r="BB7201" s="4"/>
    </row>
    <row r="7202" spans="15:54" x14ac:dyDescent="0.4">
      <c r="O7202" s="4"/>
      <c r="P7202" s="4"/>
      <c r="V7202" s="4"/>
      <c r="W7202" s="4"/>
      <c r="AG7202" s="9"/>
      <c r="AT7202" s="4"/>
      <c r="AU7202" s="4"/>
      <c r="BA7202" s="4"/>
      <c r="BB7202" s="4"/>
    </row>
    <row r="7203" spans="15:54" x14ac:dyDescent="0.4">
      <c r="O7203" s="4"/>
      <c r="P7203" s="4"/>
      <c r="V7203" s="4"/>
      <c r="W7203" s="4"/>
      <c r="AG7203" s="9"/>
      <c r="AT7203" s="4"/>
      <c r="AU7203" s="4"/>
      <c r="BA7203" s="4"/>
      <c r="BB7203" s="4"/>
    </row>
    <row r="7204" spans="15:54" x14ac:dyDescent="0.4">
      <c r="O7204" s="4"/>
      <c r="P7204" s="4"/>
      <c r="V7204" s="4"/>
      <c r="W7204" s="4"/>
      <c r="AG7204" s="9"/>
      <c r="AT7204" s="4"/>
      <c r="AU7204" s="4"/>
      <c r="BA7204" s="4"/>
      <c r="BB7204" s="4"/>
    </row>
    <row r="7205" spans="15:54" x14ac:dyDescent="0.4">
      <c r="O7205" s="4"/>
      <c r="P7205" s="4"/>
      <c r="V7205" s="4"/>
      <c r="W7205" s="4"/>
      <c r="AG7205" s="9"/>
      <c r="AT7205" s="4"/>
      <c r="AU7205" s="4"/>
      <c r="BA7205" s="4"/>
      <c r="BB7205" s="4"/>
    </row>
    <row r="7206" spans="15:54" x14ac:dyDescent="0.4">
      <c r="O7206" s="4"/>
      <c r="P7206" s="4"/>
      <c r="V7206" s="4"/>
      <c r="W7206" s="4"/>
      <c r="AG7206" s="9"/>
      <c r="AT7206" s="4"/>
      <c r="AU7206" s="4"/>
      <c r="BA7206" s="4"/>
      <c r="BB7206" s="4"/>
    </row>
    <row r="7207" spans="15:54" x14ac:dyDescent="0.4">
      <c r="O7207" s="4"/>
      <c r="P7207" s="4"/>
      <c r="V7207" s="4"/>
      <c r="W7207" s="4"/>
      <c r="AG7207" s="9"/>
      <c r="AT7207" s="4"/>
      <c r="AU7207" s="4"/>
      <c r="BA7207" s="4"/>
      <c r="BB7207" s="4"/>
    </row>
    <row r="7208" spans="15:54" x14ac:dyDescent="0.4">
      <c r="O7208" s="4"/>
      <c r="P7208" s="4"/>
      <c r="V7208" s="4"/>
      <c r="W7208" s="4"/>
      <c r="AG7208" s="9"/>
      <c r="AT7208" s="4"/>
      <c r="AU7208" s="4"/>
      <c r="BA7208" s="4"/>
      <c r="BB7208" s="4"/>
    </row>
    <row r="7209" spans="15:54" x14ac:dyDescent="0.4">
      <c r="O7209" s="4"/>
      <c r="P7209" s="4"/>
      <c r="V7209" s="4"/>
      <c r="W7209" s="4"/>
      <c r="AG7209" s="9"/>
      <c r="AT7209" s="4"/>
      <c r="AU7209" s="4"/>
      <c r="BA7209" s="4"/>
      <c r="BB7209" s="4"/>
    </row>
    <row r="7210" spans="15:54" x14ac:dyDescent="0.4">
      <c r="O7210" s="4"/>
      <c r="P7210" s="4"/>
      <c r="V7210" s="4"/>
      <c r="W7210" s="4"/>
      <c r="AG7210" s="9"/>
      <c r="AT7210" s="4"/>
      <c r="AU7210" s="4"/>
      <c r="BA7210" s="4"/>
      <c r="BB7210" s="4"/>
    </row>
    <row r="7211" spans="15:54" x14ac:dyDescent="0.4">
      <c r="O7211" s="4"/>
      <c r="P7211" s="4"/>
      <c r="V7211" s="4"/>
      <c r="W7211" s="4"/>
      <c r="AG7211" s="9"/>
      <c r="AT7211" s="4"/>
      <c r="AU7211" s="4"/>
      <c r="BA7211" s="4"/>
      <c r="BB7211" s="4"/>
    </row>
    <row r="7212" spans="15:54" x14ac:dyDescent="0.4">
      <c r="O7212" s="4"/>
      <c r="P7212" s="4"/>
      <c r="V7212" s="4"/>
      <c r="W7212" s="4"/>
      <c r="AG7212" s="9"/>
      <c r="AT7212" s="4"/>
      <c r="AU7212" s="4"/>
      <c r="BA7212" s="4"/>
      <c r="BB7212" s="4"/>
    </row>
    <row r="7213" spans="15:54" x14ac:dyDescent="0.4">
      <c r="O7213" s="4"/>
      <c r="P7213" s="4"/>
      <c r="V7213" s="4"/>
      <c r="W7213" s="4"/>
      <c r="AG7213" s="9"/>
      <c r="AT7213" s="4"/>
      <c r="AU7213" s="4"/>
      <c r="BA7213" s="4"/>
      <c r="BB7213" s="4"/>
    </row>
    <row r="7214" spans="15:54" x14ac:dyDescent="0.4">
      <c r="O7214" s="4"/>
      <c r="P7214" s="4"/>
      <c r="V7214" s="4"/>
      <c r="W7214" s="4"/>
      <c r="AG7214" s="9"/>
      <c r="AT7214" s="4"/>
      <c r="AU7214" s="4"/>
      <c r="BA7214" s="4"/>
      <c r="BB7214" s="4"/>
    </row>
    <row r="7215" spans="15:54" x14ac:dyDescent="0.4">
      <c r="O7215" s="4"/>
      <c r="P7215" s="4"/>
      <c r="V7215" s="4"/>
      <c r="W7215" s="4"/>
      <c r="AG7215" s="9"/>
      <c r="AT7215" s="4"/>
      <c r="AU7215" s="4"/>
      <c r="BA7215" s="4"/>
      <c r="BB7215" s="4"/>
    </row>
    <row r="7216" spans="15:54" x14ac:dyDescent="0.4">
      <c r="O7216" s="4"/>
      <c r="P7216" s="4"/>
      <c r="V7216" s="4"/>
      <c r="W7216" s="4"/>
      <c r="AG7216" s="9"/>
      <c r="AT7216" s="4"/>
      <c r="AU7216" s="4"/>
      <c r="BA7216" s="4"/>
      <c r="BB7216" s="4"/>
    </row>
    <row r="7217" spans="15:54" x14ac:dyDescent="0.4">
      <c r="O7217" s="4"/>
      <c r="P7217" s="4"/>
      <c r="V7217" s="4"/>
      <c r="W7217" s="4"/>
      <c r="AG7217" s="9"/>
      <c r="AT7217" s="4"/>
      <c r="AU7217" s="4"/>
      <c r="BA7217" s="4"/>
      <c r="BB7217" s="4"/>
    </row>
    <row r="7218" spans="15:54" x14ac:dyDescent="0.4">
      <c r="O7218" s="4"/>
      <c r="P7218" s="4"/>
      <c r="V7218" s="4"/>
      <c r="W7218" s="4"/>
      <c r="AG7218" s="9"/>
      <c r="AT7218" s="4"/>
      <c r="AU7218" s="4"/>
      <c r="BA7218" s="4"/>
      <c r="BB7218" s="4"/>
    </row>
    <row r="7219" spans="15:54" x14ac:dyDescent="0.4">
      <c r="O7219" s="4"/>
      <c r="P7219" s="4"/>
      <c r="V7219" s="4"/>
      <c r="W7219" s="4"/>
      <c r="AG7219" s="9"/>
      <c r="AT7219" s="4"/>
      <c r="AU7219" s="4"/>
      <c r="BA7219" s="4"/>
      <c r="BB7219" s="4"/>
    </row>
    <row r="7220" spans="15:54" x14ac:dyDescent="0.4">
      <c r="O7220" s="4"/>
      <c r="P7220" s="4"/>
      <c r="V7220" s="4"/>
      <c r="W7220" s="4"/>
      <c r="AG7220" s="9"/>
      <c r="AT7220" s="4"/>
      <c r="AU7220" s="4"/>
      <c r="BA7220" s="4"/>
      <c r="BB7220" s="4"/>
    </row>
    <row r="7221" spans="15:54" x14ac:dyDescent="0.4">
      <c r="O7221" s="4"/>
      <c r="P7221" s="4"/>
      <c r="V7221" s="4"/>
      <c r="W7221" s="4"/>
      <c r="AG7221" s="9"/>
      <c r="AT7221" s="4"/>
      <c r="AU7221" s="4"/>
      <c r="BA7221" s="4"/>
      <c r="BB7221" s="4"/>
    </row>
    <row r="7222" spans="15:54" x14ac:dyDescent="0.4">
      <c r="O7222" s="4"/>
      <c r="P7222" s="4"/>
      <c r="V7222" s="4"/>
      <c r="W7222" s="4"/>
      <c r="AG7222" s="9"/>
      <c r="AT7222" s="4"/>
      <c r="AU7222" s="4"/>
      <c r="BA7222" s="4"/>
      <c r="BB7222" s="4"/>
    </row>
    <row r="7223" spans="15:54" x14ac:dyDescent="0.4">
      <c r="O7223" s="4"/>
      <c r="P7223" s="4"/>
      <c r="V7223" s="4"/>
      <c r="W7223" s="4"/>
      <c r="AG7223" s="9"/>
      <c r="AT7223" s="4"/>
      <c r="AU7223" s="4"/>
      <c r="BA7223" s="4"/>
      <c r="BB7223" s="4"/>
    </row>
    <row r="7224" spans="15:54" x14ac:dyDescent="0.4">
      <c r="O7224" s="4"/>
      <c r="P7224" s="4"/>
      <c r="V7224" s="4"/>
      <c r="W7224" s="4"/>
      <c r="AG7224" s="9"/>
      <c r="AT7224" s="4"/>
      <c r="AU7224" s="4"/>
      <c r="BA7224" s="4"/>
      <c r="BB7224" s="4"/>
    </row>
    <row r="7225" spans="15:54" x14ac:dyDescent="0.4">
      <c r="O7225" s="4"/>
      <c r="P7225" s="4"/>
      <c r="V7225" s="4"/>
      <c r="W7225" s="4"/>
      <c r="AG7225" s="9"/>
      <c r="AT7225" s="4"/>
      <c r="AU7225" s="4"/>
      <c r="BA7225" s="4"/>
      <c r="BB7225" s="4"/>
    </row>
    <row r="7226" spans="15:54" x14ac:dyDescent="0.4">
      <c r="O7226" s="4"/>
      <c r="P7226" s="4"/>
      <c r="V7226" s="4"/>
      <c r="W7226" s="4"/>
      <c r="AG7226" s="9"/>
      <c r="AT7226" s="4"/>
      <c r="AU7226" s="4"/>
      <c r="BA7226" s="4"/>
      <c r="BB7226" s="4"/>
    </row>
    <row r="7227" spans="15:54" x14ac:dyDescent="0.4">
      <c r="O7227" s="4"/>
      <c r="P7227" s="4"/>
      <c r="V7227" s="4"/>
      <c r="W7227" s="4"/>
      <c r="AG7227" s="9"/>
      <c r="AT7227" s="4"/>
      <c r="AU7227" s="4"/>
      <c r="BA7227" s="4"/>
      <c r="BB7227" s="4"/>
    </row>
    <row r="7228" spans="15:54" x14ac:dyDescent="0.4">
      <c r="O7228" s="4"/>
      <c r="P7228" s="4"/>
      <c r="V7228" s="4"/>
      <c r="W7228" s="4"/>
      <c r="AG7228" s="9"/>
      <c r="AT7228" s="4"/>
      <c r="AU7228" s="4"/>
      <c r="BA7228" s="4"/>
      <c r="BB7228" s="4"/>
    </row>
    <row r="7229" spans="15:54" x14ac:dyDescent="0.4">
      <c r="O7229" s="4"/>
      <c r="P7229" s="4"/>
      <c r="V7229" s="4"/>
      <c r="W7229" s="4"/>
      <c r="AG7229" s="9"/>
      <c r="AT7229" s="4"/>
      <c r="AU7229" s="4"/>
      <c r="BA7229" s="4"/>
      <c r="BB7229" s="4"/>
    </row>
    <row r="7230" spans="15:54" x14ac:dyDescent="0.4">
      <c r="O7230" s="4"/>
      <c r="P7230" s="4"/>
      <c r="V7230" s="4"/>
      <c r="W7230" s="4"/>
      <c r="AG7230" s="9"/>
      <c r="AT7230" s="4"/>
      <c r="AU7230" s="4"/>
      <c r="BA7230" s="4"/>
      <c r="BB7230" s="4"/>
    </row>
    <row r="7231" spans="15:54" x14ac:dyDescent="0.4">
      <c r="O7231" s="4"/>
      <c r="P7231" s="4"/>
      <c r="V7231" s="4"/>
      <c r="W7231" s="4"/>
      <c r="AG7231" s="9"/>
      <c r="AT7231" s="4"/>
      <c r="AU7231" s="4"/>
      <c r="BA7231" s="4"/>
      <c r="BB7231" s="4"/>
    </row>
    <row r="7232" spans="15:54" x14ac:dyDescent="0.4">
      <c r="O7232" s="4"/>
      <c r="P7232" s="4"/>
      <c r="V7232" s="4"/>
      <c r="W7232" s="4"/>
      <c r="AG7232" s="9"/>
      <c r="AT7232" s="4"/>
      <c r="AU7232" s="4"/>
      <c r="BA7232" s="4"/>
      <c r="BB7232" s="4"/>
    </row>
    <row r="7233" spans="15:54" x14ac:dyDescent="0.4">
      <c r="O7233" s="4"/>
      <c r="P7233" s="4"/>
      <c r="V7233" s="4"/>
      <c r="W7233" s="4"/>
      <c r="AG7233" s="9"/>
      <c r="AT7233" s="4"/>
      <c r="AU7233" s="4"/>
      <c r="BA7233" s="4"/>
      <c r="BB7233" s="4"/>
    </row>
    <row r="7234" spans="15:54" x14ac:dyDescent="0.4">
      <c r="O7234" s="4"/>
      <c r="P7234" s="4"/>
      <c r="V7234" s="4"/>
      <c r="W7234" s="4"/>
      <c r="AG7234" s="9"/>
      <c r="AT7234" s="4"/>
      <c r="AU7234" s="4"/>
      <c r="BA7234" s="4"/>
      <c r="BB7234" s="4"/>
    </row>
    <row r="7235" spans="15:54" x14ac:dyDescent="0.4">
      <c r="O7235" s="4"/>
      <c r="P7235" s="4"/>
      <c r="V7235" s="4"/>
      <c r="W7235" s="4"/>
      <c r="AT7235" s="4"/>
      <c r="AU7235" s="4"/>
      <c r="BA7235" s="4"/>
      <c r="BB7235" s="4"/>
    </row>
    <row r="7236" spans="15:54" x14ac:dyDescent="0.4">
      <c r="O7236" s="4"/>
      <c r="P7236" s="4"/>
      <c r="V7236" s="4"/>
      <c r="W7236" s="4"/>
      <c r="AG7236" s="9"/>
      <c r="AT7236" s="4"/>
      <c r="AU7236" s="4"/>
      <c r="BA7236" s="4"/>
      <c r="BB7236" s="4"/>
    </row>
    <row r="7237" spans="15:54" x14ac:dyDescent="0.4">
      <c r="O7237" s="4"/>
      <c r="P7237" s="4"/>
      <c r="V7237" s="4"/>
      <c r="W7237" s="4"/>
      <c r="AG7237" s="9"/>
      <c r="AT7237" s="4"/>
      <c r="AU7237" s="4"/>
      <c r="BA7237" s="4"/>
      <c r="BB7237" s="4"/>
    </row>
    <row r="7238" spans="15:54" x14ac:dyDescent="0.4">
      <c r="O7238" s="4"/>
      <c r="P7238" s="4"/>
      <c r="V7238" s="4"/>
      <c r="W7238" s="4"/>
      <c r="AG7238" s="9"/>
      <c r="AT7238" s="4"/>
      <c r="AU7238" s="4"/>
      <c r="BA7238" s="4"/>
      <c r="BB7238" s="4"/>
    </row>
    <row r="7239" spans="15:54" x14ac:dyDescent="0.4">
      <c r="O7239" s="4"/>
      <c r="P7239" s="4"/>
      <c r="V7239" s="4"/>
      <c r="W7239" s="4"/>
      <c r="AG7239" s="9"/>
      <c r="AT7239" s="4"/>
      <c r="AU7239" s="4"/>
      <c r="BA7239" s="4"/>
      <c r="BB7239" s="4"/>
    </row>
    <row r="7240" spans="15:54" x14ac:dyDescent="0.4">
      <c r="O7240" s="4"/>
      <c r="P7240" s="4"/>
      <c r="V7240" s="4"/>
      <c r="W7240" s="4"/>
      <c r="AG7240" s="9"/>
      <c r="AT7240" s="4"/>
      <c r="AU7240" s="4"/>
      <c r="BA7240" s="4"/>
      <c r="BB7240" s="4"/>
    </row>
    <row r="7241" spans="15:54" x14ac:dyDescent="0.4">
      <c r="O7241" s="4"/>
      <c r="P7241" s="4"/>
      <c r="V7241" s="4"/>
      <c r="W7241" s="4"/>
      <c r="AG7241" s="9"/>
      <c r="AT7241" s="4"/>
      <c r="AU7241" s="4"/>
      <c r="BA7241" s="4"/>
      <c r="BB7241" s="4"/>
    </row>
    <row r="7242" spans="15:54" x14ac:dyDescent="0.4">
      <c r="O7242" s="4"/>
      <c r="P7242" s="4"/>
      <c r="V7242" s="4"/>
      <c r="W7242" s="4"/>
      <c r="AG7242" s="9"/>
      <c r="AT7242" s="4"/>
      <c r="AU7242" s="4"/>
      <c r="BA7242" s="4"/>
      <c r="BB7242" s="4"/>
    </row>
    <row r="7243" spans="15:54" x14ac:dyDescent="0.4">
      <c r="O7243" s="4"/>
      <c r="P7243" s="4"/>
      <c r="V7243" s="4"/>
      <c r="W7243" s="4"/>
      <c r="AG7243" s="9"/>
      <c r="AT7243" s="4"/>
      <c r="AU7243" s="4"/>
      <c r="BA7243" s="4"/>
      <c r="BB7243" s="4"/>
    </row>
    <row r="7244" spans="15:54" x14ac:dyDescent="0.4">
      <c r="O7244" s="4"/>
      <c r="P7244" s="4"/>
      <c r="V7244" s="4"/>
      <c r="W7244" s="4"/>
      <c r="AG7244" s="9"/>
      <c r="AT7244" s="4"/>
      <c r="AU7244" s="4"/>
      <c r="BA7244" s="4"/>
      <c r="BB7244" s="4"/>
    </row>
    <row r="7245" spans="15:54" x14ac:dyDescent="0.4">
      <c r="O7245" s="4"/>
      <c r="P7245" s="4"/>
      <c r="V7245" s="4"/>
      <c r="W7245" s="4"/>
      <c r="AG7245" s="9"/>
      <c r="AT7245" s="4"/>
      <c r="AU7245" s="4"/>
      <c r="BA7245" s="4"/>
      <c r="BB7245" s="4"/>
    </row>
    <row r="7246" spans="15:54" x14ac:dyDescent="0.4">
      <c r="O7246" s="4"/>
      <c r="P7246" s="4"/>
      <c r="V7246" s="4"/>
      <c r="W7246" s="4"/>
      <c r="AG7246" s="9"/>
      <c r="AT7246" s="4"/>
      <c r="AU7246" s="4"/>
      <c r="BA7246" s="4"/>
      <c r="BB7246" s="4"/>
    </row>
    <row r="7247" spans="15:54" x14ac:dyDescent="0.4">
      <c r="O7247" s="4"/>
      <c r="P7247" s="4"/>
      <c r="V7247" s="4"/>
      <c r="W7247" s="4"/>
      <c r="AG7247" s="9"/>
      <c r="AT7247" s="4"/>
      <c r="AU7247" s="4"/>
      <c r="BA7247" s="4"/>
      <c r="BB7247" s="4"/>
    </row>
    <row r="7248" spans="15:54" x14ac:dyDescent="0.4">
      <c r="O7248" s="4"/>
      <c r="P7248" s="4"/>
      <c r="V7248" s="4"/>
      <c r="W7248" s="4"/>
      <c r="AG7248" s="9"/>
      <c r="AT7248" s="4"/>
      <c r="AU7248" s="4"/>
      <c r="BA7248" s="4"/>
      <c r="BB7248" s="4"/>
    </row>
    <row r="7249" spans="15:54" x14ac:dyDescent="0.4">
      <c r="O7249" s="4"/>
      <c r="P7249" s="4"/>
      <c r="V7249" s="4"/>
      <c r="W7249" s="4"/>
      <c r="AG7249" s="9"/>
      <c r="AT7249" s="4"/>
      <c r="AU7249" s="4"/>
      <c r="BA7249" s="4"/>
      <c r="BB7249" s="4"/>
    </row>
    <row r="7250" spans="15:54" x14ac:dyDescent="0.4">
      <c r="O7250" s="4"/>
      <c r="P7250" s="4"/>
      <c r="V7250" s="4"/>
      <c r="W7250" s="4"/>
      <c r="AG7250" s="9"/>
      <c r="AT7250" s="4"/>
      <c r="AU7250" s="4"/>
      <c r="BA7250" s="4"/>
      <c r="BB7250" s="4"/>
    </row>
    <row r="7251" spans="15:54" x14ac:dyDescent="0.4">
      <c r="O7251" s="4"/>
      <c r="P7251" s="4"/>
      <c r="V7251" s="4"/>
      <c r="W7251" s="4"/>
      <c r="AG7251" s="9"/>
      <c r="AT7251" s="4"/>
      <c r="AU7251" s="4"/>
      <c r="BA7251" s="4"/>
      <c r="BB7251" s="4"/>
    </row>
    <row r="7252" spans="15:54" x14ac:dyDescent="0.4">
      <c r="O7252" s="4"/>
      <c r="P7252" s="4"/>
      <c r="V7252" s="4"/>
      <c r="W7252" s="4"/>
      <c r="AG7252" s="9"/>
      <c r="AT7252" s="4"/>
      <c r="AU7252" s="4"/>
      <c r="BA7252" s="4"/>
      <c r="BB7252" s="4"/>
    </row>
    <row r="7253" spans="15:54" x14ac:dyDescent="0.4">
      <c r="O7253" s="4"/>
      <c r="P7253" s="4"/>
      <c r="V7253" s="4"/>
      <c r="W7253" s="4"/>
      <c r="AG7253" s="9"/>
      <c r="AT7253" s="4"/>
      <c r="AU7253" s="4"/>
      <c r="BA7253" s="4"/>
      <c r="BB7253" s="4"/>
    </row>
    <row r="7254" spans="15:54" x14ac:dyDescent="0.4">
      <c r="O7254" s="4"/>
      <c r="P7254" s="4"/>
      <c r="V7254" s="4"/>
      <c r="W7254" s="4"/>
      <c r="AG7254" s="9"/>
      <c r="AT7254" s="4"/>
      <c r="AU7254" s="4"/>
      <c r="BA7254" s="4"/>
      <c r="BB7254" s="4"/>
    </row>
    <row r="7255" spans="15:54" x14ac:dyDescent="0.4">
      <c r="O7255" s="4"/>
      <c r="P7255" s="4"/>
      <c r="V7255" s="4"/>
      <c r="W7255" s="4"/>
      <c r="AT7255" s="4"/>
      <c r="AU7255" s="4"/>
      <c r="BA7255" s="4"/>
      <c r="BB7255" s="4"/>
    </row>
    <row r="7256" spans="15:54" x14ac:dyDescent="0.4">
      <c r="O7256" s="4"/>
      <c r="P7256" s="4"/>
      <c r="V7256" s="4"/>
      <c r="W7256" s="4"/>
      <c r="AG7256" s="9"/>
      <c r="AT7256" s="4"/>
      <c r="AU7256" s="4"/>
      <c r="BA7256" s="4"/>
      <c r="BB7256" s="4"/>
    </row>
    <row r="7257" spans="15:54" x14ac:dyDescent="0.4">
      <c r="O7257" s="4"/>
      <c r="P7257" s="4"/>
      <c r="V7257" s="4"/>
      <c r="W7257" s="4"/>
      <c r="AG7257" s="9"/>
      <c r="AT7257" s="4"/>
      <c r="AU7257" s="4"/>
      <c r="BA7257" s="4"/>
      <c r="BB7257" s="4"/>
    </row>
    <row r="7258" spans="15:54" x14ac:dyDescent="0.4">
      <c r="O7258" s="4"/>
      <c r="P7258" s="4"/>
      <c r="V7258" s="4"/>
      <c r="W7258" s="4"/>
      <c r="AG7258" s="9"/>
      <c r="AT7258" s="4"/>
      <c r="AU7258" s="4"/>
      <c r="BA7258" s="4"/>
      <c r="BB7258" s="4"/>
    </row>
    <row r="7259" spans="15:54" x14ac:dyDescent="0.4">
      <c r="O7259" s="4"/>
      <c r="P7259" s="4"/>
      <c r="V7259" s="4"/>
      <c r="W7259" s="4"/>
      <c r="AG7259" s="9"/>
      <c r="AT7259" s="4"/>
      <c r="AU7259" s="4"/>
      <c r="BA7259" s="4"/>
      <c r="BB7259" s="4"/>
    </row>
    <row r="7260" spans="15:54" x14ac:dyDescent="0.4">
      <c r="O7260" s="4"/>
      <c r="P7260" s="4"/>
      <c r="V7260" s="4"/>
      <c r="W7260" s="4"/>
      <c r="AG7260" s="9"/>
      <c r="AT7260" s="4"/>
      <c r="AU7260" s="4"/>
      <c r="BA7260" s="4"/>
      <c r="BB7260" s="4"/>
    </row>
    <row r="7261" spans="15:54" x14ac:dyDescent="0.4">
      <c r="O7261" s="4"/>
      <c r="P7261" s="4"/>
      <c r="V7261" s="4"/>
      <c r="W7261" s="4"/>
      <c r="AG7261" s="9"/>
      <c r="AT7261" s="4"/>
      <c r="AU7261" s="4"/>
      <c r="BA7261" s="4"/>
      <c r="BB7261" s="4"/>
    </row>
    <row r="7262" spans="15:54" x14ac:dyDescent="0.4">
      <c r="O7262" s="4"/>
      <c r="P7262" s="4"/>
      <c r="V7262" s="4"/>
      <c r="W7262" s="4"/>
      <c r="AG7262" s="9"/>
      <c r="AT7262" s="4"/>
      <c r="AU7262" s="4"/>
      <c r="BA7262" s="4"/>
      <c r="BB7262" s="4"/>
    </row>
    <row r="7263" spans="15:54" x14ac:dyDescent="0.4">
      <c r="O7263" s="4"/>
      <c r="P7263" s="4"/>
      <c r="V7263" s="4"/>
      <c r="W7263" s="4"/>
      <c r="AG7263" s="9"/>
      <c r="AT7263" s="4"/>
      <c r="AU7263" s="4"/>
      <c r="BA7263" s="4"/>
      <c r="BB7263" s="4"/>
    </row>
    <row r="7264" spans="15:54" x14ac:dyDescent="0.4">
      <c r="O7264" s="4"/>
      <c r="P7264" s="4"/>
      <c r="V7264" s="4"/>
      <c r="W7264" s="4"/>
      <c r="AG7264" s="9"/>
      <c r="AT7264" s="4"/>
      <c r="AU7264" s="4"/>
      <c r="BA7264" s="4"/>
      <c r="BB7264" s="4"/>
    </row>
    <row r="7265" spans="15:54" x14ac:dyDescent="0.4">
      <c r="O7265" s="4"/>
      <c r="P7265" s="4"/>
      <c r="V7265" s="4"/>
      <c r="W7265" s="4"/>
      <c r="AG7265" s="9"/>
      <c r="AT7265" s="4"/>
      <c r="AU7265" s="4"/>
      <c r="BA7265" s="4"/>
      <c r="BB7265" s="4"/>
    </row>
    <row r="7266" spans="15:54" x14ac:dyDescent="0.4">
      <c r="O7266" s="4"/>
      <c r="P7266" s="4"/>
      <c r="V7266" s="4"/>
      <c r="W7266" s="4"/>
      <c r="AG7266" s="9"/>
      <c r="AT7266" s="4"/>
      <c r="AU7266" s="4"/>
      <c r="BA7266" s="4"/>
      <c r="BB7266" s="4"/>
    </row>
    <row r="7267" spans="15:54" x14ac:dyDescent="0.4">
      <c r="O7267" s="4"/>
      <c r="P7267" s="4"/>
      <c r="V7267" s="4"/>
      <c r="W7267" s="4"/>
      <c r="AG7267" s="9"/>
      <c r="AT7267" s="4"/>
      <c r="AU7267" s="4"/>
      <c r="BA7267" s="4"/>
      <c r="BB7267" s="4"/>
    </row>
    <row r="7268" spans="15:54" x14ac:dyDescent="0.4">
      <c r="O7268" s="4"/>
      <c r="P7268" s="4"/>
      <c r="V7268" s="4"/>
      <c r="W7268" s="4"/>
      <c r="AG7268" s="9"/>
      <c r="AT7268" s="4"/>
      <c r="AU7268" s="4"/>
      <c r="BA7268" s="4"/>
      <c r="BB7268" s="4"/>
    </row>
    <row r="7269" spans="15:54" x14ac:dyDescent="0.4">
      <c r="O7269" s="4"/>
      <c r="P7269" s="4"/>
      <c r="V7269" s="4"/>
      <c r="W7269" s="4"/>
      <c r="AG7269" s="9"/>
      <c r="AT7269" s="4"/>
      <c r="AU7269" s="4"/>
      <c r="BA7269" s="4"/>
      <c r="BB7269" s="4"/>
    </row>
    <row r="7270" spans="15:54" x14ac:dyDescent="0.4">
      <c r="O7270" s="4"/>
      <c r="P7270" s="4"/>
      <c r="V7270" s="4"/>
      <c r="W7270" s="4"/>
      <c r="AG7270" s="9"/>
      <c r="AT7270" s="4"/>
      <c r="AU7270" s="4"/>
      <c r="BA7270" s="4"/>
      <c r="BB7270" s="4"/>
    </row>
    <row r="7271" spans="15:54" x14ac:dyDescent="0.4">
      <c r="O7271" s="4"/>
      <c r="P7271" s="4"/>
      <c r="V7271" s="4"/>
      <c r="W7271" s="4"/>
      <c r="AG7271" s="9"/>
      <c r="AT7271" s="4"/>
      <c r="AU7271" s="4"/>
      <c r="BA7271" s="4"/>
      <c r="BB7271" s="4"/>
    </row>
    <row r="7272" spans="15:54" x14ac:dyDescent="0.4">
      <c r="O7272" s="4"/>
      <c r="P7272" s="4"/>
      <c r="V7272" s="4"/>
      <c r="W7272" s="4"/>
      <c r="AG7272" s="9"/>
      <c r="AT7272" s="4"/>
      <c r="AU7272" s="4"/>
      <c r="BA7272" s="4"/>
      <c r="BB7272" s="4"/>
    </row>
    <row r="7273" spans="15:54" x14ac:dyDescent="0.4">
      <c r="O7273" s="4"/>
      <c r="P7273" s="4"/>
      <c r="V7273" s="4"/>
      <c r="W7273" s="4"/>
      <c r="AG7273" s="9"/>
      <c r="AT7273" s="4"/>
      <c r="AU7273" s="4"/>
      <c r="BA7273" s="4"/>
      <c r="BB7273" s="4"/>
    </row>
    <row r="7274" spans="15:54" x14ac:dyDescent="0.4">
      <c r="O7274" s="4"/>
      <c r="P7274" s="4"/>
      <c r="V7274" s="4"/>
      <c r="W7274" s="4"/>
      <c r="AG7274" s="9"/>
      <c r="AT7274" s="4"/>
      <c r="AU7274" s="4"/>
      <c r="BA7274" s="4"/>
      <c r="BB7274" s="4"/>
    </row>
    <row r="7275" spans="15:54" x14ac:dyDescent="0.4">
      <c r="O7275" s="4"/>
      <c r="P7275" s="4"/>
      <c r="V7275" s="4"/>
      <c r="W7275" s="4"/>
      <c r="AG7275" s="9"/>
      <c r="AT7275" s="4"/>
      <c r="AU7275" s="4"/>
      <c r="BA7275" s="4"/>
      <c r="BB7275" s="4"/>
    </row>
    <row r="7276" spans="15:54" x14ac:dyDescent="0.4">
      <c r="O7276" s="4"/>
      <c r="P7276" s="4"/>
      <c r="V7276" s="4"/>
      <c r="W7276" s="4"/>
      <c r="AG7276" s="9"/>
      <c r="AT7276" s="4"/>
      <c r="AU7276" s="4"/>
      <c r="BA7276" s="4"/>
      <c r="BB7276" s="4"/>
    </row>
    <row r="7277" spans="15:54" x14ac:dyDescent="0.4">
      <c r="O7277" s="4"/>
      <c r="P7277" s="4"/>
      <c r="V7277" s="4"/>
      <c r="W7277" s="4"/>
      <c r="AG7277" s="9"/>
      <c r="AT7277" s="4"/>
      <c r="AU7277" s="4"/>
      <c r="BA7277" s="4"/>
      <c r="BB7277" s="4"/>
    </row>
    <row r="7278" spans="15:54" x14ac:dyDescent="0.4">
      <c r="O7278" s="4"/>
      <c r="P7278" s="4"/>
      <c r="V7278" s="4"/>
      <c r="W7278" s="4"/>
      <c r="AG7278" s="9"/>
      <c r="AT7278" s="4"/>
      <c r="AU7278" s="4"/>
      <c r="BA7278" s="4"/>
      <c r="BB7278" s="4"/>
    </row>
    <row r="7279" spans="15:54" x14ac:dyDescent="0.4">
      <c r="O7279" s="4"/>
      <c r="P7279" s="4"/>
      <c r="V7279" s="4"/>
      <c r="W7279" s="4"/>
      <c r="AG7279" s="9"/>
      <c r="AT7279" s="4"/>
      <c r="AU7279" s="4"/>
      <c r="BA7279" s="4"/>
      <c r="BB7279" s="4"/>
    </row>
    <row r="7280" spans="15:54" x14ac:dyDescent="0.4">
      <c r="O7280" s="4"/>
      <c r="P7280" s="4"/>
      <c r="V7280" s="4"/>
      <c r="W7280" s="4"/>
      <c r="AG7280" s="9"/>
      <c r="AT7280" s="4"/>
      <c r="AU7280" s="4"/>
      <c r="BA7280" s="4"/>
      <c r="BB7280" s="4"/>
    </row>
    <row r="7281" spans="15:54" x14ac:dyDescent="0.4">
      <c r="O7281" s="4"/>
      <c r="P7281" s="4"/>
      <c r="V7281" s="4"/>
      <c r="W7281" s="4"/>
      <c r="AG7281" s="9"/>
      <c r="AT7281" s="4"/>
      <c r="AU7281" s="4"/>
      <c r="BA7281" s="4"/>
      <c r="BB7281" s="4"/>
    </row>
    <row r="7282" spans="15:54" x14ac:dyDescent="0.4">
      <c r="O7282" s="4"/>
      <c r="P7282" s="4"/>
      <c r="V7282" s="4"/>
      <c r="W7282" s="4"/>
      <c r="AG7282" s="9"/>
      <c r="AT7282" s="4"/>
      <c r="AU7282" s="4"/>
      <c r="BA7282" s="4"/>
      <c r="BB7282" s="4"/>
    </row>
    <row r="7283" spans="15:54" x14ac:dyDescent="0.4">
      <c r="O7283" s="4"/>
      <c r="P7283" s="4"/>
      <c r="V7283" s="4"/>
      <c r="W7283" s="4"/>
      <c r="AG7283" s="9"/>
      <c r="AT7283" s="4"/>
      <c r="AU7283" s="4"/>
      <c r="BA7283" s="4"/>
      <c r="BB7283" s="4"/>
    </row>
    <row r="7284" spans="15:54" x14ac:dyDescent="0.4">
      <c r="O7284" s="4"/>
      <c r="P7284" s="4"/>
      <c r="V7284" s="4"/>
      <c r="W7284" s="4"/>
      <c r="AG7284" s="9"/>
      <c r="AT7284" s="4"/>
      <c r="AU7284" s="4"/>
      <c r="BA7284" s="4"/>
      <c r="BB7284" s="4"/>
    </row>
    <row r="7285" spans="15:54" x14ac:dyDescent="0.4">
      <c r="O7285" s="4"/>
      <c r="P7285" s="4"/>
      <c r="V7285" s="4"/>
      <c r="W7285" s="4"/>
      <c r="AG7285" s="9"/>
      <c r="AT7285" s="4"/>
      <c r="AU7285" s="4"/>
      <c r="BA7285" s="4"/>
      <c r="BB7285" s="4"/>
    </row>
    <row r="7286" spans="15:54" x14ac:dyDescent="0.4">
      <c r="O7286" s="4"/>
      <c r="P7286" s="4"/>
      <c r="V7286" s="4"/>
      <c r="W7286" s="4"/>
      <c r="AG7286" s="9"/>
      <c r="AT7286" s="4"/>
      <c r="AU7286" s="4"/>
      <c r="BA7286" s="4"/>
      <c r="BB7286" s="4"/>
    </row>
    <row r="7287" spans="15:54" x14ac:dyDescent="0.4">
      <c r="O7287" s="4"/>
      <c r="P7287" s="4"/>
      <c r="V7287" s="4"/>
      <c r="W7287" s="4"/>
      <c r="AG7287" s="9"/>
      <c r="AT7287" s="4"/>
      <c r="AU7287" s="4"/>
      <c r="BA7287" s="4"/>
      <c r="BB7287" s="4"/>
    </row>
    <row r="7288" spans="15:54" x14ac:dyDescent="0.4">
      <c r="O7288" s="4"/>
      <c r="P7288" s="4"/>
      <c r="V7288" s="4"/>
      <c r="W7288" s="4"/>
      <c r="AG7288" s="9"/>
      <c r="AT7288" s="4"/>
      <c r="AU7288" s="4"/>
      <c r="BA7288" s="4"/>
      <c r="BB7288" s="4"/>
    </row>
    <row r="7289" spans="15:54" x14ac:dyDescent="0.4">
      <c r="O7289" s="4"/>
      <c r="P7289" s="4"/>
      <c r="V7289" s="4"/>
      <c r="W7289" s="4"/>
      <c r="AG7289" s="9"/>
      <c r="AT7289" s="4"/>
      <c r="AU7289" s="4"/>
      <c r="BA7289" s="4"/>
      <c r="BB7289" s="4"/>
    </row>
    <row r="7290" spans="15:54" x14ac:dyDescent="0.4">
      <c r="O7290" s="4"/>
      <c r="P7290" s="4"/>
      <c r="V7290" s="4"/>
      <c r="W7290" s="4"/>
      <c r="AG7290" s="9"/>
      <c r="AT7290" s="4"/>
      <c r="AU7290" s="4"/>
      <c r="BA7290" s="4"/>
      <c r="BB7290" s="4"/>
    </row>
    <row r="7291" spans="15:54" x14ac:dyDescent="0.4">
      <c r="O7291" s="4"/>
      <c r="P7291" s="4"/>
      <c r="V7291" s="4"/>
      <c r="W7291" s="4"/>
      <c r="AG7291" s="9"/>
      <c r="AT7291" s="4"/>
      <c r="AU7291" s="4"/>
      <c r="BA7291" s="4"/>
      <c r="BB7291" s="4"/>
    </row>
    <row r="7292" spans="15:54" x14ac:dyDescent="0.4">
      <c r="O7292" s="4"/>
      <c r="P7292" s="4"/>
      <c r="V7292" s="4"/>
      <c r="W7292" s="4"/>
      <c r="AG7292" s="9"/>
      <c r="AT7292" s="4"/>
      <c r="AU7292" s="4"/>
      <c r="BA7292" s="4"/>
      <c r="BB7292" s="4"/>
    </row>
    <row r="7293" spans="15:54" x14ac:dyDescent="0.4">
      <c r="O7293" s="4"/>
      <c r="P7293" s="4"/>
      <c r="V7293" s="4"/>
      <c r="W7293" s="4"/>
      <c r="AG7293" s="9"/>
      <c r="AT7293" s="4"/>
      <c r="AU7293" s="4"/>
      <c r="BA7293" s="4"/>
      <c r="BB7293" s="4"/>
    </row>
    <row r="7294" spans="15:54" x14ac:dyDescent="0.4">
      <c r="O7294" s="4"/>
      <c r="P7294" s="4"/>
      <c r="V7294" s="4"/>
      <c r="W7294" s="4"/>
      <c r="AG7294" s="9"/>
      <c r="AT7294" s="4"/>
      <c r="AU7294" s="4"/>
      <c r="BA7294" s="4"/>
      <c r="BB7294" s="4"/>
    </row>
    <row r="7295" spans="15:54" x14ac:dyDescent="0.4">
      <c r="O7295" s="4"/>
      <c r="P7295" s="4"/>
      <c r="V7295" s="4"/>
      <c r="W7295" s="4"/>
      <c r="AG7295" s="9"/>
      <c r="AT7295" s="4"/>
      <c r="AU7295" s="4"/>
      <c r="BA7295" s="4"/>
      <c r="BB7295" s="4"/>
    </row>
    <row r="7296" spans="15:54" x14ac:dyDescent="0.4">
      <c r="O7296" s="4"/>
      <c r="P7296" s="4"/>
      <c r="V7296" s="4"/>
      <c r="W7296" s="4"/>
      <c r="AG7296" s="9"/>
      <c r="AT7296" s="4"/>
      <c r="AU7296" s="4"/>
      <c r="BA7296" s="4"/>
      <c r="BB7296" s="4"/>
    </row>
    <row r="7297" spans="15:54" x14ac:dyDescent="0.4">
      <c r="O7297" s="4"/>
      <c r="P7297" s="4"/>
      <c r="V7297" s="4"/>
      <c r="W7297" s="4"/>
      <c r="AG7297" s="9"/>
      <c r="AT7297" s="4"/>
      <c r="AU7297" s="4"/>
      <c r="BA7297" s="4"/>
      <c r="BB7297" s="4"/>
    </row>
    <row r="7298" spans="15:54" x14ac:dyDescent="0.4">
      <c r="O7298" s="4"/>
      <c r="P7298" s="4"/>
      <c r="V7298" s="4"/>
      <c r="W7298" s="4"/>
      <c r="AG7298" s="9"/>
      <c r="AT7298" s="4"/>
      <c r="AU7298" s="4"/>
      <c r="BA7298" s="4"/>
      <c r="BB7298" s="4"/>
    </row>
    <row r="7299" spans="15:54" x14ac:dyDescent="0.4">
      <c r="O7299" s="4"/>
      <c r="P7299" s="4"/>
      <c r="V7299" s="4"/>
      <c r="W7299" s="4"/>
      <c r="AG7299" s="9"/>
      <c r="AT7299" s="4"/>
      <c r="AU7299" s="4"/>
      <c r="BA7299" s="4"/>
      <c r="BB7299" s="4"/>
    </row>
    <row r="7300" spans="15:54" x14ac:dyDescent="0.4">
      <c r="O7300" s="4"/>
      <c r="P7300" s="4"/>
      <c r="V7300" s="4"/>
      <c r="W7300" s="4"/>
      <c r="AG7300" s="9"/>
      <c r="AT7300" s="4"/>
      <c r="AU7300" s="4"/>
      <c r="BA7300" s="4"/>
      <c r="BB7300" s="4"/>
    </row>
    <row r="7301" spans="15:54" x14ac:dyDescent="0.4">
      <c r="O7301" s="4"/>
      <c r="P7301" s="4"/>
      <c r="V7301" s="4"/>
      <c r="W7301" s="4"/>
      <c r="AG7301" s="9"/>
      <c r="AT7301" s="4"/>
      <c r="AU7301" s="4"/>
      <c r="BA7301" s="4"/>
      <c r="BB7301" s="4"/>
    </row>
    <row r="7302" spans="15:54" x14ac:dyDescent="0.4">
      <c r="O7302" s="4"/>
      <c r="P7302" s="4"/>
      <c r="V7302" s="4"/>
      <c r="W7302" s="4"/>
      <c r="AG7302" s="9"/>
      <c r="AT7302" s="4"/>
      <c r="AU7302" s="4"/>
      <c r="BA7302" s="4"/>
      <c r="BB7302" s="4"/>
    </row>
    <row r="7303" spans="15:54" x14ac:dyDescent="0.4">
      <c r="O7303" s="4"/>
      <c r="P7303" s="4"/>
      <c r="V7303" s="4"/>
      <c r="W7303" s="4"/>
      <c r="AG7303" s="9"/>
      <c r="AT7303" s="4"/>
      <c r="AU7303" s="4"/>
      <c r="BA7303" s="4"/>
      <c r="BB7303" s="4"/>
    </row>
    <row r="7304" spans="15:54" x14ac:dyDescent="0.4">
      <c r="O7304" s="4"/>
      <c r="P7304" s="4"/>
      <c r="V7304" s="4"/>
      <c r="W7304" s="4"/>
      <c r="AG7304" s="9"/>
      <c r="AT7304" s="4"/>
      <c r="AU7304" s="4"/>
      <c r="BA7304" s="4"/>
      <c r="BB7304" s="4"/>
    </row>
    <row r="7305" spans="15:54" x14ac:dyDescent="0.4">
      <c r="O7305" s="4"/>
      <c r="P7305" s="4"/>
      <c r="V7305" s="4"/>
      <c r="W7305" s="4"/>
      <c r="AG7305" s="9"/>
      <c r="AT7305" s="4"/>
      <c r="AU7305" s="4"/>
      <c r="BA7305" s="4"/>
      <c r="BB7305" s="4"/>
    </row>
    <row r="7306" spans="15:54" x14ac:dyDescent="0.4">
      <c r="O7306" s="4"/>
      <c r="P7306" s="4"/>
      <c r="V7306" s="4"/>
      <c r="W7306" s="4"/>
      <c r="AG7306" s="9"/>
      <c r="AT7306" s="4"/>
      <c r="AU7306" s="4"/>
      <c r="BA7306" s="4"/>
      <c r="BB7306" s="4"/>
    </row>
    <row r="7307" spans="15:54" x14ac:dyDescent="0.4">
      <c r="O7307" s="4"/>
      <c r="P7307" s="4"/>
      <c r="V7307" s="4"/>
      <c r="W7307" s="4"/>
      <c r="AG7307" s="9"/>
      <c r="AT7307" s="4"/>
      <c r="AU7307" s="4"/>
      <c r="BA7307" s="4"/>
      <c r="BB7307" s="4"/>
    </row>
    <row r="7308" spans="15:54" x14ac:dyDescent="0.4">
      <c r="O7308" s="4"/>
      <c r="P7308" s="4"/>
      <c r="V7308" s="4"/>
      <c r="W7308" s="4"/>
      <c r="AG7308" s="9"/>
      <c r="AT7308" s="4"/>
      <c r="AU7308" s="4"/>
      <c r="BA7308" s="4"/>
      <c r="BB7308" s="4"/>
    </row>
    <row r="7309" spans="15:54" x14ac:dyDescent="0.4">
      <c r="O7309" s="4"/>
      <c r="P7309" s="4"/>
      <c r="V7309" s="4"/>
      <c r="W7309" s="4"/>
      <c r="AG7309" s="9"/>
      <c r="AT7309" s="4"/>
      <c r="AU7309" s="4"/>
      <c r="BA7309" s="4"/>
      <c r="BB7309" s="4"/>
    </row>
    <row r="7310" spans="15:54" x14ac:dyDescent="0.4">
      <c r="O7310" s="4"/>
      <c r="P7310" s="4"/>
      <c r="V7310" s="4"/>
      <c r="W7310" s="4"/>
      <c r="AG7310" s="9"/>
      <c r="AT7310" s="4"/>
      <c r="AU7310" s="4"/>
      <c r="BA7310" s="4"/>
      <c r="BB7310" s="4"/>
    </row>
    <row r="7311" spans="15:54" x14ac:dyDescent="0.4">
      <c r="O7311" s="4"/>
      <c r="P7311" s="4"/>
      <c r="V7311" s="4"/>
      <c r="W7311" s="4"/>
      <c r="AG7311" s="9"/>
      <c r="AT7311" s="4"/>
      <c r="AU7311" s="4"/>
      <c r="BA7311" s="4"/>
      <c r="BB7311" s="4"/>
    </row>
    <row r="7312" spans="15:54" x14ac:dyDescent="0.4">
      <c r="O7312" s="4"/>
      <c r="P7312" s="4"/>
      <c r="V7312" s="4"/>
      <c r="W7312" s="4"/>
      <c r="AG7312" s="9"/>
      <c r="AT7312" s="4"/>
      <c r="AU7312" s="4"/>
      <c r="BA7312" s="4"/>
      <c r="BB7312" s="4"/>
    </row>
    <row r="7313" spans="15:54" x14ac:dyDescent="0.4">
      <c r="O7313" s="4"/>
      <c r="P7313" s="4"/>
      <c r="V7313" s="4"/>
      <c r="W7313" s="4"/>
      <c r="AG7313" s="9"/>
      <c r="AT7313" s="4"/>
      <c r="AU7313" s="4"/>
      <c r="BA7313" s="4"/>
      <c r="BB7313" s="4"/>
    </row>
    <row r="7314" spans="15:54" x14ac:dyDescent="0.4">
      <c r="O7314" s="4"/>
      <c r="P7314" s="4"/>
      <c r="V7314" s="4"/>
      <c r="W7314" s="4"/>
      <c r="AG7314" s="9"/>
      <c r="AT7314" s="4"/>
      <c r="AU7314" s="4"/>
      <c r="BA7314" s="4"/>
      <c r="BB7314" s="4"/>
    </row>
    <row r="7315" spans="15:54" x14ac:dyDescent="0.4">
      <c r="O7315" s="4"/>
      <c r="P7315" s="4"/>
      <c r="V7315" s="4"/>
      <c r="W7315" s="4"/>
      <c r="AG7315" s="9"/>
      <c r="AT7315" s="4"/>
      <c r="AU7315" s="4"/>
      <c r="BA7315" s="4"/>
      <c r="BB7315" s="4"/>
    </row>
    <row r="7316" spans="15:54" x14ac:dyDescent="0.4">
      <c r="O7316" s="4"/>
      <c r="P7316" s="4"/>
      <c r="V7316" s="4"/>
      <c r="W7316" s="4"/>
      <c r="AT7316" s="4"/>
      <c r="AU7316" s="4"/>
      <c r="BA7316" s="4"/>
      <c r="BB7316" s="4"/>
    </row>
    <row r="7317" spans="15:54" x14ac:dyDescent="0.4">
      <c r="O7317" s="4"/>
      <c r="P7317" s="4"/>
      <c r="V7317" s="4"/>
      <c r="W7317" s="4"/>
      <c r="AG7317" s="9"/>
      <c r="AT7317" s="4"/>
      <c r="AU7317" s="4"/>
      <c r="BA7317" s="4"/>
      <c r="BB7317" s="4"/>
    </row>
    <row r="7318" spans="15:54" x14ac:dyDescent="0.4">
      <c r="O7318" s="4"/>
      <c r="P7318" s="4"/>
      <c r="V7318" s="4"/>
      <c r="W7318" s="4"/>
      <c r="AG7318" s="9"/>
      <c r="AT7318" s="4"/>
      <c r="AU7318" s="4"/>
      <c r="BA7318" s="4"/>
      <c r="BB7318" s="4"/>
    </row>
    <row r="7319" spans="15:54" x14ac:dyDescent="0.4">
      <c r="O7319" s="4"/>
      <c r="P7319" s="4"/>
      <c r="V7319" s="4"/>
      <c r="W7319" s="4"/>
      <c r="AG7319" s="9"/>
      <c r="AT7319" s="4"/>
      <c r="AU7319" s="4"/>
      <c r="BA7319" s="4"/>
      <c r="BB7319" s="4"/>
    </row>
    <row r="7320" spans="15:54" x14ac:dyDescent="0.4">
      <c r="O7320" s="4"/>
      <c r="P7320" s="4"/>
      <c r="V7320" s="4"/>
      <c r="W7320" s="4"/>
      <c r="AG7320" s="9"/>
      <c r="AT7320" s="4"/>
      <c r="AU7320" s="4"/>
      <c r="BA7320" s="4"/>
      <c r="BB7320" s="4"/>
    </row>
    <row r="7321" spans="15:54" x14ac:dyDescent="0.4">
      <c r="O7321" s="4"/>
      <c r="P7321" s="4"/>
      <c r="V7321" s="4"/>
      <c r="W7321" s="4"/>
      <c r="AG7321" s="9"/>
      <c r="AT7321" s="4"/>
      <c r="AU7321" s="4"/>
      <c r="BA7321" s="4"/>
      <c r="BB7321" s="4"/>
    </row>
    <row r="7322" spans="15:54" x14ac:dyDescent="0.4">
      <c r="O7322" s="4"/>
      <c r="P7322" s="4"/>
      <c r="V7322" s="4"/>
      <c r="W7322" s="4"/>
      <c r="AG7322" s="9"/>
      <c r="AT7322" s="4"/>
      <c r="AU7322" s="4"/>
      <c r="BA7322" s="4"/>
      <c r="BB7322" s="4"/>
    </row>
    <row r="7323" spans="15:54" x14ac:dyDescent="0.4">
      <c r="O7323" s="4"/>
      <c r="P7323" s="4"/>
      <c r="V7323" s="4"/>
      <c r="W7323" s="4"/>
      <c r="AG7323" s="9"/>
      <c r="AT7323" s="4"/>
      <c r="AU7323" s="4"/>
      <c r="BA7323" s="4"/>
      <c r="BB7323" s="4"/>
    </row>
    <row r="7324" spans="15:54" x14ac:dyDescent="0.4">
      <c r="O7324" s="4"/>
      <c r="P7324" s="4"/>
      <c r="V7324" s="4"/>
      <c r="W7324" s="4"/>
      <c r="AG7324" s="9"/>
      <c r="AT7324" s="4"/>
      <c r="AU7324" s="4"/>
      <c r="BA7324" s="4"/>
      <c r="BB7324" s="4"/>
    </row>
    <row r="7325" spans="15:54" x14ac:dyDescent="0.4">
      <c r="O7325" s="4"/>
      <c r="P7325" s="4"/>
      <c r="V7325" s="4"/>
      <c r="W7325" s="4"/>
      <c r="AG7325" s="9"/>
      <c r="AT7325" s="4"/>
      <c r="AU7325" s="4"/>
      <c r="BA7325" s="4"/>
      <c r="BB7325" s="4"/>
    </row>
    <row r="7326" spans="15:54" x14ac:dyDescent="0.4">
      <c r="O7326" s="4"/>
      <c r="P7326" s="4"/>
      <c r="V7326" s="4"/>
      <c r="W7326" s="4"/>
      <c r="AG7326" s="9"/>
      <c r="AT7326" s="4"/>
      <c r="AU7326" s="4"/>
      <c r="BA7326" s="4"/>
      <c r="BB7326" s="4"/>
    </row>
    <row r="7327" spans="15:54" x14ac:dyDescent="0.4">
      <c r="O7327" s="4"/>
      <c r="P7327" s="4"/>
      <c r="V7327" s="4"/>
      <c r="W7327" s="4"/>
      <c r="AG7327" s="9"/>
      <c r="AT7327" s="4"/>
      <c r="AU7327" s="4"/>
      <c r="BA7327" s="4"/>
      <c r="BB7327" s="4"/>
    </row>
    <row r="7328" spans="15:54" x14ac:dyDescent="0.4">
      <c r="O7328" s="4"/>
      <c r="P7328" s="4"/>
      <c r="V7328" s="4"/>
      <c r="W7328" s="4"/>
      <c r="AG7328" s="9"/>
      <c r="AT7328" s="4"/>
      <c r="AU7328" s="4"/>
      <c r="BA7328" s="4"/>
      <c r="BB7328" s="4"/>
    </row>
    <row r="7329" spans="15:54" x14ac:dyDescent="0.4">
      <c r="O7329" s="4"/>
      <c r="P7329" s="4"/>
      <c r="V7329" s="4"/>
      <c r="W7329" s="4"/>
      <c r="AG7329" s="9"/>
      <c r="AT7329" s="4"/>
      <c r="AU7329" s="4"/>
      <c r="BA7329" s="4"/>
      <c r="BB7329" s="4"/>
    </row>
    <row r="7330" spans="15:54" x14ac:dyDescent="0.4">
      <c r="O7330" s="4"/>
      <c r="P7330" s="4"/>
      <c r="V7330" s="4"/>
      <c r="W7330" s="4"/>
      <c r="AG7330" s="9"/>
      <c r="AT7330" s="4"/>
      <c r="AU7330" s="4"/>
      <c r="BA7330" s="4"/>
      <c r="BB7330" s="4"/>
    </row>
    <row r="7331" spans="15:54" x14ac:dyDescent="0.4">
      <c r="O7331" s="4"/>
      <c r="P7331" s="4"/>
      <c r="V7331" s="4"/>
      <c r="W7331" s="4"/>
      <c r="AG7331" s="9"/>
      <c r="AT7331" s="4"/>
      <c r="AU7331" s="4"/>
      <c r="BA7331" s="4"/>
      <c r="BB7331" s="4"/>
    </row>
    <row r="7332" spans="15:54" x14ac:dyDescent="0.4">
      <c r="O7332" s="4"/>
      <c r="P7332" s="4"/>
      <c r="V7332" s="4"/>
      <c r="W7332" s="4"/>
      <c r="AG7332" s="9"/>
      <c r="AT7332" s="4"/>
      <c r="AU7332" s="4"/>
      <c r="BA7332" s="4"/>
      <c r="BB7332" s="4"/>
    </row>
    <row r="7333" spans="15:54" x14ac:dyDescent="0.4">
      <c r="O7333" s="4"/>
      <c r="P7333" s="4"/>
      <c r="V7333" s="4"/>
      <c r="W7333" s="4"/>
      <c r="AG7333" s="9"/>
      <c r="AT7333" s="4"/>
      <c r="AU7333" s="4"/>
      <c r="BA7333" s="4"/>
      <c r="BB7333" s="4"/>
    </row>
    <row r="7334" spans="15:54" x14ac:dyDescent="0.4">
      <c r="O7334" s="4"/>
      <c r="P7334" s="4"/>
      <c r="V7334" s="4"/>
      <c r="W7334" s="4"/>
      <c r="AG7334" s="9"/>
      <c r="AT7334" s="4"/>
      <c r="AU7334" s="4"/>
      <c r="BA7334" s="4"/>
      <c r="BB7334" s="4"/>
    </row>
    <row r="7335" spans="15:54" x14ac:dyDescent="0.4">
      <c r="O7335" s="4"/>
      <c r="P7335" s="4"/>
      <c r="V7335" s="4"/>
      <c r="W7335" s="4"/>
      <c r="AG7335" s="9"/>
      <c r="AT7335" s="4"/>
      <c r="AU7335" s="4"/>
      <c r="BA7335" s="4"/>
      <c r="BB7335" s="4"/>
    </row>
    <row r="7336" spans="15:54" x14ac:dyDescent="0.4">
      <c r="O7336" s="4"/>
      <c r="P7336" s="4"/>
      <c r="V7336" s="4"/>
      <c r="W7336" s="4"/>
      <c r="AT7336" s="4"/>
      <c r="AU7336" s="4"/>
      <c r="BA7336" s="4"/>
      <c r="BB7336" s="4"/>
    </row>
    <row r="7337" spans="15:54" x14ac:dyDescent="0.4">
      <c r="O7337" s="4"/>
      <c r="P7337" s="4"/>
      <c r="V7337" s="4"/>
      <c r="W7337" s="4"/>
      <c r="AG7337" s="9"/>
      <c r="AT7337" s="4"/>
      <c r="AU7337" s="4"/>
      <c r="BA7337" s="4"/>
      <c r="BB7337" s="4"/>
    </row>
    <row r="7338" spans="15:54" x14ac:dyDescent="0.4">
      <c r="O7338" s="4"/>
      <c r="P7338" s="4"/>
      <c r="V7338" s="4"/>
      <c r="W7338" s="4"/>
      <c r="AG7338" s="9"/>
      <c r="AT7338" s="4"/>
      <c r="AU7338" s="4"/>
      <c r="BA7338" s="4"/>
      <c r="BB7338" s="4"/>
    </row>
    <row r="7339" spans="15:54" x14ac:dyDescent="0.4">
      <c r="O7339" s="4"/>
      <c r="P7339" s="4"/>
      <c r="V7339" s="4"/>
      <c r="W7339" s="4"/>
      <c r="AG7339" s="9"/>
      <c r="AT7339" s="4"/>
      <c r="AU7339" s="4"/>
      <c r="BA7339" s="4"/>
      <c r="BB7339" s="4"/>
    </row>
    <row r="7340" spans="15:54" x14ac:dyDescent="0.4">
      <c r="O7340" s="4"/>
      <c r="P7340" s="4"/>
      <c r="V7340" s="4"/>
      <c r="W7340" s="4"/>
      <c r="AG7340" s="9"/>
      <c r="AT7340" s="4"/>
      <c r="AU7340" s="4"/>
      <c r="BA7340" s="4"/>
      <c r="BB7340" s="4"/>
    </row>
    <row r="7341" spans="15:54" x14ac:dyDescent="0.4">
      <c r="O7341" s="4"/>
      <c r="P7341" s="4"/>
      <c r="V7341" s="4"/>
      <c r="W7341" s="4"/>
      <c r="AG7341" s="9"/>
      <c r="AT7341" s="4"/>
      <c r="AU7341" s="4"/>
      <c r="BA7341" s="4"/>
      <c r="BB7341" s="4"/>
    </row>
    <row r="7342" spans="15:54" x14ac:dyDescent="0.4">
      <c r="O7342" s="4"/>
      <c r="P7342" s="4"/>
      <c r="V7342" s="4"/>
      <c r="W7342" s="4"/>
      <c r="AG7342" s="9"/>
      <c r="AT7342" s="4"/>
      <c r="AU7342" s="4"/>
      <c r="BA7342" s="4"/>
      <c r="BB7342" s="4"/>
    </row>
    <row r="7343" spans="15:54" x14ac:dyDescent="0.4">
      <c r="O7343" s="4"/>
      <c r="P7343" s="4"/>
      <c r="V7343" s="4"/>
      <c r="W7343" s="4"/>
      <c r="AG7343" s="9"/>
      <c r="AT7343" s="4"/>
      <c r="AU7343" s="4"/>
      <c r="BA7343" s="4"/>
      <c r="BB7343" s="4"/>
    </row>
    <row r="7344" spans="15:54" x14ac:dyDescent="0.4">
      <c r="O7344" s="4"/>
      <c r="P7344" s="4"/>
      <c r="V7344" s="4"/>
      <c r="W7344" s="4"/>
      <c r="AG7344" s="9"/>
      <c r="AT7344" s="4"/>
      <c r="AU7344" s="4"/>
      <c r="BA7344" s="4"/>
      <c r="BB7344" s="4"/>
    </row>
    <row r="7345" spans="15:54" x14ac:dyDescent="0.4">
      <c r="O7345" s="4"/>
      <c r="P7345" s="4"/>
      <c r="V7345" s="4"/>
      <c r="W7345" s="4"/>
      <c r="AG7345" s="9"/>
      <c r="AT7345" s="4"/>
      <c r="AU7345" s="4"/>
      <c r="BA7345" s="4"/>
      <c r="BB7345" s="4"/>
    </row>
    <row r="7346" spans="15:54" x14ac:dyDescent="0.4">
      <c r="O7346" s="4"/>
      <c r="P7346" s="4"/>
      <c r="V7346" s="4"/>
      <c r="W7346" s="4"/>
      <c r="AG7346" s="9"/>
      <c r="AT7346" s="4"/>
      <c r="AU7346" s="4"/>
      <c r="BA7346" s="4"/>
      <c r="BB7346" s="4"/>
    </row>
    <row r="7347" spans="15:54" x14ac:dyDescent="0.4">
      <c r="O7347" s="4"/>
      <c r="P7347" s="4"/>
      <c r="V7347" s="4"/>
      <c r="W7347" s="4"/>
      <c r="AG7347" s="9"/>
      <c r="AT7347" s="4"/>
      <c r="AU7347" s="4"/>
      <c r="BA7347" s="4"/>
      <c r="BB7347" s="4"/>
    </row>
    <row r="7348" spans="15:54" x14ac:dyDescent="0.4">
      <c r="O7348" s="4"/>
      <c r="P7348" s="4"/>
      <c r="V7348" s="4"/>
      <c r="W7348" s="4"/>
      <c r="AG7348" s="9"/>
      <c r="AT7348" s="4"/>
      <c r="AU7348" s="4"/>
      <c r="BA7348" s="4"/>
      <c r="BB7348" s="4"/>
    </row>
    <row r="7349" spans="15:54" x14ac:dyDescent="0.4">
      <c r="O7349" s="4"/>
      <c r="P7349" s="4"/>
      <c r="V7349" s="4"/>
      <c r="W7349" s="4"/>
      <c r="AG7349" s="9"/>
      <c r="AT7349" s="4"/>
      <c r="AU7349" s="4"/>
      <c r="BA7349" s="4"/>
      <c r="BB7349" s="4"/>
    </row>
    <row r="7350" spans="15:54" x14ac:dyDescent="0.4">
      <c r="O7350" s="4"/>
      <c r="P7350" s="4"/>
      <c r="V7350" s="4"/>
      <c r="W7350" s="4"/>
      <c r="AG7350" s="9"/>
      <c r="AT7350" s="4"/>
      <c r="AU7350" s="4"/>
      <c r="BA7350" s="4"/>
      <c r="BB7350" s="4"/>
    </row>
    <row r="7351" spans="15:54" x14ac:dyDescent="0.4">
      <c r="O7351" s="4"/>
      <c r="P7351" s="4"/>
      <c r="V7351" s="4"/>
      <c r="W7351" s="4"/>
      <c r="AG7351" s="9"/>
      <c r="AT7351" s="4"/>
      <c r="AU7351" s="4"/>
      <c r="BA7351" s="4"/>
      <c r="BB7351" s="4"/>
    </row>
    <row r="7352" spans="15:54" x14ac:dyDescent="0.4">
      <c r="O7352" s="4"/>
      <c r="P7352" s="4"/>
      <c r="V7352" s="4"/>
      <c r="W7352" s="4"/>
      <c r="AG7352" s="9"/>
      <c r="AT7352" s="4"/>
      <c r="AU7352" s="4"/>
      <c r="BA7352" s="4"/>
      <c r="BB7352" s="4"/>
    </row>
    <row r="7353" spans="15:54" x14ac:dyDescent="0.4">
      <c r="O7353" s="4"/>
      <c r="P7353" s="4"/>
      <c r="V7353" s="4"/>
      <c r="W7353" s="4"/>
      <c r="AG7353" s="9"/>
      <c r="AT7353" s="4"/>
      <c r="AU7353" s="4"/>
      <c r="BA7353" s="4"/>
      <c r="BB7353" s="4"/>
    </row>
    <row r="7354" spans="15:54" x14ac:dyDescent="0.4">
      <c r="O7354" s="4"/>
      <c r="P7354" s="4"/>
      <c r="V7354" s="4"/>
      <c r="W7354" s="4"/>
      <c r="AG7354" s="9"/>
      <c r="AT7354" s="4"/>
      <c r="AU7354" s="4"/>
      <c r="BA7354" s="4"/>
      <c r="BB7354" s="4"/>
    </row>
    <row r="7355" spans="15:54" x14ac:dyDescent="0.4">
      <c r="O7355" s="4"/>
      <c r="P7355" s="4"/>
      <c r="V7355" s="4"/>
      <c r="W7355" s="4"/>
      <c r="AG7355" s="9"/>
      <c r="AT7355" s="4"/>
      <c r="AU7355" s="4"/>
      <c r="BA7355" s="4"/>
      <c r="BB7355" s="4"/>
    </row>
    <row r="7356" spans="15:54" x14ac:dyDescent="0.4">
      <c r="O7356" s="4"/>
      <c r="P7356" s="4"/>
      <c r="V7356" s="4"/>
      <c r="W7356" s="4"/>
      <c r="AG7356" s="9"/>
      <c r="AT7356" s="4"/>
      <c r="AU7356" s="4"/>
      <c r="BA7356" s="4"/>
      <c r="BB7356" s="4"/>
    </row>
    <row r="7357" spans="15:54" x14ac:dyDescent="0.4">
      <c r="O7357" s="4"/>
      <c r="P7357" s="4"/>
      <c r="V7357" s="4"/>
      <c r="W7357" s="4"/>
      <c r="AG7357" s="9"/>
      <c r="AT7357" s="4"/>
      <c r="AU7357" s="4"/>
      <c r="BA7357" s="4"/>
      <c r="BB7357" s="4"/>
    </row>
    <row r="7358" spans="15:54" x14ac:dyDescent="0.4">
      <c r="O7358" s="4"/>
      <c r="P7358" s="4"/>
      <c r="V7358" s="4"/>
      <c r="W7358" s="4"/>
      <c r="AG7358" s="9"/>
      <c r="AT7358" s="4"/>
      <c r="AU7358" s="4"/>
      <c r="BA7358" s="4"/>
      <c r="BB7358" s="4"/>
    </row>
    <row r="7359" spans="15:54" x14ac:dyDescent="0.4">
      <c r="O7359" s="4"/>
      <c r="P7359" s="4"/>
      <c r="V7359" s="4"/>
      <c r="W7359" s="4"/>
      <c r="AG7359" s="9"/>
      <c r="AT7359" s="4"/>
      <c r="AU7359" s="4"/>
      <c r="BA7359" s="4"/>
      <c r="BB7359" s="4"/>
    </row>
    <row r="7360" spans="15:54" x14ac:dyDescent="0.4">
      <c r="O7360" s="4"/>
      <c r="P7360" s="4"/>
      <c r="V7360" s="4"/>
      <c r="W7360" s="4"/>
      <c r="AG7360" s="9"/>
      <c r="AT7360" s="4"/>
      <c r="AU7360" s="4"/>
      <c r="BA7360" s="4"/>
      <c r="BB7360" s="4"/>
    </row>
    <row r="7361" spans="15:54" x14ac:dyDescent="0.4">
      <c r="O7361" s="4"/>
      <c r="P7361" s="4"/>
      <c r="V7361" s="4"/>
      <c r="W7361" s="4"/>
      <c r="AG7361" s="9"/>
      <c r="AT7361" s="4"/>
      <c r="AU7361" s="4"/>
      <c r="BA7361" s="4"/>
      <c r="BB7361" s="4"/>
    </row>
    <row r="7362" spans="15:54" x14ac:dyDescent="0.4">
      <c r="O7362" s="4"/>
      <c r="P7362" s="4"/>
      <c r="V7362" s="4"/>
      <c r="W7362" s="4"/>
      <c r="AG7362" s="9"/>
      <c r="AT7362" s="4"/>
      <c r="AU7362" s="4"/>
      <c r="BA7362" s="4"/>
      <c r="BB7362" s="4"/>
    </row>
    <row r="7363" spans="15:54" x14ac:dyDescent="0.4">
      <c r="O7363" s="4"/>
      <c r="P7363" s="4"/>
      <c r="V7363" s="4"/>
      <c r="W7363" s="4"/>
      <c r="AG7363" s="9"/>
      <c r="AT7363" s="4"/>
      <c r="AU7363" s="4"/>
      <c r="BA7363" s="4"/>
      <c r="BB7363" s="4"/>
    </row>
    <row r="7364" spans="15:54" x14ac:dyDescent="0.4">
      <c r="O7364" s="4"/>
      <c r="P7364" s="4"/>
      <c r="V7364" s="4"/>
      <c r="W7364" s="4"/>
      <c r="AG7364" s="9"/>
      <c r="AT7364" s="4"/>
      <c r="AU7364" s="4"/>
      <c r="BA7364" s="4"/>
      <c r="BB7364" s="4"/>
    </row>
    <row r="7365" spans="15:54" x14ac:dyDescent="0.4">
      <c r="O7365" s="4"/>
      <c r="P7365" s="4"/>
      <c r="V7365" s="4"/>
      <c r="W7365" s="4"/>
      <c r="AG7365" s="9"/>
      <c r="AT7365" s="4"/>
      <c r="AU7365" s="4"/>
      <c r="BA7365" s="4"/>
      <c r="BB7365" s="4"/>
    </row>
    <row r="7366" spans="15:54" x14ac:dyDescent="0.4">
      <c r="O7366" s="4"/>
      <c r="P7366" s="4"/>
      <c r="V7366" s="4"/>
      <c r="W7366" s="4"/>
      <c r="AG7366" s="9"/>
      <c r="AT7366" s="4"/>
      <c r="AU7366" s="4"/>
      <c r="BA7366" s="4"/>
      <c r="BB7366" s="4"/>
    </row>
    <row r="7367" spans="15:54" x14ac:dyDescent="0.4">
      <c r="O7367" s="4"/>
      <c r="P7367" s="4"/>
      <c r="V7367" s="4"/>
      <c r="W7367" s="4"/>
      <c r="AG7367" s="9"/>
      <c r="AT7367" s="4"/>
      <c r="AU7367" s="4"/>
      <c r="BA7367" s="4"/>
      <c r="BB7367" s="4"/>
    </row>
    <row r="7368" spans="15:54" x14ac:dyDescent="0.4">
      <c r="O7368" s="4"/>
      <c r="P7368" s="4"/>
      <c r="V7368" s="4"/>
      <c r="W7368" s="4"/>
      <c r="AG7368" s="9"/>
      <c r="AT7368" s="4"/>
      <c r="AU7368" s="4"/>
      <c r="BA7368" s="4"/>
      <c r="BB7368" s="4"/>
    </row>
    <row r="7369" spans="15:54" x14ac:dyDescent="0.4">
      <c r="O7369" s="4"/>
      <c r="P7369" s="4"/>
      <c r="V7369" s="4"/>
      <c r="W7369" s="4"/>
      <c r="AG7369" s="9"/>
      <c r="AT7369" s="4"/>
      <c r="AU7369" s="4"/>
      <c r="BA7369" s="4"/>
      <c r="BB7369" s="4"/>
    </row>
    <row r="7370" spans="15:54" x14ac:dyDescent="0.4">
      <c r="O7370" s="4"/>
      <c r="P7370" s="4"/>
      <c r="V7370" s="4"/>
      <c r="W7370" s="4"/>
      <c r="AG7370" s="9"/>
      <c r="AT7370" s="4"/>
      <c r="AU7370" s="4"/>
      <c r="BA7370" s="4"/>
      <c r="BB7370" s="4"/>
    </row>
    <row r="7371" spans="15:54" x14ac:dyDescent="0.4">
      <c r="O7371" s="4"/>
      <c r="P7371" s="4"/>
      <c r="V7371" s="4"/>
      <c r="W7371" s="4"/>
      <c r="AG7371" s="9"/>
      <c r="AT7371" s="4"/>
      <c r="AU7371" s="4"/>
      <c r="BA7371" s="4"/>
      <c r="BB7371" s="4"/>
    </row>
    <row r="7372" spans="15:54" x14ac:dyDescent="0.4">
      <c r="O7372" s="4"/>
      <c r="P7372" s="4"/>
      <c r="V7372" s="4"/>
      <c r="W7372" s="4"/>
      <c r="AG7372" s="9"/>
      <c r="AT7372" s="4"/>
      <c r="AU7372" s="4"/>
      <c r="BA7372" s="4"/>
      <c r="BB7372" s="4"/>
    </row>
    <row r="7373" spans="15:54" x14ac:dyDescent="0.4">
      <c r="O7373" s="4"/>
      <c r="P7373" s="4"/>
      <c r="V7373" s="4"/>
      <c r="W7373" s="4"/>
      <c r="AG7373" s="9"/>
      <c r="AT7373" s="4"/>
      <c r="AU7373" s="4"/>
      <c r="BA7373" s="4"/>
      <c r="BB7373" s="4"/>
    </row>
    <row r="7374" spans="15:54" x14ac:dyDescent="0.4">
      <c r="O7374" s="4"/>
      <c r="P7374" s="4"/>
      <c r="V7374" s="4"/>
      <c r="W7374" s="4"/>
      <c r="AG7374" s="9"/>
      <c r="AT7374" s="4"/>
      <c r="AU7374" s="4"/>
      <c r="BA7374" s="4"/>
      <c r="BB7374" s="4"/>
    </row>
    <row r="7375" spans="15:54" x14ac:dyDescent="0.4">
      <c r="O7375" s="4"/>
      <c r="P7375" s="4"/>
      <c r="V7375" s="4"/>
      <c r="W7375" s="4"/>
      <c r="AG7375" s="9"/>
      <c r="AT7375" s="4"/>
      <c r="AU7375" s="4"/>
      <c r="BA7375" s="4"/>
      <c r="BB7375" s="4"/>
    </row>
    <row r="7376" spans="15:54" x14ac:dyDescent="0.4">
      <c r="O7376" s="4"/>
      <c r="P7376" s="4"/>
      <c r="V7376" s="4"/>
      <c r="W7376" s="4"/>
      <c r="AG7376" s="9"/>
      <c r="AT7376" s="4"/>
      <c r="AU7376" s="4"/>
      <c r="BA7376" s="4"/>
      <c r="BB7376" s="4"/>
    </row>
    <row r="7377" spans="15:54" x14ac:dyDescent="0.4">
      <c r="O7377" s="4"/>
      <c r="P7377" s="4"/>
      <c r="V7377" s="4"/>
      <c r="W7377" s="4"/>
      <c r="AG7377" s="9"/>
      <c r="AT7377" s="4"/>
      <c r="AU7377" s="4"/>
      <c r="BA7377" s="4"/>
      <c r="BB7377" s="4"/>
    </row>
    <row r="7378" spans="15:54" x14ac:dyDescent="0.4">
      <c r="O7378" s="4"/>
      <c r="P7378" s="4"/>
      <c r="V7378" s="4"/>
      <c r="W7378" s="4"/>
      <c r="AG7378" s="9"/>
      <c r="AT7378" s="4"/>
      <c r="AU7378" s="4"/>
      <c r="BA7378" s="4"/>
      <c r="BB7378" s="4"/>
    </row>
    <row r="7379" spans="15:54" x14ac:dyDescent="0.4">
      <c r="O7379" s="4"/>
      <c r="P7379" s="4"/>
      <c r="V7379" s="4"/>
      <c r="W7379" s="4"/>
      <c r="AG7379" s="9"/>
      <c r="AT7379" s="4"/>
      <c r="AU7379" s="4"/>
      <c r="BA7379" s="4"/>
      <c r="BB7379" s="4"/>
    </row>
    <row r="7380" spans="15:54" x14ac:dyDescent="0.4">
      <c r="O7380" s="4"/>
      <c r="P7380" s="4"/>
      <c r="V7380" s="4"/>
      <c r="W7380" s="4"/>
      <c r="AG7380" s="9"/>
      <c r="AT7380" s="4"/>
      <c r="AU7380" s="4"/>
      <c r="BA7380" s="4"/>
      <c r="BB7380" s="4"/>
    </row>
    <row r="7381" spans="15:54" x14ac:dyDescent="0.4">
      <c r="O7381" s="4"/>
      <c r="P7381" s="4"/>
      <c r="V7381" s="4"/>
      <c r="W7381" s="4"/>
      <c r="AG7381" s="9"/>
      <c r="AT7381" s="4"/>
      <c r="AU7381" s="4"/>
      <c r="BA7381" s="4"/>
      <c r="BB7381" s="4"/>
    </row>
    <row r="7382" spans="15:54" x14ac:dyDescent="0.4">
      <c r="O7382" s="4"/>
      <c r="P7382" s="4"/>
      <c r="V7382" s="4"/>
      <c r="W7382" s="4"/>
      <c r="AG7382" s="9"/>
      <c r="AT7382" s="4"/>
      <c r="AU7382" s="4"/>
      <c r="BA7382" s="4"/>
      <c r="BB7382" s="4"/>
    </row>
    <row r="7383" spans="15:54" x14ac:dyDescent="0.4">
      <c r="O7383" s="4"/>
      <c r="P7383" s="4"/>
      <c r="V7383" s="4"/>
      <c r="W7383" s="4"/>
      <c r="AG7383" s="9"/>
      <c r="AT7383" s="4"/>
      <c r="AU7383" s="4"/>
      <c r="BA7383" s="4"/>
      <c r="BB7383" s="4"/>
    </row>
    <row r="7384" spans="15:54" x14ac:dyDescent="0.4">
      <c r="O7384" s="4"/>
      <c r="P7384" s="4"/>
      <c r="V7384" s="4"/>
      <c r="W7384" s="4"/>
      <c r="AG7384" s="9"/>
      <c r="AT7384" s="4"/>
      <c r="AU7384" s="4"/>
      <c r="BA7384" s="4"/>
      <c r="BB7384" s="4"/>
    </row>
    <row r="7385" spans="15:54" x14ac:dyDescent="0.4">
      <c r="O7385" s="4"/>
      <c r="P7385" s="4"/>
      <c r="V7385" s="4"/>
      <c r="W7385" s="4"/>
      <c r="AG7385" s="9"/>
      <c r="AT7385" s="4"/>
      <c r="AU7385" s="4"/>
      <c r="BA7385" s="4"/>
      <c r="BB7385" s="4"/>
    </row>
    <row r="7386" spans="15:54" x14ac:dyDescent="0.4">
      <c r="O7386" s="4"/>
      <c r="P7386" s="4"/>
      <c r="V7386" s="4"/>
      <c r="W7386" s="4"/>
      <c r="AG7386" s="9"/>
      <c r="AT7386" s="4"/>
      <c r="AU7386" s="4"/>
      <c r="BA7386" s="4"/>
      <c r="BB7386" s="4"/>
    </row>
    <row r="7387" spans="15:54" x14ac:dyDescent="0.4">
      <c r="O7387" s="4"/>
      <c r="P7387" s="4"/>
      <c r="V7387" s="4"/>
      <c r="W7387" s="4"/>
      <c r="AG7387" s="9"/>
      <c r="AT7387" s="4"/>
      <c r="AU7387" s="4"/>
      <c r="BA7387" s="4"/>
      <c r="BB7387" s="4"/>
    </row>
    <row r="7388" spans="15:54" x14ac:dyDescent="0.4">
      <c r="O7388" s="4"/>
      <c r="P7388" s="4"/>
      <c r="V7388" s="4"/>
      <c r="W7388" s="4"/>
      <c r="AG7388" s="9"/>
      <c r="AT7388" s="4"/>
      <c r="AU7388" s="4"/>
      <c r="BA7388" s="4"/>
      <c r="BB7388" s="4"/>
    </row>
    <row r="7389" spans="15:54" x14ac:dyDescent="0.4">
      <c r="O7389" s="4"/>
      <c r="P7389" s="4"/>
      <c r="V7389" s="4"/>
      <c r="W7389" s="4"/>
      <c r="AG7389" s="9"/>
      <c r="AT7389" s="4"/>
      <c r="AU7389" s="4"/>
      <c r="BA7389" s="4"/>
      <c r="BB7389" s="4"/>
    </row>
    <row r="7390" spans="15:54" x14ac:dyDescent="0.4">
      <c r="O7390" s="4"/>
      <c r="P7390" s="4"/>
      <c r="V7390" s="4"/>
      <c r="W7390" s="4"/>
      <c r="AG7390" s="9"/>
      <c r="AT7390" s="4"/>
      <c r="AU7390" s="4"/>
      <c r="BA7390" s="4"/>
      <c r="BB7390" s="4"/>
    </row>
    <row r="7391" spans="15:54" x14ac:dyDescent="0.4">
      <c r="O7391" s="4"/>
      <c r="P7391" s="4"/>
      <c r="V7391" s="4"/>
      <c r="W7391" s="4"/>
      <c r="AG7391" s="9"/>
      <c r="AT7391" s="4"/>
      <c r="AU7391" s="4"/>
      <c r="BA7391" s="4"/>
      <c r="BB7391" s="4"/>
    </row>
    <row r="7392" spans="15:54" x14ac:dyDescent="0.4">
      <c r="O7392" s="4"/>
      <c r="P7392" s="4"/>
      <c r="V7392" s="4"/>
      <c r="W7392" s="4"/>
      <c r="AG7392" s="9"/>
      <c r="AT7392" s="4"/>
      <c r="AU7392" s="4"/>
      <c r="BA7392" s="4"/>
      <c r="BB7392" s="4"/>
    </row>
    <row r="7393" spans="15:54" x14ac:dyDescent="0.4">
      <c r="O7393" s="4"/>
      <c r="P7393" s="4"/>
      <c r="V7393" s="4"/>
      <c r="W7393" s="4"/>
      <c r="AG7393" s="9"/>
      <c r="AT7393" s="4"/>
      <c r="AU7393" s="4"/>
      <c r="BA7393" s="4"/>
      <c r="BB7393" s="4"/>
    </row>
    <row r="7394" spans="15:54" x14ac:dyDescent="0.4">
      <c r="O7394" s="4"/>
      <c r="P7394" s="4"/>
      <c r="V7394" s="4"/>
      <c r="W7394" s="4"/>
      <c r="AG7394" s="9"/>
      <c r="AT7394" s="4"/>
      <c r="AU7394" s="4"/>
      <c r="BA7394" s="4"/>
      <c r="BB7394" s="4"/>
    </row>
    <row r="7395" spans="15:54" x14ac:dyDescent="0.4">
      <c r="O7395" s="4"/>
      <c r="P7395" s="4"/>
      <c r="V7395" s="4"/>
      <c r="W7395" s="4"/>
      <c r="AG7395" s="9"/>
      <c r="AT7395" s="4"/>
      <c r="AU7395" s="4"/>
      <c r="BA7395" s="4"/>
      <c r="BB7395" s="4"/>
    </row>
    <row r="7396" spans="15:54" x14ac:dyDescent="0.4">
      <c r="O7396" s="4"/>
      <c r="P7396" s="4"/>
      <c r="V7396" s="4"/>
      <c r="W7396" s="4"/>
      <c r="AT7396" s="4"/>
      <c r="AU7396" s="4"/>
      <c r="BA7396" s="4"/>
      <c r="BB7396" s="4"/>
    </row>
    <row r="7397" spans="15:54" x14ac:dyDescent="0.4">
      <c r="O7397" s="4"/>
      <c r="P7397" s="4"/>
      <c r="V7397" s="4"/>
      <c r="W7397" s="4"/>
      <c r="AT7397" s="4"/>
      <c r="AU7397" s="4"/>
      <c r="BA7397" s="4"/>
      <c r="BB7397" s="4"/>
    </row>
    <row r="7398" spans="15:54" x14ac:dyDescent="0.4">
      <c r="O7398" s="4"/>
      <c r="P7398" s="4"/>
      <c r="V7398" s="4"/>
      <c r="W7398" s="4"/>
      <c r="AG7398" s="9"/>
      <c r="AT7398" s="4"/>
      <c r="AU7398" s="4"/>
      <c r="BA7398" s="4"/>
      <c r="BB7398" s="4"/>
    </row>
    <row r="7399" spans="15:54" x14ac:dyDescent="0.4">
      <c r="O7399" s="4"/>
      <c r="P7399" s="4"/>
      <c r="V7399" s="4"/>
      <c r="W7399" s="4"/>
      <c r="AG7399" s="9"/>
      <c r="AT7399" s="4"/>
      <c r="AU7399" s="4"/>
      <c r="BA7399" s="4"/>
      <c r="BB7399" s="4"/>
    </row>
    <row r="7400" spans="15:54" x14ac:dyDescent="0.4">
      <c r="O7400" s="4"/>
      <c r="P7400" s="4"/>
      <c r="V7400" s="4"/>
      <c r="W7400" s="4"/>
      <c r="AG7400" s="9"/>
      <c r="AT7400" s="4"/>
      <c r="AU7400" s="4"/>
      <c r="BA7400" s="4"/>
      <c r="BB7400" s="4"/>
    </row>
    <row r="7401" spans="15:54" x14ac:dyDescent="0.4">
      <c r="O7401" s="4"/>
      <c r="P7401" s="4"/>
      <c r="V7401" s="4"/>
      <c r="W7401" s="4"/>
      <c r="AG7401" s="9"/>
      <c r="AT7401" s="4"/>
      <c r="AU7401" s="4"/>
      <c r="BA7401" s="4"/>
      <c r="BB7401" s="4"/>
    </row>
    <row r="7402" spans="15:54" x14ac:dyDescent="0.4">
      <c r="O7402" s="4"/>
      <c r="P7402" s="4"/>
      <c r="V7402" s="4"/>
      <c r="W7402" s="4"/>
      <c r="AG7402" s="9"/>
      <c r="AT7402" s="4"/>
      <c r="AU7402" s="4"/>
      <c r="BA7402" s="4"/>
      <c r="BB7402" s="4"/>
    </row>
    <row r="7403" spans="15:54" x14ac:dyDescent="0.4">
      <c r="O7403" s="4"/>
      <c r="P7403" s="4"/>
      <c r="V7403" s="4"/>
      <c r="W7403" s="4"/>
      <c r="AG7403" s="9"/>
      <c r="AT7403" s="4"/>
      <c r="AU7403" s="4"/>
      <c r="BA7403" s="4"/>
      <c r="BB7403" s="4"/>
    </row>
    <row r="7404" spans="15:54" x14ac:dyDescent="0.4">
      <c r="O7404" s="4"/>
      <c r="P7404" s="4"/>
      <c r="V7404" s="4"/>
      <c r="W7404" s="4"/>
      <c r="AG7404" s="9"/>
      <c r="AT7404" s="4"/>
      <c r="AU7404" s="4"/>
      <c r="BA7404" s="4"/>
      <c r="BB7404" s="4"/>
    </row>
    <row r="7405" spans="15:54" x14ac:dyDescent="0.4">
      <c r="O7405" s="4"/>
      <c r="P7405" s="4"/>
      <c r="V7405" s="4"/>
      <c r="W7405" s="4"/>
      <c r="AG7405" s="9"/>
      <c r="AT7405" s="4"/>
      <c r="AU7405" s="4"/>
      <c r="BA7405" s="4"/>
      <c r="BB7405" s="4"/>
    </row>
    <row r="7406" spans="15:54" x14ac:dyDescent="0.4">
      <c r="O7406" s="4"/>
      <c r="P7406" s="4"/>
      <c r="V7406" s="4"/>
      <c r="W7406" s="4"/>
      <c r="AG7406" s="9"/>
      <c r="AT7406" s="4"/>
      <c r="AU7406" s="4"/>
      <c r="BA7406" s="4"/>
      <c r="BB7406" s="4"/>
    </row>
    <row r="7407" spans="15:54" x14ac:dyDescent="0.4">
      <c r="O7407" s="4"/>
      <c r="P7407" s="4"/>
      <c r="V7407" s="4"/>
      <c r="W7407" s="4"/>
      <c r="AG7407" s="9"/>
      <c r="AT7407" s="4"/>
      <c r="AU7407" s="4"/>
      <c r="BA7407" s="4"/>
      <c r="BB7407" s="4"/>
    </row>
    <row r="7408" spans="15:54" x14ac:dyDescent="0.4">
      <c r="O7408" s="4"/>
      <c r="P7408" s="4"/>
      <c r="V7408" s="4"/>
      <c r="W7408" s="4"/>
      <c r="AG7408" s="9"/>
      <c r="AT7408" s="4"/>
      <c r="AU7408" s="4"/>
      <c r="BA7408" s="4"/>
      <c r="BB7408" s="4"/>
    </row>
    <row r="7409" spans="15:54" x14ac:dyDescent="0.4">
      <c r="O7409" s="4"/>
      <c r="P7409" s="4"/>
      <c r="V7409" s="4"/>
      <c r="W7409" s="4"/>
      <c r="AG7409" s="9"/>
      <c r="AT7409" s="4"/>
      <c r="AU7409" s="4"/>
      <c r="BA7409" s="4"/>
      <c r="BB7409" s="4"/>
    </row>
    <row r="7410" spans="15:54" x14ac:dyDescent="0.4">
      <c r="O7410" s="4"/>
      <c r="P7410" s="4"/>
      <c r="V7410" s="4"/>
      <c r="W7410" s="4"/>
      <c r="AG7410" s="9"/>
      <c r="AT7410" s="4"/>
      <c r="AU7410" s="4"/>
      <c r="BA7410" s="4"/>
      <c r="BB7410" s="4"/>
    </row>
    <row r="7411" spans="15:54" x14ac:dyDescent="0.4">
      <c r="O7411" s="4"/>
      <c r="P7411" s="4"/>
      <c r="V7411" s="4"/>
      <c r="W7411" s="4"/>
      <c r="AG7411" s="9"/>
      <c r="AT7411" s="4"/>
      <c r="AU7411" s="4"/>
      <c r="BA7411" s="4"/>
      <c r="BB7411" s="4"/>
    </row>
    <row r="7412" spans="15:54" x14ac:dyDescent="0.4">
      <c r="O7412" s="4"/>
      <c r="P7412" s="4"/>
      <c r="V7412" s="4"/>
      <c r="W7412" s="4"/>
      <c r="AG7412" s="9"/>
      <c r="AT7412" s="4"/>
      <c r="AU7412" s="4"/>
      <c r="BA7412" s="4"/>
      <c r="BB7412" s="4"/>
    </row>
    <row r="7413" spans="15:54" x14ac:dyDescent="0.4">
      <c r="O7413" s="4"/>
      <c r="P7413" s="4"/>
      <c r="V7413" s="4"/>
      <c r="W7413" s="4"/>
      <c r="AG7413" s="9"/>
      <c r="AT7413" s="4"/>
      <c r="AU7413" s="4"/>
      <c r="BA7413" s="4"/>
      <c r="BB7413" s="4"/>
    </row>
    <row r="7414" spans="15:54" x14ac:dyDescent="0.4">
      <c r="O7414" s="4"/>
      <c r="P7414" s="4"/>
      <c r="V7414" s="4"/>
      <c r="W7414" s="4"/>
      <c r="AG7414" s="9"/>
      <c r="AT7414" s="4"/>
      <c r="AU7414" s="4"/>
      <c r="BA7414" s="4"/>
      <c r="BB7414" s="4"/>
    </row>
    <row r="7415" spans="15:54" x14ac:dyDescent="0.4">
      <c r="O7415" s="4"/>
      <c r="P7415" s="4"/>
      <c r="V7415" s="4"/>
      <c r="W7415" s="4"/>
      <c r="AG7415" s="9"/>
      <c r="AT7415" s="4"/>
      <c r="AU7415" s="4"/>
      <c r="BA7415" s="4"/>
      <c r="BB7415" s="4"/>
    </row>
    <row r="7416" spans="15:54" x14ac:dyDescent="0.4">
      <c r="O7416" s="4"/>
      <c r="P7416" s="4"/>
      <c r="V7416" s="4"/>
      <c r="W7416" s="4"/>
      <c r="AG7416" s="9"/>
      <c r="AT7416" s="4"/>
      <c r="AU7416" s="4"/>
      <c r="BA7416" s="4"/>
      <c r="BB7416" s="4"/>
    </row>
    <row r="7417" spans="15:54" x14ac:dyDescent="0.4">
      <c r="O7417" s="4"/>
      <c r="P7417" s="4"/>
      <c r="V7417" s="4"/>
      <c r="W7417" s="4"/>
      <c r="AT7417" s="4"/>
      <c r="AU7417" s="4"/>
      <c r="BA7417" s="4"/>
      <c r="BB7417" s="4"/>
    </row>
    <row r="7418" spans="15:54" x14ac:dyDescent="0.4">
      <c r="O7418" s="4"/>
      <c r="P7418" s="4"/>
      <c r="V7418" s="4"/>
      <c r="W7418" s="4"/>
      <c r="AG7418" s="9"/>
      <c r="AT7418" s="4"/>
      <c r="AU7418" s="4"/>
      <c r="BA7418" s="4"/>
      <c r="BB7418" s="4"/>
    </row>
    <row r="7419" spans="15:54" x14ac:dyDescent="0.4">
      <c r="O7419" s="4"/>
      <c r="P7419" s="4"/>
      <c r="V7419" s="4"/>
      <c r="W7419" s="4"/>
      <c r="AG7419" s="9"/>
      <c r="AT7419" s="4"/>
      <c r="AU7419" s="4"/>
      <c r="BA7419" s="4"/>
      <c r="BB7419" s="4"/>
    </row>
    <row r="7420" spans="15:54" x14ac:dyDescent="0.4">
      <c r="O7420" s="4"/>
      <c r="P7420" s="4"/>
      <c r="V7420" s="4"/>
      <c r="W7420" s="4"/>
      <c r="AG7420" s="9"/>
      <c r="AT7420" s="4"/>
      <c r="AU7420" s="4"/>
      <c r="BA7420" s="4"/>
      <c r="BB7420" s="4"/>
    </row>
    <row r="7421" spans="15:54" x14ac:dyDescent="0.4">
      <c r="O7421" s="4"/>
      <c r="P7421" s="4"/>
      <c r="V7421" s="4"/>
      <c r="W7421" s="4"/>
      <c r="AG7421" s="9"/>
      <c r="AT7421" s="4"/>
      <c r="AU7421" s="4"/>
      <c r="BA7421" s="4"/>
      <c r="BB7421" s="4"/>
    </row>
    <row r="7422" spans="15:54" x14ac:dyDescent="0.4">
      <c r="O7422" s="4"/>
      <c r="P7422" s="4"/>
      <c r="V7422" s="4"/>
      <c r="W7422" s="4"/>
      <c r="AG7422" s="9"/>
      <c r="AT7422" s="4"/>
      <c r="AU7422" s="4"/>
      <c r="BA7422" s="4"/>
      <c r="BB7422" s="4"/>
    </row>
    <row r="7423" spans="15:54" x14ac:dyDescent="0.4">
      <c r="O7423" s="4"/>
      <c r="P7423" s="4"/>
      <c r="V7423" s="4"/>
      <c r="W7423" s="4"/>
      <c r="AG7423" s="9"/>
      <c r="AT7423" s="4"/>
      <c r="AU7423" s="4"/>
      <c r="BA7423" s="4"/>
      <c r="BB7423" s="4"/>
    </row>
    <row r="7424" spans="15:54" x14ac:dyDescent="0.4">
      <c r="O7424" s="4"/>
      <c r="P7424" s="4"/>
      <c r="V7424" s="4"/>
      <c r="W7424" s="4"/>
      <c r="AG7424" s="9"/>
      <c r="AT7424" s="4"/>
      <c r="AU7424" s="4"/>
      <c r="BA7424" s="4"/>
      <c r="BB7424" s="4"/>
    </row>
    <row r="7425" spans="15:54" x14ac:dyDescent="0.4">
      <c r="O7425" s="4"/>
      <c r="P7425" s="4"/>
      <c r="V7425" s="4"/>
      <c r="W7425" s="4"/>
      <c r="AG7425" s="9"/>
      <c r="AT7425" s="4"/>
      <c r="AU7425" s="4"/>
      <c r="BA7425" s="4"/>
      <c r="BB7425" s="4"/>
    </row>
    <row r="7426" spans="15:54" x14ac:dyDescent="0.4">
      <c r="O7426" s="4"/>
      <c r="P7426" s="4"/>
      <c r="V7426" s="4"/>
      <c r="W7426" s="4"/>
      <c r="AG7426" s="9"/>
      <c r="AT7426" s="4"/>
      <c r="AU7426" s="4"/>
      <c r="BA7426" s="4"/>
      <c r="BB7426" s="4"/>
    </row>
    <row r="7427" spans="15:54" x14ac:dyDescent="0.4">
      <c r="O7427" s="4"/>
      <c r="P7427" s="4"/>
      <c r="V7427" s="4"/>
      <c r="W7427" s="4"/>
      <c r="AG7427" s="9"/>
      <c r="AT7427" s="4"/>
      <c r="AU7427" s="4"/>
      <c r="BA7427" s="4"/>
      <c r="BB7427" s="4"/>
    </row>
    <row r="7428" spans="15:54" x14ac:dyDescent="0.4">
      <c r="O7428" s="4"/>
      <c r="P7428" s="4"/>
      <c r="V7428" s="4"/>
      <c r="W7428" s="4"/>
      <c r="AG7428" s="9"/>
      <c r="AT7428" s="4"/>
      <c r="AU7428" s="4"/>
      <c r="BA7428" s="4"/>
      <c r="BB7428" s="4"/>
    </row>
    <row r="7429" spans="15:54" x14ac:dyDescent="0.4">
      <c r="O7429" s="4"/>
      <c r="P7429" s="4"/>
      <c r="V7429" s="4"/>
      <c r="W7429" s="4"/>
      <c r="AG7429" s="9"/>
      <c r="AT7429" s="4"/>
      <c r="AU7429" s="4"/>
      <c r="BA7429" s="4"/>
      <c r="BB7429" s="4"/>
    </row>
    <row r="7430" spans="15:54" x14ac:dyDescent="0.4">
      <c r="O7430" s="4"/>
      <c r="P7430" s="4"/>
      <c r="V7430" s="4"/>
      <c r="W7430" s="4"/>
      <c r="AG7430" s="9"/>
      <c r="AT7430" s="4"/>
      <c r="AU7430" s="4"/>
      <c r="BA7430" s="4"/>
      <c r="BB7430" s="4"/>
    </row>
    <row r="7431" spans="15:54" x14ac:dyDescent="0.4">
      <c r="O7431" s="4"/>
      <c r="P7431" s="4"/>
      <c r="V7431" s="4"/>
      <c r="W7431" s="4"/>
      <c r="AG7431" s="9"/>
      <c r="AT7431" s="4"/>
      <c r="AU7431" s="4"/>
      <c r="BA7431" s="4"/>
      <c r="BB7431" s="4"/>
    </row>
    <row r="7432" spans="15:54" x14ac:dyDescent="0.4">
      <c r="O7432" s="4"/>
      <c r="P7432" s="4"/>
      <c r="V7432" s="4"/>
      <c r="W7432" s="4"/>
      <c r="AG7432" s="9"/>
      <c r="AT7432" s="4"/>
      <c r="AU7432" s="4"/>
      <c r="BA7432" s="4"/>
      <c r="BB7432" s="4"/>
    </row>
    <row r="7433" spans="15:54" x14ac:dyDescent="0.4">
      <c r="O7433" s="4"/>
      <c r="P7433" s="4"/>
      <c r="V7433" s="4"/>
      <c r="W7433" s="4"/>
      <c r="AG7433" s="9"/>
      <c r="AT7433" s="4"/>
      <c r="AU7433" s="4"/>
      <c r="BA7433" s="4"/>
      <c r="BB7433" s="4"/>
    </row>
    <row r="7434" spans="15:54" x14ac:dyDescent="0.4">
      <c r="O7434" s="4"/>
      <c r="P7434" s="4"/>
      <c r="V7434" s="4"/>
      <c r="W7434" s="4"/>
      <c r="AG7434" s="9"/>
      <c r="AT7434" s="4"/>
      <c r="AU7434" s="4"/>
      <c r="BA7434" s="4"/>
      <c r="BB7434" s="4"/>
    </row>
    <row r="7435" spans="15:54" x14ac:dyDescent="0.4">
      <c r="O7435" s="4"/>
      <c r="P7435" s="4"/>
      <c r="V7435" s="4"/>
      <c r="W7435" s="4"/>
      <c r="AG7435" s="9"/>
      <c r="AT7435" s="4"/>
      <c r="AU7435" s="4"/>
      <c r="BA7435" s="4"/>
      <c r="BB7435" s="4"/>
    </row>
    <row r="7436" spans="15:54" x14ac:dyDescent="0.4">
      <c r="O7436" s="4"/>
      <c r="P7436" s="4"/>
      <c r="V7436" s="4"/>
      <c r="W7436" s="4"/>
      <c r="AG7436" s="9"/>
      <c r="AT7436" s="4"/>
      <c r="AU7436" s="4"/>
      <c r="BA7436" s="4"/>
      <c r="BB7436" s="4"/>
    </row>
    <row r="7437" spans="15:54" x14ac:dyDescent="0.4">
      <c r="O7437" s="4"/>
      <c r="P7437" s="4"/>
      <c r="V7437" s="4"/>
      <c r="W7437" s="4"/>
      <c r="AG7437" s="9"/>
      <c r="AT7437" s="4"/>
      <c r="AU7437" s="4"/>
      <c r="BA7437" s="4"/>
      <c r="BB7437" s="4"/>
    </row>
    <row r="7438" spans="15:54" x14ac:dyDescent="0.4">
      <c r="O7438" s="4"/>
      <c r="P7438" s="4"/>
      <c r="V7438" s="4"/>
      <c r="W7438" s="4"/>
      <c r="AG7438" s="9"/>
      <c r="AT7438" s="4"/>
      <c r="AU7438" s="4"/>
      <c r="BA7438" s="4"/>
      <c r="BB7438" s="4"/>
    </row>
    <row r="7439" spans="15:54" x14ac:dyDescent="0.4">
      <c r="O7439" s="4"/>
      <c r="P7439" s="4"/>
      <c r="V7439" s="4"/>
      <c r="W7439" s="4"/>
      <c r="AG7439" s="9"/>
      <c r="AT7439" s="4"/>
      <c r="AU7439" s="4"/>
      <c r="BA7439" s="4"/>
      <c r="BB7439" s="4"/>
    </row>
    <row r="7440" spans="15:54" x14ac:dyDescent="0.4">
      <c r="O7440" s="4"/>
      <c r="P7440" s="4"/>
      <c r="V7440" s="4"/>
      <c r="W7440" s="4"/>
      <c r="AG7440" s="9"/>
      <c r="AT7440" s="4"/>
      <c r="AU7440" s="4"/>
      <c r="BA7440" s="4"/>
      <c r="BB7440" s="4"/>
    </row>
    <row r="7441" spans="15:54" x14ac:dyDescent="0.4">
      <c r="O7441" s="4"/>
      <c r="P7441" s="4"/>
      <c r="V7441" s="4"/>
      <c r="W7441" s="4"/>
      <c r="AG7441" s="9"/>
      <c r="AT7441" s="4"/>
      <c r="AU7441" s="4"/>
      <c r="BA7441" s="4"/>
      <c r="BB7441" s="4"/>
    </row>
    <row r="7442" spans="15:54" x14ac:dyDescent="0.4">
      <c r="O7442" s="4"/>
      <c r="P7442" s="4"/>
      <c r="V7442" s="4"/>
      <c r="W7442" s="4"/>
      <c r="AG7442" s="9"/>
      <c r="AT7442" s="4"/>
      <c r="AU7442" s="4"/>
      <c r="BA7442" s="4"/>
      <c r="BB7442" s="4"/>
    </row>
    <row r="7443" spans="15:54" x14ac:dyDescent="0.4">
      <c r="O7443" s="4"/>
      <c r="P7443" s="4"/>
      <c r="V7443" s="4"/>
      <c r="W7443" s="4"/>
      <c r="AG7443" s="9"/>
      <c r="AT7443" s="4"/>
      <c r="AU7443" s="4"/>
      <c r="BA7443" s="4"/>
      <c r="BB7443" s="4"/>
    </row>
    <row r="7444" spans="15:54" x14ac:dyDescent="0.4">
      <c r="O7444" s="4"/>
      <c r="P7444" s="4"/>
      <c r="V7444" s="4"/>
      <c r="W7444" s="4"/>
      <c r="AG7444" s="9"/>
      <c r="AT7444" s="4"/>
      <c r="AU7444" s="4"/>
      <c r="BA7444" s="4"/>
      <c r="BB7444" s="4"/>
    </row>
    <row r="7445" spans="15:54" x14ac:dyDescent="0.4">
      <c r="O7445" s="4"/>
      <c r="P7445" s="4"/>
      <c r="V7445" s="4"/>
      <c r="W7445" s="4"/>
      <c r="AG7445" s="9"/>
      <c r="AT7445" s="4"/>
      <c r="AU7445" s="4"/>
      <c r="BA7445" s="4"/>
      <c r="BB7445" s="4"/>
    </row>
    <row r="7446" spans="15:54" x14ac:dyDescent="0.4">
      <c r="O7446" s="4"/>
      <c r="P7446" s="4"/>
      <c r="V7446" s="4"/>
      <c r="W7446" s="4"/>
      <c r="AG7446" s="9"/>
      <c r="AT7446" s="4"/>
      <c r="AU7446" s="4"/>
      <c r="BA7446" s="4"/>
      <c r="BB7446" s="4"/>
    </row>
    <row r="7447" spans="15:54" x14ac:dyDescent="0.4">
      <c r="O7447" s="4"/>
      <c r="P7447" s="4"/>
      <c r="V7447" s="4"/>
      <c r="W7447" s="4"/>
      <c r="AG7447" s="9"/>
      <c r="AT7447" s="4"/>
      <c r="AU7447" s="4"/>
      <c r="BA7447" s="4"/>
      <c r="BB7447" s="4"/>
    </row>
    <row r="7448" spans="15:54" x14ac:dyDescent="0.4">
      <c r="O7448" s="4"/>
      <c r="P7448" s="4"/>
      <c r="V7448" s="4"/>
      <c r="W7448" s="4"/>
      <c r="AG7448" s="9"/>
      <c r="AT7448" s="4"/>
      <c r="AU7448" s="4"/>
      <c r="BA7448" s="4"/>
      <c r="BB7448" s="4"/>
    </row>
    <row r="7449" spans="15:54" x14ac:dyDescent="0.4">
      <c r="O7449" s="4"/>
      <c r="P7449" s="4"/>
      <c r="V7449" s="4"/>
      <c r="W7449" s="4"/>
      <c r="AG7449" s="9"/>
      <c r="AT7449" s="4"/>
      <c r="AU7449" s="4"/>
      <c r="BA7449" s="4"/>
      <c r="BB7449" s="4"/>
    </row>
    <row r="7450" spans="15:54" x14ac:dyDescent="0.4">
      <c r="O7450" s="4"/>
      <c r="P7450" s="4"/>
      <c r="V7450" s="4"/>
      <c r="W7450" s="4"/>
      <c r="AG7450" s="9"/>
      <c r="AT7450" s="4"/>
      <c r="AU7450" s="4"/>
      <c r="BA7450" s="4"/>
      <c r="BB7450" s="4"/>
    </row>
    <row r="7451" spans="15:54" x14ac:dyDescent="0.4">
      <c r="O7451" s="4"/>
      <c r="P7451" s="4"/>
      <c r="V7451" s="4"/>
      <c r="W7451" s="4"/>
      <c r="AG7451" s="9"/>
      <c r="AT7451" s="4"/>
      <c r="AU7451" s="4"/>
      <c r="BA7451" s="4"/>
      <c r="BB7451" s="4"/>
    </row>
    <row r="7452" spans="15:54" x14ac:dyDescent="0.4">
      <c r="O7452" s="4"/>
      <c r="P7452" s="4"/>
      <c r="V7452" s="4"/>
      <c r="W7452" s="4"/>
      <c r="AG7452" s="9"/>
      <c r="AT7452" s="4"/>
      <c r="AU7452" s="4"/>
      <c r="BA7452" s="4"/>
      <c r="BB7452" s="4"/>
    </row>
    <row r="7453" spans="15:54" x14ac:dyDescent="0.4">
      <c r="O7453" s="4"/>
      <c r="P7453" s="4"/>
      <c r="V7453" s="4"/>
      <c r="W7453" s="4"/>
      <c r="AG7453" s="9"/>
      <c r="AT7453" s="4"/>
      <c r="AU7453" s="4"/>
      <c r="BA7453" s="4"/>
      <c r="BB7453" s="4"/>
    </row>
    <row r="7454" spans="15:54" x14ac:dyDescent="0.4">
      <c r="O7454" s="4"/>
      <c r="P7454" s="4"/>
      <c r="V7454" s="4"/>
      <c r="W7454" s="4"/>
      <c r="AG7454" s="9"/>
      <c r="AT7454" s="4"/>
      <c r="AU7454" s="4"/>
      <c r="BA7454" s="4"/>
      <c r="BB7454" s="4"/>
    </row>
    <row r="7455" spans="15:54" x14ac:dyDescent="0.4">
      <c r="O7455" s="4"/>
      <c r="P7455" s="4"/>
      <c r="V7455" s="4"/>
      <c r="W7455" s="4"/>
      <c r="AG7455" s="9"/>
      <c r="AT7455" s="4"/>
      <c r="AU7455" s="4"/>
      <c r="BA7455" s="4"/>
      <c r="BB7455" s="4"/>
    </row>
    <row r="7456" spans="15:54" x14ac:dyDescent="0.4">
      <c r="O7456" s="4"/>
      <c r="P7456" s="4"/>
      <c r="V7456" s="4"/>
      <c r="W7456" s="4"/>
      <c r="AG7456" s="9"/>
      <c r="AT7456" s="4"/>
      <c r="AU7456" s="4"/>
      <c r="BA7456" s="4"/>
      <c r="BB7456" s="4"/>
    </row>
    <row r="7457" spans="15:54" x14ac:dyDescent="0.4">
      <c r="O7457" s="4"/>
      <c r="P7457" s="4"/>
      <c r="V7457" s="4"/>
      <c r="W7457" s="4"/>
      <c r="AG7457" s="9"/>
      <c r="AT7457" s="4"/>
      <c r="AU7457" s="4"/>
      <c r="BA7457" s="4"/>
      <c r="BB7457" s="4"/>
    </row>
    <row r="7458" spans="15:54" x14ac:dyDescent="0.4">
      <c r="O7458" s="4"/>
      <c r="P7458" s="4"/>
      <c r="V7458" s="4"/>
      <c r="W7458" s="4"/>
      <c r="AG7458" s="9"/>
      <c r="AT7458" s="4"/>
      <c r="AU7458" s="4"/>
      <c r="BA7458" s="4"/>
      <c r="BB7458" s="4"/>
    </row>
    <row r="7459" spans="15:54" x14ac:dyDescent="0.4">
      <c r="O7459" s="4"/>
      <c r="P7459" s="4"/>
      <c r="V7459" s="4"/>
      <c r="W7459" s="4"/>
      <c r="AG7459" s="9"/>
      <c r="AT7459" s="4"/>
      <c r="AU7459" s="4"/>
      <c r="BA7459" s="4"/>
      <c r="BB7459" s="4"/>
    </row>
    <row r="7460" spans="15:54" x14ac:dyDescent="0.4">
      <c r="O7460" s="4"/>
      <c r="P7460" s="4"/>
      <c r="V7460" s="4"/>
      <c r="W7460" s="4"/>
      <c r="AG7460" s="9"/>
      <c r="AT7460" s="4"/>
      <c r="AU7460" s="4"/>
      <c r="BA7460" s="4"/>
      <c r="BB7460" s="4"/>
    </row>
    <row r="7461" spans="15:54" x14ac:dyDescent="0.4">
      <c r="O7461" s="4"/>
      <c r="P7461" s="4"/>
      <c r="V7461" s="4"/>
      <c r="W7461" s="4"/>
      <c r="AG7461" s="9"/>
      <c r="AT7461" s="4"/>
      <c r="AU7461" s="4"/>
      <c r="BA7461" s="4"/>
      <c r="BB7461" s="4"/>
    </row>
    <row r="7462" spans="15:54" x14ac:dyDescent="0.4">
      <c r="O7462" s="4"/>
      <c r="P7462" s="4"/>
      <c r="V7462" s="4"/>
      <c r="W7462" s="4"/>
      <c r="AG7462" s="9"/>
      <c r="AT7462" s="4"/>
      <c r="AU7462" s="4"/>
      <c r="BA7462" s="4"/>
      <c r="BB7462" s="4"/>
    </row>
    <row r="7463" spans="15:54" x14ac:dyDescent="0.4">
      <c r="O7463" s="4"/>
      <c r="P7463" s="4"/>
      <c r="V7463" s="4"/>
      <c r="W7463" s="4"/>
      <c r="AG7463" s="9"/>
      <c r="AT7463" s="4"/>
      <c r="AU7463" s="4"/>
      <c r="BA7463" s="4"/>
      <c r="BB7463" s="4"/>
    </row>
    <row r="7464" spans="15:54" x14ac:dyDescent="0.4">
      <c r="O7464" s="4"/>
      <c r="P7464" s="4"/>
      <c r="V7464" s="4"/>
      <c r="W7464" s="4"/>
      <c r="AG7464" s="9"/>
      <c r="AT7464" s="4"/>
      <c r="AU7464" s="4"/>
      <c r="BA7464" s="4"/>
      <c r="BB7464" s="4"/>
    </row>
    <row r="7465" spans="15:54" x14ac:dyDescent="0.4">
      <c r="O7465" s="4"/>
      <c r="P7465" s="4"/>
      <c r="V7465" s="4"/>
      <c r="W7465" s="4"/>
      <c r="AG7465" s="9"/>
      <c r="AT7465" s="4"/>
      <c r="AU7465" s="4"/>
      <c r="BA7465" s="4"/>
      <c r="BB7465" s="4"/>
    </row>
    <row r="7466" spans="15:54" x14ac:dyDescent="0.4">
      <c r="O7466" s="4"/>
      <c r="P7466" s="4"/>
      <c r="V7466" s="4"/>
      <c r="W7466" s="4"/>
      <c r="AG7466" s="9"/>
      <c r="AT7466" s="4"/>
      <c r="AU7466" s="4"/>
      <c r="BA7466" s="4"/>
      <c r="BB7466" s="4"/>
    </row>
    <row r="7467" spans="15:54" x14ac:dyDescent="0.4">
      <c r="O7467" s="4"/>
      <c r="P7467" s="4"/>
      <c r="V7467" s="4"/>
      <c r="W7467" s="4"/>
      <c r="AG7467" s="9"/>
      <c r="AT7467" s="4"/>
      <c r="AU7467" s="4"/>
      <c r="BA7467" s="4"/>
      <c r="BB7467" s="4"/>
    </row>
    <row r="7468" spans="15:54" x14ac:dyDescent="0.4">
      <c r="O7468" s="4"/>
      <c r="P7468" s="4"/>
      <c r="V7468" s="4"/>
      <c r="W7468" s="4"/>
      <c r="AG7468" s="9"/>
      <c r="AT7468" s="4"/>
      <c r="AU7468" s="4"/>
      <c r="BA7468" s="4"/>
      <c r="BB7468" s="4"/>
    </row>
    <row r="7469" spans="15:54" x14ac:dyDescent="0.4">
      <c r="O7469" s="4"/>
      <c r="P7469" s="4"/>
      <c r="V7469" s="4"/>
      <c r="W7469" s="4"/>
      <c r="AG7469" s="9"/>
      <c r="AT7469" s="4"/>
      <c r="AU7469" s="4"/>
      <c r="BA7469" s="4"/>
      <c r="BB7469" s="4"/>
    </row>
    <row r="7470" spans="15:54" x14ac:dyDescent="0.4">
      <c r="O7470" s="4"/>
      <c r="P7470" s="4"/>
      <c r="V7470" s="4"/>
      <c r="W7470" s="4"/>
      <c r="AG7470" s="9"/>
      <c r="AT7470" s="4"/>
      <c r="AU7470" s="4"/>
      <c r="BA7470" s="4"/>
      <c r="BB7470" s="4"/>
    </row>
    <row r="7471" spans="15:54" x14ac:dyDescent="0.4">
      <c r="O7471" s="4"/>
      <c r="P7471" s="4"/>
      <c r="V7471" s="4"/>
      <c r="W7471" s="4"/>
      <c r="AG7471" s="9"/>
      <c r="AT7471" s="4"/>
      <c r="AU7471" s="4"/>
      <c r="BA7471" s="4"/>
      <c r="BB7471" s="4"/>
    </row>
    <row r="7472" spans="15:54" x14ac:dyDescent="0.4">
      <c r="O7472" s="4"/>
      <c r="P7472" s="4"/>
      <c r="V7472" s="4"/>
      <c r="W7472" s="4"/>
      <c r="AG7472" s="9"/>
      <c r="AT7472" s="4"/>
      <c r="AU7472" s="4"/>
      <c r="BA7472" s="4"/>
      <c r="BB7472" s="4"/>
    </row>
    <row r="7473" spans="15:54" x14ac:dyDescent="0.4">
      <c r="O7473" s="4"/>
      <c r="P7473" s="4"/>
      <c r="V7473" s="4"/>
      <c r="W7473" s="4"/>
      <c r="AG7473" s="9"/>
      <c r="AT7473" s="4"/>
      <c r="AU7473" s="4"/>
      <c r="BA7473" s="4"/>
      <c r="BB7473" s="4"/>
    </row>
    <row r="7474" spans="15:54" x14ac:dyDescent="0.4">
      <c r="O7474" s="4"/>
      <c r="P7474" s="4"/>
      <c r="V7474" s="4"/>
      <c r="W7474" s="4"/>
      <c r="AG7474" s="9"/>
      <c r="AT7474" s="4"/>
      <c r="AU7474" s="4"/>
      <c r="BA7474" s="4"/>
      <c r="BB7474" s="4"/>
    </row>
    <row r="7475" spans="15:54" x14ac:dyDescent="0.4">
      <c r="O7475" s="4"/>
      <c r="P7475" s="4"/>
      <c r="V7475" s="4"/>
      <c r="W7475" s="4"/>
      <c r="AG7475" s="9"/>
      <c r="AT7475" s="4"/>
      <c r="AU7475" s="4"/>
      <c r="BA7475" s="4"/>
      <c r="BB7475" s="4"/>
    </row>
    <row r="7476" spans="15:54" x14ac:dyDescent="0.4">
      <c r="O7476" s="4"/>
      <c r="P7476" s="4"/>
      <c r="V7476" s="4"/>
      <c r="W7476" s="4"/>
      <c r="AG7476" s="9"/>
      <c r="AT7476" s="4"/>
      <c r="AU7476" s="4"/>
      <c r="BA7476" s="4"/>
      <c r="BB7476" s="4"/>
    </row>
    <row r="7477" spans="15:54" x14ac:dyDescent="0.4">
      <c r="O7477" s="4"/>
      <c r="P7477" s="4"/>
      <c r="V7477" s="4"/>
      <c r="W7477" s="4"/>
      <c r="AG7477" s="9"/>
      <c r="AT7477" s="4"/>
      <c r="AU7477" s="4"/>
      <c r="BA7477" s="4"/>
      <c r="BB7477" s="4"/>
    </row>
    <row r="7478" spans="15:54" x14ac:dyDescent="0.4">
      <c r="O7478" s="4"/>
      <c r="P7478" s="4"/>
      <c r="V7478" s="4"/>
      <c r="W7478" s="4"/>
      <c r="AT7478" s="4"/>
      <c r="AU7478" s="4"/>
      <c r="BA7478" s="4"/>
      <c r="BB7478" s="4"/>
    </row>
    <row r="7479" spans="15:54" x14ac:dyDescent="0.4">
      <c r="O7479" s="4"/>
      <c r="P7479" s="4"/>
      <c r="V7479" s="4"/>
      <c r="W7479" s="4"/>
      <c r="AG7479" s="9"/>
      <c r="AT7479" s="4"/>
      <c r="AU7479" s="4"/>
      <c r="BA7479" s="4"/>
      <c r="BB7479" s="4"/>
    </row>
    <row r="7480" spans="15:54" x14ac:dyDescent="0.4">
      <c r="O7480" s="4"/>
      <c r="P7480" s="4"/>
      <c r="V7480" s="4"/>
      <c r="W7480" s="4"/>
      <c r="AG7480" s="9"/>
      <c r="AT7480" s="4"/>
      <c r="AU7480" s="4"/>
      <c r="BA7480" s="4"/>
      <c r="BB7480" s="4"/>
    </row>
    <row r="7481" spans="15:54" x14ac:dyDescent="0.4">
      <c r="O7481" s="4"/>
      <c r="P7481" s="4"/>
      <c r="V7481" s="4"/>
      <c r="W7481" s="4"/>
      <c r="AG7481" s="9"/>
      <c r="AT7481" s="4"/>
      <c r="AU7481" s="4"/>
      <c r="BA7481" s="4"/>
      <c r="BB7481" s="4"/>
    </row>
    <row r="7482" spans="15:54" x14ac:dyDescent="0.4">
      <c r="O7482" s="4"/>
      <c r="P7482" s="4"/>
      <c r="V7482" s="4"/>
      <c r="W7482" s="4"/>
      <c r="AG7482" s="9"/>
      <c r="AT7482" s="4"/>
      <c r="AU7482" s="4"/>
      <c r="BA7482" s="4"/>
      <c r="BB7482" s="4"/>
    </row>
    <row r="7483" spans="15:54" x14ac:dyDescent="0.4">
      <c r="O7483" s="4"/>
      <c r="P7483" s="4"/>
      <c r="V7483" s="4"/>
      <c r="W7483" s="4"/>
      <c r="AG7483" s="9"/>
      <c r="AT7483" s="4"/>
      <c r="AU7483" s="4"/>
      <c r="BA7483" s="4"/>
      <c r="BB7483" s="4"/>
    </row>
    <row r="7484" spans="15:54" x14ac:dyDescent="0.4">
      <c r="O7484" s="4"/>
      <c r="P7484" s="4"/>
      <c r="V7484" s="4"/>
      <c r="W7484" s="4"/>
      <c r="AG7484" s="9"/>
      <c r="AT7484" s="4"/>
      <c r="AU7484" s="4"/>
      <c r="BA7484" s="4"/>
      <c r="BB7484" s="4"/>
    </row>
    <row r="7485" spans="15:54" x14ac:dyDescent="0.4">
      <c r="O7485" s="4"/>
      <c r="P7485" s="4"/>
      <c r="V7485" s="4"/>
      <c r="W7485" s="4"/>
      <c r="AG7485" s="9"/>
      <c r="AT7485" s="4"/>
      <c r="AU7485" s="4"/>
      <c r="BA7485" s="4"/>
      <c r="BB7485" s="4"/>
    </row>
    <row r="7486" spans="15:54" x14ac:dyDescent="0.4">
      <c r="O7486" s="4"/>
      <c r="P7486" s="4"/>
      <c r="V7486" s="4"/>
      <c r="W7486" s="4"/>
      <c r="AG7486" s="9"/>
      <c r="AT7486" s="4"/>
      <c r="AU7486" s="4"/>
      <c r="BA7486" s="4"/>
      <c r="BB7486" s="4"/>
    </row>
    <row r="7487" spans="15:54" x14ac:dyDescent="0.4">
      <c r="O7487" s="4"/>
      <c r="P7487" s="4"/>
      <c r="V7487" s="4"/>
      <c r="W7487" s="4"/>
      <c r="AG7487" s="9"/>
      <c r="AT7487" s="4"/>
      <c r="AU7487" s="4"/>
      <c r="BA7487" s="4"/>
      <c r="BB7487" s="4"/>
    </row>
    <row r="7488" spans="15:54" x14ac:dyDescent="0.4">
      <c r="O7488" s="4"/>
      <c r="P7488" s="4"/>
      <c r="V7488" s="4"/>
      <c r="W7488" s="4"/>
      <c r="AG7488" s="9"/>
      <c r="AT7488" s="4"/>
      <c r="AU7488" s="4"/>
      <c r="BA7488" s="4"/>
      <c r="BB7488" s="4"/>
    </row>
    <row r="7489" spans="15:54" x14ac:dyDescent="0.4">
      <c r="O7489" s="4"/>
      <c r="P7489" s="4"/>
      <c r="V7489" s="4"/>
      <c r="W7489" s="4"/>
      <c r="AG7489" s="9"/>
      <c r="AT7489" s="4"/>
      <c r="AU7489" s="4"/>
      <c r="BA7489" s="4"/>
      <c r="BB7489" s="4"/>
    </row>
    <row r="7490" spans="15:54" x14ac:dyDescent="0.4">
      <c r="O7490" s="4"/>
      <c r="P7490" s="4"/>
      <c r="V7490" s="4"/>
      <c r="W7490" s="4"/>
      <c r="AG7490" s="9"/>
      <c r="AT7490" s="4"/>
      <c r="AU7490" s="4"/>
      <c r="BA7490" s="4"/>
      <c r="BB7490" s="4"/>
    </row>
    <row r="7491" spans="15:54" x14ac:dyDescent="0.4">
      <c r="O7491" s="4"/>
      <c r="P7491" s="4"/>
      <c r="V7491" s="4"/>
      <c r="W7491" s="4"/>
      <c r="AG7491" s="9"/>
      <c r="AT7491" s="4"/>
      <c r="AU7491" s="4"/>
      <c r="BA7491" s="4"/>
      <c r="BB7491" s="4"/>
    </row>
    <row r="7492" spans="15:54" x14ac:dyDescent="0.4">
      <c r="O7492" s="4"/>
      <c r="P7492" s="4"/>
      <c r="V7492" s="4"/>
      <c r="W7492" s="4"/>
      <c r="AG7492" s="9"/>
      <c r="AT7492" s="4"/>
      <c r="AU7492" s="4"/>
      <c r="BA7492" s="4"/>
      <c r="BB7492" s="4"/>
    </row>
    <row r="7493" spans="15:54" x14ac:dyDescent="0.4">
      <c r="O7493" s="4"/>
      <c r="P7493" s="4"/>
      <c r="V7493" s="4"/>
      <c r="W7493" s="4"/>
      <c r="AG7493" s="9"/>
      <c r="AT7493" s="4"/>
      <c r="AU7493" s="4"/>
      <c r="BA7493" s="4"/>
      <c r="BB7493" s="4"/>
    </row>
    <row r="7494" spans="15:54" x14ac:dyDescent="0.4">
      <c r="O7494" s="4"/>
      <c r="P7494" s="4"/>
      <c r="V7494" s="4"/>
      <c r="W7494" s="4"/>
      <c r="AG7494" s="9"/>
      <c r="AT7494" s="4"/>
      <c r="AU7494" s="4"/>
      <c r="BA7494" s="4"/>
      <c r="BB7494" s="4"/>
    </row>
    <row r="7495" spans="15:54" x14ac:dyDescent="0.4">
      <c r="O7495" s="4"/>
      <c r="P7495" s="4"/>
      <c r="V7495" s="4"/>
      <c r="W7495" s="4"/>
      <c r="AG7495" s="9"/>
      <c r="AT7495" s="4"/>
      <c r="AU7495" s="4"/>
      <c r="BA7495" s="4"/>
      <c r="BB7495" s="4"/>
    </row>
    <row r="7496" spans="15:54" x14ac:dyDescent="0.4">
      <c r="O7496" s="4"/>
      <c r="P7496" s="4"/>
      <c r="V7496" s="4"/>
      <c r="W7496" s="4"/>
      <c r="AG7496" s="9"/>
      <c r="AT7496" s="4"/>
      <c r="AU7496" s="4"/>
      <c r="BA7496" s="4"/>
      <c r="BB7496" s="4"/>
    </row>
    <row r="7497" spans="15:54" x14ac:dyDescent="0.4">
      <c r="O7497" s="4"/>
      <c r="P7497" s="4"/>
      <c r="V7497" s="4"/>
      <c r="W7497" s="4"/>
      <c r="AG7497" s="9"/>
      <c r="AT7497" s="4"/>
      <c r="AU7497" s="4"/>
      <c r="BA7497" s="4"/>
      <c r="BB7497" s="4"/>
    </row>
    <row r="7498" spans="15:54" x14ac:dyDescent="0.4">
      <c r="O7498" s="4"/>
      <c r="P7498" s="4"/>
      <c r="V7498" s="4"/>
      <c r="W7498" s="4"/>
      <c r="AT7498" s="4"/>
      <c r="AU7498" s="4"/>
      <c r="BA7498" s="4"/>
      <c r="BB7498" s="4"/>
    </row>
    <row r="7499" spans="15:54" x14ac:dyDescent="0.4">
      <c r="O7499" s="4"/>
      <c r="P7499" s="4"/>
      <c r="V7499" s="4"/>
      <c r="W7499" s="4"/>
      <c r="AG7499" s="9"/>
      <c r="AT7499" s="4"/>
      <c r="AU7499" s="4"/>
      <c r="BA7499" s="4"/>
      <c r="BB7499" s="4"/>
    </row>
    <row r="7500" spans="15:54" x14ac:dyDescent="0.4">
      <c r="O7500" s="4"/>
      <c r="P7500" s="4"/>
      <c r="V7500" s="4"/>
      <c r="W7500" s="4"/>
      <c r="AG7500" s="9"/>
      <c r="AT7500" s="4"/>
      <c r="AU7500" s="4"/>
      <c r="BA7500" s="4"/>
      <c r="BB7500" s="4"/>
    </row>
    <row r="7501" spans="15:54" x14ac:dyDescent="0.4">
      <c r="O7501" s="4"/>
      <c r="P7501" s="4"/>
      <c r="V7501" s="4"/>
      <c r="W7501" s="4"/>
      <c r="AG7501" s="9"/>
      <c r="AT7501" s="4"/>
      <c r="AU7501" s="4"/>
      <c r="BA7501" s="4"/>
      <c r="BB7501" s="4"/>
    </row>
    <row r="7502" spans="15:54" x14ac:dyDescent="0.4">
      <c r="O7502" s="4"/>
      <c r="P7502" s="4"/>
      <c r="V7502" s="4"/>
      <c r="W7502" s="4"/>
      <c r="AG7502" s="9"/>
      <c r="AT7502" s="4"/>
      <c r="AU7502" s="4"/>
      <c r="BA7502" s="4"/>
      <c r="BB7502" s="4"/>
    </row>
    <row r="7503" spans="15:54" x14ac:dyDescent="0.4">
      <c r="O7503" s="4"/>
      <c r="P7503" s="4"/>
      <c r="V7503" s="4"/>
      <c r="W7503" s="4"/>
      <c r="AG7503" s="9"/>
      <c r="AT7503" s="4"/>
      <c r="AU7503" s="4"/>
      <c r="BA7503" s="4"/>
      <c r="BB7503" s="4"/>
    </row>
    <row r="7504" spans="15:54" x14ac:dyDescent="0.4">
      <c r="O7504" s="4"/>
      <c r="P7504" s="4"/>
      <c r="V7504" s="4"/>
      <c r="W7504" s="4"/>
      <c r="AG7504" s="9"/>
      <c r="AT7504" s="4"/>
      <c r="AU7504" s="4"/>
      <c r="BA7504" s="4"/>
      <c r="BB7504" s="4"/>
    </row>
    <row r="7505" spans="15:54" x14ac:dyDescent="0.4">
      <c r="O7505" s="4"/>
      <c r="P7505" s="4"/>
      <c r="V7505" s="4"/>
      <c r="W7505" s="4"/>
      <c r="AG7505" s="9"/>
      <c r="AT7505" s="4"/>
      <c r="AU7505" s="4"/>
      <c r="BA7505" s="4"/>
      <c r="BB7505" s="4"/>
    </row>
    <row r="7506" spans="15:54" x14ac:dyDescent="0.4">
      <c r="O7506" s="4"/>
      <c r="P7506" s="4"/>
      <c r="V7506" s="4"/>
      <c r="W7506" s="4"/>
      <c r="AG7506" s="9"/>
      <c r="AT7506" s="4"/>
      <c r="AU7506" s="4"/>
      <c r="BA7506" s="4"/>
      <c r="BB7506" s="4"/>
    </row>
    <row r="7507" spans="15:54" x14ac:dyDescent="0.4">
      <c r="O7507" s="4"/>
      <c r="P7507" s="4"/>
      <c r="V7507" s="4"/>
      <c r="W7507" s="4"/>
      <c r="AG7507" s="9"/>
      <c r="AT7507" s="4"/>
      <c r="AU7507" s="4"/>
      <c r="BA7507" s="4"/>
      <c r="BB7507" s="4"/>
    </row>
    <row r="7508" spans="15:54" x14ac:dyDescent="0.4">
      <c r="O7508" s="4"/>
      <c r="P7508" s="4"/>
      <c r="V7508" s="4"/>
      <c r="W7508" s="4"/>
      <c r="AG7508" s="9"/>
      <c r="AT7508" s="4"/>
      <c r="AU7508" s="4"/>
      <c r="BA7508" s="4"/>
      <c r="BB7508" s="4"/>
    </row>
    <row r="7509" spans="15:54" x14ac:dyDescent="0.4">
      <c r="O7509" s="4"/>
      <c r="P7509" s="4"/>
      <c r="V7509" s="4"/>
      <c r="W7509" s="4"/>
      <c r="AG7509" s="9"/>
      <c r="AT7509" s="4"/>
      <c r="AU7509" s="4"/>
      <c r="BA7509" s="4"/>
      <c r="BB7509" s="4"/>
    </row>
    <row r="7510" spans="15:54" x14ac:dyDescent="0.4">
      <c r="O7510" s="4"/>
      <c r="P7510" s="4"/>
      <c r="V7510" s="4"/>
      <c r="W7510" s="4"/>
      <c r="AG7510" s="9"/>
      <c r="AT7510" s="4"/>
      <c r="AU7510" s="4"/>
      <c r="BA7510" s="4"/>
      <c r="BB7510" s="4"/>
    </row>
    <row r="7511" spans="15:54" x14ac:dyDescent="0.4">
      <c r="O7511" s="4"/>
      <c r="P7511" s="4"/>
      <c r="V7511" s="4"/>
      <c r="W7511" s="4"/>
      <c r="AG7511" s="9"/>
      <c r="AT7511" s="4"/>
      <c r="AU7511" s="4"/>
      <c r="BA7511" s="4"/>
      <c r="BB7511" s="4"/>
    </row>
    <row r="7512" spans="15:54" x14ac:dyDescent="0.4">
      <c r="O7512" s="4"/>
      <c r="P7512" s="4"/>
      <c r="V7512" s="4"/>
      <c r="W7512" s="4"/>
      <c r="AG7512" s="9"/>
      <c r="AT7512" s="4"/>
      <c r="AU7512" s="4"/>
      <c r="BA7512" s="4"/>
      <c r="BB7512" s="4"/>
    </row>
    <row r="7513" spans="15:54" x14ac:dyDescent="0.4">
      <c r="O7513" s="4"/>
      <c r="P7513" s="4"/>
      <c r="V7513" s="4"/>
      <c r="W7513" s="4"/>
      <c r="AG7513" s="9"/>
      <c r="AT7513" s="4"/>
      <c r="AU7513" s="4"/>
      <c r="BA7513" s="4"/>
      <c r="BB7513" s="4"/>
    </row>
    <row r="7514" spans="15:54" x14ac:dyDescent="0.4">
      <c r="O7514" s="4"/>
      <c r="P7514" s="4"/>
      <c r="V7514" s="4"/>
      <c r="W7514" s="4"/>
      <c r="AG7514" s="9"/>
      <c r="AT7514" s="4"/>
      <c r="AU7514" s="4"/>
      <c r="BA7514" s="4"/>
      <c r="BB7514" s="4"/>
    </row>
    <row r="7515" spans="15:54" x14ac:dyDescent="0.4">
      <c r="O7515" s="4"/>
      <c r="P7515" s="4"/>
      <c r="V7515" s="4"/>
      <c r="W7515" s="4"/>
      <c r="AG7515" s="9"/>
      <c r="AT7515" s="4"/>
      <c r="AU7515" s="4"/>
      <c r="BA7515" s="4"/>
      <c r="BB7515" s="4"/>
    </row>
    <row r="7516" spans="15:54" x14ac:dyDescent="0.4">
      <c r="O7516" s="4"/>
      <c r="P7516" s="4"/>
      <c r="V7516" s="4"/>
      <c r="W7516" s="4"/>
      <c r="AG7516" s="9"/>
      <c r="AT7516" s="4"/>
      <c r="AU7516" s="4"/>
      <c r="BA7516" s="4"/>
      <c r="BB7516" s="4"/>
    </row>
    <row r="7517" spans="15:54" x14ac:dyDescent="0.4">
      <c r="O7517" s="4"/>
      <c r="P7517" s="4"/>
      <c r="V7517" s="4"/>
      <c r="W7517" s="4"/>
      <c r="AG7517" s="9"/>
      <c r="AT7517" s="4"/>
      <c r="AU7517" s="4"/>
      <c r="BA7517" s="4"/>
      <c r="BB7517" s="4"/>
    </row>
    <row r="7518" spans="15:54" x14ac:dyDescent="0.4">
      <c r="O7518" s="4"/>
      <c r="P7518" s="4"/>
      <c r="V7518" s="4"/>
      <c r="W7518" s="4"/>
      <c r="AG7518" s="9"/>
      <c r="AT7518" s="4"/>
      <c r="AU7518" s="4"/>
      <c r="BA7518" s="4"/>
      <c r="BB7518" s="4"/>
    </row>
    <row r="7519" spans="15:54" x14ac:dyDescent="0.4">
      <c r="O7519" s="4"/>
      <c r="P7519" s="4"/>
      <c r="V7519" s="4"/>
      <c r="W7519" s="4"/>
      <c r="AG7519" s="9"/>
      <c r="AT7519" s="4"/>
      <c r="AU7519" s="4"/>
      <c r="BA7519" s="4"/>
      <c r="BB7519" s="4"/>
    </row>
    <row r="7520" spans="15:54" x14ac:dyDescent="0.4">
      <c r="O7520" s="4"/>
      <c r="P7520" s="4"/>
      <c r="V7520" s="4"/>
      <c r="W7520" s="4"/>
      <c r="AG7520" s="9"/>
      <c r="AT7520" s="4"/>
      <c r="AU7520" s="4"/>
      <c r="BA7520" s="4"/>
      <c r="BB7520" s="4"/>
    </row>
    <row r="7521" spans="15:54" x14ac:dyDescent="0.4">
      <c r="O7521" s="4"/>
      <c r="P7521" s="4"/>
      <c r="V7521" s="4"/>
      <c r="W7521" s="4"/>
      <c r="AG7521" s="9"/>
      <c r="AT7521" s="4"/>
      <c r="AU7521" s="4"/>
      <c r="BA7521" s="4"/>
      <c r="BB7521" s="4"/>
    </row>
    <row r="7522" spans="15:54" x14ac:dyDescent="0.4">
      <c r="O7522" s="4"/>
      <c r="P7522" s="4"/>
      <c r="V7522" s="4"/>
      <c r="W7522" s="4"/>
      <c r="AG7522" s="9"/>
      <c r="AT7522" s="4"/>
      <c r="AU7522" s="4"/>
      <c r="BA7522" s="4"/>
      <c r="BB7522" s="4"/>
    </row>
    <row r="7523" spans="15:54" x14ac:dyDescent="0.4">
      <c r="O7523" s="4"/>
      <c r="P7523" s="4"/>
      <c r="V7523" s="4"/>
      <c r="W7523" s="4"/>
      <c r="AG7523" s="9"/>
      <c r="AT7523" s="4"/>
      <c r="AU7523" s="4"/>
      <c r="BA7523" s="4"/>
      <c r="BB7523" s="4"/>
    </row>
    <row r="7524" spans="15:54" x14ac:dyDescent="0.4">
      <c r="O7524" s="4"/>
      <c r="P7524" s="4"/>
      <c r="V7524" s="4"/>
      <c r="W7524" s="4"/>
      <c r="AG7524" s="9"/>
      <c r="AT7524" s="4"/>
      <c r="AU7524" s="4"/>
      <c r="BA7524" s="4"/>
      <c r="BB7524" s="4"/>
    </row>
    <row r="7525" spans="15:54" x14ac:dyDescent="0.4">
      <c r="O7525" s="4"/>
      <c r="P7525" s="4"/>
      <c r="V7525" s="4"/>
      <c r="W7525" s="4"/>
      <c r="AG7525" s="9"/>
      <c r="AT7525" s="4"/>
      <c r="AU7525" s="4"/>
      <c r="BA7525" s="4"/>
      <c r="BB7525" s="4"/>
    </row>
    <row r="7526" spans="15:54" x14ac:dyDescent="0.4">
      <c r="O7526" s="4"/>
      <c r="P7526" s="4"/>
      <c r="V7526" s="4"/>
      <c r="W7526" s="4"/>
      <c r="AG7526" s="9"/>
      <c r="AT7526" s="4"/>
      <c r="AU7526" s="4"/>
      <c r="BA7526" s="4"/>
      <c r="BB7526" s="4"/>
    </row>
    <row r="7527" spans="15:54" x14ac:dyDescent="0.4">
      <c r="O7527" s="4"/>
      <c r="P7527" s="4"/>
      <c r="V7527" s="4"/>
      <c r="W7527" s="4"/>
      <c r="AG7527" s="9"/>
      <c r="AT7527" s="4"/>
      <c r="AU7527" s="4"/>
      <c r="BA7527" s="4"/>
      <c r="BB7527" s="4"/>
    </row>
    <row r="7528" spans="15:54" x14ac:dyDescent="0.4">
      <c r="O7528" s="4"/>
      <c r="P7528" s="4"/>
      <c r="V7528" s="4"/>
      <c r="W7528" s="4"/>
      <c r="AG7528" s="9"/>
      <c r="AT7528" s="4"/>
      <c r="AU7528" s="4"/>
      <c r="BA7528" s="4"/>
      <c r="BB7528" s="4"/>
    </row>
    <row r="7529" spans="15:54" x14ac:dyDescent="0.4">
      <c r="O7529" s="4"/>
      <c r="P7529" s="4"/>
      <c r="V7529" s="4"/>
      <c r="W7529" s="4"/>
      <c r="AG7529" s="9"/>
      <c r="AT7529" s="4"/>
      <c r="AU7529" s="4"/>
      <c r="BA7529" s="4"/>
      <c r="BB7529" s="4"/>
    </row>
    <row r="7530" spans="15:54" x14ac:dyDescent="0.4">
      <c r="O7530" s="4"/>
      <c r="P7530" s="4"/>
      <c r="V7530" s="4"/>
      <c r="W7530" s="4"/>
      <c r="AG7530" s="9"/>
      <c r="AT7530" s="4"/>
      <c r="AU7530" s="4"/>
      <c r="BA7530" s="4"/>
      <c r="BB7530" s="4"/>
    </row>
    <row r="7531" spans="15:54" x14ac:dyDescent="0.4">
      <c r="O7531" s="4"/>
      <c r="P7531" s="4"/>
      <c r="V7531" s="4"/>
      <c r="W7531" s="4"/>
      <c r="AG7531" s="9"/>
      <c r="AT7531" s="4"/>
      <c r="AU7531" s="4"/>
      <c r="BA7531" s="4"/>
      <c r="BB7531" s="4"/>
    </row>
    <row r="7532" spans="15:54" x14ac:dyDescent="0.4">
      <c r="O7532" s="4"/>
      <c r="P7532" s="4"/>
      <c r="V7532" s="4"/>
      <c r="W7532" s="4"/>
      <c r="AG7532" s="9"/>
      <c r="AT7532" s="4"/>
      <c r="AU7532" s="4"/>
      <c r="BA7532" s="4"/>
      <c r="BB7532" s="4"/>
    </row>
    <row r="7533" spans="15:54" x14ac:dyDescent="0.4">
      <c r="O7533" s="4"/>
      <c r="P7533" s="4"/>
      <c r="V7533" s="4"/>
      <c r="W7533" s="4"/>
      <c r="AG7533" s="9"/>
      <c r="AT7533" s="4"/>
      <c r="AU7533" s="4"/>
      <c r="BA7533" s="4"/>
      <c r="BB7533" s="4"/>
    </row>
    <row r="7534" spans="15:54" x14ac:dyDescent="0.4">
      <c r="O7534" s="4"/>
      <c r="P7534" s="4"/>
      <c r="V7534" s="4"/>
      <c r="W7534" s="4"/>
      <c r="AG7534" s="9"/>
      <c r="AT7534" s="4"/>
      <c r="AU7534" s="4"/>
      <c r="BA7534" s="4"/>
      <c r="BB7534" s="4"/>
    </row>
    <row r="7535" spans="15:54" x14ac:dyDescent="0.4">
      <c r="O7535" s="4"/>
      <c r="P7535" s="4"/>
      <c r="V7535" s="4"/>
      <c r="W7535" s="4"/>
      <c r="AG7535" s="9"/>
      <c r="AT7535" s="4"/>
      <c r="AU7535" s="4"/>
      <c r="BA7535" s="4"/>
      <c r="BB7535" s="4"/>
    </row>
    <row r="7536" spans="15:54" x14ac:dyDescent="0.4">
      <c r="O7536" s="4"/>
      <c r="P7536" s="4"/>
      <c r="V7536" s="4"/>
      <c r="W7536" s="4"/>
      <c r="AG7536" s="9"/>
      <c r="AT7536" s="4"/>
      <c r="AU7536" s="4"/>
      <c r="BA7536" s="4"/>
      <c r="BB7536" s="4"/>
    </row>
    <row r="7537" spans="15:54" x14ac:dyDescent="0.4">
      <c r="O7537" s="4"/>
      <c r="P7537" s="4"/>
      <c r="V7537" s="4"/>
      <c r="W7537" s="4"/>
      <c r="AG7537" s="9"/>
      <c r="AT7537" s="4"/>
      <c r="AU7537" s="4"/>
      <c r="BA7537" s="4"/>
      <c r="BB7537" s="4"/>
    </row>
    <row r="7538" spans="15:54" x14ac:dyDescent="0.4">
      <c r="O7538" s="4"/>
      <c r="P7538" s="4"/>
      <c r="V7538" s="4"/>
      <c r="W7538" s="4"/>
      <c r="AG7538" s="9"/>
      <c r="AT7538" s="4"/>
      <c r="AU7538" s="4"/>
      <c r="BA7538" s="4"/>
      <c r="BB7538" s="4"/>
    </row>
    <row r="7539" spans="15:54" x14ac:dyDescent="0.4">
      <c r="O7539" s="4"/>
      <c r="P7539" s="4"/>
      <c r="V7539" s="4"/>
      <c r="W7539" s="4"/>
      <c r="AG7539" s="9"/>
      <c r="AT7539" s="4"/>
      <c r="AU7539" s="4"/>
      <c r="BA7539" s="4"/>
      <c r="BB7539" s="4"/>
    </row>
    <row r="7540" spans="15:54" x14ac:dyDescent="0.4">
      <c r="O7540" s="4"/>
      <c r="P7540" s="4"/>
      <c r="V7540" s="4"/>
      <c r="W7540" s="4"/>
      <c r="AG7540" s="9"/>
      <c r="AT7540" s="4"/>
      <c r="AU7540" s="4"/>
      <c r="BA7540" s="4"/>
      <c r="BB7540" s="4"/>
    </row>
    <row r="7541" spans="15:54" x14ac:dyDescent="0.4">
      <c r="O7541" s="4"/>
      <c r="P7541" s="4"/>
      <c r="V7541" s="4"/>
      <c r="W7541" s="4"/>
      <c r="AG7541" s="9"/>
      <c r="AT7541" s="4"/>
      <c r="AU7541" s="4"/>
      <c r="BA7541" s="4"/>
      <c r="BB7541" s="4"/>
    </row>
    <row r="7542" spans="15:54" x14ac:dyDescent="0.4">
      <c r="O7542" s="4"/>
      <c r="P7542" s="4"/>
      <c r="V7542" s="4"/>
      <c r="W7542" s="4"/>
      <c r="AG7542" s="9"/>
      <c r="AT7542" s="4"/>
      <c r="AU7542" s="4"/>
      <c r="BA7542" s="4"/>
      <c r="BB7542" s="4"/>
    </row>
    <row r="7543" spans="15:54" x14ac:dyDescent="0.4">
      <c r="O7543" s="4"/>
      <c r="P7543" s="4"/>
      <c r="V7543" s="4"/>
      <c r="W7543" s="4"/>
      <c r="AG7543" s="9"/>
      <c r="AT7543" s="4"/>
      <c r="AU7543" s="4"/>
      <c r="BA7543" s="4"/>
      <c r="BB7543" s="4"/>
    </row>
    <row r="7544" spans="15:54" x14ac:dyDescent="0.4">
      <c r="O7544" s="4"/>
      <c r="P7544" s="4"/>
      <c r="V7544" s="4"/>
      <c r="W7544" s="4"/>
      <c r="AG7544" s="9"/>
      <c r="AT7544" s="4"/>
      <c r="AU7544" s="4"/>
      <c r="BA7544" s="4"/>
      <c r="BB7544" s="4"/>
    </row>
    <row r="7545" spans="15:54" x14ac:dyDescent="0.4">
      <c r="O7545" s="4"/>
      <c r="P7545" s="4"/>
      <c r="V7545" s="4"/>
      <c r="W7545" s="4"/>
      <c r="AG7545" s="9"/>
      <c r="AT7545" s="4"/>
      <c r="AU7545" s="4"/>
      <c r="BA7545" s="4"/>
      <c r="BB7545" s="4"/>
    </row>
    <row r="7546" spans="15:54" x14ac:dyDescent="0.4">
      <c r="O7546" s="4"/>
      <c r="P7546" s="4"/>
      <c r="V7546" s="4"/>
      <c r="W7546" s="4"/>
      <c r="AG7546" s="9"/>
      <c r="AT7546" s="4"/>
      <c r="AU7546" s="4"/>
      <c r="BA7546" s="4"/>
      <c r="BB7546" s="4"/>
    </row>
    <row r="7547" spans="15:54" x14ac:dyDescent="0.4">
      <c r="O7547" s="4"/>
      <c r="P7547" s="4"/>
      <c r="V7547" s="4"/>
      <c r="W7547" s="4"/>
      <c r="AG7547" s="9"/>
      <c r="AT7547" s="4"/>
      <c r="AU7547" s="4"/>
      <c r="BA7547" s="4"/>
      <c r="BB7547" s="4"/>
    </row>
    <row r="7548" spans="15:54" x14ac:dyDescent="0.4">
      <c r="O7548" s="4"/>
      <c r="P7548" s="4"/>
      <c r="V7548" s="4"/>
      <c r="W7548" s="4"/>
      <c r="AG7548" s="9"/>
      <c r="AT7548" s="4"/>
      <c r="AU7548" s="4"/>
      <c r="BA7548" s="4"/>
      <c r="BB7548" s="4"/>
    </row>
    <row r="7549" spans="15:54" x14ac:dyDescent="0.4">
      <c r="O7549" s="4"/>
      <c r="P7549" s="4"/>
      <c r="V7549" s="4"/>
      <c r="W7549" s="4"/>
      <c r="AG7549" s="9"/>
      <c r="AT7549" s="4"/>
      <c r="AU7549" s="4"/>
      <c r="BA7549" s="4"/>
      <c r="BB7549" s="4"/>
    </row>
    <row r="7550" spans="15:54" x14ac:dyDescent="0.4">
      <c r="O7550" s="4"/>
      <c r="P7550" s="4"/>
      <c r="V7550" s="4"/>
      <c r="W7550" s="4"/>
      <c r="AG7550" s="9"/>
      <c r="AT7550" s="4"/>
      <c r="AU7550" s="4"/>
      <c r="BA7550" s="4"/>
      <c r="BB7550" s="4"/>
    </row>
    <row r="7551" spans="15:54" x14ac:dyDescent="0.4">
      <c r="O7551" s="4"/>
      <c r="P7551" s="4"/>
      <c r="V7551" s="4"/>
      <c r="W7551" s="4"/>
      <c r="AG7551" s="9"/>
      <c r="AT7551" s="4"/>
      <c r="AU7551" s="4"/>
      <c r="BA7551" s="4"/>
      <c r="BB7551" s="4"/>
    </row>
    <row r="7552" spans="15:54" x14ac:dyDescent="0.4">
      <c r="O7552" s="4"/>
      <c r="P7552" s="4"/>
      <c r="V7552" s="4"/>
      <c r="W7552" s="4"/>
      <c r="AG7552" s="9"/>
      <c r="AT7552" s="4"/>
      <c r="AU7552" s="4"/>
      <c r="BA7552" s="4"/>
      <c r="BB7552" s="4"/>
    </row>
    <row r="7553" spans="15:54" x14ac:dyDescent="0.4">
      <c r="O7553" s="4"/>
      <c r="P7553" s="4"/>
      <c r="V7553" s="4"/>
      <c r="W7553" s="4"/>
      <c r="AG7553" s="9"/>
      <c r="AT7553" s="4"/>
      <c r="AU7553" s="4"/>
      <c r="BA7553" s="4"/>
      <c r="BB7553" s="4"/>
    </row>
    <row r="7554" spans="15:54" x14ac:dyDescent="0.4">
      <c r="O7554" s="4"/>
      <c r="P7554" s="4"/>
      <c r="V7554" s="4"/>
      <c r="W7554" s="4"/>
      <c r="AG7554" s="9"/>
      <c r="AT7554" s="4"/>
      <c r="AU7554" s="4"/>
      <c r="BA7554" s="4"/>
      <c r="BB7554" s="4"/>
    </row>
    <row r="7555" spans="15:54" x14ac:dyDescent="0.4">
      <c r="O7555" s="4"/>
      <c r="P7555" s="4"/>
      <c r="V7555" s="4"/>
      <c r="W7555" s="4"/>
      <c r="AG7555" s="9"/>
      <c r="AT7555" s="4"/>
      <c r="AU7555" s="4"/>
      <c r="BA7555" s="4"/>
      <c r="BB7555" s="4"/>
    </row>
    <row r="7556" spans="15:54" x14ac:dyDescent="0.4">
      <c r="O7556" s="4"/>
      <c r="P7556" s="4"/>
      <c r="V7556" s="4"/>
      <c r="W7556" s="4"/>
      <c r="AG7556" s="9"/>
      <c r="AT7556" s="4"/>
      <c r="AU7556" s="4"/>
      <c r="BA7556" s="4"/>
      <c r="BB7556" s="4"/>
    </row>
    <row r="7557" spans="15:54" x14ac:dyDescent="0.4">
      <c r="O7557" s="4"/>
      <c r="P7557" s="4"/>
      <c r="V7557" s="4"/>
      <c r="W7557" s="4"/>
      <c r="AG7557" s="9"/>
      <c r="AT7557" s="4"/>
      <c r="AU7557" s="4"/>
      <c r="BA7557" s="4"/>
      <c r="BB7557" s="4"/>
    </row>
    <row r="7558" spans="15:54" x14ac:dyDescent="0.4">
      <c r="O7558" s="4"/>
      <c r="P7558" s="4"/>
      <c r="V7558" s="4"/>
      <c r="W7558" s="4"/>
      <c r="AG7558" s="9"/>
      <c r="AT7558" s="4"/>
      <c r="AU7558" s="4"/>
      <c r="BA7558" s="4"/>
      <c r="BB7558" s="4"/>
    </row>
    <row r="7559" spans="15:54" x14ac:dyDescent="0.4">
      <c r="O7559" s="4"/>
      <c r="P7559" s="4"/>
      <c r="V7559" s="4"/>
      <c r="W7559" s="4"/>
      <c r="AT7559" s="4"/>
      <c r="AU7559" s="4"/>
      <c r="BA7559" s="4"/>
      <c r="BB7559" s="4"/>
    </row>
    <row r="7560" spans="15:54" x14ac:dyDescent="0.4">
      <c r="O7560" s="4"/>
      <c r="P7560" s="4"/>
      <c r="V7560" s="4"/>
      <c r="W7560" s="4"/>
      <c r="AG7560" s="9"/>
      <c r="AT7560" s="4"/>
      <c r="AU7560" s="4"/>
      <c r="BA7560" s="4"/>
      <c r="BB7560" s="4"/>
    </row>
    <row r="7561" spans="15:54" x14ac:dyDescent="0.4">
      <c r="O7561" s="4"/>
      <c r="P7561" s="4"/>
      <c r="V7561" s="4"/>
      <c r="W7561" s="4"/>
      <c r="AG7561" s="9"/>
      <c r="AT7561" s="4"/>
      <c r="AU7561" s="4"/>
      <c r="BA7561" s="4"/>
      <c r="BB7561" s="4"/>
    </row>
    <row r="7562" spans="15:54" x14ac:dyDescent="0.4">
      <c r="O7562" s="4"/>
      <c r="P7562" s="4"/>
      <c r="V7562" s="4"/>
      <c r="W7562" s="4"/>
      <c r="AG7562" s="9"/>
      <c r="AT7562" s="4"/>
      <c r="AU7562" s="4"/>
      <c r="BA7562" s="4"/>
      <c r="BB7562" s="4"/>
    </row>
    <row r="7563" spans="15:54" x14ac:dyDescent="0.4">
      <c r="O7563" s="4"/>
      <c r="P7563" s="4"/>
      <c r="V7563" s="4"/>
      <c r="W7563" s="4"/>
      <c r="AG7563" s="9"/>
      <c r="AT7563" s="4"/>
      <c r="AU7563" s="4"/>
      <c r="BA7563" s="4"/>
      <c r="BB7563" s="4"/>
    </row>
    <row r="7564" spans="15:54" x14ac:dyDescent="0.4">
      <c r="O7564" s="4"/>
      <c r="P7564" s="4"/>
      <c r="V7564" s="4"/>
      <c r="W7564" s="4"/>
      <c r="AG7564" s="9"/>
      <c r="AT7564" s="4"/>
      <c r="AU7564" s="4"/>
      <c r="BA7564" s="4"/>
      <c r="BB7564" s="4"/>
    </row>
    <row r="7565" spans="15:54" x14ac:dyDescent="0.4">
      <c r="O7565" s="4"/>
      <c r="P7565" s="4"/>
      <c r="V7565" s="4"/>
      <c r="W7565" s="4"/>
      <c r="AG7565" s="9"/>
      <c r="AT7565" s="4"/>
      <c r="AU7565" s="4"/>
      <c r="BA7565" s="4"/>
      <c r="BB7565" s="4"/>
    </row>
    <row r="7566" spans="15:54" x14ac:dyDescent="0.4">
      <c r="O7566" s="4"/>
      <c r="P7566" s="4"/>
      <c r="V7566" s="4"/>
      <c r="W7566" s="4"/>
      <c r="AG7566" s="9"/>
      <c r="AT7566" s="4"/>
      <c r="AU7566" s="4"/>
      <c r="BA7566" s="4"/>
      <c r="BB7566" s="4"/>
    </row>
    <row r="7567" spans="15:54" x14ac:dyDescent="0.4">
      <c r="O7567" s="4"/>
      <c r="P7567" s="4"/>
      <c r="V7567" s="4"/>
      <c r="W7567" s="4"/>
      <c r="AG7567" s="9"/>
      <c r="AT7567" s="4"/>
      <c r="AU7567" s="4"/>
      <c r="BA7567" s="4"/>
      <c r="BB7567" s="4"/>
    </row>
    <row r="7568" spans="15:54" x14ac:dyDescent="0.4">
      <c r="O7568" s="4"/>
      <c r="P7568" s="4"/>
      <c r="V7568" s="4"/>
      <c r="W7568" s="4"/>
      <c r="AG7568" s="9"/>
      <c r="AT7568" s="4"/>
      <c r="AU7568" s="4"/>
      <c r="BA7568" s="4"/>
      <c r="BB7568" s="4"/>
    </row>
    <row r="7569" spans="15:54" x14ac:dyDescent="0.4">
      <c r="O7569" s="4"/>
      <c r="P7569" s="4"/>
      <c r="V7569" s="4"/>
      <c r="W7569" s="4"/>
      <c r="AG7569" s="9"/>
      <c r="AT7569" s="4"/>
      <c r="AU7569" s="4"/>
      <c r="BA7569" s="4"/>
      <c r="BB7569" s="4"/>
    </row>
    <row r="7570" spans="15:54" x14ac:dyDescent="0.4">
      <c r="O7570" s="4"/>
      <c r="P7570" s="4"/>
      <c r="V7570" s="4"/>
      <c r="W7570" s="4"/>
      <c r="AG7570" s="9"/>
      <c r="AT7570" s="4"/>
      <c r="AU7570" s="4"/>
      <c r="BA7570" s="4"/>
      <c r="BB7570" s="4"/>
    </row>
    <row r="7571" spans="15:54" x14ac:dyDescent="0.4">
      <c r="O7571" s="4"/>
      <c r="P7571" s="4"/>
      <c r="V7571" s="4"/>
      <c r="W7571" s="4"/>
      <c r="AG7571" s="9"/>
      <c r="AT7571" s="4"/>
      <c r="AU7571" s="4"/>
      <c r="BA7571" s="4"/>
      <c r="BB7571" s="4"/>
    </row>
    <row r="7572" spans="15:54" x14ac:dyDescent="0.4">
      <c r="O7572" s="4"/>
      <c r="P7572" s="4"/>
      <c r="V7572" s="4"/>
      <c r="W7572" s="4"/>
      <c r="AG7572" s="9"/>
      <c r="AT7572" s="4"/>
      <c r="AU7572" s="4"/>
      <c r="BA7572" s="4"/>
      <c r="BB7572" s="4"/>
    </row>
    <row r="7573" spans="15:54" x14ac:dyDescent="0.4">
      <c r="O7573" s="4"/>
      <c r="P7573" s="4"/>
      <c r="V7573" s="4"/>
      <c r="W7573" s="4"/>
      <c r="AG7573" s="9"/>
      <c r="AT7573" s="4"/>
      <c r="AU7573" s="4"/>
      <c r="BA7573" s="4"/>
      <c r="BB7573" s="4"/>
    </row>
    <row r="7574" spans="15:54" x14ac:dyDescent="0.4">
      <c r="O7574" s="4"/>
      <c r="P7574" s="4"/>
      <c r="V7574" s="4"/>
      <c r="W7574" s="4"/>
      <c r="AG7574" s="9"/>
      <c r="AT7574" s="4"/>
      <c r="AU7574" s="4"/>
      <c r="BA7574" s="4"/>
      <c r="BB7574" s="4"/>
    </row>
    <row r="7575" spans="15:54" x14ac:dyDescent="0.4">
      <c r="O7575" s="4"/>
      <c r="P7575" s="4"/>
      <c r="V7575" s="4"/>
      <c r="W7575" s="4"/>
      <c r="AG7575" s="9"/>
      <c r="AT7575" s="4"/>
      <c r="AU7575" s="4"/>
      <c r="BA7575" s="4"/>
      <c r="BB7575" s="4"/>
    </row>
    <row r="7576" spans="15:54" x14ac:dyDescent="0.4">
      <c r="O7576" s="4"/>
      <c r="P7576" s="4"/>
      <c r="V7576" s="4"/>
      <c r="W7576" s="4"/>
      <c r="AG7576" s="9"/>
      <c r="AT7576" s="4"/>
      <c r="AU7576" s="4"/>
      <c r="BA7576" s="4"/>
      <c r="BB7576" s="4"/>
    </row>
    <row r="7577" spans="15:54" x14ac:dyDescent="0.4">
      <c r="O7577" s="4"/>
      <c r="P7577" s="4"/>
      <c r="V7577" s="4"/>
      <c r="W7577" s="4"/>
      <c r="AG7577" s="9"/>
      <c r="AT7577" s="4"/>
      <c r="AU7577" s="4"/>
      <c r="BA7577" s="4"/>
      <c r="BB7577" s="4"/>
    </row>
    <row r="7578" spans="15:54" x14ac:dyDescent="0.4">
      <c r="O7578" s="4"/>
      <c r="P7578" s="4"/>
      <c r="V7578" s="4"/>
      <c r="W7578" s="4"/>
      <c r="AG7578" s="9"/>
      <c r="AT7578" s="4"/>
      <c r="AU7578" s="4"/>
      <c r="BA7578" s="4"/>
      <c r="BB7578" s="4"/>
    </row>
    <row r="7579" spans="15:54" x14ac:dyDescent="0.4">
      <c r="O7579" s="4"/>
      <c r="P7579" s="4"/>
      <c r="V7579" s="4"/>
      <c r="W7579" s="4"/>
      <c r="AT7579" s="4"/>
      <c r="AU7579" s="4"/>
      <c r="BA7579" s="4"/>
      <c r="BB7579" s="4"/>
    </row>
    <row r="7580" spans="15:54" x14ac:dyDescent="0.4">
      <c r="O7580" s="4"/>
      <c r="P7580" s="4"/>
      <c r="V7580" s="4"/>
      <c r="W7580" s="4"/>
      <c r="AG7580" s="9"/>
      <c r="AT7580" s="4"/>
      <c r="AU7580" s="4"/>
      <c r="BA7580" s="4"/>
      <c r="BB7580" s="4"/>
    </row>
    <row r="7581" spans="15:54" x14ac:dyDescent="0.4">
      <c r="O7581" s="4"/>
      <c r="P7581" s="4"/>
      <c r="V7581" s="4"/>
      <c r="W7581" s="4"/>
      <c r="AG7581" s="9"/>
      <c r="AT7581" s="4"/>
      <c r="AU7581" s="4"/>
      <c r="BA7581" s="4"/>
      <c r="BB7581" s="4"/>
    </row>
    <row r="7582" spans="15:54" x14ac:dyDescent="0.4">
      <c r="O7582" s="4"/>
      <c r="P7582" s="4"/>
      <c r="V7582" s="4"/>
      <c r="W7582" s="4"/>
      <c r="AG7582" s="9"/>
      <c r="AT7582" s="4"/>
      <c r="AU7582" s="4"/>
      <c r="BA7582" s="4"/>
      <c r="BB7582" s="4"/>
    </row>
    <row r="7583" spans="15:54" x14ac:dyDescent="0.4">
      <c r="O7583" s="4"/>
      <c r="P7583" s="4"/>
      <c r="V7583" s="4"/>
      <c r="W7583" s="4"/>
      <c r="AG7583" s="9"/>
      <c r="AT7583" s="4"/>
      <c r="AU7583" s="4"/>
      <c r="BA7583" s="4"/>
      <c r="BB7583" s="4"/>
    </row>
    <row r="7584" spans="15:54" x14ac:dyDescent="0.4">
      <c r="O7584" s="4"/>
      <c r="P7584" s="4"/>
      <c r="V7584" s="4"/>
      <c r="W7584" s="4"/>
      <c r="AG7584" s="9"/>
      <c r="AT7584" s="4"/>
      <c r="AU7584" s="4"/>
      <c r="BA7584" s="4"/>
      <c r="BB7584" s="4"/>
    </row>
    <row r="7585" spans="15:54" x14ac:dyDescent="0.4">
      <c r="O7585" s="4"/>
      <c r="P7585" s="4"/>
      <c r="V7585" s="4"/>
      <c r="W7585" s="4"/>
      <c r="AG7585" s="9"/>
      <c r="AT7585" s="4"/>
      <c r="AU7585" s="4"/>
      <c r="BA7585" s="4"/>
      <c r="BB7585" s="4"/>
    </row>
    <row r="7586" spans="15:54" x14ac:dyDescent="0.4">
      <c r="O7586" s="4"/>
      <c r="P7586" s="4"/>
      <c r="V7586" s="4"/>
      <c r="W7586" s="4"/>
      <c r="AG7586" s="9"/>
      <c r="AT7586" s="4"/>
      <c r="AU7586" s="4"/>
      <c r="BA7586" s="4"/>
      <c r="BB7586" s="4"/>
    </row>
    <row r="7587" spans="15:54" x14ac:dyDescent="0.4">
      <c r="O7587" s="4"/>
      <c r="P7587" s="4"/>
      <c r="V7587" s="4"/>
      <c r="W7587" s="4"/>
      <c r="AG7587" s="9"/>
      <c r="AT7587" s="4"/>
      <c r="AU7587" s="4"/>
      <c r="BA7587" s="4"/>
      <c r="BB7587" s="4"/>
    </row>
    <row r="7588" spans="15:54" x14ac:dyDescent="0.4">
      <c r="O7588" s="4"/>
      <c r="P7588" s="4"/>
      <c r="V7588" s="4"/>
      <c r="W7588" s="4"/>
      <c r="AG7588" s="9"/>
      <c r="AT7588" s="4"/>
      <c r="AU7588" s="4"/>
      <c r="BA7588" s="4"/>
      <c r="BB7588" s="4"/>
    </row>
    <row r="7589" spans="15:54" x14ac:dyDescent="0.4">
      <c r="O7589" s="4"/>
      <c r="P7589" s="4"/>
      <c r="V7589" s="4"/>
      <c r="W7589" s="4"/>
      <c r="AG7589" s="9"/>
      <c r="AT7589" s="4"/>
      <c r="AU7589" s="4"/>
      <c r="BA7589" s="4"/>
      <c r="BB7589" s="4"/>
    </row>
    <row r="7590" spans="15:54" x14ac:dyDescent="0.4">
      <c r="O7590" s="4"/>
      <c r="P7590" s="4"/>
      <c r="V7590" s="4"/>
      <c r="W7590" s="4"/>
      <c r="AG7590" s="9"/>
      <c r="AT7590" s="4"/>
      <c r="AU7590" s="4"/>
      <c r="BA7590" s="4"/>
      <c r="BB7590" s="4"/>
    </row>
    <row r="7591" spans="15:54" x14ac:dyDescent="0.4">
      <c r="O7591" s="4"/>
      <c r="P7591" s="4"/>
      <c r="V7591" s="4"/>
      <c r="W7591" s="4"/>
      <c r="AG7591" s="9"/>
      <c r="AT7591" s="4"/>
      <c r="AU7591" s="4"/>
      <c r="BA7591" s="4"/>
      <c r="BB7591" s="4"/>
    </row>
    <row r="7592" spans="15:54" x14ac:dyDescent="0.4">
      <c r="O7592" s="4"/>
      <c r="P7592" s="4"/>
      <c r="V7592" s="4"/>
      <c r="W7592" s="4"/>
      <c r="AG7592" s="9"/>
      <c r="AT7592" s="4"/>
      <c r="AU7592" s="4"/>
      <c r="BA7592" s="4"/>
      <c r="BB7592" s="4"/>
    </row>
    <row r="7593" spans="15:54" x14ac:dyDescent="0.4">
      <c r="O7593" s="4"/>
      <c r="P7593" s="4"/>
      <c r="V7593" s="4"/>
      <c r="W7593" s="4"/>
      <c r="AG7593" s="9"/>
      <c r="AT7593" s="4"/>
      <c r="AU7593" s="4"/>
      <c r="BA7593" s="4"/>
      <c r="BB7593" s="4"/>
    </row>
    <row r="7594" spans="15:54" x14ac:dyDescent="0.4">
      <c r="O7594" s="4"/>
      <c r="P7594" s="4"/>
      <c r="V7594" s="4"/>
      <c r="W7594" s="4"/>
      <c r="AG7594" s="9"/>
      <c r="AT7594" s="4"/>
      <c r="AU7594" s="4"/>
      <c r="BA7594" s="4"/>
      <c r="BB7594" s="4"/>
    </row>
    <row r="7595" spans="15:54" x14ac:dyDescent="0.4">
      <c r="O7595" s="4"/>
      <c r="P7595" s="4"/>
      <c r="V7595" s="4"/>
      <c r="W7595" s="4"/>
      <c r="AG7595" s="9"/>
      <c r="AT7595" s="4"/>
      <c r="AU7595" s="4"/>
      <c r="BA7595" s="4"/>
      <c r="BB7595" s="4"/>
    </row>
    <row r="7596" spans="15:54" x14ac:dyDescent="0.4">
      <c r="O7596" s="4"/>
      <c r="P7596" s="4"/>
      <c r="V7596" s="4"/>
      <c r="W7596" s="4"/>
      <c r="AG7596" s="9"/>
      <c r="AT7596" s="4"/>
      <c r="AU7596" s="4"/>
      <c r="BA7596" s="4"/>
      <c r="BB7596" s="4"/>
    </row>
    <row r="7597" spans="15:54" x14ac:dyDescent="0.4">
      <c r="O7597" s="4"/>
      <c r="P7597" s="4"/>
      <c r="V7597" s="4"/>
      <c r="W7597" s="4"/>
      <c r="AG7597" s="9"/>
      <c r="AT7597" s="4"/>
      <c r="AU7597" s="4"/>
      <c r="BA7597" s="4"/>
      <c r="BB7597" s="4"/>
    </row>
    <row r="7598" spans="15:54" x14ac:dyDescent="0.4">
      <c r="O7598" s="4"/>
      <c r="P7598" s="4"/>
      <c r="V7598" s="4"/>
      <c r="W7598" s="4"/>
      <c r="AG7598" s="9"/>
      <c r="AT7598" s="4"/>
      <c r="AU7598" s="4"/>
      <c r="BA7598" s="4"/>
      <c r="BB7598" s="4"/>
    </row>
    <row r="7599" spans="15:54" x14ac:dyDescent="0.4">
      <c r="O7599" s="4"/>
      <c r="P7599" s="4"/>
      <c r="V7599" s="4"/>
      <c r="W7599" s="4"/>
      <c r="AG7599" s="9"/>
      <c r="AT7599" s="4"/>
      <c r="AU7599" s="4"/>
      <c r="BA7599" s="4"/>
      <c r="BB7599" s="4"/>
    </row>
    <row r="7600" spans="15:54" x14ac:dyDescent="0.4">
      <c r="O7600" s="4"/>
      <c r="P7600" s="4"/>
      <c r="V7600" s="4"/>
      <c r="W7600" s="4"/>
      <c r="AG7600" s="9"/>
      <c r="AT7600" s="4"/>
      <c r="AU7600" s="4"/>
      <c r="BA7600" s="4"/>
      <c r="BB7600" s="4"/>
    </row>
    <row r="7601" spans="15:54" x14ac:dyDescent="0.4">
      <c r="O7601" s="4"/>
      <c r="P7601" s="4"/>
      <c r="V7601" s="4"/>
      <c r="W7601" s="4"/>
      <c r="AG7601" s="9"/>
      <c r="AT7601" s="4"/>
      <c r="AU7601" s="4"/>
      <c r="BA7601" s="4"/>
      <c r="BB7601" s="4"/>
    </row>
    <row r="7602" spans="15:54" x14ac:dyDescent="0.4">
      <c r="O7602" s="4"/>
      <c r="P7602" s="4"/>
      <c r="V7602" s="4"/>
      <c r="W7602" s="4"/>
      <c r="AG7602" s="9"/>
      <c r="AT7602" s="4"/>
      <c r="AU7602" s="4"/>
      <c r="BA7602" s="4"/>
      <c r="BB7602" s="4"/>
    </row>
    <row r="7603" spans="15:54" x14ac:dyDescent="0.4">
      <c r="O7603" s="4"/>
      <c r="P7603" s="4"/>
      <c r="V7603" s="4"/>
      <c r="W7603" s="4"/>
      <c r="AG7603" s="9"/>
      <c r="AT7603" s="4"/>
      <c r="AU7603" s="4"/>
      <c r="BA7603" s="4"/>
      <c r="BB7603" s="4"/>
    </row>
    <row r="7604" spans="15:54" x14ac:dyDescent="0.4">
      <c r="O7604" s="4"/>
      <c r="P7604" s="4"/>
      <c r="V7604" s="4"/>
      <c r="W7604" s="4"/>
      <c r="AG7604" s="9"/>
      <c r="AT7604" s="4"/>
      <c r="AU7604" s="4"/>
      <c r="BA7604" s="4"/>
      <c r="BB7604" s="4"/>
    </row>
    <row r="7605" spans="15:54" x14ac:dyDescent="0.4">
      <c r="O7605" s="4"/>
      <c r="P7605" s="4"/>
      <c r="V7605" s="4"/>
      <c r="W7605" s="4"/>
      <c r="AG7605" s="9"/>
      <c r="AT7605" s="4"/>
      <c r="AU7605" s="4"/>
      <c r="BA7605" s="4"/>
      <c r="BB7605" s="4"/>
    </row>
    <row r="7606" spans="15:54" x14ac:dyDescent="0.4">
      <c r="O7606" s="4"/>
      <c r="P7606" s="4"/>
      <c r="V7606" s="4"/>
      <c r="W7606" s="4"/>
      <c r="AG7606" s="9"/>
      <c r="AT7606" s="4"/>
      <c r="AU7606" s="4"/>
      <c r="BA7606" s="4"/>
      <c r="BB7606" s="4"/>
    </row>
    <row r="7607" spans="15:54" x14ac:dyDescent="0.4">
      <c r="O7607" s="4"/>
      <c r="P7607" s="4"/>
      <c r="V7607" s="4"/>
      <c r="W7607" s="4"/>
      <c r="AG7607" s="9"/>
      <c r="AT7607" s="4"/>
      <c r="AU7607" s="4"/>
      <c r="BA7607" s="4"/>
      <c r="BB7607" s="4"/>
    </row>
    <row r="7608" spans="15:54" x14ac:dyDescent="0.4">
      <c r="O7608" s="4"/>
      <c r="P7608" s="4"/>
      <c r="V7608" s="4"/>
      <c r="W7608" s="4"/>
      <c r="AG7608" s="9"/>
      <c r="AT7608" s="4"/>
      <c r="AU7608" s="4"/>
      <c r="BA7608" s="4"/>
      <c r="BB7608" s="4"/>
    </row>
    <row r="7609" spans="15:54" x14ac:dyDescent="0.4">
      <c r="O7609" s="4"/>
      <c r="P7609" s="4"/>
      <c r="V7609" s="4"/>
      <c r="W7609" s="4"/>
      <c r="AG7609" s="9"/>
      <c r="AT7609" s="4"/>
      <c r="AU7609" s="4"/>
      <c r="BA7609" s="4"/>
      <c r="BB7609" s="4"/>
    </row>
    <row r="7610" spans="15:54" x14ac:dyDescent="0.4">
      <c r="O7610" s="4"/>
      <c r="P7610" s="4"/>
      <c r="V7610" s="4"/>
      <c r="W7610" s="4"/>
      <c r="AG7610" s="9"/>
      <c r="AT7610" s="4"/>
      <c r="AU7610" s="4"/>
      <c r="BA7610" s="4"/>
      <c r="BB7610" s="4"/>
    </row>
    <row r="7611" spans="15:54" x14ac:dyDescent="0.4">
      <c r="O7611" s="4"/>
      <c r="P7611" s="4"/>
      <c r="V7611" s="4"/>
      <c r="W7611" s="4"/>
      <c r="AG7611" s="9"/>
      <c r="AT7611" s="4"/>
      <c r="AU7611" s="4"/>
      <c r="BA7611" s="4"/>
      <c r="BB7611" s="4"/>
    </row>
    <row r="7612" spans="15:54" x14ac:dyDescent="0.4">
      <c r="O7612" s="4"/>
      <c r="P7612" s="4"/>
      <c r="V7612" s="4"/>
      <c r="W7612" s="4"/>
      <c r="AG7612" s="9"/>
      <c r="AT7612" s="4"/>
      <c r="AU7612" s="4"/>
      <c r="BA7612" s="4"/>
      <c r="BB7612" s="4"/>
    </row>
    <row r="7613" spans="15:54" x14ac:dyDescent="0.4">
      <c r="O7613" s="4"/>
      <c r="P7613" s="4"/>
      <c r="V7613" s="4"/>
      <c r="W7613" s="4"/>
      <c r="AG7613" s="9"/>
      <c r="AT7613" s="4"/>
      <c r="AU7613" s="4"/>
      <c r="BA7613" s="4"/>
      <c r="BB7613" s="4"/>
    </row>
    <row r="7614" spans="15:54" x14ac:dyDescent="0.4">
      <c r="O7614" s="4"/>
      <c r="P7614" s="4"/>
      <c r="V7614" s="4"/>
      <c r="W7614" s="4"/>
      <c r="AG7614" s="9"/>
      <c r="AT7614" s="4"/>
      <c r="AU7614" s="4"/>
      <c r="BA7614" s="4"/>
      <c r="BB7614" s="4"/>
    </row>
    <row r="7615" spans="15:54" x14ac:dyDescent="0.4">
      <c r="O7615" s="4"/>
      <c r="P7615" s="4"/>
      <c r="V7615" s="4"/>
      <c r="W7615" s="4"/>
      <c r="AG7615" s="9"/>
      <c r="AT7615" s="4"/>
      <c r="AU7615" s="4"/>
      <c r="BA7615" s="4"/>
      <c r="BB7615" s="4"/>
    </row>
    <row r="7616" spans="15:54" x14ac:dyDescent="0.4">
      <c r="O7616" s="4"/>
      <c r="P7616" s="4"/>
      <c r="V7616" s="4"/>
      <c r="W7616" s="4"/>
      <c r="AG7616" s="9"/>
      <c r="AT7616" s="4"/>
      <c r="AU7616" s="4"/>
      <c r="BA7616" s="4"/>
      <c r="BB7616" s="4"/>
    </row>
    <row r="7617" spans="15:54" x14ac:dyDescent="0.4">
      <c r="O7617" s="4"/>
      <c r="P7617" s="4"/>
      <c r="V7617" s="4"/>
      <c r="W7617" s="4"/>
      <c r="AG7617" s="9"/>
      <c r="AT7617" s="4"/>
      <c r="AU7617" s="4"/>
      <c r="BA7617" s="4"/>
      <c r="BB7617" s="4"/>
    </row>
    <row r="7618" spans="15:54" x14ac:dyDescent="0.4">
      <c r="O7618" s="4"/>
      <c r="P7618" s="4"/>
      <c r="V7618" s="4"/>
      <c r="W7618" s="4"/>
      <c r="AG7618" s="9"/>
      <c r="AT7618" s="4"/>
      <c r="AU7618" s="4"/>
      <c r="BA7618" s="4"/>
      <c r="BB7618" s="4"/>
    </row>
    <row r="7619" spans="15:54" x14ac:dyDescent="0.4">
      <c r="O7619" s="4"/>
      <c r="P7619" s="4"/>
      <c r="V7619" s="4"/>
      <c r="W7619" s="4"/>
      <c r="AG7619" s="9"/>
      <c r="AT7619" s="4"/>
      <c r="AU7619" s="4"/>
      <c r="BA7619" s="4"/>
      <c r="BB7619" s="4"/>
    </row>
    <row r="7620" spans="15:54" x14ac:dyDescent="0.4">
      <c r="O7620" s="4"/>
      <c r="P7620" s="4"/>
      <c r="V7620" s="4"/>
      <c r="W7620" s="4"/>
      <c r="AG7620" s="9"/>
      <c r="AT7620" s="4"/>
      <c r="AU7620" s="4"/>
      <c r="BA7620" s="4"/>
      <c r="BB7620" s="4"/>
    </row>
    <row r="7621" spans="15:54" x14ac:dyDescent="0.4">
      <c r="O7621" s="4"/>
      <c r="P7621" s="4"/>
      <c r="V7621" s="4"/>
      <c r="W7621" s="4"/>
      <c r="AG7621" s="9"/>
      <c r="AT7621" s="4"/>
      <c r="AU7621" s="4"/>
      <c r="BA7621" s="4"/>
      <c r="BB7621" s="4"/>
    </row>
    <row r="7622" spans="15:54" x14ac:dyDescent="0.4">
      <c r="O7622" s="4"/>
      <c r="P7622" s="4"/>
      <c r="V7622" s="4"/>
      <c r="W7622" s="4"/>
      <c r="AG7622" s="9"/>
      <c r="AT7622" s="4"/>
      <c r="AU7622" s="4"/>
      <c r="BA7622" s="4"/>
      <c r="BB7622" s="4"/>
    </row>
    <row r="7623" spans="15:54" x14ac:dyDescent="0.4">
      <c r="O7623" s="4"/>
      <c r="P7623" s="4"/>
      <c r="V7623" s="4"/>
      <c r="W7623" s="4"/>
      <c r="AG7623" s="9"/>
      <c r="AT7623" s="4"/>
      <c r="AU7623" s="4"/>
      <c r="BA7623" s="4"/>
      <c r="BB7623" s="4"/>
    </row>
    <row r="7624" spans="15:54" x14ac:dyDescent="0.4">
      <c r="O7624" s="4"/>
      <c r="P7624" s="4"/>
      <c r="V7624" s="4"/>
      <c r="W7624" s="4"/>
      <c r="AG7624" s="9"/>
      <c r="AT7624" s="4"/>
      <c r="AU7624" s="4"/>
      <c r="BA7624" s="4"/>
      <c r="BB7624" s="4"/>
    </row>
    <row r="7625" spans="15:54" x14ac:dyDescent="0.4">
      <c r="O7625" s="4"/>
      <c r="P7625" s="4"/>
      <c r="V7625" s="4"/>
      <c r="W7625" s="4"/>
      <c r="AG7625" s="9"/>
      <c r="AT7625" s="4"/>
      <c r="AU7625" s="4"/>
      <c r="BA7625" s="4"/>
      <c r="BB7625" s="4"/>
    </row>
    <row r="7626" spans="15:54" x14ac:dyDescent="0.4">
      <c r="O7626" s="4"/>
      <c r="P7626" s="4"/>
      <c r="V7626" s="4"/>
      <c r="W7626" s="4"/>
      <c r="AG7626" s="9"/>
      <c r="AT7626" s="4"/>
      <c r="AU7626" s="4"/>
      <c r="BA7626" s="4"/>
      <c r="BB7626" s="4"/>
    </row>
    <row r="7627" spans="15:54" x14ac:dyDescent="0.4">
      <c r="O7627" s="4"/>
      <c r="P7627" s="4"/>
      <c r="V7627" s="4"/>
      <c r="W7627" s="4"/>
      <c r="AG7627" s="9"/>
      <c r="AT7627" s="4"/>
      <c r="AU7627" s="4"/>
      <c r="BA7627" s="4"/>
      <c r="BB7627" s="4"/>
    </row>
    <row r="7628" spans="15:54" x14ac:dyDescent="0.4">
      <c r="O7628" s="4"/>
      <c r="P7628" s="4"/>
      <c r="V7628" s="4"/>
      <c r="W7628" s="4"/>
      <c r="AG7628" s="9"/>
      <c r="AT7628" s="4"/>
      <c r="AU7628" s="4"/>
      <c r="BA7628" s="4"/>
      <c r="BB7628" s="4"/>
    </row>
    <row r="7629" spans="15:54" x14ac:dyDescent="0.4">
      <c r="O7629" s="4"/>
      <c r="P7629" s="4"/>
      <c r="V7629" s="4"/>
      <c r="W7629" s="4"/>
      <c r="AG7629" s="9"/>
      <c r="AT7629" s="4"/>
      <c r="AU7629" s="4"/>
      <c r="BA7629" s="4"/>
      <c r="BB7629" s="4"/>
    </row>
    <row r="7630" spans="15:54" x14ac:dyDescent="0.4">
      <c r="O7630" s="4"/>
      <c r="P7630" s="4"/>
      <c r="V7630" s="4"/>
      <c r="W7630" s="4"/>
      <c r="AG7630" s="9"/>
      <c r="AT7630" s="4"/>
      <c r="AU7630" s="4"/>
      <c r="BA7630" s="4"/>
      <c r="BB7630" s="4"/>
    </row>
    <row r="7631" spans="15:54" x14ac:dyDescent="0.4">
      <c r="O7631" s="4"/>
      <c r="P7631" s="4"/>
      <c r="V7631" s="4"/>
      <c r="W7631" s="4"/>
      <c r="AG7631" s="9"/>
      <c r="AT7631" s="4"/>
      <c r="AU7631" s="4"/>
      <c r="BA7631" s="4"/>
      <c r="BB7631" s="4"/>
    </row>
    <row r="7632" spans="15:54" x14ac:dyDescent="0.4">
      <c r="O7632" s="4"/>
      <c r="P7632" s="4"/>
      <c r="V7632" s="4"/>
      <c r="W7632" s="4"/>
      <c r="AG7632" s="9"/>
      <c r="AT7632" s="4"/>
      <c r="AU7632" s="4"/>
      <c r="BA7632" s="4"/>
      <c r="BB7632" s="4"/>
    </row>
    <row r="7633" spans="15:54" x14ac:dyDescent="0.4">
      <c r="O7633" s="4"/>
      <c r="P7633" s="4"/>
      <c r="V7633" s="4"/>
      <c r="W7633" s="4"/>
      <c r="AG7633" s="9"/>
      <c r="AT7633" s="4"/>
      <c r="AU7633" s="4"/>
      <c r="BA7633" s="4"/>
      <c r="BB7633" s="4"/>
    </row>
    <row r="7634" spans="15:54" x14ac:dyDescent="0.4">
      <c r="O7634" s="4"/>
      <c r="P7634" s="4"/>
      <c r="V7634" s="4"/>
      <c r="W7634" s="4"/>
      <c r="AG7634" s="9"/>
      <c r="AT7634" s="4"/>
      <c r="AU7634" s="4"/>
      <c r="BA7634" s="4"/>
      <c r="BB7634" s="4"/>
    </row>
    <row r="7635" spans="15:54" x14ac:dyDescent="0.4">
      <c r="O7635" s="4"/>
      <c r="P7635" s="4"/>
      <c r="V7635" s="4"/>
      <c r="W7635" s="4"/>
      <c r="AG7635" s="9"/>
      <c r="AT7635" s="4"/>
      <c r="AU7635" s="4"/>
      <c r="BA7635" s="4"/>
      <c r="BB7635" s="4"/>
    </row>
    <row r="7636" spans="15:54" x14ac:dyDescent="0.4">
      <c r="O7636" s="4"/>
      <c r="P7636" s="4"/>
      <c r="V7636" s="4"/>
      <c r="W7636" s="4"/>
      <c r="AG7636" s="9"/>
      <c r="AT7636" s="4"/>
      <c r="AU7636" s="4"/>
      <c r="BA7636" s="4"/>
      <c r="BB7636" s="4"/>
    </row>
    <row r="7637" spans="15:54" x14ac:dyDescent="0.4">
      <c r="O7637" s="4"/>
      <c r="P7637" s="4"/>
      <c r="V7637" s="4"/>
      <c r="W7637" s="4"/>
      <c r="AG7637" s="9"/>
      <c r="AT7637" s="4"/>
      <c r="AU7637" s="4"/>
      <c r="BA7637" s="4"/>
      <c r="BB7637" s="4"/>
    </row>
    <row r="7638" spans="15:54" x14ac:dyDescent="0.4">
      <c r="O7638" s="4"/>
      <c r="P7638" s="4"/>
      <c r="V7638" s="4"/>
      <c r="W7638" s="4"/>
      <c r="AG7638" s="9"/>
      <c r="AT7638" s="4"/>
      <c r="AU7638" s="4"/>
      <c r="BA7638" s="4"/>
      <c r="BB7638" s="4"/>
    </row>
    <row r="7639" spans="15:54" x14ac:dyDescent="0.4">
      <c r="O7639" s="4"/>
      <c r="P7639" s="4"/>
      <c r="V7639" s="4"/>
      <c r="W7639" s="4"/>
      <c r="AG7639" s="9"/>
      <c r="AT7639" s="4"/>
      <c r="AU7639" s="4"/>
      <c r="BA7639" s="4"/>
      <c r="BB7639" s="4"/>
    </row>
    <row r="7640" spans="15:54" x14ac:dyDescent="0.4">
      <c r="O7640" s="4"/>
      <c r="P7640" s="4"/>
      <c r="V7640" s="4"/>
      <c r="W7640" s="4"/>
      <c r="AT7640" s="4"/>
      <c r="AU7640" s="4"/>
      <c r="BA7640" s="4"/>
      <c r="BB7640" s="4"/>
    </row>
    <row r="7641" spans="15:54" x14ac:dyDescent="0.4">
      <c r="O7641" s="4"/>
      <c r="P7641" s="4"/>
      <c r="V7641" s="4"/>
      <c r="W7641" s="4"/>
      <c r="AG7641" s="9"/>
      <c r="AT7641" s="4"/>
      <c r="AU7641" s="4"/>
      <c r="BA7641" s="4"/>
      <c r="BB7641" s="4"/>
    </row>
    <row r="7642" spans="15:54" x14ac:dyDescent="0.4">
      <c r="O7642" s="4"/>
      <c r="P7642" s="4"/>
      <c r="V7642" s="4"/>
      <c r="W7642" s="4"/>
      <c r="AG7642" s="9"/>
      <c r="AT7642" s="4"/>
      <c r="AU7642" s="4"/>
      <c r="BA7642" s="4"/>
      <c r="BB7642" s="4"/>
    </row>
    <row r="7643" spans="15:54" x14ac:dyDescent="0.4">
      <c r="O7643" s="4"/>
      <c r="P7643" s="4"/>
      <c r="V7643" s="4"/>
      <c r="W7643" s="4"/>
      <c r="AG7643" s="9"/>
      <c r="AT7643" s="4"/>
      <c r="AU7643" s="4"/>
      <c r="BA7643" s="4"/>
      <c r="BB7643" s="4"/>
    </row>
    <row r="7644" spans="15:54" x14ac:dyDescent="0.4">
      <c r="O7644" s="4"/>
      <c r="P7644" s="4"/>
      <c r="V7644" s="4"/>
      <c r="W7644" s="4"/>
      <c r="AG7644" s="9"/>
      <c r="AT7644" s="4"/>
      <c r="AU7644" s="4"/>
      <c r="BA7644" s="4"/>
      <c r="BB7644" s="4"/>
    </row>
    <row r="7645" spans="15:54" x14ac:dyDescent="0.4">
      <c r="O7645" s="4"/>
      <c r="P7645" s="4"/>
      <c r="V7645" s="4"/>
      <c r="W7645" s="4"/>
      <c r="AG7645" s="9"/>
      <c r="AT7645" s="4"/>
      <c r="AU7645" s="4"/>
      <c r="BA7645" s="4"/>
      <c r="BB7645" s="4"/>
    </row>
    <row r="7646" spans="15:54" x14ac:dyDescent="0.4">
      <c r="O7646" s="4"/>
      <c r="P7646" s="4"/>
      <c r="V7646" s="4"/>
      <c r="W7646" s="4"/>
      <c r="AG7646" s="9"/>
      <c r="AT7646" s="4"/>
      <c r="AU7646" s="4"/>
      <c r="BA7646" s="4"/>
      <c r="BB7646" s="4"/>
    </row>
    <row r="7647" spans="15:54" x14ac:dyDescent="0.4">
      <c r="O7647" s="4"/>
      <c r="P7647" s="4"/>
      <c r="V7647" s="4"/>
      <c r="W7647" s="4"/>
      <c r="AG7647" s="9"/>
      <c r="AT7647" s="4"/>
      <c r="AU7647" s="4"/>
      <c r="BA7647" s="4"/>
      <c r="BB7647" s="4"/>
    </row>
    <row r="7648" spans="15:54" x14ac:dyDescent="0.4">
      <c r="O7648" s="4"/>
      <c r="P7648" s="4"/>
      <c r="V7648" s="4"/>
      <c r="W7648" s="4"/>
      <c r="AG7648" s="9"/>
      <c r="AT7648" s="4"/>
      <c r="AU7648" s="4"/>
      <c r="BA7648" s="4"/>
      <c r="BB7648" s="4"/>
    </row>
    <row r="7649" spans="15:54" x14ac:dyDescent="0.4">
      <c r="O7649" s="4"/>
      <c r="P7649" s="4"/>
      <c r="V7649" s="4"/>
      <c r="W7649" s="4"/>
      <c r="AG7649" s="9"/>
      <c r="AT7649" s="4"/>
      <c r="AU7649" s="4"/>
      <c r="BA7649" s="4"/>
      <c r="BB7649" s="4"/>
    </row>
    <row r="7650" spans="15:54" x14ac:dyDescent="0.4">
      <c r="O7650" s="4"/>
      <c r="P7650" s="4"/>
      <c r="V7650" s="4"/>
      <c r="W7650" s="4"/>
      <c r="AG7650" s="9"/>
      <c r="AT7650" s="4"/>
      <c r="AU7650" s="4"/>
      <c r="BA7650" s="4"/>
      <c r="BB7650" s="4"/>
    </row>
    <row r="7651" spans="15:54" x14ac:dyDescent="0.4">
      <c r="O7651" s="4"/>
      <c r="P7651" s="4"/>
      <c r="V7651" s="4"/>
      <c r="W7651" s="4"/>
      <c r="AG7651" s="9"/>
      <c r="AT7651" s="4"/>
      <c r="AU7651" s="4"/>
      <c r="BA7651" s="4"/>
      <c r="BB7651" s="4"/>
    </row>
    <row r="7652" spans="15:54" x14ac:dyDescent="0.4">
      <c r="O7652" s="4"/>
      <c r="P7652" s="4"/>
      <c r="V7652" s="4"/>
      <c r="W7652" s="4"/>
      <c r="AG7652" s="9"/>
      <c r="AT7652" s="4"/>
      <c r="AU7652" s="4"/>
      <c r="BA7652" s="4"/>
      <c r="BB7652" s="4"/>
    </row>
    <row r="7653" spans="15:54" x14ac:dyDescent="0.4">
      <c r="O7653" s="4"/>
      <c r="P7653" s="4"/>
      <c r="V7653" s="4"/>
      <c r="W7653" s="4"/>
      <c r="AG7653" s="9"/>
      <c r="AT7653" s="4"/>
      <c r="AU7653" s="4"/>
      <c r="BA7653" s="4"/>
      <c r="BB7653" s="4"/>
    </row>
    <row r="7654" spans="15:54" x14ac:dyDescent="0.4">
      <c r="O7654" s="4"/>
      <c r="P7654" s="4"/>
      <c r="V7654" s="4"/>
      <c r="W7654" s="4"/>
      <c r="AG7654" s="9"/>
      <c r="AT7654" s="4"/>
      <c r="AU7654" s="4"/>
      <c r="BA7654" s="4"/>
      <c r="BB7654" s="4"/>
    </row>
    <row r="7655" spans="15:54" x14ac:dyDescent="0.4">
      <c r="O7655" s="4"/>
      <c r="P7655" s="4"/>
      <c r="V7655" s="4"/>
      <c r="W7655" s="4"/>
      <c r="AG7655" s="9"/>
      <c r="AT7655" s="4"/>
      <c r="AU7655" s="4"/>
      <c r="BA7655" s="4"/>
      <c r="BB7655" s="4"/>
    </row>
    <row r="7656" spans="15:54" x14ac:dyDescent="0.4">
      <c r="O7656" s="4"/>
      <c r="P7656" s="4"/>
      <c r="V7656" s="4"/>
      <c r="W7656" s="4"/>
      <c r="AG7656" s="9"/>
      <c r="AT7656" s="4"/>
      <c r="AU7656" s="4"/>
      <c r="BA7656" s="4"/>
      <c r="BB7656" s="4"/>
    </row>
    <row r="7657" spans="15:54" x14ac:dyDescent="0.4">
      <c r="O7657" s="4"/>
      <c r="P7657" s="4"/>
      <c r="V7657" s="4"/>
      <c r="W7657" s="4"/>
      <c r="AG7657" s="9"/>
      <c r="AT7657" s="4"/>
      <c r="AU7657" s="4"/>
      <c r="BA7657" s="4"/>
      <c r="BB7657" s="4"/>
    </row>
    <row r="7658" spans="15:54" x14ac:dyDescent="0.4">
      <c r="O7658" s="4"/>
      <c r="P7658" s="4"/>
      <c r="V7658" s="4"/>
      <c r="W7658" s="4"/>
      <c r="AG7658" s="9"/>
      <c r="AT7658" s="4"/>
      <c r="AU7658" s="4"/>
      <c r="BA7658" s="4"/>
      <c r="BB7658" s="4"/>
    </row>
    <row r="7659" spans="15:54" x14ac:dyDescent="0.4">
      <c r="O7659" s="4"/>
      <c r="P7659" s="4"/>
      <c r="V7659" s="4"/>
      <c r="W7659" s="4"/>
      <c r="AG7659" s="9"/>
      <c r="AT7659" s="4"/>
      <c r="AU7659" s="4"/>
      <c r="BA7659" s="4"/>
      <c r="BB7659" s="4"/>
    </row>
    <row r="7660" spans="15:54" x14ac:dyDescent="0.4">
      <c r="O7660" s="4"/>
      <c r="P7660" s="4"/>
      <c r="V7660" s="4"/>
      <c r="W7660" s="4"/>
      <c r="AT7660" s="4"/>
      <c r="AU7660" s="4"/>
      <c r="BA7660" s="4"/>
      <c r="BB7660" s="4"/>
    </row>
    <row r="7661" spans="15:54" x14ac:dyDescent="0.4">
      <c r="O7661" s="4"/>
      <c r="P7661" s="4"/>
      <c r="V7661" s="4"/>
      <c r="W7661" s="4"/>
      <c r="AG7661" s="9"/>
      <c r="AT7661" s="4"/>
      <c r="AU7661" s="4"/>
      <c r="BA7661" s="4"/>
      <c r="BB7661" s="4"/>
    </row>
    <row r="7662" spans="15:54" x14ac:dyDescent="0.4">
      <c r="O7662" s="4"/>
      <c r="P7662" s="4"/>
      <c r="V7662" s="4"/>
      <c r="W7662" s="4"/>
      <c r="AG7662" s="9"/>
      <c r="AT7662" s="4"/>
      <c r="AU7662" s="4"/>
      <c r="BA7662" s="4"/>
      <c r="BB7662" s="4"/>
    </row>
    <row r="7663" spans="15:54" x14ac:dyDescent="0.4">
      <c r="O7663" s="4"/>
      <c r="P7663" s="4"/>
      <c r="V7663" s="4"/>
      <c r="W7663" s="4"/>
      <c r="AG7663" s="9"/>
      <c r="AT7663" s="4"/>
      <c r="AU7663" s="4"/>
      <c r="BA7663" s="4"/>
      <c r="BB7663" s="4"/>
    </row>
    <row r="7664" spans="15:54" x14ac:dyDescent="0.4">
      <c r="O7664" s="4"/>
      <c r="P7664" s="4"/>
      <c r="V7664" s="4"/>
      <c r="W7664" s="4"/>
      <c r="AG7664" s="9"/>
      <c r="AT7664" s="4"/>
      <c r="AU7664" s="4"/>
      <c r="BA7664" s="4"/>
      <c r="BB7664" s="4"/>
    </row>
    <row r="7665" spans="15:54" x14ac:dyDescent="0.4">
      <c r="O7665" s="4"/>
      <c r="P7665" s="4"/>
      <c r="V7665" s="4"/>
      <c r="W7665" s="4"/>
      <c r="AG7665" s="9"/>
      <c r="AT7665" s="4"/>
      <c r="AU7665" s="4"/>
      <c r="BA7665" s="4"/>
      <c r="BB7665" s="4"/>
    </row>
    <row r="7666" spans="15:54" x14ac:dyDescent="0.4">
      <c r="O7666" s="4"/>
      <c r="P7666" s="4"/>
      <c r="V7666" s="4"/>
      <c r="W7666" s="4"/>
      <c r="AG7666" s="9"/>
      <c r="AT7666" s="4"/>
      <c r="AU7666" s="4"/>
      <c r="BA7666" s="4"/>
      <c r="BB7666" s="4"/>
    </row>
    <row r="7667" spans="15:54" x14ac:dyDescent="0.4">
      <c r="O7667" s="4"/>
      <c r="P7667" s="4"/>
      <c r="V7667" s="4"/>
      <c r="W7667" s="4"/>
      <c r="AG7667" s="9"/>
      <c r="AT7667" s="4"/>
      <c r="AU7667" s="4"/>
      <c r="BA7667" s="4"/>
      <c r="BB7667" s="4"/>
    </row>
    <row r="7668" spans="15:54" x14ac:dyDescent="0.4">
      <c r="O7668" s="4"/>
      <c r="P7668" s="4"/>
      <c r="V7668" s="4"/>
      <c r="W7668" s="4"/>
      <c r="AG7668" s="9"/>
      <c r="AT7668" s="4"/>
      <c r="AU7668" s="4"/>
      <c r="BA7668" s="4"/>
      <c r="BB7668" s="4"/>
    </row>
    <row r="7669" spans="15:54" x14ac:dyDescent="0.4">
      <c r="O7669" s="4"/>
      <c r="P7669" s="4"/>
      <c r="V7669" s="4"/>
      <c r="W7669" s="4"/>
      <c r="AG7669" s="9"/>
      <c r="AT7669" s="4"/>
      <c r="AU7669" s="4"/>
      <c r="BA7669" s="4"/>
      <c r="BB7669" s="4"/>
    </row>
    <row r="7670" spans="15:54" x14ac:dyDescent="0.4">
      <c r="O7670" s="4"/>
      <c r="P7670" s="4"/>
      <c r="V7670" s="4"/>
      <c r="W7670" s="4"/>
      <c r="AG7670" s="9"/>
      <c r="AT7670" s="4"/>
      <c r="AU7670" s="4"/>
      <c r="BA7670" s="4"/>
      <c r="BB7670" s="4"/>
    </row>
    <row r="7671" spans="15:54" x14ac:dyDescent="0.4">
      <c r="O7671" s="4"/>
      <c r="P7671" s="4"/>
      <c r="V7671" s="4"/>
      <c r="W7671" s="4"/>
      <c r="AG7671" s="9"/>
      <c r="AT7671" s="4"/>
      <c r="AU7671" s="4"/>
      <c r="BA7671" s="4"/>
      <c r="BB7671" s="4"/>
    </row>
    <row r="7672" spans="15:54" x14ac:dyDescent="0.4">
      <c r="O7672" s="4"/>
      <c r="P7672" s="4"/>
      <c r="V7672" s="4"/>
      <c r="W7672" s="4"/>
      <c r="AG7672" s="9"/>
      <c r="AT7672" s="4"/>
      <c r="AU7672" s="4"/>
      <c r="BA7672" s="4"/>
      <c r="BB7672" s="4"/>
    </row>
    <row r="7673" spans="15:54" x14ac:dyDescent="0.4">
      <c r="O7673" s="4"/>
      <c r="P7673" s="4"/>
      <c r="V7673" s="4"/>
      <c r="W7673" s="4"/>
      <c r="AG7673" s="9"/>
      <c r="AT7673" s="4"/>
      <c r="AU7673" s="4"/>
      <c r="BA7673" s="4"/>
      <c r="BB7673" s="4"/>
    </row>
    <row r="7674" spans="15:54" x14ac:dyDescent="0.4">
      <c r="O7674" s="4"/>
      <c r="P7674" s="4"/>
      <c r="V7674" s="4"/>
      <c r="W7674" s="4"/>
      <c r="AG7674" s="9"/>
      <c r="AT7674" s="4"/>
      <c r="AU7674" s="4"/>
      <c r="BA7674" s="4"/>
      <c r="BB7674" s="4"/>
    </row>
    <row r="7675" spans="15:54" x14ac:dyDescent="0.4">
      <c r="O7675" s="4"/>
      <c r="P7675" s="4"/>
      <c r="V7675" s="4"/>
      <c r="W7675" s="4"/>
      <c r="AG7675" s="9"/>
      <c r="AT7675" s="4"/>
      <c r="AU7675" s="4"/>
      <c r="BA7675" s="4"/>
      <c r="BB7675" s="4"/>
    </row>
    <row r="7676" spans="15:54" x14ac:dyDescent="0.4">
      <c r="O7676" s="4"/>
      <c r="P7676" s="4"/>
      <c r="V7676" s="4"/>
      <c r="W7676" s="4"/>
      <c r="AG7676" s="9"/>
      <c r="AT7676" s="4"/>
      <c r="AU7676" s="4"/>
      <c r="BA7676" s="4"/>
      <c r="BB7676" s="4"/>
    </row>
    <row r="7677" spans="15:54" x14ac:dyDescent="0.4">
      <c r="O7677" s="4"/>
      <c r="P7677" s="4"/>
      <c r="V7677" s="4"/>
      <c r="W7677" s="4"/>
      <c r="AG7677" s="9"/>
      <c r="AT7677" s="4"/>
      <c r="AU7677" s="4"/>
      <c r="BA7677" s="4"/>
      <c r="BB7677" s="4"/>
    </row>
    <row r="7678" spans="15:54" x14ac:dyDescent="0.4">
      <c r="O7678" s="4"/>
      <c r="P7678" s="4"/>
      <c r="V7678" s="4"/>
      <c r="W7678" s="4"/>
      <c r="AG7678" s="9"/>
      <c r="AT7678" s="4"/>
      <c r="AU7678" s="4"/>
      <c r="BA7678" s="4"/>
      <c r="BB7678" s="4"/>
    </row>
    <row r="7679" spans="15:54" x14ac:dyDescent="0.4">
      <c r="O7679" s="4"/>
      <c r="P7679" s="4"/>
      <c r="V7679" s="4"/>
      <c r="W7679" s="4"/>
      <c r="AG7679" s="9"/>
      <c r="AT7679" s="4"/>
      <c r="AU7679" s="4"/>
      <c r="BA7679" s="4"/>
      <c r="BB7679" s="4"/>
    </row>
    <row r="7680" spans="15:54" x14ac:dyDescent="0.4">
      <c r="O7680" s="4"/>
      <c r="P7680" s="4"/>
      <c r="V7680" s="4"/>
      <c r="W7680" s="4"/>
      <c r="AG7680" s="9"/>
      <c r="AT7680" s="4"/>
      <c r="AU7680" s="4"/>
      <c r="BA7680" s="4"/>
      <c r="BB7680" s="4"/>
    </row>
    <row r="7681" spans="15:54" x14ac:dyDescent="0.4">
      <c r="O7681" s="4"/>
      <c r="P7681" s="4"/>
      <c r="V7681" s="4"/>
      <c r="W7681" s="4"/>
      <c r="AG7681" s="9"/>
      <c r="AT7681" s="4"/>
      <c r="AU7681" s="4"/>
      <c r="BA7681" s="4"/>
      <c r="BB7681" s="4"/>
    </row>
    <row r="7682" spans="15:54" x14ac:dyDescent="0.4">
      <c r="O7682" s="4"/>
      <c r="P7682" s="4"/>
      <c r="V7682" s="4"/>
      <c r="W7682" s="4"/>
      <c r="AG7682" s="9"/>
      <c r="AT7682" s="4"/>
      <c r="AU7682" s="4"/>
      <c r="BA7682" s="4"/>
      <c r="BB7682" s="4"/>
    </row>
    <row r="7683" spans="15:54" x14ac:dyDescent="0.4">
      <c r="O7683" s="4"/>
      <c r="P7683" s="4"/>
      <c r="V7683" s="4"/>
      <c r="W7683" s="4"/>
      <c r="AG7683" s="9"/>
      <c r="AT7683" s="4"/>
      <c r="AU7683" s="4"/>
      <c r="BA7683" s="4"/>
      <c r="BB7683" s="4"/>
    </row>
    <row r="7684" spans="15:54" x14ac:dyDescent="0.4">
      <c r="O7684" s="4"/>
      <c r="P7684" s="4"/>
      <c r="V7684" s="4"/>
      <c r="W7684" s="4"/>
      <c r="AG7684" s="9"/>
      <c r="AT7684" s="4"/>
      <c r="AU7684" s="4"/>
      <c r="BA7684" s="4"/>
      <c r="BB7684" s="4"/>
    </row>
    <row r="7685" spans="15:54" x14ac:dyDescent="0.4">
      <c r="O7685" s="4"/>
      <c r="P7685" s="4"/>
      <c r="V7685" s="4"/>
      <c r="W7685" s="4"/>
      <c r="AG7685" s="9"/>
      <c r="AT7685" s="4"/>
      <c r="AU7685" s="4"/>
      <c r="BA7685" s="4"/>
      <c r="BB7685" s="4"/>
    </row>
    <row r="7686" spans="15:54" x14ac:dyDescent="0.4">
      <c r="O7686" s="4"/>
      <c r="P7686" s="4"/>
      <c r="V7686" s="4"/>
      <c r="W7686" s="4"/>
      <c r="AG7686" s="9"/>
      <c r="AT7686" s="4"/>
      <c r="AU7686" s="4"/>
      <c r="BA7686" s="4"/>
      <c r="BB7686" s="4"/>
    </row>
    <row r="7687" spans="15:54" x14ac:dyDescent="0.4">
      <c r="O7687" s="4"/>
      <c r="P7687" s="4"/>
      <c r="V7687" s="4"/>
      <c r="W7687" s="4"/>
      <c r="AG7687" s="9"/>
      <c r="AT7687" s="4"/>
      <c r="AU7687" s="4"/>
      <c r="BA7687" s="4"/>
      <c r="BB7687" s="4"/>
    </row>
    <row r="7688" spans="15:54" x14ac:dyDescent="0.4">
      <c r="O7688" s="4"/>
      <c r="P7688" s="4"/>
      <c r="V7688" s="4"/>
      <c r="W7688" s="4"/>
      <c r="AG7688" s="9"/>
      <c r="AT7688" s="4"/>
      <c r="AU7688" s="4"/>
      <c r="BA7688" s="4"/>
      <c r="BB7688" s="4"/>
    </row>
    <row r="7689" spans="15:54" x14ac:dyDescent="0.4">
      <c r="O7689" s="4"/>
      <c r="P7689" s="4"/>
      <c r="V7689" s="4"/>
      <c r="W7689" s="4"/>
      <c r="AG7689" s="9"/>
      <c r="AT7689" s="4"/>
      <c r="AU7689" s="4"/>
      <c r="BA7689" s="4"/>
      <c r="BB7689" s="4"/>
    </row>
    <row r="7690" spans="15:54" x14ac:dyDescent="0.4">
      <c r="O7690" s="4"/>
      <c r="P7690" s="4"/>
      <c r="V7690" s="4"/>
      <c r="W7690" s="4"/>
      <c r="AG7690" s="9"/>
      <c r="AT7690" s="4"/>
      <c r="AU7690" s="4"/>
      <c r="BA7690" s="4"/>
      <c r="BB7690" s="4"/>
    </row>
    <row r="7691" spans="15:54" x14ac:dyDescent="0.4">
      <c r="O7691" s="4"/>
      <c r="P7691" s="4"/>
      <c r="V7691" s="4"/>
      <c r="W7691" s="4"/>
      <c r="AG7691" s="9"/>
      <c r="AT7691" s="4"/>
      <c r="AU7691" s="4"/>
      <c r="BA7691" s="4"/>
      <c r="BB7691" s="4"/>
    </row>
    <row r="7692" spans="15:54" x14ac:dyDescent="0.4">
      <c r="O7692" s="4"/>
      <c r="P7692" s="4"/>
      <c r="V7692" s="4"/>
      <c r="W7692" s="4"/>
      <c r="AG7692" s="9"/>
      <c r="AT7692" s="4"/>
      <c r="AU7692" s="4"/>
      <c r="BA7692" s="4"/>
      <c r="BB7692" s="4"/>
    </row>
    <row r="7693" spans="15:54" x14ac:dyDescent="0.4">
      <c r="O7693" s="4"/>
      <c r="P7693" s="4"/>
      <c r="V7693" s="4"/>
      <c r="W7693" s="4"/>
      <c r="AG7693" s="9"/>
      <c r="AT7693" s="4"/>
      <c r="AU7693" s="4"/>
      <c r="BA7693" s="4"/>
      <c r="BB7693" s="4"/>
    </row>
    <row r="7694" spans="15:54" x14ac:dyDescent="0.4">
      <c r="O7694" s="4"/>
      <c r="P7694" s="4"/>
      <c r="V7694" s="4"/>
      <c r="W7694" s="4"/>
      <c r="AG7694" s="9"/>
      <c r="AT7694" s="4"/>
      <c r="AU7694" s="4"/>
      <c r="BA7694" s="4"/>
      <c r="BB7694" s="4"/>
    </row>
    <row r="7695" spans="15:54" x14ac:dyDescent="0.4">
      <c r="O7695" s="4"/>
      <c r="P7695" s="4"/>
      <c r="V7695" s="4"/>
      <c r="W7695" s="4"/>
      <c r="AG7695" s="9"/>
      <c r="AT7695" s="4"/>
      <c r="AU7695" s="4"/>
      <c r="BA7695" s="4"/>
      <c r="BB7695" s="4"/>
    </row>
    <row r="7696" spans="15:54" x14ac:dyDescent="0.4">
      <c r="O7696" s="4"/>
      <c r="P7696" s="4"/>
      <c r="V7696" s="4"/>
      <c r="W7696" s="4"/>
      <c r="AG7696" s="9"/>
      <c r="AT7696" s="4"/>
      <c r="AU7696" s="4"/>
      <c r="BA7696" s="4"/>
      <c r="BB7696" s="4"/>
    </row>
    <row r="7697" spans="15:54" x14ac:dyDescent="0.4">
      <c r="O7697" s="4"/>
      <c r="P7697" s="4"/>
      <c r="V7697" s="4"/>
      <c r="W7697" s="4"/>
      <c r="AG7697" s="9"/>
      <c r="AT7697" s="4"/>
      <c r="AU7697" s="4"/>
      <c r="BA7697" s="4"/>
      <c r="BB7697" s="4"/>
    </row>
    <row r="7698" spans="15:54" x14ac:dyDescent="0.4">
      <c r="O7698" s="4"/>
      <c r="P7698" s="4"/>
      <c r="V7698" s="4"/>
      <c r="W7698" s="4"/>
      <c r="AG7698" s="9"/>
      <c r="AT7698" s="4"/>
      <c r="AU7698" s="4"/>
      <c r="BA7698" s="4"/>
      <c r="BB7698" s="4"/>
    </row>
    <row r="7699" spans="15:54" x14ac:dyDescent="0.4">
      <c r="O7699" s="4"/>
      <c r="P7699" s="4"/>
      <c r="V7699" s="4"/>
      <c r="W7699" s="4"/>
      <c r="AG7699" s="9"/>
      <c r="AT7699" s="4"/>
      <c r="AU7699" s="4"/>
      <c r="BA7699" s="4"/>
      <c r="BB7699" s="4"/>
    </row>
    <row r="7700" spans="15:54" x14ac:dyDescent="0.4">
      <c r="O7700" s="4"/>
      <c r="P7700" s="4"/>
      <c r="V7700" s="4"/>
      <c r="W7700" s="4"/>
      <c r="AG7700" s="9"/>
      <c r="AT7700" s="4"/>
      <c r="AU7700" s="4"/>
      <c r="BA7700" s="4"/>
      <c r="BB7700" s="4"/>
    </row>
    <row r="7701" spans="15:54" x14ac:dyDescent="0.4">
      <c r="O7701" s="4"/>
      <c r="P7701" s="4"/>
      <c r="V7701" s="4"/>
      <c r="W7701" s="4"/>
      <c r="AG7701" s="9"/>
      <c r="AT7701" s="4"/>
      <c r="AU7701" s="4"/>
      <c r="BA7701" s="4"/>
      <c r="BB7701" s="4"/>
    </row>
    <row r="7702" spans="15:54" x14ac:dyDescent="0.4">
      <c r="O7702" s="4"/>
      <c r="P7702" s="4"/>
      <c r="V7702" s="4"/>
      <c r="W7702" s="4"/>
      <c r="AG7702" s="9"/>
      <c r="AT7702" s="4"/>
      <c r="AU7702" s="4"/>
      <c r="BA7702" s="4"/>
      <c r="BB7702" s="4"/>
    </row>
    <row r="7703" spans="15:54" x14ac:dyDescent="0.4">
      <c r="O7703" s="4"/>
      <c r="P7703" s="4"/>
      <c r="V7703" s="4"/>
      <c r="W7703" s="4"/>
      <c r="AG7703" s="9"/>
      <c r="AT7703" s="4"/>
      <c r="AU7703" s="4"/>
      <c r="BA7703" s="4"/>
      <c r="BB7703" s="4"/>
    </row>
    <row r="7704" spans="15:54" x14ac:dyDescent="0.4">
      <c r="O7704" s="4"/>
      <c r="P7704" s="4"/>
      <c r="V7704" s="4"/>
      <c r="W7704" s="4"/>
      <c r="AG7704" s="9"/>
      <c r="AT7704" s="4"/>
      <c r="AU7704" s="4"/>
      <c r="BA7704" s="4"/>
      <c r="BB7704" s="4"/>
    </row>
    <row r="7705" spans="15:54" x14ac:dyDescent="0.4">
      <c r="O7705" s="4"/>
      <c r="P7705" s="4"/>
      <c r="V7705" s="4"/>
      <c r="W7705" s="4"/>
      <c r="AG7705" s="9"/>
      <c r="AT7705" s="4"/>
      <c r="AU7705" s="4"/>
      <c r="BA7705" s="4"/>
      <c r="BB7705" s="4"/>
    </row>
    <row r="7706" spans="15:54" x14ac:dyDescent="0.4">
      <c r="O7706" s="4"/>
      <c r="P7706" s="4"/>
      <c r="V7706" s="4"/>
      <c r="W7706" s="4"/>
      <c r="AG7706" s="9"/>
      <c r="AT7706" s="4"/>
      <c r="AU7706" s="4"/>
      <c r="BA7706" s="4"/>
      <c r="BB7706" s="4"/>
    </row>
    <row r="7707" spans="15:54" x14ac:dyDescent="0.4">
      <c r="O7707" s="4"/>
      <c r="P7707" s="4"/>
      <c r="V7707" s="4"/>
      <c r="W7707" s="4"/>
      <c r="AG7707" s="9"/>
      <c r="AT7707" s="4"/>
      <c r="AU7707" s="4"/>
      <c r="BA7707" s="4"/>
      <c r="BB7707" s="4"/>
    </row>
    <row r="7708" spans="15:54" x14ac:dyDescent="0.4">
      <c r="O7708" s="4"/>
      <c r="P7708" s="4"/>
      <c r="V7708" s="4"/>
      <c r="W7708" s="4"/>
      <c r="AG7708" s="9"/>
      <c r="AT7708" s="4"/>
      <c r="AU7708" s="4"/>
      <c r="BA7708" s="4"/>
      <c r="BB7708" s="4"/>
    </row>
    <row r="7709" spans="15:54" x14ac:dyDescent="0.4">
      <c r="O7709" s="4"/>
      <c r="P7709" s="4"/>
      <c r="V7709" s="4"/>
      <c r="W7709" s="4"/>
      <c r="AG7709" s="9"/>
      <c r="AT7709" s="4"/>
      <c r="AU7709" s="4"/>
      <c r="BA7709" s="4"/>
      <c r="BB7709" s="4"/>
    </row>
    <row r="7710" spans="15:54" x14ac:dyDescent="0.4">
      <c r="O7710" s="4"/>
      <c r="P7710" s="4"/>
      <c r="V7710" s="4"/>
      <c r="W7710" s="4"/>
      <c r="AG7710" s="9"/>
      <c r="AT7710" s="4"/>
      <c r="AU7710" s="4"/>
      <c r="BA7710" s="4"/>
      <c r="BB7710" s="4"/>
    </row>
    <row r="7711" spans="15:54" x14ac:dyDescent="0.4">
      <c r="O7711" s="4"/>
      <c r="P7711" s="4"/>
      <c r="V7711" s="4"/>
      <c r="W7711" s="4"/>
      <c r="AG7711" s="9"/>
      <c r="AT7711" s="4"/>
      <c r="AU7711" s="4"/>
      <c r="BA7711" s="4"/>
      <c r="BB7711" s="4"/>
    </row>
    <row r="7712" spans="15:54" x14ac:dyDescent="0.4">
      <c r="O7712" s="4"/>
      <c r="P7712" s="4"/>
      <c r="V7712" s="4"/>
      <c r="W7712" s="4"/>
      <c r="AG7712" s="9"/>
      <c r="AT7712" s="4"/>
      <c r="AU7712" s="4"/>
      <c r="BA7712" s="4"/>
      <c r="BB7712" s="4"/>
    </row>
    <row r="7713" spans="15:54" x14ac:dyDescent="0.4">
      <c r="O7713" s="4"/>
      <c r="P7713" s="4"/>
      <c r="V7713" s="4"/>
      <c r="W7713" s="4"/>
      <c r="AG7713" s="9"/>
      <c r="AT7713" s="4"/>
      <c r="AU7713" s="4"/>
      <c r="BA7713" s="4"/>
      <c r="BB7713" s="4"/>
    </row>
    <row r="7714" spans="15:54" x14ac:dyDescent="0.4">
      <c r="O7714" s="4"/>
      <c r="P7714" s="4"/>
      <c r="V7714" s="4"/>
      <c r="W7714" s="4"/>
      <c r="AG7714" s="9"/>
      <c r="AT7714" s="4"/>
      <c r="AU7714" s="4"/>
      <c r="BA7714" s="4"/>
      <c r="BB7714" s="4"/>
    </row>
    <row r="7715" spans="15:54" x14ac:dyDescent="0.4">
      <c r="O7715" s="4"/>
      <c r="P7715" s="4"/>
      <c r="V7715" s="4"/>
      <c r="W7715" s="4"/>
      <c r="AG7715" s="9"/>
      <c r="AT7715" s="4"/>
      <c r="AU7715" s="4"/>
      <c r="BA7715" s="4"/>
      <c r="BB7715" s="4"/>
    </row>
    <row r="7716" spans="15:54" x14ac:dyDescent="0.4">
      <c r="O7716" s="4"/>
      <c r="P7716" s="4"/>
      <c r="V7716" s="4"/>
      <c r="W7716" s="4"/>
      <c r="AG7716" s="9"/>
      <c r="AT7716" s="4"/>
      <c r="AU7716" s="4"/>
      <c r="BA7716" s="4"/>
      <c r="BB7716" s="4"/>
    </row>
    <row r="7717" spans="15:54" x14ac:dyDescent="0.4">
      <c r="O7717" s="4"/>
      <c r="P7717" s="4"/>
      <c r="V7717" s="4"/>
      <c r="W7717" s="4"/>
      <c r="AG7717" s="9"/>
      <c r="AT7717" s="4"/>
      <c r="AU7717" s="4"/>
      <c r="BA7717" s="4"/>
      <c r="BB7717" s="4"/>
    </row>
    <row r="7718" spans="15:54" x14ac:dyDescent="0.4">
      <c r="O7718" s="4"/>
      <c r="P7718" s="4"/>
      <c r="V7718" s="4"/>
      <c r="W7718" s="4"/>
      <c r="AG7718" s="9"/>
      <c r="AT7718" s="4"/>
      <c r="AU7718" s="4"/>
      <c r="BA7718" s="4"/>
      <c r="BB7718" s="4"/>
    </row>
    <row r="7719" spans="15:54" x14ac:dyDescent="0.4">
      <c r="O7719" s="4"/>
      <c r="P7719" s="4"/>
      <c r="V7719" s="4"/>
      <c r="W7719" s="4"/>
      <c r="AG7719" s="9"/>
      <c r="AT7719" s="4"/>
      <c r="AU7719" s="4"/>
      <c r="BA7719" s="4"/>
      <c r="BB7719" s="4"/>
    </row>
    <row r="7720" spans="15:54" x14ac:dyDescent="0.4">
      <c r="O7720" s="4"/>
      <c r="P7720" s="4"/>
      <c r="V7720" s="4"/>
      <c r="W7720" s="4"/>
      <c r="AG7720" s="9"/>
      <c r="AT7720" s="4"/>
      <c r="AU7720" s="4"/>
      <c r="BA7720" s="4"/>
      <c r="BB7720" s="4"/>
    </row>
    <row r="7721" spans="15:54" x14ac:dyDescent="0.4">
      <c r="O7721" s="4"/>
      <c r="P7721" s="4"/>
      <c r="V7721" s="4"/>
      <c r="W7721" s="4"/>
      <c r="AT7721" s="4"/>
      <c r="AU7721" s="4"/>
      <c r="BA7721" s="4"/>
      <c r="BB7721" s="4"/>
    </row>
    <row r="7722" spans="15:54" x14ac:dyDescent="0.4">
      <c r="O7722" s="4"/>
      <c r="P7722" s="4"/>
      <c r="V7722" s="4"/>
      <c r="W7722" s="4"/>
      <c r="AG7722" s="9"/>
      <c r="AT7722" s="4"/>
      <c r="AU7722" s="4"/>
      <c r="BA7722" s="4"/>
      <c r="BB7722" s="4"/>
    </row>
    <row r="7723" spans="15:54" x14ac:dyDescent="0.4">
      <c r="O7723" s="4"/>
      <c r="P7723" s="4"/>
      <c r="V7723" s="4"/>
      <c r="W7723" s="4"/>
      <c r="AG7723" s="9"/>
      <c r="AT7723" s="4"/>
      <c r="AU7723" s="4"/>
      <c r="BA7723" s="4"/>
      <c r="BB7723" s="4"/>
    </row>
    <row r="7724" spans="15:54" x14ac:dyDescent="0.4">
      <c r="O7724" s="4"/>
      <c r="P7724" s="4"/>
      <c r="V7724" s="4"/>
      <c r="W7724" s="4"/>
      <c r="AG7724" s="9"/>
      <c r="AT7724" s="4"/>
      <c r="AU7724" s="4"/>
      <c r="BA7724" s="4"/>
      <c r="BB7724" s="4"/>
    </row>
    <row r="7725" spans="15:54" x14ac:dyDescent="0.4">
      <c r="O7725" s="4"/>
      <c r="P7725" s="4"/>
      <c r="V7725" s="4"/>
      <c r="W7725" s="4"/>
      <c r="AG7725" s="9"/>
      <c r="AT7725" s="4"/>
      <c r="AU7725" s="4"/>
      <c r="BA7725" s="4"/>
      <c r="BB7725" s="4"/>
    </row>
    <row r="7726" spans="15:54" x14ac:dyDescent="0.4">
      <c r="O7726" s="4"/>
      <c r="P7726" s="4"/>
      <c r="V7726" s="4"/>
      <c r="W7726" s="4"/>
      <c r="AG7726" s="9"/>
      <c r="AT7726" s="4"/>
      <c r="AU7726" s="4"/>
      <c r="BA7726" s="4"/>
      <c r="BB7726" s="4"/>
    </row>
    <row r="7727" spans="15:54" x14ac:dyDescent="0.4">
      <c r="O7727" s="4"/>
      <c r="P7727" s="4"/>
      <c r="V7727" s="4"/>
      <c r="W7727" s="4"/>
      <c r="AG7727" s="9"/>
      <c r="AT7727" s="4"/>
      <c r="AU7727" s="4"/>
      <c r="BA7727" s="4"/>
      <c r="BB7727" s="4"/>
    </row>
    <row r="7728" spans="15:54" x14ac:dyDescent="0.4">
      <c r="O7728" s="4"/>
      <c r="P7728" s="4"/>
      <c r="V7728" s="4"/>
      <c r="W7728" s="4"/>
      <c r="AG7728" s="9"/>
      <c r="AT7728" s="4"/>
      <c r="AU7728" s="4"/>
      <c r="BA7728" s="4"/>
      <c r="BB7728" s="4"/>
    </row>
    <row r="7729" spans="15:54" x14ac:dyDescent="0.4">
      <c r="O7729" s="4"/>
      <c r="P7729" s="4"/>
      <c r="V7729" s="4"/>
      <c r="W7729" s="4"/>
      <c r="AG7729" s="9"/>
      <c r="AT7729" s="4"/>
      <c r="AU7729" s="4"/>
      <c r="BA7729" s="4"/>
      <c r="BB7729" s="4"/>
    </row>
    <row r="7730" spans="15:54" x14ac:dyDescent="0.4">
      <c r="O7730" s="4"/>
      <c r="P7730" s="4"/>
      <c r="V7730" s="4"/>
      <c r="W7730" s="4"/>
      <c r="AG7730" s="9"/>
      <c r="AT7730" s="4"/>
      <c r="AU7730" s="4"/>
      <c r="BA7730" s="4"/>
      <c r="BB7730" s="4"/>
    </row>
    <row r="7731" spans="15:54" x14ac:dyDescent="0.4">
      <c r="O7731" s="4"/>
      <c r="P7731" s="4"/>
      <c r="V7731" s="4"/>
      <c r="W7731" s="4"/>
      <c r="AG7731" s="9"/>
      <c r="AT7731" s="4"/>
      <c r="AU7731" s="4"/>
      <c r="BA7731" s="4"/>
      <c r="BB7731" s="4"/>
    </row>
    <row r="7732" spans="15:54" x14ac:dyDescent="0.4">
      <c r="O7732" s="4"/>
      <c r="P7732" s="4"/>
      <c r="V7732" s="4"/>
      <c r="W7732" s="4"/>
      <c r="AG7732" s="9"/>
      <c r="AT7732" s="4"/>
      <c r="AU7732" s="4"/>
      <c r="BA7732" s="4"/>
      <c r="BB7732" s="4"/>
    </row>
    <row r="7733" spans="15:54" x14ac:dyDescent="0.4">
      <c r="O7733" s="4"/>
      <c r="P7733" s="4"/>
      <c r="V7733" s="4"/>
      <c r="W7733" s="4"/>
      <c r="AG7733" s="9"/>
      <c r="AT7733" s="4"/>
      <c r="AU7733" s="4"/>
      <c r="BA7733" s="4"/>
      <c r="BB7733" s="4"/>
    </row>
    <row r="7734" spans="15:54" x14ac:dyDescent="0.4">
      <c r="O7734" s="4"/>
      <c r="P7734" s="4"/>
      <c r="V7734" s="4"/>
      <c r="W7734" s="4"/>
      <c r="AG7734" s="9"/>
      <c r="AT7734" s="4"/>
      <c r="AU7734" s="4"/>
      <c r="BA7734" s="4"/>
      <c r="BB7734" s="4"/>
    </row>
    <row r="7735" spans="15:54" x14ac:dyDescent="0.4">
      <c r="O7735" s="4"/>
      <c r="P7735" s="4"/>
      <c r="V7735" s="4"/>
      <c r="W7735" s="4"/>
      <c r="AG7735" s="9"/>
      <c r="AT7735" s="4"/>
      <c r="AU7735" s="4"/>
      <c r="BA7735" s="4"/>
      <c r="BB7735" s="4"/>
    </row>
    <row r="7736" spans="15:54" x14ac:dyDescent="0.4">
      <c r="O7736" s="4"/>
      <c r="P7736" s="4"/>
      <c r="V7736" s="4"/>
      <c r="W7736" s="4"/>
      <c r="AG7736" s="9"/>
      <c r="AT7736" s="4"/>
      <c r="AU7736" s="4"/>
      <c r="BA7736" s="4"/>
      <c r="BB7736" s="4"/>
    </row>
    <row r="7737" spans="15:54" x14ac:dyDescent="0.4">
      <c r="O7737" s="4"/>
      <c r="P7737" s="4"/>
      <c r="V7737" s="4"/>
      <c r="W7737" s="4"/>
      <c r="AG7737" s="9"/>
      <c r="AT7737" s="4"/>
      <c r="AU7737" s="4"/>
      <c r="BA7737" s="4"/>
      <c r="BB7737" s="4"/>
    </row>
    <row r="7738" spans="15:54" x14ac:dyDescent="0.4">
      <c r="O7738" s="4"/>
      <c r="P7738" s="4"/>
      <c r="V7738" s="4"/>
      <c r="W7738" s="4"/>
      <c r="AG7738" s="9"/>
      <c r="AT7738" s="4"/>
      <c r="AU7738" s="4"/>
      <c r="BA7738" s="4"/>
      <c r="BB7738" s="4"/>
    </row>
    <row r="7739" spans="15:54" x14ac:dyDescent="0.4">
      <c r="O7739" s="4"/>
      <c r="P7739" s="4"/>
      <c r="V7739" s="4"/>
      <c r="W7739" s="4"/>
      <c r="AG7739" s="9"/>
      <c r="AT7739" s="4"/>
      <c r="AU7739" s="4"/>
      <c r="BA7739" s="4"/>
      <c r="BB7739" s="4"/>
    </row>
    <row r="7740" spans="15:54" x14ac:dyDescent="0.4">
      <c r="O7740" s="4"/>
      <c r="P7740" s="4"/>
      <c r="V7740" s="4"/>
      <c r="W7740" s="4"/>
      <c r="AG7740" s="9"/>
      <c r="AT7740" s="4"/>
      <c r="AU7740" s="4"/>
      <c r="BA7740" s="4"/>
      <c r="BB7740" s="4"/>
    </row>
    <row r="7741" spans="15:54" x14ac:dyDescent="0.4">
      <c r="O7741" s="4"/>
      <c r="P7741" s="4"/>
      <c r="V7741" s="4"/>
      <c r="W7741" s="4"/>
      <c r="AT7741" s="4"/>
      <c r="AU7741" s="4"/>
      <c r="BA7741" s="4"/>
      <c r="BB7741" s="4"/>
    </row>
    <row r="7742" spans="15:54" x14ac:dyDescent="0.4">
      <c r="O7742" s="4"/>
      <c r="P7742" s="4"/>
      <c r="V7742" s="4"/>
      <c r="W7742" s="4"/>
      <c r="AG7742" s="9"/>
      <c r="AT7742" s="4"/>
      <c r="AU7742" s="4"/>
      <c r="BA7742" s="4"/>
      <c r="BB7742" s="4"/>
    </row>
    <row r="7743" spans="15:54" x14ac:dyDescent="0.4">
      <c r="O7743" s="4"/>
      <c r="P7743" s="4"/>
      <c r="V7743" s="4"/>
      <c r="W7743" s="4"/>
      <c r="AG7743" s="9"/>
      <c r="AT7743" s="4"/>
      <c r="AU7743" s="4"/>
      <c r="BA7743" s="4"/>
      <c r="BB7743" s="4"/>
    </row>
    <row r="7744" spans="15:54" x14ac:dyDescent="0.4">
      <c r="O7744" s="4"/>
      <c r="P7744" s="4"/>
      <c r="V7744" s="4"/>
      <c r="W7744" s="4"/>
      <c r="AG7744" s="9"/>
      <c r="AT7744" s="4"/>
      <c r="AU7744" s="4"/>
      <c r="BA7744" s="4"/>
      <c r="BB7744" s="4"/>
    </row>
    <row r="7745" spans="15:54" x14ac:dyDescent="0.4">
      <c r="O7745" s="4"/>
      <c r="P7745" s="4"/>
      <c r="V7745" s="4"/>
      <c r="W7745" s="4"/>
      <c r="AG7745" s="9"/>
      <c r="AT7745" s="4"/>
      <c r="AU7745" s="4"/>
      <c r="BA7745" s="4"/>
      <c r="BB7745" s="4"/>
    </row>
    <row r="7746" spans="15:54" x14ac:dyDescent="0.4">
      <c r="O7746" s="4"/>
      <c r="P7746" s="4"/>
      <c r="V7746" s="4"/>
      <c r="W7746" s="4"/>
      <c r="AG7746" s="9"/>
      <c r="AT7746" s="4"/>
      <c r="AU7746" s="4"/>
      <c r="BA7746" s="4"/>
      <c r="BB7746" s="4"/>
    </row>
    <row r="7747" spans="15:54" x14ac:dyDescent="0.4">
      <c r="O7747" s="4"/>
      <c r="P7747" s="4"/>
      <c r="V7747" s="4"/>
      <c r="W7747" s="4"/>
      <c r="AG7747" s="9"/>
      <c r="AT7747" s="4"/>
      <c r="AU7747" s="4"/>
      <c r="BA7747" s="4"/>
      <c r="BB7747" s="4"/>
    </row>
    <row r="7748" spans="15:54" x14ac:dyDescent="0.4">
      <c r="O7748" s="4"/>
      <c r="P7748" s="4"/>
      <c r="V7748" s="4"/>
      <c r="W7748" s="4"/>
      <c r="AG7748" s="9"/>
      <c r="AT7748" s="4"/>
      <c r="AU7748" s="4"/>
      <c r="BA7748" s="4"/>
      <c r="BB7748" s="4"/>
    </row>
    <row r="7749" spans="15:54" x14ac:dyDescent="0.4">
      <c r="O7749" s="4"/>
      <c r="P7749" s="4"/>
      <c r="V7749" s="4"/>
      <c r="W7749" s="4"/>
      <c r="AG7749" s="9"/>
      <c r="AT7749" s="4"/>
      <c r="AU7749" s="4"/>
      <c r="BA7749" s="4"/>
      <c r="BB7749" s="4"/>
    </row>
    <row r="7750" spans="15:54" x14ac:dyDescent="0.4">
      <c r="O7750" s="4"/>
      <c r="P7750" s="4"/>
      <c r="V7750" s="4"/>
      <c r="W7750" s="4"/>
      <c r="AG7750" s="9"/>
      <c r="AT7750" s="4"/>
      <c r="AU7750" s="4"/>
      <c r="BA7750" s="4"/>
      <c r="BB7750" s="4"/>
    </row>
    <row r="7751" spans="15:54" x14ac:dyDescent="0.4">
      <c r="O7751" s="4"/>
      <c r="P7751" s="4"/>
      <c r="V7751" s="4"/>
      <c r="W7751" s="4"/>
      <c r="AG7751" s="9"/>
      <c r="AT7751" s="4"/>
      <c r="AU7751" s="4"/>
      <c r="BA7751" s="4"/>
      <c r="BB7751" s="4"/>
    </row>
    <row r="7752" spans="15:54" x14ac:dyDescent="0.4">
      <c r="O7752" s="4"/>
      <c r="P7752" s="4"/>
      <c r="V7752" s="4"/>
      <c r="W7752" s="4"/>
      <c r="AG7752" s="9"/>
      <c r="AT7752" s="4"/>
      <c r="AU7752" s="4"/>
      <c r="BA7752" s="4"/>
      <c r="BB7752" s="4"/>
    </row>
    <row r="7753" spans="15:54" x14ac:dyDescent="0.4">
      <c r="O7753" s="4"/>
      <c r="P7753" s="4"/>
      <c r="V7753" s="4"/>
      <c r="W7753" s="4"/>
      <c r="AG7753" s="9"/>
      <c r="AT7753" s="4"/>
      <c r="AU7753" s="4"/>
      <c r="BA7753" s="4"/>
      <c r="BB7753" s="4"/>
    </row>
    <row r="7754" spans="15:54" x14ac:dyDescent="0.4">
      <c r="O7754" s="4"/>
      <c r="P7754" s="4"/>
      <c r="V7754" s="4"/>
      <c r="W7754" s="4"/>
      <c r="AG7754" s="9"/>
      <c r="AT7754" s="4"/>
      <c r="AU7754" s="4"/>
      <c r="BA7754" s="4"/>
      <c r="BB7754" s="4"/>
    </row>
    <row r="7755" spans="15:54" x14ac:dyDescent="0.4">
      <c r="O7755" s="4"/>
      <c r="P7755" s="4"/>
      <c r="V7755" s="4"/>
      <c r="W7755" s="4"/>
      <c r="AG7755" s="9"/>
      <c r="AT7755" s="4"/>
      <c r="AU7755" s="4"/>
      <c r="BA7755" s="4"/>
      <c r="BB7755" s="4"/>
    </row>
    <row r="7756" spans="15:54" x14ac:dyDescent="0.4">
      <c r="O7756" s="4"/>
      <c r="P7756" s="4"/>
      <c r="V7756" s="4"/>
      <c r="W7756" s="4"/>
      <c r="AG7756" s="9"/>
      <c r="AT7756" s="4"/>
      <c r="AU7756" s="4"/>
      <c r="BA7756" s="4"/>
      <c r="BB7756" s="4"/>
    </row>
    <row r="7757" spans="15:54" x14ac:dyDescent="0.4">
      <c r="O7757" s="4"/>
      <c r="P7757" s="4"/>
      <c r="V7757" s="4"/>
      <c r="W7757" s="4"/>
      <c r="AG7757" s="9"/>
      <c r="AT7757" s="4"/>
      <c r="AU7757" s="4"/>
      <c r="BA7757" s="4"/>
      <c r="BB7757" s="4"/>
    </row>
    <row r="7758" spans="15:54" x14ac:dyDescent="0.4">
      <c r="O7758" s="4"/>
      <c r="P7758" s="4"/>
      <c r="V7758" s="4"/>
      <c r="W7758" s="4"/>
      <c r="AG7758" s="9"/>
      <c r="AT7758" s="4"/>
      <c r="AU7758" s="4"/>
      <c r="BA7758" s="4"/>
      <c r="BB7758" s="4"/>
    </row>
    <row r="7759" spans="15:54" x14ac:dyDescent="0.4">
      <c r="O7759" s="4"/>
      <c r="P7759" s="4"/>
      <c r="V7759" s="4"/>
      <c r="W7759" s="4"/>
      <c r="AG7759" s="9"/>
      <c r="AT7759" s="4"/>
      <c r="AU7759" s="4"/>
      <c r="BA7759" s="4"/>
      <c r="BB7759" s="4"/>
    </row>
    <row r="7760" spans="15:54" x14ac:dyDescent="0.4">
      <c r="O7760" s="4"/>
      <c r="P7760" s="4"/>
      <c r="V7760" s="4"/>
      <c r="W7760" s="4"/>
      <c r="AG7760" s="9"/>
      <c r="AT7760" s="4"/>
      <c r="AU7760" s="4"/>
      <c r="BA7760" s="4"/>
      <c r="BB7760" s="4"/>
    </row>
    <row r="7761" spans="15:54" x14ac:dyDescent="0.4">
      <c r="O7761" s="4"/>
      <c r="P7761" s="4"/>
      <c r="V7761" s="4"/>
      <c r="W7761" s="4"/>
      <c r="AG7761" s="9"/>
      <c r="AT7761" s="4"/>
      <c r="AU7761" s="4"/>
      <c r="BA7761" s="4"/>
      <c r="BB7761" s="4"/>
    </row>
    <row r="7762" spans="15:54" x14ac:dyDescent="0.4">
      <c r="O7762" s="4"/>
      <c r="P7762" s="4"/>
      <c r="V7762" s="4"/>
      <c r="W7762" s="4"/>
      <c r="AG7762" s="9"/>
      <c r="AT7762" s="4"/>
      <c r="AU7762" s="4"/>
      <c r="BA7762" s="4"/>
      <c r="BB7762" s="4"/>
    </row>
    <row r="7763" spans="15:54" x14ac:dyDescent="0.4">
      <c r="O7763" s="4"/>
      <c r="P7763" s="4"/>
      <c r="V7763" s="4"/>
      <c r="W7763" s="4"/>
      <c r="AG7763" s="9"/>
      <c r="AT7763" s="4"/>
      <c r="AU7763" s="4"/>
      <c r="BA7763" s="4"/>
      <c r="BB7763" s="4"/>
    </row>
    <row r="7764" spans="15:54" x14ac:dyDescent="0.4">
      <c r="O7764" s="4"/>
      <c r="P7764" s="4"/>
      <c r="V7764" s="4"/>
      <c r="W7764" s="4"/>
      <c r="AG7764" s="9"/>
      <c r="AT7764" s="4"/>
      <c r="AU7764" s="4"/>
      <c r="BA7764" s="4"/>
      <c r="BB7764" s="4"/>
    </row>
    <row r="7765" spans="15:54" x14ac:dyDescent="0.4">
      <c r="O7765" s="4"/>
      <c r="P7765" s="4"/>
      <c r="V7765" s="4"/>
      <c r="W7765" s="4"/>
      <c r="AG7765" s="9"/>
      <c r="AT7765" s="4"/>
      <c r="AU7765" s="4"/>
      <c r="BA7765" s="4"/>
      <c r="BB7765" s="4"/>
    </row>
    <row r="7766" spans="15:54" x14ac:dyDescent="0.4">
      <c r="O7766" s="4"/>
      <c r="P7766" s="4"/>
      <c r="V7766" s="4"/>
      <c r="W7766" s="4"/>
      <c r="AG7766" s="9"/>
      <c r="AT7766" s="4"/>
      <c r="AU7766" s="4"/>
      <c r="BA7766" s="4"/>
      <c r="BB7766" s="4"/>
    </row>
    <row r="7767" spans="15:54" x14ac:dyDescent="0.4">
      <c r="O7767" s="4"/>
      <c r="P7767" s="4"/>
      <c r="V7767" s="4"/>
      <c r="W7767" s="4"/>
      <c r="AG7767" s="9"/>
      <c r="AT7767" s="4"/>
      <c r="AU7767" s="4"/>
      <c r="BA7767" s="4"/>
      <c r="BB7767" s="4"/>
    </row>
    <row r="7768" spans="15:54" x14ac:dyDescent="0.4">
      <c r="O7768" s="4"/>
      <c r="P7768" s="4"/>
      <c r="V7768" s="4"/>
      <c r="W7768" s="4"/>
      <c r="AG7768" s="9"/>
      <c r="AT7768" s="4"/>
      <c r="AU7768" s="4"/>
      <c r="BA7768" s="4"/>
      <c r="BB7768" s="4"/>
    </row>
    <row r="7769" spans="15:54" x14ac:dyDescent="0.4">
      <c r="O7769" s="4"/>
      <c r="P7769" s="4"/>
      <c r="V7769" s="4"/>
      <c r="W7769" s="4"/>
      <c r="AG7769" s="9"/>
      <c r="AT7769" s="4"/>
      <c r="AU7769" s="4"/>
      <c r="BA7769" s="4"/>
      <c r="BB7769" s="4"/>
    </row>
    <row r="7770" spans="15:54" x14ac:dyDescent="0.4">
      <c r="O7770" s="4"/>
      <c r="P7770" s="4"/>
      <c r="V7770" s="4"/>
      <c r="W7770" s="4"/>
      <c r="AG7770" s="9"/>
      <c r="AT7770" s="4"/>
      <c r="AU7770" s="4"/>
      <c r="BA7770" s="4"/>
      <c r="BB7770" s="4"/>
    </row>
    <row r="7771" spans="15:54" x14ac:dyDescent="0.4">
      <c r="O7771" s="4"/>
      <c r="P7771" s="4"/>
      <c r="V7771" s="4"/>
      <c r="W7771" s="4"/>
      <c r="AG7771" s="9"/>
      <c r="AT7771" s="4"/>
      <c r="AU7771" s="4"/>
      <c r="BA7771" s="4"/>
      <c r="BB7771" s="4"/>
    </row>
    <row r="7772" spans="15:54" x14ac:dyDescent="0.4">
      <c r="O7772" s="4"/>
      <c r="P7772" s="4"/>
      <c r="V7772" s="4"/>
      <c r="W7772" s="4"/>
      <c r="AG7772" s="9"/>
      <c r="AT7772" s="4"/>
      <c r="AU7772" s="4"/>
      <c r="BA7772" s="4"/>
      <c r="BB7772" s="4"/>
    </row>
    <row r="7773" spans="15:54" x14ac:dyDescent="0.4">
      <c r="O7773" s="4"/>
      <c r="P7773" s="4"/>
      <c r="V7773" s="4"/>
      <c r="W7773" s="4"/>
      <c r="AG7773" s="9"/>
      <c r="AT7773" s="4"/>
      <c r="AU7773" s="4"/>
      <c r="BA7773" s="4"/>
      <c r="BB7773" s="4"/>
    </row>
    <row r="7774" spans="15:54" x14ac:dyDescent="0.4">
      <c r="O7774" s="4"/>
      <c r="P7774" s="4"/>
      <c r="V7774" s="4"/>
      <c r="W7774" s="4"/>
      <c r="AG7774" s="9"/>
      <c r="AT7774" s="4"/>
      <c r="AU7774" s="4"/>
      <c r="BA7774" s="4"/>
      <c r="BB7774" s="4"/>
    </row>
    <row r="7775" spans="15:54" x14ac:dyDescent="0.4">
      <c r="O7775" s="4"/>
      <c r="P7775" s="4"/>
      <c r="V7775" s="4"/>
      <c r="W7775" s="4"/>
      <c r="AG7775" s="9"/>
      <c r="AT7775" s="4"/>
      <c r="AU7775" s="4"/>
      <c r="BA7775" s="4"/>
      <c r="BB7775" s="4"/>
    </row>
    <row r="7776" spans="15:54" x14ac:dyDescent="0.4">
      <c r="O7776" s="4"/>
      <c r="P7776" s="4"/>
      <c r="V7776" s="4"/>
      <c r="W7776" s="4"/>
      <c r="AG7776" s="9"/>
      <c r="AT7776" s="4"/>
      <c r="AU7776" s="4"/>
      <c r="BA7776" s="4"/>
      <c r="BB7776" s="4"/>
    </row>
    <row r="7777" spans="15:54" x14ac:dyDescent="0.4">
      <c r="O7777" s="4"/>
      <c r="P7777" s="4"/>
      <c r="V7777" s="4"/>
      <c r="W7777" s="4"/>
      <c r="AG7777" s="9"/>
      <c r="AT7777" s="4"/>
      <c r="AU7777" s="4"/>
      <c r="BA7777" s="4"/>
      <c r="BB7777" s="4"/>
    </row>
    <row r="7778" spans="15:54" x14ac:dyDescent="0.4">
      <c r="O7778" s="4"/>
      <c r="P7778" s="4"/>
      <c r="V7778" s="4"/>
      <c r="W7778" s="4"/>
      <c r="AG7778" s="9"/>
      <c r="AT7778" s="4"/>
      <c r="AU7778" s="4"/>
      <c r="BA7778" s="4"/>
      <c r="BB7778" s="4"/>
    </row>
    <row r="7779" spans="15:54" x14ac:dyDescent="0.4">
      <c r="O7779" s="4"/>
      <c r="P7779" s="4"/>
      <c r="V7779" s="4"/>
      <c r="W7779" s="4"/>
      <c r="AG7779" s="9"/>
      <c r="AT7779" s="4"/>
      <c r="AU7779" s="4"/>
      <c r="BA7779" s="4"/>
      <c r="BB7779" s="4"/>
    </row>
    <row r="7780" spans="15:54" x14ac:dyDescent="0.4">
      <c r="O7780" s="4"/>
      <c r="P7780" s="4"/>
      <c r="V7780" s="4"/>
      <c r="W7780" s="4"/>
      <c r="AG7780" s="9"/>
      <c r="AT7780" s="4"/>
      <c r="AU7780" s="4"/>
      <c r="BA7780" s="4"/>
      <c r="BB7780" s="4"/>
    </row>
    <row r="7781" spans="15:54" x14ac:dyDescent="0.4">
      <c r="O7781" s="4"/>
      <c r="P7781" s="4"/>
      <c r="V7781" s="4"/>
      <c r="W7781" s="4"/>
      <c r="AG7781" s="9"/>
      <c r="AT7781" s="4"/>
      <c r="AU7781" s="4"/>
      <c r="BA7781" s="4"/>
      <c r="BB7781" s="4"/>
    </row>
    <row r="7782" spans="15:54" x14ac:dyDescent="0.4">
      <c r="O7782" s="4"/>
      <c r="P7782" s="4"/>
      <c r="V7782" s="4"/>
      <c r="W7782" s="4"/>
      <c r="AG7782" s="9"/>
      <c r="AT7782" s="4"/>
      <c r="AU7782" s="4"/>
      <c r="BA7782" s="4"/>
      <c r="BB7782" s="4"/>
    </row>
    <row r="7783" spans="15:54" x14ac:dyDescent="0.4">
      <c r="O7783" s="4"/>
      <c r="P7783" s="4"/>
      <c r="V7783" s="4"/>
      <c r="W7783" s="4"/>
      <c r="AG7783" s="9"/>
      <c r="AT7783" s="4"/>
      <c r="AU7783" s="4"/>
      <c r="BA7783" s="4"/>
      <c r="BB7783" s="4"/>
    </row>
    <row r="7784" spans="15:54" x14ac:dyDescent="0.4">
      <c r="O7784" s="4"/>
      <c r="P7784" s="4"/>
      <c r="V7784" s="4"/>
      <c r="W7784" s="4"/>
      <c r="AG7784" s="9"/>
      <c r="AT7784" s="4"/>
      <c r="AU7784" s="4"/>
      <c r="BA7784" s="4"/>
      <c r="BB7784" s="4"/>
    </row>
    <row r="7785" spans="15:54" x14ac:dyDescent="0.4">
      <c r="O7785" s="4"/>
      <c r="P7785" s="4"/>
      <c r="V7785" s="4"/>
      <c r="W7785" s="4"/>
      <c r="AG7785" s="9"/>
      <c r="AT7785" s="4"/>
      <c r="AU7785" s="4"/>
      <c r="BA7785" s="4"/>
      <c r="BB7785" s="4"/>
    </row>
    <row r="7786" spans="15:54" x14ac:dyDescent="0.4">
      <c r="O7786" s="4"/>
      <c r="P7786" s="4"/>
      <c r="V7786" s="4"/>
      <c r="W7786" s="4"/>
      <c r="AG7786" s="9"/>
      <c r="AT7786" s="4"/>
      <c r="AU7786" s="4"/>
      <c r="BA7786" s="4"/>
      <c r="BB7786" s="4"/>
    </row>
    <row r="7787" spans="15:54" x14ac:dyDescent="0.4">
      <c r="O7787" s="4"/>
      <c r="P7787" s="4"/>
      <c r="V7787" s="4"/>
      <c r="W7787" s="4"/>
      <c r="AG7787" s="9"/>
      <c r="AT7787" s="4"/>
      <c r="AU7787" s="4"/>
      <c r="BA7787" s="4"/>
      <c r="BB7787" s="4"/>
    </row>
    <row r="7788" spans="15:54" x14ac:dyDescent="0.4">
      <c r="O7788" s="4"/>
      <c r="P7788" s="4"/>
      <c r="V7788" s="4"/>
      <c r="W7788" s="4"/>
      <c r="AG7788" s="9"/>
      <c r="AT7788" s="4"/>
      <c r="AU7788" s="4"/>
      <c r="BA7788" s="4"/>
      <c r="BB7788" s="4"/>
    </row>
    <row r="7789" spans="15:54" x14ac:dyDescent="0.4">
      <c r="O7789" s="4"/>
      <c r="P7789" s="4"/>
      <c r="V7789" s="4"/>
      <c r="W7789" s="4"/>
      <c r="AG7789" s="9"/>
      <c r="AT7789" s="4"/>
      <c r="AU7789" s="4"/>
      <c r="BA7789" s="4"/>
      <c r="BB7789" s="4"/>
    </row>
    <row r="7790" spans="15:54" x14ac:dyDescent="0.4">
      <c r="O7790" s="4"/>
      <c r="P7790" s="4"/>
      <c r="V7790" s="4"/>
      <c r="W7790" s="4"/>
      <c r="AG7790" s="9"/>
      <c r="AT7790" s="4"/>
      <c r="AU7790" s="4"/>
      <c r="BA7790" s="4"/>
      <c r="BB7790" s="4"/>
    </row>
    <row r="7791" spans="15:54" x14ac:dyDescent="0.4">
      <c r="O7791" s="4"/>
      <c r="P7791" s="4"/>
      <c r="V7791" s="4"/>
      <c r="W7791" s="4"/>
      <c r="AG7791" s="9"/>
      <c r="AT7791" s="4"/>
      <c r="AU7791" s="4"/>
      <c r="BA7791" s="4"/>
      <c r="BB7791" s="4"/>
    </row>
    <row r="7792" spans="15:54" x14ac:dyDescent="0.4">
      <c r="O7792" s="4"/>
      <c r="P7792" s="4"/>
      <c r="V7792" s="4"/>
      <c r="W7792" s="4"/>
      <c r="AG7792" s="9"/>
      <c r="AT7792" s="4"/>
      <c r="AU7792" s="4"/>
      <c r="BA7792" s="4"/>
      <c r="BB7792" s="4"/>
    </row>
    <row r="7793" spans="15:54" x14ac:dyDescent="0.4">
      <c r="O7793" s="4"/>
      <c r="P7793" s="4"/>
      <c r="V7793" s="4"/>
      <c r="W7793" s="4"/>
      <c r="AG7793" s="9"/>
      <c r="AT7793" s="4"/>
      <c r="AU7793" s="4"/>
      <c r="BA7793" s="4"/>
      <c r="BB7793" s="4"/>
    </row>
    <row r="7794" spans="15:54" x14ac:dyDescent="0.4">
      <c r="O7794" s="4"/>
      <c r="P7794" s="4"/>
      <c r="V7794" s="4"/>
      <c r="W7794" s="4"/>
      <c r="AG7794" s="9"/>
      <c r="AT7794" s="4"/>
      <c r="AU7794" s="4"/>
      <c r="BA7794" s="4"/>
      <c r="BB7794" s="4"/>
    </row>
    <row r="7795" spans="15:54" x14ac:dyDescent="0.4">
      <c r="O7795" s="4"/>
      <c r="P7795" s="4"/>
      <c r="V7795" s="4"/>
      <c r="W7795" s="4"/>
      <c r="AG7795" s="9"/>
      <c r="AT7795" s="4"/>
      <c r="AU7795" s="4"/>
      <c r="BA7795" s="4"/>
      <c r="BB7795" s="4"/>
    </row>
    <row r="7796" spans="15:54" x14ac:dyDescent="0.4">
      <c r="O7796" s="4"/>
      <c r="P7796" s="4"/>
      <c r="V7796" s="4"/>
      <c r="W7796" s="4"/>
      <c r="AG7796" s="9"/>
      <c r="AT7796" s="4"/>
      <c r="AU7796" s="4"/>
      <c r="BA7796" s="4"/>
      <c r="BB7796" s="4"/>
    </row>
    <row r="7797" spans="15:54" x14ac:dyDescent="0.4">
      <c r="O7797" s="4"/>
      <c r="P7797" s="4"/>
      <c r="V7797" s="4"/>
      <c r="W7797" s="4"/>
      <c r="AG7797" s="9"/>
      <c r="AT7797" s="4"/>
      <c r="AU7797" s="4"/>
      <c r="BA7797" s="4"/>
      <c r="BB7797" s="4"/>
    </row>
    <row r="7798" spans="15:54" x14ac:dyDescent="0.4">
      <c r="O7798" s="4"/>
      <c r="P7798" s="4"/>
      <c r="V7798" s="4"/>
      <c r="W7798" s="4"/>
      <c r="AG7798" s="9"/>
      <c r="AT7798" s="4"/>
      <c r="AU7798" s="4"/>
      <c r="BA7798" s="4"/>
      <c r="BB7798" s="4"/>
    </row>
    <row r="7799" spans="15:54" x14ac:dyDescent="0.4">
      <c r="O7799" s="4"/>
      <c r="P7799" s="4"/>
      <c r="V7799" s="4"/>
      <c r="W7799" s="4"/>
      <c r="AG7799" s="9"/>
      <c r="AT7799" s="4"/>
      <c r="AU7799" s="4"/>
      <c r="BA7799" s="4"/>
      <c r="BB7799" s="4"/>
    </row>
    <row r="7800" spans="15:54" x14ac:dyDescent="0.4">
      <c r="O7800" s="4"/>
      <c r="P7800" s="4"/>
      <c r="V7800" s="4"/>
      <c r="W7800" s="4"/>
      <c r="AG7800" s="9"/>
      <c r="AT7800" s="4"/>
      <c r="AU7800" s="4"/>
      <c r="BA7800" s="4"/>
      <c r="BB7800" s="4"/>
    </row>
    <row r="7801" spans="15:54" x14ac:dyDescent="0.4">
      <c r="O7801" s="4"/>
      <c r="P7801" s="4"/>
      <c r="V7801" s="4"/>
      <c r="W7801" s="4"/>
      <c r="AG7801" s="9"/>
      <c r="AT7801" s="4"/>
      <c r="AU7801" s="4"/>
      <c r="BA7801" s="4"/>
      <c r="BB7801" s="4"/>
    </row>
    <row r="7802" spans="15:54" x14ac:dyDescent="0.4">
      <c r="O7802" s="4"/>
      <c r="P7802" s="4"/>
      <c r="V7802" s="4"/>
      <c r="W7802" s="4"/>
      <c r="AT7802" s="4"/>
      <c r="AU7802" s="4"/>
      <c r="BA7802" s="4"/>
      <c r="BB7802" s="4"/>
    </row>
    <row r="7803" spans="15:54" x14ac:dyDescent="0.4">
      <c r="O7803" s="4"/>
      <c r="P7803" s="4"/>
      <c r="V7803" s="4"/>
      <c r="W7803" s="4"/>
      <c r="AG7803" s="9"/>
      <c r="AT7803" s="4"/>
      <c r="AU7803" s="4"/>
      <c r="BA7803" s="4"/>
      <c r="BB7803" s="4"/>
    </row>
    <row r="7804" spans="15:54" x14ac:dyDescent="0.4">
      <c r="O7804" s="4"/>
      <c r="P7804" s="4"/>
      <c r="V7804" s="4"/>
      <c r="W7804" s="4"/>
      <c r="AG7804" s="9"/>
      <c r="AT7804" s="4"/>
      <c r="AU7804" s="4"/>
      <c r="BA7804" s="4"/>
      <c r="BB7804" s="4"/>
    </row>
    <row r="7805" spans="15:54" x14ac:dyDescent="0.4">
      <c r="O7805" s="4"/>
      <c r="P7805" s="4"/>
      <c r="V7805" s="4"/>
      <c r="W7805" s="4"/>
      <c r="AG7805" s="9"/>
      <c r="AT7805" s="4"/>
      <c r="AU7805" s="4"/>
      <c r="BA7805" s="4"/>
      <c r="BB7805" s="4"/>
    </row>
    <row r="7806" spans="15:54" x14ac:dyDescent="0.4">
      <c r="O7806" s="4"/>
      <c r="P7806" s="4"/>
      <c r="V7806" s="4"/>
      <c r="W7806" s="4"/>
      <c r="AG7806" s="9"/>
      <c r="AT7806" s="4"/>
      <c r="AU7806" s="4"/>
      <c r="BA7806" s="4"/>
      <c r="BB7806" s="4"/>
    </row>
    <row r="7807" spans="15:54" x14ac:dyDescent="0.4">
      <c r="O7807" s="4"/>
      <c r="P7807" s="4"/>
      <c r="V7807" s="4"/>
      <c r="W7807" s="4"/>
      <c r="AG7807" s="9"/>
      <c r="AT7807" s="4"/>
      <c r="AU7807" s="4"/>
      <c r="BA7807" s="4"/>
      <c r="BB7807" s="4"/>
    </row>
    <row r="7808" spans="15:54" x14ac:dyDescent="0.4">
      <c r="O7808" s="4"/>
      <c r="P7808" s="4"/>
      <c r="V7808" s="4"/>
      <c r="W7808" s="4"/>
      <c r="AG7808" s="9"/>
      <c r="AT7808" s="4"/>
      <c r="AU7808" s="4"/>
      <c r="BA7808" s="4"/>
      <c r="BB7808" s="4"/>
    </row>
    <row r="7809" spans="15:54" x14ac:dyDescent="0.4">
      <c r="O7809" s="4"/>
      <c r="P7809" s="4"/>
      <c r="V7809" s="4"/>
      <c r="W7809" s="4"/>
      <c r="AG7809" s="9"/>
      <c r="AT7809" s="4"/>
      <c r="AU7809" s="4"/>
      <c r="BA7809" s="4"/>
      <c r="BB7809" s="4"/>
    </row>
    <row r="7810" spans="15:54" x14ac:dyDescent="0.4">
      <c r="O7810" s="4"/>
      <c r="P7810" s="4"/>
      <c r="V7810" s="4"/>
      <c r="W7810" s="4"/>
      <c r="AG7810" s="9"/>
      <c r="AT7810" s="4"/>
      <c r="AU7810" s="4"/>
      <c r="BA7810" s="4"/>
      <c r="BB7810" s="4"/>
    </row>
    <row r="7811" spans="15:54" x14ac:dyDescent="0.4">
      <c r="O7811" s="4"/>
      <c r="P7811" s="4"/>
      <c r="V7811" s="4"/>
      <c r="W7811" s="4"/>
      <c r="AG7811" s="9"/>
      <c r="AT7811" s="4"/>
      <c r="AU7811" s="4"/>
      <c r="BA7811" s="4"/>
      <c r="BB7811" s="4"/>
    </row>
    <row r="7812" spans="15:54" x14ac:dyDescent="0.4">
      <c r="O7812" s="4"/>
      <c r="P7812" s="4"/>
      <c r="V7812" s="4"/>
      <c r="W7812" s="4"/>
      <c r="AG7812" s="9"/>
      <c r="AT7812" s="4"/>
      <c r="AU7812" s="4"/>
      <c r="BA7812" s="4"/>
      <c r="BB7812" s="4"/>
    </row>
    <row r="7813" spans="15:54" x14ac:dyDescent="0.4">
      <c r="O7813" s="4"/>
      <c r="P7813" s="4"/>
      <c r="V7813" s="4"/>
      <c r="W7813" s="4"/>
      <c r="AG7813" s="9"/>
      <c r="AT7813" s="4"/>
      <c r="AU7813" s="4"/>
      <c r="BA7813" s="4"/>
      <c r="BB7813" s="4"/>
    </row>
    <row r="7814" spans="15:54" x14ac:dyDescent="0.4">
      <c r="O7814" s="4"/>
      <c r="P7814" s="4"/>
      <c r="V7814" s="4"/>
      <c r="W7814" s="4"/>
      <c r="AG7814" s="9"/>
      <c r="AT7814" s="4"/>
      <c r="AU7814" s="4"/>
      <c r="BA7814" s="4"/>
      <c r="BB7814" s="4"/>
    </row>
    <row r="7815" spans="15:54" x14ac:dyDescent="0.4">
      <c r="O7815" s="4"/>
      <c r="P7815" s="4"/>
      <c r="V7815" s="4"/>
      <c r="W7815" s="4"/>
      <c r="AG7815" s="9"/>
      <c r="AT7815" s="4"/>
      <c r="AU7815" s="4"/>
      <c r="BA7815" s="4"/>
      <c r="BB7815" s="4"/>
    </row>
    <row r="7816" spans="15:54" x14ac:dyDescent="0.4">
      <c r="O7816" s="4"/>
      <c r="P7816" s="4"/>
      <c r="V7816" s="4"/>
      <c r="W7816" s="4"/>
      <c r="AG7816" s="9"/>
      <c r="AT7816" s="4"/>
      <c r="AU7816" s="4"/>
      <c r="BA7816" s="4"/>
      <c r="BB7816" s="4"/>
    </row>
    <row r="7817" spans="15:54" x14ac:dyDescent="0.4">
      <c r="O7817" s="4"/>
      <c r="P7817" s="4"/>
      <c r="V7817" s="4"/>
      <c r="W7817" s="4"/>
      <c r="AG7817" s="9"/>
      <c r="AT7817" s="4"/>
      <c r="AU7817" s="4"/>
      <c r="BA7817" s="4"/>
      <c r="BB7817" s="4"/>
    </row>
    <row r="7818" spans="15:54" x14ac:dyDescent="0.4">
      <c r="O7818" s="4"/>
      <c r="P7818" s="4"/>
      <c r="V7818" s="4"/>
      <c r="W7818" s="4"/>
      <c r="AG7818" s="9"/>
      <c r="AT7818" s="4"/>
      <c r="AU7818" s="4"/>
      <c r="BA7818" s="4"/>
      <c r="BB7818" s="4"/>
    </row>
    <row r="7819" spans="15:54" x14ac:dyDescent="0.4">
      <c r="O7819" s="4"/>
      <c r="P7819" s="4"/>
      <c r="V7819" s="4"/>
      <c r="W7819" s="4"/>
      <c r="AG7819" s="9"/>
      <c r="AT7819" s="4"/>
      <c r="AU7819" s="4"/>
      <c r="BA7819" s="4"/>
      <c r="BB7819" s="4"/>
    </row>
    <row r="7820" spans="15:54" x14ac:dyDescent="0.4">
      <c r="O7820" s="4"/>
      <c r="P7820" s="4"/>
      <c r="V7820" s="4"/>
      <c r="W7820" s="4"/>
      <c r="AG7820" s="9"/>
      <c r="AT7820" s="4"/>
      <c r="AU7820" s="4"/>
      <c r="BA7820" s="4"/>
      <c r="BB7820" s="4"/>
    </row>
    <row r="7821" spans="15:54" x14ac:dyDescent="0.4">
      <c r="O7821" s="4"/>
      <c r="P7821" s="4"/>
      <c r="V7821" s="4"/>
      <c r="W7821" s="4"/>
      <c r="AG7821" s="9"/>
      <c r="AT7821" s="4"/>
      <c r="AU7821" s="4"/>
      <c r="BA7821" s="4"/>
      <c r="BB7821" s="4"/>
    </row>
    <row r="7822" spans="15:54" x14ac:dyDescent="0.4">
      <c r="O7822" s="4"/>
      <c r="P7822" s="4"/>
      <c r="V7822" s="4"/>
      <c r="W7822" s="4"/>
      <c r="AT7822" s="4"/>
      <c r="AU7822" s="4"/>
      <c r="BA7822" s="4"/>
      <c r="BB7822" s="4"/>
    </row>
    <row r="7823" spans="15:54" x14ac:dyDescent="0.4">
      <c r="O7823" s="4"/>
      <c r="P7823" s="4"/>
      <c r="V7823" s="4"/>
      <c r="W7823" s="4"/>
      <c r="AG7823" s="9"/>
      <c r="AT7823" s="4"/>
      <c r="AU7823" s="4"/>
      <c r="BA7823" s="4"/>
      <c r="BB7823" s="4"/>
    </row>
    <row r="7824" spans="15:54" x14ac:dyDescent="0.4">
      <c r="O7824" s="4"/>
      <c r="P7824" s="4"/>
      <c r="V7824" s="4"/>
      <c r="W7824" s="4"/>
      <c r="AG7824" s="9"/>
      <c r="AT7824" s="4"/>
      <c r="AU7824" s="4"/>
      <c r="BA7824" s="4"/>
      <c r="BB7824" s="4"/>
    </row>
    <row r="7825" spans="15:54" x14ac:dyDescent="0.4">
      <c r="O7825" s="4"/>
      <c r="P7825" s="4"/>
      <c r="V7825" s="4"/>
      <c r="W7825" s="4"/>
      <c r="AG7825" s="9"/>
      <c r="AT7825" s="4"/>
      <c r="AU7825" s="4"/>
      <c r="BA7825" s="4"/>
      <c r="BB7825" s="4"/>
    </row>
    <row r="7826" spans="15:54" x14ac:dyDescent="0.4">
      <c r="O7826" s="4"/>
      <c r="P7826" s="4"/>
      <c r="V7826" s="4"/>
      <c r="W7826" s="4"/>
      <c r="AG7826" s="9"/>
      <c r="AT7826" s="4"/>
      <c r="AU7826" s="4"/>
      <c r="BA7826" s="4"/>
      <c r="BB7826" s="4"/>
    </row>
    <row r="7827" spans="15:54" x14ac:dyDescent="0.4">
      <c r="O7827" s="4"/>
      <c r="P7827" s="4"/>
      <c r="V7827" s="4"/>
      <c r="W7827" s="4"/>
      <c r="AG7827" s="9"/>
      <c r="AT7827" s="4"/>
      <c r="AU7827" s="4"/>
      <c r="BA7827" s="4"/>
      <c r="BB7827" s="4"/>
    </row>
    <row r="7828" spans="15:54" x14ac:dyDescent="0.4">
      <c r="O7828" s="4"/>
      <c r="P7828" s="4"/>
      <c r="V7828" s="4"/>
      <c r="W7828" s="4"/>
      <c r="AG7828" s="9"/>
      <c r="AT7828" s="4"/>
      <c r="AU7828" s="4"/>
      <c r="BA7828" s="4"/>
      <c r="BB7828" s="4"/>
    </row>
    <row r="7829" spans="15:54" x14ac:dyDescent="0.4">
      <c r="O7829" s="4"/>
      <c r="P7829" s="4"/>
      <c r="V7829" s="4"/>
      <c r="W7829" s="4"/>
      <c r="AG7829" s="9"/>
      <c r="AT7829" s="4"/>
      <c r="AU7829" s="4"/>
      <c r="BA7829" s="4"/>
      <c r="BB7829" s="4"/>
    </row>
    <row r="7830" spans="15:54" x14ac:dyDescent="0.4">
      <c r="O7830" s="4"/>
      <c r="P7830" s="4"/>
      <c r="V7830" s="4"/>
      <c r="W7830" s="4"/>
      <c r="AG7830" s="9"/>
      <c r="AT7830" s="4"/>
      <c r="AU7830" s="4"/>
      <c r="BA7830" s="4"/>
      <c r="BB7830" s="4"/>
    </row>
    <row r="7831" spans="15:54" x14ac:dyDescent="0.4">
      <c r="O7831" s="4"/>
      <c r="P7831" s="4"/>
      <c r="V7831" s="4"/>
      <c r="W7831" s="4"/>
      <c r="AG7831" s="9"/>
      <c r="AT7831" s="4"/>
      <c r="AU7831" s="4"/>
      <c r="BA7831" s="4"/>
      <c r="BB7831" s="4"/>
    </row>
    <row r="7832" spans="15:54" x14ac:dyDescent="0.4">
      <c r="O7832" s="4"/>
      <c r="P7832" s="4"/>
      <c r="V7832" s="4"/>
      <c r="W7832" s="4"/>
      <c r="AG7832" s="9"/>
      <c r="AT7832" s="4"/>
      <c r="AU7832" s="4"/>
      <c r="BA7832" s="4"/>
      <c r="BB7832" s="4"/>
    </row>
    <row r="7833" spans="15:54" x14ac:dyDescent="0.4">
      <c r="O7833" s="4"/>
      <c r="P7833" s="4"/>
      <c r="V7833" s="4"/>
      <c r="W7833" s="4"/>
      <c r="AG7833" s="9"/>
      <c r="AT7833" s="4"/>
      <c r="AU7833" s="4"/>
      <c r="BA7833" s="4"/>
      <c r="BB7833" s="4"/>
    </row>
    <row r="7834" spans="15:54" x14ac:dyDescent="0.4">
      <c r="O7834" s="4"/>
      <c r="P7834" s="4"/>
      <c r="V7834" s="4"/>
      <c r="W7834" s="4"/>
      <c r="AG7834" s="9"/>
      <c r="AT7834" s="4"/>
      <c r="AU7834" s="4"/>
      <c r="BA7834" s="4"/>
      <c r="BB7834" s="4"/>
    </row>
    <row r="7835" spans="15:54" x14ac:dyDescent="0.4">
      <c r="O7835" s="4"/>
      <c r="P7835" s="4"/>
      <c r="V7835" s="4"/>
      <c r="W7835" s="4"/>
      <c r="AG7835" s="9"/>
      <c r="AT7835" s="4"/>
      <c r="AU7835" s="4"/>
      <c r="BA7835" s="4"/>
      <c r="BB7835" s="4"/>
    </row>
    <row r="7836" spans="15:54" x14ac:dyDescent="0.4">
      <c r="O7836" s="4"/>
      <c r="P7836" s="4"/>
      <c r="V7836" s="4"/>
      <c r="W7836" s="4"/>
      <c r="AG7836" s="9"/>
      <c r="AT7836" s="4"/>
      <c r="AU7836" s="4"/>
      <c r="BA7836" s="4"/>
      <c r="BB7836" s="4"/>
    </row>
    <row r="7837" spans="15:54" x14ac:dyDescent="0.4">
      <c r="O7837" s="4"/>
      <c r="P7837" s="4"/>
      <c r="V7837" s="4"/>
      <c r="W7837" s="4"/>
      <c r="AG7837" s="9"/>
      <c r="AT7837" s="4"/>
      <c r="AU7837" s="4"/>
      <c r="BA7837" s="4"/>
      <c r="BB7837" s="4"/>
    </row>
    <row r="7838" spans="15:54" x14ac:dyDescent="0.4">
      <c r="O7838" s="4"/>
      <c r="P7838" s="4"/>
      <c r="V7838" s="4"/>
      <c r="W7838" s="4"/>
      <c r="AG7838" s="9"/>
      <c r="AT7838" s="4"/>
      <c r="AU7838" s="4"/>
      <c r="BA7838" s="4"/>
      <c r="BB7838" s="4"/>
    </row>
    <row r="7839" spans="15:54" x14ac:dyDescent="0.4">
      <c r="O7839" s="4"/>
      <c r="P7839" s="4"/>
      <c r="V7839" s="4"/>
      <c r="W7839" s="4"/>
      <c r="AG7839" s="9"/>
      <c r="AT7839" s="4"/>
      <c r="AU7839" s="4"/>
      <c r="BA7839" s="4"/>
      <c r="BB7839" s="4"/>
    </row>
    <row r="7840" spans="15:54" x14ac:dyDescent="0.4">
      <c r="O7840" s="4"/>
      <c r="P7840" s="4"/>
      <c r="V7840" s="4"/>
      <c r="W7840" s="4"/>
      <c r="AG7840" s="9"/>
      <c r="AT7840" s="4"/>
      <c r="AU7840" s="4"/>
      <c r="BA7840" s="4"/>
      <c r="BB7840" s="4"/>
    </row>
    <row r="7841" spans="15:54" x14ac:dyDescent="0.4">
      <c r="O7841" s="4"/>
      <c r="P7841" s="4"/>
      <c r="V7841" s="4"/>
      <c r="W7841" s="4"/>
      <c r="AG7841" s="9"/>
      <c r="AT7841" s="4"/>
      <c r="AU7841" s="4"/>
      <c r="BA7841" s="4"/>
      <c r="BB7841" s="4"/>
    </row>
    <row r="7842" spans="15:54" x14ac:dyDescent="0.4">
      <c r="O7842" s="4"/>
      <c r="P7842" s="4"/>
      <c r="V7842" s="4"/>
      <c r="W7842" s="4"/>
      <c r="AG7842" s="9"/>
      <c r="AT7842" s="4"/>
      <c r="AU7842" s="4"/>
      <c r="BA7842" s="4"/>
      <c r="BB7842" s="4"/>
    </row>
    <row r="7843" spans="15:54" x14ac:dyDescent="0.4">
      <c r="O7843" s="4"/>
      <c r="P7843" s="4"/>
      <c r="V7843" s="4"/>
      <c r="W7843" s="4"/>
      <c r="AG7843" s="9"/>
      <c r="AT7843" s="4"/>
      <c r="AU7843" s="4"/>
      <c r="BA7843" s="4"/>
      <c r="BB7843" s="4"/>
    </row>
    <row r="7844" spans="15:54" x14ac:dyDescent="0.4">
      <c r="O7844" s="4"/>
      <c r="P7844" s="4"/>
      <c r="V7844" s="4"/>
      <c r="W7844" s="4"/>
      <c r="AG7844" s="9"/>
      <c r="AT7844" s="4"/>
      <c r="AU7844" s="4"/>
      <c r="BA7844" s="4"/>
      <c r="BB7844" s="4"/>
    </row>
    <row r="7845" spans="15:54" x14ac:dyDescent="0.4">
      <c r="O7845" s="4"/>
      <c r="P7845" s="4"/>
      <c r="V7845" s="4"/>
      <c r="W7845" s="4"/>
      <c r="AG7845" s="9"/>
      <c r="AT7845" s="4"/>
      <c r="AU7845" s="4"/>
      <c r="BA7845" s="4"/>
      <c r="BB7845" s="4"/>
    </row>
    <row r="7846" spans="15:54" x14ac:dyDescent="0.4">
      <c r="O7846" s="4"/>
      <c r="P7846" s="4"/>
      <c r="V7846" s="4"/>
      <c r="W7846" s="4"/>
      <c r="AG7846" s="9"/>
      <c r="AT7846" s="4"/>
      <c r="AU7846" s="4"/>
      <c r="BA7846" s="4"/>
      <c r="BB7846" s="4"/>
    </row>
    <row r="7847" spans="15:54" x14ac:dyDescent="0.4">
      <c r="O7847" s="4"/>
      <c r="P7847" s="4"/>
      <c r="V7847" s="4"/>
      <c r="W7847" s="4"/>
      <c r="AG7847" s="9"/>
      <c r="AT7847" s="4"/>
      <c r="AU7847" s="4"/>
      <c r="BA7847" s="4"/>
      <c r="BB7847" s="4"/>
    </row>
    <row r="7848" spans="15:54" x14ac:dyDescent="0.4">
      <c r="O7848" s="4"/>
      <c r="P7848" s="4"/>
      <c r="V7848" s="4"/>
      <c r="W7848" s="4"/>
      <c r="AG7848" s="9"/>
      <c r="AT7848" s="4"/>
      <c r="AU7848" s="4"/>
      <c r="BA7848" s="4"/>
      <c r="BB7848" s="4"/>
    </row>
    <row r="7849" spans="15:54" x14ac:dyDescent="0.4">
      <c r="O7849" s="4"/>
      <c r="P7849" s="4"/>
      <c r="V7849" s="4"/>
      <c r="W7849" s="4"/>
      <c r="AG7849" s="9"/>
      <c r="AT7849" s="4"/>
      <c r="AU7849" s="4"/>
      <c r="BA7849" s="4"/>
      <c r="BB7849" s="4"/>
    </row>
    <row r="7850" spans="15:54" x14ac:dyDescent="0.4">
      <c r="O7850" s="4"/>
      <c r="P7850" s="4"/>
      <c r="V7850" s="4"/>
      <c r="W7850" s="4"/>
      <c r="AG7850" s="9"/>
      <c r="AT7850" s="4"/>
      <c r="AU7850" s="4"/>
      <c r="BA7850" s="4"/>
      <c r="BB7850" s="4"/>
    </row>
    <row r="7851" spans="15:54" x14ac:dyDescent="0.4">
      <c r="O7851" s="4"/>
      <c r="P7851" s="4"/>
      <c r="V7851" s="4"/>
      <c r="W7851" s="4"/>
      <c r="AG7851" s="9"/>
      <c r="AT7851" s="4"/>
      <c r="AU7851" s="4"/>
      <c r="BA7851" s="4"/>
      <c r="BB7851" s="4"/>
    </row>
    <row r="7852" spans="15:54" x14ac:dyDescent="0.4">
      <c r="O7852" s="4"/>
      <c r="P7852" s="4"/>
      <c r="V7852" s="4"/>
      <c r="W7852" s="4"/>
      <c r="AG7852" s="9"/>
      <c r="AT7852" s="4"/>
      <c r="AU7852" s="4"/>
      <c r="BA7852" s="4"/>
      <c r="BB7852" s="4"/>
    </row>
    <row r="7853" spans="15:54" x14ac:dyDescent="0.4">
      <c r="O7853" s="4"/>
      <c r="P7853" s="4"/>
      <c r="V7853" s="4"/>
      <c r="W7853" s="4"/>
      <c r="AG7853" s="9"/>
      <c r="AT7853" s="4"/>
      <c r="AU7853" s="4"/>
      <c r="BA7853" s="4"/>
      <c r="BB7853" s="4"/>
    </row>
    <row r="7854" spans="15:54" x14ac:dyDescent="0.4">
      <c r="O7854" s="4"/>
      <c r="P7854" s="4"/>
      <c r="V7854" s="4"/>
      <c r="W7854" s="4"/>
      <c r="AG7854" s="9"/>
      <c r="AT7854" s="4"/>
      <c r="AU7854" s="4"/>
      <c r="BA7854" s="4"/>
      <c r="BB7854" s="4"/>
    </row>
    <row r="7855" spans="15:54" x14ac:dyDescent="0.4">
      <c r="O7855" s="4"/>
      <c r="P7855" s="4"/>
      <c r="V7855" s="4"/>
      <c r="W7855" s="4"/>
      <c r="AG7855" s="9"/>
      <c r="AT7855" s="4"/>
      <c r="AU7855" s="4"/>
      <c r="BA7855" s="4"/>
      <c r="BB7855" s="4"/>
    </row>
    <row r="7856" spans="15:54" x14ac:dyDescent="0.4">
      <c r="O7856" s="4"/>
      <c r="P7856" s="4"/>
      <c r="V7856" s="4"/>
      <c r="W7856" s="4"/>
      <c r="AG7856" s="9"/>
      <c r="AT7856" s="4"/>
      <c r="AU7856" s="4"/>
      <c r="BA7856" s="4"/>
      <c r="BB7856" s="4"/>
    </row>
    <row r="7857" spans="15:54" x14ac:dyDescent="0.4">
      <c r="O7857" s="4"/>
      <c r="P7857" s="4"/>
      <c r="V7857" s="4"/>
      <c r="W7857" s="4"/>
      <c r="AG7857" s="9"/>
      <c r="AT7857" s="4"/>
      <c r="AU7857" s="4"/>
      <c r="BA7857" s="4"/>
      <c r="BB7857" s="4"/>
    </row>
    <row r="7858" spans="15:54" x14ac:dyDescent="0.4">
      <c r="O7858" s="4"/>
      <c r="P7858" s="4"/>
      <c r="V7858" s="4"/>
      <c r="W7858" s="4"/>
      <c r="AG7858" s="9"/>
      <c r="AT7858" s="4"/>
      <c r="AU7858" s="4"/>
      <c r="BA7858" s="4"/>
      <c r="BB7858" s="4"/>
    </row>
    <row r="7859" spans="15:54" x14ac:dyDescent="0.4">
      <c r="O7859" s="4"/>
      <c r="P7859" s="4"/>
      <c r="V7859" s="4"/>
      <c r="W7859" s="4"/>
      <c r="AG7859" s="9"/>
      <c r="AT7859" s="4"/>
      <c r="AU7859" s="4"/>
      <c r="BA7859" s="4"/>
      <c r="BB7859" s="4"/>
    </row>
    <row r="7860" spans="15:54" x14ac:dyDescent="0.4">
      <c r="O7860" s="4"/>
      <c r="P7860" s="4"/>
      <c r="V7860" s="4"/>
      <c r="W7860" s="4"/>
      <c r="AG7860" s="9"/>
      <c r="AT7860" s="4"/>
      <c r="AU7860" s="4"/>
      <c r="BA7860" s="4"/>
      <c r="BB7860" s="4"/>
    </row>
    <row r="7861" spans="15:54" x14ac:dyDescent="0.4">
      <c r="O7861" s="4"/>
      <c r="P7861" s="4"/>
      <c r="V7861" s="4"/>
      <c r="W7861" s="4"/>
      <c r="AG7861" s="9"/>
      <c r="AT7861" s="4"/>
      <c r="AU7861" s="4"/>
      <c r="BA7861" s="4"/>
      <c r="BB7861" s="4"/>
    </row>
    <row r="7862" spans="15:54" x14ac:dyDescent="0.4">
      <c r="O7862" s="4"/>
      <c r="P7862" s="4"/>
      <c r="V7862" s="4"/>
      <c r="W7862" s="4"/>
      <c r="AG7862" s="9"/>
      <c r="AT7862" s="4"/>
      <c r="AU7862" s="4"/>
      <c r="BA7862" s="4"/>
      <c r="BB7862" s="4"/>
    </row>
    <row r="7863" spans="15:54" x14ac:dyDescent="0.4">
      <c r="O7863" s="4"/>
      <c r="P7863" s="4"/>
      <c r="V7863" s="4"/>
      <c r="W7863" s="4"/>
      <c r="AG7863" s="9"/>
      <c r="AT7863" s="4"/>
      <c r="AU7863" s="4"/>
      <c r="BA7863" s="4"/>
      <c r="BB7863" s="4"/>
    </row>
    <row r="7864" spans="15:54" x14ac:dyDescent="0.4">
      <c r="O7864" s="4"/>
      <c r="P7864" s="4"/>
      <c r="V7864" s="4"/>
      <c r="W7864" s="4"/>
      <c r="AG7864" s="9"/>
      <c r="AT7864" s="4"/>
      <c r="AU7864" s="4"/>
      <c r="BA7864" s="4"/>
      <c r="BB7864" s="4"/>
    </row>
    <row r="7865" spans="15:54" x14ac:dyDescent="0.4">
      <c r="O7865" s="4"/>
      <c r="P7865" s="4"/>
      <c r="V7865" s="4"/>
      <c r="W7865" s="4"/>
      <c r="AG7865" s="9"/>
      <c r="AT7865" s="4"/>
      <c r="AU7865" s="4"/>
      <c r="BA7865" s="4"/>
      <c r="BB7865" s="4"/>
    </row>
    <row r="7866" spans="15:54" x14ac:dyDescent="0.4">
      <c r="O7866" s="4"/>
      <c r="P7866" s="4"/>
      <c r="V7866" s="4"/>
      <c r="W7866" s="4"/>
      <c r="AG7866" s="9"/>
      <c r="AT7866" s="4"/>
      <c r="AU7866" s="4"/>
      <c r="BA7866" s="4"/>
      <c r="BB7866" s="4"/>
    </row>
    <row r="7867" spans="15:54" x14ac:dyDescent="0.4">
      <c r="O7867" s="4"/>
      <c r="P7867" s="4"/>
      <c r="V7867" s="4"/>
      <c r="W7867" s="4"/>
      <c r="AG7867" s="9"/>
      <c r="AT7867" s="4"/>
      <c r="AU7867" s="4"/>
      <c r="BA7867" s="4"/>
      <c r="BB7867" s="4"/>
    </row>
    <row r="7868" spans="15:54" x14ac:dyDescent="0.4">
      <c r="O7868" s="4"/>
      <c r="P7868" s="4"/>
      <c r="V7868" s="4"/>
      <c r="W7868" s="4"/>
      <c r="AG7868" s="9"/>
      <c r="AT7868" s="4"/>
      <c r="AU7868" s="4"/>
      <c r="BA7868" s="4"/>
      <c r="BB7868" s="4"/>
    </row>
    <row r="7869" spans="15:54" x14ac:dyDescent="0.4">
      <c r="O7869" s="4"/>
      <c r="P7869" s="4"/>
      <c r="V7869" s="4"/>
      <c r="W7869" s="4"/>
      <c r="AG7869" s="9"/>
      <c r="AT7869" s="4"/>
      <c r="AU7869" s="4"/>
      <c r="BA7869" s="4"/>
      <c r="BB7869" s="4"/>
    </row>
    <row r="7870" spans="15:54" x14ac:dyDescent="0.4">
      <c r="O7870" s="4"/>
      <c r="P7870" s="4"/>
      <c r="V7870" s="4"/>
      <c r="W7870" s="4"/>
      <c r="AG7870" s="9"/>
      <c r="AT7870" s="4"/>
      <c r="AU7870" s="4"/>
      <c r="BA7870" s="4"/>
      <c r="BB7870" s="4"/>
    </row>
    <row r="7871" spans="15:54" x14ac:dyDescent="0.4">
      <c r="O7871" s="4"/>
      <c r="P7871" s="4"/>
      <c r="V7871" s="4"/>
      <c r="W7871" s="4"/>
      <c r="AG7871" s="9"/>
      <c r="AT7871" s="4"/>
      <c r="AU7871" s="4"/>
      <c r="BA7871" s="4"/>
      <c r="BB7871" s="4"/>
    </row>
    <row r="7872" spans="15:54" x14ac:dyDescent="0.4">
      <c r="O7872" s="4"/>
      <c r="P7872" s="4"/>
      <c r="V7872" s="4"/>
      <c r="W7872" s="4"/>
      <c r="AG7872" s="9"/>
      <c r="AT7872" s="4"/>
      <c r="AU7872" s="4"/>
      <c r="BA7872" s="4"/>
      <c r="BB7872" s="4"/>
    </row>
    <row r="7873" spans="15:54" x14ac:dyDescent="0.4">
      <c r="O7873" s="4"/>
      <c r="P7873" s="4"/>
      <c r="V7873" s="4"/>
      <c r="W7873" s="4"/>
      <c r="AG7873" s="9"/>
      <c r="AT7873" s="4"/>
      <c r="AU7873" s="4"/>
      <c r="BA7873" s="4"/>
      <c r="BB7873" s="4"/>
    </row>
    <row r="7874" spans="15:54" x14ac:dyDescent="0.4">
      <c r="O7874" s="4"/>
      <c r="P7874" s="4"/>
      <c r="V7874" s="4"/>
      <c r="W7874" s="4"/>
      <c r="AG7874" s="9"/>
      <c r="AT7874" s="4"/>
      <c r="AU7874" s="4"/>
      <c r="BA7874" s="4"/>
      <c r="BB7874" s="4"/>
    </row>
    <row r="7875" spans="15:54" x14ac:dyDescent="0.4">
      <c r="O7875" s="4"/>
      <c r="P7875" s="4"/>
      <c r="V7875" s="4"/>
      <c r="W7875" s="4"/>
      <c r="AG7875" s="9"/>
      <c r="AT7875" s="4"/>
      <c r="AU7875" s="4"/>
      <c r="BA7875" s="4"/>
      <c r="BB7875" s="4"/>
    </row>
    <row r="7876" spans="15:54" x14ac:dyDescent="0.4">
      <c r="O7876" s="4"/>
      <c r="P7876" s="4"/>
      <c r="V7876" s="4"/>
      <c r="W7876" s="4"/>
      <c r="AG7876" s="9"/>
      <c r="AT7876" s="4"/>
      <c r="AU7876" s="4"/>
      <c r="BA7876" s="4"/>
      <c r="BB7876" s="4"/>
    </row>
    <row r="7877" spans="15:54" x14ac:dyDescent="0.4">
      <c r="O7877" s="4"/>
      <c r="P7877" s="4"/>
      <c r="V7877" s="4"/>
      <c r="W7877" s="4"/>
      <c r="AG7877" s="9"/>
      <c r="AT7877" s="4"/>
      <c r="AU7877" s="4"/>
      <c r="BA7877" s="4"/>
      <c r="BB7877" s="4"/>
    </row>
    <row r="7878" spans="15:54" x14ac:dyDescent="0.4">
      <c r="O7878" s="4"/>
      <c r="P7878" s="4"/>
      <c r="V7878" s="4"/>
      <c r="W7878" s="4"/>
      <c r="AG7878" s="9"/>
      <c r="AT7878" s="4"/>
      <c r="AU7878" s="4"/>
      <c r="BA7878" s="4"/>
      <c r="BB7878" s="4"/>
    </row>
    <row r="7879" spans="15:54" x14ac:dyDescent="0.4">
      <c r="O7879" s="4"/>
      <c r="P7879" s="4"/>
      <c r="V7879" s="4"/>
      <c r="W7879" s="4"/>
      <c r="AG7879" s="9"/>
      <c r="AT7879" s="4"/>
      <c r="AU7879" s="4"/>
      <c r="BA7879" s="4"/>
      <c r="BB7879" s="4"/>
    </row>
    <row r="7880" spans="15:54" x14ac:dyDescent="0.4">
      <c r="O7880" s="4"/>
      <c r="P7880" s="4"/>
      <c r="V7880" s="4"/>
      <c r="W7880" s="4"/>
      <c r="AG7880" s="9"/>
      <c r="AT7880" s="4"/>
      <c r="AU7880" s="4"/>
      <c r="BA7880" s="4"/>
      <c r="BB7880" s="4"/>
    </row>
    <row r="7881" spans="15:54" x14ac:dyDescent="0.4">
      <c r="O7881" s="4"/>
      <c r="P7881" s="4"/>
      <c r="V7881" s="4"/>
      <c r="W7881" s="4"/>
      <c r="AG7881" s="9"/>
      <c r="AT7881" s="4"/>
      <c r="AU7881" s="4"/>
      <c r="BA7881" s="4"/>
      <c r="BB7881" s="4"/>
    </row>
    <row r="7882" spans="15:54" x14ac:dyDescent="0.4">
      <c r="O7882" s="4"/>
      <c r="P7882" s="4"/>
      <c r="V7882" s="4"/>
      <c r="W7882" s="4"/>
      <c r="AG7882" s="9"/>
      <c r="AT7882" s="4"/>
      <c r="AU7882" s="4"/>
      <c r="BA7882" s="4"/>
      <c r="BB7882" s="4"/>
    </row>
    <row r="7883" spans="15:54" x14ac:dyDescent="0.4">
      <c r="O7883" s="4"/>
      <c r="P7883" s="4"/>
      <c r="V7883" s="4"/>
      <c r="W7883" s="4"/>
      <c r="AT7883" s="4"/>
      <c r="AU7883" s="4"/>
      <c r="BA7883" s="4"/>
      <c r="BB7883" s="4"/>
    </row>
    <row r="7884" spans="15:54" x14ac:dyDescent="0.4">
      <c r="O7884" s="4"/>
      <c r="P7884" s="4"/>
      <c r="V7884" s="4"/>
      <c r="W7884" s="4"/>
      <c r="AG7884" s="9"/>
      <c r="AT7884" s="4"/>
      <c r="AU7884" s="4"/>
      <c r="BA7884" s="4"/>
      <c r="BB7884" s="4"/>
    </row>
    <row r="7885" spans="15:54" x14ac:dyDescent="0.4">
      <c r="O7885" s="4"/>
      <c r="P7885" s="4"/>
      <c r="V7885" s="4"/>
      <c r="W7885" s="4"/>
      <c r="AG7885" s="9"/>
      <c r="AT7885" s="4"/>
      <c r="AU7885" s="4"/>
      <c r="BA7885" s="4"/>
      <c r="BB7885" s="4"/>
    </row>
    <row r="7886" spans="15:54" x14ac:dyDescent="0.4">
      <c r="O7886" s="4"/>
      <c r="P7886" s="4"/>
      <c r="V7886" s="4"/>
      <c r="W7886" s="4"/>
      <c r="AG7886" s="9"/>
      <c r="AT7886" s="4"/>
      <c r="AU7886" s="4"/>
      <c r="BA7886" s="4"/>
      <c r="BB7886" s="4"/>
    </row>
    <row r="7887" spans="15:54" x14ac:dyDescent="0.4">
      <c r="O7887" s="4"/>
      <c r="P7887" s="4"/>
      <c r="V7887" s="4"/>
      <c r="W7887" s="4"/>
      <c r="AG7887" s="9"/>
      <c r="AT7887" s="4"/>
      <c r="AU7887" s="4"/>
      <c r="BA7887" s="4"/>
      <c r="BB7887" s="4"/>
    </row>
    <row r="7888" spans="15:54" x14ac:dyDescent="0.4">
      <c r="O7888" s="4"/>
      <c r="P7888" s="4"/>
      <c r="V7888" s="4"/>
      <c r="W7888" s="4"/>
      <c r="AG7888" s="9"/>
      <c r="AT7888" s="4"/>
      <c r="AU7888" s="4"/>
      <c r="BA7888" s="4"/>
      <c r="BB7888" s="4"/>
    </row>
    <row r="7889" spans="15:54" x14ac:dyDescent="0.4">
      <c r="O7889" s="4"/>
      <c r="P7889" s="4"/>
      <c r="V7889" s="4"/>
      <c r="W7889" s="4"/>
      <c r="AG7889" s="9"/>
      <c r="AT7889" s="4"/>
      <c r="AU7889" s="4"/>
      <c r="BA7889" s="4"/>
      <c r="BB7889" s="4"/>
    </row>
    <row r="7890" spans="15:54" x14ac:dyDescent="0.4">
      <c r="O7890" s="4"/>
      <c r="P7890" s="4"/>
      <c r="V7890" s="4"/>
      <c r="W7890" s="4"/>
      <c r="AG7890" s="9"/>
      <c r="AT7890" s="4"/>
      <c r="AU7890" s="4"/>
      <c r="BA7890" s="4"/>
      <c r="BB7890" s="4"/>
    </row>
    <row r="7891" spans="15:54" x14ac:dyDescent="0.4">
      <c r="O7891" s="4"/>
      <c r="P7891" s="4"/>
      <c r="V7891" s="4"/>
      <c r="W7891" s="4"/>
      <c r="AG7891" s="9"/>
      <c r="AT7891" s="4"/>
      <c r="AU7891" s="4"/>
      <c r="BA7891" s="4"/>
      <c r="BB7891" s="4"/>
    </row>
    <row r="7892" spans="15:54" x14ac:dyDescent="0.4">
      <c r="O7892" s="4"/>
      <c r="P7892" s="4"/>
      <c r="V7892" s="4"/>
      <c r="W7892" s="4"/>
      <c r="AG7892" s="9"/>
      <c r="AT7892" s="4"/>
      <c r="AU7892" s="4"/>
      <c r="BA7892" s="4"/>
      <c r="BB7892" s="4"/>
    </row>
    <row r="7893" spans="15:54" x14ac:dyDescent="0.4">
      <c r="O7893" s="4"/>
      <c r="P7893" s="4"/>
      <c r="V7893" s="4"/>
      <c r="W7893" s="4"/>
      <c r="AG7893" s="9"/>
      <c r="AT7893" s="4"/>
      <c r="AU7893" s="4"/>
      <c r="BA7893" s="4"/>
      <c r="BB7893" s="4"/>
    </row>
    <row r="7894" spans="15:54" x14ac:dyDescent="0.4">
      <c r="O7894" s="4"/>
      <c r="P7894" s="4"/>
      <c r="V7894" s="4"/>
      <c r="W7894" s="4"/>
      <c r="AG7894" s="9"/>
      <c r="AT7894" s="4"/>
      <c r="AU7894" s="4"/>
      <c r="BA7894" s="4"/>
      <c r="BB7894" s="4"/>
    </row>
    <row r="7895" spans="15:54" x14ac:dyDescent="0.4">
      <c r="O7895" s="4"/>
      <c r="P7895" s="4"/>
      <c r="V7895" s="4"/>
      <c r="W7895" s="4"/>
      <c r="AG7895" s="9"/>
      <c r="AT7895" s="4"/>
      <c r="AU7895" s="4"/>
      <c r="BA7895" s="4"/>
      <c r="BB7895" s="4"/>
    </row>
    <row r="7896" spans="15:54" x14ac:dyDescent="0.4">
      <c r="O7896" s="4"/>
      <c r="P7896" s="4"/>
      <c r="V7896" s="4"/>
      <c r="W7896" s="4"/>
      <c r="AG7896" s="9"/>
      <c r="AT7896" s="4"/>
      <c r="AU7896" s="4"/>
      <c r="BA7896" s="4"/>
      <c r="BB7896" s="4"/>
    </row>
    <row r="7897" spans="15:54" x14ac:dyDescent="0.4">
      <c r="O7897" s="4"/>
      <c r="P7897" s="4"/>
      <c r="V7897" s="4"/>
      <c r="W7897" s="4"/>
      <c r="AG7897" s="9"/>
      <c r="AT7897" s="4"/>
      <c r="AU7897" s="4"/>
      <c r="BA7897" s="4"/>
      <c r="BB7897" s="4"/>
    </row>
    <row r="7898" spans="15:54" x14ac:dyDescent="0.4">
      <c r="O7898" s="4"/>
      <c r="P7898" s="4"/>
      <c r="V7898" s="4"/>
      <c r="W7898" s="4"/>
      <c r="AG7898" s="9"/>
      <c r="AT7898" s="4"/>
      <c r="AU7898" s="4"/>
      <c r="BA7898" s="4"/>
      <c r="BB7898" s="4"/>
    </row>
    <row r="7899" spans="15:54" x14ac:dyDescent="0.4">
      <c r="O7899" s="4"/>
      <c r="P7899" s="4"/>
      <c r="V7899" s="4"/>
      <c r="W7899" s="4"/>
      <c r="AG7899" s="9"/>
      <c r="AT7899" s="4"/>
      <c r="AU7899" s="4"/>
      <c r="BA7899" s="4"/>
      <c r="BB7899" s="4"/>
    </row>
    <row r="7900" spans="15:54" x14ac:dyDescent="0.4">
      <c r="O7900" s="4"/>
      <c r="P7900" s="4"/>
      <c r="V7900" s="4"/>
      <c r="W7900" s="4"/>
      <c r="AG7900" s="9"/>
      <c r="AT7900" s="4"/>
      <c r="AU7900" s="4"/>
      <c r="BA7900" s="4"/>
      <c r="BB7900" s="4"/>
    </row>
    <row r="7901" spans="15:54" x14ac:dyDescent="0.4">
      <c r="O7901" s="4"/>
      <c r="P7901" s="4"/>
      <c r="V7901" s="4"/>
      <c r="W7901" s="4"/>
      <c r="AG7901" s="9"/>
      <c r="AT7901" s="4"/>
      <c r="AU7901" s="4"/>
      <c r="BA7901" s="4"/>
      <c r="BB7901" s="4"/>
    </row>
    <row r="7902" spans="15:54" x14ac:dyDescent="0.4">
      <c r="O7902" s="4"/>
      <c r="P7902" s="4"/>
      <c r="V7902" s="4"/>
      <c r="W7902" s="4"/>
      <c r="AG7902" s="9"/>
      <c r="AT7902" s="4"/>
      <c r="AU7902" s="4"/>
      <c r="BA7902" s="4"/>
      <c r="BB7902" s="4"/>
    </row>
    <row r="7903" spans="15:54" x14ac:dyDescent="0.4">
      <c r="O7903" s="4"/>
      <c r="P7903" s="4"/>
      <c r="V7903" s="4"/>
      <c r="W7903" s="4"/>
      <c r="AT7903" s="4"/>
      <c r="AU7903" s="4"/>
      <c r="BA7903" s="4"/>
      <c r="BB7903" s="4"/>
    </row>
    <row r="7904" spans="15:54" x14ac:dyDescent="0.4">
      <c r="O7904" s="4"/>
      <c r="P7904" s="4"/>
      <c r="V7904" s="4"/>
      <c r="W7904" s="4"/>
      <c r="AG7904" s="9"/>
      <c r="AT7904" s="4"/>
      <c r="AU7904" s="4"/>
      <c r="BA7904" s="4"/>
      <c r="BB7904" s="4"/>
    </row>
    <row r="7905" spans="15:54" x14ac:dyDescent="0.4">
      <c r="O7905" s="4"/>
      <c r="P7905" s="4"/>
      <c r="V7905" s="4"/>
      <c r="W7905" s="4"/>
      <c r="AG7905" s="9"/>
      <c r="AT7905" s="4"/>
      <c r="AU7905" s="4"/>
      <c r="BA7905" s="4"/>
      <c r="BB7905" s="4"/>
    </row>
    <row r="7906" spans="15:54" x14ac:dyDescent="0.4">
      <c r="O7906" s="4"/>
      <c r="P7906" s="4"/>
      <c r="V7906" s="4"/>
      <c r="W7906" s="4"/>
      <c r="AG7906" s="9"/>
      <c r="AT7906" s="4"/>
      <c r="AU7906" s="4"/>
      <c r="BA7906" s="4"/>
      <c r="BB7906" s="4"/>
    </row>
    <row r="7907" spans="15:54" x14ac:dyDescent="0.4">
      <c r="O7907" s="4"/>
      <c r="P7907" s="4"/>
      <c r="V7907" s="4"/>
      <c r="W7907" s="4"/>
      <c r="AG7907" s="9"/>
      <c r="AT7907" s="4"/>
      <c r="AU7907" s="4"/>
      <c r="BA7907" s="4"/>
      <c r="BB7907" s="4"/>
    </row>
    <row r="7908" spans="15:54" x14ac:dyDescent="0.4">
      <c r="O7908" s="4"/>
      <c r="P7908" s="4"/>
      <c r="V7908" s="4"/>
      <c r="W7908" s="4"/>
      <c r="AG7908" s="9"/>
      <c r="AT7908" s="4"/>
      <c r="AU7908" s="4"/>
      <c r="BA7908" s="4"/>
      <c r="BB7908" s="4"/>
    </row>
    <row r="7909" spans="15:54" x14ac:dyDescent="0.4">
      <c r="O7909" s="4"/>
      <c r="P7909" s="4"/>
      <c r="V7909" s="4"/>
      <c r="W7909" s="4"/>
      <c r="AG7909" s="9"/>
      <c r="AT7909" s="4"/>
      <c r="AU7909" s="4"/>
      <c r="BA7909" s="4"/>
      <c r="BB7909" s="4"/>
    </row>
    <row r="7910" spans="15:54" x14ac:dyDescent="0.4">
      <c r="O7910" s="4"/>
      <c r="P7910" s="4"/>
      <c r="V7910" s="4"/>
      <c r="W7910" s="4"/>
      <c r="AG7910" s="9"/>
      <c r="AT7910" s="4"/>
      <c r="AU7910" s="4"/>
      <c r="BA7910" s="4"/>
      <c r="BB7910" s="4"/>
    </row>
    <row r="7911" spans="15:54" x14ac:dyDescent="0.4">
      <c r="O7911" s="4"/>
      <c r="P7911" s="4"/>
      <c r="V7911" s="4"/>
      <c r="W7911" s="4"/>
      <c r="AG7911" s="9"/>
      <c r="AT7911" s="4"/>
      <c r="AU7911" s="4"/>
      <c r="BA7911" s="4"/>
      <c r="BB7911" s="4"/>
    </row>
    <row r="7912" spans="15:54" x14ac:dyDescent="0.4">
      <c r="O7912" s="4"/>
      <c r="P7912" s="4"/>
      <c r="V7912" s="4"/>
      <c r="W7912" s="4"/>
      <c r="AG7912" s="9"/>
      <c r="AT7912" s="4"/>
      <c r="AU7912" s="4"/>
      <c r="BA7912" s="4"/>
      <c r="BB7912" s="4"/>
    </row>
    <row r="7913" spans="15:54" x14ac:dyDescent="0.4">
      <c r="O7913" s="4"/>
      <c r="P7913" s="4"/>
      <c r="V7913" s="4"/>
      <c r="W7913" s="4"/>
      <c r="AG7913" s="9"/>
      <c r="AT7913" s="4"/>
      <c r="AU7913" s="4"/>
      <c r="BA7913" s="4"/>
      <c r="BB7913" s="4"/>
    </row>
    <row r="7914" spans="15:54" x14ac:dyDescent="0.4">
      <c r="O7914" s="4"/>
      <c r="P7914" s="4"/>
      <c r="V7914" s="4"/>
      <c r="W7914" s="4"/>
      <c r="AG7914" s="9"/>
      <c r="AT7914" s="4"/>
      <c r="AU7914" s="4"/>
      <c r="BA7914" s="4"/>
      <c r="BB7914" s="4"/>
    </row>
    <row r="7915" spans="15:54" x14ac:dyDescent="0.4">
      <c r="O7915" s="4"/>
      <c r="P7915" s="4"/>
      <c r="V7915" s="4"/>
      <c r="W7915" s="4"/>
      <c r="AG7915" s="9"/>
      <c r="AT7915" s="4"/>
      <c r="AU7915" s="4"/>
      <c r="BA7915" s="4"/>
      <c r="BB7915" s="4"/>
    </row>
    <row r="7916" spans="15:54" x14ac:dyDescent="0.4">
      <c r="O7916" s="4"/>
      <c r="P7916" s="4"/>
      <c r="V7916" s="4"/>
      <c r="W7916" s="4"/>
      <c r="AG7916" s="9"/>
      <c r="AT7916" s="4"/>
      <c r="AU7916" s="4"/>
      <c r="BA7916" s="4"/>
      <c r="BB7916" s="4"/>
    </row>
    <row r="7917" spans="15:54" x14ac:dyDescent="0.4">
      <c r="O7917" s="4"/>
      <c r="P7917" s="4"/>
      <c r="V7917" s="4"/>
      <c r="W7917" s="4"/>
      <c r="AG7917" s="9"/>
      <c r="AT7917" s="4"/>
      <c r="AU7917" s="4"/>
      <c r="BA7917" s="4"/>
      <c r="BB7917" s="4"/>
    </row>
    <row r="7918" spans="15:54" x14ac:dyDescent="0.4">
      <c r="O7918" s="4"/>
      <c r="P7918" s="4"/>
      <c r="V7918" s="4"/>
      <c r="W7918" s="4"/>
      <c r="AG7918" s="9"/>
      <c r="AT7918" s="4"/>
      <c r="AU7918" s="4"/>
      <c r="BA7918" s="4"/>
      <c r="BB7918" s="4"/>
    </row>
    <row r="7919" spans="15:54" x14ac:dyDescent="0.4">
      <c r="O7919" s="4"/>
      <c r="P7919" s="4"/>
      <c r="V7919" s="4"/>
      <c r="W7919" s="4"/>
      <c r="AG7919" s="9"/>
      <c r="AT7919" s="4"/>
      <c r="AU7919" s="4"/>
      <c r="BA7919" s="4"/>
      <c r="BB7919" s="4"/>
    </row>
    <row r="7920" spans="15:54" x14ac:dyDescent="0.4">
      <c r="O7920" s="4"/>
      <c r="P7920" s="4"/>
      <c r="V7920" s="4"/>
      <c r="W7920" s="4"/>
      <c r="AG7920" s="9"/>
      <c r="AT7920" s="4"/>
      <c r="AU7920" s="4"/>
      <c r="BA7920" s="4"/>
      <c r="BB7920" s="4"/>
    </row>
    <row r="7921" spans="15:54" x14ac:dyDescent="0.4">
      <c r="O7921" s="4"/>
      <c r="P7921" s="4"/>
      <c r="V7921" s="4"/>
      <c r="W7921" s="4"/>
      <c r="AG7921" s="9"/>
      <c r="AT7921" s="4"/>
      <c r="AU7921" s="4"/>
      <c r="BA7921" s="4"/>
      <c r="BB7921" s="4"/>
    </row>
    <row r="7922" spans="15:54" x14ac:dyDescent="0.4">
      <c r="O7922" s="4"/>
      <c r="P7922" s="4"/>
      <c r="V7922" s="4"/>
      <c r="W7922" s="4"/>
      <c r="AG7922" s="9"/>
      <c r="AT7922" s="4"/>
      <c r="AU7922" s="4"/>
      <c r="BA7922" s="4"/>
      <c r="BB7922" s="4"/>
    </row>
    <row r="7923" spans="15:54" x14ac:dyDescent="0.4">
      <c r="O7923" s="4"/>
      <c r="P7923" s="4"/>
      <c r="V7923" s="4"/>
      <c r="W7923" s="4"/>
      <c r="AG7923" s="9"/>
      <c r="AT7923" s="4"/>
      <c r="AU7923" s="4"/>
      <c r="BA7923" s="4"/>
      <c r="BB7923" s="4"/>
    </row>
    <row r="7924" spans="15:54" x14ac:dyDescent="0.4">
      <c r="O7924" s="4"/>
      <c r="P7924" s="4"/>
      <c r="V7924" s="4"/>
      <c r="W7924" s="4"/>
      <c r="AG7924" s="9"/>
      <c r="AT7924" s="4"/>
      <c r="AU7924" s="4"/>
      <c r="BA7924" s="4"/>
      <c r="BB7924" s="4"/>
    </row>
    <row r="7925" spans="15:54" x14ac:dyDescent="0.4">
      <c r="O7925" s="4"/>
      <c r="P7925" s="4"/>
      <c r="V7925" s="4"/>
      <c r="W7925" s="4"/>
      <c r="AG7925" s="9"/>
      <c r="AT7925" s="4"/>
      <c r="AU7925" s="4"/>
      <c r="BA7925" s="4"/>
      <c r="BB7925" s="4"/>
    </row>
    <row r="7926" spans="15:54" x14ac:dyDescent="0.4">
      <c r="O7926" s="4"/>
      <c r="P7926" s="4"/>
      <c r="V7926" s="4"/>
      <c r="W7926" s="4"/>
      <c r="AG7926" s="9"/>
      <c r="AT7926" s="4"/>
      <c r="AU7926" s="4"/>
      <c r="BA7926" s="4"/>
      <c r="BB7926" s="4"/>
    </row>
    <row r="7927" spans="15:54" x14ac:dyDescent="0.4">
      <c r="O7927" s="4"/>
      <c r="P7927" s="4"/>
      <c r="V7927" s="4"/>
      <c r="W7927" s="4"/>
      <c r="AG7927" s="9"/>
      <c r="AT7927" s="4"/>
      <c r="AU7927" s="4"/>
      <c r="BA7927" s="4"/>
      <c r="BB7927" s="4"/>
    </row>
    <row r="7928" spans="15:54" x14ac:dyDescent="0.4">
      <c r="O7928" s="4"/>
      <c r="P7928" s="4"/>
      <c r="V7928" s="4"/>
      <c r="W7928" s="4"/>
      <c r="AG7928" s="9"/>
      <c r="AT7928" s="4"/>
      <c r="AU7928" s="4"/>
      <c r="BA7928" s="4"/>
      <c r="BB7928" s="4"/>
    </row>
    <row r="7929" spans="15:54" x14ac:dyDescent="0.4">
      <c r="O7929" s="4"/>
      <c r="P7929" s="4"/>
      <c r="V7929" s="4"/>
      <c r="W7929" s="4"/>
      <c r="AG7929" s="9"/>
      <c r="AT7929" s="4"/>
      <c r="AU7929" s="4"/>
      <c r="BA7929" s="4"/>
      <c r="BB7929" s="4"/>
    </row>
    <row r="7930" spans="15:54" x14ac:dyDescent="0.4">
      <c r="O7930" s="4"/>
      <c r="P7930" s="4"/>
      <c r="V7930" s="4"/>
      <c r="W7930" s="4"/>
      <c r="AG7930" s="9"/>
      <c r="AT7930" s="4"/>
      <c r="AU7930" s="4"/>
      <c r="BA7930" s="4"/>
      <c r="BB7930" s="4"/>
    </row>
    <row r="7931" spans="15:54" x14ac:dyDescent="0.4">
      <c r="O7931" s="4"/>
      <c r="P7931" s="4"/>
      <c r="V7931" s="4"/>
      <c r="W7931" s="4"/>
      <c r="AG7931" s="9"/>
      <c r="AT7931" s="4"/>
      <c r="AU7931" s="4"/>
      <c r="BA7931" s="4"/>
      <c r="BB7931" s="4"/>
    </row>
    <row r="7932" spans="15:54" x14ac:dyDescent="0.4">
      <c r="O7932" s="4"/>
      <c r="P7932" s="4"/>
      <c r="V7932" s="4"/>
      <c r="W7932" s="4"/>
      <c r="AG7932" s="9"/>
      <c r="AT7932" s="4"/>
      <c r="AU7932" s="4"/>
      <c r="BA7932" s="4"/>
      <c r="BB7932" s="4"/>
    </row>
    <row r="7933" spans="15:54" x14ac:dyDescent="0.4">
      <c r="O7933" s="4"/>
      <c r="P7933" s="4"/>
      <c r="V7933" s="4"/>
      <c r="W7933" s="4"/>
      <c r="AG7933" s="9"/>
      <c r="AT7933" s="4"/>
      <c r="AU7933" s="4"/>
      <c r="BA7933" s="4"/>
      <c r="BB7933" s="4"/>
    </row>
    <row r="7934" spans="15:54" x14ac:dyDescent="0.4">
      <c r="O7934" s="4"/>
      <c r="P7934" s="4"/>
      <c r="V7934" s="4"/>
      <c r="W7934" s="4"/>
      <c r="AG7934" s="9"/>
      <c r="AT7934" s="4"/>
      <c r="AU7934" s="4"/>
      <c r="BA7934" s="4"/>
      <c r="BB7934" s="4"/>
    </row>
    <row r="7935" spans="15:54" x14ac:dyDescent="0.4">
      <c r="O7935" s="4"/>
      <c r="P7935" s="4"/>
      <c r="V7935" s="4"/>
      <c r="W7935" s="4"/>
      <c r="AG7935" s="9"/>
      <c r="AT7935" s="4"/>
      <c r="AU7935" s="4"/>
      <c r="BA7935" s="4"/>
      <c r="BB7935" s="4"/>
    </row>
    <row r="7936" spans="15:54" x14ac:dyDescent="0.4">
      <c r="O7936" s="4"/>
      <c r="P7936" s="4"/>
      <c r="V7936" s="4"/>
      <c r="W7936" s="4"/>
      <c r="AG7936" s="9"/>
      <c r="AT7936" s="4"/>
      <c r="AU7936" s="4"/>
      <c r="BA7936" s="4"/>
      <c r="BB7936" s="4"/>
    </row>
    <row r="7937" spans="15:54" x14ac:dyDescent="0.4">
      <c r="O7937" s="4"/>
      <c r="P7937" s="4"/>
      <c r="V7937" s="4"/>
      <c r="W7937" s="4"/>
      <c r="AG7937" s="9"/>
      <c r="AT7937" s="4"/>
      <c r="AU7937" s="4"/>
      <c r="BA7937" s="4"/>
      <c r="BB7937" s="4"/>
    </row>
    <row r="7938" spans="15:54" x14ac:dyDescent="0.4">
      <c r="O7938" s="4"/>
      <c r="P7938" s="4"/>
      <c r="V7938" s="4"/>
      <c r="W7938" s="4"/>
      <c r="AG7938" s="9"/>
      <c r="AT7938" s="4"/>
      <c r="AU7938" s="4"/>
      <c r="BA7938" s="4"/>
      <c r="BB7938" s="4"/>
    </row>
    <row r="7939" spans="15:54" x14ac:dyDescent="0.4">
      <c r="O7939" s="4"/>
      <c r="P7939" s="4"/>
      <c r="V7939" s="4"/>
      <c r="W7939" s="4"/>
      <c r="AG7939" s="9"/>
      <c r="AT7939" s="4"/>
      <c r="AU7939" s="4"/>
      <c r="BA7939" s="4"/>
      <c r="BB7939" s="4"/>
    </row>
    <row r="7940" spans="15:54" x14ac:dyDescent="0.4">
      <c r="O7940" s="4"/>
      <c r="P7940" s="4"/>
      <c r="V7940" s="4"/>
      <c r="W7940" s="4"/>
      <c r="AG7940" s="9"/>
      <c r="AT7940" s="4"/>
      <c r="AU7940" s="4"/>
      <c r="BA7940" s="4"/>
      <c r="BB7940" s="4"/>
    </row>
    <row r="7941" spans="15:54" x14ac:dyDescent="0.4">
      <c r="O7941" s="4"/>
      <c r="P7941" s="4"/>
      <c r="V7941" s="4"/>
      <c r="W7941" s="4"/>
      <c r="AG7941" s="9"/>
      <c r="AT7941" s="4"/>
      <c r="AU7941" s="4"/>
      <c r="BA7941" s="4"/>
      <c r="BB7941" s="4"/>
    </row>
    <row r="7942" spans="15:54" x14ac:dyDescent="0.4">
      <c r="O7942" s="4"/>
      <c r="P7942" s="4"/>
      <c r="V7942" s="4"/>
      <c r="W7942" s="4"/>
      <c r="AG7942" s="9"/>
      <c r="AT7942" s="4"/>
      <c r="AU7942" s="4"/>
      <c r="BA7942" s="4"/>
      <c r="BB7942" s="4"/>
    </row>
    <row r="7943" spans="15:54" x14ac:dyDescent="0.4">
      <c r="O7943" s="4"/>
      <c r="P7943" s="4"/>
      <c r="V7943" s="4"/>
      <c r="W7943" s="4"/>
      <c r="AG7943" s="9"/>
      <c r="AT7943" s="4"/>
      <c r="AU7943" s="4"/>
      <c r="BA7943" s="4"/>
      <c r="BB7943" s="4"/>
    </row>
    <row r="7944" spans="15:54" x14ac:dyDescent="0.4">
      <c r="O7944" s="4"/>
      <c r="P7944" s="4"/>
      <c r="V7944" s="4"/>
      <c r="W7944" s="4"/>
      <c r="AG7944" s="9"/>
      <c r="AT7944" s="4"/>
      <c r="AU7944" s="4"/>
      <c r="BA7944" s="4"/>
      <c r="BB7944" s="4"/>
    </row>
    <row r="7945" spans="15:54" x14ac:dyDescent="0.4">
      <c r="O7945" s="4"/>
      <c r="P7945" s="4"/>
      <c r="V7945" s="4"/>
      <c r="W7945" s="4"/>
      <c r="AG7945" s="9"/>
      <c r="AT7945" s="4"/>
      <c r="AU7945" s="4"/>
      <c r="BA7945" s="4"/>
      <c r="BB7945" s="4"/>
    </row>
    <row r="7946" spans="15:54" x14ac:dyDescent="0.4">
      <c r="O7946" s="4"/>
      <c r="P7946" s="4"/>
      <c r="V7946" s="4"/>
      <c r="W7946" s="4"/>
      <c r="AG7946" s="9"/>
      <c r="AT7946" s="4"/>
      <c r="AU7946" s="4"/>
      <c r="BA7946" s="4"/>
      <c r="BB7946" s="4"/>
    </row>
    <row r="7947" spans="15:54" x14ac:dyDescent="0.4">
      <c r="O7947" s="4"/>
      <c r="P7947" s="4"/>
      <c r="V7947" s="4"/>
      <c r="W7947" s="4"/>
      <c r="AG7947" s="9"/>
      <c r="AT7947" s="4"/>
      <c r="AU7947" s="4"/>
      <c r="BA7947" s="4"/>
      <c r="BB7947" s="4"/>
    </row>
    <row r="7948" spans="15:54" x14ac:dyDescent="0.4">
      <c r="O7948" s="4"/>
      <c r="P7948" s="4"/>
      <c r="V7948" s="4"/>
      <c r="W7948" s="4"/>
      <c r="AG7948" s="9"/>
      <c r="AT7948" s="4"/>
      <c r="AU7948" s="4"/>
      <c r="BA7948" s="4"/>
      <c r="BB7948" s="4"/>
    </row>
    <row r="7949" spans="15:54" x14ac:dyDescent="0.4">
      <c r="O7949" s="4"/>
      <c r="P7949" s="4"/>
      <c r="V7949" s="4"/>
      <c r="W7949" s="4"/>
      <c r="AG7949" s="9"/>
      <c r="AT7949" s="4"/>
      <c r="AU7949" s="4"/>
      <c r="BA7949" s="4"/>
      <c r="BB7949" s="4"/>
    </row>
    <row r="7950" spans="15:54" x14ac:dyDescent="0.4">
      <c r="O7950" s="4"/>
      <c r="P7950" s="4"/>
      <c r="V7950" s="4"/>
      <c r="W7950" s="4"/>
      <c r="AG7950" s="9"/>
      <c r="AT7950" s="4"/>
      <c r="AU7950" s="4"/>
      <c r="BA7950" s="4"/>
      <c r="BB7950" s="4"/>
    </row>
    <row r="7951" spans="15:54" x14ac:dyDescent="0.4">
      <c r="O7951" s="4"/>
      <c r="P7951" s="4"/>
      <c r="V7951" s="4"/>
      <c r="W7951" s="4"/>
      <c r="AG7951" s="9"/>
      <c r="AT7951" s="4"/>
      <c r="AU7951" s="4"/>
      <c r="BA7951" s="4"/>
      <c r="BB7951" s="4"/>
    </row>
    <row r="7952" spans="15:54" x14ac:dyDescent="0.4">
      <c r="O7952" s="4"/>
      <c r="P7952" s="4"/>
      <c r="V7952" s="4"/>
      <c r="W7952" s="4"/>
      <c r="AG7952" s="9"/>
      <c r="AT7952" s="4"/>
      <c r="AU7952" s="4"/>
      <c r="BA7952" s="4"/>
      <c r="BB7952" s="4"/>
    </row>
    <row r="7953" spans="15:54" x14ac:dyDescent="0.4">
      <c r="O7953" s="4"/>
      <c r="P7953" s="4"/>
      <c r="V7953" s="4"/>
      <c r="W7953" s="4"/>
      <c r="AG7953" s="9"/>
      <c r="AT7953" s="4"/>
      <c r="AU7953" s="4"/>
      <c r="BA7953" s="4"/>
      <c r="BB7953" s="4"/>
    </row>
    <row r="7954" spans="15:54" x14ac:dyDescent="0.4">
      <c r="O7954" s="4"/>
      <c r="P7954" s="4"/>
      <c r="V7954" s="4"/>
      <c r="W7954" s="4"/>
      <c r="AG7954" s="9"/>
      <c r="AT7954" s="4"/>
      <c r="AU7954" s="4"/>
      <c r="BA7954" s="4"/>
      <c r="BB7954" s="4"/>
    </row>
    <row r="7955" spans="15:54" x14ac:dyDescent="0.4">
      <c r="O7955" s="4"/>
      <c r="P7955" s="4"/>
      <c r="V7955" s="4"/>
      <c r="W7955" s="4"/>
      <c r="AG7955" s="9"/>
      <c r="AT7955" s="4"/>
      <c r="AU7955" s="4"/>
      <c r="BA7955" s="4"/>
      <c r="BB7955" s="4"/>
    </row>
    <row r="7956" spans="15:54" x14ac:dyDescent="0.4">
      <c r="O7956" s="4"/>
      <c r="P7956" s="4"/>
      <c r="V7956" s="4"/>
      <c r="W7956" s="4"/>
      <c r="AG7956" s="9"/>
      <c r="AT7956" s="4"/>
      <c r="AU7956" s="4"/>
      <c r="BA7956" s="4"/>
      <c r="BB7956" s="4"/>
    </row>
    <row r="7957" spans="15:54" x14ac:dyDescent="0.4">
      <c r="O7957" s="4"/>
      <c r="P7957" s="4"/>
      <c r="V7957" s="4"/>
      <c r="W7957" s="4"/>
      <c r="AG7957" s="9"/>
      <c r="AT7957" s="4"/>
      <c r="AU7957" s="4"/>
      <c r="BA7957" s="4"/>
      <c r="BB7957" s="4"/>
    </row>
    <row r="7958" spans="15:54" x14ac:dyDescent="0.4">
      <c r="O7958" s="4"/>
      <c r="P7958" s="4"/>
      <c r="V7958" s="4"/>
      <c r="W7958" s="4"/>
      <c r="AG7958" s="9"/>
      <c r="AT7958" s="4"/>
      <c r="AU7958" s="4"/>
      <c r="BA7958" s="4"/>
      <c r="BB7958" s="4"/>
    </row>
    <row r="7959" spans="15:54" x14ac:dyDescent="0.4">
      <c r="O7959" s="4"/>
      <c r="P7959" s="4"/>
      <c r="V7959" s="4"/>
      <c r="W7959" s="4"/>
      <c r="AG7959" s="9"/>
      <c r="AT7959" s="4"/>
      <c r="AU7959" s="4"/>
      <c r="BA7959" s="4"/>
      <c r="BB7959" s="4"/>
    </row>
    <row r="7960" spans="15:54" x14ac:dyDescent="0.4">
      <c r="O7960" s="4"/>
      <c r="P7960" s="4"/>
      <c r="V7960" s="4"/>
      <c r="W7960" s="4"/>
      <c r="AG7960" s="9"/>
      <c r="AT7960" s="4"/>
      <c r="AU7960" s="4"/>
      <c r="BA7960" s="4"/>
      <c r="BB7960" s="4"/>
    </row>
    <row r="7961" spans="15:54" x14ac:dyDescent="0.4">
      <c r="O7961" s="4"/>
      <c r="P7961" s="4"/>
      <c r="V7961" s="4"/>
      <c r="W7961" s="4"/>
      <c r="AG7961" s="9"/>
      <c r="AT7961" s="4"/>
      <c r="AU7961" s="4"/>
      <c r="BA7961" s="4"/>
      <c r="BB7961" s="4"/>
    </row>
    <row r="7962" spans="15:54" x14ac:dyDescent="0.4">
      <c r="O7962" s="4"/>
      <c r="P7962" s="4"/>
      <c r="V7962" s="4"/>
      <c r="W7962" s="4"/>
      <c r="AG7962" s="9"/>
      <c r="AT7962" s="4"/>
      <c r="AU7962" s="4"/>
      <c r="BA7962" s="4"/>
      <c r="BB7962" s="4"/>
    </row>
    <row r="7963" spans="15:54" x14ac:dyDescent="0.4">
      <c r="O7963" s="4"/>
      <c r="P7963" s="4"/>
      <c r="V7963" s="4"/>
      <c r="W7963" s="4"/>
      <c r="AG7963" s="9"/>
      <c r="AT7963" s="4"/>
      <c r="AU7963" s="4"/>
      <c r="BA7963" s="4"/>
      <c r="BB7963" s="4"/>
    </row>
    <row r="7964" spans="15:54" x14ac:dyDescent="0.4">
      <c r="O7964" s="4"/>
      <c r="P7964" s="4"/>
      <c r="V7964" s="4"/>
      <c r="W7964" s="4"/>
      <c r="AT7964" s="4"/>
      <c r="AU7964" s="4"/>
      <c r="BA7964" s="4"/>
      <c r="BB7964" s="4"/>
    </row>
    <row r="7965" spans="15:54" x14ac:dyDescent="0.4">
      <c r="O7965" s="4"/>
      <c r="P7965" s="4"/>
      <c r="V7965" s="4"/>
      <c r="W7965" s="4"/>
      <c r="AG7965" s="9"/>
      <c r="AT7965" s="4"/>
      <c r="AU7965" s="4"/>
      <c r="BA7965" s="4"/>
      <c r="BB7965" s="4"/>
    </row>
    <row r="7966" spans="15:54" x14ac:dyDescent="0.4">
      <c r="O7966" s="4"/>
      <c r="P7966" s="4"/>
      <c r="V7966" s="4"/>
      <c r="W7966" s="4"/>
      <c r="AG7966" s="9"/>
      <c r="AT7966" s="4"/>
      <c r="AU7966" s="4"/>
      <c r="BA7966" s="4"/>
      <c r="BB7966" s="4"/>
    </row>
    <row r="7967" spans="15:54" x14ac:dyDescent="0.4">
      <c r="O7967" s="4"/>
      <c r="P7967" s="4"/>
      <c r="V7967" s="4"/>
      <c r="W7967" s="4"/>
      <c r="AG7967" s="9"/>
      <c r="AT7967" s="4"/>
      <c r="AU7967" s="4"/>
      <c r="BA7967" s="4"/>
      <c r="BB7967" s="4"/>
    </row>
    <row r="7968" spans="15:54" x14ac:dyDescent="0.4">
      <c r="O7968" s="4"/>
      <c r="P7968" s="4"/>
      <c r="V7968" s="4"/>
      <c r="W7968" s="4"/>
      <c r="AG7968" s="9"/>
      <c r="AT7968" s="4"/>
      <c r="AU7968" s="4"/>
      <c r="BA7968" s="4"/>
      <c r="BB7968" s="4"/>
    </row>
    <row r="7969" spans="15:54" x14ac:dyDescent="0.4">
      <c r="O7969" s="4"/>
      <c r="P7969" s="4"/>
      <c r="V7969" s="4"/>
      <c r="W7969" s="4"/>
      <c r="AG7969" s="9"/>
      <c r="AT7969" s="4"/>
      <c r="AU7969" s="4"/>
      <c r="BA7969" s="4"/>
      <c r="BB7969" s="4"/>
    </row>
    <row r="7970" spans="15:54" x14ac:dyDescent="0.4">
      <c r="O7970" s="4"/>
      <c r="P7970" s="4"/>
      <c r="V7970" s="4"/>
      <c r="W7970" s="4"/>
      <c r="AG7970" s="9"/>
      <c r="AT7970" s="4"/>
      <c r="AU7970" s="4"/>
      <c r="BA7970" s="4"/>
      <c r="BB7970" s="4"/>
    </row>
    <row r="7971" spans="15:54" x14ac:dyDescent="0.4">
      <c r="O7971" s="4"/>
      <c r="P7971" s="4"/>
      <c r="V7971" s="4"/>
      <c r="W7971" s="4"/>
      <c r="AG7971" s="9"/>
      <c r="AT7971" s="4"/>
      <c r="AU7971" s="4"/>
      <c r="BA7971" s="4"/>
      <c r="BB7971" s="4"/>
    </row>
    <row r="7972" spans="15:54" x14ac:dyDescent="0.4">
      <c r="O7972" s="4"/>
      <c r="P7972" s="4"/>
      <c r="V7972" s="4"/>
      <c r="W7972" s="4"/>
      <c r="AG7972" s="9"/>
      <c r="AT7972" s="4"/>
      <c r="AU7972" s="4"/>
      <c r="BA7972" s="4"/>
      <c r="BB7972" s="4"/>
    </row>
    <row r="7973" spans="15:54" x14ac:dyDescent="0.4">
      <c r="O7973" s="4"/>
      <c r="P7973" s="4"/>
      <c r="V7973" s="4"/>
      <c r="W7973" s="4"/>
      <c r="AG7973" s="9"/>
      <c r="AT7973" s="4"/>
      <c r="AU7973" s="4"/>
      <c r="BA7973" s="4"/>
      <c r="BB7973" s="4"/>
    </row>
    <row r="7974" spans="15:54" x14ac:dyDescent="0.4">
      <c r="O7974" s="4"/>
      <c r="P7974" s="4"/>
      <c r="V7974" s="4"/>
      <c r="W7974" s="4"/>
      <c r="AG7974" s="9"/>
      <c r="AT7974" s="4"/>
      <c r="AU7974" s="4"/>
      <c r="BA7974" s="4"/>
      <c r="BB7974" s="4"/>
    </row>
    <row r="7975" spans="15:54" x14ac:dyDescent="0.4">
      <c r="O7975" s="4"/>
      <c r="P7975" s="4"/>
      <c r="V7975" s="4"/>
      <c r="W7975" s="4"/>
      <c r="AG7975" s="9"/>
      <c r="AT7975" s="4"/>
      <c r="AU7975" s="4"/>
      <c r="BA7975" s="4"/>
      <c r="BB7975" s="4"/>
    </row>
    <row r="7976" spans="15:54" x14ac:dyDescent="0.4">
      <c r="O7976" s="4"/>
      <c r="P7976" s="4"/>
      <c r="V7976" s="4"/>
      <c r="W7976" s="4"/>
      <c r="AG7976" s="9"/>
      <c r="AT7976" s="4"/>
      <c r="AU7976" s="4"/>
      <c r="BA7976" s="4"/>
      <c r="BB7976" s="4"/>
    </row>
    <row r="7977" spans="15:54" x14ac:dyDescent="0.4">
      <c r="O7977" s="4"/>
      <c r="P7977" s="4"/>
      <c r="V7977" s="4"/>
      <c r="W7977" s="4"/>
      <c r="AG7977" s="9"/>
      <c r="AT7977" s="4"/>
      <c r="AU7977" s="4"/>
      <c r="BA7977" s="4"/>
      <c r="BB7977" s="4"/>
    </row>
    <row r="7978" spans="15:54" x14ac:dyDescent="0.4">
      <c r="O7978" s="4"/>
      <c r="P7978" s="4"/>
      <c r="V7978" s="4"/>
      <c r="W7978" s="4"/>
      <c r="AG7978" s="9"/>
      <c r="AT7978" s="4"/>
      <c r="AU7978" s="4"/>
      <c r="BA7978" s="4"/>
      <c r="BB7978" s="4"/>
    </row>
    <row r="7979" spans="15:54" x14ac:dyDescent="0.4">
      <c r="O7979" s="4"/>
      <c r="P7979" s="4"/>
      <c r="V7979" s="4"/>
      <c r="W7979" s="4"/>
      <c r="AG7979" s="9"/>
      <c r="AT7979" s="4"/>
      <c r="AU7979" s="4"/>
      <c r="BA7979" s="4"/>
      <c r="BB7979" s="4"/>
    </row>
    <row r="7980" spans="15:54" x14ac:dyDescent="0.4">
      <c r="O7980" s="4"/>
      <c r="P7980" s="4"/>
      <c r="V7980" s="4"/>
      <c r="W7980" s="4"/>
      <c r="AG7980" s="9"/>
      <c r="AT7980" s="4"/>
      <c r="AU7980" s="4"/>
      <c r="BA7980" s="4"/>
      <c r="BB7980" s="4"/>
    </row>
    <row r="7981" spans="15:54" x14ac:dyDescent="0.4">
      <c r="O7981" s="4"/>
      <c r="P7981" s="4"/>
      <c r="V7981" s="4"/>
      <c r="W7981" s="4"/>
      <c r="AG7981" s="9"/>
      <c r="AT7981" s="4"/>
      <c r="AU7981" s="4"/>
      <c r="BA7981" s="4"/>
      <c r="BB7981" s="4"/>
    </row>
    <row r="7982" spans="15:54" x14ac:dyDescent="0.4">
      <c r="O7982" s="4"/>
      <c r="P7982" s="4"/>
      <c r="V7982" s="4"/>
      <c r="W7982" s="4"/>
      <c r="AG7982" s="9"/>
      <c r="AT7982" s="4"/>
      <c r="AU7982" s="4"/>
      <c r="BA7982" s="4"/>
      <c r="BB7982" s="4"/>
    </row>
    <row r="7983" spans="15:54" x14ac:dyDescent="0.4">
      <c r="O7983" s="4"/>
      <c r="P7983" s="4"/>
      <c r="V7983" s="4"/>
      <c r="W7983" s="4"/>
      <c r="AG7983" s="9"/>
      <c r="AT7983" s="4"/>
      <c r="AU7983" s="4"/>
      <c r="BA7983" s="4"/>
      <c r="BB7983" s="4"/>
    </row>
    <row r="7984" spans="15:54" x14ac:dyDescent="0.4">
      <c r="O7984" s="4"/>
      <c r="P7984" s="4"/>
      <c r="V7984" s="4"/>
      <c r="W7984" s="4"/>
      <c r="AT7984" s="4"/>
      <c r="AU7984" s="4"/>
      <c r="BA7984" s="4"/>
      <c r="BB7984" s="4"/>
    </row>
    <row r="7985" spans="15:54" x14ac:dyDescent="0.4">
      <c r="O7985" s="4"/>
      <c r="P7985" s="4"/>
      <c r="V7985" s="4"/>
      <c r="W7985" s="4"/>
      <c r="AG7985" s="9"/>
      <c r="AT7985" s="4"/>
      <c r="AU7985" s="4"/>
      <c r="BA7985" s="4"/>
      <c r="BB7985" s="4"/>
    </row>
    <row r="7986" spans="15:54" x14ac:dyDescent="0.4">
      <c r="O7986" s="4"/>
      <c r="P7986" s="4"/>
      <c r="V7986" s="4"/>
      <c r="W7986" s="4"/>
      <c r="AG7986" s="9"/>
      <c r="AT7986" s="4"/>
      <c r="AU7986" s="4"/>
      <c r="BA7986" s="4"/>
      <c r="BB7986" s="4"/>
    </row>
    <row r="7987" spans="15:54" x14ac:dyDescent="0.4">
      <c r="O7987" s="4"/>
      <c r="P7987" s="4"/>
      <c r="V7987" s="4"/>
      <c r="W7987" s="4"/>
      <c r="AG7987" s="9"/>
      <c r="AT7987" s="4"/>
      <c r="AU7987" s="4"/>
      <c r="BA7987" s="4"/>
      <c r="BB7987" s="4"/>
    </row>
    <row r="7988" spans="15:54" x14ac:dyDescent="0.4">
      <c r="O7988" s="4"/>
      <c r="P7988" s="4"/>
      <c r="V7988" s="4"/>
      <c r="W7988" s="4"/>
      <c r="AG7988" s="9"/>
      <c r="AT7988" s="4"/>
      <c r="AU7988" s="4"/>
      <c r="BA7988" s="4"/>
      <c r="BB7988" s="4"/>
    </row>
    <row r="7989" spans="15:54" x14ac:dyDescent="0.4">
      <c r="O7989" s="4"/>
      <c r="P7989" s="4"/>
      <c r="V7989" s="4"/>
      <c r="W7989" s="4"/>
      <c r="AG7989" s="9"/>
      <c r="AT7989" s="4"/>
      <c r="AU7989" s="4"/>
      <c r="BA7989" s="4"/>
      <c r="BB7989" s="4"/>
    </row>
    <row r="7990" spans="15:54" x14ac:dyDescent="0.4">
      <c r="O7990" s="4"/>
      <c r="P7990" s="4"/>
      <c r="V7990" s="4"/>
      <c r="W7990" s="4"/>
      <c r="AG7990" s="9"/>
      <c r="AT7990" s="4"/>
      <c r="AU7990" s="4"/>
      <c r="BA7990" s="4"/>
      <c r="BB7990" s="4"/>
    </row>
    <row r="7991" spans="15:54" x14ac:dyDescent="0.4">
      <c r="O7991" s="4"/>
      <c r="P7991" s="4"/>
      <c r="V7991" s="4"/>
      <c r="W7991" s="4"/>
      <c r="AG7991" s="9"/>
      <c r="AT7991" s="4"/>
      <c r="AU7991" s="4"/>
      <c r="BA7991" s="4"/>
      <c r="BB7991" s="4"/>
    </row>
    <row r="7992" spans="15:54" x14ac:dyDescent="0.4">
      <c r="O7992" s="4"/>
      <c r="P7992" s="4"/>
      <c r="V7992" s="4"/>
      <c r="W7992" s="4"/>
      <c r="AG7992" s="9"/>
      <c r="AT7992" s="4"/>
      <c r="AU7992" s="4"/>
      <c r="BA7992" s="4"/>
      <c r="BB7992" s="4"/>
    </row>
    <row r="7993" spans="15:54" x14ac:dyDescent="0.4">
      <c r="O7993" s="4"/>
      <c r="P7993" s="4"/>
      <c r="V7993" s="4"/>
      <c r="W7993" s="4"/>
      <c r="AG7993" s="9"/>
      <c r="AT7993" s="4"/>
      <c r="AU7993" s="4"/>
      <c r="BA7993" s="4"/>
      <c r="BB7993" s="4"/>
    </row>
    <row r="7994" spans="15:54" x14ac:dyDescent="0.4">
      <c r="O7994" s="4"/>
      <c r="P7994" s="4"/>
      <c r="V7994" s="4"/>
      <c r="W7994" s="4"/>
      <c r="AG7994" s="9"/>
      <c r="AT7994" s="4"/>
      <c r="AU7994" s="4"/>
      <c r="BA7994" s="4"/>
      <c r="BB7994" s="4"/>
    </row>
    <row r="7995" spans="15:54" x14ac:dyDescent="0.4">
      <c r="O7995" s="4"/>
      <c r="P7995" s="4"/>
      <c r="V7995" s="4"/>
      <c r="W7995" s="4"/>
      <c r="AG7995" s="9"/>
      <c r="AT7995" s="4"/>
      <c r="AU7995" s="4"/>
      <c r="BA7995" s="4"/>
      <c r="BB7995" s="4"/>
    </row>
    <row r="7996" spans="15:54" x14ac:dyDescent="0.4">
      <c r="O7996" s="4"/>
      <c r="P7996" s="4"/>
      <c r="V7996" s="4"/>
      <c r="W7996" s="4"/>
      <c r="AG7996" s="9"/>
      <c r="AT7996" s="4"/>
      <c r="AU7996" s="4"/>
      <c r="BA7996" s="4"/>
      <c r="BB7996" s="4"/>
    </row>
    <row r="7997" spans="15:54" x14ac:dyDescent="0.4">
      <c r="O7997" s="4"/>
      <c r="P7997" s="4"/>
      <c r="V7997" s="4"/>
      <c r="W7997" s="4"/>
      <c r="AG7997" s="9"/>
      <c r="AT7997" s="4"/>
      <c r="AU7997" s="4"/>
      <c r="BA7997" s="4"/>
      <c r="BB7997" s="4"/>
    </row>
    <row r="7998" spans="15:54" x14ac:dyDescent="0.4">
      <c r="O7998" s="4"/>
      <c r="P7998" s="4"/>
      <c r="V7998" s="4"/>
      <c r="W7998" s="4"/>
      <c r="AG7998" s="9"/>
      <c r="AT7998" s="4"/>
      <c r="AU7998" s="4"/>
      <c r="BA7998" s="4"/>
      <c r="BB7998" s="4"/>
    </row>
    <row r="7999" spans="15:54" x14ac:dyDescent="0.4">
      <c r="O7999" s="4"/>
      <c r="P7999" s="4"/>
      <c r="V7999" s="4"/>
      <c r="W7999" s="4"/>
      <c r="AG7999" s="9"/>
      <c r="AT7999" s="4"/>
      <c r="AU7999" s="4"/>
      <c r="BA7999" s="4"/>
      <c r="BB7999" s="4"/>
    </row>
    <row r="8000" spans="15:54" x14ac:dyDescent="0.4">
      <c r="O8000" s="4"/>
      <c r="P8000" s="4"/>
      <c r="V8000" s="4"/>
      <c r="W8000" s="4"/>
      <c r="AG8000" s="9"/>
      <c r="AT8000" s="4"/>
      <c r="AU8000" s="4"/>
      <c r="BA8000" s="4"/>
      <c r="BB8000" s="4"/>
    </row>
    <row r="8001" spans="15:54" x14ac:dyDescent="0.4">
      <c r="O8001" s="4"/>
      <c r="P8001" s="4"/>
      <c r="V8001" s="4"/>
      <c r="W8001" s="4"/>
      <c r="AG8001" s="9"/>
      <c r="AT8001" s="4"/>
      <c r="AU8001" s="4"/>
      <c r="BA8001" s="4"/>
      <c r="BB8001" s="4"/>
    </row>
    <row r="8002" spans="15:54" x14ac:dyDescent="0.4">
      <c r="O8002" s="4"/>
      <c r="P8002" s="4"/>
      <c r="V8002" s="4"/>
      <c r="W8002" s="4"/>
      <c r="AG8002" s="9"/>
      <c r="AT8002" s="4"/>
      <c r="AU8002" s="4"/>
      <c r="BA8002" s="4"/>
      <c r="BB8002" s="4"/>
    </row>
    <row r="8003" spans="15:54" x14ac:dyDescent="0.4">
      <c r="O8003" s="4"/>
      <c r="P8003" s="4"/>
      <c r="V8003" s="4"/>
      <c r="W8003" s="4"/>
      <c r="AG8003" s="9"/>
      <c r="AT8003" s="4"/>
      <c r="AU8003" s="4"/>
      <c r="BA8003" s="4"/>
      <c r="BB8003" s="4"/>
    </row>
    <row r="8004" spans="15:54" x14ac:dyDescent="0.4">
      <c r="O8004" s="4"/>
      <c r="P8004" s="4"/>
      <c r="V8004" s="4"/>
      <c r="W8004" s="4"/>
      <c r="AG8004" s="9"/>
      <c r="AT8004" s="4"/>
      <c r="AU8004" s="4"/>
      <c r="BA8004" s="4"/>
      <c r="BB8004" s="4"/>
    </row>
    <row r="8005" spans="15:54" x14ac:dyDescent="0.4">
      <c r="O8005" s="4"/>
      <c r="P8005" s="4"/>
      <c r="V8005" s="4"/>
      <c r="W8005" s="4"/>
      <c r="AG8005" s="9"/>
      <c r="AT8005" s="4"/>
      <c r="AU8005" s="4"/>
      <c r="BA8005" s="4"/>
      <c r="BB8005" s="4"/>
    </row>
    <row r="8006" spans="15:54" x14ac:dyDescent="0.4">
      <c r="O8006" s="4"/>
      <c r="P8006" s="4"/>
      <c r="V8006" s="4"/>
      <c r="W8006" s="4"/>
      <c r="AG8006" s="9"/>
      <c r="AT8006" s="4"/>
      <c r="AU8006" s="4"/>
      <c r="BA8006" s="4"/>
      <c r="BB8006" s="4"/>
    </row>
    <row r="8007" spans="15:54" x14ac:dyDescent="0.4">
      <c r="O8007" s="4"/>
      <c r="P8007" s="4"/>
      <c r="V8007" s="4"/>
      <c r="W8007" s="4"/>
      <c r="AG8007" s="9"/>
      <c r="AT8007" s="4"/>
      <c r="AU8007" s="4"/>
      <c r="BA8007" s="4"/>
      <c r="BB8007" s="4"/>
    </row>
    <row r="8008" spans="15:54" x14ac:dyDescent="0.4">
      <c r="O8008" s="4"/>
      <c r="P8008" s="4"/>
      <c r="V8008" s="4"/>
      <c r="W8008" s="4"/>
      <c r="AG8008" s="9"/>
      <c r="AT8008" s="4"/>
      <c r="AU8008" s="4"/>
      <c r="BA8008" s="4"/>
      <c r="BB8008" s="4"/>
    </row>
    <row r="8009" spans="15:54" x14ac:dyDescent="0.4">
      <c r="O8009" s="4"/>
      <c r="P8009" s="4"/>
      <c r="V8009" s="4"/>
      <c r="W8009" s="4"/>
      <c r="AG8009" s="9"/>
      <c r="AT8009" s="4"/>
      <c r="AU8009" s="4"/>
      <c r="BA8009" s="4"/>
      <c r="BB8009" s="4"/>
    </row>
    <row r="8010" spans="15:54" x14ac:dyDescent="0.4">
      <c r="O8010" s="4"/>
      <c r="P8010" s="4"/>
      <c r="V8010" s="4"/>
      <c r="W8010" s="4"/>
      <c r="AG8010" s="9"/>
      <c r="AT8010" s="4"/>
      <c r="AU8010" s="4"/>
      <c r="BA8010" s="4"/>
      <c r="BB8010" s="4"/>
    </row>
    <row r="8011" spans="15:54" x14ac:dyDescent="0.4">
      <c r="O8011" s="4"/>
      <c r="P8011" s="4"/>
      <c r="V8011" s="4"/>
      <c r="W8011" s="4"/>
      <c r="AG8011" s="9"/>
      <c r="AT8011" s="4"/>
      <c r="AU8011" s="4"/>
      <c r="BA8011" s="4"/>
      <c r="BB8011" s="4"/>
    </row>
    <row r="8012" spans="15:54" x14ac:dyDescent="0.4">
      <c r="O8012" s="4"/>
      <c r="P8012" s="4"/>
      <c r="V8012" s="4"/>
      <c r="W8012" s="4"/>
      <c r="AG8012" s="9"/>
      <c r="AT8012" s="4"/>
      <c r="AU8012" s="4"/>
      <c r="BA8012" s="4"/>
      <c r="BB8012" s="4"/>
    </row>
    <row r="8013" spans="15:54" x14ac:dyDescent="0.4">
      <c r="O8013" s="4"/>
      <c r="P8013" s="4"/>
      <c r="V8013" s="4"/>
      <c r="W8013" s="4"/>
      <c r="AG8013" s="9"/>
      <c r="AT8013" s="4"/>
      <c r="AU8013" s="4"/>
      <c r="BA8013" s="4"/>
      <c r="BB8013" s="4"/>
    </row>
    <row r="8014" spans="15:54" x14ac:dyDescent="0.4">
      <c r="O8014" s="4"/>
      <c r="P8014" s="4"/>
      <c r="V8014" s="4"/>
      <c r="W8014" s="4"/>
      <c r="AG8014" s="9"/>
      <c r="AT8014" s="4"/>
      <c r="AU8014" s="4"/>
      <c r="BA8014" s="4"/>
      <c r="BB8014" s="4"/>
    </row>
    <row r="8015" spans="15:54" x14ac:dyDescent="0.4">
      <c r="O8015" s="4"/>
      <c r="P8015" s="4"/>
      <c r="V8015" s="4"/>
      <c r="W8015" s="4"/>
      <c r="AG8015" s="9"/>
      <c r="AT8015" s="4"/>
      <c r="AU8015" s="4"/>
      <c r="BA8015" s="4"/>
      <c r="BB8015" s="4"/>
    </row>
    <row r="8016" spans="15:54" x14ac:dyDescent="0.4">
      <c r="O8016" s="4"/>
      <c r="P8016" s="4"/>
      <c r="V8016" s="4"/>
      <c r="W8016" s="4"/>
      <c r="AG8016" s="9"/>
      <c r="AT8016" s="4"/>
      <c r="AU8016" s="4"/>
      <c r="BA8016" s="4"/>
      <c r="BB8016" s="4"/>
    </row>
    <row r="8017" spans="15:54" x14ac:dyDescent="0.4">
      <c r="O8017" s="4"/>
      <c r="P8017" s="4"/>
      <c r="V8017" s="4"/>
      <c r="W8017" s="4"/>
      <c r="AG8017" s="9"/>
      <c r="AT8017" s="4"/>
      <c r="AU8017" s="4"/>
      <c r="BA8017" s="4"/>
      <c r="BB8017" s="4"/>
    </row>
    <row r="8018" spans="15:54" x14ac:dyDescent="0.4">
      <c r="O8018" s="4"/>
      <c r="P8018" s="4"/>
      <c r="V8018" s="4"/>
      <c r="W8018" s="4"/>
      <c r="AG8018" s="9"/>
      <c r="AT8018" s="4"/>
      <c r="AU8018" s="4"/>
      <c r="BA8018" s="4"/>
      <c r="BB8018" s="4"/>
    </row>
    <row r="8019" spans="15:54" x14ac:dyDescent="0.4">
      <c r="O8019" s="4"/>
      <c r="P8019" s="4"/>
      <c r="V8019" s="4"/>
      <c r="W8019" s="4"/>
      <c r="AG8019" s="9"/>
      <c r="AT8019" s="4"/>
      <c r="AU8019" s="4"/>
      <c r="BA8019" s="4"/>
      <c r="BB8019" s="4"/>
    </row>
    <row r="8020" spans="15:54" x14ac:dyDescent="0.4">
      <c r="O8020" s="4"/>
      <c r="P8020" s="4"/>
      <c r="V8020" s="4"/>
      <c r="W8020" s="4"/>
      <c r="AG8020" s="9"/>
      <c r="AT8020" s="4"/>
      <c r="AU8020" s="4"/>
      <c r="BA8020" s="4"/>
      <c r="BB8020" s="4"/>
    </row>
    <row r="8021" spans="15:54" x14ac:dyDescent="0.4">
      <c r="O8021" s="4"/>
      <c r="P8021" s="4"/>
      <c r="V8021" s="4"/>
      <c r="W8021" s="4"/>
      <c r="AG8021" s="9"/>
      <c r="AT8021" s="4"/>
      <c r="AU8021" s="4"/>
      <c r="BA8021" s="4"/>
      <c r="BB8021" s="4"/>
    </row>
    <row r="8022" spans="15:54" x14ac:dyDescent="0.4">
      <c r="O8022" s="4"/>
      <c r="P8022" s="4"/>
      <c r="V8022" s="4"/>
      <c r="W8022" s="4"/>
      <c r="AG8022" s="9"/>
      <c r="AT8022" s="4"/>
      <c r="AU8022" s="4"/>
      <c r="BA8022" s="4"/>
      <c r="BB8022" s="4"/>
    </row>
    <row r="8023" spans="15:54" x14ac:dyDescent="0.4">
      <c r="O8023" s="4"/>
      <c r="P8023" s="4"/>
      <c r="V8023" s="4"/>
      <c r="W8023" s="4"/>
      <c r="AG8023" s="9"/>
      <c r="AT8023" s="4"/>
      <c r="AU8023" s="4"/>
      <c r="BA8023" s="4"/>
      <c r="BB8023" s="4"/>
    </row>
    <row r="8024" spans="15:54" x14ac:dyDescent="0.4">
      <c r="O8024" s="4"/>
      <c r="P8024" s="4"/>
      <c r="V8024" s="4"/>
      <c r="W8024" s="4"/>
      <c r="AG8024" s="9"/>
      <c r="AT8024" s="4"/>
      <c r="AU8024" s="4"/>
      <c r="BA8024" s="4"/>
      <c r="BB8024" s="4"/>
    </row>
    <row r="8025" spans="15:54" x14ac:dyDescent="0.4">
      <c r="O8025" s="4"/>
      <c r="P8025" s="4"/>
      <c r="V8025" s="4"/>
      <c r="W8025" s="4"/>
      <c r="AG8025" s="9"/>
      <c r="AT8025" s="4"/>
      <c r="AU8025" s="4"/>
      <c r="BA8025" s="4"/>
      <c r="BB8025" s="4"/>
    </row>
    <row r="8026" spans="15:54" x14ac:dyDescent="0.4">
      <c r="O8026" s="4"/>
      <c r="P8026" s="4"/>
      <c r="V8026" s="4"/>
      <c r="W8026" s="4"/>
      <c r="AG8026" s="9"/>
      <c r="AT8026" s="4"/>
      <c r="AU8026" s="4"/>
      <c r="BA8026" s="4"/>
      <c r="BB8026" s="4"/>
    </row>
    <row r="8027" spans="15:54" x14ac:dyDescent="0.4">
      <c r="O8027" s="4"/>
      <c r="P8027" s="4"/>
      <c r="V8027" s="4"/>
      <c r="W8027" s="4"/>
      <c r="AG8027" s="9"/>
      <c r="AT8027" s="4"/>
      <c r="AU8027" s="4"/>
      <c r="BA8027" s="4"/>
      <c r="BB8027" s="4"/>
    </row>
    <row r="8028" spans="15:54" x14ac:dyDescent="0.4">
      <c r="O8028" s="4"/>
      <c r="P8028" s="4"/>
      <c r="V8028" s="4"/>
      <c r="W8028" s="4"/>
      <c r="AG8028" s="9"/>
      <c r="AT8028" s="4"/>
      <c r="AU8028" s="4"/>
      <c r="BA8028" s="4"/>
      <c r="BB8028" s="4"/>
    </row>
    <row r="8029" spans="15:54" x14ac:dyDescent="0.4">
      <c r="O8029" s="4"/>
      <c r="P8029" s="4"/>
      <c r="V8029" s="4"/>
      <c r="W8029" s="4"/>
      <c r="AG8029" s="9"/>
      <c r="AT8029" s="4"/>
      <c r="AU8029" s="4"/>
      <c r="BA8029" s="4"/>
      <c r="BB8029" s="4"/>
    </row>
    <row r="8030" spans="15:54" x14ac:dyDescent="0.4">
      <c r="O8030" s="4"/>
      <c r="P8030" s="4"/>
      <c r="V8030" s="4"/>
      <c r="W8030" s="4"/>
      <c r="AG8030" s="9"/>
      <c r="AT8030" s="4"/>
      <c r="AU8030" s="4"/>
      <c r="BA8030" s="4"/>
      <c r="BB8030" s="4"/>
    </row>
    <row r="8031" spans="15:54" x14ac:dyDescent="0.4">
      <c r="O8031" s="4"/>
      <c r="P8031" s="4"/>
      <c r="V8031" s="4"/>
      <c r="W8031" s="4"/>
      <c r="AG8031" s="9"/>
      <c r="AT8031" s="4"/>
      <c r="AU8031" s="4"/>
      <c r="BA8031" s="4"/>
      <c r="BB8031" s="4"/>
    </row>
    <row r="8032" spans="15:54" x14ac:dyDescent="0.4">
      <c r="O8032" s="4"/>
      <c r="P8032" s="4"/>
      <c r="V8032" s="4"/>
      <c r="W8032" s="4"/>
      <c r="AG8032" s="9"/>
      <c r="AT8032" s="4"/>
      <c r="AU8032" s="4"/>
      <c r="BA8032" s="4"/>
      <c r="BB8032" s="4"/>
    </row>
    <row r="8033" spans="15:54" x14ac:dyDescent="0.4">
      <c r="O8033" s="4"/>
      <c r="P8033" s="4"/>
      <c r="V8033" s="4"/>
      <c r="W8033" s="4"/>
      <c r="AG8033" s="9"/>
      <c r="AT8033" s="4"/>
      <c r="AU8033" s="4"/>
      <c r="BA8033" s="4"/>
      <c r="BB8033" s="4"/>
    </row>
    <row r="8034" spans="15:54" x14ac:dyDescent="0.4">
      <c r="O8034" s="4"/>
      <c r="P8034" s="4"/>
      <c r="V8034" s="4"/>
      <c r="W8034" s="4"/>
      <c r="AG8034" s="9"/>
      <c r="AT8034" s="4"/>
      <c r="AU8034" s="4"/>
      <c r="BA8034" s="4"/>
      <c r="BB8034" s="4"/>
    </row>
    <row r="8035" spans="15:54" x14ac:dyDescent="0.4">
      <c r="O8035" s="4"/>
      <c r="P8035" s="4"/>
      <c r="V8035" s="4"/>
      <c r="W8035" s="4"/>
      <c r="AG8035" s="9"/>
      <c r="AT8035" s="4"/>
      <c r="AU8035" s="4"/>
      <c r="BA8035" s="4"/>
      <c r="BB8035" s="4"/>
    </row>
    <row r="8036" spans="15:54" x14ac:dyDescent="0.4">
      <c r="O8036" s="4"/>
      <c r="P8036" s="4"/>
      <c r="V8036" s="4"/>
      <c r="W8036" s="4"/>
      <c r="AG8036" s="9"/>
      <c r="AT8036" s="4"/>
      <c r="AU8036" s="4"/>
      <c r="BA8036" s="4"/>
      <c r="BB8036" s="4"/>
    </row>
    <row r="8037" spans="15:54" x14ac:dyDescent="0.4">
      <c r="O8037" s="4"/>
      <c r="P8037" s="4"/>
      <c r="V8037" s="4"/>
      <c r="W8037" s="4"/>
      <c r="AG8037" s="9"/>
      <c r="AT8037" s="4"/>
      <c r="AU8037" s="4"/>
      <c r="BA8037" s="4"/>
      <c r="BB8037" s="4"/>
    </row>
    <row r="8038" spans="15:54" x14ac:dyDescent="0.4">
      <c r="O8038" s="4"/>
      <c r="P8038" s="4"/>
      <c r="V8038" s="4"/>
      <c r="W8038" s="4"/>
      <c r="AG8038" s="9"/>
      <c r="AT8038" s="4"/>
      <c r="AU8038" s="4"/>
      <c r="BA8038" s="4"/>
      <c r="BB8038" s="4"/>
    </row>
    <row r="8039" spans="15:54" x14ac:dyDescent="0.4">
      <c r="O8039" s="4"/>
      <c r="P8039" s="4"/>
      <c r="V8039" s="4"/>
      <c r="W8039" s="4"/>
      <c r="AG8039" s="9"/>
      <c r="AT8039" s="4"/>
      <c r="AU8039" s="4"/>
      <c r="BA8039" s="4"/>
      <c r="BB8039" s="4"/>
    </row>
    <row r="8040" spans="15:54" x14ac:dyDescent="0.4">
      <c r="O8040" s="4"/>
      <c r="P8040" s="4"/>
      <c r="V8040" s="4"/>
      <c r="W8040" s="4"/>
      <c r="AG8040" s="9"/>
      <c r="AT8040" s="4"/>
      <c r="AU8040" s="4"/>
      <c r="BA8040" s="4"/>
      <c r="BB8040" s="4"/>
    </row>
    <row r="8041" spans="15:54" x14ac:dyDescent="0.4">
      <c r="O8041" s="4"/>
      <c r="P8041" s="4"/>
      <c r="V8041" s="4"/>
      <c r="W8041" s="4"/>
      <c r="AG8041" s="9"/>
      <c r="AT8041" s="4"/>
      <c r="AU8041" s="4"/>
      <c r="BA8041" s="4"/>
      <c r="BB8041" s="4"/>
    </row>
    <row r="8042" spans="15:54" x14ac:dyDescent="0.4">
      <c r="O8042" s="4"/>
      <c r="P8042" s="4"/>
      <c r="V8042" s="4"/>
      <c r="W8042" s="4"/>
      <c r="AG8042" s="9"/>
      <c r="AT8042" s="4"/>
      <c r="AU8042" s="4"/>
      <c r="BA8042" s="4"/>
      <c r="BB8042" s="4"/>
    </row>
    <row r="8043" spans="15:54" x14ac:dyDescent="0.4">
      <c r="O8043" s="4"/>
      <c r="P8043" s="4"/>
      <c r="V8043" s="4"/>
      <c r="W8043" s="4"/>
      <c r="AG8043" s="9"/>
      <c r="AT8043" s="4"/>
      <c r="AU8043" s="4"/>
      <c r="BA8043" s="4"/>
      <c r="BB8043" s="4"/>
    </row>
    <row r="8044" spans="15:54" x14ac:dyDescent="0.4">
      <c r="O8044" s="4"/>
      <c r="P8044" s="4"/>
      <c r="V8044" s="4"/>
      <c r="W8044" s="4"/>
      <c r="AG8044" s="9"/>
      <c r="AT8044" s="4"/>
      <c r="AU8044" s="4"/>
      <c r="BA8044" s="4"/>
      <c r="BB8044" s="4"/>
    </row>
    <row r="8045" spans="15:54" x14ac:dyDescent="0.4">
      <c r="O8045" s="4"/>
      <c r="P8045" s="4"/>
      <c r="V8045" s="4"/>
      <c r="W8045" s="4"/>
      <c r="AT8045" s="4"/>
      <c r="AU8045" s="4"/>
      <c r="BA8045" s="4"/>
      <c r="BB8045" s="4"/>
    </row>
    <row r="8046" spans="15:54" x14ac:dyDescent="0.4">
      <c r="O8046" s="4"/>
      <c r="P8046" s="4"/>
      <c r="V8046" s="4"/>
      <c r="W8046" s="4"/>
      <c r="AG8046" s="9"/>
      <c r="AT8046" s="4"/>
      <c r="AU8046" s="4"/>
      <c r="BA8046" s="4"/>
      <c r="BB8046" s="4"/>
    </row>
    <row r="8047" spans="15:54" x14ac:dyDescent="0.4">
      <c r="O8047" s="4"/>
      <c r="P8047" s="4"/>
      <c r="V8047" s="4"/>
      <c r="W8047" s="4"/>
      <c r="AG8047" s="9"/>
      <c r="AT8047" s="4"/>
      <c r="AU8047" s="4"/>
      <c r="BA8047" s="4"/>
      <c r="BB8047" s="4"/>
    </row>
    <row r="8048" spans="15:54" x14ac:dyDescent="0.4">
      <c r="O8048" s="4"/>
      <c r="P8048" s="4"/>
      <c r="V8048" s="4"/>
      <c r="W8048" s="4"/>
      <c r="AG8048" s="9"/>
      <c r="AT8048" s="4"/>
      <c r="AU8048" s="4"/>
      <c r="BA8048" s="4"/>
      <c r="BB8048" s="4"/>
    </row>
    <row r="8049" spans="15:54" x14ac:dyDescent="0.4">
      <c r="O8049" s="4"/>
      <c r="P8049" s="4"/>
      <c r="V8049" s="4"/>
      <c r="W8049" s="4"/>
      <c r="AG8049" s="9"/>
      <c r="AT8049" s="4"/>
      <c r="AU8049" s="4"/>
      <c r="BA8049" s="4"/>
      <c r="BB8049" s="4"/>
    </row>
    <row r="8050" spans="15:54" x14ac:dyDescent="0.4">
      <c r="O8050" s="4"/>
      <c r="P8050" s="4"/>
      <c r="V8050" s="4"/>
      <c r="W8050" s="4"/>
      <c r="AG8050" s="9"/>
      <c r="AT8050" s="4"/>
      <c r="AU8050" s="4"/>
      <c r="BA8050" s="4"/>
      <c r="BB8050" s="4"/>
    </row>
    <row r="8051" spans="15:54" x14ac:dyDescent="0.4">
      <c r="O8051" s="4"/>
      <c r="P8051" s="4"/>
      <c r="V8051" s="4"/>
      <c r="W8051" s="4"/>
      <c r="AG8051" s="9"/>
      <c r="AT8051" s="4"/>
      <c r="AU8051" s="4"/>
      <c r="BA8051" s="4"/>
      <c r="BB8051" s="4"/>
    </row>
    <row r="8052" spans="15:54" x14ac:dyDescent="0.4">
      <c r="O8052" s="4"/>
      <c r="P8052" s="4"/>
      <c r="V8052" s="4"/>
      <c r="W8052" s="4"/>
      <c r="AG8052" s="9"/>
      <c r="AT8052" s="4"/>
      <c r="AU8052" s="4"/>
      <c r="BA8052" s="4"/>
      <c r="BB8052" s="4"/>
    </row>
    <row r="8053" spans="15:54" x14ac:dyDescent="0.4">
      <c r="O8053" s="4"/>
      <c r="P8053" s="4"/>
      <c r="V8053" s="4"/>
      <c r="W8053" s="4"/>
      <c r="AG8053" s="9"/>
      <c r="AT8053" s="4"/>
      <c r="AU8053" s="4"/>
      <c r="BA8053" s="4"/>
      <c r="BB8053" s="4"/>
    </row>
    <row r="8054" spans="15:54" x14ac:dyDescent="0.4">
      <c r="O8054" s="4"/>
      <c r="P8054" s="4"/>
      <c r="V8054" s="4"/>
      <c r="W8054" s="4"/>
      <c r="AG8054" s="9"/>
      <c r="AT8054" s="4"/>
      <c r="AU8054" s="4"/>
      <c r="BA8054" s="4"/>
      <c r="BB8054" s="4"/>
    </row>
    <row r="8055" spans="15:54" x14ac:dyDescent="0.4">
      <c r="O8055" s="4"/>
      <c r="P8055" s="4"/>
      <c r="V8055" s="4"/>
      <c r="W8055" s="4"/>
      <c r="AG8055" s="9"/>
      <c r="AT8055" s="4"/>
      <c r="AU8055" s="4"/>
      <c r="BA8055" s="4"/>
      <c r="BB8055" s="4"/>
    </row>
    <row r="8056" spans="15:54" x14ac:dyDescent="0.4">
      <c r="O8056" s="4"/>
      <c r="P8056" s="4"/>
      <c r="V8056" s="4"/>
      <c r="W8056" s="4"/>
      <c r="AG8056" s="9"/>
      <c r="AT8056" s="4"/>
      <c r="AU8056" s="4"/>
      <c r="BA8056" s="4"/>
      <c r="BB8056" s="4"/>
    </row>
    <row r="8057" spans="15:54" x14ac:dyDescent="0.4">
      <c r="O8057" s="4"/>
      <c r="P8057" s="4"/>
      <c r="V8057" s="4"/>
      <c r="W8057" s="4"/>
      <c r="AG8057" s="9"/>
      <c r="AT8057" s="4"/>
      <c r="AU8057" s="4"/>
      <c r="BA8057" s="4"/>
      <c r="BB8057" s="4"/>
    </row>
    <row r="8058" spans="15:54" x14ac:dyDescent="0.4">
      <c r="O8058" s="4"/>
      <c r="P8058" s="4"/>
      <c r="V8058" s="4"/>
      <c r="W8058" s="4"/>
      <c r="AG8058" s="9"/>
      <c r="AT8058" s="4"/>
      <c r="AU8058" s="4"/>
      <c r="BA8058" s="4"/>
      <c r="BB8058" s="4"/>
    </row>
    <row r="8059" spans="15:54" x14ac:dyDescent="0.4">
      <c r="O8059" s="4"/>
      <c r="P8059" s="4"/>
      <c r="V8059" s="4"/>
      <c r="W8059" s="4"/>
      <c r="AG8059" s="9"/>
      <c r="AT8059" s="4"/>
      <c r="AU8059" s="4"/>
      <c r="BA8059" s="4"/>
      <c r="BB8059" s="4"/>
    </row>
    <row r="8060" spans="15:54" x14ac:dyDescent="0.4">
      <c r="O8060" s="4"/>
      <c r="P8060" s="4"/>
      <c r="V8060" s="4"/>
      <c r="W8060" s="4"/>
      <c r="AG8060" s="9"/>
      <c r="AT8060" s="4"/>
      <c r="AU8060" s="4"/>
      <c r="BA8060" s="4"/>
      <c r="BB8060" s="4"/>
    </row>
    <row r="8061" spans="15:54" x14ac:dyDescent="0.4">
      <c r="O8061" s="4"/>
      <c r="P8061" s="4"/>
      <c r="V8061" s="4"/>
      <c r="W8061" s="4"/>
      <c r="AG8061" s="9"/>
      <c r="AT8061" s="4"/>
      <c r="AU8061" s="4"/>
      <c r="BA8061" s="4"/>
      <c r="BB8061" s="4"/>
    </row>
    <row r="8062" spans="15:54" x14ac:dyDescent="0.4">
      <c r="O8062" s="4"/>
      <c r="P8062" s="4"/>
      <c r="V8062" s="4"/>
      <c r="W8062" s="4"/>
      <c r="AG8062" s="9"/>
      <c r="AT8062" s="4"/>
      <c r="AU8062" s="4"/>
      <c r="BA8062" s="4"/>
      <c r="BB8062" s="4"/>
    </row>
    <row r="8063" spans="15:54" x14ac:dyDescent="0.4">
      <c r="O8063" s="4"/>
      <c r="P8063" s="4"/>
      <c r="V8063" s="4"/>
      <c r="W8063" s="4"/>
      <c r="AG8063" s="9"/>
      <c r="AT8063" s="4"/>
      <c r="AU8063" s="4"/>
      <c r="BA8063" s="4"/>
      <c r="BB8063" s="4"/>
    </row>
    <row r="8064" spans="15:54" x14ac:dyDescent="0.4">
      <c r="O8064" s="4"/>
      <c r="P8064" s="4"/>
      <c r="V8064" s="4"/>
      <c r="W8064" s="4"/>
      <c r="AG8064" s="9"/>
      <c r="AT8064" s="4"/>
      <c r="AU8064" s="4"/>
      <c r="BA8064" s="4"/>
      <c r="BB8064" s="4"/>
    </row>
    <row r="8065" spans="15:54" x14ac:dyDescent="0.4">
      <c r="O8065" s="4"/>
      <c r="P8065" s="4"/>
      <c r="V8065" s="4"/>
      <c r="W8065" s="4"/>
      <c r="AT8065" s="4"/>
      <c r="AU8065" s="4"/>
      <c r="BA8065" s="4"/>
      <c r="BB8065" s="4"/>
    </row>
    <row r="8066" spans="15:54" x14ac:dyDescent="0.4">
      <c r="O8066" s="4"/>
      <c r="P8066" s="4"/>
      <c r="V8066" s="4"/>
      <c r="W8066" s="4"/>
      <c r="AG8066" s="9"/>
      <c r="AT8066" s="4"/>
      <c r="AU8066" s="4"/>
      <c r="BA8066" s="4"/>
      <c r="BB8066" s="4"/>
    </row>
    <row r="8067" spans="15:54" x14ac:dyDescent="0.4">
      <c r="O8067" s="4"/>
      <c r="P8067" s="4"/>
      <c r="V8067" s="4"/>
      <c r="W8067" s="4"/>
      <c r="AG8067" s="9"/>
      <c r="AT8067" s="4"/>
      <c r="AU8067" s="4"/>
      <c r="BA8067" s="4"/>
      <c r="BB8067" s="4"/>
    </row>
    <row r="8068" spans="15:54" x14ac:dyDescent="0.4">
      <c r="O8068" s="4"/>
      <c r="P8068" s="4"/>
      <c r="V8068" s="4"/>
      <c r="W8068" s="4"/>
      <c r="AG8068" s="9"/>
      <c r="AT8068" s="4"/>
      <c r="AU8068" s="4"/>
      <c r="BA8068" s="4"/>
      <c r="BB8068" s="4"/>
    </row>
    <row r="8069" spans="15:54" x14ac:dyDescent="0.4">
      <c r="O8069" s="4"/>
      <c r="P8069" s="4"/>
      <c r="V8069" s="4"/>
      <c r="W8069" s="4"/>
      <c r="AG8069" s="9"/>
      <c r="AT8069" s="4"/>
      <c r="AU8069" s="4"/>
      <c r="BA8069" s="4"/>
      <c r="BB8069" s="4"/>
    </row>
    <row r="8070" spans="15:54" x14ac:dyDescent="0.4">
      <c r="O8070" s="4"/>
      <c r="P8070" s="4"/>
      <c r="V8070" s="4"/>
      <c r="W8070" s="4"/>
      <c r="AG8070" s="9"/>
      <c r="AT8070" s="4"/>
      <c r="AU8070" s="4"/>
      <c r="BA8070" s="4"/>
      <c r="BB8070" s="4"/>
    </row>
    <row r="8071" spans="15:54" x14ac:dyDescent="0.4">
      <c r="O8071" s="4"/>
      <c r="P8071" s="4"/>
      <c r="V8071" s="4"/>
      <c r="W8071" s="4"/>
      <c r="AG8071" s="9"/>
      <c r="AT8071" s="4"/>
      <c r="AU8071" s="4"/>
      <c r="BA8071" s="4"/>
      <c r="BB8071" s="4"/>
    </row>
    <row r="8072" spans="15:54" x14ac:dyDescent="0.4">
      <c r="O8072" s="4"/>
      <c r="P8072" s="4"/>
      <c r="V8072" s="4"/>
      <c r="W8072" s="4"/>
      <c r="AG8072" s="9"/>
      <c r="AT8072" s="4"/>
      <c r="AU8072" s="4"/>
      <c r="BA8072" s="4"/>
      <c r="BB8072" s="4"/>
    </row>
    <row r="8073" spans="15:54" x14ac:dyDescent="0.4">
      <c r="O8073" s="4"/>
      <c r="P8073" s="4"/>
      <c r="V8073" s="4"/>
      <c r="W8073" s="4"/>
      <c r="AG8073" s="9"/>
      <c r="AT8073" s="4"/>
      <c r="AU8073" s="4"/>
      <c r="BA8073" s="4"/>
      <c r="BB8073" s="4"/>
    </row>
    <row r="8074" spans="15:54" x14ac:dyDescent="0.4">
      <c r="O8074" s="4"/>
      <c r="P8074" s="4"/>
      <c r="V8074" s="4"/>
      <c r="W8074" s="4"/>
      <c r="AG8074" s="9"/>
      <c r="AT8074" s="4"/>
      <c r="AU8074" s="4"/>
      <c r="BA8074" s="4"/>
      <c r="BB8074" s="4"/>
    </row>
    <row r="8075" spans="15:54" x14ac:dyDescent="0.4">
      <c r="O8075" s="4"/>
      <c r="P8075" s="4"/>
      <c r="V8075" s="4"/>
      <c r="W8075" s="4"/>
      <c r="AG8075" s="9"/>
      <c r="AT8075" s="4"/>
      <c r="AU8075" s="4"/>
      <c r="BA8075" s="4"/>
      <c r="BB8075" s="4"/>
    </row>
    <row r="8076" spans="15:54" x14ac:dyDescent="0.4">
      <c r="O8076" s="4"/>
      <c r="P8076" s="4"/>
      <c r="V8076" s="4"/>
      <c r="W8076" s="4"/>
      <c r="AG8076" s="9"/>
      <c r="AT8076" s="4"/>
      <c r="AU8076" s="4"/>
      <c r="BA8076" s="4"/>
      <c r="BB8076" s="4"/>
    </row>
    <row r="8077" spans="15:54" x14ac:dyDescent="0.4">
      <c r="O8077" s="4"/>
      <c r="P8077" s="4"/>
      <c r="V8077" s="4"/>
      <c r="W8077" s="4"/>
      <c r="AG8077" s="9"/>
      <c r="AT8077" s="4"/>
      <c r="AU8077" s="4"/>
      <c r="BA8077" s="4"/>
      <c r="BB8077" s="4"/>
    </row>
    <row r="8078" spans="15:54" x14ac:dyDescent="0.4">
      <c r="O8078" s="4"/>
      <c r="P8078" s="4"/>
      <c r="V8078" s="4"/>
      <c r="W8078" s="4"/>
      <c r="AG8078" s="9"/>
      <c r="AT8078" s="4"/>
      <c r="AU8078" s="4"/>
      <c r="BA8078" s="4"/>
      <c r="BB8078" s="4"/>
    </row>
    <row r="8079" spans="15:54" x14ac:dyDescent="0.4">
      <c r="O8079" s="4"/>
      <c r="P8079" s="4"/>
      <c r="V8079" s="4"/>
      <c r="W8079" s="4"/>
      <c r="AG8079" s="9"/>
      <c r="AT8079" s="4"/>
      <c r="AU8079" s="4"/>
      <c r="BA8079" s="4"/>
      <c r="BB8079" s="4"/>
    </row>
    <row r="8080" spans="15:54" x14ac:dyDescent="0.4">
      <c r="O8080" s="4"/>
      <c r="P8080" s="4"/>
      <c r="V8080" s="4"/>
      <c r="W8080" s="4"/>
      <c r="AG8080" s="9"/>
      <c r="AT8080" s="4"/>
      <c r="AU8080" s="4"/>
      <c r="BA8080" s="4"/>
      <c r="BB8080" s="4"/>
    </row>
    <row r="8081" spans="15:54" x14ac:dyDescent="0.4">
      <c r="O8081" s="4"/>
      <c r="P8081" s="4"/>
      <c r="V8081" s="4"/>
      <c r="W8081" s="4"/>
      <c r="AG8081" s="9"/>
      <c r="AT8081" s="4"/>
      <c r="AU8081" s="4"/>
      <c r="BA8081" s="4"/>
      <c r="BB8081" s="4"/>
    </row>
    <row r="8082" spans="15:54" x14ac:dyDescent="0.4">
      <c r="O8082" s="4"/>
      <c r="P8082" s="4"/>
      <c r="V8082" s="4"/>
      <c r="W8082" s="4"/>
      <c r="AG8082" s="9"/>
      <c r="AT8082" s="4"/>
      <c r="AU8082" s="4"/>
      <c r="BA8082" s="4"/>
      <c r="BB8082" s="4"/>
    </row>
    <row r="8083" spans="15:54" x14ac:dyDescent="0.4">
      <c r="O8083" s="4"/>
      <c r="P8083" s="4"/>
      <c r="V8083" s="4"/>
      <c r="W8083" s="4"/>
      <c r="AG8083" s="9"/>
      <c r="AT8083" s="4"/>
      <c r="AU8083" s="4"/>
      <c r="BA8083" s="4"/>
      <c r="BB8083" s="4"/>
    </row>
    <row r="8084" spans="15:54" x14ac:dyDescent="0.4">
      <c r="O8084" s="4"/>
      <c r="P8084" s="4"/>
      <c r="V8084" s="4"/>
      <c r="W8084" s="4"/>
      <c r="AG8084" s="9"/>
      <c r="AT8084" s="4"/>
      <c r="AU8084" s="4"/>
      <c r="BA8084" s="4"/>
      <c r="BB8084" s="4"/>
    </row>
    <row r="8085" spans="15:54" x14ac:dyDescent="0.4">
      <c r="O8085" s="4"/>
      <c r="P8085" s="4"/>
      <c r="V8085" s="4"/>
      <c r="W8085" s="4"/>
      <c r="AG8085" s="9"/>
      <c r="AT8085" s="4"/>
      <c r="AU8085" s="4"/>
      <c r="BA8085" s="4"/>
      <c r="BB8085" s="4"/>
    </row>
    <row r="8086" spans="15:54" x14ac:dyDescent="0.4">
      <c r="O8086" s="4"/>
      <c r="P8086" s="4"/>
      <c r="V8086" s="4"/>
      <c r="W8086" s="4"/>
      <c r="AG8086" s="9"/>
      <c r="AT8086" s="4"/>
      <c r="AU8086" s="4"/>
      <c r="BA8086" s="4"/>
      <c r="BB8086" s="4"/>
    </row>
    <row r="8087" spans="15:54" x14ac:dyDescent="0.4">
      <c r="O8087" s="4"/>
      <c r="P8087" s="4"/>
      <c r="V8087" s="4"/>
      <c r="W8087" s="4"/>
      <c r="AG8087" s="9"/>
      <c r="AT8087" s="4"/>
      <c r="AU8087" s="4"/>
      <c r="BA8087" s="4"/>
      <c r="BB8087" s="4"/>
    </row>
    <row r="8088" spans="15:54" x14ac:dyDescent="0.4">
      <c r="O8088" s="4"/>
      <c r="P8088" s="4"/>
      <c r="V8088" s="4"/>
      <c r="W8088" s="4"/>
      <c r="AG8088" s="9"/>
      <c r="AT8088" s="4"/>
      <c r="AU8088" s="4"/>
      <c r="BA8088" s="4"/>
      <c r="BB8088" s="4"/>
    </row>
    <row r="8089" spans="15:54" x14ac:dyDescent="0.4">
      <c r="O8089" s="4"/>
      <c r="P8089" s="4"/>
      <c r="V8089" s="4"/>
      <c r="W8089" s="4"/>
      <c r="AG8089" s="9"/>
      <c r="AT8089" s="4"/>
      <c r="AU8089" s="4"/>
      <c r="BA8089" s="4"/>
      <c r="BB8089" s="4"/>
    </row>
    <row r="8090" spans="15:54" x14ac:dyDescent="0.4">
      <c r="O8090" s="4"/>
      <c r="P8090" s="4"/>
      <c r="V8090" s="4"/>
      <c r="W8090" s="4"/>
      <c r="AG8090" s="9"/>
      <c r="AT8090" s="4"/>
      <c r="AU8090" s="4"/>
      <c r="BA8090" s="4"/>
      <c r="BB8090" s="4"/>
    </row>
    <row r="8091" spans="15:54" x14ac:dyDescent="0.4">
      <c r="O8091" s="4"/>
      <c r="P8091" s="4"/>
      <c r="V8091" s="4"/>
      <c r="W8091" s="4"/>
      <c r="AG8091" s="9"/>
      <c r="AT8091" s="4"/>
      <c r="AU8091" s="4"/>
      <c r="BA8091" s="4"/>
      <c r="BB8091" s="4"/>
    </row>
    <row r="8092" spans="15:54" x14ac:dyDescent="0.4">
      <c r="O8092" s="4"/>
      <c r="P8092" s="4"/>
      <c r="V8092" s="4"/>
      <c r="W8092" s="4"/>
      <c r="AG8092" s="9"/>
      <c r="AT8092" s="4"/>
      <c r="AU8092" s="4"/>
      <c r="BA8092" s="4"/>
      <c r="BB8092" s="4"/>
    </row>
    <row r="8093" spans="15:54" x14ac:dyDescent="0.4">
      <c r="O8093" s="4"/>
      <c r="P8093" s="4"/>
      <c r="V8093" s="4"/>
      <c r="W8093" s="4"/>
      <c r="AG8093" s="9"/>
      <c r="AT8093" s="4"/>
      <c r="AU8093" s="4"/>
      <c r="BA8093" s="4"/>
      <c r="BB8093" s="4"/>
    </row>
    <row r="8094" spans="15:54" x14ac:dyDescent="0.4">
      <c r="O8094" s="4"/>
      <c r="P8094" s="4"/>
      <c r="V8094" s="4"/>
      <c r="W8094" s="4"/>
      <c r="AG8094" s="9"/>
      <c r="AT8094" s="4"/>
      <c r="AU8094" s="4"/>
      <c r="BA8094" s="4"/>
      <c r="BB8094" s="4"/>
    </row>
    <row r="8095" spans="15:54" x14ac:dyDescent="0.4">
      <c r="O8095" s="4"/>
      <c r="P8095" s="4"/>
      <c r="V8095" s="4"/>
      <c r="W8095" s="4"/>
      <c r="AG8095" s="9"/>
      <c r="AT8095" s="4"/>
      <c r="AU8095" s="4"/>
      <c r="BA8095" s="4"/>
      <c r="BB8095" s="4"/>
    </row>
    <row r="8096" spans="15:54" x14ac:dyDescent="0.4">
      <c r="O8096" s="4"/>
      <c r="P8096" s="4"/>
      <c r="V8096" s="4"/>
      <c r="W8096" s="4"/>
      <c r="AG8096" s="9"/>
      <c r="AT8096" s="4"/>
      <c r="AU8096" s="4"/>
      <c r="BA8096" s="4"/>
      <c r="BB8096" s="4"/>
    </row>
    <row r="8097" spans="15:54" x14ac:dyDescent="0.4">
      <c r="O8097" s="4"/>
      <c r="P8097" s="4"/>
      <c r="V8097" s="4"/>
      <c r="W8097" s="4"/>
      <c r="AG8097" s="9"/>
      <c r="AT8097" s="4"/>
      <c r="AU8097" s="4"/>
      <c r="BA8097" s="4"/>
      <c r="BB8097" s="4"/>
    </row>
    <row r="8098" spans="15:54" x14ac:dyDescent="0.4">
      <c r="O8098" s="4"/>
      <c r="P8098" s="4"/>
      <c r="V8098" s="4"/>
      <c r="W8098" s="4"/>
      <c r="AG8098" s="9"/>
      <c r="AT8098" s="4"/>
      <c r="AU8098" s="4"/>
      <c r="BA8098" s="4"/>
      <c r="BB8098" s="4"/>
    </row>
    <row r="8099" spans="15:54" x14ac:dyDescent="0.4">
      <c r="O8099" s="4"/>
      <c r="P8099" s="4"/>
      <c r="V8099" s="4"/>
      <c r="W8099" s="4"/>
      <c r="AG8099" s="9"/>
      <c r="AT8099" s="4"/>
      <c r="AU8099" s="4"/>
      <c r="BA8099" s="4"/>
      <c r="BB8099" s="4"/>
    </row>
    <row r="8100" spans="15:54" x14ac:dyDescent="0.4">
      <c r="O8100" s="4"/>
      <c r="P8100" s="4"/>
      <c r="V8100" s="4"/>
      <c r="W8100" s="4"/>
      <c r="AG8100" s="9"/>
      <c r="AT8100" s="4"/>
      <c r="AU8100" s="4"/>
      <c r="BA8100" s="4"/>
      <c r="BB8100" s="4"/>
    </row>
    <row r="8101" spans="15:54" x14ac:dyDescent="0.4">
      <c r="O8101" s="4"/>
      <c r="P8101" s="4"/>
      <c r="V8101" s="4"/>
      <c r="W8101" s="4"/>
      <c r="AG8101" s="9"/>
      <c r="AT8101" s="4"/>
      <c r="AU8101" s="4"/>
      <c r="BA8101" s="4"/>
      <c r="BB8101" s="4"/>
    </row>
    <row r="8102" spans="15:54" x14ac:dyDescent="0.4">
      <c r="O8102" s="4"/>
      <c r="P8102" s="4"/>
      <c r="V8102" s="4"/>
      <c r="W8102" s="4"/>
      <c r="AG8102" s="9"/>
      <c r="AT8102" s="4"/>
      <c r="AU8102" s="4"/>
      <c r="BA8102" s="4"/>
      <c r="BB8102" s="4"/>
    </row>
    <row r="8103" spans="15:54" x14ac:dyDescent="0.4">
      <c r="O8103" s="4"/>
      <c r="P8103" s="4"/>
      <c r="V8103" s="4"/>
      <c r="W8103" s="4"/>
      <c r="AG8103" s="9"/>
      <c r="AT8103" s="4"/>
      <c r="AU8103" s="4"/>
      <c r="BA8103" s="4"/>
      <c r="BB8103" s="4"/>
    </row>
    <row r="8104" spans="15:54" x14ac:dyDescent="0.4">
      <c r="O8104" s="4"/>
      <c r="P8104" s="4"/>
      <c r="V8104" s="4"/>
      <c r="W8104" s="4"/>
      <c r="AG8104" s="9"/>
      <c r="AT8104" s="4"/>
      <c r="AU8104" s="4"/>
      <c r="BA8104" s="4"/>
      <c r="BB8104" s="4"/>
    </row>
    <row r="8105" spans="15:54" x14ac:dyDescent="0.4">
      <c r="O8105" s="4"/>
      <c r="P8105" s="4"/>
      <c r="V8105" s="4"/>
      <c r="W8105" s="4"/>
      <c r="AG8105" s="9"/>
      <c r="AT8105" s="4"/>
      <c r="AU8105" s="4"/>
      <c r="BA8105" s="4"/>
      <c r="BB8105" s="4"/>
    </row>
    <row r="8106" spans="15:54" x14ac:dyDescent="0.4">
      <c r="O8106" s="4"/>
      <c r="P8106" s="4"/>
      <c r="V8106" s="4"/>
      <c r="W8106" s="4"/>
      <c r="AG8106" s="9"/>
      <c r="AT8106" s="4"/>
      <c r="AU8106" s="4"/>
      <c r="BA8106" s="4"/>
      <c r="BB8106" s="4"/>
    </row>
    <row r="8107" spans="15:54" x14ac:dyDescent="0.4">
      <c r="O8107" s="4"/>
      <c r="P8107" s="4"/>
      <c r="V8107" s="4"/>
      <c r="W8107" s="4"/>
      <c r="AG8107" s="9"/>
      <c r="AT8107" s="4"/>
      <c r="AU8107" s="4"/>
      <c r="BA8107" s="4"/>
      <c r="BB8107" s="4"/>
    </row>
    <row r="8108" spans="15:54" x14ac:dyDescent="0.4">
      <c r="O8108" s="4"/>
      <c r="P8108" s="4"/>
      <c r="V8108" s="4"/>
      <c r="W8108" s="4"/>
      <c r="AG8108" s="9"/>
      <c r="AT8108" s="4"/>
      <c r="AU8108" s="4"/>
      <c r="BA8108" s="4"/>
      <c r="BB8108" s="4"/>
    </row>
    <row r="8109" spans="15:54" x14ac:dyDescent="0.4">
      <c r="O8109" s="4"/>
      <c r="P8109" s="4"/>
      <c r="V8109" s="4"/>
      <c r="W8109" s="4"/>
      <c r="AG8109" s="9"/>
      <c r="AT8109" s="4"/>
      <c r="AU8109" s="4"/>
      <c r="BA8109" s="4"/>
      <c r="BB8109" s="4"/>
    </row>
    <row r="8110" spans="15:54" x14ac:dyDescent="0.4">
      <c r="O8110" s="4"/>
      <c r="P8110" s="4"/>
      <c r="V8110" s="4"/>
      <c r="W8110" s="4"/>
      <c r="AG8110" s="9"/>
      <c r="AT8110" s="4"/>
      <c r="AU8110" s="4"/>
      <c r="BA8110" s="4"/>
      <c r="BB8110" s="4"/>
    </row>
    <row r="8111" spans="15:54" x14ac:dyDescent="0.4">
      <c r="O8111" s="4"/>
      <c r="P8111" s="4"/>
      <c r="V8111" s="4"/>
      <c r="W8111" s="4"/>
      <c r="AG8111" s="9"/>
      <c r="AT8111" s="4"/>
      <c r="AU8111" s="4"/>
      <c r="BA8111" s="4"/>
      <c r="BB8111" s="4"/>
    </row>
    <row r="8112" spans="15:54" x14ac:dyDescent="0.4">
      <c r="O8112" s="4"/>
      <c r="P8112" s="4"/>
      <c r="V8112" s="4"/>
      <c r="W8112" s="4"/>
      <c r="AG8112" s="9"/>
      <c r="AT8112" s="4"/>
      <c r="AU8112" s="4"/>
      <c r="BA8112" s="4"/>
      <c r="BB8112" s="4"/>
    </row>
    <row r="8113" spans="15:54" x14ac:dyDescent="0.4">
      <c r="O8113" s="4"/>
      <c r="P8113" s="4"/>
      <c r="V8113" s="4"/>
      <c r="W8113" s="4"/>
      <c r="AG8113" s="9"/>
      <c r="AT8113" s="4"/>
      <c r="AU8113" s="4"/>
      <c r="BA8113" s="4"/>
      <c r="BB8113" s="4"/>
    </row>
    <row r="8114" spans="15:54" x14ac:dyDescent="0.4">
      <c r="O8114" s="4"/>
      <c r="P8114" s="4"/>
      <c r="V8114" s="4"/>
      <c r="W8114" s="4"/>
      <c r="AG8114" s="9"/>
      <c r="AT8114" s="4"/>
      <c r="AU8114" s="4"/>
      <c r="BA8114" s="4"/>
      <c r="BB8114" s="4"/>
    </row>
    <row r="8115" spans="15:54" x14ac:dyDescent="0.4">
      <c r="O8115" s="4"/>
      <c r="P8115" s="4"/>
      <c r="V8115" s="4"/>
      <c r="W8115" s="4"/>
      <c r="AG8115" s="9"/>
      <c r="AT8115" s="4"/>
      <c r="AU8115" s="4"/>
      <c r="BA8115" s="4"/>
      <c r="BB8115" s="4"/>
    </row>
    <row r="8116" spans="15:54" x14ac:dyDescent="0.4">
      <c r="O8116" s="4"/>
      <c r="P8116" s="4"/>
      <c r="V8116" s="4"/>
      <c r="W8116" s="4"/>
      <c r="AG8116" s="9"/>
      <c r="AT8116" s="4"/>
      <c r="AU8116" s="4"/>
      <c r="BA8116" s="4"/>
      <c r="BB8116" s="4"/>
    </row>
    <row r="8117" spans="15:54" x14ac:dyDescent="0.4">
      <c r="O8117" s="4"/>
      <c r="P8117" s="4"/>
      <c r="V8117" s="4"/>
      <c r="W8117" s="4"/>
      <c r="AG8117" s="9"/>
      <c r="AT8117" s="4"/>
      <c r="AU8117" s="4"/>
      <c r="BA8117" s="4"/>
      <c r="BB8117" s="4"/>
    </row>
    <row r="8118" spans="15:54" x14ac:dyDescent="0.4">
      <c r="O8118" s="4"/>
      <c r="P8118" s="4"/>
      <c r="V8118" s="4"/>
      <c r="W8118" s="4"/>
      <c r="AG8118" s="9"/>
      <c r="AT8118" s="4"/>
      <c r="AU8118" s="4"/>
      <c r="BA8118" s="4"/>
      <c r="BB8118" s="4"/>
    </row>
    <row r="8119" spans="15:54" x14ac:dyDescent="0.4">
      <c r="O8119" s="4"/>
      <c r="P8119" s="4"/>
      <c r="V8119" s="4"/>
      <c r="W8119" s="4"/>
      <c r="AG8119" s="9"/>
      <c r="AT8119" s="4"/>
      <c r="AU8119" s="4"/>
      <c r="BA8119" s="4"/>
      <c r="BB8119" s="4"/>
    </row>
    <row r="8120" spans="15:54" x14ac:dyDescent="0.4">
      <c r="O8120" s="4"/>
      <c r="P8120" s="4"/>
      <c r="V8120" s="4"/>
      <c r="W8120" s="4"/>
      <c r="AG8120" s="9"/>
      <c r="AT8120" s="4"/>
      <c r="AU8120" s="4"/>
      <c r="BA8120" s="4"/>
      <c r="BB8120" s="4"/>
    </row>
    <row r="8121" spans="15:54" x14ac:dyDescent="0.4">
      <c r="O8121" s="4"/>
      <c r="P8121" s="4"/>
      <c r="V8121" s="4"/>
      <c r="W8121" s="4"/>
      <c r="AG8121" s="9"/>
      <c r="AT8121" s="4"/>
      <c r="AU8121" s="4"/>
      <c r="BA8121" s="4"/>
      <c r="BB8121" s="4"/>
    </row>
    <row r="8122" spans="15:54" x14ac:dyDescent="0.4">
      <c r="O8122" s="4"/>
      <c r="P8122" s="4"/>
      <c r="V8122" s="4"/>
      <c r="W8122" s="4"/>
      <c r="AG8122" s="9"/>
      <c r="AT8122" s="4"/>
      <c r="AU8122" s="4"/>
      <c r="BA8122" s="4"/>
      <c r="BB8122" s="4"/>
    </row>
    <row r="8123" spans="15:54" x14ac:dyDescent="0.4">
      <c r="O8123" s="4"/>
      <c r="P8123" s="4"/>
      <c r="V8123" s="4"/>
      <c r="W8123" s="4"/>
      <c r="AG8123" s="9"/>
      <c r="AT8123" s="4"/>
      <c r="AU8123" s="4"/>
      <c r="BA8123" s="4"/>
      <c r="BB8123" s="4"/>
    </row>
    <row r="8124" spans="15:54" x14ac:dyDescent="0.4">
      <c r="O8124" s="4"/>
      <c r="P8124" s="4"/>
      <c r="V8124" s="4"/>
      <c r="W8124" s="4"/>
      <c r="AG8124" s="9"/>
      <c r="AT8124" s="4"/>
      <c r="AU8124" s="4"/>
      <c r="BA8124" s="4"/>
      <c r="BB8124" s="4"/>
    </row>
    <row r="8125" spans="15:54" x14ac:dyDescent="0.4">
      <c r="O8125" s="4"/>
      <c r="P8125" s="4"/>
      <c r="V8125" s="4"/>
      <c r="W8125" s="4"/>
      <c r="AG8125" s="9"/>
      <c r="AT8125" s="4"/>
      <c r="AU8125" s="4"/>
      <c r="BA8125" s="4"/>
      <c r="BB8125" s="4"/>
    </row>
    <row r="8126" spans="15:54" x14ac:dyDescent="0.4">
      <c r="O8126" s="4"/>
      <c r="P8126" s="4"/>
      <c r="V8126" s="4"/>
      <c r="W8126" s="4"/>
      <c r="AT8126" s="4"/>
      <c r="AU8126" s="4"/>
      <c r="BA8126" s="4"/>
      <c r="BB8126" s="4"/>
    </row>
    <row r="8127" spans="15:54" x14ac:dyDescent="0.4">
      <c r="O8127" s="4"/>
      <c r="P8127" s="4"/>
      <c r="V8127" s="4"/>
      <c r="W8127" s="4"/>
      <c r="AG8127" s="9"/>
      <c r="AT8127" s="4"/>
      <c r="AU8127" s="4"/>
      <c r="BA8127" s="4"/>
      <c r="BB8127" s="4"/>
    </row>
    <row r="8128" spans="15:54" x14ac:dyDescent="0.4">
      <c r="O8128" s="4"/>
      <c r="P8128" s="4"/>
      <c r="V8128" s="4"/>
      <c r="W8128" s="4"/>
      <c r="AG8128" s="9"/>
      <c r="AT8128" s="4"/>
      <c r="AU8128" s="4"/>
      <c r="BA8128" s="4"/>
      <c r="BB8128" s="4"/>
    </row>
    <row r="8129" spans="15:54" x14ac:dyDescent="0.4">
      <c r="O8129" s="4"/>
      <c r="P8129" s="4"/>
      <c r="V8129" s="4"/>
      <c r="W8129" s="4"/>
      <c r="AG8129" s="9"/>
      <c r="AT8129" s="4"/>
      <c r="AU8129" s="4"/>
      <c r="BA8129" s="4"/>
      <c r="BB8129" s="4"/>
    </row>
    <row r="8130" spans="15:54" x14ac:dyDescent="0.4">
      <c r="O8130" s="4"/>
      <c r="P8130" s="4"/>
      <c r="V8130" s="4"/>
      <c r="W8130" s="4"/>
      <c r="AG8130" s="9"/>
      <c r="AT8130" s="4"/>
      <c r="AU8130" s="4"/>
      <c r="BA8130" s="4"/>
      <c r="BB8130" s="4"/>
    </row>
    <row r="8131" spans="15:54" x14ac:dyDescent="0.4">
      <c r="O8131" s="4"/>
      <c r="P8131" s="4"/>
      <c r="V8131" s="4"/>
      <c r="W8131" s="4"/>
      <c r="AG8131" s="9"/>
      <c r="AT8131" s="4"/>
      <c r="AU8131" s="4"/>
      <c r="BA8131" s="4"/>
      <c r="BB8131" s="4"/>
    </row>
    <row r="8132" spans="15:54" x14ac:dyDescent="0.4">
      <c r="O8132" s="4"/>
      <c r="P8132" s="4"/>
      <c r="V8132" s="4"/>
      <c r="W8132" s="4"/>
      <c r="AG8132" s="9"/>
      <c r="AT8132" s="4"/>
      <c r="AU8132" s="4"/>
      <c r="BA8132" s="4"/>
      <c r="BB8132" s="4"/>
    </row>
    <row r="8133" spans="15:54" x14ac:dyDescent="0.4">
      <c r="O8133" s="4"/>
      <c r="P8133" s="4"/>
      <c r="V8133" s="4"/>
      <c r="W8133" s="4"/>
      <c r="AG8133" s="9"/>
      <c r="AT8133" s="4"/>
      <c r="AU8133" s="4"/>
      <c r="BA8133" s="4"/>
      <c r="BB8133" s="4"/>
    </row>
    <row r="8134" spans="15:54" x14ac:dyDescent="0.4">
      <c r="O8134" s="4"/>
      <c r="P8134" s="4"/>
      <c r="V8134" s="4"/>
      <c r="W8134" s="4"/>
      <c r="AG8134" s="9"/>
      <c r="AT8134" s="4"/>
      <c r="AU8134" s="4"/>
      <c r="BA8134" s="4"/>
      <c r="BB8134" s="4"/>
    </row>
    <row r="8135" spans="15:54" x14ac:dyDescent="0.4">
      <c r="O8135" s="4"/>
      <c r="P8135" s="4"/>
      <c r="V8135" s="4"/>
      <c r="W8135" s="4"/>
      <c r="AG8135" s="9"/>
      <c r="AT8135" s="4"/>
      <c r="AU8135" s="4"/>
      <c r="BA8135" s="4"/>
      <c r="BB8135" s="4"/>
    </row>
    <row r="8136" spans="15:54" x14ac:dyDescent="0.4">
      <c r="O8136" s="4"/>
      <c r="P8136" s="4"/>
      <c r="V8136" s="4"/>
      <c r="W8136" s="4"/>
      <c r="AG8136" s="9"/>
      <c r="AT8136" s="4"/>
      <c r="AU8136" s="4"/>
      <c r="BA8136" s="4"/>
      <c r="BB8136" s="4"/>
    </row>
    <row r="8137" spans="15:54" x14ac:dyDescent="0.4">
      <c r="O8137" s="4"/>
      <c r="P8137" s="4"/>
      <c r="V8137" s="4"/>
      <c r="W8137" s="4"/>
      <c r="AG8137" s="9"/>
      <c r="AT8137" s="4"/>
      <c r="AU8137" s="4"/>
      <c r="BA8137" s="4"/>
      <c r="BB8137" s="4"/>
    </row>
    <row r="8138" spans="15:54" x14ac:dyDescent="0.4">
      <c r="O8138" s="4"/>
      <c r="P8138" s="4"/>
      <c r="V8138" s="4"/>
      <c r="W8138" s="4"/>
      <c r="AG8138" s="9"/>
      <c r="AT8138" s="4"/>
      <c r="AU8138" s="4"/>
      <c r="BA8138" s="4"/>
      <c r="BB8138" s="4"/>
    </row>
    <row r="8139" spans="15:54" x14ac:dyDescent="0.4">
      <c r="O8139" s="4"/>
      <c r="P8139" s="4"/>
      <c r="V8139" s="4"/>
      <c r="W8139" s="4"/>
      <c r="AG8139" s="9"/>
      <c r="AT8139" s="4"/>
      <c r="AU8139" s="4"/>
      <c r="BA8139" s="4"/>
      <c r="BB8139" s="4"/>
    </row>
    <row r="8140" spans="15:54" x14ac:dyDescent="0.4">
      <c r="O8140" s="4"/>
      <c r="P8140" s="4"/>
      <c r="V8140" s="4"/>
      <c r="W8140" s="4"/>
      <c r="AG8140" s="9"/>
      <c r="AT8140" s="4"/>
      <c r="AU8140" s="4"/>
      <c r="BA8140" s="4"/>
      <c r="BB8140" s="4"/>
    </row>
    <row r="8141" spans="15:54" x14ac:dyDescent="0.4">
      <c r="O8141" s="4"/>
      <c r="P8141" s="4"/>
      <c r="V8141" s="4"/>
      <c r="W8141" s="4"/>
      <c r="AG8141" s="9"/>
      <c r="AT8141" s="4"/>
      <c r="AU8141" s="4"/>
      <c r="BA8141" s="4"/>
      <c r="BB8141" s="4"/>
    </row>
    <row r="8142" spans="15:54" x14ac:dyDescent="0.4">
      <c r="O8142" s="4"/>
      <c r="P8142" s="4"/>
      <c r="V8142" s="4"/>
      <c r="W8142" s="4"/>
      <c r="AG8142" s="9"/>
      <c r="AT8142" s="4"/>
      <c r="AU8142" s="4"/>
      <c r="BA8142" s="4"/>
      <c r="BB8142" s="4"/>
    </row>
    <row r="8143" spans="15:54" x14ac:dyDescent="0.4">
      <c r="O8143" s="4"/>
      <c r="P8143" s="4"/>
      <c r="V8143" s="4"/>
      <c r="W8143" s="4"/>
      <c r="AG8143" s="9"/>
      <c r="AT8143" s="4"/>
      <c r="AU8143" s="4"/>
      <c r="BA8143" s="4"/>
      <c r="BB8143" s="4"/>
    </row>
    <row r="8144" spans="15:54" x14ac:dyDescent="0.4">
      <c r="O8144" s="4"/>
      <c r="P8144" s="4"/>
      <c r="V8144" s="4"/>
      <c r="W8144" s="4"/>
      <c r="AG8144" s="9"/>
      <c r="AT8144" s="4"/>
      <c r="AU8144" s="4"/>
      <c r="BA8144" s="4"/>
      <c r="BB8144" s="4"/>
    </row>
    <row r="8145" spans="15:54" x14ac:dyDescent="0.4">
      <c r="O8145" s="4"/>
      <c r="P8145" s="4"/>
      <c r="V8145" s="4"/>
      <c r="W8145" s="4"/>
      <c r="AG8145" s="9"/>
      <c r="AT8145" s="4"/>
      <c r="AU8145" s="4"/>
      <c r="BA8145" s="4"/>
      <c r="BB8145" s="4"/>
    </row>
    <row r="8146" spans="15:54" x14ac:dyDescent="0.4">
      <c r="O8146" s="4"/>
      <c r="P8146" s="4"/>
      <c r="V8146" s="4"/>
      <c r="W8146" s="4"/>
      <c r="AT8146" s="4"/>
      <c r="AU8146" s="4"/>
      <c r="BA8146" s="4"/>
      <c r="BB8146" s="4"/>
    </row>
    <row r="8147" spans="15:54" x14ac:dyDescent="0.4">
      <c r="O8147" s="4"/>
      <c r="P8147" s="4"/>
      <c r="V8147" s="4"/>
      <c r="W8147" s="4"/>
      <c r="AG8147" s="9"/>
      <c r="AT8147" s="4"/>
      <c r="AU8147" s="4"/>
      <c r="BA8147" s="4"/>
      <c r="BB8147" s="4"/>
    </row>
    <row r="8148" spans="15:54" x14ac:dyDescent="0.4">
      <c r="O8148" s="4"/>
      <c r="P8148" s="4"/>
      <c r="V8148" s="4"/>
      <c r="W8148" s="4"/>
      <c r="AG8148" s="9"/>
      <c r="AT8148" s="4"/>
      <c r="AU8148" s="4"/>
      <c r="BA8148" s="4"/>
      <c r="BB8148" s="4"/>
    </row>
    <row r="8149" spans="15:54" x14ac:dyDescent="0.4">
      <c r="O8149" s="4"/>
      <c r="P8149" s="4"/>
      <c r="V8149" s="4"/>
      <c r="W8149" s="4"/>
      <c r="AG8149" s="9"/>
      <c r="AT8149" s="4"/>
      <c r="AU8149" s="4"/>
      <c r="BA8149" s="4"/>
      <c r="BB8149" s="4"/>
    </row>
    <row r="8150" spans="15:54" x14ac:dyDescent="0.4">
      <c r="O8150" s="4"/>
      <c r="P8150" s="4"/>
      <c r="V8150" s="4"/>
      <c r="W8150" s="4"/>
      <c r="AG8150" s="9"/>
      <c r="AT8150" s="4"/>
      <c r="AU8150" s="4"/>
      <c r="BA8150" s="4"/>
      <c r="BB8150" s="4"/>
    </row>
    <row r="8151" spans="15:54" x14ac:dyDescent="0.4">
      <c r="O8151" s="4"/>
      <c r="P8151" s="4"/>
      <c r="V8151" s="4"/>
      <c r="W8151" s="4"/>
      <c r="AG8151" s="9"/>
      <c r="AT8151" s="4"/>
      <c r="AU8151" s="4"/>
      <c r="BA8151" s="4"/>
      <c r="BB8151" s="4"/>
    </row>
    <row r="8152" spans="15:54" x14ac:dyDescent="0.4">
      <c r="O8152" s="4"/>
      <c r="P8152" s="4"/>
      <c r="V8152" s="4"/>
      <c r="W8152" s="4"/>
      <c r="AG8152" s="9"/>
      <c r="AT8152" s="4"/>
      <c r="AU8152" s="4"/>
      <c r="BA8152" s="4"/>
      <c r="BB8152" s="4"/>
    </row>
    <row r="8153" spans="15:54" x14ac:dyDescent="0.4">
      <c r="O8153" s="4"/>
      <c r="P8153" s="4"/>
      <c r="V8153" s="4"/>
      <c r="W8153" s="4"/>
      <c r="AG8153" s="9"/>
      <c r="AT8153" s="4"/>
      <c r="AU8153" s="4"/>
      <c r="BA8153" s="4"/>
      <c r="BB8153" s="4"/>
    </row>
    <row r="8154" spans="15:54" x14ac:dyDescent="0.4">
      <c r="O8154" s="4"/>
      <c r="P8154" s="4"/>
      <c r="V8154" s="4"/>
      <c r="W8154" s="4"/>
      <c r="AG8154" s="9"/>
      <c r="AT8154" s="4"/>
      <c r="AU8154" s="4"/>
      <c r="BA8154" s="4"/>
      <c r="BB8154" s="4"/>
    </row>
    <row r="8155" spans="15:54" x14ac:dyDescent="0.4">
      <c r="O8155" s="4"/>
      <c r="P8155" s="4"/>
      <c r="V8155" s="4"/>
      <c r="W8155" s="4"/>
      <c r="AG8155" s="9"/>
      <c r="AT8155" s="4"/>
      <c r="AU8155" s="4"/>
      <c r="BA8155" s="4"/>
      <c r="BB8155" s="4"/>
    </row>
    <row r="8156" spans="15:54" x14ac:dyDescent="0.4">
      <c r="O8156" s="4"/>
      <c r="P8156" s="4"/>
      <c r="V8156" s="4"/>
      <c r="W8156" s="4"/>
      <c r="AG8156" s="9"/>
      <c r="AT8156" s="4"/>
      <c r="AU8156" s="4"/>
      <c r="BA8156" s="4"/>
      <c r="BB8156" s="4"/>
    </row>
    <row r="8157" spans="15:54" x14ac:dyDescent="0.4">
      <c r="O8157" s="4"/>
      <c r="P8157" s="4"/>
      <c r="V8157" s="4"/>
      <c r="W8157" s="4"/>
      <c r="AG8157" s="9"/>
      <c r="AT8157" s="4"/>
      <c r="AU8157" s="4"/>
      <c r="BA8157" s="4"/>
      <c r="BB8157" s="4"/>
    </row>
    <row r="8158" spans="15:54" x14ac:dyDescent="0.4">
      <c r="O8158" s="4"/>
      <c r="P8158" s="4"/>
      <c r="V8158" s="4"/>
      <c r="W8158" s="4"/>
      <c r="AG8158" s="9"/>
      <c r="AT8158" s="4"/>
      <c r="AU8158" s="4"/>
      <c r="BA8158" s="4"/>
      <c r="BB8158" s="4"/>
    </row>
    <row r="8159" spans="15:54" x14ac:dyDescent="0.4">
      <c r="O8159" s="4"/>
      <c r="P8159" s="4"/>
      <c r="V8159" s="4"/>
      <c r="W8159" s="4"/>
      <c r="AG8159" s="9"/>
      <c r="AT8159" s="4"/>
      <c r="AU8159" s="4"/>
      <c r="BA8159" s="4"/>
      <c r="BB8159" s="4"/>
    </row>
    <row r="8160" spans="15:54" x14ac:dyDescent="0.4">
      <c r="O8160" s="4"/>
      <c r="P8160" s="4"/>
      <c r="V8160" s="4"/>
      <c r="W8160" s="4"/>
      <c r="AG8160" s="9"/>
      <c r="AT8160" s="4"/>
      <c r="AU8160" s="4"/>
      <c r="BA8160" s="4"/>
      <c r="BB8160" s="4"/>
    </row>
    <row r="8161" spans="15:54" x14ac:dyDescent="0.4">
      <c r="O8161" s="4"/>
      <c r="P8161" s="4"/>
      <c r="V8161" s="4"/>
      <c r="W8161" s="4"/>
      <c r="AG8161" s="9"/>
      <c r="AT8161" s="4"/>
      <c r="AU8161" s="4"/>
      <c r="BA8161" s="4"/>
      <c r="BB8161" s="4"/>
    </row>
    <row r="8162" spans="15:54" x14ac:dyDescent="0.4">
      <c r="O8162" s="4"/>
      <c r="P8162" s="4"/>
      <c r="V8162" s="4"/>
      <c r="W8162" s="4"/>
      <c r="AG8162" s="9"/>
      <c r="AT8162" s="4"/>
      <c r="AU8162" s="4"/>
      <c r="BA8162" s="4"/>
      <c r="BB8162" s="4"/>
    </row>
    <row r="8163" spans="15:54" x14ac:dyDescent="0.4">
      <c r="O8163" s="4"/>
      <c r="P8163" s="4"/>
      <c r="V8163" s="4"/>
      <c r="W8163" s="4"/>
      <c r="AG8163" s="9"/>
      <c r="AT8163" s="4"/>
      <c r="AU8163" s="4"/>
      <c r="BA8163" s="4"/>
      <c r="BB8163" s="4"/>
    </row>
    <row r="8164" spans="15:54" x14ac:dyDescent="0.4">
      <c r="O8164" s="4"/>
      <c r="P8164" s="4"/>
      <c r="V8164" s="4"/>
      <c r="W8164" s="4"/>
      <c r="AG8164" s="9"/>
      <c r="AT8164" s="4"/>
      <c r="AU8164" s="4"/>
      <c r="BA8164" s="4"/>
      <c r="BB8164" s="4"/>
    </row>
    <row r="8165" spans="15:54" x14ac:dyDescent="0.4">
      <c r="O8165" s="4"/>
      <c r="P8165" s="4"/>
      <c r="V8165" s="4"/>
      <c r="W8165" s="4"/>
      <c r="AG8165" s="9"/>
      <c r="AT8165" s="4"/>
      <c r="AU8165" s="4"/>
      <c r="BA8165" s="4"/>
      <c r="BB8165" s="4"/>
    </row>
    <row r="8166" spans="15:54" x14ac:dyDescent="0.4">
      <c r="O8166" s="4"/>
      <c r="P8166" s="4"/>
      <c r="V8166" s="4"/>
      <c r="W8166" s="4"/>
      <c r="AG8166" s="9"/>
      <c r="AT8166" s="4"/>
      <c r="AU8166" s="4"/>
      <c r="BA8166" s="4"/>
      <c r="BB8166" s="4"/>
    </row>
    <row r="8167" spans="15:54" x14ac:dyDescent="0.4">
      <c r="O8167" s="4"/>
      <c r="P8167" s="4"/>
      <c r="V8167" s="4"/>
      <c r="W8167" s="4"/>
      <c r="AG8167" s="9"/>
      <c r="AT8167" s="4"/>
      <c r="AU8167" s="4"/>
      <c r="BA8167" s="4"/>
      <c r="BB8167" s="4"/>
    </row>
    <row r="8168" spans="15:54" x14ac:dyDescent="0.4">
      <c r="O8168" s="4"/>
      <c r="P8168" s="4"/>
      <c r="V8168" s="4"/>
      <c r="W8168" s="4"/>
      <c r="AG8168" s="9"/>
      <c r="AT8168" s="4"/>
      <c r="AU8168" s="4"/>
      <c r="BA8168" s="4"/>
      <c r="BB8168" s="4"/>
    </row>
    <row r="8169" spans="15:54" x14ac:dyDescent="0.4">
      <c r="O8169" s="4"/>
      <c r="P8169" s="4"/>
      <c r="V8169" s="4"/>
      <c r="W8169" s="4"/>
      <c r="AG8169" s="9"/>
      <c r="AT8169" s="4"/>
      <c r="AU8169" s="4"/>
      <c r="BA8169" s="4"/>
      <c r="BB8169" s="4"/>
    </row>
    <row r="8170" spans="15:54" x14ac:dyDescent="0.4">
      <c r="O8170" s="4"/>
      <c r="P8170" s="4"/>
      <c r="V8170" s="4"/>
      <c r="W8170" s="4"/>
      <c r="AG8170" s="9"/>
      <c r="AT8170" s="4"/>
      <c r="AU8170" s="4"/>
      <c r="BA8170" s="4"/>
      <c r="BB8170" s="4"/>
    </row>
    <row r="8171" spans="15:54" x14ac:dyDescent="0.4">
      <c r="O8171" s="4"/>
      <c r="P8171" s="4"/>
      <c r="V8171" s="4"/>
      <c r="W8171" s="4"/>
      <c r="AG8171" s="9"/>
      <c r="AT8171" s="4"/>
      <c r="AU8171" s="4"/>
      <c r="BA8171" s="4"/>
      <c r="BB8171" s="4"/>
    </row>
    <row r="8172" spans="15:54" x14ac:dyDescent="0.4">
      <c r="O8172" s="4"/>
      <c r="P8172" s="4"/>
      <c r="V8172" s="4"/>
      <c r="W8172" s="4"/>
      <c r="AG8172" s="9"/>
      <c r="AT8172" s="4"/>
      <c r="AU8172" s="4"/>
      <c r="BA8172" s="4"/>
      <c r="BB8172" s="4"/>
    </row>
    <row r="8173" spans="15:54" x14ac:dyDescent="0.4">
      <c r="O8173" s="4"/>
      <c r="P8173" s="4"/>
      <c r="V8173" s="4"/>
      <c r="W8173" s="4"/>
      <c r="AG8173" s="9"/>
      <c r="AT8173" s="4"/>
      <c r="AU8173" s="4"/>
      <c r="BA8173" s="4"/>
      <c r="BB8173" s="4"/>
    </row>
    <row r="8174" spans="15:54" x14ac:dyDescent="0.4">
      <c r="O8174" s="4"/>
      <c r="P8174" s="4"/>
      <c r="V8174" s="4"/>
      <c r="W8174" s="4"/>
      <c r="AG8174" s="9"/>
      <c r="AT8174" s="4"/>
      <c r="AU8174" s="4"/>
      <c r="BA8174" s="4"/>
      <c r="BB8174" s="4"/>
    </row>
    <row r="8175" spans="15:54" x14ac:dyDescent="0.4">
      <c r="O8175" s="4"/>
      <c r="P8175" s="4"/>
      <c r="V8175" s="4"/>
      <c r="W8175" s="4"/>
      <c r="AG8175" s="9"/>
      <c r="AT8175" s="4"/>
      <c r="AU8175" s="4"/>
      <c r="BA8175" s="4"/>
      <c r="BB8175" s="4"/>
    </row>
    <row r="8176" spans="15:54" x14ac:dyDescent="0.4">
      <c r="O8176" s="4"/>
      <c r="P8176" s="4"/>
      <c r="V8176" s="4"/>
      <c r="W8176" s="4"/>
      <c r="AG8176" s="9"/>
      <c r="AT8176" s="4"/>
      <c r="AU8176" s="4"/>
      <c r="BA8176" s="4"/>
      <c r="BB8176" s="4"/>
    </row>
    <row r="8177" spans="15:54" x14ac:dyDescent="0.4">
      <c r="O8177" s="4"/>
      <c r="P8177" s="4"/>
      <c r="V8177" s="4"/>
      <c r="W8177" s="4"/>
      <c r="AG8177" s="9"/>
      <c r="AT8177" s="4"/>
      <c r="AU8177" s="4"/>
      <c r="BA8177" s="4"/>
      <c r="BB8177" s="4"/>
    </row>
    <row r="8178" spans="15:54" x14ac:dyDescent="0.4">
      <c r="O8178" s="4"/>
      <c r="P8178" s="4"/>
      <c r="V8178" s="4"/>
      <c r="W8178" s="4"/>
      <c r="AG8178" s="9"/>
      <c r="AT8178" s="4"/>
      <c r="AU8178" s="4"/>
      <c r="BA8178" s="4"/>
      <c r="BB8178" s="4"/>
    </row>
    <row r="8179" spans="15:54" x14ac:dyDescent="0.4">
      <c r="O8179" s="4"/>
      <c r="P8179" s="4"/>
      <c r="V8179" s="4"/>
      <c r="W8179" s="4"/>
      <c r="AG8179" s="9"/>
      <c r="AT8179" s="4"/>
      <c r="AU8179" s="4"/>
      <c r="BA8179" s="4"/>
      <c r="BB8179" s="4"/>
    </row>
    <row r="8180" spans="15:54" x14ac:dyDescent="0.4">
      <c r="O8180" s="4"/>
      <c r="P8180" s="4"/>
      <c r="V8180" s="4"/>
      <c r="W8180" s="4"/>
      <c r="AG8180" s="9"/>
      <c r="AT8180" s="4"/>
      <c r="AU8180" s="4"/>
      <c r="BA8180" s="4"/>
      <c r="BB8180" s="4"/>
    </row>
    <row r="8181" spans="15:54" x14ac:dyDescent="0.4">
      <c r="O8181" s="4"/>
      <c r="P8181" s="4"/>
      <c r="V8181" s="4"/>
      <c r="W8181" s="4"/>
      <c r="AG8181" s="9"/>
      <c r="AT8181" s="4"/>
      <c r="AU8181" s="4"/>
      <c r="BA8181" s="4"/>
      <c r="BB8181" s="4"/>
    </row>
    <row r="8182" spans="15:54" x14ac:dyDescent="0.4">
      <c r="O8182" s="4"/>
      <c r="P8182" s="4"/>
      <c r="V8182" s="4"/>
      <c r="W8182" s="4"/>
      <c r="AG8182" s="9"/>
      <c r="AT8182" s="4"/>
      <c r="AU8182" s="4"/>
      <c r="BA8182" s="4"/>
      <c r="BB8182" s="4"/>
    </row>
    <row r="8183" spans="15:54" x14ac:dyDescent="0.4">
      <c r="O8183" s="4"/>
      <c r="P8183" s="4"/>
      <c r="V8183" s="4"/>
      <c r="W8183" s="4"/>
      <c r="AG8183" s="9"/>
      <c r="AT8183" s="4"/>
      <c r="AU8183" s="4"/>
      <c r="BA8183" s="4"/>
      <c r="BB8183" s="4"/>
    </row>
    <row r="8184" spans="15:54" x14ac:dyDescent="0.4">
      <c r="O8184" s="4"/>
      <c r="P8184" s="4"/>
      <c r="V8184" s="4"/>
      <c r="W8184" s="4"/>
      <c r="AG8184" s="9"/>
      <c r="AT8184" s="4"/>
      <c r="AU8184" s="4"/>
      <c r="BA8184" s="4"/>
      <c r="BB8184" s="4"/>
    </row>
    <row r="8185" spans="15:54" x14ac:dyDescent="0.4">
      <c r="O8185" s="4"/>
      <c r="P8185" s="4"/>
      <c r="V8185" s="4"/>
      <c r="W8185" s="4"/>
      <c r="AG8185" s="9"/>
      <c r="AT8185" s="4"/>
      <c r="AU8185" s="4"/>
      <c r="BA8185" s="4"/>
      <c r="BB8185" s="4"/>
    </row>
    <row r="8186" spans="15:54" x14ac:dyDescent="0.4">
      <c r="O8186" s="4"/>
      <c r="P8186" s="4"/>
      <c r="V8186" s="4"/>
      <c r="W8186" s="4"/>
      <c r="AG8186" s="9"/>
      <c r="AT8186" s="4"/>
      <c r="AU8186" s="4"/>
      <c r="BA8186" s="4"/>
      <c r="BB8186" s="4"/>
    </row>
    <row r="8187" spans="15:54" x14ac:dyDescent="0.4">
      <c r="O8187" s="4"/>
      <c r="P8187" s="4"/>
      <c r="V8187" s="4"/>
      <c r="W8187" s="4"/>
      <c r="AG8187" s="9"/>
      <c r="AT8187" s="4"/>
      <c r="AU8187" s="4"/>
      <c r="BA8187" s="4"/>
      <c r="BB8187" s="4"/>
    </row>
    <row r="8188" spans="15:54" x14ac:dyDescent="0.4">
      <c r="O8188" s="4"/>
      <c r="P8188" s="4"/>
      <c r="V8188" s="4"/>
      <c r="W8188" s="4"/>
      <c r="AG8188" s="9"/>
      <c r="AT8188" s="4"/>
      <c r="AU8188" s="4"/>
      <c r="BA8188" s="4"/>
      <c r="BB8188" s="4"/>
    </row>
    <row r="8189" spans="15:54" x14ac:dyDescent="0.4">
      <c r="O8189" s="4"/>
      <c r="P8189" s="4"/>
      <c r="V8189" s="4"/>
      <c r="W8189" s="4"/>
      <c r="AG8189" s="9"/>
      <c r="AT8189" s="4"/>
      <c r="AU8189" s="4"/>
      <c r="BA8189" s="4"/>
      <c r="BB8189" s="4"/>
    </row>
    <row r="8190" spans="15:54" x14ac:dyDescent="0.4">
      <c r="O8190" s="4"/>
      <c r="P8190" s="4"/>
      <c r="V8190" s="4"/>
      <c r="W8190" s="4"/>
      <c r="AG8190" s="9"/>
      <c r="AT8190" s="4"/>
      <c r="AU8190" s="4"/>
      <c r="BA8190" s="4"/>
      <c r="BB8190" s="4"/>
    </row>
    <row r="8191" spans="15:54" x14ac:dyDescent="0.4">
      <c r="O8191" s="4"/>
      <c r="P8191" s="4"/>
      <c r="V8191" s="4"/>
      <c r="W8191" s="4"/>
      <c r="AG8191" s="9"/>
      <c r="AT8191" s="4"/>
      <c r="AU8191" s="4"/>
      <c r="BA8191" s="4"/>
      <c r="BB8191" s="4"/>
    </row>
    <row r="8192" spans="15:54" x14ac:dyDescent="0.4">
      <c r="O8192" s="4"/>
      <c r="P8192" s="4"/>
      <c r="V8192" s="4"/>
      <c r="W8192" s="4"/>
      <c r="AG8192" s="9"/>
      <c r="AT8192" s="4"/>
      <c r="AU8192" s="4"/>
      <c r="BA8192" s="4"/>
      <c r="BB8192" s="4"/>
    </row>
    <row r="8193" spans="15:54" x14ac:dyDescent="0.4">
      <c r="O8193" s="4"/>
      <c r="P8193" s="4"/>
      <c r="V8193" s="4"/>
      <c r="W8193" s="4"/>
      <c r="AG8193" s="9"/>
      <c r="AT8193" s="4"/>
      <c r="AU8193" s="4"/>
      <c r="BA8193" s="4"/>
      <c r="BB8193" s="4"/>
    </row>
    <row r="8194" spans="15:54" x14ac:dyDescent="0.4">
      <c r="O8194" s="4"/>
      <c r="P8194" s="4"/>
      <c r="V8194" s="4"/>
      <c r="W8194" s="4"/>
      <c r="AG8194" s="9"/>
      <c r="AT8194" s="4"/>
      <c r="AU8194" s="4"/>
      <c r="BA8194" s="4"/>
      <c r="BB8194" s="4"/>
    </row>
    <row r="8195" spans="15:54" x14ac:dyDescent="0.4">
      <c r="O8195" s="4"/>
      <c r="P8195" s="4"/>
      <c r="V8195" s="4"/>
      <c r="W8195" s="4"/>
      <c r="AG8195" s="9"/>
      <c r="AT8195" s="4"/>
      <c r="AU8195" s="4"/>
      <c r="BA8195" s="4"/>
      <c r="BB8195" s="4"/>
    </row>
    <row r="8196" spans="15:54" x14ac:dyDescent="0.4">
      <c r="O8196" s="4"/>
      <c r="P8196" s="4"/>
      <c r="V8196" s="4"/>
      <c r="W8196" s="4"/>
      <c r="AG8196" s="9"/>
      <c r="AT8196" s="4"/>
      <c r="AU8196" s="4"/>
      <c r="BA8196" s="4"/>
      <c r="BB8196" s="4"/>
    </row>
    <row r="8197" spans="15:54" x14ac:dyDescent="0.4">
      <c r="O8197" s="4"/>
      <c r="P8197" s="4"/>
      <c r="V8197" s="4"/>
      <c r="W8197" s="4"/>
      <c r="AG8197" s="9"/>
      <c r="AT8197" s="4"/>
      <c r="AU8197" s="4"/>
      <c r="BA8197" s="4"/>
      <c r="BB8197" s="4"/>
    </row>
    <row r="8198" spans="15:54" x14ac:dyDescent="0.4">
      <c r="O8198" s="4"/>
      <c r="P8198" s="4"/>
      <c r="V8198" s="4"/>
      <c r="W8198" s="4"/>
      <c r="AG8198" s="9"/>
      <c r="AT8198" s="4"/>
      <c r="AU8198" s="4"/>
      <c r="BA8198" s="4"/>
      <c r="BB8198" s="4"/>
    </row>
    <row r="8199" spans="15:54" x14ac:dyDescent="0.4">
      <c r="O8199" s="4"/>
      <c r="P8199" s="4"/>
      <c r="V8199" s="4"/>
      <c r="W8199" s="4"/>
      <c r="AG8199" s="9"/>
      <c r="AT8199" s="4"/>
      <c r="AU8199" s="4"/>
      <c r="BA8199" s="4"/>
      <c r="BB8199" s="4"/>
    </row>
    <row r="8200" spans="15:54" x14ac:dyDescent="0.4">
      <c r="O8200" s="4"/>
      <c r="P8200" s="4"/>
      <c r="V8200" s="4"/>
      <c r="W8200" s="4"/>
      <c r="AG8200" s="9"/>
      <c r="AT8200" s="4"/>
      <c r="AU8200" s="4"/>
      <c r="BA8200" s="4"/>
      <c r="BB8200" s="4"/>
    </row>
    <row r="8201" spans="15:54" x14ac:dyDescent="0.4">
      <c r="O8201" s="4"/>
      <c r="P8201" s="4"/>
      <c r="V8201" s="4"/>
      <c r="W8201" s="4"/>
      <c r="AG8201" s="9"/>
      <c r="AT8201" s="4"/>
      <c r="AU8201" s="4"/>
      <c r="BA8201" s="4"/>
      <c r="BB8201" s="4"/>
    </row>
    <row r="8202" spans="15:54" x14ac:dyDescent="0.4">
      <c r="O8202" s="4"/>
      <c r="P8202" s="4"/>
      <c r="V8202" s="4"/>
      <c r="W8202" s="4"/>
      <c r="AG8202" s="9"/>
      <c r="AT8202" s="4"/>
      <c r="AU8202" s="4"/>
      <c r="BA8202" s="4"/>
      <c r="BB8202" s="4"/>
    </row>
    <row r="8203" spans="15:54" x14ac:dyDescent="0.4">
      <c r="O8203" s="4"/>
      <c r="P8203" s="4"/>
      <c r="V8203" s="4"/>
      <c r="W8203" s="4"/>
      <c r="AG8203" s="9"/>
      <c r="AT8203" s="4"/>
      <c r="AU8203" s="4"/>
      <c r="BA8203" s="4"/>
      <c r="BB8203" s="4"/>
    </row>
    <row r="8204" spans="15:54" x14ac:dyDescent="0.4">
      <c r="O8204" s="4"/>
      <c r="P8204" s="4"/>
      <c r="V8204" s="4"/>
      <c r="W8204" s="4"/>
      <c r="AG8204" s="9"/>
      <c r="AT8204" s="4"/>
      <c r="AU8204" s="4"/>
      <c r="BA8204" s="4"/>
      <c r="BB8204" s="4"/>
    </row>
    <row r="8205" spans="15:54" x14ac:dyDescent="0.4">
      <c r="O8205" s="4"/>
      <c r="P8205" s="4"/>
      <c r="V8205" s="4"/>
      <c r="W8205" s="4"/>
      <c r="AG8205" s="9"/>
      <c r="AT8205" s="4"/>
      <c r="AU8205" s="4"/>
      <c r="BA8205" s="4"/>
      <c r="BB8205" s="4"/>
    </row>
    <row r="8206" spans="15:54" x14ac:dyDescent="0.4">
      <c r="AT8206" s="4"/>
      <c r="AU8206" s="4"/>
      <c r="BA8206" s="4"/>
      <c r="BB8206" s="4"/>
    </row>
    <row r="8207" spans="15:54" x14ac:dyDescent="0.4">
      <c r="O8207" s="4"/>
      <c r="P8207" s="4"/>
      <c r="V8207" s="4"/>
      <c r="W8207" s="4"/>
      <c r="AT8207" s="4"/>
      <c r="AU8207" s="4"/>
      <c r="BA8207" s="4"/>
      <c r="BB8207" s="4"/>
    </row>
    <row r="8208" spans="15:54" x14ac:dyDescent="0.4">
      <c r="O8208" s="4"/>
      <c r="P8208" s="4"/>
      <c r="V8208" s="4"/>
      <c r="W8208" s="4"/>
      <c r="AG8208" s="9"/>
      <c r="AT8208" s="4"/>
      <c r="AU8208" s="4"/>
      <c r="BA8208" s="4"/>
      <c r="BB8208" s="4"/>
    </row>
    <row r="8209" spans="15:54" x14ac:dyDescent="0.4">
      <c r="O8209" s="4"/>
      <c r="P8209" s="4"/>
      <c r="V8209" s="4"/>
      <c r="W8209" s="4"/>
      <c r="AG8209" s="9"/>
      <c r="AT8209" s="4"/>
      <c r="AU8209" s="4"/>
      <c r="BA8209" s="4"/>
      <c r="BB8209" s="4"/>
    </row>
    <row r="8210" spans="15:54" x14ac:dyDescent="0.4">
      <c r="O8210" s="4"/>
      <c r="P8210" s="4"/>
      <c r="V8210" s="4"/>
      <c r="W8210" s="4"/>
      <c r="AG8210" s="9"/>
      <c r="AT8210" s="4"/>
      <c r="AU8210" s="4"/>
      <c r="BA8210" s="4"/>
      <c r="BB8210" s="4"/>
    </row>
    <row r="8211" spans="15:54" x14ac:dyDescent="0.4">
      <c r="O8211" s="4"/>
      <c r="P8211" s="4"/>
      <c r="V8211" s="4"/>
      <c r="W8211" s="4"/>
      <c r="AG8211" s="9"/>
      <c r="AT8211" s="4"/>
      <c r="AU8211" s="4"/>
      <c r="BA8211" s="4"/>
      <c r="BB8211" s="4"/>
    </row>
    <row r="8212" spans="15:54" x14ac:dyDescent="0.4">
      <c r="O8212" s="4"/>
      <c r="P8212" s="4"/>
      <c r="V8212" s="4"/>
      <c r="W8212" s="4"/>
      <c r="AG8212" s="9"/>
      <c r="AT8212" s="4"/>
      <c r="AU8212" s="4"/>
      <c r="BA8212" s="4"/>
      <c r="BB8212" s="4"/>
    </row>
    <row r="8213" spans="15:54" x14ac:dyDescent="0.4">
      <c r="O8213" s="4"/>
      <c r="P8213" s="4"/>
      <c r="V8213" s="4"/>
      <c r="W8213" s="4"/>
      <c r="AG8213" s="9"/>
      <c r="AT8213" s="4"/>
      <c r="AU8213" s="4"/>
      <c r="BA8213" s="4"/>
      <c r="BB8213" s="4"/>
    </row>
    <row r="8214" spans="15:54" x14ac:dyDescent="0.4">
      <c r="O8214" s="4"/>
      <c r="P8214" s="4"/>
      <c r="V8214" s="4"/>
      <c r="W8214" s="4"/>
      <c r="AG8214" s="9"/>
      <c r="AT8214" s="4"/>
      <c r="AU8214" s="4"/>
      <c r="BA8214" s="4"/>
      <c r="BB8214" s="4"/>
    </row>
    <row r="8215" spans="15:54" x14ac:dyDescent="0.4">
      <c r="O8215" s="4"/>
      <c r="P8215" s="4"/>
      <c r="V8215" s="4"/>
      <c r="W8215" s="4"/>
      <c r="AG8215" s="9"/>
      <c r="AT8215" s="4"/>
      <c r="AU8215" s="4"/>
      <c r="BA8215" s="4"/>
      <c r="BB8215" s="4"/>
    </row>
    <row r="8216" spans="15:54" x14ac:dyDescent="0.4">
      <c r="O8216" s="4"/>
      <c r="P8216" s="4"/>
      <c r="V8216" s="4"/>
      <c r="W8216" s="4"/>
      <c r="AG8216" s="9"/>
      <c r="AT8216" s="4"/>
      <c r="AU8216" s="4"/>
      <c r="BA8216" s="4"/>
      <c r="BB8216" s="4"/>
    </row>
    <row r="8217" spans="15:54" x14ac:dyDescent="0.4">
      <c r="O8217" s="4"/>
      <c r="P8217" s="4"/>
      <c r="V8217" s="4"/>
      <c r="W8217" s="4"/>
      <c r="AG8217" s="9"/>
      <c r="AT8217" s="4"/>
      <c r="AU8217" s="4"/>
      <c r="BA8217" s="4"/>
      <c r="BB8217" s="4"/>
    </row>
    <row r="8218" spans="15:54" x14ac:dyDescent="0.4">
      <c r="O8218" s="4"/>
      <c r="P8218" s="4"/>
      <c r="V8218" s="4"/>
      <c r="W8218" s="4"/>
      <c r="AG8218" s="9"/>
      <c r="AT8218" s="4"/>
      <c r="AU8218" s="4"/>
      <c r="BA8218" s="4"/>
      <c r="BB8218" s="4"/>
    </row>
    <row r="8219" spans="15:54" x14ac:dyDescent="0.4">
      <c r="O8219" s="4"/>
      <c r="P8219" s="4"/>
      <c r="V8219" s="4"/>
      <c r="W8219" s="4"/>
      <c r="AG8219" s="9"/>
      <c r="AT8219" s="4"/>
      <c r="AU8219" s="4"/>
      <c r="BA8219" s="4"/>
      <c r="BB8219" s="4"/>
    </row>
    <row r="8220" spans="15:54" x14ac:dyDescent="0.4">
      <c r="O8220" s="4"/>
      <c r="P8220" s="4"/>
      <c r="V8220" s="4"/>
      <c r="W8220" s="4"/>
      <c r="AG8220" s="9"/>
      <c r="AT8220" s="4"/>
      <c r="AU8220" s="4"/>
      <c r="BA8220" s="4"/>
      <c r="BB8220" s="4"/>
    </row>
    <row r="8221" spans="15:54" x14ac:dyDescent="0.4">
      <c r="O8221" s="4"/>
      <c r="P8221" s="4"/>
      <c r="V8221" s="4"/>
      <c r="W8221" s="4"/>
      <c r="AG8221" s="9"/>
      <c r="AT8221" s="4"/>
      <c r="AU8221" s="4"/>
      <c r="BA8221" s="4"/>
      <c r="BB8221" s="4"/>
    </row>
    <row r="8222" spans="15:54" x14ac:dyDescent="0.4">
      <c r="O8222" s="4"/>
      <c r="P8222" s="4"/>
      <c r="V8222" s="4"/>
      <c r="W8222" s="4"/>
      <c r="AG8222" s="9"/>
      <c r="AT8222" s="4"/>
      <c r="AU8222" s="4"/>
      <c r="BA8222" s="4"/>
      <c r="BB8222" s="4"/>
    </row>
    <row r="8223" spans="15:54" x14ac:dyDescent="0.4">
      <c r="O8223" s="4"/>
      <c r="P8223" s="4"/>
      <c r="V8223" s="4"/>
      <c r="W8223" s="4"/>
      <c r="AG8223" s="9"/>
      <c r="AT8223" s="4"/>
      <c r="AU8223" s="4"/>
      <c r="BA8223" s="4"/>
      <c r="BB8223" s="4"/>
    </row>
    <row r="8224" spans="15:54" x14ac:dyDescent="0.4">
      <c r="O8224" s="4"/>
      <c r="P8224" s="4"/>
      <c r="V8224" s="4"/>
      <c r="W8224" s="4"/>
      <c r="AG8224" s="9"/>
      <c r="AT8224" s="4"/>
      <c r="AU8224" s="4"/>
      <c r="BA8224" s="4"/>
      <c r="BB8224" s="4"/>
    </row>
    <row r="8225" spans="15:54" x14ac:dyDescent="0.4">
      <c r="O8225" s="4"/>
      <c r="P8225" s="4"/>
      <c r="V8225" s="4"/>
      <c r="W8225" s="4"/>
      <c r="AG8225" s="9"/>
      <c r="AT8225" s="4"/>
      <c r="AU8225" s="4"/>
      <c r="BA8225" s="4"/>
      <c r="BB8225" s="4"/>
    </row>
    <row r="8226" spans="15:54" x14ac:dyDescent="0.4">
      <c r="O8226" s="4"/>
      <c r="P8226" s="4"/>
      <c r="V8226" s="4"/>
      <c r="W8226" s="4"/>
      <c r="AG8226" s="9"/>
      <c r="AT8226" s="4"/>
      <c r="AU8226" s="4"/>
      <c r="BA8226" s="4"/>
      <c r="BB8226" s="4"/>
    </row>
    <row r="8227" spans="15:54" x14ac:dyDescent="0.4">
      <c r="O8227" s="4"/>
      <c r="P8227" s="4"/>
      <c r="V8227" s="4"/>
      <c r="W8227" s="4"/>
      <c r="AT8227" s="4"/>
      <c r="AU8227" s="4"/>
      <c r="BA8227" s="4"/>
      <c r="BB8227" s="4"/>
    </row>
    <row r="8228" spans="15:54" x14ac:dyDescent="0.4">
      <c r="O8228" s="4"/>
      <c r="P8228" s="4"/>
      <c r="V8228" s="4"/>
      <c r="W8228" s="4"/>
      <c r="AG8228" s="9"/>
      <c r="AT8228" s="4"/>
      <c r="AU8228" s="4"/>
      <c r="BA8228" s="4"/>
      <c r="BB8228" s="4"/>
    </row>
    <row r="8229" spans="15:54" x14ac:dyDescent="0.4">
      <c r="O8229" s="4"/>
      <c r="P8229" s="4"/>
      <c r="V8229" s="4"/>
      <c r="W8229" s="4"/>
      <c r="AG8229" s="9"/>
      <c r="AT8229" s="4"/>
      <c r="AU8229" s="4"/>
      <c r="BA8229" s="4"/>
      <c r="BB8229" s="4"/>
    </row>
    <row r="8230" spans="15:54" x14ac:dyDescent="0.4">
      <c r="O8230" s="4"/>
      <c r="P8230" s="4"/>
      <c r="V8230" s="4"/>
      <c r="W8230" s="4"/>
      <c r="AG8230" s="9"/>
      <c r="AT8230" s="4"/>
      <c r="AU8230" s="4"/>
      <c r="BA8230" s="4"/>
      <c r="BB8230" s="4"/>
    </row>
    <row r="8231" spans="15:54" x14ac:dyDescent="0.4">
      <c r="O8231" s="4"/>
      <c r="P8231" s="4"/>
      <c r="V8231" s="4"/>
      <c r="W8231" s="4"/>
      <c r="AG8231" s="9"/>
      <c r="AT8231" s="4"/>
      <c r="AU8231" s="4"/>
      <c r="BA8231" s="4"/>
      <c r="BB8231" s="4"/>
    </row>
    <row r="8232" spans="15:54" x14ac:dyDescent="0.4">
      <c r="O8232" s="4"/>
      <c r="P8232" s="4"/>
      <c r="V8232" s="4"/>
      <c r="W8232" s="4"/>
      <c r="AG8232" s="9"/>
      <c r="AT8232" s="4"/>
      <c r="AU8232" s="4"/>
      <c r="BA8232" s="4"/>
      <c r="BB8232" s="4"/>
    </row>
    <row r="8233" spans="15:54" x14ac:dyDescent="0.4">
      <c r="O8233" s="4"/>
      <c r="P8233" s="4"/>
      <c r="V8233" s="4"/>
      <c r="W8233" s="4"/>
      <c r="AG8233" s="9"/>
      <c r="AT8233" s="4"/>
      <c r="AU8233" s="4"/>
      <c r="BA8233" s="4"/>
      <c r="BB8233" s="4"/>
    </row>
    <row r="8234" spans="15:54" x14ac:dyDescent="0.4">
      <c r="O8234" s="4"/>
      <c r="P8234" s="4"/>
      <c r="V8234" s="4"/>
      <c r="W8234" s="4"/>
      <c r="AG8234" s="9"/>
      <c r="AT8234" s="4"/>
      <c r="AU8234" s="4"/>
      <c r="BA8234" s="4"/>
      <c r="BB8234" s="4"/>
    </row>
    <row r="8235" spans="15:54" x14ac:dyDescent="0.4">
      <c r="O8235" s="4"/>
      <c r="P8235" s="4"/>
      <c r="V8235" s="4"/>
      <c r="W8235" s="4"/>
      <c r="AG8235" s="9"/>
      <c r="AT8235" s="4"/>
      <c r="AU8235" s="4"/>
      <c r="BA8235" s="4"/>
      <c r="BB8235" s="4"/>
    </row>
    <row r="8236" spans="15:54" x14ac:dyDescent="0.4">
      <c r="O8236" s="4"/>
      <c r="P8236" s="4"/>
      <c r="V8236" s="4"/>
      <c r="W8236" s="4"/>
      <c r="AG8236" s="9"/>
      <c r="AT8236" s="4"/>
      <c r="AU8236" s="4"/>
      <c r="BA8236" s="4"/>
      <c r="BB8236" s="4"/>
    </row>
    <row r="8237" spans="15:54" x14ac:dyDescent="0.4">
      <c r="O8237" s="4"/>
      <c r="P8237" s="4"/>
      <c r="V8237" s="4"/>
      <c r="W8237" s="4"/>
      <c r="AG8237" s="9"/>
      <c r="AT8237" s="4"/>
      <c r="AU8237" s="4"/>
      <c r="BA8237" s="4"/>
      <c r="BB8237" s="4"/>
    </row>
    <row r="8238" spans="15:54" x14ac:dyDescent="0.4">
      <c r="O8238" s="4"/>
      <c r="P8238" s="4"/>
      <c r="V8238" s="4"/>
      <c r="W8238" s="4"/>
      <c r="AG8238" s="9"/>
      <c r="AT8238" s="4"/>
      <c r="AU8238" s="4"/>
      <c r="BA8238" s="4"/>
      <c r="BB8238" s="4"/>
    </row>
    <row r="8239" spans="15:54" x14ac:dyDescent="0.4">
      <c r="O8239" s="4"/>
      <c r="P8239" s="4"/>
      <c r="V8239" s="4"/>
      <c r="W8239" s="4"/>
      <c r="AG8239" s="9"/>
      <c r="AT8239" s="4"/>
      <c r="AU8239" s="4"/>
      <c r="BA8239" s="4"/>
      <c r="BB8239" s="4"/>
    </row>
    <row r="8240" spans="15:54" x14ac:dyDescent="0.4">
      <c r="O8240" s="4"/>
      <c r="P8240" s="4"/>
      <c r="V8240" s="4"/>
      <c r="W8240" s="4"/>
      <c r="AG8240" s="9"/>
      <c r="AT8240" s="4"/>
      <c r="AU8240" s="4"/>
      <c r="BA8240" s="4"/>
      <c r="BB8240" s="4"/>
    </row>
    <row r="8241" spans="15:54" x14ac:dyDescent="0.4">
      <c r="O8241" s="4"/>
      <c r="P8241" s="4"/>
      <c r="V8241" s="4"/>
      <c r="W8241" s="4"/>
      <c r="AG8241" s="9"/>
      <c r="AT8241" s="4"/>
      <c r="AU8241" s="4"/>
      <c r="BA8241" s="4"/>
      <c r="BB8241" s="4"/>
    </row>
    <row r="8242" spans="15:54" x14ac:dyDescent="0.4">
      <c r="O8242" s="4"/>
      <c r="P8242" s="4"/>
      <c r="V8242" s="4"/>
      <c r="W8242" s="4"/>
      <c r="AG8242" s="9"/>
      <c r="AT8242" s="4"/>
      <c r="AU8242" s="4"/>
      <c r="BA8242" s="4"/>
      <c r="BB8242" s="4"/>
    </row>
    <row r="8243" spans="15:54" x14ac:dyDescent="0.4">
      <c r="O8243" s="4"/>
      <c r="P8243" s="4"/>
      <c r="V8243" s="4"/>
      <c r="W8243" s="4"/>
      <c r="AG8243" s="9"/>
      <c r="AT8243" s="4"/>
      <c r="AU8243" s="4"/>
      <c r="BA8243" s="4"/>
      <c r="BB8243" s="4"/>
    </row>
    <row r="8244" spans="15:54" x14ac:dyDescent="0.4">
      <c r="O8244" s="4"/>
      <c r="P8244" s="4"/>
      <c r="V8244" s="4"/>
      <c r="W8244" s="4"/>
      <c r="AG8244" s="9"/>
      <c r="AT8244" s="4"/>
      <c r="AU8244" s="4"/>
      <c r="BA8244" s="4"/>
      <c r="BB8244" s="4"/>
    </row>
    <row r="8245" spans="15:54" x14ac:dyDescent="0.4">
      <c r="O8245" s="4"/>
      <c r="P8245" s="4"/>
      <c r="V8245" s="4"/>
      <c r="W8245" s="4"/>
      <c r="AG8245" s="9"/>
      <c r="AT8245" s="4"/>
      <c r="AU8245" s="4"/>
      <c r="BA8245" s="4"/>
      <c r="BB8245" s="4"/>
    </row>
    <row r="8246" spans="15:54" x14ac:dyDescent="0.4">
      <c r="O8246" s="4"/>
      <c r="P8246" s="4"/>
      <c r="V8246" s="4"/>
      <c r="W8246" s="4"/>
      <c r="AG8246" s="9"/>
      <c r="AT8246" s="4"/>
      <c r="AU8246" s="4"/>
      <c r="BA8246" s="4"/>
      <c r="BB8246" s="4"/>
    </row>
    <row r="8247" spans="15:54" x14ac:dyDescent="0.4">
      <c r="O8247" s="4"/>
      <c r="P8247" s="4"/>
      <c r="V8247" s="4"/>
      <c r="W8247" s="4"/>
      <c r="AG8247" s="9"/>
      <c r="AT8247" s="4"/>
      <c r="AU8247" s="4"/>
      <c r="BA8247" s="4"/>
      <c r="BB8247" s="4"/>
    </row>
    <row r="8248" spans="15:54" x14ac:dyDescent="0.4">
      <c r="O8248" s="4"/>
      <c r="P8248" s="4"/>
      <c r="V8248" s="4"/>
      <c r="W8248" s="4"/>
      <c r="AG8248" s="9"/>
      <c r="AT8248" s="4"/>
      <c r="AU8248" s="4"/>
      <c r="BA8248" s="4"/>
      <c r="BB8248" s="4"/>
    </row>
    <row r="8249" spans="15:54" x14ac:dyDescent="0.4">
      <c r="O8249" s="4"/>
      <c r="P8249" s="4"/>
      <c r="V8249" s="4"/>
      <c r="W8249" s="4"/>
      <c r="AG8249" s="9"/>
      <c r="AT8249" s="4"/>
      <c r="AU8249" s="4"/>
      <c r="BA8249" s="4"/>
      <c r="BB8249" s="4"/>
    </row>
    <row r="8250" spans="15:54" x14ac:dyDescent="0.4">
      <c r="O8250" s="4"/>
      <c r="P8250" s="4"/>
      <c r="V8250" s="4"/>
      <c r="W8250" s="4"/>
      <c r="AG8250" s="9"/>
      <c r="AT8250" s="4"/>
      <c r="AU8250" s="4"/>
      <c r="BA8250" s="4"/>
      <c r="BB8250" s="4"/>
    </row>
    <row r="8251" spans="15:54" x14ac:dyDescent="0.4">
      <c r="O8251" s="4"/>
      <c r="P8251" s="4"/>
      <c r="V8251" s="4"/>
      <c r="W8251" s="4"/>
      <c r="AG8251" s="9"/>
      <c r="AT8251" s="4"/>
      <c r="AU8251" s="4"/>
      <c r="BA8251" s="4"/>
      <c r="BB8251" s="4"/>
    </row>
    <row r="8252" spans="15:54" x14ac:dyDescent="0.4">
      <c r="O8252" s="4"/>
      <c r="P8252" s="4"/>
      <c r="V8252" s="4"/>
      <c r="W8252" s="4"/>
      <c r="AG8252" s="9"/>
      <c r="AT8252" s="4"/>
      <c r="AU8252" s="4"/>
      <c r="BA8252" s="4"/>
      <c r="BB8252" s="4"/>
    </row>
    <row r="8253" spans="15:54" x14ac:dyDescent="0.4">
      <c r="O8253" s="4"/>
      <c r="P8253" s="4"/>
      <c r="V8253" s="4"/>
      <c r="W8253" s="4"/>
      <c r="AG8253" s="9"/>
      <c r="AT8253" s="4"/>
      <c r="AU8253" s="4"/>
      <c r="BA8253" s="4"/>
      <c r="BB8253" s="4"/>
    </row>
    <row r="8254" spans="15:54" x14ac:dyDescent="0.4">
      <c r="O8254" s="4"/>
      <c r="P8254" s="4"/>
      <c r="V8254" s="4"/>
      <c r="W8254" s="4"/>
      <c r="AG8254" s="9"/>
      <c r="AT8254" s="4"/>
      <c r="AU8254" s="4"/>
      <c r="BA8254" s="4"/>
      <c r="BB8254" s="4"/>
    </row>
    <row r="8255" spans="15:54" x14ac:dyDescent="0.4">
      <c r="O8255" s="4"/>
      <c r="P8255" s="4"/>
      <c r="V8255" s="4"/>
      <c r="W8255" s="4"/>
      <c r="AG8255" s="9"/>
      <c r="AT8255" s="4"/>
      <c r="AU8255" s="4"/>
      <c r="BA8255" s="4"/>
      <c r="BB8255" s="4"/>
    </row>
    <row r="8256" spans="15:54" x14ac:dyDescent="0.4">
      <c r="O8256" s="4"/>
      <c r="P8256" s="4"/>
      <c r="V8256" s="4"/>
      <c r="W8256" s="4"/>
      <c r="AG8256" s="9"/>
      <c r="AT8256" s="4"/>
      <c r="AU8256" s="4"/>
      <c r="BA8256" s="4"/>
      <c r="BB8256" s="4"/>
    </row>
    <row r="8257" spans="15:54" x14ac:dyDescent="0.4">
      <c r="O8257" s="4"/>
      <c r="P8257" s="4"/>
      <c r="V8257" s="4"/>
      <c r="W8257" s="4"/>
      <c r="AG8257" s="9"/>
      <c r="AT8257" s="4"/>
      <c r="AU8257" s="4"/>
      <c r="BA8257" s="4"/>
      <c r="BB8257" s="4"/>
    </row>
    <row r="8258" spans="15:54" x14ac:dyDescent="0.4">
      <c r="O8258" s="4"/>
      <c r="P8258" s="4"/>
      <c r="V8258" s="4"/>
      <c r="W8258" s="4"/>
      <c r="AG8258" s="9"/>
      <c r="AT8258" s="4"/>
      <c r="AU8258" s="4"/>
      <c r="BA8258" s="4"/>
      <c r="BB8258" s="4"/>
    </row>
    <row r="8259" spans="15:54" x14ac:dyDescent="0.4">
      <c r="O8259" s="4"/>
      <c r="P8259" s="4"/>
      <c r="V8259" s="4"/>
      <c r="W8259" s="4"/>
      <c r="AG8259" s="9"/>
      <c r="AT8259" s="4"/>
      <c r="AU8259" s="4"/>
      <c r="BA8259" s="4"/>
      <c r="BB8259" s="4"/>
    </row>
    <row r="8260" spans="15:54" x14ac:dyDescent="0.4">
      <c r="O8260" s="4"/>
      <c r="P8260" s="4"/>
      <c r="V8260" s="4"/>
      <c r="W8260" s="4"/>
      <c r="AG8260" s="9"/>
      <c r="AT8260" s="4"/>
      <c r="AU8260" s="4"/>
      <c r="BA8260" s="4"/>
      <c r="BB8260" s="4"/>
    </row>
    <row r="8261" spans="15:54" x14ac:dyDescent="0.4">
      <c r="O8261" s="4"/>
      <c r="P8261" s="4"/>
      <c r="V8261" s="4"/>
      <c r="W8261" s="4"/>
      <c r="AG8261" s="9"/>
      <c r="AT8261" s="4"/>
      <c r="AU8261" s="4"/>
      <c r="BA8261" s="4"/>
      <c r="BB8261" s="4"/>
    </row>
    <row r="8262" spans="15:54" x14ac:dyDescent="0.4">
      <c r="O8262" s="4"/>
      <c r="P8262" s="4"/>
      <c r="V8262" s="4"/>
      <c r="W8262" s="4"/>
      <c r="AG8262" s="9"/>
      <c r="AT8262" s="4"/>
      <c r="AU8262" s="4"/>
      <c r="BA8262" s="4"/>
      <c r="BB8262" s="4"/>
    </row>
    <row r="8263" spans="15:54" x14ac:dyDescent="0.4">
      <c r="O8263" s="4"/>
      <c r="P8263" s="4"/>
      <c r="V8263" s="4"/>
      <c r="W8263" s="4"/>
      <c r="AG8263" s="9"/>
      <c r="AT8263" s="4"/>
      <c r="AU8263" s="4"/>
      <c r="BA8263" s="4"/>
      <c r="BB8263" s="4"/>
    </row>
    <row r="8264" spans="15:54" x14ac:dyDescent="0.4">
      <c r="O8264" s="4"/>
      <c r="P8264" s="4"/>
      <c r="V8264" s="4"/>
      <c r="W8264" s="4"/>
      <c r="AG8264" s="9"/>
      <c r="AT8264" s="4"/>
      <c r="AU8264" s="4"/>
      <c r="BA8264" s="4"/>
      <c r="BB8264" s="4"/>
    </row>
    <row r="8265" spans="15:54" x14ac:dyDescent="0.4">
      <c r="O8265" s="4"/>
      <c r="P8265" s="4"/>
      <c r="V8265" s="4"/>
      <c r="W8265" s="4"/>
      <c r="AG8265" s="9"/>
      <c r="AT8265" s="4"/>
      <c r="AU8265" s="4"/>
      <c r="BA8265" s="4"/>
      <c r="BB8265" s="4"/>
    </row>
    <row r="8266" spans="15:54" x14ac:dyDescent="0.4">
      <c r="O8266" s="4"/>
      <c r="P8266" s="4"/>
      <c r="V8266" s="4"/>
      <c r="W8266" s="4"/>
      <c r="AG8266" s="9"/>
      <c r="AT8266" s="4"/>
      <c r="AU8266" s="4"/>
      <c r="BA8266" s="4"/>
      <c r="BB8266" s="4"/>
    </row>
    <row r="8267" spans="15:54" x14ac:dyDescent="0.4">
      <c r="O8267" s="4"/>
      <c r="P8267" s="4"/>
      <c r="V8267" s="4"/>
      <c r="W8267" s="4"/>
      <c r="AG8267" s="9"/>
      <c r="AT8267" s="4"/>
      <c r="AU8267" s="4"/>
      <c r="BA8267" s="4"/>
      <c r="BB8267" s="4"/>
    </row>
    <row r="8268" spans="15:54" x14ac:dyDescent="0.4">
      <c r="O8268" s="4"/>
      <c r="P8268" s="4"/>
      <c r="V8268" s="4"/>
      <c r="W8268" s="4"/>
      <c r="AG8268" s="9"/>
      <c r="AT8268" s="4"/>
      <c r="AU8268" s="4"/>
      <c r="BA8268" s="4"/>
      <c r="BB8268" s="4"/>
    </row>
    <row r="8269" spans="15:54" x14ac:dyDescent="0.4">
      <c r="O8269" s="4"/>
      <c r="P8269" s="4"/>
      <c r="V8269" s="4"/>
      <c r="W8269" s="4"/>
      <c r="AG8269" s="9"/>
      <c r="AT8269" s="4"/>
      <c r="AU8269" s="4"/>
      <c r="BA8269" s="4"/>
      <c r="BB8269" s="4"/>
    </row>
    <row r="8270" spans="15:54" x14ac:dyDescent="0.4">
      <c r="O8270" s="4"/>
      <c r="P8270" s="4"/>
      <c r="V8270" s="4"/>
      <c r="W8270" s="4"/>
      <c r="AG8270" s="9"/>
      <c r="AT8270" s="4"/>
      <c r="AU8270" s="4"/>
      <c r="BA8270" s="4"/>
      <c r="BB8270" s="4"/>
    </row>
    <row r="8271" spans="15:54" x14ac:dyDescent="0.4">
      <c r="O8271" s="4"/>
      <c r="P8271" s="4"/>
      <c r="V8271" s="4"/>
      <c r="W8271" s="4"/>
      <c r="AG8271" s="9"/>
      <c r="AT8271" s="4"/>
      <c r="AU8271" s="4"/>
      <c r="BA8271" s="4"/>
      <c r="BB8271" s="4"/>
    </row>
    <row r="8272" spans="15:54" x14ac:dyDescent="0.4">
      <c r="O8272" s="4"/>
      <c r="P8272" s="4"/>
      <c r="V8272" s="4"/>
      <c r="W8272" s="4"/>
      <c r="AG8272" s="9"/>
      <c r="AT8272" s="4"/>
      <c r="AU8272" s="4"/>
      <c r="BA8272" s="4"/>
      <c r="BB8272" s="4"/>
    </row>
    <row r="8273" spans="15:54" x14ac:dyDescent="0.4">
      <c r="O8273" s="4"/>
      <c r="P8273" s="4"/>
      <c r="V8273" s="4"/>
      <c r="W8273" s="4"/>
      <c r="AG8273" s="9"/>
      <c r="AT8273" s="4"/>
      <c r="AU8273" s="4"/>
      <c r="BA8273" s="4"/>
      <c r="BB8273" s="4"/>
    </row>
    <row r="8274" spans="15:54" x14ac:dyDescent="0.4">
      <c r="O8274" s="4"/>
      <c r="P8274" s="4"/>
      <c r="V8274" s="4"/>
      <c r="W8274" s="4"/>
      <c r="AG8274" s="9"/>
      <c r="AT8274" s="4"/>
      <c r="AU8274" s="4"/>
      <c r="BA8274" s="4"/>
      <c r="BB8274" s="4"/>
    </row>
    <row r="8275" spans="15:54" x14ac:dyDescent="0.4">
      <c r="O8275" s="4"/>
      <c r="P8275" s="4"/>
      <c r="V8275" s="4"/>
      <c r="W8275" s="4"/>
      <c r="AG8275" s="9"/>
      <c r="AT8275" s="4"/>
      <c r="AU8275" s="4"/>
      <c r="BA8275" s="4"/>
      <c r="BB8275" s="4"/>
    </row>
    <row r="8276" spans="15:54" x14ac:dyDescent="0.4">
      <c r="O8276" s="4"/>
      <c r="P8276" s="4"/>
      <c r="V8276" s="4"/>
      <c r="W8276" s="4"/>
      <c r="AG8276" s="9"/>
      <c r="AT8276" s="4"/>
      <c r="AU8276" s="4"/>
      <c r="BA8276" s="4"/>
      <c r="BB8276" s="4"/>
    </row>
    <row r="8277" spans="15:54" x14ac:dyDescent="0.4">
      <c r="O8277" s="4"/>
      <c r="P8277" s="4"/>
      <c r="V8277" s="4"/>
      <c r="W8277" s="4"/>
      <c r="AG8277" s="9"/>
      <c r="AT8277" s="4"/>
      <c r="AU8277" s="4"/>
      <c r="BA8277" s="4"/>
      <c r="BB8277" s="4"/>
    </row>
    <row r="8278" spans="15:54" x14ac:dyDescent="0.4">
      <c r="O8278" s="4"/>
      <c r="P8278" s="4"/>
      <c r="V8278" s="4"/>
      <c r="W8278" s="4"/>
      <c r="AG8278" s="9"/>
      <c r="AT8278" s="4"/>
      <c r="AU8278" s="4"/>
      <c r="BA8278" s="4"/>
      <c r="BB8278" s="4"/>
    </row>
    <row r="8279" spans="15:54" x14ac:dyDescent="0.4">
      <c r="O8279" s="4"/>
      <c r="P8279" s="4"/>
      <c r="V8279" s="4"/>
      <c r="W8279" s="4"/>
      <c r="AG8279" s="9"/>
      <c r="AT8279" s="4"/>
      <c r="AU8279" s="4"/>
      <c r="BA8279" s="4"/>
      <c r="BB8279" s="4"/>
    </row>
    <row r="8280" spans="15:54" x14ac:dyDescent="0.4">
      <c r="O8280" s="4"/>
      <c r="P8280" s="4"/>
      <c r="V8280" s="4"/>
      <c r="W8280" s="4"/>
      <c r="AG8280" s="9"/>
      <c r="AT8280" s="4"/>
      <c r="AU8280" s="4"/>
      <c r="BA8280" s="4"/>
      <c r="BB8280" s="4"/>
    </row>
    <row r="8281" spans="15:54" x14ac:dyDescent="0.4">
      <c r="O8281" s="4"/>
      <c r="P8281" s="4"/>
      <c r="V8281" s="4"/>
      <c r="W8281" s="4"/>
      <c r="AG8281" s="9"/>
      <c r="AT8281" s="4"/>
      <c r="AU8281" s="4"/>
      <c r="BA8281" s="4"/>
      <c r="BB8281" s="4"/>
    </row>
    <row r="8282" spans="15:54" x14ac:dyDescent="0.4">
      <c r="O8282" s="4"/>
      <c r="P8282" s="4"/>
      <c r="V8282" s="4"/>
      <c r="W8282" s="4"/>
      <c r="AG8282" s="9"/>
      <c r="AT8282" s="4"/>
      <c r="AU8282" s="4"/>
      <c r="BA8282" s="4"/>
      <c r="BB8282" s="4"/>
    </row>
    <row r="8283" spans="15:54" x14ac:dyDescent="0.4">
      <c r="O8283" s="4"/>
      <c r="P8283" s="4"/>
      <c r="V8283" s="4"/>
      <c r="W8283" s="4"/>
      <c r="AG8283" s="9"/>
      <c r="AT8283" s="4"/>
      <c r="AU8283" s="4"/>
      <c r="BA8283" s="4"/>
      <c r="BB8283" s="4"/>
    </row>
    <row r="8284" spans="15:54" x14ac:dyDescent="0.4">
      <c r="O8284" s="4"/>
      <c r="P8284" s="4"/>
      <c r="V8284" s="4"/>
      <c r="W8284" s="4"/>
      <c r="AG8284" s="9"/>
      <c r="AT8284" s="4"/>
      <c r="AU8284" s="4"/>
      <c r="BA8284" s="4"/>
      <c r="BB8284" s="4"/>
    </row>
    <row r="8285" spans="15:54" x14ac:dyDescent="0.4">
      <c r="O8285" s="4"/>
      <c r="P8285" s="4"/>
      <c r="V8285" s="4"/>
      <c r="W8285" s="4"/>
      <c r="AG8285" s="9"/>
      <c r="AT8285" s="4"/>
      <c r="AU8285" s="4"/>
      <c r="BA8285" s="4"/>
      <c r="BB8285" s="4"/>
    </row>
    <row r="8286" spans="15:54" x14ac:dyDescent="0.4">
      <c r="O8286" s="4"/>
      <c r="P8286" s="4"/>
      <c r="V8286" s="4"/>
      <c r="W8286" s="4"/>
      <c r="AG8286" s="9"/>
      <c r="AT8286" s="4"/>
      <c r="AU8286" s="4"/>
      <c r="BA8286" s="4"/>
      <c r="BB8286" s="4"/>
    </row>
    <row r="8287" spans="15:54" x14ac:dyDescent="0.4">
      <c r="O8287" s="4"/>
      <c r="P8287" s="4"/>
      <c r="V8287" s="4"/>
      <c r="W8287" s="4"/>
      <c r="AG8287" s="9"/>
      <c r="AT8287" s="4"/>
      <c r="AU8287" s="4"/>
      <c r="BA8287" s="4"/>
      <c r="BB8287" s="4"/>
    </row>
    <row r="8288" spans="15:54" x14ac:dyDescent="0.4">
      <c r="O8288" s="4"/>
      <c r="P8288" s="4"/>
      <c r="V8288" s="4"/>
      <c r="W8288" s="4"/>
      <c r="AT8288" s="4"/>
      <c r="AU8288" s="4"/>
      <c r="BA8288" s="4"/>
      <c r="BB8288" s="4"/>
    </row>
    <row r="8289" spans="15:54" x14ac:dyDescent="0.4">
      <c r="O8289" s="4"/>
      <c r="P8289" s="4"/>
      <c r="V8289" s="4"/>
      <c r="W8289" s="4"/>
      <c r="AG8289" s="9"/>
      <c r="AT8289" s="4"/>
      <c r="AU8289" s="4"/>
      <c r="BA8289" s="4"/>
      <c r="BB8289" s="4"/>
    </row>
    <row r="8290" spans="15:54" x14ac:dyDescent="0.4">
      <c r="O8290" s="4"/>
      <c r="P8290" s="4"/>
      <c r="V8290" s="4"/>
      <c r="W8290" s="4"/>
      <c r="AG8290" s="9"/>
      <c r="AT8290" s="4"/>
      <c r="AU8290" s="4"/>
      <c r="BA8290" s="4"/>
      <c r="BB8290" s="4"/>
    </row>
    <row r="8291" spans="15:54" x14ac:dyDescent="0.4">
      <c r="O8291" s="4"/>
      <c r="P8291" s="4"/>
      <c r="V8291" s="4"/>
      <c r="W8291" s="4"/>
      <c r="AG8291" s="9"/>
      <c r="AT8291" s="4"/>
      <c r="AU8291" s="4"/>
      <c r="BA8291" s="4"/>
      <c r="BB8291" s="4"/>
    </row>
    <row r="8292" spans="15:54" x14ac:dyDescent="0.4">
      <c r="O8292" s="4"/>
      <c r="P8292" s="4"/>
      <c r="V8292" s="4"/>
      <c r="W8292" s="4"/>
      <c r="AG8292" s="9"/>
      <c r="AT8292" s="4"/>
      <c r="AU8292" s="4"/>
      <c r="BA8292" s="4"/>
      <c r="BB8292" s="4"/>
    </row>
    <row r="8293" spans="15:54" x14ac:dyDescent="0.4">
      <c r="O8293" s="4"/>
      <c r="P8293" s="4"/>
      <c r="V8293" s="4"/>
      <c r="W8293" s="4"/>
      <c r="AG8293" s="9"/>
      <c r="AT8293" s="4"/>
      <c r="AU8293" s="4"/>
      <c r="BA8293" s="4"/>
      <c r="BB8293" s="4"/>
    </row>
    <row r="8294" spans="15:54" x14ac:dyDescent="0.4">
      <c r="O8294" s="4"/>
      <c r="P8294" s="4"/>
      <c r="V8294" s="4"/>
      <c r="W8294" s="4"/>
      <c r="AG8294" s="9"/>
      <c r="AT8294" s="4"/>
      <c r="AU8294" s="4"/>
      <c r="BA8294" s="4"/>
      <c r="BB8294" s="4"/>
    </row>
    <row r="8295" spans="15:54" x14ac:dyDescent="0.4">
      <c r="O8295" s="4"/>
      <c r="P8295" s="4"/>
      <c r="V8295" s="4"/>
      <c r="W8295" s="4"/>
      <c r="AG8295" s="9"/>
      <c r="AT8295" s="4"/>
      <c r="AU8295" s="4"/>
      <c r="BA8295" s="4"/>
      <c r="BB8295" s="4"/>
    </row>
    <row r="8296" spans="15:54" x14ac:dyDescent="0.4">
      <c r="O8296" s="4"/>
      <c r="P8296" s="4"/>
      <c r="V8296" s="4"/>
      <c r="W8296" s="4"/>
      <c r="AG8296" s="9"/>
      <c r="AT8296" s="4"/>
      <c r="AU8296" s="4"/>
      <c r="BA8296" s="4"/>
      <c r="BB8296" s="4"/>
    </row>
    <row r="8297" spans="15:54" x14ac:dyDescent="0.4">
      <c r="O8297" s="4"/>
      <c r="P8297" s="4"/>
      <c r="V8297" s="4"/>
      <c r="W8297" s="4"/>
      <c r="AG8297" s="9"/>
      <c r="AT8297" s="4"/>
      <c r="AU8297" s="4"/>
      <c r="BA8297" s="4"/>
      <c r="BB8297" s="4"/>
    </row>
    <row r="8298" spans="15:54" x14ac:dyDescent="0.4">
      <c r="O8298" s="4"/>
      <c r="P8298" s="4"/>
      <c r="V8298" s="4"/>
      <c r="W8298" s="4"/>
      <c r="AG8298" s="9"/>
      <c r="AT8298" s="4"/>
      <c r="AU8298" s="4"/>
      <c r="BA8298" s="4"/>
      <c r="BB8298" s="4"/>
    </row>
    <row r="8299" spans="15:54" x14ac:dyDescent="0.4">
      <c r="O8299" s="4"/>
      <c r="P8299" s="4"/>
      <c r="V8299" s="4"/>
      <c r="W8299" s="4"/>
      <c r="AG8299" s="9"/>
      <c r="AT8299" s="4"/>
      <c r="AU8299" s="4"/>
      <c r="BA8299" s="4"/>
      <c r="BB8299" s="4"/>
    </row>
    <row r="8300" spans="15:54" x14ac:dyDescent="0.4">
      <c r="O8300" s="4"/>
      <c r="P8300" s="4"/>
      <c r="V8300" s="4"/>
      <c r="W8300" s="4"/>
      <c r="AG8300" s="9"/>
      <c r="AT8300" s="4"/>
      <c r="AU8300" s="4"/>
      <c r="BA8300" s="4"/>
      <c r="BB8300" s="4"/>
    </row>
    <row r="8301" spans="15:54" x14ac:dyDescent="0.4">
      <c r="O8301" s="4"/>
      <c r="P8301" s="4"/>
      <c r="V8301" s="4"/>
      <c r="W8301" s="4"/>
      <c r="AG8301" s="9"/>
      <c r="AT8301" s="4"/>
      <c r="AU8301" s="4"/>
      <c r="BA8301" s="4"/>
      <c r="BB8301" s="4"/>
    </row>
    <row r="8302" spans="15:54" x14ac:dyDescent="0.4">
      <c r="O8302" s="4"/>
      <c r="P8302" s="4"/>
      <c r="V8302" s="4"/>
      <c r="W8302" s="4"/>
      <c r="AG8302" s="9"/>
      <c r="AT8302" s="4"/>
      <c r="AU8302" s="4"/>
      <c r="BA8302" s="4"/>
      <c r="BB8302" s="4"/>
    </row>
    <row r="8303" spans="15:54" x14ac:dyDescent="0.4">
      <c r="O8303" s="4"/>
      <c r="P8303" s="4"/>
      <c r="V8303" s="4"/>
      <c r="W8303" s="4"/>
      <c r="AG8303" s="9"/>
      <c r="AT8303" s="4"/>
      <c r="AU8303" s="4"/>
      <c r="BA8303" s="4"/>
      <c r="BB8303" s="4"/>
    </row>
    <row r="8304" spans="15:54" x14ac:dyDescent="0.4">
      <c r="O8304" s="4"/>
      <c r="P8304" s="4"/>
      <c r="V8304" s="4"/>
      <c r="W8304" s="4"/>
      <c r="AG8304" s="9"/>
      <c r="AT8304" s="4"/>
      <c r="AU8304" s="4"/>
      <c r="BA8304" s="4"/>
      <c r="BB8304" s="4"/>
    </row>
    <row r="8305" spans="15:54" x14ac:dyDescent="0.4">
      <c r="O8305" s="4"/>
      <c r="P8305" s="4"/>
      <c r="V8305" s="4"/>
      <c r="W8305" s="4"/>
      <c r="AG8305" s="9"/>
      <c r="AT8305" s="4"/>
      <c r="AU8305" s="4"/>
      <c r="BA8305" s="4"/>
      <c r="BB8305" s="4"/>
    </row>
    <row r="8306" spans="15:54" x14ac:dyDescent="0.4">
      <c r="O8306" s="4"/>
      <c r="P8306" s="4"/>
      <c r="V8306" s="4"/>
      <c r="W8306" s="4"/>
      <c r="AG8306" s="9"/>
      <c r="AT8306" s="4"/>
      <c r="AU8306" s="4"/>
      <c r="BA8306" s="4"/>
      <c r="BB8306" s="4"/>
    </row>
    <row r="8307" spans="15:54" x14ac:dyDescent="0.4">
      <c r="O8307" s="4"/>
      <c r="P8307" s="4"/>
      <c r="V8307" s="4"/>
      <c r="W8307" s="4"/>
      <c r="AG8307" s="9"/>
      <c r="AT8307" s="4"/>
      <c r="AU8307" s="4"/>
      <c r="BA8307" s="4"/>
      <c r="BB8307" s="4"/>
    </row>
    <row r="8308" spans="15:54" x14ac:dyDescent="0.4">
      <c r="O8308" s="4"/>
      <c r="P8308" s="4"/>
      <c r="V8308" s="4"/>
      <c r="W8308" s="4"/>
      <c r="AT8308" s="4"/>
      <c r="AU8308" s="4"/>
      <c r="BA8308" s="4"/>
      <c r="BB8308" s="4"/>
    </row>
    <row r="8309" spans="15:54" x14ac:dyDescent="0.4">
      <c r="O8309" s="4"/>
      <c r="P8309" s="4"/>
      <c r="V8309" s="4"/>
      <c r="W8309" s="4"/>
      <c r="AG8309" s="9"/>
      <c r="AT8309" s="4"/>
      <c r="AU8309" s="4"/>
      <c r="BA8309" s="4"/>
      <c r="BB8309" s="4"/>
    </row>
    <row r="8310" spans="15:54" x14ac:dyDescent="0.4">
      <c r="O8310" s="4"/>
      <c r="P8310" s="4"/>
      <c r="V8310" s="4"/>
      <c r="W8310" s="4"/>
      <c r="AG8310" s="9"/>
      <c r="AT8310" s="4"/>
      <c r="AU8310" s="4"/>
      <c r="BA8310" s="4"/>
      <c r="BB8310" s="4"/>
    </row>
    <row r="8311" spans="15:54" x14ac:dyDescent="0.4">
      <c r="O8311" s="4"/>
      <c r="P8311" s="4"/>
      <c r="V8311" s="4"/>
      <c r="W8311" s="4"/>
      <c r="AG8311" s="9"/>
      <c r="AT8311" s="4"/>
      <c r="AU8311" s="4"/>
      <c r="BA8311" s="4"/>
      <c r="BB8311" s="4"/>
    </row>
    <row r="8312" spans="15:54" x14ac:dyDescent="0.4">
      <c r="O8312" s="4"/>
      <c r="P8312" s="4"/>
      <c r="V8312" s="4"/>
      <c r="W8312" s="4"/>
      <c r="AG8312" s="9"/>
      <c r="AT8312" s="4"/>
      <c r="AU8312" s="4"/>
      <c r="BA8312" s="4"/>
      <c r="BB8312" s="4"/>
    </row>
    <row r="8313" spans="15:54" x14ac:dyDescent="0.4">
      <c r="O8313" s="4"/>
      <c r="P8313" s="4"/>
      <c r="V8313" s="4"/>
      <c r="W8313" s="4"/>
      <c r="AG8313" s="9"/>
      <c r="AT8313" s="4"/>
      <c r="AU8313" s="4"/>
      <c r="BA8313" s="4"/>
      <c r="BB8313" s="4"/>
    </row>
    <row r="8314" spans="15:54" x14ac:dyDescent="0.4">
      <c r="O8314" s="4"/>
      <c r="P8314" s="4"/>
      <c r="V8314" s="4"/>
      <c r="W8314" s="4"/>
      <c r="AG8314" s="9"/>
      <c r="AT8314" s="4"/>
      <c r="AU8314" s="4"/>
      <c r="BA8314" s="4"/>
      <c r="BB8314" s="4"/>
    </row>
    <row r="8315" spans="15:54" x14ac:dyDescent="0.4">
      <c r="O8315" s="4"/>
      <c r="P8315" s="4"/>
      <c r="V8315" s="4"/>
      <c r="W8315" s="4"/>
      <c r="AG8315" s="9"/>
      <c r="AT8315" s="4"/>
      <c r="AU8315" s="4"/>
      <c r="BA8315" s="4"/>
      <c r="BB8315" s="4"/>
    </row>
    <row r="8316" spans="15:54" x14ac:dyDescent="0.4">
      <c r="O8316" s="4"/>
      <c r="P8316" s="4"/>
      <c r="V8316" s="4"/>
      <c r="W8316" s="4"/>
      <c r="AG8316" s="9"/>
      <c r="AT8316" s="4"/>
      <c r="AU8316" s="4"/>
      <c r="BA8316" s="4"/>
      <c r="BB8316" s="4"/>
    </row>
    <row r="8317" spans="15:54" x14ac:dyDescent="0.4">
      <c r="O8317" s="4"/>
      <c r="P8317" s="4"/>
      <c r="V8317" s="4"/>
      <c r="W8317" s="4"/>
      <c r="AG8317" s="9"/>
      <c r="AT8317" s="4"/>
      <c r="AU8317" s="4"/>
      <c r="BA8317" s="4"/>
      <c r="BB8317" s="4"/>
    </row>
    <row r="8318" spans="15:54" x14ac:dyDescent="0.4">
      <c r="O8318" s="4"/>
      <c r="P8318" s="4"/>
      <c r="V8318" s="4"/>
      <c r="W8318" s="4"/>
      <c r="AG8318" s="9"/>
      <c r="AT8318" s="4"/>
      <c r="AU8318" s="4"/>
      <c r="BA8318" s="4"/>
      <c r="BB8318" s="4"/>
    </row>
    <row r="8319" spans="15:54" x14ac:dyDescent="0.4">
      <c r="O8319" s="4"/>
      <c r="P8319" s="4"/>
      <c r="V8319" s="4"/>
      <c r="W8319" s="4"/>
      <c r="AG8319" s="9"/>
      <c r="AT8319" s="4"/>
      <c r="AU8319" s="4"/>
      <c r="BA8319" s="4"/>
      <c r="BB8319" s="4"/>
    </row>
    <row r="8320" spans="15:54" x14ac:dyDescent="0.4">
      <c r="O8320" s="4"/>
      <c r="P8320" s="4"/>
      <c r="V8320" s="4"/>
      <c r="W8320" s="4"/>
      <c r="AG8320" s="9"/>
      <c r="AT8320" s="4"/>
      <c r="AU8320" s="4"/>
      <c r="BA8320" s="4"/>
      <c r="BB8320" s="4"/>
    </row>
    <row r="8321" spans="15:54" x14ac:dyDescent="0.4">
      <c r="O8321" s="4"/>
      <c r="P8321" s="4"/>
      <c r="V8321" s="4"/>
      <c r="W8321" s="4"/>
      <c r="AG8321" s="9"/>
      <c r="AT8321" s="4"/>
      <c r="AU8321" s="4"/>
      <c r="BA8321" s="4"/>
      <c r="BB8321" s="4"/>
    </row>
    <row r="8322" spans="15:54" x14ac:dyDescent="0.4">
      <c r="O8322" s="4"/>
      <c r="P8322" s="4"/>
      <c r="V8322" s="4"/>
      <c r="W8322" s="4"/>
      <c r="AG8322" s="9"/>
      <c r="AT8322" s="4"/>
      <c r="AU8322" s="4"/>
      <c r="BA8322" s="4"/>
      <c r="BB8322" s="4"/>
    </row>
    <row r="8323" spans="15:54" x14ac:dyDescent="0.4">
      <c r="O8323" s="4"/>
      <c r="P8323" s="4"/>
      <c r="V8323" s="4"/>
      <c r="W8323" s="4"/>
      <c r="AG8323" s="9"/>
      <c r="AT8323" s="4"/>
      <c r="AU8323" s="4"/>
      <c r="BA8323" s="4"/>
      <c r="BB8323" s="4"/>
    </row>
    <row r="8324" spans="15:54" x14ac:dyDescent="0.4">
      <c r="O8324" s="4"/>
      <c r="P8324" s="4"/>
      <c r="V8324" s="4"/>
      <c r="W8324" s="4"/>
      <c r="AG8324" s="9"/>
      <c r="AT8324" s="4"/>
      <c r="AU8324" s="4"/>
      <c r="BA8324" s="4"/>
      <c r="BB8324" s="4"/>
    </row>
    <row r="8325" spans="15:54" x14ac:dyDescent="0.4">
      <c r="O8325" s="4"/>
      <c r="P8325" s="4"/>
      <c r="V8325" s="4"/>
      <c r="W8325" s="4"/>
      <c r="AG8325" s="9"/>
      <c r="AT8325" s="4"/>
      <c r="AU8325" s="4"/>
      <c r="BA8325" s="4"/>
      <c r="BB8325" s="4"/>
    </row>
    <row r="8326" spans="15:54" x14ac:dyDescent="0.4">
      <c r="O8326" s="4"/>
      <c r="P8326" s="4"/>
      <c r="V8326" s="4"/>
      <c r="W8326" s="4"/>
      <c r="AG8326" s="9"/>
      <c r="AT8326" s="4"/>
      <c r="AU8326" s="4"/>
      <c r="BA8326" s="4"/>
      <c r="BB8326" s="4"/>
    </row>
    <row r="8327" spans="15:54" x14ac:dyDescent="0.4">
      <c r="O8327" s="4"/>
      <c r="P8327" s="4"/>
      <c r="V8327" s="4"/>
      <c r="W8327" s="4"/>
      <c r="AG8327" s="9"/>
      <c r="AT8327" s="4"/>
      <c r="AU8327" s="4"/>
      <c r="BA8327" s="4"/>
      <c r="BB8327" s="4"/>
    </row>
    <row r="8328" spans="15:54" x14ac:dyDescent="0.4">
      <c r="O8328" s="4"/>
      <c r="P8328" s="4"/>
      <c r="V8328" s="4"/>
      <c r="W8328" s="4"/>
      <c r="AG8328" s="9"/>
      <c r="AT8328" s="4"/>
      <c r="AU8328" s="4"/>
      <c r="BA8328" s="4"/>
      <c r="BB8328" s="4"/>
    </row>
    <row r="8329" spans="15:54" x14ac:dyDescent="0.4">
      <c r="O8329" s="4"/>
      <c r="P8329" s="4"/>
      <c r="V8329" s="4"/>
      <c r="W8329" s="4"/>
      <c r="AG8329" s="9"/>
      <c r="AT8329" s="4"/>
      <c r="AU8329" s="4"/>
      <c r="BA8329" s="4"/>
      <c r="BB8329" s="4"/>
    </row>
    <row r="8330" spans="15:54" x14ac:dyDescent="0.4">
      <c r="O8330" s="4"/>
      <c r="P8330" s="4"/>
      <c r="V8330" s="4"/>
      <c r="W8330" s="4"/>
      <c r="AG8330" s="9"/>
      <c r="AT8330" s="4"/>
      <c r="AU8330" s="4"/>
      <c r="BA8330" s="4"/>
      <c r="BB8330" s="4"/>
    </row>
    <row r="8331" spans="15:54" x14ac:dyDescent="0.4">
      <c r="O8331" s="4"/>
      <c r="P8331" s="4"/>
      <c r="V8331" s="4"/>
      <c r="W8331" s="4"/>
      <c r="AG8331" s="9"/>
      <c r="AT8331" s="4"/>
      <c r="AU8331" s="4"/>
      <c r="BA8331" s="4"/>
      <c r="BB8331" s="4"/>
    </row>
    <row r="8332" spans="15:54" x14ac:dyDescent="0.4">
      <c r="O8332" s="4"/>
      <c r="P8332" s="4"/>
      <c r="V8332" s="4"/>
      <c r="W8332" s="4"/>
      <c r="AG8332" s="9"/>
      <c r="AT8332" s="4"/>
      <c r="AU8332" s="4"/>
      <c r="BA8332" s="4"/>
      <c r="BB8332" s="4"/>
    </row>
    <row r="8333" spans="15:54" x14ac:dyDescent="0.4">
      <c r="O8333" s="4"/>
      <c r="P8333" s="4"/>
      <c r="V8333" s="4"/>
      <c r="W8333" s="4"/>
      <c r="AG8333" s="9"/>
      <c r="AT8333" s="4"/>
      <c r="AU8333" s="4"/>
      <c r="BA8333" s="4"/>
      <c r="BB8333" s="4"/>
    </row>
    <row r="8334" spans="15:54" x14ac:dyDescent="0.4">
      <c r="O8334" s="4"/>
      <c r="P8334" s="4"/>
      <c r="V8334" s="4"/>
      <c r="W8334" s="4"/>
      <c r="AG8334" s="9"/>
      <c r="AT8334" s="4"/>
      <c r="AU8334" s="4"/>
      <c r="BA8334" s="4"/>
      <c r="BB8334" s="4"/>
    </row>
    <row r="8335" spans="15:54" x14ac:dyDescent="0.4">
      <c r="O8335" s="4"/>
      <c r="P8335" s="4"/>
      <c r="V8335" s="4"/>
      <c r="W8335" s="4"/>
      <c r="AG8335" s="9"/>
      <c r="AT8335" s="4"/>
      <c r="AU8335" s="4"/>
      <c r="BA8335" s="4"/>
      <c r="BB8335" s="4"/>
    </row>
    <row r="8336" spans="15:54" x14ac:dyDescent="0.4">
      <c r="O8336" s="4"/>
      <c r="P8336" s="4"/>
      <c r="V8336" s="4"/>
      <c r="W8336" s="4"/>
      <c r="AG8336" s="9"/>
      <c r="AT8336" s="4"/>
      <c r="AU8336" s="4"/>
      <c r="BA8336" s="4"/>
      <c r="BB8336" s="4"/>
    </row>
    <row r="8337" spans="15:54" x14ac:dyDescent="0.4">
      <c r="O8337" s="4"/>
      <c r="P8337" s="4"/>
      <c r="V8337" s="4"/>
      <c r="W8337" s="4"/>
      <c r="AG8337" s="9"/>
      <c r="AT8337" s="4"/>
      <c r="AU8337" s="4"/>
      <c r="BA8337" s="4"/>
      <c r="BB8337" s="4"/>
    </row>
    <row r="8338" spans="15:54" x14ac:dyDescent="0.4">
      <c r="O8338" s="4"/>
      <c r="P8338" s="4"/>
      <c r="V8338" s="4"/>
      <c r="W8338" s="4"/>
      <c r="AG8338" s="9"/>
      <c r="AT8338" s="4"/>
      <c r="AU8338" s="4"/>
      <c r="BA8338" s="4"/>
      <c r="BB8338" s="4"/>
    </row>
    <row r="8339" spans="15:54" x14ac:dyDescent="0.4">
      <c r="O8339" s="4"/>
      <c r="P8339" s="4"/>
      <c r="V8339" s="4"/>
      <c r="W8339" s="4"/>
      <c r="AG8339" s="9"/>
      <c r="AT8339" s="4"/>
      <c r="AU8339" s="4"/>
      <c r="BA8339" s="4"/>
      <c r="BB8339" s="4"/>
    </row>
    <row r="8340" spans="15:54" x14ac:dyDescent="0.4">
      <c r="O8340" s="4"/>
      <c r="P8340" s="4"/>
      <c r="V8340" s="4"/>
      <c r="W8340" s="4"/>
      <c r="AG8340" s="9"/>
      <c r="AT8340" s="4"/>
      <c r="AU8340" s="4"/>
      <c r="BA8340" s="4"/>
      <c r="BB8340" s="4"/>
    </row>
    <row r="8341" spans="15:54" x14ac:dyDescent="0.4">
      <c r="O8341" s="4"/>
      <c r="P8341" s="4"/>
      <c r="V8341" s="4"/>
      <c r="W8341" s="4"/>
      <c r="AG8341" s="9"/>
      <c r="AT8341" s="4"/>
      <c r="AU8341" s="4"/>
      <c r="BA8341" s="4"/>
      <c r="BB8341" s="4"/>
    </row>
    <row r="8342" spans="15:54" x14ac:dyDescent="0.4">
      <c r="O8342" s="4"/>
      <c r="P8342" s="4"/>
      <c r="V8342" s="4"/>
      <c r="W8342" s="4"/>
      <c r="AG8342" s="9"/>
      <c r="AT8342" s="4"/>
      <c r="AU8342" s="4"/>
      <c r="BA8342" s="4"/>
      <c r="BB8342" s="4"/>
    </row>
    <row r="8343" spans="15:54" x14ac:dyDescent="0.4">
      <c r="O8343" s="4"/>
      <c r="P8343" s="4"/>
      <c r="V8343" s="4"/>
      <c r="W8343" s="4"/>
      <c r="AG8343" s="9"/>
      <c r="AT8343" s="4"/>
      <c r="AU8343" s="4"/>
      <c r="BA8343" s="4"/>
      <c r="BB8343" s="4"/>
    </row>
    <row r="8344" spans="15:54" x14ac:dyDescent="0.4">
      <c r="O8344" s="4"/>
      <c r="P8344" s="4"/>
      <c r="V8344" s="4"/>
      <c r="W8344" s="4"/>
      <c r="AG8344" s="9"/>
      <c r="AT8344" s="4"/>
      <c r="AU8344" s="4"/>
      <c r="BA8344" s="4"/>
      <c r="BB8344" s="4"/>
    </row>
    <row r="8345" spans="15:54" x14ac:dyDescent="0.4">
      <c r="O8345" s="4"/>
      <c r="P8345" s="4"/>
      <c r="V8345" s="4"/>
      <c r="W8345" s="4"/>
      <c r="AG8345" s="9"/>
      <c r="AT8345" s="4"/>
      <c r="AU8345" s="4"/>
      <c r="BA8345" s="4"/>
      <c r="BB8345" s="4"/>
    </row>
    <row r="8346" spans="15:54" x14ac:dyDescent="0.4">
      <c r="O8346" s="4"/>
      <c r="P8346" s="4"/>
      <c r="V8346" s="4"/>
      <c r="W8346" s="4"/>
      <c r="AG8346" s="9"/>
      <c r="AT8346" s="4"/>
      <c r="AU8346" s="4"/>
      <c r="BA8346" s="4"/>
      <c r="BB8346" s="4"/>
    </row>
    <row r="8347" spans="15:54" x14ac:dyDescent="0.4">
      <c r="O8347" s="4"/>
      <c r="P8347" s="4"/>
      <c r="V8347" s="4"/>
      <c r="W8347" s="4"/>
      <c r="AG8347" s="9"/>
      <c r="AT8347" s="4"/>
      <c r="AU8347" s="4"/>
      <c r="BA8347" s="4"/>
      <c r="BB8347" s="4"/>
    </row>
    <row r="8348" spans="15:54" x14ac:dyDescent="0.4">
      <c r="O8348" s="4"/>
      <c r="P8348" s="4"/>
      <c r="V8348" s="4"/>
      <c r="W8348" s="4"/>
      <c r="AG8348" s="9"/>
      <c r="AT8348" s="4"/>
      <c r="AU8348" s="4"/>
      <c r="BA8348" s="4"/>
      <c r="BB8348" s="4"/>
    </row>
    <row r="8349" spans="15:54" x14ac:dyDescent="0.4">
      <c r="O8349" s="4"/>
      <c r="P8349" s="4"/>
      <c r="V8349" s="4"/>
      <c r="W8349" s="4"/>
      <c r="AG8349" s="9"/>
      <c r="AT8349" s="4"/>
      <c r="AU8349" s="4"/>
      <c r="BA8349" s="4"/>
      <c r="BB8349" s="4"/>
    </row>
    <row r="8350" spans="15:54" x14ac:dyDescent="0.4">
      <c r="O8350" s="4"/>
      <c r="P8350" s="4"/>
      <c r="V8350" s="4"/>
      <c r="W8350" s="4"/>
      <c r="AG8350" s="9"/>
      <c r="AT8350" s="4"/>
      <c r="AU8350" s="4"/>
      <c r="BA8350" s="4"/>
      <c r="BB8350" s="4"/>
    </row>
    <row r="8351" spans="15:54" x14ac:dyDescent="0.4">
      <c r="O8351" s="4"/>
      <c r="P8351" s="4"/>
      <c r="V8351" s="4"/>
      <c r="W8351" s="4"/>
      <c r="AG8351" s="9"/>
      <c r="AT8351" s="4"/>
      <c r="AU8351" s="4"/>
      <c r="BA8351" s="4"/>
      <c r="BB8351" s="4"/>
    </row>
    <row r="8352" spans="15:54" x14ac:dyDescent="0.4">
      <c r="O8352" s="4"/>
      <c r="P8352" s="4"/>
      <c r="V8352" s="4"/>
      <c r="W8352" s="4"/>
      <c r="AG8352" s="9"/>
      <c r="AT8352" s="4"/>
      <c r="AU8352" s="4"/>
      <c r="BA8352" s="4"/>
      <c r="BB8352" s="4"/>
    </row>
    <row r="8353" spans="15:54" x14ac:dyDescent="0.4">
      <c r="O8353" s="4"/>
      <c r="P8353" s="4"/>
      <c r="V8353" s="4"/>
      <c r="W8353" s="4"/>
      <c r="AG8353" s="9"/>
      <c r="AT8353" s="4"/>
      <c r="AU8353" s="4"/>
      <c r="BA8353" s="4"/>
      <c r="BB8353" s="4"/>
    </row>
    <row r="8354" spans="15:54" x14ac:dyDescent="0.4">
      <c r="O8354" s="4"/>
      <c r="P8354" s="4"/>
      <c r="V8354" s="4"/>
      <c r="W8354" s="4"/>
      <c r="AG8354" s="9"/>
      <c r="AT8354" s="4"/>
      <c r="AU8354" s="4"/>
      <c r="BA8354" s="4"/>
      <c r="BB8354" s="4"/>
    </row>
    <row r="8355" spans="15:54" x14ac:dyDescent="0.4">
      <c r="O8355" s="4"/>
      <c r="P8355" s="4"/>
      <c r="V8355" s="4"/>
      <c r="W8355" s="4"/>
      <c r="AG8355" s="9"/>
      <c r="AT8355" s="4"/>
      <c r="AU8355" s="4"/>
      <c r="BA8355" s="4"/>
      <c r="BB8355" s="4"/>
    </row>
    <row r="8356" spans="15:54" x14ac:dyDescent="0.4">
      <c r="O8356" s="4"/>
      <c r="P8356" s="4"/>
      <c r="V8356" s="4"/>
      <c r="W8356" s="4"/>
      <c r="AG8356" s="9"/>
      <c r="AT8356" s="4"/>
      <c r="AU8356" s="4"/>
      <c r="BA8356" s="4"/>
      <c r="BB8356" s="4"/>
    </row>
    <row r="8357" spans="15:54" x14ac:dyDescent="0.4">
      <c r="O8357" s="4"/>
      <c r="P8357" s="4"/>
      <c r="V8357" s="4"/>
      <c r="W8357" s="4"/>
      <c r="AG8357" s="9"/>
      <c r="AT8357" s="4"/>
      <c r="AU8357" s="4"/>
      <c r="BA8357" s="4"/>
      <c r="BB8357" s="4"/>
    </row>
    <row r="8358" spans="15:54" x14ac:dyDescent="0.4">
      <c r="O8358" s="4"/>
      <c r="P8358" s="4"/>
      <c r="V8358" s="4"/>
      <c r="W8358" s="4"/>
      <c r="AG8358" s="9"/>
      <c r="AT8358" s="4"/>
      <c r="AU8358" s="4"/>
      <c r="BA8358" s="4"/>
      <c r="BB8358" s="4"/>
    </row>
    <row r="8359" spans="15:54" x14ac:dyDescent="0.4">
      <c r="O8359" s="4"/>
      <c r="P8359" s="4"/>
      <c r="V8359" s="4"/>
      <c r="W8359" s="4"/>
      <c r="AG8359" s="9"/>
      <c r="AT8359" s="4"/>
      <c r="AU8359" s="4"/>
      <c r="BA8359" s="4"/>
      <c r="BB8359" s="4"/>
    </row>
    <row r="8360" spans="15:54" x14ac:dyDescent="0.4">
      <c r="O8360" s="4"/>
      <c r="P8360" s="4"/>
      <c r="V8360" s="4"/>
      <c r="W8360" s="4"/>
      <c r="AG8360" s="9"/>
      <c r="AT8360" s="4"/>
      <c r="AU8360" s="4"/>
      <c r="BA8360" s="4"/>
      <c r="BB8360" s="4"/>
    </row>
    <row r="8361" spans="15:54" x14ac:dyDescent="0.4">
      <c r="O8361" s="4"/>
      <c r="P8361" s="4"/>
      <c r="V8361" s="4"/>
      <c r="W8361" s="4"/>
      <c r="AG8361" s="9"/>
      <c r="AT8361" s="4"/>
      <c r="AU8361" s="4"/>
      <c r="BA8361" s="4"/>
      <c r="BB8361" s="4"/>
    </row>
    <row r="8362" spans="15:54" x14ac:dyDescent="0.4">
      <c r="O8362" s="4"/>
      <c r="P8362" s="4"/>
      <c r="V8362" s="4"/>
      <c r="W8362" s="4"/>
      <c r="AG8362" s="9"/>
      <c r="AT8362" s="4"/>
      <c r="AU8362" s="4"/>
      <c r="BA8362" s="4"/>
      <c r="BB8362" s="4"/>
    </row>
    <row r="8363" spans="15:54" x14ac:dyDescent="0.4">
      <c r="O8363" s="4"/>
      <c r="P8363" s="4"/>
      <c r="V8363" s="4"/>
      <c r="W8363" s="4"/>
      <c r="AG8363" s="9"/>
      <c r="AT8363" s="4"/>
      <c r="AU8363" s="4"/>
      <c r="BA8363" s="4"/>
      <c r="BB8363" s="4"/>
    </row>
    <row r="8364" spans="15:54" x14ac:dyDescent="0.4">
      <c r="O8364" s="4"/>
      <c r="P8364" s="4"/>
      <c r="V8364" s="4"/>
      <c r="W8364" s="4"/>
      <c r="AG8364" s="9"/>
      <c r="AT8364" s="4"/>
      <c r="AU8364" s="4"/>
      <c r="BA8364" s="4"/>
      <c r="BB8364" s="4"/>
    </row>
    <row r="8365" spans="15:54" x14ac:dyDescent="0.4">
      <c r="O8365" s="4"/>
      <c r="P8365" s="4"/>
      <c r="V8365" s="4"/>
      <c r="W8365" s="4"/>
      <c r="AG8365" s="9"/>
      <c r="AT8365" s="4"/>
      <c r="AU8365" s="4"/>
      <c r="BA8365" s="4"/>
      <c r="BB8365" s="4"/>
    </row>
    <row r="8366" spans="15:54" x14ac:dyDescent="0.4">
      <c r="O8366" s="4"/>
      <c r="P8366" s="4"/>
      <c r="V8366" s="4"/>
      <c r="W8366" s="4"/>
      <c r="AG8366" s="9"/>
      <c r="AT8366" s="4"/>
      <c r="AU8366" s="4"/>
      <c r="BA8366" s="4"/>
      <c r="BB8366" s="4"/>
    </row>
    <row r="8367" spans="15:54" x14ac:dyDescent="0.4">
      <c r="O8367" s="4"/>
      <c r="P8367" s="4"/>
      <c r="V8367" s="4"/>
      <c r="W8367" s="4"/>
      <c r="AG8367" s="9"/>
      <c r="AT8367" s="4"/>
      <c r="AU8367" s="4"/>
      <c r="BA8367" s="4"/>
      <c r="BB8367" s="4"/>
    </row>
    <row r="8368" spans="15:54" x14ac:dyDescent="0.4">
      <c r="O8368" s="4"/>
      <c r="P8368" s="4"/>
      <c r="V8368" s="4"/>
      <c r="W8368" s="4"/>
      <c r="AG8368" s="9"/>
      <c r="AT8368" s="4"/>
      <c r="AU8368" s="4"/>
      <c r="BA8368" s="4"/>
      <c r="BB8368" s="4"/>
    </row>
    <row r="8369" spans="15:54" x14ac:dyDescent="0.4">
      <c r="O8369" s="4"/>
      <c r="P8369" s="4"/>
      <c r="V8369" s="4"/>
      <c r="W8369" s="4"/>
      <c r="AT8369" s="4"/>
      <c r="AU8369" s="4"/>
      <c r="BA8369" s="4"/>
      <c r="BB8369" s="4"/>
    </row>
    <row r="8370" spans="15:54" x14ac:dyDescent="0.4">
      <c r="O8370" s="4"/>
      <c r="P8370" s="4"/>
      <c r="V8370" s="4"/>
      <c r="W8370" s="4"/>
      <c r="AG8370" s="9"/>
      <c r="AT8370" s="4"/>
      <c r="AU8370" s="4"/>
      <c r="BA8370" s="4"/>
      <c r="BB8370" s="4"/>
    </row>
    <row r="8371" spans="15:54" x14ac:dyDescent="0.4">
      <c r="O8371" s="4"/>
      <c r="P8371" s="4"/>
      <c r="V8371" s="4"/>
      <c r="W8371" s="4"/>
      <c r="AG8371" s="9"/>
      <c r="AT8371" s="4"/>
      <c r="AU8371" s="4"/>
      <c r="BA8371" s="4"/>
      <c r="BB8371" s="4"/>
    </row>
    <row r="8372" spans="15:54" x14ac:dyDescent="0.4">
      <c r="O8372" s="4"/>
      <c r="P8372" s="4"/>
      <c r="V8372" s="4"/>
      <c r="W8372" s="4"/>
      <c r="AG8372" s="9"/>
      <c r="AT8372" s="4"/>
      <c r="AU8372" s="4"/>
      <c r="BA8372" s="4"/>
      <c r="BB8372" s="4"/>
    </row>
    <row r="8373" spans="15:54" x14ac:dyDescent="0.4">
      <c r="O8373" s="4"/>
      <c r="P8373" s="4"/>
      <c r="V8373" s="4"/>
      <c r="W8373" s="4"/>
      <c r="AG8373" s="9"/>
      <c r="AT8373" s="4"/>
      <c r="AU8373" s="4"/>
      <c r="BA8373" s="4"/>
      <c r="BB8373" s="4"/>
    </row>
    <row r="8374" spans="15:54" x14ac:dyDescent="0.4">
      <c r="O8374" s="4"/>
      <c r="P8374" s="4"/>
      <c r="V8374" s="4"/>
      <c r="W8374" s="4"/>
      <c r="AG8374" s="9"/>
      <c r="AT8374" s="4"/>
      <c r="AU8374" s="4"/>
      <c r="BA8374" s="4"/>
      <c r="BB8374" s="4"/>
    </row>
    <row r="8375" spans="15:54" x14ac:dyDescent="0.4">
      <c r="O8375" s="4"/>
      <c r="P8375" s="4"/>
      <c r="V8375" s="4"/>
      <c r="W8375" s="4"/>
      <c r="AG8375" s="9"/>
      <c r="AT8375" s="4"/>
      <c r="AU8375" s="4"/>
      <c r="BA8375" s="4"/>
      <c r="BB8375" s="4"/>
    </row>
    <row r="8376" spans="15:54" x14ac:dyDescent="0.4">
      <c r="O8376" s="4"/>
      <c r="P8376" s="4"/>
      <c r="V8376" s="4"/>
      <c r="W8376" s="4"/>
      <c r="AG8376" s="9"/>
      <c r="AT8376" s="4"/>
      <c r="AU8376" s="4"/>
      <c r="BA8376" s="4"/>
      <c r="BB8376" s="4"/>
    </row>
    <row r="8377" spans="15:54" x14ac:dyDescent="0.4">
      <c r="O8377" s="4"/>
      <c r="P8377" s="4"/>
      <c r="V8377" s="4"/>
      <c r="W8377" s="4"/>
      <c r="AG8377" s="9"/>
      <c r="AT8377" s="4"/>
      <c r="AU8377" s="4"/>
      <c r="BA8377" s="4"/>
      <c r="BB8377" s="4"/>
    </row>
    <row r="8378" spans="15:54" x14ac:dyDescent="0.4">
      <c r="O8378" s="4"/>
      <c r="P8378" s="4"/>
      <c r="V8378" s="4"/>
      <c r="W8378" s="4"/>
      <c r="AG8378" s="9"/>
      <c r="AT8378" s="4"/>
      <c r="AU8378" s="4"/>
      <c r="BA8378" s="4"/>
      <c r="BB8378" s="4"/>
    </row>
    <row r="8379" spans="15:54" x14ac:dyDescent="0.4">
      <c r="O8379" s="4"/>
      <c r="P8379" s="4"/>
      <c r="V8379" s="4"/>
      <c r="W8379" s="4"/>
      <c r="AG8379" s="9"/>
      <c r="AT8379" s="4"/>
      <c r="AU8379" s="4"/>
      <c r="BA8379" s="4"/>
      <c r="BB8379" s="4"/>
    </row>
    <row r="8380" spans="15:54" x14ac:dyDescent="0.4">
      <c r="O8380" s="4"/>
      <c r="P8380" s="4"/>
      <c r="V8380" s="4"/>
      <c r="W8380" s="4"/>
      <c r="AG8380" s="9"/>
      <c r="AT8380" s="4"/>
      <c r="AU8380" s="4"/>
      <c r="BA8380" s="4"/>
      <c r="BB8380" s="4"/>
    </row>
    <row r="8381" spans="15:54" x14ac:dyDescent="0.4">
      <c r="O8381" s="4"/>
      <c r="P8381" s="4"/>
      <c r="V8381" s="4"/>
      <c r="W8381" s="4"/>
      <c r="AG8381" s="9"/>
      <c r="AT8381" s="4"/>
      <c r="AU8381" s="4"/>
      <c r="BA8381" s="4"/>
      <c r="BB8381" s="4"/>
    </row>
    <row r="8382" spans="15:54" x14ac:dyDescent="0.4">
      <c r="O8382" s="4"/>
      <c r="P8382" s="4"/>
      <c r="V8382" s="4"/>
      <c r="W8382" s="4"/>
      <c r="AG8382" s="9"/>
      <c r="AT8382" s="4"/>
      <c r="AU8382" s="4"/>
      <c r="BA8382" s="4"/>
      <c r="BB8382" s="4"/>
    </row>
    <row r="8383" spans="15:54" x14ac:dyDescent="0.4">
      <c r="O8383" s="4"/>
      <c r="P8383" s="4"/>
      <c r="V8383" s="4"/>
      <c r="W8383" s="4"/>
      <c r="AG8383" s="9"/>
      <c r="AT8383" s="4"/>
      <c r="AU8383" s="4"/>
      <c r="BA8383" s="4"/>
      <c r="BB8383" s="4"/>
    </row>
    <row r="8384" spans="15:54" x14ac:dyDescent="0.4">
      <c r="O8384" s="4"/>
      <c r="P8384" s="4"/>
      <c r="V8384" s="4"/>
      <c r="W8384" s="4"/>
      <c r="AG8384" s="9"/>
      <c r="AT8384" s="4"/>
      <c r="AU8384" s="4"/>
      <c r="BA8384" s="4"/>
      <c r="BB8384" s="4"/>
    </row>
    <row r="8385" spans="15:54" x14ac:dyDescent="0.4">
      <c r="O8385" s="4"/>
      <c r="P8385" s="4"/>
      <c r="V8385" s="4"/>
      <c r="W8385" s="4"/>
      <c r="AG8385" s="9"/>
      <c r="AT8385" s="4"/>
      <c r="AU8385" s="4"/>
      <c r="BA8385" s="4"/>
      <c r="BB8385" s="4"/>
    </row>
    <row r="8386" spans="15:54" x14ac:dyDescent="0.4">
      <c r="O8386" s="4"/>
      <c r="P8386" s="4"/>
      <c r="V8386" s="4"/>
      <c r="W8386" s="4"/>
      <c r="AG8386" s="9"/>
      <c r="AT8386" s="4"/>
      <c r="AU8386" s="4"/>
      <c r="BA8386" s="4"/>
      <c r="BB8386" s="4"/>
    </row>
    <row r="8387" spans="15:54" x14ac:dyDescent="0.4">
      <c r="O8387" s="4"/>
      <c r="P8387" s="4"/>
      <c r="V8387" s="4"/>
      <c r="W8387" s="4"/>
      <c r="AG8387" s="9"/>
      <c r="AT8387" s="4"/>
      <c r="AU8387" s="4"/>
      <c r="BA8387" s="4"/>
      <c r="BB8387" s="4"/>
    </row>
    <row r="8388" spans="15:54" x14ac:dyDescent="0.4">
      <c r="O8388" s="4"/>
      <c r="P8388" s="4"/>
      <c r="V8388" s="4"/>
      <c r="W8388" s="4"/>
      <c r="AG8388" s="9"/>
      <c r="AT8388" s="4"/>
      <c r="AU8388" s="4"/>
      <c r="BA8388" s="4"/>
      <c r="BB8388" s="4"/>
    </row>
    <row r="8389" spans="15:54" x14ac:dyDescent="0.4">
      <c r="O8389" s="4"/>
      <c r="P8389" s="4"/>
      <c r="V8389" s="4"/>
      <c r="W8389" s="4"/>
      <c r="AT8389" s="4"/>
      <c r="AU8389" s="4"/>
      <c r="BA8389" s="4"/>
      <c r="BB8389" s="4"/>
    </row>
    <row r="8390" spans="15:54" x14ac:dyDescent="0.4">
      <c r="O8390" s="4"/>
      <c r="P8390" s="4"/>
      <c r="V8390" s="4"/>
      <c r="W8390" s="4"/>
      <c r="AG8390" s="9"/>
      <c r="AT8390" s="4"/>
      <c r="AU8390" s="4"/>
      <c r="BA8390" s="4"/>
      <c r="BB8390" s="4"/>
    </row>
    <row r="8391" spans="15:54" x14ac:dyDescent="0.4">
      <c r="O8391" s="4"/>
      <c r="P8391" s="4"/>
      <c r="V8391" s="4"/>
      <c r="W8391" s="4"/>
      <c r="AG8391" s="9"/>
      <c r="AT8391" s="4"/>
      <c r="AU8391" s="4"/>
      <c r="BA8391" s="4"/>
      <c r="BB8391" s="4"/>
    </row>
    <row r="8392" spans="15:54" x14ac:dyDescent="0.4">
      <c r="O8392" s="4"/>
      <c r="P8392" s="4"/>
      <c r="V8392" s="4"/>
      <c r="W8392" s="4"/>
      <c r="AG8392" s="9"/>
      <c r="AT8392" s="4"/>
      <c r="AU8392" s="4"/>
      <c r="BA8392" s="4"/>
      <c r="BB8392" s="4"/>
    </row>
    <row r="8393" spans="15:54" x14ac:dyDescent="0.4">
      <c r="O8393" s="4"/>
      <c r="P8393" s="4"/>
      <c r="V8393" s="4"/>
      <c r="W8393" s="4"/>
      <c r="AG8393" s="9"/>
      <c r="AT8393" s="4"/>
      <c r="AU8393" s="4"/>
      <c r="BA8393" s="4"/>
      <c r="BB8393" s="4"/>
    </row>
    <row r="8394" spans="15:54" x14ac:dyDescent="0.4">
      <c r="O8394" s="4"/>
      <c r="P8394" s="4"/>
      <c r="V8394" s="4"/>
      <c r="W8394" s="4"/>
      <c r="AG8394" s="9"/>
      <c r="AT8394" s="4"/>
      <c r="AU8394" s="4"/>
      <c r="BA8394" s="4"/>
      <c r="BB8394" s="4"/>
    </row>
    <row r="8395" spans="15:54" x14ac:dyDescent="0.4">
      <c r="O8395" s="4"/>
      <c r="P8395" s="4"/>
      <c r="V8395" s="4"/>
      <c r="W8395" s="4"/>
      <c r="AG8395" s="9"/>
      <c r="AT8395" s="4"/>
      <c r="AU8395" s="4"/>
      <c r="BA8395" s="4"/>
      <c r="BB8395" s="4"/>
    </row>
    <row r="8396" spans="15:54" x14ac:dyDescent="0.4">
      <c r="O8396" s="4"/>
      <c r="P8396" s="4"/>
      <c r="V8396" s="4"/>
      <c r="W8396" s="4"/>
      <c r="AG8396" s="9"/>
      <c r="AT8396" s="4"/>
      <c r="AU8396" s="4"/>
      <c r="BA8396" s="4"/>
      <c r="BB8396" s="4"/>
    </row>
    <row r="8397" spans="15:54" x14ac:dyDescent="0.4">
      <c r="O8397" s="4"/>
      <c r="P8397" s="4"/>
      <c r="V8397" s="4"/>
      <c r="W8397" s="4"/>
      <c r="AG8397" s="9"/>
      <c r="AT8397" s="4"/>
      <c r="AU8397" s="4"/>
      <c r="BA8397" s="4"/>
      <c r="BB8397" s="4"/>
    </row>
    <row r="8398" spans="15:54" x14ac:dyDescent="0.4">
      <c r="O8398" s="4"/>
      <c r="P8398" s="4"/>
      <c r="V8398" s="4"/>
      <c r="W8398" s="4"/>
      <c r="AG8398" s="9"/>
      <c r="AT8398" s="4"/>
      <c r="AU8398" s="4"/>
      <c r="BA8398" s="4"/>
      <c r="BB8398" s="4"/>
    </row>
    <row r="8399" spans="15:54" x14ac:dyDescent="0.4">
      <c r="O8399" s="4"/>
      <c r="P8399" s="4"/>
      <c r="V8399" s="4"/>
      <c r="W8399" s="4"/>
      <c r="AG8399" s="9"/>
      <c r="AT8399" s="4"/>
      <c r="AU8399" s="4"/>
      <c r="BA8399" s="4"/>
      <c r="BB8399" s="4"/>
    </row>
    <row r="8400" spans="15:54" x14ac:dyDescent="0.4">
      <c r="O8400" s="4"/>
      <c r="P8400" s="4"/>
      <c r="V8400" s="4"/>
      <c r="W8400" s="4"/>
      <c r="AG8400" s="9"/>
      <c r="AT8400" s="4"/>
      <c r="AU8400" s="4"/>
      <c r="BA8400" s="4"/>
      <c r="BB8400" s="4"/>
    </row>
    <row r="8401" spans="15:54" x14ac:dyDescent="0.4">
      <c r="O8401" s="4"/>
      <c r="P8401" s="4"/>
      <c r="V8401" s="4"/>
      <c r="W8401" s="4"/>
      <c r="AG8401" s="9"/>
      <c r="AT8401" s="4"/>
      <c r="AU8401" s="4"/>
      <c r="BA8401" s="4"/>
      <c r="BB8401" s="4"/>
    </row>
    <row r="8402" spans="15:54" x14ac:dyDescent="0.4">
      <c r="O8402" s="4"/>
      <c r="P8402" s="4"/>
      <c r="V8402" s="4"/>
      <c r="W8402" s="4"/>
      <c r="AG8402" s="9"/>
      <c r="AT8402" s="4"/>
      <c r="AU8402" s="4"/>
      <c r="BA8402" s="4"/>
      <c r="BB8402" s="4"/>
    </row>
    <row r="8403" spans="15:54" x14ac:dyDescent="0.4">
      <c r="O8403" s="4"/>
      <c r="P8403" s="4"/>
      <c r="V8403" s="4"/>
      <c r="W8403" s="4"/>
      <c r="AG8403" s="9"/>
      <c r="AT8403" s="4"/>
      <c r="AU8403" s="4"/>
      <c r="BA8403" s="4"/>
      <c r="BB8403" s="4"/>
    </row>
    <row r="8404" spans="15:54" x14ac:dyDescent="0.4">
      <c r="O8404" s="4"/>
      <c r="P8404" s="4"/>
      <c r="V8404" s="4"/>
      <c r="W8404" s="4"/>
      <c r="AG8404" s="9"/>
      <c r="AT8404" s="4"/>
      <c r="AU8404" s="4"/>
      <c r="BA8404" s="4"/>
      <c r="BB8404" s="4"/>
    </row>
    <row r="8405" spans="15:54" x14ac:dyDescent="0.4">
      <c r="O8405" s="4"/>
      <c r="P8405" s="4"/>
      <c r="V8405" s="4"/>
      <c r="W8405" s="4"/>
      <c r="AG8405" s="9"/>
      <c r="AT8405" s="4"/>
      <c r="AU8405" s="4"/>
      <c r="BA8405" s="4"/>
      <c r="BB8405" s="4"/>
    </row>
    <row r="8406" spans="15:54" x14ac:dyDescent="0.4">
      <c r="O8406" s="4"/>
      <c r="P8406" s="4"/>
      <c r="V8406" s="4"/>
      <c r="W8406" s="4"/>
      <c r="AG8406" s="9"/>
      <c r="AT8406" s="4"/>
      <c r="AU8406" s="4"/>
      <c r="BA8406" s="4"/>
      <c r="BB8406" s="4"/>
    </row>
    <row r="8407" spans="15:54" x14ac:dyDescent="0.4">
      <c r="O8407" s="4"/>
      <c r="P8407" s="4"/>
      <c r="V8407" s="4"/>
      <c r="W8407" s="4"/>
      <c r="AG8407" s="9"/>
      <c r="AT8407" s="4"/>
      <c r="AU8407" s="4"/>
      <c r="BA8407" s="4"/>
      <c r="BB8407" s="4"/>
    </row>
    <row r="8408" spans="15:54" x14ac:dyDescent="0.4">
      <c r="O8408" s="4"/>
      <c r="P8408" s="4"/>
      <c r="V8408" s="4"/>
      <c r="W8408" s="4"/>
      <c r="AG8408" s="9"/>
      <c r="AT8408" s="4"/>
      <c r="AU8408" s="4"/>
      <c r="BA8408" s="4"/>
      <c r="BB8408" s="4"/>
    </row>
    <row r="8409" spans="15:54" x14ac:dyDescent="0.4">
      <c r="O8409" s="4"/>
      <c r="P8409" s="4"/>
      <c r="V8409" s="4"/>
      <c r="W8409" s="4"/>
      <c r="AG8409" s="9"/>
      <c r="AT8409" s="4"/>
      <c r="AU8409" s="4"/>
      <c r="BA8409" s="4"/>
      <c r="BB8409" s="4"/>
    </row>
    <row r="8410" spans="15:54" x14ac:dyDescent="0.4">
      <c r="O8410" s="4"/>
      <c r="P8410" s="4"/>
      <c r="V8410" s="4"/>
      <c r="W8410" s="4"/>
      <c r="AG8410" s="9"/>
      <c r="AT8410" s="4"/>
      <c r="AU8410" s="4"/>
      <c r="BA8410" s="4"/>
      <c r="BB8410" s="4"/>
    </row>
    <row r="8411" spans="15:54" x14ac:dyDescent="0.4">
      <c r="O8411" s="4"/>
      <c r="P8411" s="4"/>
      <c r="V8411" s="4"/>
      <c r="W8411" s="4"/>
      <c r="AG8411" s="9"/>
      <c r="AT8411" s="4"/>
      <c r="AU8411" s="4"/>
      <c r="BA8411" s="4"/>
      <c r="BB8411" s="4"/>
    </row>
    <row r="8412" spans="15:54" x14ac:dyDescent="0.4">
      <c r="O8412" s="4"/>
      <c r="P8412" s="4"/>
      <c r="V8412" s="4"/>
      <c r="W8412" s="4"/>
      <c r="AG8412" s="9"/>
      <c r="AT8412" s="4"/>
      <c r="AU8412" s="4"/>
      <c r="BA8412" s="4"/>
      <c r="BB8412" s="4"/>
    </row>
    <row r="8413" spans="15:54" x14ac:dyDescent="0.4">
      <c r="O8413" s="4"/>
      <c r="P8413" s="4"/>
      <c r="V8413" s="4"/>
      <c r="W8413" s="4"/>
      <c r="AG8413" s="9"/>
      <c r="AT8413" s="4"/>
      <c r="AU8413" s="4"/>
      <c r="BA8413" s="4"/>
      <c r="BB8413" s="4"/>
    </row>
    <row r="8414" spans="15:54" x14ac:dyDescent="0.4">
      <c r="O8414" s="4"/>
      <c r="P8414" s="4"/>
      <c r="V8414" s="4"/>
      <c r="W8414" s="4"/>
      <c r="AG8414" s="9"/>
      <c r="AT8414" s="4"/>
      <c r="AU8414" s="4"/>
      <c r="BA8414" s="4"/>
      <c r="BB8414" s="4"/>
    </row>
    <row r="8415" spans="15:54" x14ac:dyDescent="0.4">
      <c r="O8415" s="4"/>
      <c r="P8415" s="4"/>
      <c r="V8415" s="4"/>
      <c r="W8415" s="4"/>
      <c r="AG8415" s="9"/>
      <c r="AT8415" s="4"/>
      <c r="AU8415" s="4"/>
      <c r="BA8415" s="4"/>
      <c r="BB8415" s="4"/>
    </row>
    <row r="8416" spans="15:54" x14ac:dyDescent="0.4">
      <c r="O8416" s="4"/>
      <c r="P8416" s="4"/>
      <c r="V8416" s="4"/>
      <c r="W8416" s="4"/>
      <c r="AG8416" s="9"/>
      <c r="AT8416" s="4"/>
      <c r="AU8416" s="4"/>
      <c r="BA8416" s="4"/>
      <c r="BB8416" s="4"/>
    </row>
    <row r="8417" spans="15:54" x14ac:dyDescent="0.4">
      <c r="O8417" s="4"/>
      <c r="P8417" s="4"/>
      <c r="V8417" s="4"/>
      <c r="W8417" s="4"/>
      <c r="AG8417" s="9"/>
      <c r="AT8417" s="4"/>
      <c r="AU8417" s="4"/>
      <c r="BA8417" s="4"/>
      <c r="BB8417" s="4"/>
    </row>
    <row r="8418" spans="15:54" x14ac:dyDescent="0.4">
      <c r="O8418" s="4"/>
      <c r="P8418" s="4"/>
      <c r="V8418" s="4"/>
      <c r="W8418" s="4"/>
      <c r="AG8418" s="9"/>
      <c r="AT8418" s="4"/>
      <c r="AU8418" s="4"/>
      <c r="BA8418" s="4"/>
      <c r="BB8418" s="4"/>
    </row>
    <row r="8419" spans="15:54" x14ac:dyDescent="0.4">
      <c r="O8419" s="4"/>
      <c r="P8419" s="4"/>
      <c r="V8419" s="4"/>
      <c r="W8419" s="4"/>
      <c r="AG8419" s="9"/>
      <c r="AT8419" s="4"/>
      <c r="AU8419" s="4"/>
      <c r="BA8419" s="4"/>
      <c r="BB8419" s="4"/>
    </row>
    <row r="8420" spans="15:54" x14ac:dyDescent="0.4">
      <c r="O8420" s="4"/>
      <c r="P8420" s="4"/>
      <c r="V8420" s="4"/>
      <c r="W8420" s="4"/>
      <c r="AG8420" s="9"/>
      <c r="AT8420" s="4"/>
      <c r="AU8420" s="4"/>
      <c r="BA8420" s="4"/>
      <c r="BB8420" s="4"/>
    </row>
    <row r="8421" spans="15:54" x14ac:dyDescent="0.4">
      <c r="O8421" s="4"/>
      <c r="P8421" s="4"/>
      <c r="V8421" s="4"/>
      <c r="W8421" s="4"/>
      <c r="AG8421" s="9"/>
      <c r="AT8421" s="4"/>
      <c r="AU8421" s="4"/>
      <c r="BA8421" s="4"/>
      <c r="BB8421" s="4"/>
    </row>
    <row r="8422" spans="15:54" x14ac:dyDescent="0.4">
      <c r="O8422" s="4"/>
      <c r="P8422" s="4"/>
      <c r="V8422" s="4"/>
      <c r="W8422" s="4"/>
      <c r="AG8422" s="9"/>
      <c r="AT8422" s="4"/>
      <c r="AU8422" s="4"/>
      <c r="BA8422" s="4"/>
      <c r="BB8422" s="4"/>
    </row>
    <row r="8423" spans="15:54" x14ac:dyDescent="0.4">
      <c r="O8423" s="4"/>
      <c r="P8423" s="4"/>
      <c r="V8423" s="4"/>
      <c r="W8423" s="4"/>
      <c r="AG8423" s="9"/>
      <c r="AT8423" s="4"/>
      <c r="AU8423" s="4"/>
      <c r="BA8423" s="4"/>
      <c r="BB8423" s="4"/>
    </row>
    <row r="8424" spans="15:54" x14ac:dyDescent="0.4">
      <c r="O8424" s="4"/>
      <c r="P8424" s="4"/>
      <c r="V8424" s="4"/>
      <c r="W8424" s="4"/>
      <c r="AG8424" s="9"/>
      <c r="AT8424" s="4"/>
      <c r="AU8424" s="4"/>
      <c r="BA8424" s="4"/>
      <c r="BB8424" s="4"/>
    </row>
    <row r="8425" spans="15:54" x14ac:dyDescent="0.4">
      <c r="O8425" s="4"/>
      <c r="P8425" s="4"/>
      <c r="V8425" s="4"/>
      <c r="W8425" s="4"/>
      <c r="AG8425" s="9"/>
      <c r="AT8425" s="4"/>
      <c r="AU8425" s="4"/>
      <c r="BA8425" s="4"/>
      <c r="BB8425" s="4"/>
    </row>
    <row r="8426" spans="15:54" x14ac:dyDescent="0.4">
      <c r="O8426" s="4"/>
      <c r="P8426" s="4"/>
      <c r="V8426" s="4"/>
      <c r="W8426" s="4"/>
      <c r="AG8426" s="9"/>
      <c r="AT8426" s="4"/>
      <c r="AU8426" s="4"/>
      <c r="BA8426" s="4"/>
      <c r="BB8426" s="4"/>
    </row>
    <row r="8427" spans="15:54" x14ac:dyDescent="0.4">
      <c r="O8427" s="4"/>
      <c r="P8427" s="4"/>
      <c r="V8427" s="4"/>
      <c r="W8427" s="4"/>
      <c r="AG8427" s="9"/>
      <c r="AT8427" s="4"/>
      <c r="AU8427" s="4"/>
      <c r="BA8427" s="4"/>
      <c r="BB8427" s="4"/>
    </row>
    <row r="8428" spans="15:54" x14ac:dyDescent="0.4">
      <c r="O8428" s="4"/>
      <c r="P8428" s="4"/>
      <c r="V8428" s="4"/>
      <c r="W8428" s="4"/>
      <c r="AG8428" s="9"/>
      <c r="AT8428" s="4"/>
      <c r="AU8428" s="4"/>
      <c r="BA8428" s="4"/>
      <c r="BB8428" s="4"/>
    </row>
    <row r="8429" spans="15:54" x14ac:dyDescent="0.4">
      <c r="O8429" s="4"/>
      <c r="P8429" s="4"/>
      <c r="V8429" s="4"/>
      <c r="W8429" s="4"/>
      <c r="AG8429" s="9"/>
      <c r="AT8429" s="4"/>
      <c r="AU8429" s="4"/>
      <c r="BA8429" s="4"/>
      <c r="BB8429" s="4"/>
    </row>
    <row r="8430" spans="15:54" x14ac:dyDescent="0.4">
      <c r="O8430" s="4"/>
      <c r="P8430" s="4"/>
      <c r="V8430" s="4"/>
      <c r="W8430" s="4"/>
      <c r="AG8430" s="9"/>
      <c r="AT8430" s="4"/>
      <c r="AU8430" s="4"/>
      <c r="BA8430" s="4"/>
      <c r="BB8430" s="4"/>
    </row>
    <row r="8431" spans="15:54" x14ac:dyDescent="0.4">
      <c r="O8431" s="4"/>
      <c r="P8431" s="4"/>
      <c r="V8431" s="4"/>
      <c r="W8431" s="4"/>
      <c r="AG8431" s="9"/>
      <c r="AT8431" s="4"/>
      <c r="AU8431" s="4"/>
      <c r="BA8431" s="4"/>
      <c r="BB8431" s="4"/>
    </row>
    <row r="8432" spans="15:54" x14ac:dyDescent="0.4">
      <c r="O8432" s="4"/>
      <c r="P8432" s="4"/>
      <c r="V8432" s="4"/>
      <c r="W8432" s="4"/>
      <c r="AG8432" s="9"/>
      <c r="AT8432" s="4"/>
      <c r="AU8432" s="4"/>
      <c r="BA8432" s="4"/>
      <c r="BB8432" s="4"/>
    </row>
    <row r="8433" spans="15:54" x14ac:dyDescent="0.4">
      <c r="O8433" s="4"/>
      <c r="P8433" s="4"/>
      <c r="V8433" s="4"/>
      <c r="W8433" s="4"/>
      <c r="AG8433" s="9"/>
      <c r="AT8433" s="4"/>
      <c r="AU8433" s="4"/>
      <c r="BA8433" s="4"/>
      <c r="BB8433" s="4"/>
    </row>
    <row r="8434" spans="15:54" x14ac:dyDescent="0.4">
      <c r="O8434" s="4"/>
      <c r="P8434" s="4"/>
      <c r="V8434" s="4"/>
      <c r="W8434" s="4"/>
      <c r="AG8434" s="9"/>
      <c r="AT8434" s="4"/>
      <c r="AU8434" s="4"/>
      <c r="BA8434" s="4"/>
      <c r="BB8434" s="4"/>
    </row>
    <row r="8435" spans="15:54" x14ac:dyDescent="0.4">
      <c r="O8435" s="4"/>
      <c r="P8435" s="4"/>
      <c r="V8435" s="4"/>
      <c r="W8435" s="4"/>
      <c r="AG8435" s="9"/>
      <c r="AT8435" s="4"/>
      <c r="AU8435" s="4"/>
      <c r="BA8435" s="4"/>
      <c r="BB8435" s="4"/>
    </row>
    <row r="8436" spans="15:54" x14ac:dyDescent="0.4">
      <c r="O8436" s="4"/>
      <c r="P8436" s="4"/>
      <c r="V8436" s="4"/>
      <c r="W8436" s="4"/>
      <c r="AG8436" s="9"/>
      <c r="AT8436" s="4"/>
      <c r="AU8436" s="4"/>
      <c r="BA8436" s="4"/>
      <c r="BB8436" s="4"/>
    </row>
    <row r="8437" spans="15:54" x14ac:dyDescent="0.4">
      <c r="O8437" s="4"/>
      <c r="P8437" s="4"/>
      <c r="V8437" s="4"/>
      <c r="W8437" s="4"/>
      <c r="AG8437" s="9"/>
      <c r="AT8437" s="4"/>
      <c r="AU8437" s="4"/>
      <c r="BA8437" s="4"/>
      <c r="BB8437" s="4"/>
    </row>
    <row r="8438" spans="15:54" x14ac:dyDescent="0.4">
      <c r="O8438" s="4"/>
      <c r="P8438" s="4"/>
      <c r="V8438" s="4"/>
      <c r="W8438" s="4"/>
      <c r="AG8438" s="9"/>
      <c r="AT8438" s="4"/>
      <c r="AU8438" s="4"/>
      <c r="BA8438" s="4"/>
      <c r="BB8438" s="4"/>
    </row>
    <row r="8439" spans="15:54" x14ac:dyDescent="0.4">
      <c r="O8439" s="4"/>
      <c r="P8439" s="4"/>
      <c r="V8439" s="4"/>
      <c r="W8439" s="4"/>
      <c r="AG8439" s="9"/>
      <c r="AT8439" s="4"/>
      <c r="AU8439" s="4"/>
      <c r="BA8439" s="4"/>
      <c r="BB8439" s="4"/>
    </row>
    <row r="8440" spans="15:54" x14ac:dyDescent="0.4">
      <c r="O8440" s="4"/>
      <c r="P8440" s="4"/>
      <c r="V8440" s="4"/>
      <c r="W8440" s="4"/>
      <c r="AG8440" s="9"/>
      <c r="AT8440" s="4"/>
      <c r="AU8440" s="4"/>
      <c r="BA8440" s="4"/>
      <c r="BB8440" s="4"/>
    </row>
    <row r="8441" spans="15:54" x14ac:dyDescent="0.4">
      <c r="O8441" s="4"/>
      <c r="P8441" s="4"/>
      <c r="V8441" s="4"/>
      <c r="W8441" s="4"/>
      <c r="AG8441" s="9"/>
      <c r="AT8441" s="4"/>
      <c r="AU8441" s="4"/>
      <c r="BA8441" s="4"/>
      <c r="BB8441" s="4"/>
    </row>
    <row r="8442" spans="15:54" x14ac:dyDescent="0.4">
      <c r="O8442" s="4"/>
      <c r="P8442" s="4"/>
      <c r="V8442" s="4"/>
      <c r="W8442" s="4"/>
      <c r="AG8442" s="9"/>
      <c r="AT8442" s="4"/>
      <c r="AU8442" s="4"/>
      <c r="BA8442" s="4"/>
      <c r="BB8442" s="4"/>
    </row>
    <row r="8443" spans="15:54" x14ac:dyDescent="0.4">
      <c r="O8443" s="4"/>
      <c r="P8443" s="4"/>
      <c r="V8443" s="4"/>
      <c r="W8443" s="4"/>
      <c r="AG8443" s="9"/>
      <c r="AT8443" s="4"/>
      <c r="AU8443" s="4"/>
      <c r="BA8443" s="4"/>
      <c r="BB8443" s="4"/>
    </row>
    <row r="8444" spans="15:54" x14ac:dyDescent="0.4">
      <c r="O8444" s="4"/>
      <c r="P8444" s="4"/>
      <c r="V8444" s="4"/>
      <c r="W8444" s="4"/>
      <c r="AG8444" s="9"/>
      <c r="AT8444" s="4"/>
      <c r="AU8444" s="4"/>
      <c r="BA8444" s="4"/>
      <c r="BB8444" s="4"/>
    </row>
    <row r="8445" spans="15:54" x14ac:dyDescent="0.4">
      <c r="O8445" s="4"/>
      <c r="P8445" s="4"/>
      <c r="V8445" s="4"/>
      <c r="W8445" s="4"/>
      <c r="AG8445" s="9"/>
      <c r="AT8445" s="4"/>
      <c r="AU8445" s="4"/>
      <c r="BA8445" s="4"/>
      <c r="BB8445" s="4"/>
    </row>
    <row r="8446" spans="15:54" x14ac:dyDescent="0.4">
      <c r="O8446" s="4"/>
      <c r="P8446" s="4"/>
      <c r="V8446" s="4"/>
      <c r="W8446" s="4"/>
      <c r="AG8446" s="9"/>
      <c r="AT8446" s="4"/>
      <c r="AU8446" s="4"/>
      <c r="BA8446" s="4"/>
      <c r="BB8446" s="4"/>
    </row>
    <row r="8447" spans="15:54" x14ac:dyDescent="0.4">
      <c r="O8447" s="4"/>
      <c r="P8447" s="4"/>
      <c r="V8447" s="4"/>
      <c r="W8447" s="4"/>
      <c r="AG8447" s="9"/>
      <c r="AT8447" s="4"/>
      <c r="AU8447" s="4"/>
      <c r="BA8447" s="4"/>
      <c r="BB8447" s="4"/>
    </row>
    <row r="8448" spans="15:54" x14ac:dyDescent="0.4">
      <c r="O8448" s="4"/>
      <c r="P8448" s="4"/>
      <c r="V8448" s="4"/>
      <c r="W8448" s="4"/>
      <c r="AG8448" s="9"/>
      <c r="AT8448" s="4"/>
      <c r="AU8448" s="4"/>
      <c r="BA8448" s="4"/>
      <c r="BB8448" s="4"/>
    </row>
    <row r="8449" spans="15:54" x14ac:dyDescent="0.4">
      <c r="O8449" s="4"/>
      <c r="P8449" s="4"/>
      <c r="V8449" s="4"/>
      <c r="W8449" s="4"/>
      <c r="AG8449" s="9"/>
      <c r="AT8449" s="4"/>
      <c r="AU8449" s="4"/>
      <c r="BA8449" s="4"/>
      <c r="BB8449" s="4"/>
    </row>
    <row r="8450" spans="15:54" x14ac:dyDescent="0.4">
      <c r="O8450" s="4"/>
      <c r="P8450" s="4"/>
      <c r="V8450" s="4"/>
      <c r="W8450" s="4"/>
      <c r="AT8450" s="4"/>
      <c r="AU8450" s="4"/>
      <c r="BA8450" s="4"/>
      <c r="BB8450" s="4"/>
    </row>
    <row r="8451" spans="15:54" x14ac:dyDescent="0.4">
      <c r="O8451" s="4"/>
      <c r="P8451" s="4"/>
      <c r="V8451" s="4"/>
      <c r="W8451" s="4"/>
      <c r="AG8451" s="9"/>
      <c r="AT8451" s="4"/>
      <c r="AU8451" s="4"/>
      <c r="BA8451" s="4"/>
      <c r="BB8451" s="4"/>
    </row>
    <row r="8452" spans="15:54" x14ac:dyDescent="0.4">
      <c r="O8452" s="4"/>
      <c r="P8452" s="4"/>
      <c r="V8452" s="4"/>
      <c r="W8452" s="4"/>
      <c r="AG8452" s="9"/>
      <c r="AT8452" s="4"/>
      <c r="AU8452" s="4"/>
      <c r="BA8452" s="4"/>
      <c r="BB8452" s="4"/>
    </row>
    <row r="8453" spans="15:54" x14ac:dyDescent="0.4">
      <c r="O8453" s="4"/>
      <c r="P8453" s="4"/>
      <c r="V8453" s="4"/>
      <c r="W8453" s="4"/>
      <c r="AG8453" s="9"/>
      <c r="AT8453" s="4"/>
      <c r="AU8453" s="4"/>
      <c r="BA8453" s="4"/>
      <c r="BB8453" s="4"/>
    </row>
    <row r="8454" spans="15:54" x14ac:dyDescent="0.4">
      <c r="O8454" s="4"/>
      <c r="P8454" s="4"/>
      <c r="V8454" s="4"/>
      <c r="W8454" s="4"/>
      <c r="AG8454" s="9"/>
      <c r="AT8454" s="4"/>
      <c r="AU8454" s="4"/>
      <c r="BA8454" s="4"/>
      <c r="BB8454" s="4"/>
    </row>
    <row r="8455" spans="15:54" x14ac:dyDescent="0.4">
      <c r="O8455" s="4"/>
      <c r="P8455" s="4"/>
      <c r="V8455" s="4"/>
      <c r="W8455" s="4"/>
      <c r="AG8455" s="9"/>
      <c r="AT8455" s="4"/>
      <c r="AU8455" s="4"/>
      <c r="BA8455" s="4"/>
      <c r="BB8455" s="4"/>
    </row>
    <row r="8456" spans="15:54" x14ac:dyDescent="0.4">
      <c r="O8456" s="4"/>
      <c r="P8456" s="4"/>
      <c r="V8456" s="4"/>
      <c r="W8456" s="4"/>
      <c r="AG8456" s="9"/>
      <c r="AT8456" s="4"/>
      <c r="AU8456" s="4"/>
      <c r="BA8456" s="4"/>
      <c r="BB8456" s="4"/>
    </row>
    <row r="8457" spans="15:54" x14ac:dyDescent="0.4">
      <c r="O8457" s="4"/>
      <c r="P8457" s="4"/>
      <c r="V8457" s="4"/>
      <c r="W8457" s="4"/>
      <c r="AG8457" s="9"/>
      <c r="AT8457" s="4"/>
      <c r="AU8457" s="4"/>
      <c r="BA8457" s="4"/>
      <c r="BB8457" s="4"/>
    </row>
    <row r="8458" spans="15:54" x14ac:dyDescent="0.4">
      <c r="O8458" s="4"/>
      <c r="P8458" s="4"/>
      <c r="V8458" s="4"/>
      <c r="W8458" s="4"/>
      <c r="AG8458" s="9"/>
      <c r="AT8458" s="4"/>
      <c r="AU8458" s="4"/>
      <c r="BA8458" s="4"/>
      <c r="BB8458" s="4"/>
    </row>
    <row r="8459" spans="15:54" x14ac:dyDescent="0.4">
      <c r="O8459" s="4"/>
      <c r="P8459" s="4"/>
      <c r="V8459" s="4"/>
      <c r="W8459" s="4"/>
      <c r="AG8459" s="9"/>
      <c r="AT8459" s="4"/>
      <c r="AU8459" s="4"/>
      <c r="BA8459" s="4"/>
      <c r="BB8459" s="4"/>
    </row>
    <row r="8460" spans="15:54" x14ac:dyDescent="0.4">
      <c r="O8460" s="4"/>
      <c r="P8460" s="4"/>
      <c r="V8460" s="4"/>
      <c r="W8460" s="4"/>
      <c r="AG8460" s="9"/>
      <c r="AT8460" s="4"/>
      <c r="AU8460" s="4"/>
      <c r="BA8460" s="4"/>
      <c r="BB8460" s="4"/>
    </row>
    <row r="8461" spans="15:54" x14ac:dyDescent="0.4">
      <c r="O8461" s="4"/>
      <c r="P8461" s="4"/>
      <c r="V8461" s="4"/>
      <c r="W8461" s="4"/>
      <c r="AG8461" s="9"/>
      <c r="AT8461" s="4"/>
      <c r="AU8461" s="4"/>
      <c r="BA8461" s="4"/>
      <c r="BB8461" s="4"/>
    </row>
    <row r="8462" spans="15:54" x14ac:dyDescent="0.4">
      <c r="O8462" s="4"/>
      <c r="P8462" s="4"/>
      <c r="V8462" s="4"/>
      <c r="W8462" s="4"/>
      <c r="AG8462" s="9"/>
      <c r="AT8462" s="4"/>
      <c r="AU8462" s="4"/>
      <c r="BA8462" s="4"/>
      <c r="BB8462" s="4"/>
    </row>
    <row r="8463" spans="15:54" x14ac:dyDescent="0.4">
      <c r="O8463" s="4"/>
      <c r="P8463" s="4"/>
      <c r="V8463" s="4"/>
      <c r="W8463" s="4"/>
      <c r="AG8463" s="9"/>
      <c r="AT8463" s="4"/>
      <c r="AU8463" s="4"/>
      <c r="BA8463" s="4"/>
      <c r="BB8463" s="4"/>
    </row>
    <row r="8464" spans="15:54" x14ac:dyDescent="0.4">
      <c r="O8464" s="4"/>
      <c r="P8464" s="4"/>
      <c r="V8464" s="4"/>
      <c r="W8464" s="4"/>
      <c r="AG8464" s="9"/>
      <c r="AT8464" s="4"/>
      <c r="AU8464" s="4"/>
      <c r="BA8464" s="4"/>
      <c r="BB8464" s="4"/>
    </row>
    <row r="8465" spans="15:54" x14ac:dyDescent="0.4">
      <c r="O8465" s="4"/>
      <c r="P8465" s="4"/>
      <c r="V8465" s="4"/>
      <c r="W8465" s="4"/>
      <c r="AG8465" s="9"/>
      <c r="AT8465" s="4"/>
      <c r="AU8465" s="4"/>
      <c r="BA8465" s="4"/>
      <c r="BB8465" s="4"/>
    </row>
    <row r="8466" spans="15:54" x14ac:dyDescent="0.4">
      <c r="O8466" s="4"/>
      <c r="P8466" s="4"/>
      <c r="V8466" s="4"/>
      <c r="W8466" s="4"/>
      <c r="AG8466" s="9"/>
      <c r="AT8466" s="4"/>
      <c r="AU8466" s="4"/>
      <c r="BA8466" s="4"/>
      <c r="BB8466" s="4"/>
    </row>
    <row r="8467" spans="15:54" x14ac:dyDescent="0.4">
      <c r="O8467" s="4"/>
      <c r="P8467" s="4"/>
      <c r="V8467" s="4"/>
      <c r="W8467" s="4"/>
      <c r="AG8467" s="9"/>
      <c r="AT8467" s="4"/>
      <c r="AU8467" s="4"/>
      <c r="BA8467" s="4"/>
      <c r="BB8467" s="4"/>
    </row>
    <row r="8468" spans="15:54" x14ac:dyDescent="0.4">
      <c r="O8468" s="4"/>
      <c r="P8468" s="4"/>
      <c r="V8468" s="4"/>
      <c r="W8468" s="4"/>
      <c r="AG8468" s="9"/>
      <c r="AT8468" s="4"/>
      <c r="AU8468" s="4"/>
      <c r="BA8468" s="4"/>
      <c r="BB8468" s="4"/>
    </row>
    <row r="8469" spans="15:54" x14ac:dyDescent="0.4">
      <c r="O8469" s="4"/>
      <c r="P8469" s="4"/>
      <c r="V8469" s="4"/>
      <c r="W8469" s="4"/>
      <c r="AG8469" s="9"/>
      <c r="AT8469" s="4"/>
      <c r="AU8469" s="4"/>
      <c r="BA8469" s="4"/>
      <c r="BB8469" s="4"/>
    </row>
    <row r="8470" spans="15:54" x14ac:dyDescent="0.4">
      <c r="O8470" s="4"/>
      <c r="P8470" s="4"/>
      <c r="V8470" s="4"/>
      <c r="W8470" s="4"/>
      <c r="AT8470" s="4"/>
      <c r="AU8470" s="4"/>
      <c r="BA8470" s="4"/>
      <c r="BB8470" s="4"/>
    </row>
    <row r="8471" spans="15:54" x14ac:dyDescent="0.4">
      <c r="O8471" s="4"/>
      <c r="P8471" s="4"/>
      <c r="V8471" s="4"/>
      <c r="W8471" s="4"/>
      <c r="AG8471" s="9"/>
      <c r="AT8471" s="4"/>
      <c r="AU8471" s="4"/>
      <c r="BA8471" s="4"/>
      <c r="BB8471" s="4"/>
    </row>
    <row r="8472" spans="15:54" x14ac:dyDescent="0.4">
      <c r="O8472" s="4"/>
      <c r="P8472" s="4"/>
      <c r="V8472" s="4"/>
      <c r="W8472" s="4"/>
      <c r="AG8472" s="9"/>
      <c r="AT8472" s="4"/>
      <c r="AU8472" s="4"/>
      <c r="BA8472" s="4"/>
      <c r="BB8472" s="4"/>
    </row>
    <row r="8473" spans="15:54" x14ac:dyDescent="0.4">
      <c r="O8473" s="4"/>
      <c r="P8473" s="4"/>
      <c r="V8473" s="4"/>
      <c r="W8473" s="4"/>
      <c r="AG8473" s="9"/>
      <c r="AT8473" s="4"/>
      <c r="AU8473" s="4"/>
      <c r="BA8473" s="4"/>
      <c r="BB8473" s="4"/>
    </row>
    <row r="8474" spans="15:54" x14ac:dyDescent="0.4">
      <c r="O8474" s="4"/>
      <c r="P8474" s="4"/>
      <c r="V8474" s="4"/>
      <c r="W8474" s="4"/>
      <c r="AG8474" s="9"/>
      <c r="AT8474" s="4"/>
      <c r="AU8474" s="4"/>
      <c r="BA8474" s="4"/>
      <c r="BB8474" s="4"/>
    </row>
    <row r="8475" spans="15:54" x14ac:dyDescent="0.4">
      <c r="O8475" s="4"/>
      <c r="P8475" s="4"/>
      <c r="V8475" s="4"/>
      <c r="W8475" s="4"/>
      <c r="AG8475" s="9"/>
      <c r="AT8475" s="4"/>
      <c r="AU8475" s="4"/>
      <c r="BA8475" s="4"/>
      <c r="BB8475" s="4"/>
    </row>
    <row r="8476" spans="15:54" x14ac:dyDescent="0.4">
      <c r="O8476" s="4"/>
      <c r="P8476" s="4"/>
      <c r="V8476" s="4"/>
      <c r="W8476" s="4"/>
      <c r="AG8476" s="9"/>
      <c r="AT8476" s="4"/>
      <c r="AU8476" s="4"/>
      <c r="BA8476" s="4"/>
      <c r="BB8476" s="4"/>
    </row>
    <row r="8477" spans="15:54" x14ac:dyDescent="0.4">
      <c r="O8477" s="4"/>
      <c r="P8477" s="4"/>
      <c r="V8477" s="4"/>
      <c r="W8477" s="4"/>
      <c r="AG8477" s="9"/>
      <c r="AT8477" s="4"/>
      <c r="AU8477" s="4"/>
      <c r="BA8477" s="4"/>
      <c r="BB8477" s="4"/>
    </row>
    <row r="8478" spans="15:54" x14ac:dyDescent="0.4">
      <c r="O8478" s="4"/>
      <c r="P8478" s="4"/>
      <c r="V8478" s="4"/>
      <c r="W8478" s="4"/>
      <c r="AG8478" s="9"/>
      <c r="AT8478" s="4"/>
      <c r="AU8478" s="4"/>
      <c r="BA8478" s="4"/>
      <c r="BB8478" s="4"/>
    </row>
    <row r="8479" spans="15:54" x14ac:dyDescent="0.4">
      <c r="O8479" s="4"/>
      <c r="P8479" s="4"/>
      <c r="V8479" s="4"/>
      <c r="W8479" s="4"/>
      <c r="AG8479" s="9"/>
      <c r="AT8479" s="4"/>
      <c r="AU8479" s="4"/>
      <c r="BA8479" s="4"/>
      <c r="BB8479" s="4"/>
    </row>
    <row r="8480" spans="15:54" x14ac:dyDescent="0.4">
      <c r="O8480" s="4"/>
      <c r="P8480" s="4"/>
      <c r="V8480" s="4"/>
      <c r="W8480" s="4"/>
      <c r="AG8480" s="9"/>
      <c r="AT8480" s="4"/>
      <c r="AU8480" s="4"/>
      <c r="BA8480" s="4"/>
      <c r="BB8480" s="4"/>
    </row>
    <row r="8481" spans="15:54" x14ac:dyDescent="0.4">
      <c r="O8481" s="4"/>
      <c r="P8481" s="4"/>
      <c r="V8481" s="4"/>
      <c r="W8481" s="4"/>
      <c r="AG8481" s="9"/>
      <c r="AT8481" s="4"/>
      <c r="AU8481" s="4"/>
      <c r="BA8481" s="4"/>
      <c r="BB8481" s="4"/>
    </row>
    <row r="8482" spans="15:54" x14ac:dyDescent="0.4">
      <c r="O8482" s="4"/>
      <c r="P8482" s="4"/>
      <c r="V8482" s="4"/>
      <c r="W8482" s="4"/>
      <c r="AG8482" s="9"/>
      <c r="AT8482" s="4"/>
      <c r="AU8482" s="4"/>
      <c r="BA8482" s="4"/>
      <c r="BB8482" s="4"/>
    </row>
    <row r="8483" spans="15:54" x14ac:dyDescent="0.4">
      <c r="O8483" s="4"/>
      <c r="P8483" s="4"/>
      <c r="V8483" s="4"/>
      <c r="W8483" s="4"/>
      <c r="AG8483" s="9"/>
      <c r="AT8483" s="4"/>
      <c r="AU8483" s="4"/>
      <c r="BA8483" s="4"/>
      <c r="BB8483" s="4"/>
    </row>
    <row r="8484" spans="15:54" x14ac:dyDescent="0.4">
      <c r="O8484" s="4"/>
      <c r="P8484" s="4"/>
      <c r="V8484" s="4"/>
      <c r="W8484" s="4"/>
      <c r="AG8484" s="9"/>
      <c r="AT8484" s="4"/>
      <c r="AU8484" s="4"/>
      <c r="BA8484" s="4"/>
      <c r="BB8484" s="4"/>
    </row>
    <row r="8485" spans="15:54" x14ac:dyDescent="0.4">
      <c r="O8485" s="4"/>
      <c r="P8485" s="4"/>
      <c r="V8485" s="4"/>
      <c r="W8485" s="4"/>
      <c r="AG8485" s="9"/>
      <c r="AT8485" s="4"/>
      <c r="AU8485" s="4"/>
      <c r="BA8485" s="4"/>
      <c r="BB8485" s="4"/>
    </row>
    <row r="8486" spans="15:54" x14ac:dyDescent="0.4">
      <c r="O8486" s="4"/>
      <c r="P8486" s="4"/>
      <c r="V8486" s="4"/>
      <c r="W8486" s="4"/>
      <c r="AG8486" s="9"/>
      <c r="AT8486" s="4"/>
      <c r="AU8486" s="4"/>
      <c r="BA8486" s="4"/>
      <c r="BB8486" s="4"/>
    </row>
    <row r="8487" spans="15:54" x14ac:dyDescent="0.4">
      <c r="O8487" s="4"/>
      <c r="P8487" s="4"/>
      <c r="V8487" s="4"/>
      <c r="W8487" s="4"/>
      <c r="AG8487" s="9"/>
      <c r="AT8487" s="4"/>
      <c r="AU8487" s="4"/>
      <c r="BA8487" s="4"/>
      <c r="BB8487" s="4"/>
    </row>
    <row r="8488" spans="15:54" x14ac:dyDescent="0.4">
      <c r="O8488" s="4"/>
      <c r="P8488" s="4"/>
      <c r="V8488" s="4"/>
      <c r="W8488" s="4"/>
      <c r="AG8488" s="9"/>
      <c r="AT8488" s="4"/>
      <c r="AU8488" s="4"/>
      <c r="BA8488" s="4"/>
      <c r="BB8488" s="4"/>
    </row>
    <row r="8489" spans="15:54" x14ac:dyDescent="0.4">
      <c r="O8489" s="4"/>
      <c r="P8489" s="4"/>
      <c r="V8489" s="4"/>
      <c r="W8489" s="4"/>
      <c r="AG8489" s="9"/>
      <c r="AT8489" s="4"/>
      <c r="AU8489" s="4"/>
      <c r="BA8489" s="4"/>
      <c r="BB8489" s="4"/>
    </row>
    <row r="8490" spans="15:54" x14ac:dyDescent="0.4">
      <c r="O8490" s="4"/>
      <c r="P8490" s="4"/>
      <c r="V8490" s="4"/>
      <c r="W8490" s="4"/>
      <c r="AG8490" s="9"/>
      <c r="AT8490" s="4"/>
      <c r="AU8490" s="4"/>
      <c r="BA8490" s="4"/>
      <c r="BB8490" s="4"/>
    </row>
    <row r="8491" spans="15:54" x14ac:dyDescent="0.4">
      <c r="O8491" s="4"/>
      <c r="P8491" s="4"/>
      <c r="V8491" s="4"/>
      <c r="W8491" s="4"/>
      <c r="AG8491" s="9"/>
      <c r="AT8491" s="4"/>
      <c r="AU8491" s="4"/>
      <c r="BA8491" s="4"/>
      <c r="BB8491" s="4"/>
    </row>
    <row r="8492" spans="15:54" x14ac:dyDescent="0.4">
      <c r="O8492" s="4"/>
      <c r="P8492" s="4"/>
      <c r="V8492" s="4"/>
      <c r="W8492" s="4"/>
      <c r="AG8492" s="9"/>
      <c r="AT8492" s="4"/>
      <c r="AU8492" s="4"/>
      <c r="BA8492" s="4"/>
      <c r="BB8492" s="4"/>
    </row>
    <row r="8493" spans="15:54" x14ac:dyDescent="0.4">
      <c r="O8493" s="4"/>
      <c r="P8493" s="4"/>
      <c r="V8493" s="4"/>
      <c r="W8493" s="4"/>
      <c r="AG8493" s="9"/>
      <c r="AT8493" s="4"/>
      <c r="AU8493" s="4"/>
      <c r="BA8493" s="4"/>
      <c r="BB8493" s="4"/>
    </row>
    <row r="8494" spans="15:54" x14ac:dyDescent="0.4">
      <c r="O8494" s="4"/>
      <c r="P8494" s="4"/>
      <c r="V8494" s="4"/>
      <c r="W8494" s="4"/>
      <c r="AG8494" s="9"/>
      <c r="AT8494" s="4"/>
      <c r="AU8494" s="4"/>
      <c r="BA8494" s="4"/>
      <c r="BB8494" s="4"/>
    </row>
    <row r="8495" spans="15:54" x14ac:dyDescent="0.4">
      <c r="O8495" s="4"/>
      <c r="P8495" s="4"/>
      <c r="V8495" s="4"/>
      <c r="W8495" s="4"/>
      <c r="AG8495" s="9"/>
      <c r="AT8495" s="4"/>
      <c r="AU8495" s="4"/>
      <c r="BA8495" s="4"/>
      <c r="BB8495" s="4"/>
    </row>
    <row r="8496" spans="15:54" x14ac:dyDescent="0.4">
      <c r="O8496" s="4"/>
      <c r="P8496" s="4"/>
      <c r="V8496" s="4"/>
      <c r="W8496" s="4"/>
      <c r="AG8496" s="9"/>
      <c r="AT8496" s="4"/>
      <c r="AU8496" s="4"/>
      <c r="BA8496" s="4"/>
      <c r="BB8496" s="4"/>
    </row>
    <row r="8497" spans="15:54" x14ac:dyDescent="0.4">
      <c r="O8497" s="4"/>
      <c r="P8497" s="4"/>
      <c r="V8497" s="4"/>
      <c r="W8497" s="4"/>
      <c r="AG8497" s="9"/>
      <c r="AT8497" s="4"/>
      <c r="AU8497" s="4"/>
      <c r="BA8497" s="4"/>
      <c r="BB8497" s="4"/>
    </row>
    <row r="8498" spans="15:54" x14ac:dyDescent="0.4">
      <c r="O8498" s="4"/>
      <c r="P8498" s="4"/>
      <c r="V8498" s="4"/>
      <c r="W8498" s="4"/>
      <c r="AG8498" s="9"/>
      <c r="AT8498" s="4"/>
      <c r="AU8498" s="4"/>
      <c r="BA8498" s="4"/>
      <c r="BB8498" s="4"/>
    </row>
    <row r="8499" spans="15:54" x14ac:dyDescent="0.4">
      <c r="O8499" s="4"/>
      <c r="P8499" s="4"/>
      <c r="V8499" s="4"/>
      <c r="W8499" s="4"/>
      <c r="AG8499" s="9"/>
      <c r="AT8499" s="4"/>
      <c r="AU8499" s="4"/>
      <c r="BA8499" s="4"/>
      <c r="BB8499" s="4"/>
    </row>
    <row r="8500" spans="15:54" x14ac:dyDescent="0.4">
      <c r="O8500" s="4"/>
      <c r="P8500" s="4"/>
      <c r="V8500" s="4"/>
      <c r="W8500" s="4"/>
      <c r="AG8500" s="9"/>
      <c r="AT8500" s="4"/>
      <c r="AU8500" s="4"/>
      <c r="BA8500" s="4"/>
      <c r="BB8500" s="4"/>
    </row>
    <row r="8501" spans="15:54" x14ac:dyDescent="0.4">
      <c r="O8501" s="4"/>
      <c r="P8501" s="4"/>
      <c r="V8501" s="4"/>
      <c r="W8501" s="4"/>
      <c r="AG8501" s="9"/>
      <c r="AT8501" s="4"/>
      <c r="AU8501" s="4"/>
      <c r="BA8501" s="4"/>
      <c r="BB8501" s="4"/>
    </row>
    <row r="8502" spans="15:54" x14ac:dyDescent="0.4">
      <c r="O8502" s="4"/>
      <c r="P8502" s="4"/>
      <c r="V8502" s="4"/>
      <c r="W8502" s="4"/>
      <c r="AG8502" s="9"/>
      <c r="AT8502" s="4"/>
      <c r="AU8502" s="4"/>
      <c r="BA8502" s="4"/>
      <c r="BB8502" s="4"/>
    </row>
    <row r="8503" spans="15:54" x14ac:dyDescent="0.4">
      <c r="O8503" s="4"/>
      <c r="P8503" s="4"/>
      <c r="V8503" s="4"/>
      <c r="W8503" s="4"/>
      <c r="AG8503" s="9"/>
      <c r="AT8503" s="4"/>
      <c r="AU8503" s="4"/>
      <c r="BA8503" s="4"/>
      <c r="BB8503" s="4"/>
    </row>
    <row r="8504" spans="15:54" x14ac:dyDescent="0.4">
      <c r="O8504" s="4"/>
      <c r="P8504" s="4"/>
      <c r="V8504" s="4"/>
      <c r="W8504" s="4"/>
      <c r="AG8504" s="9"/>
      <c r="AT8504" s="4"/>
      <c r="AU8504" s="4"/>
      <c r="BA8504" s="4"/>
      <c r="BB8504" s="4"/>
    </row>
    <row r="8505" spans="15:54" x14ac:dyDescent="0.4">
      <c r="O8505" s="4"/>
      <c r="P8505" s="4"/>
      <c r="V8505" s="4"/>
      <c r="W8505" s="4"/>
      <c r="AG8505" s="9"/>
      <c r="AT8505" s="4"/>
      <c r="AU8505" s="4"/>
      <c r="BA8505" s="4"/>
      <c r="BB8505" s="4"/>
    </row>
    <row r="8506" spans="15:54" x14ac:dyDescent="0.4">
      <c r="O8506" s="4"/>
      <c r="P8506" s="4"/>
      <c r="V8506" s="4"/>
      <c r="W8506" s="4"/>
      <c r="AG8506" s="9"/>
      <c r="AT8506" s="4"/>
      <c r="AU8506" s="4"/>
      <c r="BA8506" s="4"/>
      <c r="BB8506" s="4"/>
    </row>
    <row r="8507" spans="15:54" x14ac:dyDescent="0.4">
      <c r="O8507" s="4"/>
      <c r="P8507" s="4"/>
      <c r="V8507" s="4"/>
      <c r="W8507" s="4"/>
      <c r="AG8507" s="9"/>
      <c r="AT8507" s="4"/>
      <c r="AU8507" s="4"/>
      <c r="BA8507" s="4"/>
      <c r="BB8507" s="4"/>
    </row>
    <row r="8508" spans="15:54" x14ac:dyDescent="0.4">
      <c r="O8508" s="4"/>
      <c r="P8508" s="4"/>
      <c r="V8508" s="4"/>
      <c r="W8508" s="4"/>
      <c r="AG8508" s="9"/>
      <c r="AT8508" s="4"/>
      <c r="AU8508" s="4"/>
      <c r="BA8508" s="4"/>
      <c r="BB8508" s="4"/>
    </row>
    <row r="8509" spans="15:54" x14ac:dyDescent="0.4">
      <c r="O8509" s="4"/>
      <c r="P8509" s="4"/>
      <c r="V8509" s="4"/>
      <c r="W8509" s="4"/>
      <c r="AG8509" s="9"/>
      <c r="AT8509" s="4"/>
      <c r="AU8509" s="4"/>
      <c r="BA8509" s="4"/>
      <c r="BB8509" s="4"/>
    </row>
    <row r="8510" spans="15:54" x14ac:dyDescent="0.4">
      <c r="O8510" s="4"/>
      <c r="P8510" s="4"/>
      <c r="V8510" s="4"/>
      <c r="W8510" s="4"/>
      <c r="AG8510" s="9"/>
      <c r="AT8510" s="4"/>
      <c r="AU8510" s="4"/>
      <c r="BA8510" s="4"/>
      <c r="BB8510" s="4"/>
    </row>
    <row r="8511" spans="15:54" x14ac:dyDescent="0.4">
      <c r="O8511" s="4"/>
      <c r="P8511" s="4"/>
      <c r="V8511" s="4"/>
      <c r="W8511" s="4"/>
      <c r="AG8511" s="9"/>
      <c r="AT8511" s="4"/>
      <c r="AU8511" s="4"/>
      <c r="BA8511" s="4"/>
      <c r="BB8511" s="4"/>
    </row>
    <row r="8512" spans="15:54" x14ac:dyDescent="0.4">
      <c r="O8512" s="4"/>
      <c r="P8512" s="4"/>
      <c r="V8512" s="4"/>
      <c r="W8512" s="4"/>
      <c r="AG8512" s="9"/>
      <c r="AT8512" s="4"/>
      <c r="AU8512" s="4"/>
      <c r="BA8512" s="4"/>
      <c r="BB8512" s="4"/>
    </row>
    <row r="8513" spans="15:54" x14ac:dyDescent="0.4">
      <c r="O8513" s="4"/>
      <c r="P8513" s="4"/>
      <c r="V8513" s="4"/>
      <c r="W8513" s="4"/>
      <c r="AG8513" s="9"/>
      <c r="AT8513" s="4"/>
      <c r="AU8513" s="4"/>
      <c r="BA8513" s="4"/>
      <c r="BB8513" s="4"/>
    </row>
    <row r="8514" spans="15:54" x14ac:dyDescent="0.4">
      <c r="O8514" s="4"/>
      <c r="P8514" s="4"/>
      <c r="V8514" s="4"/>
      <c r="W8514" s="4"/>
      <c r="AG8514" s="9"/>
      <c r="AT8514" s="4"/>
      <c r="AU8514" s="4"/>
      <c r="BA8514" s="4"/>
      <c r="BB8514" s="4"/>
    </row>
    <row r="8515" spans="15:54" x14ac:dyDescent="0.4">
      <c r="O8515" s="4"/>
      <c r="P8515" s="4"/>
      <c r="V8515" s="4"/>
      <c r="W8515" s="4"/>
      <c r="AG8515" s="9"/>
      <c r="AT8515" s="4"/>
      <c r="AU8515" s="4"/>
      <c r="BA8515" s="4"/>
      <c r="BB8515" s="4"/>
    </row>
    <row r="8516" spans="15:54" x14ac:dyDescent="0.4">
      <c r="O8516" s="4"/>
      <c r="P8516" s="4"/>
      <c r="V8516" s="4"/>
      <c r="W8516" s="4"/>
      <c r="AG8516" s="9"/>
      <c r="AT8516" s="4"/>
      <c r="AU8516" s="4"/>
      <c r="BA8516" s="4"/>
      <c r="BB8516" s="4"/>
    </row>
    <row r="8517" spans="15:54" x14ac:dyDescent="0.4">
      <c r="O8517" s="4"/>
      <c r="P8517" s="4"/>
      <c r="V8517" s="4"/>
      <c r="W8517" s="4"/>
      <c r="AG8517" s="9"/>
      <c r="AT8517" s="4"/>
      <c r="AU8517" s="4"/>
      <c r="BA8517" s="4"/>
      <c r="BB8517" s="4"/>
    </row>
    <row r="8518" spans="15:54" x14ac:dyDescent="0.4">
      <c r="O8518" s="4"/>
      <c r="P8518" s="4"/>
      <c r="V8518" s="4"/>
      <c r="W8518" s="4"/>
      <c r="AG8518" s="9"/>
      <c r="AT8518" s="4"/>
      <c r="AU8518" s="4"/>
      <c r="BA8518" s="4"/>
      <c r="BB8518" s="4"/>
    </row>
    <row r="8519" spans="15:54" x14ac:dyDescent="0.4">
      <c r="O8519" s="4"/>
      <c r="P8519" s="4"/>
      <c r="V8519" s="4"/>
      <c r="W8519" s="4"/>
      <c r="AG8519" s="9"/>
      <c r="AT8519" s="4"/>
      <c r="AU8519" s="4"/>
      <c r="BA8519" s="4"/>
      <c r="BB8519" s="4"/>
    </row>
    <row r="8520" spans="15:54" x14ac:dyDescent="0.4">
      <c r="O8520" s="4"/>
      <c r="P8520" s="4"/>
      <c r="V8520" s="4"/>
      <c r="W8520" s="4"/>
      <c r="AG8520" s="9"/>
      <c r="AT8520" s="4"/>
      <c r="AU8520" s="4"/>
      <c r="BA8520" s="4"/>
      <c r="BB8520" s="4"/>
    </row>
    <row r="8521" spans="15:54" x14ac:dyDescent="0.4">
      <c r="O8521" s="4"/>
      <c r="P8521" s="4"/>
      <c r="V8521" s="4"/>
      <c r="W8521" s="4"/>
      <c r="AG8521" s="9"/>
      <c r="AT8521" s="4"/>
      <c r="AU8521" s="4"/>
      <c r="BA8521" s="4"/>
      <c r="BB8521" s="4"/>
    </row>
    <row r="8522" spans="15:54" x14ac:dyDescent="0.4">
      <c r="O8522" s="4"/>
      <c r="P8522" s="4"/>
      <c r="V8522" s="4"/>
      <c r="W8522" s="4"/>
      <c r="AG8522" s="9"/>
      <c r="AT8522" s="4"/>
      <c r="AU8522" s="4"/>
      <c r="BA8522" s="4"/>
      <c r="BB8522" s="4"/>
    </row>
    <row r="8523" spans="15:54" x14ac:dyDescent="0.4">
      <c r="O8523" s="4"/>
      <c r="P8523" s="4"/>
      <c r="V8523" s="4"/>
      <c r="W8523" s="4"/>
      <c r="AG8523" s="9"/>
      <c r="AT8523" s="4"/>
      <c r="AU8523" s="4"/>
      <c r="BA8523" s="4"/>
      <c r="BB8523" s="4"/>
    </row>
    <row r="8524" spans="15:54" x14ac:dyDescent="0.4">
      <c r="O8524" s="4"/>
      <c r="P8524" s="4"/>
      <c r="V8524" s="4"/>
      <c r="W8524" s="4"/>
      <c r="AG8524" s="9"/>
      <c r="AT8524" s="4"/>
      <c r="AU8524" s="4"/>
      <c r="BA8524" s="4"/>
      <c r="BB8524" s="4"/>
    </row>
    <row r="8525" spans="15:54" x14ac:dyDescent="0.4">
      <c r="O8525" s="4"/>
      <c r="P8525" s="4"/>
      <c r="V8525" s="4"/>
      <c r="W8525" s="4"/>
      <c r="AG8525" s="9"/>
      <c r="AT8525" s="4"/>
      <c r="AU8525" s="4"/>
      <c r="BA8525" s="4"/>
      <c r="BB8525" s="4"/>
    </row>
    <row r="8526" spans="15:54" x14ac:dyDescent="0.4">
      <c r="O8526" s="4"/>
      <c r="P8526" s="4"/>
      <c r="V8526" s="4"/>
      <c r="W8526" s="4"/>
      <c r="AG8526" s="9"/>
      <c r="AT8526" s="4"/>
      <c r="AU8526" s="4"/>
      <c r="BA8526" s="4"/>
      <c r="BB8526" s="4"/>
    </row>
    <row r="8527" spans="15:54" x14ac:dyDescent="0.4">
      <c r="O8527" s="4"/>
      <c r="P8527" s="4"/>
      <c r="V8527" s="4"/>
      <c r="W8527" s="4"/>
      <c r="AG8527" s="9"/>
      <c r="AT8527" s="4"/>
      <c r="AU8527" s="4"/>
      <c r="BA8527" s="4"/>
      <c r="BB8527" s="4"/>
    </row>
    <row r="8528" spans="15:54" x14ac:dyDescent="0.4">
      <c r="O8528" s="4"/>
      <c r="P8528" s="4"/>
      <c r="V8528" s="4"/>
      <c r="W8528" s="4"/>
      <c r="AG8528" s="9"/>
      <c r="AT8528" s="4"/>
      <c r="AU8528" s="4"/>
      <c r="BA8528" s="4"/>
      <c r="BB8528" s="4"/>
    </row>
    <row r="8529" spans="15:54" x14ac:dyDescent="0.4">
      <c r="O8529" s="4"/>
      <c r="P8529" s="4"/>
      <c r="V8529" s="4"/>
      <c r="W8529" s="4"/>
      <c r="AG8529" s="9"/>
      <c r="AT8529" s="4"/>
      <c r="AU8529" s="4"/>
      <c r="BA8529" s="4"/>
      <c r="BB8529" s="4"/>
    </row>
    <row r="8530" spans="15:54" x14ac:dyDescent="0.4">
      <c r="O8530" s="4"/>
      <c r="P8530" s="4"/>
      <c r="V8530" s="4"/>
      <c r="W8530" s="4"/>
      <c r="AG8530" s="9"/>
      <c r="AT8530" s="4"/>
      <c r="AU8530" s="4"/>
      <c r="BA8530" s="4"/>
      <c r="BB8530" s="4"/>
    </row>
    <row r="8531" spans="15:54" x14ac:dyDescent="0.4">
      <c r="O8531" s="4"/>
      <c r="P8531" s="4"/>
      <c r="V8531" s="4"/>
      <c r="W8531" s="4"/>
      <c r="AT8531" s="4"/>
      <c r="AU8531" s="4"/>
      <c r="BA8531" s="4"/>
      <c r="BB8531" s="4"/>
    </row>
    <row r="8532" spans="15:54" x14ac:dyDescent="0.4">
      <c r="O8532" s="4"/>
      <c r="P8532" s="4"/>
      <c r="V8532" s="4"/>
      <c r="W8532" s="4"/>
      <c r="AG8532" s="9"/>
      <c r="AT8532" s="4"/>
      <c r="AU8532" s="4"/>
      <c r="BA8532" s="4"/>
      <c r="BB8532" s="4"/>
    </row>
    <row r="8533" spans="15:54" x14ac:dyDescent="0.4">
      <c r="O8533" s="4"/>
      <c r="P8533" s="4"/>
      <c r="V8533" s="4"/>
      <c r="W8533" s="4"/>
      <c r="AG8533" s="9"/>
      <c r="AT8533" s="4"/>
      <c r="AU8533" s="4"/>
      <c r="BA8533" s="4"/>
      <c r="BB8533" s="4"/>
    </row>
    <row r="8534" spans="15:54" x14ac:dyDescent="0.4">
      <c r="O8534" s="4"/>
      <c r="P8534" s="4"/>
      <c r="V8534" s="4"/>
      <c r="W8534" s="4"/>
      <c r="AG8534" s="9"/>
      <c r="AT8534" s="4"/>
      <c r="AU8534" s="4"/>
      <c r="BA8534" s="4"/>
      <c r="BB8534" s="4"/>
    </row>
    <row r="8535" spans="15:54" x14ac:dyDescent="0.4">
      <c r="O8535" s="4"/>
      <c r="P8535" s="4"/>
      <c r="V8535" s="4"/>
      <c r="W8535" s="4"/>
      <c r="AG8535" s="9"/>
      <c r="AT8535" s="4"/>
      <c r="AU8535" s="4"/>
      <c r="BA8535" s="4"/>
      <c r="BB8535" s="4"/>
    </row>
    <row r="8536" spans="15:54" x14ac:dyDescent="0.4">
      <c r="O8536" s="4"/>
      <c r="P8536" s="4"/>
      <c r="V8536" s="4"/>
      <c r="W8536" s="4"/>
      <c r="AG8536" s="9"/>
      <c r="AT8536" s="4"/>
      <c r="AU8536" s="4"/>
      <c r="BA8536" s="4"/>
      <c r="BB8536" s="4"/>
    </row>
    <row r="8537" spans="15:54" x14ac:dyDescent="0.4">
      <c r="O8537" s="4"/>
      <c r="P8537" s="4"/>
      <c r="V8537" s="4"/>
      <c r="W8537" s="4"/>
      <c r="AG8537" s="9"/>
      <c r="AT8537" s="4"/>
      <c r="AU8537" s="4"/>
      <c r="BA8537" s="4"/>
      <c r="BB8537" s="4"/>
    </row>
    <row r="8538" spans="15:54" x14ac:dyDescent="0.4">
      <c r="O8538" s="4"/>
      <c r="P8538" s="4"/>
      <c r="V8538" s="4"/>
      <c r="W8538" s="4"/>
      <c r="AG8538" s="9"/>
      <c r="AT8538" s="4"/>
      <c r="AU8538" s="4"/>
      <c r="BA8538" s="4"/>
      <c r="BB8538" s="4"/>
    </row>
    <row r="8539" spans="15:54" x14ac:dyDescent="0.4">
      <c r="O8539" s="4"/>
      <c r="P8539" s="4"/>
      <c r="V8539" s="4"/>
      <c r="W8539" s="4"/>
      <c r="AG8539" s="9"/>
      <c r="AT8539" s="4"/>
      <c r="AU8539" s="4"/>
      <c r="BA8539" s="4"/>
      <c r="BB8539" s="4"/>
    </row>
    <row r="8540" spans="15:54" x14ac:dyDescent="0.4">
      <c r="O8540" s="4"/>
      <c r="P8540" s="4"/>
      <c r="V8540" s="4"/>
      <c r="W8540" s="4"/>
      <c r="AG8540" s="9"/>
      <c r="AT8540" s="4"/>
      <c r="AU8540" s="4"/>
      <c r="BA8540" s="4"/>
      <c r="BB8540" s="4"/>
    </row>
    <row r="8541" spans="15:54" x14ac:dyDescent="0.4">
      <c r="O8541" s="4"/>
      <c r="P8541" s="4"/>
      <c r="V8541" s="4"/>
      <c r="W8541" s="4"/>
      <c r="AG8541" s="9"/>
      <c r="AT8541" s="4"/>
      <c r="AU8541" s="4"/>
      <c r="BA8541" s="4"/>
      <c r="BB8541" s="4"/>
    </row>
    <row r="8542" spans="15:54" x14ac:dyDescent="0.4">
      <c r="O8542" s="4"/>
      <c r="P8542" s="4"/>
      <c r="V8542" s="4"/>
      <c r="W8542" s="4"/>
      <c r="AG8542" s="9"/>
      <c r="AT8542" s="4"/>
      <c r="AU8542" s="4"/>
      <c r="BA8542" s="4"/>
      <c r="BB8542" s="4"/>
    </row>
    <row r="8543" spans="15:54" x14ac:dyDescent="0.4">
      <c r="O8543" s="4"/>
      <c r="P8543" s="4"/>
      <c r="V8543" s="4"/>
      <c r="W8543" s="4"/>
      <c r="AG8543" s="9"/>
      <c r="AT8543" s="4"/>
      <c r="AU8543" s="4"/>
      <c r="BA8543" s="4"/>
      <c r="BB8543" s="4"/>
    </row>
    <row r="8544" spans="15:54" x14ac:dyDescent="0.4">
      <c r="O8544" s="4"/>
      <c r="P8544" s="4"/>
      <c r="V8544" s="4"/>
      <c r="W8544" s="4"/>
      <c r="AG8544" s="9"/>
      <c r="AT8544" s="4"/>
      <c r="AU8544" s="4"/>
      <c r="BA8544" s="4"/>
      <c r="BB8544" s="4"/>
    </row>
    <row r="8545" spans="15:54" x14ac:dyDescent="0.4">
      <c r="O8545" s="4"/>
      <c r="P8545" s="4"/>
      <c r="V8545" s="4"/>
      <c r="W8545" s="4"/>
      <c r="AG8545" s="9"/>
      <c r="AT8545" s="4"/>
      <c r="AU8545" s="4"/>
      <c r="BA8545" s="4"/>
      <c r="BB8545" s="4"/>
    </row>
    <row r="8546" spans="15:54" x14ac:dyDescent="0.4">
      <c r="O8546" s="4"/>
      <c r="P8546" s="4"/>
      <c r="V8546" s="4"/>
      <c r="W8546" s="4"/>
      <c r="AG8546" s="9"/>
      <c r="AT8546" s="4"/>
      <c r="AU8546" s="4"/>
      <c r="BA8546" s="4"/>
      <c r="BB8546" s="4"/>
    </row>
    <row r="8547" spans="15:54" x14ac:dyDescent="0.4">
      <c r="O8547" s="4"/>
      <c r="P8547" s="4"/>
      <c r="V8547" s="4"/>
      <c r="W8547" s="4"/>
      <c r="AG8547" s="9"/>
      <c r="AT8547" s="4"/>
      <c r="AU8547" s="4"/>
      <c r="BA8547" s="4"/>
      <c r="BB8547" s="4"/>
    </row>
    <row r="8548" spans="15:54" x14ac:dyDescent="0.4">
      <c r="O8548" s="4"/>
      <c r="P8548" s="4"/>
      <c r="V8548" s="4"/>
      <c r="W8548" s="4"/>
      <c r="AG8548" s="9"/>
      <c r="AT8548" s="4"/>
      <c r="AU8548" s="4"/>
      <c r="BA8548" s="4"/>
      <c r="BB8548" s="4"/>
    </row>
    <row r="8549" spans="15:54" x14ac:dyDescent="0.4">
      <c r="O8549" s="4"/>
      <c r="P8549" s="4"/>
      <c r="V8549" s="4"/>
      <c r="W8549" s="4"/>
      <c r="AG8549" s="9"/>
      <c r="AT8549" s="4"/>
      <c r="AU8549" s="4"/>
      <c r="BA8549" s="4"/>
      <c r="BB8549" s="4"/>
    </row>
    <row r="8550" spans="15:54" x14ac:dyDescent="0.4">
      <c r="O8550" s="4"/>
      <c r="P8550" s="4"/>
      <c r="V8550" s="4"/>
      <c r="W8550" s="4"/>
      <c r="AG8550" s="9"/>
      <c r="AT8550" s="4"/>
      <c r="AU8550" s="4"/>
      <c r="BA8550" s="4"/>
      <c r="BB8550" s="4"/>
    </row>
    <row r="8551" spans="15:54" x14ac:dyDescent="0.4">
      <c r="O8551" s="4"/>
      <c r="P8551" s="4"/>
      <c r="V8551" s="4"/>
      <c r="W8551" s="4"/>
      <c r="AT8551" s="4"/>
      <c r="AU8551" s="4"/>
      <c r="BA8551" s="4"/>
      <c r="BB8551" s="4"/>
    </row>
    <row r="8552" spans="15:54" x14ac:dyDescent="0.4">
      <c r="O8552" s="4"/>
      <c r="P8552" s="4"/>
      <c r="V8552" s="4"/>
      <c r="W8552" s="4"/>
      <c r="AG8552" s="9"/>
      <c r="AT8552" s="4"/>
      <c r="AU8552" s="4"/>
      <c r="BA8552" s="4"/>
      <c r="BB8552" s="4"/>
    </row>
    <row r="8553" spans="15:54" x14ac:dyDescent="0.4">
      <c r="O8553" s="4"/>
      <c r="P8553" s="4"/>
      <c r="V8553" s="4"/>
      <c r="W8553" s="4"/>
      <c r="AG8553" s="9"/>
      <c r="AT8553" s="4"/>
      <c r="AU8553" s="4"/>
      <c r="BA8553" s="4"/>
      <c r="BB8553" s="4"/>
    </row>
    <row r="8554" spans="15:54" x14ac:dyDescent="0.4">
      <c r="O8554" s="4"/>
      <c r="P8554" s="4"/>
      <c r="V8554" s="4"/>
      <c r="W8554" s="4"/>
      <c r="AG8554" s="9"/>
      <c r="AT8554" s="4"/>
      <c r="AU8554" s="4"/>
      <c r="BA8554" s="4"/>
      <c r="BB8554" s="4"/>
    </row>
    <row r="8555" spans="15:54" x14ac:dyDescent="0.4">
      <c r="O8555" s="4"/>
      <c r="P8555" s="4"/>
      <c r="V8555" s="4"/>
      <c r="W8555" s="4"/>
      <c r="AG8555" s="9"/>
      <c r="AT8555" s="4"/>
      <c r="AU8555" s="4"/>
      <c r="BA8555" s="4"/>
      <c r="BB8555" s="4"/>
    </row>
    <row r="8556" spans="15:54" x14ac:dyDescent="0.4">
      <c r="O8556" s="4"/>
      <c r="P8556" s="4"/>
      <c r="V8556" s="4"/>
      <c r="W8556" s="4"/>
      <c r="AG8556" s="9"/>
      <c r="AT8556" s="4"/>
      <c r="AU8556" s="4"/>
      <c r="BA8556" s="4"/>
      <c r="BB8556" s="4"/>
    </row>
    <row r="8557" spans="15:54" x14ac:dyDescent="0.4">
      <c r="O8557" s="4"/>
      <c r="P8557" s="4"/>
      <c r="V8557" s="4"/>
      <c r="W8557" s="4"/>
      <c r="AG8557" s="9"/>
      <c r="AT8557" s="4"/>
      <c r="AU8557" s="4"/>
      <c r="BA8557" s="4"/>
      <c r="BB8557" s="4"/>
    </row>
    <row r="8558" spans="15:54" x14ac:dyDescent="0.4">
      <c r="O8558" s="4"/>
      <c r="P8558" s="4"/>
      <c r="V8558" s="4"/>
      <c r="W8558" s="4"/>
      <c r="AG8558" s="9"/>
      <c r="AT8558" s="4"/>
      <c r="AU8558" s="4"/>
      <c r="BA8558" s="4"/>
      <c r="BB8558" s="4"/>
    </row>
    <row r="8559" spans="15:54" x14ac:dyDescent="0.4">
      <c r="O8559" s="4"/>
      <c r="P8559" s="4"/>
      <c r="V8559" s="4"/>
      <c r="W8559" s="4"/>
      <c r="AG8559" s="9"/>
      <c r="AT8559" s="4"/>
      <c r="AU8559" s="4"/>
      <c r="BA8559" s="4"/>
      <c r="BB8559" s="4"/>
    </row>
    <row r="8560" spans="15:54" x14ac:dyDescent="0.4">
      <c r="O8560" s="4"/>
      <c r="P8560" s="4"/>
      <c r="V8560" s="4"/>
      <c r="W8560" s="4"/>
      <c r="AG8560" s="9"/>
      <c r="AT8560" s="4"/>
      <c r="AU8560" s="4"/>
      <c r="BA8560" s="4"/>
      <c r="BB8560" s="4"/>
    </row>
    <row r="8561" spans="15:54" x14ac:dyDescent="0.4">
      <c r="O8561" s="4"/>
      <c r="P8561" s="4"/>
      <c r="V8561" s="4"/>
      <c r="W8561" s="4"/>
      <c r="AG8561" s="9"/>
      <c r="AT8561" s="4"/>
      <c r="AU8561" s="4"/>
      <c r="BA8561" s="4"/>
      <c r="BB8561" s="4"/>
    </row>
    <row r="8562" spans="15:54" x14ac:dyDescent="0.4">
      <c r="O8562" s="4"/>
      <c r="P8562" s="4"/>
      <c r="V8562" s="4"/>
      <c r="W8562" s="4"/>
      <c r="AG8562" s="9"/>
      <c r="AT8562" s="4"/>
      <c r="AU8562" s="4"/>
      <c r="BA8562" s="4"/>
      <c r="BB8562" s="4"/>
    </row>
    <row r="8563" spans="15:54" x14ac:dyDescent="0.4">
      <c r="O8563" s="4"/>
      <c r="P8563" s="4"/>
      <c r="V8563" s="4"/>
      <c r="W8563" s="4"/>
      <c r="AG8563" s="9"/>
      <c r="AT8563" s="4"/>
      <c r="AU8563" s="4"/>
      <c r="BA8563" s="4"/>
      <c r="BB8563" s="4"/>
    </row>
    <row r="8564" spans="15:54" x14ac:dyDescent="0.4">
      <c r="O8564" s="4"/>
      <c r="P8564" s="4"/>
      <c r="V8564" s="4"/>
      <c r="W8564" s="4"/>
      <c r="AG8564" s="9"/>
      <c r="AT8564" s="4"/>
      <c r="AU8564" s="4"/>
      <c r="BA8564" s="4"/>
      <c r="BB8564" s="4"/>
    </row>
    <row r="8565" spans="15:54" x14ac:dyDescent="0.4">
      <c r="O8565" s="4"/>
      <c r="P8565" s="4"/>
      <c r="V8565" s="4"/>
      <c r="W8565" s="4"/>
      <c r="AG8565" s="9"/>
      <c r="AT8565" s="4"/>
      <c r="AU8565" s="4"/>
      <c r="BA8565" s="4"/>
      <c r="BB8565" s="4"/>
    </row>
    <row r="8566" spans="15:54" x14ac:dyDescent="0.4">
      <c r="O8566" s="4"/>
      <c r="P8566" s="4"/>
      <c r="V8566" s="4"/>
      <c r="W8566" s="4"/>
      <c r="AG8566" s="9"/>
      <c r="AT8566" s="4"/>
      <c r="AU8566" s="4"/>
      <c r="BA8566" s="4"/>
      <c r="BB8566" s="4"/>
    </row>
    <row r="8567" spans="15:54" x14ac:dyDescent="0.4">
      <c r="O8567" s="4"/>
      <c r="P8567" s="4"/>
      <c r="V8567" s="4"/>
      <c r="W8567" s="4"/>
      <c r="AG8567" s="9"/>
      <c r="AT8567" s="4"/>
      <c r="AU8567" s="4"/>
      <c r="BA8567" s="4"/>
      <c r="BB8567" s="4"/>
    </row>
    <row r="8568" spans="15:54" x14ac:dyDescent="0.4">
      <c r="O8568" s="4"/>
      <c r="P8568" s="4"/>
      <c r="V8568" s="4"/>
      <c r="W8568" s="4"/>
      <c r="AG8568" s="9"/>
      <c r="AT8568" s="4"/>
      <c r="AU8568" s="4"/>
      <c r="BA8568" s="4"/>
      <c r="BB8568" s="4"/>
    </row>
    <row r="8569" spans="15:54" x14ac:dyDescent="0.4">
      <c r="O8569" s="4"/>
      <c r="P8569" s="4"/>
      <c r="V8569" s="4"/>
      <c r="W8569" s="4"/>
      <c r="AG8569" s="9"/>
      <c r="AT8569" s="4"/>
      <c r="AU8569" s="4"/>
      <c r="BA8569" s="4"/>
      <c r="BB8569" s="4"/>
    </row>
    <row r="8570" spans="15:54" x14ac:dyDescent="0.4">
      <c r="O8570" s="4"/>
      <c r="P8570" s="4"/>
      <c r="V8570" s="4"/>
      <c r="W8570" s="4"/>
      <c r="AG8570" s="9"/>
      <c r="AT8570" s="4"/>
      <c r="AU8570" s="4"/>
      <c r="BA8570" s="4"/>
      <c r="BB8570" s="4"/>
    </row>
    <row r="8571" spans="15:54" x14ac:dyDescent="0.4">
      <c r="O8571" s="4"/>
      <c r="P8571" s="4"/>
      <c r="V8571" s="4"/>
      <c r="W8571" s="4"/>
      <c r="AG8571" s="9"/>
      <c r="AT8571" s="4"/>
      <c r="AU8571" s="4"/>
      <c r="BA8571" s="4"/>
      <c r="BB8571" s="4"/>
    </row>
    <row r="8572" spans="15:54" x14ac:dyDescent="0.4">
      <c r="O8572" s="4"/>
      <c r="P8572" s="4"/>
      <c r="V8572" s="4"/>
      <c r="W8572" s="4"/>
      <c r="AG8572" s="9"/>
      <c r="AT8572" s="4"/>
      <c r="AU8572" s="4"/>
      <c r="BA8572" s="4"/>
      <c r="BB8572" s="4"/>
    </row>
    <row r="8573" spans="15:54" x14ac:dyDescent="0.4">
      <c r="O8573" s="4"/>
      <c r="P8573" s="4"/>
      <c r="V8573" s="4"/>
      <c r="W8573" s="4"/>
      <c r="AG8573" s="9"/>
      <c r="AT8573" s="4"/>
      <c r="AU8573" s="4"/>
      <c r="BA8573" s="4"/>
      <c r="BB8573" s="4"/>
    </row>
    <row r="8574" spans="15:54" x14ac:dyDescent="0.4">
      <c r="O8574" s="4"/>
      <c r="P8574" s="4"/>
      <c r="V8574" s="4"/>
      <c r="W8574" s="4"/>
      <c r="AG8574" s="9"/>
      <c r="AT8574" s="4"/>
      <c r="AU8574" s="4"/>
      <c r="BA8574" s="4"/>
      <c r="BB8574" s="4"/>
    </row>
    <row r="8575" spans="15:54" x14ac:dyDescent="0.4">
      <c r="O8575" s="4"/>
      <c r="P8575" s="4"/>
      <c r="V8575" s="4"/>
      <c r="W8575" s="4"/>
      <c r="AG8575" s="9"/>
      <c r="AT8575" s="4"/>
      <c r="AU8575" s="4"/>
      <c r="BA8575" s="4"/>
      <c r="BB8575" s="4"/>
    </row>
    <row r="8576" spans="15:54" x14ac:dyDescent="0.4">
      <c r="O8576" s="4"/>
      <c r="P8576" s="4"/>
      <c r="V8576" s="4"/>
      <c r="W8576" s="4"/>
      <c r="AG8576" s="9"/>
      <c r="AT8576" s="4"/>
      <c r="AU8576" s="4"/>
      <c r="BA8576" s="4"/>
      <c r="BB8576" s="4"/>
    </row>
    <row r="8577" spans="15:54" x14ac:dyDescent="0.4">
      <c r="O8577" s="4"/>
      <c r="P8577" s="4"/>
      <c r="V8577" s="4"/>
      <c r="W8577" s="4"/>
      <c r="AG8577" s="9"/>
      <c r="AT8577" s="4"/>
      <c r="AU8577" s="4"/>
      <c r="BA8577" s="4"/>
      <c r="BB8577" s="4"/>
    </row>
    <row r="8578" spans="15:54" x14ac:dyDescent="0.4">
      <c r="O8578" s="4"/>
      <c r="P8578" s="4"/>
      <c r="V8578" s="4"/>
      <c r="W8578" s="4"/>
      <c r="AG8578" s="9"/>
      <c r="AT8578" s="4"/>
      <c r="AU8578" s="4"/>
      <c r="BA8578" s="4"/>
      <c r="BB8578" s="4"/>
    </row>
    <row r="8579" spans="15:54" x14ac:dyDescent="0.4">
      <c r="O8579" s="4"/>
      <c r="P8579" s="4"/>
      <c r="V8579" s="4"/>
      <c r="W8579" s="4"/>
      <c r="AG8579" s="9"/>
      <c r="AT8579" s="4"/>
      <c r="AU8579" s="4"/>
      <c r="BA8579" s="4"/>
      <c r="BB8579" s="4"/>
    </row>
    <row r="8580" spans="15:54" x14ac:dyDescent="0.4">
      <c r="O8580" s="4"/>
      <c r="P8580" s="4"/>
      <c r="V8580" s="4"/>
      <c r="W8580" s="4"/>
      <c r="AG8580" s="9"/>
      <c r="AT8580" s="4"/>
      <c r="AU8580" s="4"/>
      <c r="BA8580" s="4"/>
      <c r="BB8580" s="4"/>
    </row>
    <row r="8581" spans="15:54" x14ac:dyDescent="0.4">
      <c r="O8581" s="4"/>
      <c r="P8581" s="4"/>
      <c r="V8581" s="4"/>
      <c r="W8581" s="4"/>
      <c r="AG8581" s="9"/>
      <c r="AT8581" s="4"/>
      <c r="AU8581" s="4"/>
      <c r="BA8581" s="4"/>
      <c r="BB8581" s="4"/>
    </row>
    <row r="8582" spans="15:54" x14ac:dyDescent="0.4">
      <c r="O8582" s="4"/>
      <c r="P8582" s="4"/>
      <c r="V8582" s="4"/>
      <c r="W8582" s="4"/>
      <c r="AG8582" s="9"/>
      <c r="AT8582" s="4"/>
      <c r="AU8582" s="4"/>
      <c r="BA8582" s="4"/>
      <c r="BB8582" s="4"/>
    </row>
    <row r="8583" spans="15:54" x14ac:dyDescent="0.4">
      <c r="O8583" s="4"/>
      <c r="P8583" s="4"/>
      <c r="V8583" s="4"/>
      <c r="W8583" s="4"/>
      <c r="AG8583" s="9"/>
      <c r="AT8583" s="4"/>
      <c r="AU8583" s="4"/>
      <c r="BA8583" s="4"/>
      <c r="BB8583" s="4"/>
    </row>
    <row r="8584" spans="15:54" x14ac:dyDescent="0.4">
      <c r="O8584" s="4"/>
      <c r="P8584" s="4"/>
      <c r="V8584" s="4"/>
      <c r="W8584" s="4"/>
      <c r="AG8584" s="9"/>
      <c r="AT8584" s="4"/>
      <c r="AU8584" s="4"/>
      <c r="BA8584" s="4"/>
      <c r="BB8584" s="4"/>
    </row>
    <row r="8585" spans="15:54" x14ac:dyDescent="0.4">
      <c r="O8585" s="4"/>
      <c r="P8585" s="4"/>
      <c r="V8585" s="4"/>
      <c r="W8585" s="4"/>
      <c r="AG8585" s="9"/>
      <c r="AT8585" s="4"/>
      <c r="AU8585" s="4"/>
      <c r="BA8585" s="4"/>
      <c r="BB8585" s="4"/>
    </row>
    <row r="8586" spans="15:54" x14ac:dyDescent="0.4">
      <c r="O8586" s="4"/>
      <c r="P8586" s="4"/>
      <c r="V8586" s="4"/>
      <c r="W8586" s="4"/>
      <c r="AG8586" s="9"/>
      <c r="AT8586" s="4"/>
      <c r="AU8586" s="4"/>
      <c r="BA8586" s="4"/>
      <c r="BB8586" s="4"/>
    </row>
    <row r="8587" spans="15:54" x14ac:dyDescent="0.4">
      <c r="O8587" s="4"/>
      <c r="P8587" s="4"/>
      <c r="V8587" s="4"/>
      <c r="W8587" s="4"/>
      <c r="AG8587" s="9"/>
      <c r="AT8587" s="4"/>
      <c r="AU8587" s="4"/>
      <c r="BA8587" s="4"/>
      <c r="BB8587" s="4"/>
    </row>
    <row r="8588" spans="15:54" x14ac:dyDescent="0.4">
      <c r="O8588" s="4"/>
      <c r="P8588" s="4"/>
      <c r="V8588" s="4"/>
      <c r="W8588" s="4"/>
      <c r="AG8588" s="9"/>
      <c r="AT8588" s="4"/>
      <c r="AU8588" s="4"/>
      <c r="BA8588" s="4"/>
      <c r="BB8588" s="4"/>
    </row>
    <row r="8589" spans="15:54" x14ac:dyDescent="0.4">
      <c r="O8589" s="4"/>
      <c r="P8589" s="4"/>
      <c r="V8589" s="4"/>
      <c r="W8589" s="4"/>
      <c r="AG8589" s="9"/>
      <c r="AT8589" s="4"/>
      <c r="AU8589" s="4"/>
      <c r="BA8589" s="4"/>
      <c r="BB8589" s="4"/>
    </row>
    <row r="8590" spans="15:54" x14ac:dyDescent="0.4">
      <c r="O8590" s="4"/>
      <c r="P8590" s="4"/>
      <c r="V8590" s="4"/>
      <c r="W8590" s="4"/>
      <c r="AG8590" s="9"/>
      <c r="AT8590" s="4"/>
      <c r="AU8590" s="4"/>
      <c r="BA8590" s="4"/>
      <c r="BB8590" s="4"/>
    </row>
    <row r="8591" spans="15:54" x14ac:dyDescent="0.4">
      <c r="O8591" s="4"/>
      <c r="P8591" s="4"/>
      <c r="V8591" s="4"/>
      <c r="W8591" s="4"/>
      <c r="AG8591" s="9"/>
      <c r="AT8591" s="4"/>
      <c r="AU8591" s="4"/>
      <c r="BA8591" s="4"/>
      <c r="BB8591" s="4"/>
    </row>
    <row r="8592" spans="15:54" x14ac:dyDescent="0.4">
      <c r="O8592" s="4"/>
      <c r="P8592" s="4"/>
      <c r="V8592" s="4"/>
      <c r="W8592" s="4"/>
      <c r="AG8592" s="9"/>
      <c r="AT8592" s="4"/>
      <c r="AU8592" s="4"/>
      <c r="BA8592" s="4"/>
      <c r="BB8592" s="4"/>
    </row>
    <row r="8593" spans="15:54" x14ac:dyDescent="0.4">
      <c r="O8593" s="4"/>
      <c r="P8593" s="4"/>
      <c r="V8593" s="4"/>
      <c r="W8593" s="4"/>
      <c r="AG8593" s="9"/>
      <c r="AT8593" s="4"/>
      <c r="AU8593" s="4"/>
      <c r="BA8593" s="4"/>
      <c r="BB8593" s="4"/>
    </row>
    <row r="8594" spans="15:54" x14ac:dyDescent="0.4">
      <c r="O8594" s="4"/>
      <c r="P8594" s="4"/>
      <c r="V8594" s="4"/>
      <c r="W8594" s="4"/>
      <c r="AG8594" s="9"/>
      <c r="AT8594" s="4"/>
      <c r="AU8594" s="4"/>
      <c r="BA8594" s="4"/>
      <c r="BB8594" s="4"/>
    </row>
    <row r="8595" spans="15:54" x14ac:dyDescent="0.4">
      <c r="O8595" s="4"/>
      <c r="P8595" s="4"/>
      <c r="V8595" s="4"/>
      <c r="W8595" s="4"/>
      <c r="AG8595" s="9"/>
      <c r="AT8595" s="4"/>
      <c r="AU8595" s="4"/>
      <c r="BA8595" s="4"/>
      <c r="BB8595" s="4"/>
    </row>
    <row r="8596" spans="15:54" x14ac:dyDescent="0.4">
      <c r="O8596" s="4"/>
      <c r="P8596" s="4"/>
      <c r="V8596" s="4"/>
      <c r="W8596" s="4"/>
      <c r="AG8596" s="9"/>
      <c r="AT8596" s="4"/>
      <c r="AU8596" s="4"/>
      <c r="BA8596" s="4"/>
      <c r="BB8596" s="4"/>
    </row>
    <row r="8597" spans="15:54" x14ac:dyDescent="0.4">
      <c r="O8597" s="4"/>
      <c r="P8597" s="4"/>
      <c r="V8597" s="4"/>
      <c r="W8597" s="4"/>
      <c r="AG8597" s="9"/>
      <c r="AT8597" s="4"/>
      <c r="AU8597" s="4"/>
      <c r="BA8597" s="4"/>
      <c r="BB8597" s="4"/>
    </row>
    <row r="8598" spans="15:54" x14ac:dyDescent="0.4">
      <c r="O8598" s="4"/>
      <c r="P8598" s="4"/>
      <c r="V8598" s="4"/>
      <c r="W8598" s="4"/>
      <c r="AG8598" s="9"/>
      <c r="AT8598" s="4"/>
      <c r="AU8598" s="4"/>
      <c r="BA8598" s="4"/>
      <c r="BB8598" s="4"/>
    </row>
    <row r="8599" spans="15:54" x14ac:dyDescent="0.4">
      <c r="O8599" s="4"/>
      <c r="P8599" s="4"/>
      <c r="V8599" s="4"/>
      <c r="W8599" s="4"/>
      <c r="AG8599" s="9"/>
      <c r="AT8599" s="4"/>
      <c r="AU8599" s="4"/>
      <c r="BA8599" s="4"/>
      <c r="BB8599" s="4"/>
    </row>
    <row r="8600" spans="15:54" x14ac:dyDescent="0.4">
      <c r="O8600" s="4"/>
      <c r="P8600" s="4"/>
      <c r="V8600" s="4"/>
      <c r="W8600" s="4"/>
      <c r="AG8600" s="9"/>
      <c r="AT8600" s="4"/>
      <c r="AU8600" s="4"/>
      <c r="BA8600" s="4"/>
      <c r="BB8600" s="4"/>
    </row>
    <row r="8601" spans="15:54" x14ac:dyDescent="0.4">
      <c r="O8601" s="4"/>
      <c r="P8601" s="4"/>
      <c r="V8601" s="4"/>
      <c r="W8601" s="4"/>
      <c r="AG8601" s="9"/>
      <c r="AT8601" s="4"/>
      <c r="AU8601" s="4"/>
      <c r="BA8601" s="4"/>
      <c r="BB8601" s="4"/>
    </row>
    <row r="8602" spans="15:54" x14ac:dyDescent="0.4">
      <c r="O8602" s="4"/>
      <c r="P8602" s="4"/>
      <c r="V8602" s="4"/>
      <c r="W8602" s="4"/>
      <c r="AG8602" s="9"/>
      <c r="AT8602" s="4"/>
      <c r="AU8602" s="4"/>
      <c r="BA8602" s="4"/>
      <c r="BB8602" s="4"/>
    </row>
    <row r="8603" spans="15:54" x14ac:dyDescent="0.4">
      <c r="O8603" s="4"/>
      <c r="P8603" s="4"/>
      <c r="V8603" s="4"/>
      <c r="W8603" s="4"/>
      <c r="AG8603" s="9"/>
      <c r="AT8603" s="4"/>
      <c r="AU8603" s="4"/>
      <c r="BA8603" s="4"/>
      <c r="BB8603" s="4"/>
    </row>
    <row r="8604" spans="15:54" x14ac:dyDescent="0.4">
      <c r="O8604" s="4"/>
      <c r="P8604" s="4"/>
      <c r="V8604" s="4"/>
      <c r="W8604" s="4"/>
      <c r="AG8604" s="9"/>
      <c r="AT8604" s="4"/>
      <c r="AU8604" s="4"/>
      <c r="BA8604" s="4"/>
      <c r="BB8604" s="4"/>
    </row>
    <row r="8605" spans="15:54" x14ac:dyDescent="0.4">
      <c r="O8605" s="4"/>
      <c r="P8605" s="4"/>
      <c r="V8605" s="4"/>
      <c r="W8605" s="4"/>
      <c r="AG8605" s="9"/>
      <c r="AT8605" s="4"/>
      <c r="AU8605" s="4"/>
      <c r="BA8605" s="4"/>
      <c r="BB8605" s="4"/>
    </row>
    <row r="8606" spans="15:54" x14ac:dyDescent="0.4">
      <c r="O8606" s="4"/>
      <c r="P8606" s="4"/>
      <c r="V8606" s="4"/>
      <c r="W8606" s="4"/>
      <c r="AG8606" s="9"/>
      <c r="AT8606" s="4"/>
      <c r="AU8606" s="4"/>
      <c r="BA8606" s="4"/>
      <c r="BB8606" s="4"/>
    </row>
    <row r="8607" spans="15:54" x14ac:dyDescent="0.4">
      <c r="O8607" s="4"/>
      <c r="P8607" s="4"/>
      <c r="V8607" s="4"/>
      <c r="W8607" s="4"/>
      <c r="AG8607" s="9"/>
      <c r="AT8607" s="4"/>
      <c r="AU8607" s="4"/>
      <c r="BA8607" s="4"/>
      <c r="BB8607" s="4"/>
    </row>
    <row r="8608" spans="15:54" x14ac:dyDescent="0.4">
      <c r="O8608" s="4"/>
      <c r="P8608" s="4"/>
      <c r="V8608" s="4"/>
      <c r="W8608" s="4"/>
      <c r="AG8608" s="9"/>
      <c r="AT8608" s="4"/>
      <c r="AU8608" s="4"/>
      <c r="BA8608" s="4"/>
      <c r="BB8608" s="4"/>
    </row>
    <row r="8609" spans="15:54" x14ac:dyDescent="0.4">
      <c r="O8609" s="4"/>
      <c r="P8609" s="4"/>
      <c r="V8609" s="4"/>
      <c r="W8609" s="4"/>
      <c r="AG8609" s="9"/>
      <c r="AT8609" s="4"/>
      <c r="AU8609" s="4"/>
      <c r="BA8609" s="4"/>
      <c r="BB8609" s="4"/>
    </row>
    <row r="8610" spans="15:54" x14ac:dyDescent="0.4">
      <c r="O8610" s="4"/>
      <c r="P8610" s="4"/>
      <c r="V8610" s="4"/>
      <c r="W8610" s="4"/>
      <c r="AG8610" s="9"/>
      <c r="AT8610" s="4"/>
      <c r="AU8610" s="4"/>
      <c r="BA8610" s="4"/>
      <c r="BB8610" s="4"/>
    </row>
    <row r="8611" spans="15:54" x14ac:dyDescent="0.4">
      <c r="O8611" s="4"/>
      <c r="P8611" s="4"/>
      <c r="V8611" s="4"/>
      <c r="W8611" s="4"/>
      <c r="AG8611" s="9"/>
      <c r="AT8611" s="4"/>
      <c r="AU8611" s="4"/>
      <c r="BA8611" s="4"/>
      <c r="BB8611" s="4"/>
    </row>
    <row r="8612" spans="15:54" x14ac:dyDescent="0.4">
      <c r="O8612" s="4"/>
      <c r="P8612" s="4"/>
      <c r="V8612" s="4"/>
      <c r="W8612" s="4"/>
      <c r="AT8612" s="4"/>
      <c r="AU8612" s="4"/>
      <c r="BA8612" s="4"/>
      <c r="BB8612" s="4"/>
    </row>
    <row r="8613" spans="15:54" x14ac:dyDescent="0.4">
      <c r="O8613" s="4"/>
      <c r="P8613" s="4"/>
      <c r="V8613" s="4"/>
      <c r="W8613" s="4"/>
      <c r="AG8613" s="9"/>
      <c r="AT8613" s="4"/>
      <c r="AU8613" s="4"/>
      <c r="BA8613" s="4"/>
      <c r="BB8613" s="4"/>
    </row>
    <row r="8614" spans="15:54" x14ac:dyDescent="0.4">
      <c r="O8614" s="4"/>
      <c r="P8614" s="4"/>
      <c r="V8614" s="4"/>
      <c r="W8614" s="4"/>
      <c r="AG8614" s="9"/>
      <c r="AT8614" s="4"/>
      <c r="AU8614" s="4"/>
      <c r="BA8614" s="4"/>
      <c r="BB8614" s="4"/>
    </row>
    <row r="8615" spans="15:54" x14ac:dyDescent="0.4">
      <c r="O8615" s="4"/>
      <c r="P8615" s="4"/>
      <c r="V8615" s="4"/>
      <c r="W8615" s="4"/>
      <c r="AG8615" s="9"/>
      <c r="AT8615" s="4"/>
      <c r="AU8615" s="4"/>
      <c r="BA8615" s="4"/>
      <c r="BB8615" s="4"/>
    </row>
    <row r="8616" spans="15:54" x14ac:dyDescent="0.4">
      <c r="O8616" s="4"/>
      <c r="P8616" s="4"/>
      <c r="V8616" s="4"/>
      <c r="W8616" s="4"/>
      <c r="AG8616" s="9"/>
      <c r="AT8616" s="4"/>
      <c r="AU8616" s="4"/>
      <c r="BA8616" s="4"/>
      <c r="BB8616" s="4"/>
    </row>
    <row r="8617" spans="15:54" x14ac:dyDescent="0.4">
      <c r="O8617" s="4"/>
      <c r="P8617" s="4"/>
      <c r="V8617" s="4"/>
      <c r="W8617" s="4"/>
      <c r="AG8617" s="9"/>
      <c r="AT8617" s="4"/>
      <c r="AU8617" s="4"/>
      <c r="BA8617" s="4"/>
      <c r="BB8617" s="4"/>
    </row>
    <row r="8618" spans="15:54" x14ac:dyDescent="0.4">
      <c r="O8618" s="4"/>
      <c r="P8618" s="4"/>
      <c r="V8618" s="4"/>
      <c r="W8618" s="4"/>
      <c r="AG8618" s="9"/>
      <c r="AT8618" s="4"/>
      <c r="AU8618" s="4"/>
      <c r="BA8618" s="4"/>
      <c r="BB8618" s="4"/>
    </row>
    <row r="8619" spans="15:54" x14ac:dyDescent="0.4">
      <c r="O8619" s="4"/>
      <c r="P8619" s="4"/>
      <c r="V8619" s="4"/>
      <c r="W8619" s="4"/>
      <c r="AG8619" s="9"/>
      <c r="AT8619" s="4"/>
      <c r="AU8619" s="4"/>
      <c r="BA8619" s="4"/>
      <c r="BB8619" s="4"/>
    </row>
    <row r="8620" spans="15:54" x14ac:dyDescent="0.4">
      <c r="O8620" s="4"/>
      <c r="P8620" s="4"/>
      <c r="V8620" s="4"/>
      <c r="W8620" s="4"/>
      <c r="AG8620" s="9"/>
      <c r="AT8620" s="4"/>
      <c r="AU8620" s="4"/>
      <c r="BA8620" s="4"/>
      <c r="BB8620" s="4"/>
    </row>
    <row r="8621" spans="15:54" x14ac:dyDescent="0.4">
      <c r="O8621" s="4"/>
      <c r="P8621" s="4"/>
      <c r="V8621" s="4"/>
      <c r="W8621" s="4"/>
      <c r="AG8621" s="9"/>
      <c r="AT8621" s="4"/>
      <c r="AU8621" s="4"/>
      <c r="BA8621" s="4"/>
      <c r="BB8621" s="4"/>
    </row>
    <row r="8622" spans="15:54" x14ac:dyDescent="0.4">
      <c r="O8622" s="4"/>
      <c r="P8622" s="4"/>
      <c r="V8622" s="4"/>
      <c r="W8622" s="4"/>
      <c r="AG8622" s="9"/>
      <c r="AT8622" s="4"/>
      <c r="AU8622" s="4"/>
      <c r="BA8622" s="4"/>
      <c r="BB8622" s="4"/>
    </row>
    <row r="8623" spans="15:54" x14ac:dyDescent="0.4">
      <c r="O8623" s="4"/>
      <c r="P8623" s="4"/>
      <c r="V8623" s="4"/>
      <c r="W8623" s="4"/>
      <c r="AG8623" s="9"/>
      <c r="AT8623" s="4"/>
      <c r="AU8623" s="4"/>
      <c r="BA8623" s="4"/>
      <c r="BB8623" s="4"/>
    </row>
    <row r="8624" spans="15:54" x14ac:dyDescent="0.4">
      <c r="O8624" s="4"/>
      <c r="P8624" s="4"/>
      <c r="V8624" s="4"/>
      <c r="W8624" s="4"/>
      <c r="AG8624" s="9"/>
      <c r="AT8624" s="4"/>
      <c r="AU8624" s="4"/>
      <c r="BA8624" s="4"/>
      <c r="BB8624" s="4"/>
    </row>
    <row r="8625" spans="15:54" x14ac:dyDescent="0.4">
      <c r="O8625" s="4"/>
      <c r="P8625" s="4"/>
      <c r="V8625" s="4"/>
      <c r="W8625" s="4"/>
      <c r="AG8625" s="9"/>
      <c r="AT8625" s="4"/>
      <c r="AU8625" s="4"/>
      <c r="BA8625" s="4"/>
      <c r="BB8625" s="4"/>
    </row>
    <row r="8626" spans="15:54" x14ac:dyDescent="0.4">
      <c r="O8626" s="4"/>
      <c r="P8626" s="4"/>
      <c r="V8626" s="4"/>
      <c r="W8626" s="4"/>
      <c r="AG8626" s="9"/>
      <c r="AT8626" s="4"/>
      <c r="AU8626" s="4"/>
      <c r="BA8626" s="4"/>
      <c r="BB8626" s="4"/>
    </row>
    <row r="8627" spans="15:54" x14ac:dyDescent="0.4">
      <c r="O8627" s="4"/>
      <c r="P8627" s="4"/>
      <c r="V8627" s="4"/>
      <c r="W8627" s="4"/>
      <c r="AG8627" s="9"/>
      <c r="AT8627" s="4"/>
      <c r="AU8627" s="4"/>
      <c r="BA8627" s="4"/>
      <c r="BB8627" s="4"/>
    </row>
    <row r="8628" spans="15:54" x14ac:dyDescent="0.4">
      <c r="O8628" s="4"/>
      <c r="P8628" s="4"/>
      <c r="V8628" s="4"/>
      <c r="W8628" s="4"/>
      <c r="AG8628" s="9"/>
      <c r="AT8628" s="4"/>
      <c r="AU8628" s="4"/>
      <c r="BA8628" s="4"/>
      <c r="BB8628" s="4"/>
    </row>
    <row r="8629" spans="15:54" x14ac:dyDescent="0.4">
      <c r="O8629" s="4"/>
      <c r="P8629" s="4"/>
      <c r="V8629" s="4"/>
      <c r="W8629" s="4"/>
      <c r="AG8629" s="9"/>
      <c r="AT8629" s="4"/>
      <c r="AU8629" s="4"/>
      <c r="BA8629" s="4"/>
      <c r="BB8629" s="4"/>
    </row>
    <row r="8630" spans="15:54" x14ac:dyDescent="0.4">
      <c r="O8630" s="4"/>
      <c r="P8630" s="4"/>
      <c r="V8630" s="4"/>
      <c r="W8630" s="4"/>
      <c r="AG8630" s="9"/>
      <c r="AT8630" s="4"/>
      <c r="AU8630" s="4"/>
      <c r="BA8630" s="4"/>
      <c r="BB8630" s="4"/>
    </row>
    <row r="8631" spans="15:54" x14ac:dyDescent="0.4">
      <c r="O8631" s="4"/>
      <c r="P8631" s="4"/>
      <c r="V8631" s="4"/>
      <c r="W8631" s="4"/>
      <c r="AG8631" s="9"/>
      <c r="AT8631" s="4"/>
      <c r="AU8631" s="4"/>
      <c r="BA8631" s="4"/>
      <c r="BB8631" s="4"/>
    </row>
    <row r="8632" spans="15:54" x14ac:dyDescent="0.4">
      <c r="O8632" s="4"/>
      <c r="P8632" s="4"/>
      <c r="V8632" s="4"/>
      <c r="W8632" s="4"/>
      <c r="AT8632" s="4"/>
      <c r="AU8632" s="4"/>
      <c r="BA8632" s="4"/>
      <c r="BB8632" s="4"/>
    </row>
    <row r="8633" spans="15:54" x14ac:dyDescent="0.4">
      <c r="O8633" s="4"/>
      <c r="P8633" s="4"/>
      <c r="V8633" s="4"/>
      <c r="W8633" s="4"/>
      <c r="AG8633" s="9"/>
      <c r="AT8633" s="4"/>
      <c r="AU8633" s="4"/>
      <c r="BA8633" s="4"/>
      <c r="BB8633" s="4"/>
    </row>
    <row r="8634" spans="15:54" x14ac:dyDescent="0.4">
      <c r="O8634" s="4"/>
      <c r="P8634" s="4"/>
      <c r="V8634" s="4"/>
      <c r="W8634" s="4"/>
      <c r="AG8634" s="9"/>
      <c r="AT8634" s="4"/>
      <c r="AU8634" s="4"/>
      <c r="BA8634" s="4"/>
      <c r="BB8634" s="4"/>
    </row>
    <row r="8635" spans="15:54" x14ac:dyDescent="0.4">
      <c r="O8635" s="4"/>
      <c r="P8635" s="4"/>
      <c r="V8635" s="4"/>
      <c r="W8635" s="4"/>
      <c r="AG8635" s="9"/>
      <c r="AT8635" s="4"/>
      <c r="AU8635" s="4"/>
      <c r="BA8635" s="4"/>
      <c r="BB8635" s="4"/>
    </row>
    <row r="8636" spans="15:54" x14ac:dyDescent="0.4">
      <c r="O8636" s="4"/>
      <c r="P8636" s="4"/>
      <c r="V8636" s="4"/>
      <c r="W8636" s="4"/>
      <c r="AG8636" s="9"/>
      <c r="AT8636" s="4"/>
      <c r="AU8636" s="4"/>
      <c r="BA8636" s="4"/>
      <c r="BB8636" s="4"/>
    </row>
    <row r="8637" spans="15:54" x14ac:dyDescent="0.4">
      <c r="O8637" s="4"/>
      <c r="P8637" s="4"/>
      <c r="V8637" s="4"/>
      <c r="W8637" s="4"/>
      <c r="AG8637" s="9"/>
      <c r="AT8637" s="4"/>
      <c r="AU8637" s="4"/>
      <c r="BA8637" s="4"/>
      <c r="BB8637" s="4"/>
    </row>
    <row r="8638" spans="15:54" x14ac:dyDescent="0.4">
      <c r="O8638" s="4"/>
      <c r="P8638" s="4"/>
      <c r="V8638" s="4"/>
      <c r="W8638" s="4"/>
      <c r="AG8638" s="9"/>
      <c r="AT8638" s="4"/>
      <c r="AU8638" s="4"/>
      <c r="BA8638" s="4"/>
      <c r="BB8638" s="4"/>
    </row>
    <row r="8639" spans="15:54" x14ac:dyDescent="0.4">
      <c r="O8639" s="4"/>
      <c r="P8639" s="4"/>
      <c r="V8639" s="4"/>
      <c r="W8639" s="4"/>
      <c r="AG8639" s="9"/>
      <c r="AT8639" s="4"/>
      <c r="AU8639" s="4"/>
      <c r="BA8639" s="4"/>
      <c r="BB8639" s="4"/>
    </row>
    <row r="8640" spans="15:54" x14ac:dyDescent="0.4">
      <c r="O8640" s="4"/>
      <c r="P8640" s="4"/>
      <c r="V8640" s="4"/>
      <c r="W8640" s="4"/>
      <c r="AG8640" s="9"/>
      <c r="AT8640" s="4"/>
      <c r="AU8640" s="4"/>
      <c r="BA8640" s="4"/>
      <c r="BB8640" s="4"/>
    </row>
    <row r="8641" spans="15:54" x14ac:dyDescent="0.4">
      <c r="O8641" s="4"/>
      <c r="P8641" s="4"/>
      <c r="V8641" s="4"/>
      <c r="W8641" s="4"/>
      <c r="AG8641" s="9"/>
      <c r="AT8641" s="4"/>
      <c r="AU8641" s="4"/>
      <c r="BA8641" s="4"/>
      <c r="BB8641" s="4"/>
    </row>
    <row r="8642" spans="15:54" x14ac:dyDescent="0.4">
      <c r="O8642" s="4"/>
      <c r="P8642" s="4"/>
      <c r="V8642" s="4"/>
      <c r="W8642" s="4"/>
      <c r="AG8642" s="9"/>
      <c r="AT8642" s="4"/>
      <c r="AU8642" s="4"/>
      <c r="BA8642" s="4"/>
      <c r="BB8642" s="4"/>
    </row>
    <row r="8643" spans="15:54" x14ac:dyDescent="0.4">
      <c r="O8643" s="4"/>
      <c r="P8643" s="4"/>
      <c r="V8643" s="4"/>
      <c r="W8643" s="4"/>
      <c r="AG8643" s="9"/>
      <c r="AT8643" s="4"/>
      <c r="AU8643" s="4"/>
      <c r="BA8643" s="4"/>
      <c r="BB8643" s="4"/>
    </row>
    <row r="8644" spans="15:54" x14ac:dyDescent="0.4">
      <c r="O8644" s="4"/>
      <c r="P8644" s="4"/>
      <c r="V8644" s="4"/>
      <c r="W8644" s="4"/>
      <c r="AG8644" s="9"/>
      <c r="AT8644" s="4"/>
      <c r="AU8644" s="4"/>
      <c r="BA8644" s="4"/>
      <c r="BB8644" s="4"/>
    </row>
    <row r="8645" spans="15:54" x14ac:dyDescent="0.4">
      <c r="O8645" s="4"/>
      <c r="P8645" s="4"/>
      <c r="V8645" s="4"/>
      <c r="W8645" s="4"/>
      <c r="AG8645" s="9"/>
      <c r="AT8645" s="4"/>
      <c r="AU8645" s="4"/>
      <c r="BA8645" s="4"/>
      <c r="BB8645" s="4"/>
    </row>
    <row r="8646" spans="15:54" x14ac:dyDescent="0.4">
      <c r="O8646" s="4"/>
      <c r="P8646" s="4"/>
      <c r="V8646" s="4"/>
      <c r="W8646" s="4"/>
      <c r="AG8646" s="9"/>
      <c r="AT8646" s="4"/>
      <c r="AU8646" s="4"/>
      <c r="BA8646" s="4"/>
      <c r="BB8646" s="4"/>
    </row>
    <row r="8647" spans="15:54" x14ac:dyDescent="0.4">
      <c r="O8647" s="4"/>
      <c r="P8647" s="4"/>
      <c r="V8647" s="4"/>
      <c r="W8647" s="4"/>
      <c r="AG8647" s="9"/>
      <c r="AT8647" s="4"/>
      <c r="AU8647" s="4"/>
      <c r="BA8647" s="4"/>
      <c r="BB8647" s="4"/>
    </row>
    <row r="8648" spans="15:54" x14ac:dyDescent="0.4">
      <c r="O8648" s="4"/>
      <c r="P8648" s="4"/>
      <c r="V8648" s="4"/>
      <c r="W8648" s="4"/>
      <c r="AG8648" s="9"/>
      <c r="AT8648" s="4"/>
      <c r="AU8648" s="4"/>
      <c r="BA8648" s="4"/>
      <c r="BB8648" s="4"/>
    </row>
    <row r="8649" spans="15:54" x14ac:dyDescent="0.4">
      <c r="O8649" s="4"/>
      <c r="P8649" s="4"/>
      <c r="V8649" s="4"/>
      <c r="W8649" s="4"/>
      <c r="AG8649" s="9"/>
      <c r="AT8649" s="4"/>
      <c r="AU8649" s="4"/>
      <c r="BA8649" s="4"/>
      <c r="BB8649" s="4"/>
    </row>
    <row r="8650" spans="15:54" x14ac:dyDescent="0.4">
      <c r="O8650" s="4"/>
      <c r="P8650" s="4"/>
      <c r="V8650" s="4"/>
      <c r="W8650" s="4"/>
      <c r="AG8650" s="9"/>
      <c r="AT8650" s="4"/>
      <c r="AU8650" s="4"/>
      <c r="BA8650" s="4"/>
      <c r="BB8650" s="4"/>
    </row>
    <row r="8651" spans="15:54" x14ac:dyDescent="0.4">
      <c r="O8651" s="4"/>
      <c r="P8651" s="4"/>
      <c r="V8651" s="4"/>
      <c r="W8651" s="4"/>
      <c r="AG8651" s="9"/>
      <c r="AT8651" s="4"/>
      <c r="AU8651" s="4"/>
      <c r="BA8651" s="4"/>
      <c r="BB8651" s="4"/>
    </row>
    <row r="8652" spans="15:54" x14ac:dyDescent="0.4">
      <c r="O8652" s="4"/>
      <c r="P8652" s="4"/>
      <c r="V8652" s="4"/>
      <c r="W8652" s="4"/>
      <c r="AG8652" s="9"/>
      <c r="AT8652" s="4"/>
      <c r="AU8652" s="4"/>
      <c r="BA8652" s="4"/>
      <c r="BB8652" s="4"/>
    </row>
    <row r="8653" spans="15:54" x14ac:dyDescent="0.4">
      <c r="O8653" s="4"/>
      <c r="P8653" s="4"/>
      <c r="V8653" s="4"/>
      <c r="W8653" s="4"/>
      <c r="AG8653" s="9"/>
      <c r="AT8653" s="4"/>
      <c r="AU8653" s="4"/>
      <c r="BA8653" s="4"/>
      <c r="BB8653" s="4"/>
    </row>
    <row r="8654" spans="15:54" x14ac:dyDescent="0.4">
      <c r="O8654" s="4"/>
      <c r="P8654" s="4"/>
      <c r="V8654" s="4"/>
      <c r="W8654" s="4"/>
      <c r="AG8654" s="9"/>
      <c r="AT8654" s="4"/>
      <c r="AU8654" s="4"/>
      <c r="BA8654" s="4"/>
      <c r="BB8654" s="4"/>
    </row>
    <row r="8655" spans="15:54" x14ac:dyDescent="0.4">
      <c r="O8655" s="4"/>
      <c r="P8655" s="4"/>
      <c r="V8655" s="4"/>
      <c r="W8655" s="4"/>
      <c r="AG8655" s="9"/>
      <c r="AT8655" s="4"/>
      <c r="AU8655" s="4"/>
      <c r="BA8655" s="4"/>
      <c r="BB8655" s="4"/>
    </row>
    <row r="8656" spans="15:54" x14ac:dyDescent="0.4">
      <c r="O8656" s="4"/>
      <c r="P8656" s="4"/>
      <c r="V8656" s="4"/>
      <c r="W8656" s="4"/>
      <c r="AG8656" s="9"/>
      <c r="AT8656" s="4"/>
      <c r="AU8656" s="4"/>
      <c r="BA8656" s="4"/>
      <c r="BB8656" s="4"/>
    </row>
    <row r="8657" spans="15:54" x14ac:dyDescent="0.4">
      <c r="O8657" s="4"/>
      <c r="P8657" s="4"/>
      <c r="V8657" s="4"/>
      <c r="W8657" s="4"/>
      <c r="AG8657" s="9"/>
      <c r="AT8657" s="4"/>
      <c r="AU8657" s="4"/>
      <c r="BA8657" s="4"/>
      <c r="BB8657" s="4"/>
    </row>
    <row r="8658" spans="15:54" x14ac:dyDescent="0.4">
      <c r="O8658" s="4"/>
      <c r="P8658" s="4"/>
      <c r="V8658" s="4"/>
      <c r="W8658" s="4"/>
      <c r="AG8658" s="9"/>
      <c r="AT8658" s="4"/>
      <c r="AU8658" s="4"/>
      <c r="BA8658" s="4"/>
      <c r="BB8658" s="4"/>
    </row>
    <row r="8659" spans="15:54" x14ac:dyDescent="0.4">
      <c r="O8659" s="4"/>
      <c r="P8659" s="4"/>
      <c r="V8659" s="4"/>
      <c r="W8659" s="4"/>
      <c r="AG8659" s="9"/>
      <c r="AT8659" s="4"/>
      <c r="AU8659" s="4"/>
      <c r="BA8659" s="4"/>
      <c r="BB8659" s="4"/>
    </row>
    <row r="8660" spans="15:54" x14ac:dyDescent="0.4">
      <c r="O8660" s="4"/>
      <c r="P8660" s="4"/>
      <c r="V8660" s="4"/>
      <c r="W8660" s="4"/>
      <c r="AG8660" s="9"/>
      <c r="AT8660" s="4"/>
      <c r="AU8660" s="4"/>
      <c r="BA8660" s="4"/>
      <c r="BB8660" s="4"/>
    </row>
    <row r="8661" spans="15:54" x14ac:dyDescent="0.4">
      <c r="O8661" s="4"/>
      <c r="P8661" s="4"/>
      <c r="V8661" s="4"/>
      <c r="W8661" s="4"/>
      <c r="AG8661" s="9"/>
      <c r="AT8661" s="4"/>
      <c r="AU8661" s="4"/>
      <c r="BA8661" s="4"/>
      <c r="BB8661" s="4"/>
    </row>
    <row r="8662" spans="15:54" x14ac:dyDescent="0.4">
      <c r="O8662" s="4"/>
      <c r="P8662" s="4"/>
      <c r="V8662" s="4"/>
      <c r="W8662" s="4"/>
      <c r="AG8662" s="9"/>
      <c r="AT8662" s="4"/>
      <c r="AU8662" s="4"/>
      <c r="BA8662" s="4"/>
      <c r="BB8662" s="4"/>
    </row>
    <row r="8663" spans="15:54" x14ac:dyDescent="0.4">
      <c r="O8663" s="4"/>
      <c r="P8663" s="4"/>
      <c r="V8663" s="4"/>
      <c r="W8663" s="4"/>
      <c r="AG8663" s="9"/>
      <c r="AT8663" s="4"/>
      <c r="AU8663" s="4"/>
      <c r="BA8663" s="4"/>
      <c r="BB8663" s="4"/>
    </row>
    <row r="8664" spans="15:54" x14ac:dyDescent="0.4">
      <c r="O8664" s="4"/>
      <c r="P8664" s="4"/>
      <c r="V8664" s="4"/>
      <c r="W8664" s="4"/>
      <c r="AG8664" s="9"/>
      <c r="AT8664" s="4"/>
      <c r="AU8664" s="4"/>
      <c r="BA8664" s="4"/>
      <c r="BB8664" s="4"/>
    </row>
    <row r="8665" spans="15:54" x14ac:dyDescent="0.4">
      <c r="O8665" s="4"/>
      <c r="P8665" s="4"/>
      <c r="V8665" s="4"/>
      <c r="W8665" s="4"/>
      <c r="AG8665" s="9"/>
      <c r="AT8665" s="4"/>
      <c r="AU8665" s="4"/>
      <c r="BA8665" s="4"/>
      <c r="BB8665" s="4"/>
    </row>
    <row r="8666" spans="15:54" x14ac:dyDescent="0.4">
      <c r="O8666" s="4"/>
      <c r="P8666" s="4"/>
      <c r="V8666" s="4"/>
      <c r="W8666" s="4"/>
      <c r="AG8666" s="9"/>
      <c r="AT8666" s="4"/>
      <c r="AU8666" s="4"/>
      <c r="BA8666" s="4"/>
      <c r="BB8666" s="4"/>
    </row>
    <row r="8667" spans="15:54" x14ac:dyDescent="0.4">
      <c r="O8667" s="4"/>
      <c r="P8667" s="4"/>
      <c r="V8667" s="4"/>
      <c r="W8667" s="4"/>
      <c r="AG8667" s="9"/>
      <c r="AT8667" s="4"/>
      <c r="AU8667" s="4"/>
      <c r="BA8667" s="4"/>
      <c r="BB8667" s="4"/>
    </row>
    <row r="8668" spans="15:54" x14ac:dyDescent="0.4">
      <c r="O8668" s="4"/>
      <c r="P8668" s="4"/>
      <c r="V8668" s="4"/>
      <c r="W8668" s="4"/>
      <c r="AG8668" s="9"/>
      <c r="AT8668" s="4"/>
      <c r="AU8668" s="4"/>
      <c r="BA8668" s="4"/>
      <c r="BB8668" s="4"/>
    </row>
    <row r="8669" spans="15:54" x14ac:dyDescent="0.4">
      <c r="O8669" s="4"/>
      <c r="P8669" s="4"/>
      <c r="V8669" s="4"/>
      <c r="W8669" s="4"/>
      <c r="AG8669" s="9"/>
      <c r="AT8669" s="4"/>
      <c r="AU8669" s="4"/>
      <c r="BA8669" s="4"/>
      <c r="BB8669" s="4"/>
    </row>
    <row r="8670" spans="15:54" x14ac:dyDescent="0.4">
      <c r="O8670" s="4"/>
      <c r="P8670" s="4"/>
      <c r="V8670" s="4"/>
      <c r="W8670" s="4"/>
      <c r="AG8670" s="9"/>
      <c r="AT8670" s="4"/>
      <c r="AU8670" s="4"/>
      <c r="BA8670" s="4"/>
      <c r="BB8670" s="4"/>
    </row>
    <row r="8671" spans="15:54" x14ac:dyDescent="0.4">
      <c r="O8671" s="4"/>
      <c r="P8671" s="4"/>
      <c r="V8671" s="4"/>
      <c r="W8671" s="4"/>
      <c r="AG8671" s="9"/>
      <c r="AT8671" s="4"/>
      <c r="AU8671" s="4"/>
      <c r="BA8671" s="4"/>
      <c r="BB8671" s="4"/>
    </row>
    <row r="8672" spans="15:54" x14ac:dyDescent="0.4">
      <c r="O8672" s="4"/>
      <c r="P8672" s="4"/>
      <c r="V8672" s="4"/>
      <c r="W8672" s="4"/>
      <c r="AG8672" s="9"/>
      <c r="AT8672" s="4"/>
      <c r="AU8672" s="4"/>
      <c r="BA8672" s="4"/>
      <c r="BB8672" s="4"/>
    </row>
    <row r="8673" spans="15:54" x14ac:dyDescent="0.4">
      <c r="O8673" s="4"/>
      <c r="P8673" s="4"/>
      <c r="V8673" s="4"/>
      <c r="W8673" s="4"/>
      <c r="AG8673" s="9"/>
      <c r="AT8673" s="4"/>
      <c r="AU8673" s="4"/>
      <c r="BA8673" s="4"/>
      <c r="BB8673" s="4"/>
    </row>
    <row r="8674" spans="15:54" x14ac:dyDescent="0.4">
      <c r="O8674" s="4"/>
      <c r="P8674" s="4"/>
      <c r="V8674" s="4"/>
      <c r="W8674" s="4"/>
      <c r="AG8674" s="9"/>
      <c r="AT8674" s="4"/>
      <c r="AU8674" s="4"/>
      <c r="BA8674" s="4"/>
      <c r="BB8674" s="4"/>
    </row>
    <row r="8675" spans="15:54" x14ac:dyDescent="0.4">
      <c r="O8675" s="4"/>
      <c r="P8675" s="4"/>
      <c r="V8675" s="4"/>
      <c r="W8675" s="4"/>
      <c r="AG8675" s="9"/>
      <c r="AT8675" s="4"/>
      <c r="AU8675" s="4"/>
      <c r="BA8675" s="4"/>
      <c r="BB8675" s="4"/>
    </row>
    <row r="8676" spans="15:54" x14ac:dyDescent="0.4">
      <c r="O8676" s="4"/>
      <c r="P8676" s="4"/>
      <c r="V8676" s="4"/>
      <c r="W8676" s="4"/>
      <c r="AG8676" s="9"/>
      <c r="AT8676" s="4"/>
      <c r="AU8676" s="4"/>
      <c r="BA8676" s="4"/>
      <c r="BB8676" s="4"/>
    </row>
    <row r="8677" spans="15:54" x14ac:dyDescent="0.4">
      <c r="O8677" s="4"/>
      <c r="P8677" s="4"/>
      <c r="V8677" s="4"/>
      <c r="W8677" s="4"/>
      <c r="AG8677" s="9"/>
      <c r="AT8677" s="4"/>
      <c r="AU8677" s="4"/>
      <c r="BA8677" s="4"/>
      <c r="BB8677" s="4"/>
    </row>
    <row r="8678" spans="15:54" x14ac:dyDescent="0.4">
      <c r="O8678" s="4"/>
      <c r="P8678" s="4"/>
      <c r="V8678" s="4"/>
      <c r="W8678" s="4"/>
      <c r="AG8678" s="9"/>
      <c r="AT8678" s="4"/>
      <c r="AU8678" s="4"/>
      <c r="BA8678" s="4"/>
      <c r="BB8678" s="4"/>
    </row>
    <row r="8679" spans="15:54" x14ac:dyDescent="0.4">
      <c r="O8679" s="4"/>
      <c r="P8679" s="4"/>
      <c r="V8679" s="4"/>
      <c r="W8679" s="4"/>
      <c r="AG8679" s="9"/>
      <c r="AT8679" s="4"/>
      <c r="AU8679" s="4"/>
      <c r="BA8679" s="4"/>
      <c r="BB8679" s="4"/>
    </row>
    <row r="8680" spans="15:54" x14ac:dyDescent="0.4">
      <c r="O8680" s="4"/>
      <c r="P8680" s="4"/>
      <c r="V8680" s="4"/>
      <c r="W8680" s="4"/>
      <c r="AG8680" s="9"/>
      <c r="AT8680" s="4"/>
      <c r="AU8680" s="4"/>
      <c r="BA8680" s="4"/>
      <c r="BB8680" s="4"/>
    </row>
    <row r="8681" spans="15:54" x14ac:dyDescent="0.4">
      <c r="O8681" s="4"/>
      <c r="P8681" s="4"/>
      <c r="V8681" s="4"/>
      <c r="W8681" s="4"/>
      <c r="AG8681" s="9"/>
      <c r="AT8681" s="4"/>
      <c r="AU8681" s="4"/>
      <c r="BA8681" s="4"/>
      <c r="BB8681" s="4"/>
    </row>
    <row r="8682" spans="15:54" x14ac:dyDescent="0.4">
      <c r="O8682" s="4"/>
      <c r="P8682" s="4"/>
      <c r="V8682" s="4"/>
      <c r="W8682" s="4"/>
      <c r="AG8682" s="9"/>
      <c r="AT8682" s="4"/>
      <c r="AU8682" s="4"/>
      <c r="BA8682" s="4"/>
      <c r="BB8682" s="4"/>
    </row>
    <row r="8683" spans="15:54" x14ac:dyDescent="0.4">
      <c r="O8683" s="4"/>
      <c r="P8683" s="4"/>
      <c r="V8683" s="4"/>
      <c r="W8683" s="4"/>
      <c r="AG8683" s="9"/>
      <c r="AT8683" s="4"/>
      <c r="AU8683" s="4"/>
      <c r="BA8683" s="4"/>
      <c r="BB8683" s="4"/>
    </row>
    <row r="8684" spans="15:54" x14ac:dyDescent="0.4">
      <c r="O8684" s="4"/>
      <c r="P8684" s="4"/>
      <c r="V8684" s="4"/>
      <c r="W8684" s="4"/>
      <c r="AG8684" s="9"/>
      <c r="AT8684" s="4"/>
      <c r="AU8684" s="4"/>
      <c r="BA8684" s="4"/>
      <c r="BB8684" s="4"/>
    </row>
    <row r="8685" spans="15:54" x14ac:dyDescent="0.4">
      <c r="O8685" s="4"/>
      <c r="P8685" s="4"/>
      <c r="V8685" s="4"/>
      <c r="W8685" s="4"/>
      <c r="AG8685" s="9"/>
      <c r="AT8685" s="4"/>
      <c r="AU8685" s="4"/>
      <c r="BA8685" s="4"/>
      <c r="BB8685" s="4"/>
    </row>
    <row r="8686" spans="15:54" x14ac:dyDescent="0.4">
      <c r="O8686" s="4"/>
      <c r="P8686" s="4"/>
      <c r="V8686" s="4"/>
      <c r="W8686" s="4"/>
      <c r="AG8686" s="9"/>
      <c r="AT8686" s="4"/>
      <c r="AU8686" s="4"/>
      <c r="BA8686" s="4"/>
      <c r="BB8686" s="4"/>
    </row>
    <row r="8687" spans="15:54" x14ac:dyDescent="0.4">
      <c r="O8687" s="4"/>
      <c r="P8687" s="4"/>
      <c r="V8687" s="4"/>
      <c r="W8687" s="4"/>
      <c r="AG8687" s="9"/>
      <c r="AT8687" s="4"/>
      <c r="AU8687" s="4"/>
      <c r="BA8687" s="4"/>
      <c r="BB8687" s="4"/>
    </row>
    <row r="8688" spans="15:54" x14ac:dyDescent="0.4">
      <c r="O8688" s="4"/>
      <c r="P8688" s="4"/>
      <c r="V8688" s="4"/>
      <c r="W8688" s="4"/>
      <c r="AG8688" s="9"/>
      <c r="AT8688" s="4"/>
      <c r="AU8688" s="4"/>
      <c r="BA8688" s="4"/>
      <c r="BB8688" s="4"/>
    </row>
    <row r="8689" spans="15:54" x14ac:dyDescent="0.4">
      <c r="O8689" s="4"/>
      <c r="P8689" s="4"/>
      <c r="V8689" s="4"/>
      <c r="W8689" s="4"/>
      <c r="AG8689" s="9"/>
      <c r="AT8689" s="4"/>
      <c r="AU8689" s="4"/>
      <c r="BA8689" s="4"/>
      <c r="BB8689" s="4"/>
    </row>
    <row r="8690" spans="15:54" x14ac:dyDescent="0.4">
      <c r="O8690" s="4"/>
      <c r="P8690" s="4"/>
      <c r="V8690" s="4"/>
      <c r="W8690" s="4"/>
      <c r="AG8690" s="9"/>
      <c r="AT8690" s="4"/>
      <c r="AU8690" s="4"/>
      <c r="BA8690" s="4"/>
      <c r="BB8690" s="4"/>
    </row>
    <row r="8691" spans="15:54" x14ac:dyDescent="0.4">
      <c r="O8691" s="4"/>
      <c r="P8691" s="4"/>
      <c r="V8691" s="4"/>
      <c r="W8691" s="4"/>
      <c r="AG8691" s="9"/>
      <c r="AT8691" s="4"/>
      <c r="AU8691" s="4"/>
      <c r="BA8691" s="4"/>
      <c r="BB8691" s="4"/>
    </row>
    <row r="8692" spans="15:54" x14ac:dyDescent="0.4">
      <c r="O8692" s="4"/>
      <c r="P8692" s="4"/>
      <c r="V8692" s="4"/>
      <c r="W8692" s="4"/>
      <c r="AG8692" s="9"/>
      <c r="AT8692" s="4"/>
      <c r="AU8692" s="4"/>
      <c r="BA8692" s="4"/>
      <c r="BB8692" s="4"/>
    </row>
    <row r="8693" spans="15:54" x14ac:dyDescent="0.4">
      <c r="O8693" s="4"/>
      <c r="P8693" s="4"/>
      <c r="V8693" s="4"/>
      <c r="W8693" s="4"/>
      <c r="AT8693" s="4"/>
      <c r="AU8693" s="4"/>
      <c r="BA8693" s="4"/>
      <c r="BB8693" s="4"/>
    </row>
    <row r="8694" spans="15:54" x14ac:dyDescent="0.4">
      <c r="O8694" s="4"/>
      <c r="P8694" s="4"/>
      <c r="V8694" s="4"/>
      <c r="W8694" s="4"/>
      <c r="AG8694" s="9"/>
      <c r="AT8694" s="4"/>
      <c r="AU8694" s="4"/>
      <c r="BA8694" s="4"/>
      <c r="BB8694" s="4"/>
    </row>
    <row r="8695" spans="15:54" x14ac:dyDescent="0.4">
      <c r="O8695" s="4"/>
      <c r="P8695" s="4"/>
      <c r="V8695" s="4"/>
      <c r="W8695" s="4"/>
      <c r="AG8695" s="9"/>
      <c r="AT8695" s="4"/>
      <c r="AU8695" s="4"/>
      <c r="BA8695" s="4"/>
      <c r="BB8695" s="4"/>
    </row>
    <row r="8696" spans="15:54" x14ac:dyDescent="0.4">
      <c r="O8696" s="4"/>
      <c r="P8696" s="4"/>
      <c r="V8696" s="4"/>
      <c r="W8696" s="4"/>
      <c r="AG8696" s="9"/>
      <c r="AT8696" s="4"/>
      <c r="AU8696" s="4"/>
      <c r="BA8696" s="4"/>
      <c r="BB8696" s="4"/>
    </row>
    <row r="8697" spans="15:54" x14ac:dyDescent="0.4">
      <c r="O8697" s="4"/>
      <c r="P8697" s="4"/>
      <c r="V8697" s="4"/>
      <c r="W8697" s="4"/>
      <c r="AG8697" s="9"/>
      <c r="AT8697" s="4"/>
      <c r="AU8697" s="4"/>
      <c r="BA8697" s="4"/>
      <c r="BB8697" s="4"/>
    </row>
    <row r="8698" spans="15:54" x14ac:dyDescent="0.4">
      <c r="O8698" s="4"/>
      <c r="P8698" s="4"/>
      <c r="V8698" s="4"/>
      <c r="W8698" s="4"/>
      <c r="AG8698" s="9"/>
      <c r="AT8698" s="4"/>
      <c r="AU8698" s="4"/>
      <c r="BA8698" s="4"/>
      <c r="BB8698" s="4"/>
    </row>
    <row r="8699" spans="15:54" x14ac:dyDescent="0.4">
      <c r="O8699" s="4"/>
      <c r="P8699" s="4"/>
      <c r="V8699" s="4"/>
      <c r="W8699" s="4"/>
      <c r="AG8699" s="9"/>
      <c r="AT8699" s="4"/>
      <c r="AU8699" s="4"/>
      <c r="BA8699" s="4"/>
      <c r="BB8699" s="4"/>
    </row>
    <row r="8700" spans="15:54" x14ac:dyDescent="0.4">
      <c r="O8700" s="4"/>
      <c r="P8700" s="4"/>
      <c r="V8700" s="4"/>
      <c r="W8700" s="4"/>
      <c r="AG8700" s="9"/>
      <c r="AT8700" s="4"/>
      <c r="AU8700" s="4"/>
      <c r="BA8700" s="4"/>
      <c r="BB8700" s="4"/>
    </row>
    <row r="8701" spans="15:54" x14ac:dyDescent="0.4">
      <c r="O8701" s="4"/>
      <c r="P8701" s="4"/>
      <c r="V8701" s="4"/>
      <c r="W8701" s="4"/>
      <c r="AG8701" s="9"/>
      <c r="AT8701" s="4"/>
      <c r="AU8701" s="4"/>
      <c r="BA8701" s="4"/>
      <c r="BB8701" s="4"/>
    </row>
    <row r="8702" spans="15:54" x14ac:dyDescent="0.4">
      <c r="O8702" s="4"/>
      <c r="P8702" s="4"/>
      <c r="V8702" s="4"/>
      <c r="W8702" s="4"/>
      <c r="AG8702" s="9"/>
      <c r="AT8702" s="4"/>
      <c r="AU8702" s="4"/>
      <c r="BA8702" s="4"/>
      <c r="BB8702" s="4"/>
    </row>
    <row r="8703" spans="15:54" x14ac:dyDescent="0.4">
      <c r="O8703" s="4"/>
      <c r="P8703" s="4"/>
      <c r="V8703" s="4"/>
      <c r="W8703" s="4"/>
      <c r="AG8703" s="9"/>
      <c r="AT8703" s="4"/>
      <c r="AU8703" s="4"/>
      <c r="BA8703" s="4"/>
      <c r="BB8703" s="4"/>
    </row>
    <row r="8704" spans="15:54" x14ac:dyDescent="0.4">
      <c r="O8704" s="4"/>
      <c r="P8704" s="4"/>
      <c r="V8704" s="4"/>
      <c r="W8704" s="4"/>
      <c r="AG8704" s="9"/>
      <c r="AT8704" s="4"/>
      <c r="AU8704" s="4"/>
      <c r="BA8704" s="4"/>
      <c r="BB8704" s="4"/>
    </row>
    <row r="8705" spans="15:54" x14ac:dyDescent="0.4">
      <c r="O8705" s="4"/>
      <c r="P8705" s="4"/>
      <c r="V8705" s="4"/>
      <c r="W8705" s="4"/>
      <c r="AG8705" s="9"/>
      <c r="AT8705" s="4"/>
      <c r="AU8705" s="4"/>
      <c r="BA8705" s="4"/>
      <c r="BB8705" s="4"/>
    </row>
    <row r="8706" spans="15:54" x14ac:dyDescent="0.4">
      <c r="O8706" s="4"/>
      <c r="P8706" s="4"/>
      <c r="V8706" s="4"/>
      <c r="W8706" s="4"/>
      <c r="AG8706" s="9"/>
      <c r="AT8706" s="4"/>
      <c r="AU8706" s="4"/>
      <c r="BA8706" s="4"/>
      <c r="BB8706" s="4"/>
    </row>
    <row r="8707" spans="15:54" x14ac:dyDescent="0.4">
      <c r="O8707" s="4"/>
      <c r="P8707" s="4"/>
      <c r="V8707" s="4"/>
      <c r="W8707" s="4"/>
      <c r="AG8707" s="9"/>
      <c r="AT8707" s="4"/>
      <c r="AU8707" s="4"/>
      <c r="BA8707" s="4"/>
      <c r="BB8707" s="4"/>
    </row>
    <row r="8708" spans="15:54" x14ac:dyDescent="0.4">
      <c r="O8708" s="4"/>
      <c r="P8708" s="4"/>
      <c r="V8708" s="4"/>
      <c r="W8708" s="4"/>
      <c r="AG8708" s="9"/>
      <c r="AT8708" s="4"/>
      <c r="AU8708" s="4"/>
      <c r="BA8708" s="4"/>
      <c r="BB8708" s="4"/>
    </row>
    <row r="8709" spans="15:54" x14ac:dyDescent="0.4">
      <c r="O8709" s="4"/>
      <c r="P8709" s="4"/>
      <c r="V8709" s="4"/>
      <c r="W8709" s="4"/>
      <c r="AG8709" s="9"/>
      <c r="AT8709" s="4"/>
      <c r="AU8709" s="4"/>
      <c r="BA8709" s="4"/>
      <c r="BB8709" s="4"/>
    </row>
    <row r="8710" spans="15:54" x14ac:dyDescent="0.4">
      <c r="O8710" s="4"/>
      <c r="P8710" s="4"/>
      <c r="V8710" s="4"/>
      <c r="W8710" s="4"/>
      <c r="AG8710" s="9"/>
      <c r="AT8710" s="4"/>
      <c r="AU8710" s="4"/>
      <c r="BA8710" s="4"/>
      <c r="BB8710" s="4"/>
    </row>
    <row r="8711" spans="15:54" x14ac:dyDescent="0.4">
      <c r="O8711" s="4"/>
      <c r="P8711" s="4"/>
      <c r="V8711" s="4"/>
      <c r="W8711" s="4"/>
      <c r="AG8711" s="9"/>
      <c r="AT8711" s="4"/>
      <c r="AU8711" s="4"/>
      <c r="BA8711" s="4"/>
      <c r="BB8711" s="4"/>
    </row>
    <row r="8712" spans="15:54" x14ac:dyDescent="0.4">
      <c r="O8712" s="4"/>
      <c r="P8712" s="4"/>
      <c r="V8712" s="4"/>
      <c r="W8712" s="4"/>
      <c r="AG8712" s="9"/>
      <c r="AT8712" s="4"/>
      <c r="AU8712" s="4"/>
      <c r="BA8712" s="4"/>
      <c r="BB8712" s="4"/>
    </row>
    <row r="8713" spans="15:54" x14ac:dyDescent="0.4">
      <c r="O8713" s="4"/>
      <c r="P8713" s="4"/>
      <c r="V8713" s="4"/>
      <c r="W8713" s="4"/>
      <c r="AT8713" s="4"/>
      <c r="AU8713" s="4"/>
      <c r="BA8713" s="4"/>
      <c r="BB8713" s="4"/>
    </row>
    <row r="8714" spans="15:54" x14ac:dyDescent="0.4">
      <c r="O8714" s="4"/>
      <c r="P8714" s="4"/>
      <c r="V8714" s="4"/>
      <c r="W8714" s="4"/>
      <c r="AG8714" s="9"/>
      <c r="AT8714" s="4"/>
      <c r="AU8714" s="4"/>
      <c r="BA8714" s="4"/>
      <c r="BB8714" s="4"/>
    </row>
    <row r="8715" spans="15:54" x14ac:dyDescent="0.4">
      <c r="O8715" s="4"/>
      <c r="P8715" s="4"/>
      <c r="V8715" s="4"/>
      <c r="W8715" s="4"/>
      <c r="AG8715" s="9"/>
      <c r="AT8715" s="4"/>
      <c r="AU8715" s="4"/>
      <c r="BA8715" s="4"/>
      <c r="BB8715" s="4"/>
    </row>
    <row r="8716" spans="15:54" x14ac:dyDescent="0.4">
      <c r="O8716" s="4"/>
      <c r="P8716" s="4"/>
      <c r="V8716" s="4"/>
      <c r="W8716" s="4"/>
      <c r="AG8716" s="9"/>
      <c r="AT8716" s="4"/>
      <c r="AU8716" s="4"/>
      <c r="BA8716" s="4"/>
      <c r="BB8716" s="4"/>
    </row>
    <row r="8717" spans="15:54" x14ac:dyDescent="0.4">
      <c r="O8717" s="4"/>
      <c r="P8717" s="4"/>
      <c r="V8717" s="4"/>
      <c r="W8717" s="4"/>
      <c r="AG8717" s="9"/>
      <c r="AT8717" s="4"/>
      <c r="AU8717" s="4"/>
      <c r="BA8717" s="4"/>
      <c r="BB8717" s="4"/>
    </row>
    <row r="8718" spans="15:54" x14ac:dyDescent="0.4">
      <c r="O8718" s="4"/>
      <c r="P8718" s="4"/>
      <c r="V8718" s="4"/>
      <c r="W8718" s="4"/>
      <c r="AG8718" s="9"/>
      <c r="AT8718" s="4"/>
      <c r="AU8718" s="4"/>
      <c r="BA8718" s="4"/>
      <c r="BB8718" s="4"/>
    </row>
    <row r="8719" spans="15:54" x14ac:dyDescent="0.4">
      <c r="O8719" s="4"/>
      <c r="P8719" s="4"/>
      <c r="V8719" s="4"/>
      <c r="W8719" s="4"/>
      <c r="AG8719" s="9"/>
      <c r="AT8719" s="4"/>
      <c r="AU8719" s="4"/>
      <c r="BA8719" s="4"/>
      <c r="BB8719" s="4"/>
    </row>
    <row r="8720" spans="15:54" x14ac:dyDescent="0.4">
      <c r="O8720" s="4"/>
      <c r="P8720" s="4"/>
      <c r="V8720" s="4"/>
      <c r="W8720" s="4"/>
      <c r="AG8720" s="9"/>
      <c r="AT8720" s="4"/>
      <c r="AU8720" s="4"/>
      <c r="BA8720" s="4"/>
      <c r="BB8720" s="4"/>
    </row>
    <row r="8721" spans="15:54" x14ac:dyDescent="0.4">
      <c r="O8721" s="4"/>
      <c r="P8721" s="4"/>
      <c r="V8721" s="4"/>
      <c r="W8721" s="4"/>
      <c r="AG8721" s="9"/>
      <c r="AT8721" s="4"/>
      <c r="AU8721" s="4"/>
      <c r="BA8721" s="4"/>
      <c r="BB8721" s="4"/>
    </row>
    <row r="8722" spans="15:54" x14ac:dyDescent="0.4">
      <c r="O8722" s="4"/>
      <c r="P8722" s="4"/>
      <c r="V8722" s="4"/>
      <c r="W8722" s="4"/>
      <c r="AG8722" s="9"/>
      <c r="AT8722" s="4"/>
      <c r="AU8722" s="4"/>
      <c r="BA8722" s="4"/>
      <c r="BB8722" s="4"/>
    </row>
    <row r="8723" spans="15:54" x14ac:dyDescent="0.4">
      <c r="O8723" s="4"/>
      <c r="P8723" s="4"/>
      <c r="V8723" s="4"/>
      <c r="W8723" s="4"/>
      <c r="AG8723" s="9"/>
      <c r="AT8723" s="4"/>
      <c r="AU8723" s="4"/>
      <c r="BA8723" s="4"/>
      <c r="BB8723" s="4"/>
    </row>
    <row r="8724" spans="15:54" x14ac:dyDescent="0.4">
      <c r="O8724" s="4"/>
      <c r="P8724" s="4"/>
      <c r="V8724" s="4"/>
      <c r="W8724" s="4"/>
      <c r="AG8724" s="9"/>
      <c r="AT8724" s="4"/>
      <c r="AU8724" s="4"/>
      <c r="BA8724" s="4"/>
      <c r="BB8724" s="4"/>
    </row>
    <row r="8725" spans="15:54" x14ac:dyDescent="0.4">
      <c r="O8725" s="4"/>
      <c r="P8725" s="4"/>
      <c r="V8725" s="4"/>
      <c r="W8725" s="4"/>
      <c r="AG8725" s="9"/>
      <c r="AT8725" s="4"/>
      <c r="AU8725" s="4"/>
      <c r="BA8725" s="4"/>
      <c r="BB8725" s="4"/>
    </row>
    <row r="8726" spans="15:54" x14ac:dyDescent="0.4">
      <c r="O8726" s="4"/>
      <c r="P8726" s="4"/>
      <c r="V8726" s="4"/>
      <c r="W8726" s="4"/>
      <c r="AG8726" s="9"/>
      <c r="AT8726" s="4"/>
      <c r="AU8726" s="4"/>
      <c r="BA8726" s="4"/>
      <c r="BB8726" s="4"/>
    </row>
    <row r="8727" spans="15:54" x14ac:dyDescent="0.4">
      <c r="O8727" s="4"/>
      <c r="P8727" s="4"/>
      <c r="V8727" s="4"/>
      <c r="W8727" s="4"/>
      <c r="AG8727" s="9"/>
      <c r="AT8727" s="4"/>
      <c r="AU8727" s="4"/>
      <c r="BA8727" s="4"/>
      <c r="BB8727" s="4"/>
    </row>
    <row r="8728" spans="15:54" x14ac:dyDescent="0.4">
      <c r="O8728" s="4"/>
      <c r="P8728" s="4"/>
      <c r="V8728" s="4"/>
      <c r="W8728" s="4"/>
      <c r="AG8728" s="9"/>
      <c r="AT8728" s="4"/>
      <c r="AU8728" s="4"/>
      <c r="BA8728" s="4"/>
      <c r="BB8728" s="4"/>
    </row>
    <row r="8729" spans="15:54" x14ac:dyDescent="0.4">
      <c r="O8729" s="4"/>
      <c r="P8729" s="4"/>
      <c r="V8729" s="4"/>
      <c r="W8729" s="4"/>
      <c r="AG8729" s="9"/>
      <c r="AT8729" s="4"/>
      <c r="AU8729" s="4"/>
      <c r="BA8729" s="4"/>
      <c r="BB8729" s="4"/>
    </row>
    <row r="8730" spans="15:54" x14ac:dyDescent="0.4">
      <c r="O8730" s="4"/>
      <c r="P8730" s="4"/>
      <c r="V8730" s="4"/>
      <c r="W8730" s="4"/>
      <c r="AG8730" s="9"/>
      <c r="AT8730" s="4"/>
      <c r="AU8730" s="4"/>
      <c r="BA8730" s="4"/>
      <c r="BB8730" s="4"/>
    </row>
    <row r="8731" spans="15:54" x14ac:dyDescent="0.4">
      <c r="O8731" s="4"/>
      <c r="P8731" s="4"/>
      <c r="V8731" s="4"/>
      <c r="W8731" s="4"/>
      <c r="AG8731" s="9"/>
      <c r="AT8731" s="4"/>
      <c r="AU8731" s="4"/>
      <c r="BA8731" s="4"/>
      <c r="BB8731" s="4"/>
    </row>
    <row r="8732" spans="15:54" x14ac:dyDescent="0.4">
      <c r="O8732" s="4"/>
      <c r="P8732" s="4"/>
      <c r="V8732" s="4"/>
      <c r="W8732" s="4"/>
      <c r="AG8732" s="9"/>
      <c r="AT8732" s="4"/>
      <c r="AU8732" s="4"/>
      <c r="BA8732" s="4"/>
      <c r="BB8732" s="4"/>
    </row>
    <row r="8733" spans="15:54" x14ac:dyDescent="0.4">
      <c r="O8733" s="4"/>
      <c r="P8733" s="4"/>
      <c r="V8733" s="4"/>
      <c r="W8733" s="4"/>
      <c r="AG8733" s="9"/>
      <c r="AT8733" s="4"/>
      <c r="AU8733" s="4"/>
      <c r="BA8733" s="4"/>
      <c r="BB8733" s="4"/>
    </row>
    <row r="8734" spans="15:54" x14ac:dyDescent="0.4">
      <c r="O8734" s="4"/>
      <c r="P8734" s="4"/>
      <c r="V8734" s="4"/>
      <c r="W8734" s="4"/>
      <c r="AG8734" s="9"/>
      <c r="AT8734" s="4"/>
      <c r="AU8734" s="4"/>
      <c r="BA8734" s="4"/>
      <c r="BB8734" s="4"/>
    </row>
    <row r="8735" spans="15:54" x14ac:dyDescent="0.4">
      <c r="O8735" s="4"/>
      <c r="P8735" s="4"/>
      <c r="V8735" s="4"/>
      <c r="W8735" s="4"/>
      <c r="AG8735" s="9"/>
      <c r="AT8735" s="4"/>
      <c r="AU8735" s="4"/>
      <c r="BA8735" s="4"/>
      <c r="BB8735" s="4"/>
    </row>
    <row r="8736" spans="15:54" x14ac:dyDescent="0.4">
      <c r="O8736" s="4"/>
      <c r="P8736" s="4"/>
      <c r="V8736" s="4"/>
      <c r="W8736" s="4"/>
      <c r="AG8736" s="9"/>
      <c r="AT8736" s="4"/>
      <c r="AU8736" s="4"/>
      <c r="BA8736" s="4"/>
      <c r="BB8736" s="4"/>
    </row>
    <row r="8737" spans="15:54" x14ac:dyDescent="0.4">
      <c r="O8737" s="4"/>
      <c r="P8737" s="4"/>
      <c r="V8737" s="4"/>
      <c r="W8737" s="4"/>
      <c r="AG8737" s="9"/>
      <c r="AT8737" s="4"/>
      <c r="AU8737" s="4"/>
      <c r="BA8737" s="4"/>
      <c r="BB8737" s="4"/>
    </row>
    <row r="8738" spans="15:54" x14ac:dyDescent="0.4">
      <c r="O8738" s="4"/>
      <c r="P8738" s="4"/>
      <c r="V8738" s="4"/>
      <c r="W8738" s="4"/>
      <c r="AG8738" s="9"/>
      <c r="AT8738" s="4"/>
      <c r="AU8738" s="4"/>
      <c r="BA8738" s="4"/>
      <c r="BB8738" s="4"/>
    </row>
    <row r="8739" spans="15:54" x14ac:dyDescent="0.4">
      <c r="O8739" s="4"/>
      <c r="P8739" s="4"/>
      <c r="V8739" s="4"/>
      <c r="W8739" s="4"/>
      <c r="AG8739" s="9"/>
      <c r="AT8739" s="4"/>
      <c r="AU8739" s="4"/>
      <c r="BA8739" s="4"/>
      <c r="BB8739" s="4"/>
    </row>
    <row r="8740" spans="15:54" x14ac:dyDescent="0.4">
      <c r="O8740" s="4"/>
      <c r="P8740" s="4"/>
      <c r="V8740" s="4"/>
      <c r="W8740" s="4"/>
      <c r="AG8740" s="9"/>
      <c r="AT8740" s="4"/>
      <c r="AU8740" s="4"/>
      <c r="BA8740" s="4"/>
      <c r="BB8740" s="4"/>
    </row>
    <row r="8741" spans="15:54" x14ac:dyDescent="0.4">
      <c r="O8741" s="4"/>
      <c r="P8741" s="4"/>
      <c r="V8741" s="4"/>
      <c r="W8741" s="4"/>
      <c r="AG8741" s="9"/>
      <c r="AT8741" s="4"/>
      <c r="AU8741" s="4"/>
      <c r="BA8741" s="4"/>
      <c r="BB8741" s="4"/>
    </row>
    <row r="8742" spans="15:54" x14ac:dyDescent="0.4">
      <c r="O8742" s="4"/>
      <c r="P8742" s="4"/>
      <c r="V8742" s="4"/>
      <c r="W8742" s="4"/>
      <c r="AG8742" s="9"/>
      <c r="AT8742" s="4"/>
      <c r="AU8742" s="4"/>
      <c r="BA8742" s="4"/>
      <c r="BB8742" s="4"/>
    </row>
    <row r="8743" spans="15:54" x14ac:dyDescent="0.4">
      <c r="O8743" s="4"/>
      <c r="P8743" s="4"/>
      <c r="V8743" s="4"/>
      <c r="W8743" s="4"/>
      <c r="AG8743" s="9"/>
      <c r="AT8743" s="4"/>
      <c r="AU8743" s="4"/>
      <c r="BA8743" s="4"/>
      <c r="BB8743" s="4"/>
    </row>
    <row r="8744" spans="15:54" x14ac:dyDescent="0.4">
      <c r="O8744" s="4"/>
      <c r="P8744" s="4"/>
      <c r="V8744" s="4"/>
      <c r="W8744" s="4"/>
      <c r="AG8744" s="9"/>
      <c r="AT8744" s="4"/>
      <c r="AU8744" s="4"/>
      <c r="BA8744" s="4"/>
      <c r="BB8744" s="4"/>
    </row>
    <row r="8745" spans="15:54" x14ac:dyDescent="0.4">
      <c r="O8745" s="4"/>
      <c r="P8745" s="4"/>
      <c r="V8745" s="4"/>
      <c r="W8745" s="4"/>
      <c r="AG8745" s="9"/>
      <c r="AT8745" s="4"/>
      <c r="AU8745" s="4"/>
      <c r="BA8745" s="4"/>
      <c r="BB8745" s="4"/>
    </row>
    <row r="8746" spans="15:54" x14ac:dyDescent="0.4">
      <c r="O8746" s="4"/>
      <c r="P8746" s="4"/>
      <c r="V8746" s="4"/>
      <c r="W8746" s="4"/>
      <c r="AG8746" s="9"/>
      <c r="AT8746" s="4"/>
      <c r="AU8746" s="4"/>
      <c r="BA8746" s="4"/>
      <c r="BB8746" s="4"/>
    </row>
    <row r="8747" spans="15:54" x14ac:dyDescent="0.4">
      <c r="O8747" s="4"/>
      <c r="P8747" s="4"/>
      <c r="V8747" s="4"/>
      <c r="W8747" s="4"/>
      <c r="AG8747" s="9"/>
      <c r="AT8747" s="4"/>
      <c r="AU8747" s="4"/>
      <c r="BA8747" s="4"/>
      <c r="BB8747" s="4"/>
    </row>
    <row r="8748" spans="15:54" x14ac:dyDescent="0.4">
      <c r="O8748" s="4"/>
      <c r="P8748" s="4"/>
      <c r="V8748" s="4"/>
      <c r="W8748" s="4"/>
      <c r="AG8748" s="9"/>
      <c r="AT8748" s="4"/>
      <c r="AU8748" s="4"/>
      <c r="BA8748" s="4"/>
      <c r="BB8748" s="4"/>
    </row>
    <row r="8749" spans="15:54" x14ac:dyDescent="0.4">
      <c r="O8749" s="4"/>
      <c r="P8749" s="4"/>
      <c r="V8749" s="4"/>
      <c r="W8749" s="4"/>
      <c r="AG8749" s="9"/>
      <c r="AT8749" s="4"/>
      <c r="AU8749" s="4"/>
      <c r="BA8749" s="4"/>
      <c r="BB8749" s="4"/>
    </row>
    <row r="8750" spans="15:54" x14ac:dyDescent="0.4">
      <c r="O8750" s="4"/>
      <c r="P8750" s="4"/>
      <c r="V8750" s="4"/>
      <c r="W8750" s="4"/>
      <c r="AG8750" s="9"/>
      <c r="AT8750" s="4"/>
      <c r="AU8750" s="4"/>
      <c r="BA8750" s="4"/>
      <c r="BB8750" s="4"/>
    </row>
    <row r="8751" spans="15:54" x14ac:dyDescent="0.4">
      <c r="O8751" s="4"/>
      <c r="P8751" s="4"/>
      <c r="V8751" s="4"/>
      <c r="W8751" s="4"/>
      <c r="AG8751" s="9"/>
      <c r="AT8751" s="4"/>
      <c r="AU8751" s="4"/>
      <c r="BA8751" s="4"/>
      <c r="BB8751" s="4"/>
    </row>
    <row r="8752" spans="15:54" x14ac:dyDescent="0.4">
      <c r="O8752" s="4"/>
      <c r="P8752" s="4"/>
      <c r="V8752" s="4"/>
      <c r="W8752" s="4"/>
      <c r="AG8752" s="9"/>
      <c r="AT8752" s="4"/>
      <c r="AU8752" s="4"/>
      <c r="BA8752" s="4"/>
      <c r="BB8752" s="4"/>
    </row>
    <row r="8753" spans="15:54" x14ac:dyDescent="0.4">
      <c r="O8753" s="4"/>
      <c r="P8753" s="4"/>
      <c r="V8753" s="4"/>
      <c r="W8753" s="4"/>
      <c r="AG8753" s="9"/>
      <c r="AT8753" s="4"/>
      <c r="AU8753" s="4"/>
      <c r="BA8753" s="4"/>
      <c r="BB8753" s="4"/>
    </row>
    <row r="8754" spans="15:54" x14ac:dyDescent="0.4">
      <c r="O8754" s="4"/>
      <c r="P8754" s="4"/>
      <c r="V8754" s="4"/>
      <c r="W8754" s="4"/>
      <c r="AG8754" s="9"/>
      <c r="AT8754" s="4"/>
      <c r="AU8754" s="4"/>
      <c r="BA8754" s="4"/>
      <c r="BB8754" s="4"/>
    </row>
    <row r="8755" spans="15:54" x14ac:dyDescent="0.4">
      <c r="O8755" s="4"/>
      <c r="P8755" s="4"/>
      <c r="V8755" s="4"/>
      <c r="W8755" s="4"/>
      <c r="AG8755" s="9"/>
      <c r="AT8755" s="4"/>
      <c r="AU8755" s="4"/>
      <c r="BA8755" s="4"/>
      <c r="BB8755" s="4"/>
    </row>
    <row r="8756" spans="15:54" x14ac:dyDescent="0.4">
      <c r="O8756" s="4"/>
      <c r="P8756" s="4"/>
      <c r="V8756" s="4"/>
      <c r="W8756" s="4"/>
      <c r="AG8756" s="9"/>
      <c r="AT8756" s="4"/>
      <c r="AU8756" s="4"/>
      <c r="BA8756" s="4"/>
      <c r="BB8756" s="4"/>
    </row>
    <row r="8757" spans="15:54" x14ac:dyDescent="0.4">
      <c r="O8757" s="4"/>
      <c r="P8757" s="4"/>
      <c r="V8757" s="4"/>
      <c r="W8757" s="4"/>
      <c r="AG8757" s="9"/>
      <c r="AT8757" s="4"/>
      <c r="AU8757" s="4"/>
      <c r="BA8757" s="4"/>
      <c r="BB8757" s="4"/>
    </row>
    <row r="8758" spans="15:54" x14ac:dyDescent="0.4">
      <c r="O8758" s="4"/>
      <c r="P8758" s="4"/>
      <c r="V8758" s="4"/>
      <c r="W8758" s="4"/>
      <c r="AG8758" s="9"/>
      <c r="AT8758" s="4"/>
      <c r="AU8758" s="4"/>
      <c r="BA8758" s="4"/>
      <c r="BB8758" s="4"/>
    </row>
    <row r="8759" spans="15:54" x14ac:dyDescent="0.4">
      <c r="O8759" s="4"/>
      <c r="P8759" s="4"/>
      <c r="V8759" s="4"/>
      <c r="W8759" s="4"/>
      <c r="AG8759" s="9"/>
      <c r="AT8759" s="4"/>
      <c r="AU8759" s="4"/>
      <c r="BA8759" s="4"/>
      <c r="BB8759" s="4"/>
    </row>
    <row r="8760" spans="15:54" x14ac:dyDescent="0.4">
      <c r="O8760" s="4"/>
      <c r="P8760" s="4"/>
      <c r="V8760" s="4"/>
      <c r="W8760" s="4"/>
      <c r="AG8760" s="9"/>
      <c r="AT8760" s="4"/>
      <c r="AU8760" s="4"/>
      <c r="BA8760" s="4"/>
      <c r="BB8760" s="4"/>
    </row>
    <row r="8761" spans="15:54" x14ac:dyDescent="0.4">
      <c r="O8761" s="4"/>
      <c r="P8761" s="4"/>
      <c r="V8761" s="4"/>
      <c r="W8761" s="4"/>
      <c r="AG8761" s="9"/>
      <c r="AT8761" s="4"/>
      <c r="AU8761" s="4"/>
      <c r="BA8761" s="4"/>
      <c r="BB8761" s="4"/>
    </row>
    <row r="8762" spans="15:54" x14ac:dyDescent="0.4">
      <c r="O8762" s="4"/>
      <c r="P8762" s="4"/>
      <c r="V8762" s="4"/>
      <c r="W8762" s="4"/>
      <c r="AG8762" s="9"/>
      <c r="AT8762" s="4"/>
      <c r="AU8762" s="4"/>
      <c r="BA8762" s="4"/>
      <c r="BB8762" s="4"/>
    </row>
    <row r="8763" spans="15:54" x14ac:dyDescent="0.4">
      <c r="O8763" s="4"/>
      <c r="P8763" s="4"/>
      <c r="V8763" s="4"/>
      <c r="W8763" s="4"/>
      <c r="AG8763" s="9"/>
      <c r="AT8763" s="4"/>
      <c r="AU8763" s="4"/>
      <c r="BA8763" s="4"/>
      <c r="BB8763" s="4"/>
    </row>
    <row r="8764" spans="15:54" x14ac:dyDescent="0.4">
      <c r="O8764" s="4"/>
      <c r="P8764" s="4"/>
      <c r="V8764" s="4"/>
      <c r="W8764" s="4"/>
      <c r="AG8764" s="9"/>
      <c r="AT8764" s="4"/>
      <c r="AU8764" s="4"/>
      <c r="BA8764" s="4"/>
      <c r="BB8764" s="4"/>
    </row>
    <row r="8765" spans="15:54" x14ac:dyDescent="0.4">
      <c r="O8765" s="4"/>
      <c r="P8765" s="4"/>
      <c r="V8765" s="4"/>
      <c r="W8765" s="4"/>
      <c r="AG8765" s="9"/>
      <c r="AT8765" s="4"/>
      <c r="AU8765" s="4"/>
      <c r="BA8765" s="4"/>
      <c r="BB8765" s="4"/>
    </row>
    <row r="8766" spans="15:54" x14ac:dyDescent="0.4">
      <c r="O8766" s="4"/>
      <c r="P8766" s="4"/>
      <c r="V8766" s="4"/>
      <c r="W8766" s="4"/>
      <c r="AG8766" s="9"/>
      <c r="AT8766" s="4"/>
      <c r="AU8766" s="4"/>
      <c r="BA8766" s="4"/>
      <c r="BB8766" s="4"/>
    </row>
    <row r="8767" spans="15:54" x14ac:dyDescent="0.4">
      <c r="O8767" s="4"/>
      <c r="P8767" s="4"/>
      <c r="V8767" s="4"/>
      <c r="W8767" s="4"/>
      <c r="AG8767" s="9"/>
      <c r="AT8767" s="4"/>
      <c r="AU8767" s="4"/>
      <c r="BA8767" s="4"/>
      <c r="BB8767" s="4"/>
    </row>
    <row r="8768" spans="15:54" x14ac:dyDescent="0.4">
      <c r="O8768" s="4"/>
      <c r="P8768" s="4"/>
      <c r="V8768" s="4"/>
      <c r="W8768" s="4"/>
      <c r="AG8768" s="9"/>
      <c r="AT8768" s="4"/>
      <c r="AU8768" s="4"/>
      <c r="BA8768" s="4"/>
      <c r="BB8768" s="4"/>
    </row>
    <row r="8769" spans="15:54" x14ac:dyDescent="0.4">
      <c r="O8769" s="4"/>
      <c r="P8769" s="4"/>
      <c r="V8769" s="4"/>
      <c r="W8769" s="4"/>
      <c r="AG8769" s="9"/>
      <c r="AT8769" s="4"/>
      <c r="AU8769" s="4"/>
      <c r="BA8769" s="4"/>
      <c r="BB8769" s="4"/>
    </row>
    <row r="8770" spans="15:54" x14ac:dyDescent="0.4">
      <c r="O8770" s="4"/>
      <c r="P8770" s="4"/>
      <c r="V8770" s="4"/>
      <c r="W8770" s="4"/>
      <c r="AG8770" s="9"/>
      <c r="AT8770" s="4"/>
      <c r="AU8770" s="4"/>
      <c r="BA8770" s="4"/>
      <c r="BB8770" s="4"/>
    </row>
    <row r="8771" spans="15:54" x14ac:dyDescent="0.4">
      <c r="O8771" s="4"/>
      <c r="P8771" s="4"/>
      <c r="V8771" s="4"/>
      <c r="W8771" s="4"/>
      <c r="AG8771" s="9"/>
      <c r="AT8771" s="4"/>
      <c r="AU8771" s="4"/>
      <c r="BA8771" s="4"/>
      <c r="BB8771" s="4"/>
    </row>
    <row r="8772" spans="15:54" x14ac:dyDescent="0.4">
      <c r="O8772" s="4"/>
      <c r="P8772" s="4"/>
      <c r="V8772" s="4"/>
      <c r="W8772" s="4"/>
      <c r="AG8772" s="9"/>
      <c r="AT8772" s="4"/>
      <c r="AU8772" s="4"/>
      <c r="BA8772" s="4"/>
      <c r="BB8772" s="4"/>
    </row>
    <row r="8773" spans="15:54" x14ac:dyDescent="0.4">
      <c r="O8773" s="4"/>
      <c r="P8773" s="4"/>
      <c r="V8773" s="4"/>
      <c r="W8773" s="4"/>
      <c r="AG8773" s="9"/>
      <c r="AT8773" s="4"/>
      <c r="AU8773" s="4"/>
      <c r="BA8773" s="4"/>
      <c r="BB8773" s="4"/>
    </row>
    <row r="8774" spans="15:54" x14ac:dyDescent="0.4">
      <c r="O8774" s="4"/>
      <c r="P8774" s="4"/>
      <c r="V8774" s="4"/>
      <c r="W8774" s="4"/>
      <c r="AT8774" s="4"/>
      <c r="AU8774" s="4"/>
      <c r="BA8774" s="4"/>
      <c r="BB8774" s="4"/>
    </row>
    <row r="8775" spans="15:54" x14ac:dyDescent="0.4">
      <c r="O8775" s="4"/>
      <c r="P8775" s="4"/>
      <c r="V8775" s="4"/>
      <c r="W8775" s="4"/>
      <c r="AG8775" s="9"/>
      <c r="AT8775" s="4"/>
      <c r="AU8775" s="4"/>
      <c r="BA8775" s="4"/>
      <c r="BB8775" s="4"/>
    </row>
    <row r="8776" spans="15:54" x14ac:dyDescent="0.4">
      <c r="O8776" s="4"/>
      <c r="P8776" s="4"/>
      <c r="V8776" s="4"/>
      <c r="W8776" s="4"/>
      <c r="AG8776" s="9"/>
      <c r="AT8776" s="4"/>
      <c r="AU8776" s="4"/>
      <c r="BA8776" s="4"/>
      <c r="BB8776" s="4"/>
    </row>
    <row r="8777" spans="15:54" x14ac:dyDescent="0.4">
      <c r="O8777" s="4"/>
      <c r="P8777" s="4"/>
      <c r="V8777" s="4"/>
      <c r="W8777" s="4"/>
      <c r="AG8777" s="9"/>
      <c r="AT8777" s="4"/>
      <c r="AU8777" s="4"/>
      <c r="BA8777" s="4"/>
      <c r="BB8777" s="4"/>
    </row>
    <row r="8778" spans="15:54" x14ac:dyDescent="0.4">
      <c r="O8778" s="4"/>
      <c r="P8778" s="4"/>
      <c r="V8778" s="4"/>
      <c r="W8778" s="4"/>
      <c r="AG8778" s="9"/>
      <c r="AT8778" s="4"/>
      <c r="AU8778" s="4"/>
      <c r="BA8778" s="4"/>
      <c r="BB8778" s="4"/>
    </row>
    <row r="8779" spans="15:54" x14ac:dyDescent="0.4">
      <c r="O8779" s="4"/>
      <c r="P8779" s="4"/>
      <c r="V8779" s="4"/>
      <c r="W8779" s="4"/>
      <c r="AG8779" s="9"/>
      <c r="AT8779" s="4"/>
      <c r="AU8779" s="4"/>
      <c r="BA8779" s="4"/>
      <c r="BB8779" s="4"/>
    </row>
    <row r="8780" spans="15:54" x14ac:dyDescent="0.4">
      <c r="O8780" s="4"/>
      <c r="P8780" s="4"/>
      <c r="V8780" s="4"/>
      <c r="W8780" s="4"/>
      <c r="AG8780" s="9"/>
      <c r="AT8780" s="4"/>
      <c r="AU8780" s="4"/>
      <c r="BA8780" s="4"/>
      <c r="BB8780" s="4"/>
    </row>
    <row r="8781" spans="15:54" x14ac:dyDescent="0.4">
      <c r="O8781" s="4"/>
      <c r="P8781" s="4"/>
      <c r="V8781" s="4"/>
      <c r="W8781" s="4"/>
      <c r="AG8781" s="9"/>
      <c r="AT8781" s="4"/>
      <c r="AU8781" s="4"/>
      <c r="BA8781" s="4"/>
      <c r="BB8781" s="4"/>
    </row>
    <row r="8782" spans="15:54" x14ac:dyDescent="0.4">
      <c r="O8782" s="4"/>
      <c r="P8782" s="4"/>
      <c r="V8782" s="4"/>
      <c r="W8782" s="4"/>
      <c r="AG8782" s="9"/>
      <c r="AT8782" s="4"/>
      <c r="AU8782" s="4"/>
      <c r="BA8782" s="4"/>
      <c r="BB8782" s="4"/>
    </row>
    <row r="8783" spans="15:54" x14ac:dyDescent="0.4">
      <c r="O8783" s="4"/>
      <c r="P8783" s="4"/>
      <c r="V8783" s="4"/>
      <c r="W8783" s="4"/>
      <c r="AG8783" s="9"/>
      <c r="AT8783" s="4"/>
      <c r="AU8783" s="4"/>
      <c r="BA8783" s="4"/>
      <c r="BB8783" s="4"/>
    </row>
    <row r="8784" spans="15:54" x14ac:dyDescent="0.4">
      <c r="O8784" s="4"/>
      <c r="P8784" s="4"/>
      <c r="V8784" s="4"/>
      <c r="W8784" s="4"/>
      <c r="AG8784" s="9"/>
      <c r="AT8784" s="4"/>
      <c r="AU8784" s="4"/>
      <c r="BA8784" s="4"/>
      <c r="BB8784" s="4"/>
    </row>
    <row r="8785" spans="15:54" x14ac:dyDescent="0.4">
      <c r="O8785" s="4"/>
      <c r="P8785" s="4"/>
      <c r="V8785" s="4"/>
      <c r="W8785" s="4"/>
      <c r="AG8785" s="9"/>
      <c r="AT8785" s="4"/>
      <c r="AU8785" s="4"/>
      <c r="BA8785" s="4"/>
      <c r="BB8785" s="4"/>
    </row>
    <row r="8786" spans="15:54" x14ac:dyDescent="0.4">
      <c r="O8786" s="4"/>
      <c r="P8786" s="4"/>
      <c r="V8786" s="4"/>
      <c r="W8786" s="4"/>
      <c r="AG8786" s="9"/>
      <c r="AT8786" s="4"/>
      <c r="AU8786" s="4"/>
      <c r="BA8786" s="4"/>
      <c r="BB8786" s="4"/>
    </row>
    <row r="8787" spans="15:54" x14ac:dyDescent="0.4">
      <c r="O8787" s="4"/>
      <c r="P8787" s="4"/>
      <c r="V8787" s="4"/>
      <c r="W8787" s="4"/>
      <c r="AG8787" s="9"/>
      <c r="AT8787" s="4"/>
      <c r="AU8787" s="4"/>
      <c r="BA8787" s="4"/>
      <c r="BB8787" s="4"/>
    </row>
    <row r="8788" spans="15:54" x14ac:dyDescent="0.4">
      <c r="O8788" s="4"/>
      <c r="P8788" s="4"/>
      <c r="V8788" s="4"/>
      <c r="W8788" s="4"/>
      <c r="AG8788" s="9"/>
      <c r="AT8788" s="4"/>
      <c r="AU8788" s="4"/>
      <c r="BA8788" s="4"/>
      <c r="BB8788" s="4"/>
    </row>
    <row r="8789" spans="15:54" x14ac:dyDescent="0.4">
      <c r="O8789" s="4"/>
      <c r="P8789" s="4"/>
      <c r="V8789" s="4"/>
      <c r="W8789" s="4"/>
      <c r="AG8789" s="9"/>
      <c r="AT8789" s="4"/>
      <c r="AU8789" s="4"/>
      <c r="BA8789" s="4"/>
      <c r="BB8789" s="4"/>
    </row>
    <row r="8790" spans="15:54" x14ac:dyDescent="0.4">
      <c r="O8790" s="4"/>
      <c r="P8790" s="4"/>
      <c r="V8790" s="4"/>
      <c r="W8790" s="4"/>
      <c r="AG8790" s="9"/>
      <c r="AT8790" s="4"/>
      <c r="AU8790" s="4"/>
      <c r="BA8790" s="4"/>
      <c r="BB8790" s="4"/>
    </row>
    <row r="8791" spans="15:54" x14ac:dyDescent="0.4">
      <c r="O8791" s="4"/>
      <c r="P8791" s="4"/>
      <c r="V8791" s="4"/>
      <c r="W8791" s="4"/>
      <c r="AG8791" s="9"/>
      <c r="AT8791" s="4"/>
      <c r="AU8791" s="4"/>
      <c r="BA8791" s="4"/>
      <c r="BB8791" s="4"/>
    </row>
    <row r="8792" spans="15:54" x14ac:dyDescent="0.4">
      <c r="O8792" s="4"/>
      <c r="P8792" s="4"/>
      <c r="V8792" s="4"/>
      <c r="W8792" s="4"/>
      <c r="AG8792" s="9"/>
      <c r="AT8792" s="4"/>
      <c r="AU8792" s="4"/>
      <c r="BA8792" s="4"/>
      <c r="BB8792" s="4"/>
    </row>
    <row r="8793" spans="15:54" x14ac:dyDescent="0.4">
      <c r="O8793" s="4"/>
      <c r="P8793" s="4"/>
      <c r="V8793" s="4"/>
      <c r="W8793" s="4"/>
      <c r="AG8793" s="9"/>
      <c r="AT8793" s="4"/>
      <c r="AU8793" s="4"/>
      <c r="BA8793" s="4"/>
      <c r="BB8793" s="4"/>
    </row>
    <row r="8794" spans="15:54" x14ac:dyDescent="0.4">
      <c r="O8794" s="4"/>
      <c r="P8794" s="4"/>
      <c r="V8794" s="4"/>
      <c r="W8794" s="4"/>
      <c r="AT8794" s="4"/>
      <c r="AU8794" s="4"/>
      <c r="BA8794" s="4"/>
      <c r="BB8794" s="4"/>
    </row>
    <row r="8795" spans="15:54" x14ac:dyDescent="0.4">
      <c r="O8795" s="4"/>
      <c r="P8795" s="4"/>
      <c r="V8795" s="4"/>
      <c r="W8795" s="4"/>
      <c r="AG8795" s="9"/>
      <c r="AT8795" s="4"/>
      <c r="AU8795" s="4"/>
      <c r="BA8795" s="4"/>
      <c r="BB8795" s="4"/>
    </row>
    <row r="8796" spans="15:54" x14ac:dyDescent="0.4">
      <c r="O8796" s="4"/>
      <c r="P8796" s="4"/>
      <c r="V8796" s="4"/>
      <c r="W8796" s="4"/>
      <c r="AG8796" s="9"/>
      <c r="AT8796" s="4"/>
      <c r="AU8796" s="4"/>
      <c r="BA8796" s="4"/>
      <c r="BB8796" s="4"/>
    </row>
    <row r="8797" spans="15:54" x14ac:dyDescent="0.4">
      <c r="O8797" s="4"/>
      <c r="P8797" s="4"/>
      <c r="V8797" s="4"/>
      <c r="W8797" s="4"/>
      <c r="AG8797" s="9"/>
      <c r="AT8797" s="4"/>
      <c r="AU8797" s="4"/>
      <c r="BA8797" s="4"/>
      <c r="BB8797" s="4"/>
    </row>
    <row r="8798" spans="15:54" x14ac:dyDescent="0.4">
      <c r="O8798" s="4"/>
      <c r="P8798" s="4"/>
      <c r="V8798" s="4"/>
      <c r="W8798" s="4"/>
      <c r="AG8798" s="9"/>
      <c r="AT8798" s="4"/>
      <c r="AU8798" s="4"/>
      <c r="BA8798" s="4"/>
      <c r="BB8798" s="4"/>
    </row>
    <row r="8799" spans="15:54" x14ac:dyDescent="0.4">
      <c r="O8799" s="4"/>
      <c r="P8799" s="4"/>
      <c r="V8799" s="4"/>
      <c r="W8799" s="4"/>
      <c r="AG8799" s="9"/>
      <c r="AT8799" s="4"/>
      <c r="AU8799" s="4"/>
      <c r="BA8799" s="4"/>
      <c r="BB8799" s="4"/>
    </row>
    <row r="8800" spans="15:54" x14ac:dyDescent="0.4">
      <c r="O8800" s="4"/>
      <c r="P8800" s="4"/>
      <c r="V8800" s="4"/>
      <c r="W8800" s="4"/>
      <c r="AG8800" s="9"/>
      <c r="AT8800" s="4"/>
      <c r="AU8800" s="4"/>
      <c r="BA8800" s="4"/>
      <c r="BB8800" s="4"/>
    </row>
    <row r="8801" spans="15:54" x14ac:dyDescent="0.4">
      <c r="O8801" s="4"/>
      <c r="P8801" s="4"/>
      <c r="V8801" s="4"/>
      <c r="W8801" s="4"/>
      <c r="AG8801" s="9"/>
      <c r="AT8801" s="4"/>
      <c r="AU8801" s="4"/>
      <c r="BA8801" s="4"/>
      <c r="BB8801" s="4"/>
    </row>
    <row r="8802" spans="15:54" x14ac:dyDescent="0.4">
      <c r="O8802" s="4"/>
      <c r="P8802" s="4"/>
      <c r="V8802" s="4"/>
      <c r="W8802" s="4"/>
      <c r="AG8802" s="9"/>
      <c r="AT8802" s="4"/>
      <c r="AU8802" s="4"/>
      <c r="BA8802" s="4"/>
      <c r="BB8802" s="4"/>
    </row>
    <row r="8803" spans="15:54" x14ac:dyDescent="0.4">
      <c r="O8803" s="4"/>
      <c r="P8803" s="4"/>
      <c r="V8803" s="4"/>
      <c r="W8803" s="4"/>
      <c r="AG8803" s="9"/>
      <c r="AT8803" s="4"/>
      <c r="AU8803" s="4"/>
      <c r="BA8803" s="4"/>
      <c r="BB8803" s="4"/>
    </row>
    <row r="8804" spans="15:54" x14ac:dyDescent="0.4">
      <c r="O8804" s="4"/>
      <c r="P8804" s="4"/>
      <c r="V8804" s="4"/>
      <c r="W8804" s="4"/>
      <c r="AG8804" s="9"/>
      <c r="AT8804" s="4"/>
      <c r="AU8804" s="4"/>
      <c r="BA8804" s="4"/>
      <c r="BB8804" s="4"/>
    </row>
    <row r="8805" spans="15:54" x14ac:dyDescent="0.4">
      <c r="O8805" s="4"/>
      <c r="P8805" s="4"/>
      <c r="V8805" s="4"/>
      <c r="W8805" s="4"/>
      <c r="AG8805" s="9"/>
      <c r="AT8805" s="4"/>
      <c r="AU8805" s="4"/>
      <c r="BA8805" s="4"/>
      <c r="BB8805" s="4"/>
    </row>
    <row r="8806" spans="15:54" x14ac:dyDescent="0.4">
      <c r="O8806" s="4"/>
      <c r="P8806" s="4"/>
      <c r="V8806" s="4"/>
      <c r="W8806" s="4"/>
      <c r="AG8806" s="9"/>
      <c r="AT8806" s="4"/>
      <c r="AU8806" s="4"/>
      <c r="BA8806" s="4"/>
      <c r="BB8806" s="4"/>
    </row>
    <row r="8807" spans="15:54" x14ac:dyDescent="0.4">
      <c r="O8807" s="4"/>
      <c r="P8807" s="4"/>
      <c r="V8807" s="4"/>
      <c r="W8807" s="4"/>
      <c r="AG8807" s="9"/>
      <c r="AT8807" s="4"/>
      <c r="AU8807" s="4"/>
      <c r="BA8807" s="4"/>
      <c r="BB8807" s="4"/>
    </row>
    <row r="8808" spans="15:54" x14ac:dyDescent="0.4">
      <c r="O8808" s="4"/>
      <c r="P8808" s="4"/>
      <c r="V8808" s="4"/>
      <c r="W8808" s="4"/>
      <c r="AG8808" s="9"/>
      <c r="AT8808" s="4"/>
      <c r="AU8808" s="4"/>
      <c r="BA8808" s="4"/>
      <c r="BB8808" s="4"/>
    </row>
    <row r="8809" spans="15:54" x14ac:dyDescent="0.4">
      <c r="O8809" s="4"/>
      <c r="P8809" s="4"/>
      <c r="V8809" s="4"/>
      <c r="W8809" s="4"/>
      <c r="AG8809" s="9"/>
      <c r="AT8809" s="4"/>
      <c r="AU8809" s="4"/>
      <c r="BA8809" s="4"/>
      <c r="BB8809" s="4"/>
    </row>
    <row r="8810" spans="15:54" x14ac:dyDescent="0.4">
      <c r="O8810" s="4"/>
      <c r="P8810" s="4"/>
      <c r="V8810" s="4"/>
      <c r="W8810" s="4"/>
      <c r="AG8810" s="9"/>
      <c r="AT8810" s="4"/>
      <c r="AU8810" s="4"/>
      <c r="BA8810" s="4"/>
      <c r="BB8810" s="4"/>
    </row>
    <row r="8811" spans="15:54" x14ac:dyDescent="0.4">
      <c r="O8811" s="4"/>
      <c r="P8811" s="4"/>
      <c r="V8811" s="4"/>
      <c r="W8811" s="4"/>
      <c r="AG8811" s="9"/>
      <c r="AT8811" s="4"/>
      <c r="AU8811" s="4"/>
      <c r="BA8811" s="4"/>
      <c r="BB8811" s="4"/>
    </row>
    <row r="8812" spans="15:54" x14ac:dyDescent="0.4">
      <c r="O8812" s="4"/>
      <c r="P8812" s="4"/>
      <c r="V8812" s="4"/>
      <c r="W8812" s="4"/>
      <c r="AG8812" s="9"/>
      <c r="AT8812" s="4"/>
      <c r="AU8812" s="4"/>
      <c r="BA8812" s="4"/>
      <c r="BB8812" s="4"/>
    </row>
    <row r="8813" spans="15:54" x14ac:dyDescent="0.4">
      <c r="O8813" s="4"/>
      <c r="P8813" s="4"/>
      <c r="V8813" s="4"/>
      <c r="W8813" s="4"/>
      <c r="AG8813" s="9"/>
      <c r="AT8813" s="4"/>
      <c r="AU8813" s="4"/>
      <c r="BA8813" s="4"/>
      <c r="BB8813" s="4"/>
    </row>
    <row r="8814" spans="15:54" x14ac:dyDescent="0.4">
      <c r="O8814" s="4"/>
      <c r="P8814" s="4"/>
      <c r="V8814" s="4"/>
      <c r="W8814" s="4"/>
      <c r="AG8814" s="9"/>
      <c r="AT8814" s="4"/>
      <c r="AU8814" s="4"/>
      <c r="BA8814" s="4"/>
      <c r="BB8814" s="4"/>
    </row>
    <row r="8815" spans="15:54" x14ac:dyDescent="0.4">
      <c r="O8815" s="4"/>
      <c r="P8815" s="4"/>
      <c r="V8815" s="4"/>
      <c r="W8815" s="4"/>
      <c r="AG8815" s="9"/>
      <c r="AT8815" s="4"/>
      <c r="AU8815" s="4"/>
      <c r="BA8815" s="4"/>
      <c r="BB8815" s="4"/>
    </row>
    <row r="8816" spans="15:54" x14ac:dyDescent="0.4">
      <c r="O8816" s="4"/>
      <c r="P8816" s="4"/>
      <c r="V8816" s="4"/>
      <c r="W8816" s="4"/>
      <c r="AG8816" s="9"/>
      <c r="AT8816" s="4"/>
      <c r="AU8816" s="4"/>
      <c r="BA8816" s="4"/>
      <c r="BB8816" s="4"/>
    </row>
    <row r="8817" spans="15:54" x14ac:dyDescent="0.4">
      <c r="O8817" s="4"/>
      <c r="P8817" s="4"/>
      <c r="V8817" s="4"/>
      <c r="W8817" s="4"/>
      <c r="AG8817" s="9"/>
      <c r="AT8817" s="4"/>
      <c r="AU8817" s="4"/>
      <c r="BA8817" s="4"/>
      <c r="BB8817" s="4"/>
    </row>
    <row r="8818" spans="15:54" x14ac:dyDescent="0.4">
      <c r="O8818" s="4"/>
      <c r="P8818" s="4"/>
      <c r="V8818" s="4"/>
      <c r="W8818" s="4"/>
      <c r="AG8818" s="9"/>
      <c r="AT8818" s="4"/>
      <c r="AU8818" s="4"/>
      <c r="BA8818" s="4"/>
      <c r="BB8818" s="4"/>
    </row>
    <row r="8819" spans="15:54" x14ac:dyDescent="0.4">
      <c r="O8819" s="4"/>
      <c r="P8819" s="4"/>
      <c r="V8819" s="4"/>
      <c r="W8819" s="4"/>
      <c r="AG8819" s="9"/>
      <c r="AT8819" s="4"/>
      <c r="AU8819" s="4"/>
      <c r="BA8819" s="4"/>
      <c r="BB8819" s="4"/>
    </row>
    <row r="8820" spans="15:54" x14ac:dyDescent="0.4">
      <c r="O8820" s="4"/>
      <c r="P8820" s="4"/>
      <c r="V8820" s="4"/>
      <c r="W8820" s="4"/>
      <c r="AG8820" s="9"/>
      <c r="AT8820" s="4"/>
      <c r="AU8820" s="4"/>
      <c r="BA8820" s="4"/>
      <c r="BB8820" s="4"/>
    </row>
    <row r="8821" spans="15:54" x14ac:dyDescent="0.4">
      <c r="O8821" s="4"/>
      <c r="P8821" s="4"/>
      <c r="V8821" s="4"/>
      <c r="W8821" s="4"/>
      <c r="AG8821" s="9"/>
      <c r="AT8821" s="4"/>
      <c r="AU8821" s="4"/>
      <c r="BA8821" s="4"/>
      <c r="BB8821" s="4"/>
    </row>
    <row r="8822" spans="15:54" x14ac:dyDescent="0.4">
      <c r="O8822" s="4"/>
      <c r="P8822" s="4"/>
      <c r="V8822" s="4"/>
      <c r="W8822" s="4"/>
      <c r="AG8822" s="9"/>
      <c r="AT8822" s="4"/>
      <c r="AU8822" s="4"/>
      <c r="BA8822" s="4"/>
      <c r="BB8822" s="4"/>
    </row>
    <row r="8823" spans="15:54" x14ac:dyDescent="0.4">
      <c r="O8823" s="4"/>
      <c r="P8823" s="4"/>
      <c r="V8823" s="4"/>
      <c r="W8823" s="4"/>
      <c r="AG8823" s="9"/>
      <c r="AT8823" s="4"/>
      <c r="AU8823" s="4"/>
      <c r="BA8823" s="4"/>
      <c r="BB8823" s="4"/>
    </row>
    <row r="8824" spans="15:54" x14ac:dyDescent="0.4">
      <c r="O8824" s="4"/>
      <c r="P8824" s="4"/>
      <c r="V8824" s="4"/>
      <c r="W8824" s="4"/>
      <c r="AG8824" s="9"/>
      <c r="AT8824" s="4"/>
      <c r="AU8824" s="4"/>
      <c r="BA8824" s="4"/>
      <c r="BB8824" s="4"/>
    </row>
    <row r="8825" spans="15:54" x14ac:dyDescent="0.4">
      <c r="O8825" s="4"/>
      <c r="P8825" s="4"/>
      <c r="V8825" s="4"/>
      <c r="W8825" s="4"/>
      <c r="AG8825" s="9"/>
      <c r="AT8825" s="4"/>
      <c r="AU8825" s="4"/>
      <c r="BA8825" s="4"/>
      <c r="BB8825" s="4"/>
    </row>
    <row r="8826" spans="15:54" x14ac:dyDescent="0.4">
      <c r="O8826" s="4"/>
      <c r="P8826" s="4"/>
      <c r="V8826" s="4"/>
      <c r="W8826" s="4"/>
      <c r="AG8826" s="9"/>
      <c r="AT8826" s="4"/>
      <c r="AU8826" s="4"/>
      <c r="BA8826" s="4"/>
      <c r="BB8826" s="4"/>
    </row>
    <row r="8827" spans="15:54" x14ac:dyDescent="0.4">
      <c r="O8827" s="4"/>
      <c r="P8827" s="4"/>
      <c r="V8827" s="4"/>
      <c r="W8827" s="4"/>
      <c r="AG8827" s="9"/>
      <c r="AT8827" s="4"/>
      <c r="AU8827" s="4"/>
      <c r="BA8827" s="4"/>
      <c r="BB8827" s="4"/>
    </row>
    <row r="8828" spans="15:54" x14ac:dyDescent="0.4">
      <c r="O8828" s="4"/>
      <c r="P8828" s="4"/>
      <c r="V8828" s="4"/>
      <c r="W8828" s="4"/>
      <c r="AG8828" s="9"/>
      <c r="AT8828" s="4"/>
      <c r="AU8828" s="4"/>
      <c r="BA8828" s="4"/>
      <c r="BB8828" s="4"/>
    </row>
    <row r="8829" spans="15:54" x14ac:dyDescent="0.4">
      <c r="O8829" s="4"/>
      <c r="P8829" s="4"/>
      <c r="V8829" s="4"/>
      <c r="W8829" s="4"/>
      <c r="AG8829" s="9"/>
      <c r="AT8829" s="4"/>
      <c r="AU8829" s="4"/>
      <c r="BA8829" s="4"/>
      <c r="BB8829" s="4"/>
    </row>
    <row r="8830" spans="15:54" x14ac:dyDescent="0.4">
      <c r="O8830" s="4"/>
      <c r="P8830" s="4"/>
      <c r="V8830" s="4"/>
      <c r="W8830" s="4"/>
      <c r="AG8830" s="9"/>
      <c r="AT8830" s="4"/>
      <c r="AU8830" s="4"/>
      <c r="BA8830" s="4"/>
      <c r="BB8830" s="4"/>
    </row>
    <row r="8831" spans="15:54" x14ac:dyDescent="0.4">
      <c r="O8831" s="4"/>
      <c r="P8831" s="4"/>
      <c r="V8831" s="4"/>
      <c r="W8831" s="4"/>
      <c r="AG8831" s="9"/>
      <c r="AT8831" s="4"/>
      <c r="AU8831" s="4"/>
      <c r="BA8831" s="4"/>
      <c r="BB8831" s="4"/>
    </row>
    <row r="8832" spans="15:54" x14ac:dyDescent="0.4">
      <c r="O8832" s="4"/>
      <c r="P8832" s="4"/>
      <c r="V8832" s="4"/>
      <c r="W8832" s="4"/>
      <c r="AG8832" s="9"/>
      <c r="AT8832" s="4"/>
      <c r="AU8832" s="4"/>
      <c r="BA8832" s="4"/>
      <c r="BB8832" s="4"/>
    </row>
    <row r="8833" spans="15:54" x14ac:dyDescent="0.4">
      <c r="O8833" s="4"/>
      <c r="P8833" s="4"/>
      <c r="V8833" s="4"/>
      <c r="W8833" s="4"/>
      <c r="AG8833" s="9"/>
      <c r="AT8833" s="4"/>
      <c r="AU8833" s="4"/>
      <c r="BA8833" s="4"/>
      <c r="BB8833" s="4"/>
    </row>
    <row r="8834" spans="15:54" x14ac:dyDescent="0.4">
      <c r="O8834" s="4"/>
      <c r="P8834" s="4"/>
      <c r="V8834" s="4"/>
      <c r="W8834" s="4"/>
      <c r="AG8834" s="9"/>
      <c r="AT8834" s="4"/>
      <c r="AU8834" s="4"/>
      <c r="BA8834" s="4"/>
      <c r="BB8834" s="4"/>
    </row>
    <row r="8835" spans="15:54" x14ac:dyDescent="0.4">
      <c r="O8835" s="4"/>
      <c r="P8835" s="4"/>
      <c r="V8835" s="4"/>
      <c r="W8835" s="4"/>
      <c r="AG8835" s="9"/>
      <c r="AT8835" s="4"/>
      <c r="AU8835" s="4"/>
      <c r="BA8835" s="4"/>
      <c r="BB8835" s="4"/>
    </row>
    <row r="8836" spans="15:54" x14ac:dyDescent="0.4">
      <c r="O8836" s="4"/>
      <c r="P8836" s="4"/>
      <c r="V8836" s="4"/>
      <c r="W8836" s="4"/>
      <c r="AG8836" s="9"/>
      <c r="AT8836" s="4"/>
      <c r="AU8836" s="4"/>
      <c r="BA8836" s="4"/>
      <c r="BB8836" s="4"/>
    </row>
    <row r="8837" spans="15:54" x14ac:dyDescent="0.4">
      <c r="O8837" s="4"/>
      <c r="P8837" s="4"/>
      <c r="V8837" s="4"/>
      <c r="W8837" s="4"/>
      <c r="AG8837" s="9"/>
      <c r="AT8837" s="4"/>
      <c r="AU8837" s="4"/>
      <c r="BA8837" s="4"/>
      <c r="BB8837" s="4"/>
    </row>
    <row r="8838" spans="15:54" x14ac:dyDescent="0.4">
      <c r="O8838" s="4"/>
      <c r="P8838" s="4"/>
      <c r="V8838" s="4"/>
      <c r="W8838" s="4"/>
      <c r="AG8838" s="9"/>
      <c r="AT8838" s="4"/>
      <c r="AU8838" s="4"/>
      <c r="BA8838" s="4"/>
      <c r="BB8838" s="4"/>
    </row>
    <row r="8839" spans="15:54" x14ac:dyDescent="0.4">
      <c r="O8839" s="4"/>
      <c r="P8839" s="4"/>
      <c r="V8839" s="4"/>
      <c r="W8839" s="4"/>
      <c r="AG8839" s="9"/>
      <c r="AT8839" s="4"/>
      <c r="AU8839" s="4"/>
      <c r="BA8839" s="4"/>
      <c r="BB8839" s="4"/>
    </row>
    <row r="8840" spans="15:54" x14ac:dyDescent="0.4">
      <c r="O8840" s="4"/>
      <c r="P8840" s="4"/>
      <c r="V8840" s="4"/>
      <c r="W8840" s="4"/>
      <c r="AG8840" s="9"/>
      <c r="AT8840" s="4"/>
      <c r="AU8840" s="4"/>
      <c r="BA8840" s="4"/>
      <c r="BB8840" s="4"/>
    </row>
    <row r="8841" spans="15:54" x14ac:dyDescent="0.4">
      <c r="O8841" s="4"/>
      <c r="P8841" s="4"/>
      <c r="V8841" s="4"/>
      <c r="W8841" s="4"/>
      <c r="AG8841" s="9"/>
      <c r="AT8841" s="4"/>
      <c r="AU8841" s="4"/>
      <c r="BA8841" s="4"/>
      <c r="BB8841" s="4"/>
    </row>
    <row r="8842" spans="15:54" x14ac:dyDescent="0.4">
      <c r="O8842" s="4"/>
      <c r="P8842" s="4"/>
      <c r="V8842" s="4"/>
      <c r="W8842" s="4"/>
      <c r="AG8842" s="9"/>
      <c r="AT8842" s="4"/>
      <c r="AU8842" s="4"/>
      <c r="BA8842" s="4"/>
      <c r="BB8842" s="4"/>
    </row>
    <row r="8843" spans="15:54" x14ac:dyDescent="0.4">
      <c r="O8843" s="4"/>
      <c r="P8843" s="4"/>
      <c r="V8843" s="4"/>
      <c r="W8843" s="4"/>
      <c r="AG8843" s="9"/>
      <c r="AT8843" s="4"/>
      <c r="AU8843" s="4"/>
      <c r="BA8843" s="4"/>
      <c r="BB8843" s="4"/>
    </row>
    <row r="8844" spans="15:54" x14ac:dyDescent="0.4">
      <c r="O8844" s="4"/>
      <c r="P8844" s="4"/>
      <c r="V8844" s="4"/>
      <c r="W8844" s="4"/>
      <c r="AG8844" s="9"/>
      <c r="AT8844" s="4"/>
      <c r="AU8844" s="4"/>
      <c r="BA8844" s="4"/>
      <c r="BB8844" s="4"/>
    </row>
    <row r="8845" spans="15:54" x14ac:dyDescent="0.4">
      <c r="O8845" s="4"/>
      <c r="P8845" s="4"/>
      <c r="V8845" s="4"/>
      <c r="W8845" s="4"/>
      <c r="AG8845" s="9"/>
      <c r="AT8845" s="4"/>
      <c r="AU8845" s="4"/>
      <c r="BA8845" s="4"/>
      <c r="BB8845" s="4"/>
    </row>
    <row r="8846" spans="15:54" x14ac:dyDescent="0.4">
      <c r="O8846" s="4"/>
      <c r="P8846" s="4"/>
      <c r="V8846" s="4"/>
      <c r="W8846" s="4"/>
      <c r="AG8846" s="9"/>
      <c r="AT8846" s="4"/>
      <c r="AU8846" s="4"/>
      <c r="BA8846" s="4"/>
      <c r="BB8846" s="4"/>
    </row>
    <row r="8847" spans="15:54" x14ac:dyDescent="0.4">
      <c r="O8847" s="4"/>
      <c r="P8847" s="4"/>
      <c r="V8847" s="4"/>
      <c r="W8847" s="4"/>
      <c r="AG8847" s="9"/>
      <c r="AT8847" s="4"/>
      <c r="AU8847" s="4"/>
      <c r="BA8847" s="4"/>
      <c r="BB8847" s="4"/>
    </row>
    <row r="8848" spans="15:54" x14ac:dyDescent="0.4">
      <c r="O8848" s="4"/>
      <c r="P8848" s="4"/>
      <c r="V8848" s="4"/>
      <c r="W8848" s="4"/>
      <c r="AG8848" s="9"/>
      <c r="AT8848" s="4"/>
      <c r="AU8848" s="4"/>
      <c r="BA8848" s="4"/>
      <c r="BB8848" s="4"/>
    </row>
    <row r="8849" spans="15:54" x14ac:dyDescent="0.4">
      <c r="O8849" s="4"/>
      <c r="P8849" s="4"/>
      <c r="V8849" s="4"/>
      <c r="W8849" s="4"/>
      <c r="AG8849" s="9"/>
      <c r="AT8849" s="4"/>
      <c r="AU8849" s="4"/>
      <c r="BA8849" s="4"/>
      <c r="BB8849" s="4"/>
    </row>
    <row r="8850" spans="15:54" x14ac:dyDescent="0.4">
      <c r="O8850" s="4"/>
      <c r="P8850" s="4"/>
      <c r="V8850" s="4"/>
      <c r="W8850" s="4"/>
      <c r="AG8850" s="9"/>
      <c r="AT8850" s="4"/>
      <c r="AU8850" s="4"/>
      <c r="BA8850" s="4"/>
      <c r="BB8850" s="4"/>
    </row>
    <row r="8851" spans="15:54" x14ac:dyDescent="0.4">
      <c r="O8851" s="4"/>
      <c r="P8851" s="4"/>
      <c r="V8851" s="4"/>
      <c r="W8851" s="4"/>
      <c r="AG8851" s="9"/>
      <c r="AT8851" s="4"/>
      <c r="AU8851" s="4"/>
      <c r="BA8851" s="4"/>
      <c r="BB8851" s="4"/>
    </row>
    <row r="8852" spans="15:54" x14ac:dyDescent="0.4">
      <c r="O8852" s="4"/>
      <c r="P8852" s="4"/>
      <c r="V8852" s="4"/>
      <c r="W8852" s="4"/>
      <c r="AG8852" s="9"/>
      <c r="AT8852" s="4"/>
      <c r="AU8852" s="4"/>
      <c r="BA8852" s="4"/>
      <c r="BB8852" s="4"/>
    </row>
    <row r="8853" spans="15:54" x14ac:dyDescent="0.4">
      <c r="O8853" s="4"/>
      <c r="P8853" s="4"/>
      <c r="V8853" s="4"/>
      <c r="W8853" s="4"/>
      <c r="AG8853" s="9"/>
      <c r="AT8853" s="4"/>
      <c r="AU8853" s="4"/>
      <c r="BA8853" s="4"/>
      <c r="BB8853" s="4"/>
    </row>
    <row r="8854" spans="15:54" x14ac:dyDescent="0.4">
      <c r="O8854" s="4"/>
      <c r="P8854" s="4"/>
      <c r="V8854" s="4"/>
      <c r="W8854" s="4"/>
      <c r="AG8854" s="9"/>
      <c r="AT8854" s="4"/>
      <c r="AU8854" s="4"/>
      <c r="BA8854" s="4"/>
      <c r="BB8854" s="4"/>
    </row>
    <row r="8855" spans="15:54" x14ac:dyDescent="0.4">
      <c r="O8855" s="4"/>
      <c r="P8855" s="4"/>
      <c r="V8855" s="4"/>
      <c r="W8855" s="4"/>
      <c r="AT8855" s="4"/>
      <c r="AU8855" s="4"/>
      <c r="BA8855" s="4"/>
      <c r="BB8855" s="4"/>
    </row>
    <row r="8856" spans="15:54" x14ac:dyDescent="0.4">
      <c r="O8856" s="4"/>
      <c r="P8856" s="4"/>
      <c r="V8856" s="4"/>
      <c r="W8856" s="4"/>
      <c r="AG8856" s="9"/>
      <c r="AT8856" s="4"/>
      <c r="AU8856" s="4"/>
      <c r="BA8856" s="4"/>
      <c r="BB8856" s="4"/>
    </row>
    <row r="8857" spans="15:54" x14ac:dyDescent="0.4">
      <c r="O8857" s="4"/>
      <c r="P8857" s="4"/>
      <c r="V8857" s="4"/>
      <c r="W8857" s="4"/>
      <c r="AG8857" s="9"/>
      <c r="AT8857" s="4"/>
      <c r="AU8857" s="4"/>
      <c r="BA8857" s="4"/>
      <c r="BB8857" s="4"/>
    </row>
    <row r="8858" spans="15:54" x14ac:dyDescent="0.4">
      <c r="O8858" s="4"/>
      <c r="P8858" s="4"/>
      <c r="V8858" s="4"/>
      <c r="W8858" s="4"/>
      <c r="AG8858" s="9"/>
      <c r="AT8858" s="4"/>
      <c r="AU8858" s="4"/>
      <c r="BA8858" s="4"/>
      <c r="BB8858" s="4"/>
    </row>
    <row r="8859" spans="15:54" x14ac:dyDescent="0.4">
      <c r="O8859" s="4"/>
      <c r="P8859" s="4"/>
      <c r="V8859" s="4"/>
      <c r="W8859" s="4"/>
      <c r="AG8859" s="9"/>
      <c r="AT8859" s="4"/>
      <c r="AU8859" s="4"/>
      <c r="BA8859" s="4"/>
      <c r="BB8859" s="4"/>
    </row>
    <row r="8860" spans="15:54" x14ac:dyDescent="0.4">
      <c r="O8860" s="4"/>
      <c r="P8860" s="4"/>
      <c r="V8860" s="4"/>
      <c r="W8860" s="4"/>
      <c r="AG8860" s="9"/>
      <c r="AT8860" s="4"/>
      <c r="AU8860" s="4"/>
      <c r="BA8860" s="4"/>
      <c r="BB8860" s="4"/>
    </row>
    <row r="8861" spans="15:54" x14ac:dyDescent="0.4">
      <c r="O8861" s="4"/>
      <c r="P8861" s="4"/>
      <c r="V8861" s="4"/>
      <c r="W8861" s="4"/>
      <c r="AG8861" s="9"/>
      <c r="AT8861" s="4"/>
      <c r="AU8861" s="4"/>
      <c r="BA8861" s="4"/>
      <c r="BB8861" s="4"/>
    </row>
    <row r="8862" spans="15:54" x14ac:dyDescent="0.4">
      <c r="O8862" s="4"/>
      <c r="P8862" s="4"/>
      <c r="V8862" s="4"/>
      <c r="W8862" s="4"/>
      <c r="AG8862" s="9"/>
      <c r="AT8862" s="4"/>
      <c r="AU8862" s="4"/>
      <c r="BA8862" s="4"/>
      <c r="BB8862" s="4"/>
    </row>
    <row r="8863" spans="15:54" x14ac:dyDescent="0.4">
      <c r="O8863" s="4"/>
      <c r="P8863" s="4"/>
      <c r="V8863" s="4"/>
      <c r="W8863" s="4"/>
      <c r="AG8863" s="9"/>
      <c r="AT8863" s="4"/>
      <c r="AU8863" s="4"/>
      <c r="BA8863" s="4"/>
      <c r="BB8863" s="4"/>
    </row>
    <row r="8864" spans="15:54" x14ac:dyDescent="0.4">
      <c r="O8864" s="4"/>
      <c r="P8864" s="4"/>
      <c r="V8864" s="4"/>
      <c r="W8864" s="4"/>
      <c r="AG8864" s="9"/>
      <c r="AT8864" s="4"/>
      <c r="AU8864" s="4"/>
      <c r="BA8864" s="4"/>
      <c r="BB8864" s="4"/>
    </row>
    <row r="8865" spans="15:54" x14ac:dyDescent="0.4">
      <c r="O8865" s="4"/>
      <c r="P8865" s="4"/>
      <c r="V8865" s="4"/>
      <c r="W8865" s="4"/>
      <c r="AG8865" s="9"/>
      <c r="AT8865" s="4"/>
      <c r="AU8865" s="4"/>
      <c r="BA8865" s="4"/>
      <c r="BB8865" s="4"/>
    </row>
    <row r="8866" spans="15:54" x14ac:dyDescent="0.4">
      <c r="O8866" s="4"/>
      <c r="P8866" s="4"/>
      <c r="V8866" s="4"/>
      <c r="W8866" s="4"/>
      <c r="AG8866" s="9"/>
      <c r="AT8866" s="4"/>
      <c r="AU8866" s="4"/>
      <c r="BA8866" s="4"/>
      <c r="BB8866" s="4"/>
    </row>
    <row r="8867" spans="15:54" x14ac:dyDescent="0.4">
      <c r="O8867" s="4"/>
      <c r="P8867" s="4"/>
      <c r="V8867" s="4"/>
      <c r="W8867" s="4"/>
      <c r="AG8867" s="9"/>
      <c r="AT8867" s="4"/>
      <c r="AU8867" s="4"/>
      <c r="BA8867" s="4"/>
      <c r="BB8867" s="4"/>
    </row>
    <row r="8868" spans="15:54" x14ac:dyDescent="0.4">
      <c r="O8868" s="4"/>
      <c r="P8868" s="4"/>
      <c r="V8868" s="4"/>
      <c r="W8868" s="4"/>
      <c r="AG8868" s="9"/>
      <c r="AT8868" s="4"/>
      <c r="AU8868" s="4"/>
      <c r="BA8868" s="4"/>
      <c r="BB8868" s="4"/>
    </row>
    <row r="8869" spans="15:54" x14ac:dyDescent="0.4">
      <c r="O8869" s="4"/>
      <c r="P8869" s="4"/>
      <c r="V8869" s="4"/>
      <c r="W8869" s="4"/>
      <c r="AG8869" s="9"/>
      <c r="AT8869" s="4"/>
      <c r="AU8869" s="4"/>
      <c r="BA8869" s="4"/>
      <c r="BB8869" s="4"/>
    </row>
    <row r="8870" spans="15:54" x14ac:dyDescent="0.4">
      <c r="O8870" s="4"/>
      <c r="P8870" s="4"/>
      <c r="V8870" s="4"/>
      <c r="W8870" s="4"/>
      <c r="AG8870" s="9"/>
      <c r="AT8870" s="4"/>
      <c r="AU8870" s="4"/>
      <c r="BA8870" s="4"/>
      <c r="BB8870" s="4"/>
    </row>
    <row r="8871" spans="15:54" x14ac:dyDescent="0.4">
      <c r="O8871" s="4"/>
      <c r="P8871" s="4"/>
      <c r="V8871" s="4"/>
      <c r="W8871" s="4"/>
      <c r="AG8871" s="9"/>
      <c r="AT8871" s="4"/>
      <c r="AU8871" s="4"/>
      <c r="BA8871" s="4"/>
      <c r="BB8871" s="4"/>
    </row>
    <row r="8872" spans="15:54" x14ac:dyDescent="0.4">
      <c r="O8872" s="4"/>
      <c r="P8872" s="4"/>
      <c r="V8872" s="4"/>
      <c r="W8872" s="4"/>
      <c r="AG8872" s="9"/>
      <c r="AT8872" s="4"/>
      <c r="AU8872" s="4"/>
      <c r="BA8872" s="4"/>
      <c r="BB8872" s="4"/>
    </row>
    <row r="8873" spans="15:54" x14ac:dyDescent="0.4">
      <c r="O8873" s="4"/>
      <c r="P8873" s="4"/>
      <c r="V8873" s="4"/>
      <c r="W8873" s="4"/>
      <c r="AG8873" s="9"/>
      <c r="AT8873" s="4"/>
      <c r="AU8873" s="4"/>
      <c r="BA8873" s="4"/>
      <c r="BB8873" s="4"/>
    </row>
    <row r="8874" spans="15:54" x14ac:dyDescent="0.4">
      <c r="O8874" s="4"/>
      <c r="P8874" s="4"/>
      <c r="V8874" s="4"/>
      <c r="W8874" s="4"/>
      <c r="AG8874" s="9"/>
      <c r="AT8874" s="4"/>
      <c r="AU8874" s="4"/>
      <c r="BA8874" s="4"/>
      <c r="BB8874" s="4"/>
    </row>
    <row r="8875" spans="15:54" x14ac:dyDescent="0.4">
      <c r="O8875" s="4"/>
      <c r="P8875" s="4"/>
      <c r="V8875" s="4"/>
      <c r="W8875" s="4"/>
      <c r="AT8875" s="4"/>
      <c r="AU8875" s="4"/>
      <c r="BA8875" s="4"/>
      <c r="BB8875" s="4"/>
    </row>
    <row r="8876" spans="15:54" x14ac:dyDescent="0.4">
      <c r="O8876" s="4"/>
      <c r="P8876" s="4"/>
      <c r="V8876" s="4"/>
      <c r="W8876" s="4"/>
      <c r="AG8876" s="9"/>
      <c r="AT8876" s="4"/>
      <c r="AU8876" s="4"/>
      <c r="BA8876" s="4"/>
      <c r="BB8876" s="4"/>
    </row>
    <row r="8877" spans="15:54" x14ac:dyDescent="0.4">
      <c r="O8877" s="4"/>
      <c r="P8877" s="4"/>
      <c r="V8877" s="4"/>
      <c r="W8877" s="4"/>
      <c r="AG8877" s="9"/>
      <c r="AT8877" s="4"/>
      <c r="AU8877" s="4"/>
      <c r="BA8877" s="4"/>
      <c r="BB8877" s="4"/>
    </row>
    <row r="8878" spans="15:54" x14ac:dyDescent="0.4">
      <c r="O8878" s="4"/>
      <c r="P8878" s="4"/>
      <c r="V8878" s="4"/>
      <c r="W8878" s="4"/>
      <c r="AG8878" s="9"/>
      <c r="AT8878" s="4"/>
      <c r="AU8878" s="4"/>
      <c r="BA8878" s="4"/>
      <c r="BB8878" s="4"/>
    </row>
    <row r="8879" spans="15:54" x14ac:dyDescent="0.4">
      <c r="O8879" s="4"/>
      <c r="P8879" s="4"/>
      <c r="V8879" s="4"/>
      <c r="W8879" s="4"/>
      <c r="AG8879" s="9"/>
      <c r="AT8879" s="4"/>
      <c r="AU8879" s="4"/>
      <c r="BA8879" s="4"/>
      <c r="BB8879" s="4"/>
    </row>
    <row r="8880" spans="15:54" x14ac:dyDescent="0.4">
      <c r="O8880" s="4"/>
      <c r="P8880" s="4"/>
      <c r="V8880" s="4"/>
      <c r="W8880" s="4"/>
      <c r="AG8880" s="9"/>
      <c r="AT8880" s="4"/>
      <c r="AU8880" s="4"/>
      <c r="BA8880" s="4"/>
      <c r="BB8880" s="4"/>
    </row>
    <row r="8881" spans="15:54" x14ac:dyDescent="0.4">
      <c r="O8881" s="4"/>
      <c r="P8881" s="4"/>
      <c r="V8881" s="4"/>
      <c r="W8881" s="4"/>
      <c r="AG8881" s="9"/>
      <c r="AT8881" s="4"/>
      <c r="AU8881" s="4"/>
      <c r="BA8881" s="4"/>
      <c r="BB8881" s="4"/>
    </row>
    <row r="8882" spans="15:54" x14ac:dyDescent="0.4">
      <c r="O8882" s="4"/>
      <c r="P8882" s="4"/>
      <c r="V8882" s="4"/>
      <c r="W8882" s="4"/>
      <c r="AG8882" s="9"/>
      <c r="AT8882" s="4"/>
      <c r="AU8882" s="4"/>
      <c r="BA8882" s="4"/>
      <c r="BB8882" s="4"/>
    </row>
    <row r="8883" spans="15:54" x14ac:dyDescent="0.4">
      <c r="O8883" s="4"/>
      <c r="P8883" s="4"/>
      <c r="V8883" s="4"/>
      <c r="W8883" s="4"/>
      <c r="AG8883" s="9"/>
      <c r="AT8883" s="4"/>
      <c r="AU8883" s="4"/>
      <c r="BA8883" s="4"/>
      <c r="BB8883" s="4"/>
    </row>
    <row r="8884" spans="15:54" x14ac:dyDescent="0.4">
      <c r="O8884" s="4"/>
      <c r="P8884" s="4"/>
      <c r="V8884" s="4"/>
      <c r="W8884" s="4"/>
      <c r="AG8884" s="9"/>
      <c r="AT8884" s="4"/>
      <c r="AU8884" s="4"/>
      <c r="BA8884" s="4"/>
      <c r="BB8884" s="4"/>
    </row>
    <row r="8885" spans="15:54" x14ac:dyDescent="0.4">
      <c r="O8885" s="4"/>
      <c r="P8885" s="4"/>
      <c r="V8885" s="4"/>
      <c r="W8885" s="4"/>
      <c r="AG8885" s="9"/>
      <c r="AT8885" s="4"/>
      <c r="AU8885" s="4"/>
      <c r="BA8885" s="4"/>
      <c r="BB8885" s="4"/>
    </row>
    <row r="8886" spans="15:54" x14ac:dyDescent="0.4">
      <c r="O8886" s="4"/>
      <c r="P8886" s="4"/>
      <c r="V8886" s="4"/>
      <c r="W8886" s="4"/>
      <c r="AG8886" s="9"/>
      <c r="AT8886" s="4"/>
      <c r="AU8886" s="4"/>
      <c r="BA8886" s="4"/>
      <c r="BB8886" s="4"/>
    </row>
    <row r="8887" spans="15:54" x14ac:dyDescent="0.4">
      <c r="O8887" s="4"/>
      <c r="P8887" s="4"/>
      <c r="V8887" s="4"/>
      <c r="W8887" s="4"/>
      <c r="AG8887" s="9"/>
      <c r="AT8887" s="4"/>
      <c r="AU8887" s="4"/>
      <c r="BA8887" s="4"/>
      <c r="BB8887" s="4"/>
    </row>
    <row r="8888" spans="15:54" x14ac:dyDescent="0.4">
      <c r="O8888" s="4"/>
      <c r="P8888" s="4"/>
      <c r="V8888" s="4"/>
      <c r="W8888" s="4"/>
      <c r="AG8888" s="9"/>
      <c r="AT8888" s="4"/>
      <c r="AU8888" s="4"/>
      <c r="BA8888" s="4"/>
      <c r="BB8888" s="4"/>
    </row>
    <row r="8889" spans="15:54" x14ac:dyDescent="0.4">
      <c r="O8889" s="4"/>
      <c r="P8889" s="4"/>
      <c r="V8889" s="4"/>
      <c r="W8889" s="4"/>
      <c r="AG8889" s="9"/>
      <c r="AT8889" s="4"/>
      <c r="AU8889" s="4"/>
      <c r="BA8889" s="4"/>
      <c r="BB8889" s="4"/>
    </row>
    <row r="8890" spans="15:54" x14ac:dyDescent="0.4">
      <c r="O8890" s="4"/>
      <c r="P8890" s="4"/>
      <c r="V8890" s="4"/>
      <c r="W8890" s="4"/>
      <c r="AG8890" s="9"/>
      <c r="AT8890" s="4"/>
      <c r="AU8890" s="4"/>
      <c r="BA8890" s="4"/>
      <c r="BB8890" s="4"/>
    </row>
    <row r="8891" spans="15:54" x14ac:dyDescent="0.4">
      <c r="O8891" s="4"/>
      <c r="P8891" s="4"/>
      <c r="V8891" s="4"/>
      <c r="W8891" s="4"/>
      <c r="AG8891" s="9"/>
      <c r="AT8891" s="4"/>
      <c r="AU8891" s="4"/>
      <c r="BA8891" s="4"/>
      <c r="BB8891" s="4"/>
    </row>
    <row r="8892" spans="15:54" x14ac:dyDescent="0.4">
      <c r="O8892" s="4"/>
      <c r="P8892" s="4"/>
      <c r="V8892" s="4"/>
      <c r="W8892" s="4"/>
      <c r="AG8892" s="9"/>
      <c r="AT8892" s="4"/>
      <c r="AU8892" s="4"/>
      <c r="BA8892" s="4"/>
      <c r="BB8892" s="4"/>
    </row>
    <row r="8893" spans="15:54" x14ac:dyDescent="0.4">
      <c r="O8893" s="4"/>
      <c r="P8893" s="4"/>
      <c r="V8893" s="4"/>
      <c r="W8893" s="4"/>
      <c r="AG8893" s="9"/>
      <c r="AT8893" s="4"/>
      <c r="AU8893" s="4"/>
      <c r="BA8893" s="4"/>
      <c r="BB8893" s="4"/>
    </row>
    <row r="8894" spans="15:54" x14ac:dyDescent="0.4">
      <c r="O8894" s="4"/>
      <c r="P8894" s="4"/>
      <c r="V8894" s="4"/>
      <c r="W8894" s="4"/>
      <c r="AG8894" s="9"/>
      <c r="AT8894" s="4"/>
      <c r="AU8894" s="4"/>
      <c r="BA8894" s="4"/>
      <c r="BB8894" s="4"/>
    </row>
    <row r="8895" spans="15:54" x14ac:dyDescent="0.4">
      <c r="O8895" s="4"/>
      <c r="P8895" s="4"/>
      <c r="V8895" s="4"/>
      <c r="W8895" s="4"/>
      <c r="AG8895" s="9"/>
      <c r="AT8895" s="4"/>
      <c r="AU8895" s="4"/>
      <c r="BA8895" s="4"/>
      <c r="BB8895" s="4"/>
    </row>
    <row r="8896" spans="15:54" x14ac:dyDescent="0.4">
      <c r="O8896" s="4"/>
      <c r="P8896" s="4"/>
      <c r="V8896" s="4"/>
      <c r="W8896" s="4"/>
      <c r="AG8896" s="9"/>
      <c r="AT8896" s="4"/>
      <c r="AU8896" s="4"/>
      <c r="BA8896" s="4"/>
      <c r="BB8896" s="4"/>
    </row>
    <row r="8897" spans="15:54" x14ac:dyDescent="0.4">
      <c r="O8897" s="4"/>
      <c r="P8897" s="4"/>
      <c r="V8897" s="4"/>
      <c r="W8897" s="4"/>
      <c r="AG8897" s="9"/>
      <c r="AT8897" s="4"/>
      <c r="AU8897" s="4"/>
      <c r="BA8897" s="4"/>
      <c r="BB8897" s="4"/>
    </row>
    <row r="8898" spans="15:54" x14ac:dyDescent="0.4">
      <c r="O8898" s="4"/>
      <c r="P8898" s="4"/>
      <c r="V8898" s="4"/>
      <c r="W8898" s="4"/>
      <c r="AG8898" s="9"/>
      <c r="AT8898" s="4"/>
      <c r="AU8898" s="4"/>
      <c r="BA8898" s="4"/>
      <c r="BB8898" s="4"/>
    </row>
    <row r="8899" spans="15:54" x14ac:dyDescent="0.4">
      <c r="O8899" s="4"/>
      <c r="P8899" s="4"/>
      <c r="V8899" s="4"/>
      <c r="W8899" s="4"/>
      <c r="AG8899" s="9"/>
      <c r="AT8899" s="4"/>
      <c r="AU8899" s="4"/>
      <c r="BA8899" s="4"/>
      <c r="BB8899" s="4"/>
    </row>
    <row r="8900" spans="15:54" x14ac:dyDescent="0.4">
      <c r="O8900" s="4"/>
      <c r="P8900" s="4"/>
      <c r="V8900" s="4"/>
      <c r="W8900" s="4"/>
      <c r="AG8900" s="9"/>
      <c r="AT8900" s="4"/>
      <c r="AU8900" s="4"/>
      <c r="BA8900" s="4"/>
      <c r="BB8900" s="4"/>
    </row>
    <row r="8901" spans="15:54" x14ac:dyDescent="0.4">
      <c r="O8901" s="4"/>
      <c r="P8901" s="4"/>
      <c r="V8901" s="4"/>
      <c r="W8901" s="4"/>
      <c r="AG8901" s="9"/>
      <c r="AT8901" s="4"/>
      <c r="AU8901" s="4"/>
      <c r="BA8901" s="4"/>
      <c r="BB8901" s="4"/>
    </row>
    <row r="8902" spans="15:54" x14ac:dyDescent="0.4">
      <c r="O8902" s="4"/>
      <c r="P8902" s="4"/>
      <c r="V8902" s="4"/>
      <c r="W8902" s="4"/>
      <c r="AG8902" s="9"/>
      <c r="AT8902" s="4"/>
      <c r="AU8902" s="4"/>
      <c r="BA8902" s="4"/>
      <c r="BB8902" s="4"/>
    </row>
    <row r="8903" spans="15:54" x14ac:dyDescent="0.4">
      <c r="O8903" s="4"/>
      <c r="P8903" s="4"/>
      <c r="V8903" s="4"/>
      <c r="W8903" s="4"/>
      <c r="AG8903" s="9"/>
      <c r="AT8903" s="4"/>
      <c r="AU8903" s="4"/>
      <c r="BA8903" s="4"/>
      <c r="BB8903" s="4"/>
    </row>
    <row r="8904" spans="15:54" x14ac:dyDescent="0.4">
      <c r="O8904" s="4"/>
      <c r="P8904" s="4"/>
      <c r="V8904" s="4"/>
      <c r="W8904" s="4"/>
      <c r="AG8904" s="9"/>
      <c r="AT8904" s="4"/>
      <c r="AU8904" s="4"/>
      <c r="BA8904" s="4"/>
      <c r="BB8904" s="4"/>
    </row>
    <row r="8905" spans="15:54" x14ac:dyDescent="0.4">
      <c r="O8905" s="4"/>
      <c r="P8905" s="4"/>
      <c r="V8905" s="4"/>
      <c r="W8905" s="4"/>
      <c r="AG8905" s="9"/>
      <c r="AT8905" s="4"/>
      <c r="AU8905" s="4"/>
      <c r="BA8905" s="4"/>
      <c r="BB8905" s="4"/>
    </row>
    <row r="8906" spans="15:54" x14ac:dyDescent="0.4">
      <c r="O8906" s="4"/>
      <c r="P8906" s="4"/>
      <c r="V8906" s="4"/>
      <c r="W8906" s="4"/>
      <c r="AG8906" s="9"/>
      <c r="AT8906" s="4"/>
      <c r="AU8906" s="4"/>
      <c r="BA8906" s="4"/>
      <c r="BB8906" s="4"/>
    </row>
    <row r="8907" spans="15:54" x14ac:dyDescent="0.4">
      <c r="O8907" s="4"/>
      <c r="P8907" s="4"/>
      <c r="V8907" s="4"/>
      <c r="W8907" s="4"/>
      <c r="AG8907" s="9"/>
      <c r="AT8907" s="4"/>
      <c r="AU8907" s="4"/>
      <c r="BA8907" s="4"/>
      <c r="BB8907" s="4"/>
    </row>
    <row r="8908" spans="15:54" x14ac:dyDescent="0.4">
      <c r="O8908" s="4"/>
      <c r="P8908" s="4"/>
      <c r="V8908" s="4"/>
      <c r="W8908" s="4"/>
      <c r="AG8908" s="9"/>
      <c r="AT8908" s="4"/>
      <c r="AU8908" s="4"/>
      <c r="BA8908" s="4"/>
      <c r="BB8908" s="4"/>
    </row>
    <row r="8909" spans="15:54" x14ac:dyDescent="0.4">
      <c r="O8909" s="4"/>
      <c r="P8909" s="4"/>
      <c r="V8909" s="4"/>
      <c r="W8909" s="4"/>
      <c r="AG8909" s="9"/>
      <c r="AT8909" s="4"/>
      <c r="AU8909" s="4"/>
      <c r="BA8909" s="4"/>
      <c r="BB8909" s="4"/>
    </row>
    <row r="8910" spans="15:54" x14ac:dyDescent="0.4">
      <c r="O8910" s="4"/>
      <c r="P8910" s="4"/>
      <c r="V8910" s="4"/>
      <c r="W8910" s="4"/>
      <c r="AG8910" s="9"/>
      <c r="AT8910" s="4"/>
      <c r="AU8910" s="4"/>
      <c r="BA8910" s="4"/>
      <c r="BB8910" s="4"/>
    </row>
    <row r="8911" spans="15:54" x14ac:dyDescent="0.4">
      <c r="O8911" s="4"/>
      <c r="P8911" s="4"/>
      <c r="V8911" s="4"/>
      <c r="W8911" s="4"/>
      <c r="AG8911" s="9"/>
      <c r="AT8911" s="4"/>
      <c r="AU8911" s="4"/>
      <c r="BA8911" s="4"/>
      <c r="BB8911" s="4"/>
    </row>
    <row r="8912" spans="15:54" x14ac:dyDescent="0.4">
      <c r="O8912" s="4"/>
      <c r="P8912" s="4"/>
      <c r="V8912" s="4"/>
      <c r="W8912" s="4"/>
      <c r="AG8912" s="9"/>
      <c r="AT8912" s="4"/>
      <c r="AU8912" s="4"/>
      <c r="BA8912" s="4"/>
      <c r="BB8912" s="4"/>
    </row>
    <row r="8913" spans="15:54" x14ac:dyDescent="0.4">
      <c r="O8913" s="4"/>
      <c r="P8913" s="4"/>
      <c r="V8913" s="4"/>
      <c r="W8913" s="4"/>
      <c r="AG8913" s="9"/>
      <c r="AT8913" s="4"/>
      <c r="AU8913" s="4"/>
      <c r="BA8913" s="4"/>
      <c r="BB8913" s="4"/>
    </row>
    <row r="8914" spans="15:54" x14ac:dyDescent="0.4">
      <c r="O8914" s="4"/>
      <c r="P8914" s="4"/>
      <c r="V8914" s="4"/>
      <c r="W8914" s="4"/>
      <c r="AG8914" s="9"/>
      <c r="AT8914" s="4"/>
      <c r="AU8914" s="4"/>
      <c r="BA8914" s="4"/>
      <c r="BB8914" s="4"/>
    </row>
    <row r="8915" spans="15:54" x14ac:dyDescent="0.4">
      <c r="O8915" s="4"/>
      <c r="P8915" s="4"/>
      <c r="V8915" s="4"/>
      <c r="W8915" s="4"/>
      <c r="AG8915" s="9"/>
      <c r="AT8915" s="4"/>
      <c r="AU8915" s="4"/>
      <c r="BA8915" s="4"/>
      <c r="BB8915" s="4"/>
    </row>
    <row r="8916" spans="15:54" x14ac:dyDescent="0.4">
      <c r="O8916" s="4"/>
      <c r="P8916" s="4"/>
      <c r="V8916" s="4"/>
      <c r="W8916" s="4"/>
      <c r="AG8916" s="9"/>
      <c r="AT8916" s="4"/>
      <c r="AU8916" s="4"/>
      <c r="BA8916" s="4"/>
      <c r="BB8916" s="4"/>
    </row>
    <row r="8917" spans="15:54" x14ac:dyDescent="0.4">
      <c r="O8917" s="4"/>
      <c r="P8917" s="4"/>
      <c r="V8917" s="4"/>
      <c r="W8917" s="4"/>
      <c r="AG8917" s="9"/>
      <c r="AT8917" s="4"/>
      <c r="AU8917" s="4"/>
      <c r="BA8917" s="4"/>
      <c r="BB8917" s="4"/>
    </row>
    <row r="8918" spans="15:54" x14ac:dyDescent="0.4">
      <c r="O8918" s="4"/>
      <c r="P8918" s="4"/>
      <c r="V8918" s="4"/>
      <c r="W8918" s="4"/>
      <c r="AG8918" s="9"/>
      <c r="AT8918" s="4"/>
      <c r="AU8918" s="4"/>
      <c r="BA8918" s="4"/>
      <c r="BB8918" s="4"/>
    </row>
    <row r="8919" spans="15:54" x14ac:dyDescent="0.4">
      <c r="O8919" s="4"/>
      <c r="P8919" s="4"/>
      <c r="V8919" s="4"/>
      <c r="W8919" s="4"/>
      <c r="AG8919" s="9"/>
      <c r="AT8919" s="4"/>
      <c r="AU8919" s="4"/>
      <c r="BA8919" s="4"/>
      <c r="BB8919" s="4"/>
    </row>
    <row r="8920" spans="15:54" x14ac:dyDescent="0.4">
      <c r="O8920" s="4"/>
      <c r="P8920" s="4"/>
      <c r="V8920" s="4"/>
      <c r="W8920" s="4"/>
      <c r="AG8920" s="9"/>
      <c r="AT8920" s="4"/>
      <c r="AU8920" s="4"/>
      <c r="BA8920" s="4"/>
      <c r="BB8920" s="4"/>
    </row>
    <row r="8921" spans="15:54" x14ac:dyDescent="0.4">
      <c r="O8921" s="4"/>
      <c r="P8921" s="4"/>
      <c r="V8921" s="4"/>
      <c r="W8921" s="4"/>
      <c r="AG8921" s="9"/>
      <c r="AT8921" s="4"/>
      <c r="AU8921" s="4"/>
      <c r="BA8921" s="4"/>
      <c r="BB8921" s="4"/>
    </row>
    <row r="8922" spans="15:54" x14ac:dyDescent="0.4">
      <c r="O8922" s="4"/>
      <c r="P8922" s="4"/>
      <c r="V8922" s="4"/>
      <c r="W8922" s="4"/>
      <c r="AG8922" s="9"/>
      <c r="AT8922" s="4"/>
      <c r="AU8922" s="4"/>
      <c r="BA8922" s="4"/>
      <c r="BB8922" s="4"/>
    </row>
    <row r="8923" spans="15:54" x14ac:dyDescent="0.4">
      <c r="O8923" s="4"/>
      <c r="P8923" s="4"/>
      <c r="V8923" s="4"/>
      <c r="W8923" s="4"/>
      <c r="AG8923" s="9"/>
      <c r="AT8923" s="4"/>
      <c r="AU8923" s="4"/>
      <c r="BA8923" s="4"/>
      <c r="BB8923" s="4"/>
    </row>
    <row r="8924" spans="15:54" x14ac:dyDescent="0.4">
      <c r="O8924" s="4"/>
      <c r="P8924" s="4"/>
      <c r="V8924" s="4"/>
      <c r="W8924" s="4"/>
      <c r="AG8924" s="9"/>
      <c r="AT8924" s="4"/>
      <c r="AU8924" s="4"/>
      <c r="BA8924" s="4"/>
      <c r="BB8924" s="4"/>
    </row>
    <row r="8925" spans="15:54" x14ac:dyDescent="0.4">
      <c r="O8925" s="4"/>
      <c r="P8925" s="4"/>
      <c r="V8925" s="4"/>
      <c r="W8925" s="4"/>
      <c r="AG8925" s="9"/>
      <c r="AT8925" s="4"/>
      <c r="AU8925" s="4"/>
      <c r="BA8925" s="4"/>
      <c r="BB8925" s="4"/>
    </row>
    <row r="8926" spans="15:54" x14ac:dyDescent="0.4">
      <c r="O8926" s="4"/>
      <c r="P8926" s="4"/>
      <c r="V8926" s="4"/>
      <c r="W8926" s="4"/>
      <c r="AG8926" s="9"/>
      <c r="AT8926" s="4"/>
      <c r="AU8926" s="4"/>
      <c r="BA8926" s="4"/>
      <c r="BB8926" s="4"/>
    </row>
    <row r="8927" spans="15:54" x14ac:dyDescent="0.4">
      <c r="O8927" s="4"/>
      <c r="P8927" s="4"/>
      <c r="V8927" s="4"/>
      <c r="W8927" s="4"/>
      <c r="AG8927" s="9"/>
      <c r="AT8927" s="4"/>
      <c r="AU8927" s="4"/>
      <c r="BA8927" s="4"/>
      <c r="BB8927" s="4"/>
    </row>
    <row r="8928" spans="15:54" x14ac:dyDescent="0.4">
      <c r="O8928" s="4"/>
      <c r="P8928" s="4"/>
      <c r="V8928" s="4"/>
      <c r="W8928" s="4"/>
      <c r="AG8928" s="9"/>
      <c r="AT8928" s="4"/>
      <c r="AU8928" s="4"/>
      <c r="BA8928" s="4"/>
      <c r="BB8928" s="4"/>
    </row>
    <row r="8929" spans="15:54" x14ac:dyDescent="0.4">
      <c r="O8929" s="4"/>
      <c r="P8929" s="4"/>
      <c r="V8929" s="4"/>
      <c r="W8929" s="4"/>
      <c r="AG8929" s="9"/>
      <c r="AT8929" s="4"/>
      <c r="AU8929" s="4"/>
      <c r="BA8929" s="4"/>
      <c r="BB8929" s="4"/>
    </row>
    <row r="8930" spans="15:54" x14ac:dyDescent="0.4">
      <c r="O8930" s="4"/>
      <c r="P8930" s="4"/>
      <c r="V8930" s="4"/>
      <c r="W8930" s="4"/>
      <c r="AG8930" s="9"/>
      <c r="AT8930" s="4"/>
      <c r="AU8930" s="4"/>
      <c r="BA8930" s="4"/>
      <c r="BB8930" s="4"/>
    </row>
    <row r="8931" spans="15:54" x14ac:dyDescent="0.4">
      <c r="O8931" s="4"/>
      <c r="P8931" s="4"/>
      <c r="V8931" s="4"/>
      <c r="W8931" s="4"/>
      <c r="AG8931" s="9"/>
      <c r="AT8931" s="4"/>
      <c r="AU8931" s="4"/>
      <c r="BA8931" s="4"/>
      <c r="BB8931" s="4"/>
    </row>
    <row r="8932" spans="15:54" x14ac:dyDescent="0.4">
      <c r="O8932" s="4"/>
      <c r="P8932" s="4"/>
      <c r="V8932" s="4"/>
      <c r="W8932" s="4"/>
      <c r="AG8932" s="9"/>
      <c r="AT8932" s="4"/>
      <c r="AU8932" s="4"/>
      <c r="BA8932" s="4"/>
      <c r="BB8932" s="4"/>
    </row>
    <row r="8933" spans="15:54" x14ac:dyDescent="0.4">
      <c r="O8933" s="4"/>
      <c r="P8933" s="4"/>
      <c r="V8933" s="4"/>
      <c r="W8933" s="4"/>
      <c r="AG8933" s="9"/>
      <c r="AT8933" s="4"/>
      <c r="AU8933" s="4"/>
      <c r="BA8933" s="4"/>
      <c r="BB8933" s="4"/>
    </row>
    <row r="8934" spans="15:54" x14ac:dyDescent="0.4">
      <c r="O8934" s="4"/>
      <c r="P8934" s="4"/>
      <c r="V8934" s="4"/>
      <c r="W8934" s="4"/>
      <c r="AG8934" s="9"/>
      <c r="AT8934" s="4"/>
      <c r="AU8934" s="4"/>
      <c r="BA8934" s="4"/>
      <c r="BB8934" s="4"/>
    </row>
    <row r="8935" spans="15:54" x14ac:dyDescent="0.4">
      <c r="O8935" s="4"/>
      <c r="P8935" s="4"/>
      <c r="V8935" s="4"/>
      <c r="W8935" s="4"/>
      <c r="AG8935" s="9"/>
      <c r="AT8935" s="4"/>
      <c r="AU8935" s="4"/>
      <c r="BA8935" s="4"/>
      <c r="BB8935" s="4"/>
    </row>
    <row r="8936" spans="15:54" x14ac:dyDescent="0.4">
      <c r="O8936" s="4"/>
      <c r="P8936" s="4"/>
      <c r="V8936" s="4"/>
      <c r="W8936" s="4"/>
      <c r="AT8936" s="4"/>
      <c r="AU8936" s="4"/>
      <c r="BA8936" s="4"/>
      <c r="BB8936" s="4"/>
    </row>
    <row r="8937" spans="15:54" x14ac:dyDescent="0.4">
      <c r="O8937" s="4"/>
      <c r="P8937" s="4"/>
      <c r="V8937" s="4"/>
      <c r="W8937" s="4"/>
      <c r="AG8937" s="9"/>
      <c r="AT8937" s="4"/>
      <c r="AU8937" s="4"/>
      <c r="BA8937" s="4"/>
      <c r="BB8937" s="4"/>
    </row>
    <row r="8938" spans="15:54" x14ac:dyDescent="0.4">
      <c r="O8938" s="4"/>
      <c r="P8938" s="4"/>
      <c r="V8938" s="4"/>
      <c r="W8938" s="4"/>
      <c r="AG8938" s="9"/>
      <c r="AT8938" s="4"/>
      <c r="AU8938" s="4"/>
      <c r="BA8938" s="4"/>
      <c r="BB8938" s="4"/>
    </row>
    <row r="8939" spans="15:54" x14ac:dyDescent="0.4">
      <c r="O8939" s="4"/>
      <c r="P8939" s="4"/>
      <c r="V8939" s="4"/>
      <c r="W8939" s="4"/>
      <c r="AG8939" s="9"/>
      <c r="AT8939" s="4"/>
      <c r="AU8939" s="4"/>
      <c r="BA8939" s="4"/>
      <c r="BB8939" s="4"/>
    </row>
    <row r="8940" spans="15:54" x14ac:dyDescent="0.4">
      <c r="O8940" s="4"/>
      <c r="P8940" s="4"/>
      <c r="V8940" s="4"/>
      <c r="W8940" s="4"/>
      <c r="AG8940" s="9"/>
      <c r="AT8940" s="4"/>
      <c r="AU8940" s="4"/>
      <c r="BA8940" s="4"/>
      <c r="BB8940" s="4"/>
    </row>
    <row r="8941" spans="15:54" x14ac:dyDescent="0.4">
      <c r="O8941" s="4"/>
      <c r="P8941" s="4"/>
      <c r="V8941" s="4"/>
      <c r="W8941" s="4"/>
      <c r="AG8941" s="9"/>
      <c r="AT8941" s="4"/>
      <c r="AU8941" s="4"/>
      <c r="BA8941" s="4"/>
      <c r="BB8941" s="4"/>
    </row>
    <row r="8942" spans="15:54" x14ac:dyDescent="0.4">
      <c r="O8942" s="4"/>
      <c r="P8942" s="4"/>
      <c r="V8942" s="4"/>
      <c r="W8942" s="4"/>
      <c r="AG8942" s="9"/>
      <c r="AT8942" s="4"/>
      <c r="AU8942" s="4"/>
      <c r="BA8942" s="4"/>
      <c r="BB8942" s="4"/>
    </row>
    <row r="8943" spans="15:54" x14ac:dyDescent="0.4">
      <c r="O8943" s="4"/>
      <c r="P8943" s="4"/>
      <c r="V8943" s="4"/>
      <c r="W8943" s="4"/>
      <c r="AG8943" s="9"/>
      <c r="AT8943" s="4"/>
      <c r="AU8943" s="4"/>
      <c r="BA8943" s="4"/>
      <c r="BB8943" s="4"/>
    </row>
    <row r="8944" spans="15:54" x14ac:dyDescent="0.4">
      <c r="O8944" s="4"/>
      <c r="P8944" s="4"/>
      <c r="V8944" s="4"/>
      <c r="W8944" s="4"/>
      <c r="AG8944" s="9"/>
      <c r="AT8944" s="4"/>
      <c r="AU8944" s="4"/>
      <c r="BA8944" s="4"/>
      <c r="BB8944" s="4"/>
    </row>
    <row r="8945" spans="15:54" x14ac:dyDescent="0.4">
      <c r="O8945" s="4"/>
      <c r="P8945" s="4"/>
      <c r="V8945" s="4"/>
      <c r="W8945" s="4"/>
      <c r="AG8945" s="9"/>
      <c r="AT8945" s="4"/>
      <c r="AU8945" s="4"/>
      <c r="BA8945" s="4"/>
      <c r="BB8945" s="4"/>
    </row>
    <row r="8946" spans="15:54" x14ac:dyDescent="0.4">
      <c r="O8946" s="4"/>
      <c r="P8946" s="4"/>
      <c r="V8946" s="4"/>
      <c r="W8946" s="4"/>
      <c r="AG8946" s="9"/>
      <c r="AT8946" s="4"/>
      <c r="AU8946" s="4"/>
      <c r="BA8946" s="4"/>
      <c r="BB8946" s="4"/>
    </row>
    <row r="8947" spans="15:54" x14ac:dyDescent="0.4">
      <c r="O8947" s="4"/>
      <c r="P8947" s="4"/>
      <c r="V8947" s="4"/>
      <c r="W8947" s="4"/>
      <c r="AG8947" s="9"/>
      <c r="AT8947" s="4"/>
      <c r="AU8947" s="4"/>
      <c r="BA8947" s="4"/>
      <c r="BB8947" s="4"/>
    </row>
    <row r="8948" spans="15:54" x14ac:dyDescent="0.4">
      <c r="O8948" s="4"/>
      <c r="P8948" s="4"/>
      <c r="V8948" s="4"/>
      <c r="W8948" s="4"/>
      <c r="AG8948" s="9"/>
      <c r="AT8948" s="4"/>
      <c r="AU8948" s="4"/>
      <c r="BA8948" s="4"/>
      <c r="BB8948" s="4"/>
    </row>
    <row r="8949" spans="15:54" x14ac:dyDescent="0.4">
      <c r="O8949" s="4"/>
      <c r="P8949" s="4"/>
      <c r="V8949" s="4"/>
      <c r="W8949" s="4"/>
      <c r="AG8949" s="9"/>
      <c r="AT8949" s="4"/>
      <c r="AU8949" s="4"/>
      <c r="BA8949" s="4"/>
      <c r="BB8949" s="4"/>
    </row>
    <row r="8950" spans="15:54" x14ac:dyDescent="0.4">
      <c r="O8950" s="4"/>
      <c r="P8950" s="4"/>
      <c r="V8950" s="4"/>
      <c r="W8950" s="4"/>
      <c r="AG8950" s="9"/>
      <c r="AT8950" s="4"/>
      <c r="AU8950" s="4"/>
      <c r="BA8950" s="4"/>
      <c r="BB8950" s="4"/>
    </row>
    <row r="8951" spans="15:54" x14ac:dyDescent="0.4">
      <c r="O8951" s="4"/>
      <c r="P8951" s="4"/>
      <c r="V8951" s="4"/>
      <c r="W8951" s="4"/>
      <c r="AG8951" s="9"/>
      <c r="AT8951" s="4"/>
      <c r="AU8951" s="4"/>
      <c r="BA8951" s="4"/>
      <c r="BB8951" s="4"/>
    </row>
    <row r="8952" spans="15:54" x14ac:dyDescent="0.4">
      <c r="O8952" s="4"/>
      <c r="P8952" s="4"/>
      <c r="V8952" s="4"/>
      <c r="W8952" s="4"/>
      <c r="AG8952" s="9"/>
      <c r="AT8952" s="4"/>
      <c r="AU8952" s="4"/>
      <c r="BA8952" s="4"/>
      <c r="BB8952" s="4"/>
    </row>
    <row r="8953" spans="15:54" x14ac:dyDescent="0.4">
      <c r="O8953" s="4"/>
      <c r="P8953" s="4"/>
      <c r="V8953" s="4"/>
      <c r="W8953" s="4"/>
      <c r="AG8953" s="9"/>
      <c r="AT8953" s="4"/>
      <c r="AU8953" s="4"/>
      <c r="BA8953" s="4"/>
      <c r="BB8953" s="4"/>
    </row>
    <row r="8954" spans="15:54" x14ac:dyDescent="0.4">
      <c r="O8954" s="4"/>
      <c r="P8954" s="4"/>
      <c r="V8954" s="4"/>
      <c r="W8954" s="4"/>
      <c r="AG8954" s="9"/>
      <c r="AT8954" s="4"/>
      <c r="AU8954" s="4"/>
      <c r="BA8954" s="4"/>
      <c r="BB8954" s="4"/>
    </row>
    <row r="8955" spans="15:54" x14ac:dyDescent="0.4">
      <c r="O8955" s="4"/>
      <c r="P8955" s="4"/>
      <c r="V8955" s="4"/>
      <c r="W8955" s="4"/>
      <c r="AG8955" s="9"/>
      <c r="AT8955" s="4"/>
      <c r="AU8955" s="4"/>
      <c r="BA8955" s="4"/>
      <c r="BB8955" s="4"/>
    </row>
    <row r="8956" spans="15:54" x14ac:dyDescent="0.4">
      <c r="O8956" s="4"/>
      <c r="P8956" s="4"/>
      <c r="V8956" s="4"/>
      <c r="W8956" s="4"/>
      <c r="AT8956" s="4"/>
      <c r="AU8956" s="4"/>
      <c r="BA8956" s="4"/>
      <c r="BB8956" s="4"/>
    </row>
    <row r="8957" spans="15:54" x14ac:dyDescent="0.4">
      <c r="O8957" s="4"/>
      <c r="P8957" s="4"/>
      <c r="V8957" s="4"/>
      <c r="W8957" s="4"/>
      <c r="AG8957" s="9"/>
      <c r="AT8957" s="4"/>
      <c r="AU8957" s="4"/>
      <c r="BA8957" s="4"/>
      <c r="BB8957" s="4"/>
    </row>
    <row r="8958" spans="15:54" x14ac:dyDescent="0.4">
      <c r="O8958" s="4"/>
      <c r="P8958" s="4"/>
      <c r="V8958" s="4"/>
      <c r="W8958" s="4"/>
      <c r="AG8958" s="9"/>
      <c r="AT8958" s="4"/>
      <c r="AU8958" s="4"/>
      <c r="BA8958" s="4"/>
      <c r="BB8958" s="4"/>
    </row>
    <row r="8959" spans="15:54" x14ac:dyDescent="0.4">
      <c r="O8959" s="4"/>
      <c r="P8959" s="4"/>
      <c r="V8959" s="4"/>
      <c r="W8959" s="4"/>
      <c r="AG8959" s="9"/>
      <c r="AT8959" s="4"/>
      <c r="AU8959" s="4"/>
      <c r="BA8959" s="4"/>
      <c r="BB8959" s="4"/>
    </row>
    <row r="8960" spans="15:54" x14ac:dyDescent="0.4">
      <c r="O8960" s="4"/>
      <c r="P8960" s="4"/>
      <c r="V8960" s="4"/>
      <c r="W8960" s="4"/>
      <c r="AG8960" s="9"/>
      <c r="AT8960" s="4"/>
      <c r="AU8960" s="4"/>
      <c r="BA8960" s="4"/>
      <c r="BB8960" s="4"/>
    </row>
    <row r="8961" spans="15:54" x14ac:dyDescent="0.4">
      <c r="O8961" s="4"/>
      <c r="P8961" s="4"/>
      <c r="V8961" s="4"/>
      <c r="W8961" s="4"/>
      <c r="AG8961" s="9"/>
      <c r="AT8961" s="4"/>
      <c r="AU8961" s="4"/>
      <c r="BA8961" s="4"/>
      <c r="BB8961" s="4"/>
    </row>
    <row r="8962" spans="15:54" x14ac:dyDescent="0.4">
      <c r="O8962" s="4"/>
      <c r="P8962" s="4"/>
      <c r="V8962" s="4"/>
      <c r="W8962" s="4"/>
      <c r="AG8962" s="9"/>
      <c r="AT8962" s="4"/>
      <c r="AU8962" s="4"/>
      <c r="BA8962" s="4"/>
      <c r="BB8962" s="4"/>
    </row>
    <row r="8963" spans="15:54" x14ac:dyDescent="0.4">
      <c r="O8963" s="4"/>
      <c r="P8963" s="4"/>
      <c r="V8963" s="4"/>
      <c r="W8963" s="4"/>
      <c r="AG8963" s="9"/>
      <c r="AT8963" s="4"/>
      <c r="AU8963" s="4"/>
      <c r="BA8963" s="4"/>
      <c r="BB8963" s="4"/>
    </row>
    <row r="8964" spans="15:54" x14ac:dyDescent="0.4">
      <c r="O8964" s="4"/>
      <c r="P8964" s="4"/>
      <c r="V8964" s="4"/>
      <c r="W8964" s="4"/>
      <c r="AG8964" s="9"/>
      <c r="AT8964" s="4"/>
      <c r="AU8964" s="4"/>
      <c r="BA8964" s="4"/>
      <c r="BB8964" s="4"/>
    </row>
    <row r="8965" spans="15:54" x14ac:dyDescent="0.4">
      <c r="O8965" s="4"/>
      <c r="P8965" s="4"/>
      <c r="V8965" s="4"/>
      <c r="W8965" s="4"/>
      <c r="AG8965" s="9"/>
      <c r="AT8965" s="4"/>
      <c r="AU8965" s="4"/>
      <c r="BA8965" s="4"/>
      <c r="BB8965" s="4"/>
    </row>
    <row r="8966" spans="15:54" x14ac:dyDescent="0.4">
      <c r="O8966" s="4"/>
      <c r="P8966" s="4"/>
      <c r="V8966" s="4"/>
      <c r="W8966" s="4"/>
      <c r="AG8966" s="9"/>
      <c r="AT8966" s="4"/>
      <c r="AU8966" s="4"/>
      <c r="BA8966" s="4"/>
      <c r="BB8966" s="4"/>
    </row>
    <row r="8967" spans="15:54" x14ac:dyDescent="0.4">
      <c r="O8967" s="4"/>
      <c r="P8967" s="4"/>
      <c r="V8967" s="4"/>
      <c r="W8967" s="4"/>
      <c r="AG8967" s="9"/>
      <c r="AT8967" s="4"/>
      <c r="AU8967" s="4"/>
      <c r="BA8967" s="4"/>
      <c r="BB8967" s="4"/>
    </row>
    <row r="8968" spans="15:54" x14ac:dyDescent="0.4">
      <c r="O8968" s="4"/>
      <c r="P8968" s="4"/>
      <c r="V8968" s="4"/>
      <c r="W8968" s="4"/>
      <c r="AG8968" s="9"/>
      <c r="AT8968" s="4"/>
      <c r="AU8968" s="4"/>
      <c r="BA8968" s="4"/>
      <c r="BB8968" s="4"/>
    </row>
    <row r="8969" spans="15:54" x14ac:dyDescent="0.4">
      <c r="O8969" s="4"/>
      <c r="P8969" s="4"/>
      <c r="V8969" s="4"/>
      <c r="W8969" s="4"/>
      <c r="AG8969" s="9"/>
      <c r="AT8969" s="4"/>
      <c r="AU8969" s="4"/>
      <c r="BA8969" s="4"/>
      <c r="BB8969" s="4"/>
    </row>
    <row r="8970" spans="15:54" x14ac:dyDescent="0.4">
      <c r="O8970" s="4"/>
      <c r="P8970" s="4"/>
      <c r="V8970" s="4"/>
      <c r="W8970" s="4"/>
      <c r="AG8970" s="9"/>
      <c r="AT8970" s="4"/>
      <c r="AU8970" s="4"/>
      <c r="BA8970" s="4"/>
      <c r="BB8970" s="4"/>
    </row>
    <row r="8971" spans="15:54" x14ac:dyDescent="0.4">
      <c r="O8971" s="4"/>
      <c r="P8971" s="4"/>
      <c r="V8971" s="4"/>
      <c r="W8971" s="4"/>
      <c r="AG8971" s="9"/>
      <c r="AT8971" s="4"/>
      <c r="AU8971" s="4"/>
      <c r="BA8971" s="4"/>
      <c r="BB8971" s="4"/>
    </row>
    <row r="8972" spans="15:54" x14ac:dyDescent="0.4">
      <c r="O8972" s="4"/>
      <c r="P8972" s="4"/>
      <c r="V8972" s="4"/>
      <c r="W8972" s="4"/>
      <c r="AG8972" s="9"/>
      <c r="AT8972" s="4"/>
      <c r="AU8972" s="4"/>
      <c r="BA8972" s="4"/>
      <c r="BB8972" s="4"/>
    </row>
    <row r="8973" spans="15:54" x14ac:dyDescent="0.4">
      <c r="O8973" s="4"/>
      <c r="P8973" s="4"/>
      <c r="V8973" s="4"/>
      <c r="W8973" s="4"/>
      <c r="AG8973" s="9"/>
      <c r="AT8973" s="4"/>
      <c r="AU8973" s="4"/>
      <c r="BA8973" s="4"/>
      <c r="BB8973" s="4"/>
    </row>
    <row r="8974" spans="15:54" x14ac:dyDescent="0.4">
      <c r="O8974" s="4"/>
      <c r="P8974" s="4"/>
      <c r="V8974" s="4"/>
      <c r="W8974" s="4"/>
      <c r="AG8974" s="9"/>
      <c r="AT8974" s="4"/>
      <c r="AU8974" s="4"/>
      <c r="BA8974" s="4"/>
      <c r="BB8974" s="4"/>
    </row>
    <row r="8975" spans="15:54" x14ac:dyDescent="0.4">
      <c r="O8975" s="4"/>
      <c r="P8975" s="4"/>
      <c r="V8975" s="4"/>
      <c r="W8975" s="4"/>
      <c r="AG8975" s="9"/>
      <c r="AT8975" s="4"/>
      <c r="AU8975" s="4"/>
      <c r="BA8975" s="4"/>
      <c r="BB8975" s="4"/>
    </row>
    <row r="8976" spans="15:54" x14ac:dyDescent="0.4">
      <c r="O8976" s="4"/>
      <c r="P8976" s="4"/>
      <c r="V8976" s="4"/>
      <c r="W8976" s="4"/>
      <c r="AG8976" s="9"/>
      <c r="AT8976" s="4"/>
      <c r="AU8976" s="4"/>
      <c r="BA8976" s="4"/>
      <c r="BB8976" s="4"/>
    </row>
    <row r="8977" spans="15:54" x14ac:dyDescent="0.4">
      <c r="O8977" s="4"/>
      <c r="P8977" s="4"/>
      <c r="V8977" s="4"/>
      <c r="W8977" s="4"/>
      <c r="AG8977" s="9"/>
      <c r="AT8977" s="4"/>
      <c r="AU8977" s="4"/>
      <c r="BA8977" s="4"/>
      <c r="BB8977" s="4"/>
    </row>
    <row r="8978" spans="15:54" x14ac:dyDescent="0.4">
      <c r="O8978" s="4"/>
      <c r="P8978" s="4"/>
      <c r="V8978" s="4"/>
      <c r="W8978" s="4"/>
      <c r="AG8978" s="9"/>
      <c r="AT8978" s="4"/>
      <c r="AU8978" s="4"/>
      <c r="BA8978" s="4"/>
      <c r="BB8978" s="4"/>
    </row>
    <row r="8979" spans="15:54" x14ac:dyDescent="0.4">
      <c r="O8979" s="4"/>
      <c r="P8979" s="4"/>
      <c r="V8979" s="4"/>
      <c r="W8979" s="4"/>
      <c r="AG8979" s="9"/>
      <c r="AT8979" s="4"/>
      <c r="AU8979" s="4"/>
      <c r="BA8979" s="4"/>
      <c r="BB8979" s="4"/>
    </row>
    <row r="8980" spans="15:54" x14ac:dyDescent="0.4">
      <c r="O8980" s="4"/>
      <c r="P8980" s="4"/>
      <c r="V8980" s="4"/>
      <c r="W8980" s="4"/>
      <c r="AG8980" s="9"/>
      <c r="AT8980" s="4"/>
      <c r="AU8980" s="4"/>
      <c r="BA8980" s="4"/>
      <c r="BB8980" s="4"/>
    </row>
    <row r="8981" spans="15:54" x14ac:dyDescent="0.4">
      <c r="O8981" s="4"/>
      <c r="P8981" s="4"/>
      <c r="V8981" s="4"/>
      <c r="W8981" s="4"/>
      <c r="AG8981" s="9"/>
      <c r="AT8981" s="4"/>
      <c r="AU8981" s="4"/>
      <c r="BA8981" s="4"/>
      <c r="BB8981" s="4"/>
    </row>
    <row r="8982" spans="15:54" x14ac:dyDescent="0.4">
      <c r="O8982" s="4"/>
      <c r="P8982" s="4"/>
      <c r="V8982" s="4"/>
      <c r="W8982" s="4"/>
      <c r="AG8982" s="9"/>
      <c r="AT8982" s="4"/>
      <c r="AU8982" s="4"/>
      <c r="BA8982" s="4"/>
      <c r="BB8982" s="4"/>
    </row>
    <row r="8983" spans="15:54" x14ac:dyDescent="0.4">
      <c r="O8983" s="4"/>
      <c r="P8983" s="4"/>
      <c r="V8983" s="4"/>
      <c r="W8983" s="4"/>
      <c r="AG8983" s="9"/>
      <c r="AT8983" s="4"/>
      <c r="AU8983" s="4"/>
      <c r="BA8983" s="4"/>
      <c r="BB8983" s="4"/>
    </row>
    <row r="8984" spans="15:54" x14ac:dyDescent="0.4">
      <c r="O8984" s="4"/>
      <c r="P8984" s="4"/>
      <c r="V8984" s="4"/>
      <c r="W8984" s="4"/>
      <c r="AG8984" s="9"/>
      <c r="AT8984" s="4"/>
      <c r="AU8984" s="4"/>
      <c r="BA8984" s="4"/>
      <c r="BB8984" s="4"/>
    </row>
    <row r="8985" spans="15:54" x14ac:dyDescent="0.4">
      <c r="O8985" s="4"/>
      <c r="P8985" s="4"/>
      <c r="V8985" s="4"/>
      <c r="W8985" s="4"/>
      <c r="AG8985" s="9"/>
      <c r="AT8985" s="4"/>
      <c r="AU8985" s="4"/>
      <c r="BA8985" s="4"/>
      <c r="BB8985" s="4"/>
    </row>
    <row r="8986" spans="15:54" x14ac:dyDescent="0.4">
      <c r="O8986" s="4"/>
      <c r="P8986" s="4"/>
      <c r="V8986" s="4"/>
      <c r="W8986" s="4"/>
      <c r="AG8986" s="9"/>
      <c r="AT8986" s="4"/>
      <c r="AU8986" s="4"/>
      <c r="BA8986" s="4"/>
      <c r="BB8986" s="4"/>
    </row>
    <row r="8987" spans="15:54" x14ac:dyDescent="0.4">
      <c r="O8987" s="4"/>
      <c r="P8987" s="4"/>
      <c r="V8987" s="4"/>
      <c r="W8987" s="4"/>
      <c r="AG8987" s="9"/>
      <c r="AT8987" s="4"/>
      <c r="AU8987" s="4"/>
      <c r="BA8987" s="4"/>
      <c r="BB8987" s="4"/>
    </row>
    <row r="8988" spans="15:54" x14ac:dyDescent="0.4">
      <c r="O8988" s="4"/>
      <c r="P8988" s="4"/>
      <c r="V8988" s="4"/>
      <c r="W8988" s="4"/>
      <c r="AG8988" s="9"/>
      <c r="AT8988" s="4"/>
      <c r="AU8988" s="4"/>
      <c r="BA8988" s="4"/>
      <c r="BB8988" s="4"/>
    </row>
    <row r="8989" spans="15:54" x14ac:dyDescent="0.4">
      <c r="O8989" s="4"/>
      <c r="P8989" s="4"/>
      <c r="V8989" s="4"/>
      <c r="W8989" s="4"/>
      <c r="AG8989" s="9"/>
      <c r="AT8989" s="4"/>
      <c r="AU8989" s="4"/>
      <c r="BA8989" s="4"/>
      <c r="BB8989" s="4"/>
    </row>
    <row r="8990" spans="15:54" x14ac:dyDescent="0.4">
      <c r="O8990" s="4"/>
      <c r="P8990" s="4"/>
      <c r="V8990" s="4"/>
      <c r="W8990" s="4"/>
      <c r="AG8990" s="9"/>
      <c r="AT8990" s="4"/>
      <c r="AU8990" s="4"/>
      <c r="BA8990" s="4"/>
      <c r="BB8990" s="4"/>
    </row>
    <row r="8991" spans="15:54" x14ac:dyDescent="0.4">
      <c r="O8991" s="4"/>
      <c r="P8991" s="4"/>
      <c r="V8991" s="4"/>
      <c r="W8991" s="4"/>
      <c r="AG8991" s="9"/>
      <c r="AT8991" s="4"/>
      <c r="AU8991" s="4"/>
      <c r="BA8991" s="4"/>
      <c r="BB8991" s="4"/>
    </row>
    <row r="8992" spans="15:54" x14ac:dyDescent="0.4">
      <c r="O8992" s="4"/>
      <c r="P8992" s="4"/>
      <c r="V8992" s="4"/>
      <c r="W8992" s="4"/>
      <c r="AG8992" s="9"/>
      <c r="AT8992" s="4"/>
      <c r="AU8992" s="4"/>
      <c r="BA8992" s="4"/>
      <c r="BB8992" s="4"/>
    </row>
    <row r="8993" spans="15:54" x14ac:dyDescent="0.4">
      <c r="O8993" s="4"/>
      <c r="P8993" s="4"/>
      <c r="V8993" s="4"/>
      <c r="W8993" s="4"/>
      <c r="AG8993" s="9"/>
      <c r="AT8993" s="4"/>
      <c r="AU8993" s="4"/>
      <c r="BA8993" s="4"/>
      <c r="BB8993" s="4"/>
    </row>
    <row r="8994" spans="15:54" x14ac:dyDescent="0.4">
      <c r="O8994" s="4"/>
      <c r="P8994" s="4"/>
      <c r="V8994" s="4"/>
      <c r="W8994" s="4"/>
      <c r="AG8994" s="9"/>
      <c r="AT8994" s="4"/>
      <c r="AU8994" s="4"/>
      <c r="BA8994" s="4"/>
      <c r="BB8994" s="4"/>
    </row>
    <row r="8995" spans="15:54" x14ac:dyDescent="0.4">
      <c r="O8995" s="4"/>
      <c r="P8995" s="4"/>
      <c r="V8995" s="4"/>
      <c r="W8995" s="4"/>
      <c r="AG8995" s="9"/>
      <c r="AT8995" s="4"/>
      <c r="AU8995" s="4"/>
      <c r="BA8995" s="4"/>
      <c r="BB8995" s="4"/>
    </row>
    <row r="8996" spans="15:54" x14ac:dyDescent="0.4">
      <c r="O8996" s="4"/>
      <c r="P8996" s="4"/>
      <c r="V8996" s="4"/>
      <c r="W8996" s="4"/>
      <c r="AG8996" s="9"/>
      <c r="AT8996" s="4"/>
      <c r="AU8996" s="4"/>
      <c r="BA8996" s="4"/>
      <c r="BB8996" s="4"/>
    </row>
    <row r="8997" spans="15:54" x14ac:dyDescent="0.4">
      <c r="O8997" s="4"/>
      <c r="P8997" s="4"/>
      <c r="V8997" s="4"/>
      <c r="W8997" s="4"/>
      <c r="AG8997" s="9"/>
      <c r="AT8997" s="4"/>
      <c r="AU8997" s="4"/>
      <c r="BA8997" s="4"/>
      <c r="BB8997" s="4"/>
    </row>
    <row r="8998" spans="15:54" x14ac:dyDescent="0.4">
      <c r="O8998" s="4"/>
      <c r="P8998" s="4"/>
      <c r="V8998" s="4"/>
      <c r="W8998" s="4"/>
      <c r="AG8998" s="9"/>
      <c r="AT8998" s="4"/>
      <c r="AU8998" s="4"/>
      <c r="BA8998" s="4"/>
      <c r="BB8998" s="4"/>
    </row>
    <row r="8999" spans="15:54" x14ac:dyDescent="0.4">
      <c r="O8999" s="4"/>
      <c r="P8999" s="4"/>
      <c r="V8999" s="4"/>
      <c r="W8999" s="4"/>
      <c r="AG8999" s="9"/>
      <c r="AT8999" s="4"/>
      <c r="AU8999" s="4"/>
      <c r="BA8999" s="4"/>
      <c r="BB8999" s="4"/>
    </row>
    <row r="9000" spans="15:54" x14ac:dyDescent="0.4">
      <c r="O9000" s="4"/>
      <c r="P9000" s="4"/>
      <c r="V9000" s="4"/>
      <c r="W9000" s="4"/>
      <c r="AG9000" s="9"/>
      <c r="AT9000" s="4"/>
      <c r="AU9000" s="4"/>
      <c r="BA9000" s="4"/>
      <c r="BB9000" s="4"/>
    </row>
    <row r="9001" spans="15:54" x14ac:dyDescent="0.4">
      <c r="O9001" s="4"/>
      <c r="P9001" s="4"/>
      <c r="V9001" s="4"/>
      <c r="W9001" s="4"/>
      <c r="AG9001" s="9"/>
      <c r="AT9001" s="4"/>
      <c r="AU9001" s="4"/>
      <c r="BA9001" s="4"/>
      <c r="BB9001" s="4"/>
    </row>
    <row r="9002" spans="15:54" x14ac:dyDescent="0.4">
      <c r="O9002" s="4"/>
      <c r="P9002" s="4"/>
      <c r="V9002" s="4"/>
      <c r="W9002" s="4"/>
      <c r="AG9002" s="9"/>
      <c r="AT9002" s="4"/>
      <c r="AU9002" s="4"/>
      <c r="BA9002" s="4"/>
      <c r="BB9002" s="4"/>
    </row>
    <row r="9003" spans="15:54" x14ac:dyDescent="0.4">
      <c r="O9003" s="4"/>
      <c r="P9003" s="4"/>
      <c r="V9003" s="4"/>
      <c r="W9003" s="4"/>
      <c r="AG9003" s="9"/>
      <c r="AT9003" s="4"/>
      <c r="AU9003" s="4"/>
      <c r="BA9003" s="4"/>
      <c r="BB9003" s="4"/>
    </row>
    <row r="9004" spans="15:54" x14ac:dyDescent="0.4">
      <c r="O9004" s="4"/>
      <c r="P9004" s="4"/>
      <c r="V9004" s="4"/>
      <c r="W9004" s="4"/>
      <c r="AG9004" s="9"/>
      <c r="AT9004" s="4"/>
      <c r="AU9004" s="4"/>
      <c r="BA9004" s="4"/>
      <c r="BB9004" s="4"/>
    </row>
    <row r="9005" spans="15:54" x14ac:dyDescent="0.4">
      <c r="O9005" s="4"/>
      <c r="P9005" s="4"/>
      <c r="V9005" s="4"/>
      <c r="W9005" s="4"/>
      <c r="AG9005" s="9"/>
      <c r="AT9005" s="4"/>
      <c r="AU9005" s="4"/>
      <c r="BA9005" s="4"/>
      <c r="BB9005" s="4"/>
    </row>
    <row r="9006" spans="15:54" x14ac:dyDescent="0.4">
      <c r="O9006" s="4"/>
      <c r="P9006" s="4"/>
      <c r="V9006" s="4"/>
      <c r="W9006" s="4"/>
      <c r="AG9006" s="9"/>
      <c r="AT9006" s="4"/>
      <c r="AU9006" s="4"/>
      <c r="BA9006" s="4"/>
      <c r="BB9006" s="4"/>
    </row>
    <row r="9007" spans="15:54" x14ac:dyDescent="0.4">
      <c r="O9007" s="4"/>
      <c r="P9007" s="4"/>
      <c r="V9007" s="4"/>
      <c r="W9007" s="4"/>
      <c r="AG9007" s="9"/>
      <c r="AT9007" s="4"/>
      <c r="AU9007" s="4"/>
      <c r="BA9007" s="4"/>
      <c r="BB9007" s="4"/>
    </row>
    <row r="9008" spans="15:54" x14ac:dyDescent="0.4">
      <c r="O9008" s="4"/>
      <c r="P9008" s="4"/>
      <c r="V9008" s="4"/>
      <c r="W9008" s="4"/>
      <c r="AG9008" s="9"/>
      <c r="AT9008" s="4"/>
      <c r="AU9008" s="4"/>
      <c r="BA9008" s="4"/>
      <c r="BB9008" s="4"/>
    </row>
    <row r="9009" spans="15:54" x14ac:dyDescent="0.4">
      <c r="O9009" s="4"/>
      <c r="P9009" s="4"/>
      <c r="V9009" s="4"/>
      <c r="W9009" s="4"/>
      <c r="AG9009" s="9"/>
      <c r="AT9009" s="4"/>
      <c r="AU9009" s="4"/>
      <c r="BA9009" s="4"/>
      <c r="BB9009" s="4"/>
    </row>
    <row r="9010" spans="15:54" x14ac:dyDescent="0.4">
      <c r="O9010" s="4"/>
      <c r="P9010" s="4"/>
      <c r="V9010" s="4"/>
      <c r="W9010" s="4"/>
      <c r="AG9010" s="9"/>
      <c r="AT9010" s="4"/>
      <c r="AU9010" s="4"/>
      <c r="BA9010" s="4"/>
      <c r="BB9010" s="4"/>
    </row>
    <row r="9011" spans="15:54" x14ac:dyDescent="0.4">
      <c r="O9011" s="4"/>
      <c r="P9011" s="4"/>
      <c r="V9011" s="4"/>
      <c r="W9011" s="4"/>
      <c r="AG9011" s="9"/>
      <c r="AT9011" s="4"/>
      <c r="AU9011" s="4"/>
      <c r="BA9011" s="4"/>
      <c r="BB9011" s="4"/>
    </row>
    <row r="9012" spans="15:54" x14ac:dyDescent="0.4">
      <c r="O9012" s="4"/>
      <c r="P9012" s="4"/>
      <c r="V9012" s="4"/>
      <c r="W9012" s="4"/>
      <c r="AG9012" s="9"/>
      <c r="AT9012" s="4"/>
      <c r="AU9012" s="4"/>
      <c r="BA9012" s="4"/>
      <c r="BB9012" s="4"/>
    </row>
    <row r="9013" spans="15:54" x14ac:dyDescent="0.4">
      <c r="O9013" s="4"/>
      <c r="P9013" s="4"/>
      <c r="V9013" s="4"/>
      <c r="W9013" s="4"/>
      <c r="AG9013" s="9"/>
      <c r="AT9013" s="4"/>
      <c r="AU9013" s="4"/>
      <c r="BA9013" s="4"/>
      <c r="BB9013" s="4"/>
    </row>
    <row r="9014" spans="15:54" x14ac:dyDescent="0.4">
      <c r="O9014" s="4"/>
      <c r="P9014" s="4"/>
      <c r="V9014" s="4"/>
      <c r="W9014" s="4"/>
      <c r="AG9014" s="9"/>
      <c r="AT9014" s="4"/>
      <c r="AU9014" s="4"/>
      <c r="BA9014" s="4"/>
      <c r="BB9014" s="4"/>
    </row>
    <row r="9015" spans="15:54" x14ac:dyDescent="0.4">
      <c r="O9015" s="4"/>
      <c r="P9015" s="4"/>
      <c r="V9015" s="4"/>
      <c r="W9015" s="4"/>
      <c r="AG9015" s="9"/>
      <c r="AT9015" s="4"/>
      <c r="AU9015" s="4"/>
      <c r="BA9015" s="4"/>
      <c r="BB9015" s="4"/>
    </row>
    <row r="9016" spans="15:54" x14ac:dyDescent="0.4">
      <c r="O9016" s="4"/>
      <c r="P9016" s="4"/>
      <c r="V9016" s="4"/>
      <c r="W9016" s="4"/>
      <c r="AG9016" s="9"/>
      <c r="AT9016" s="4"/>
      <c r="AU9016" s="4"/>
      <c r="BA9016" s="4"/>
      <c r="BB9016" s="4"/>
    </row>
    <row r="9017" spans="15:54" x14ac:dyDescent="0.4">
      <c r="O9017" s="4"/>
      <c r="P9017" s="4"/>
      <c r="V9017" s="4"/>
      <c r="W9017" s="4"/>
      <c r="AT9017" s="4"/>
      <c r="AU9017" s="4"/>
      <c r="BA9017" s="4"/>
      <c r="BB9017" s="4"/>
    </row>
    <row r="9018" spans="15:54" x14ac:dyDescent="0.4">
      <c r="O9018" s="4"/>
      <c r="P9018" s="4"/>
      <c r="V9018" s="4"/>
      <c r="W9018" s="4"/>
      <c r="AG9018" s="9"/>
      <c r="AT9018" s="4"/>
      <c r="AU9018" s="4"/>
      <c r="BA9018" s="4"/>
      <c r="BB9018" s="4"/>
    </row>
    <row r="9019" spans="15:54" x14ac:dyDescent="0.4">
      <c r="O9019" s="4"/>
      <c r="P9019" s="4"/>
      <c r="V9019" s="4"/>
      <c r="W9019" s="4"/>
      <c r="AG9019" s="9"/>
      <c r="AT9019" s="4"/>
      <c r="AU9019" s="4"/>
      <c r="BA9019" s="4"/>
      <c r="BB9019" s="4"/>
    </row>
    <row r="9020" spans="15:54" x14ac:dyDescent="0.4">
      <c r="O9020" s="4"/>
      <c r="P9020" s="4"/>
      <c r="V9020" s="4"/>
      <c r="W9020" s="4"/>
      <c r="AG9020" s="9"/>
      <c r="AT9020" s="4"/>
      <c r="AU9020" s="4"/>
      <c r="BA9020" s="4"/>
      <c r="BB9020" s="4"/>
    </row>
    <row r="9021" spans="15:54" x14ac:dyDescent="0.4">
      <c r="O9021" s="4"/>
      <c r="P9021" s="4"/>
      <c r="V9021" s="4"/>
      <c r="W9021" s="4"/>
      <c r="AG9021" s="9"/>
      <c r="AT9021" s="4"/>
      <c r="AU9021" s="4"/>
      <c r="BA9021" s="4"/>
      <c r="BB9021" s="4"/>
    </row>
    <row r="9022" spans="15:54" x14ac:dyDescent="0.4">
      <c r="O9022" s="4"/>
      <c r="P9022" s="4"/>
      <c r="V9022" s="4"/>
      <c r="W9022" s="4"/>
      <c r="AG9022" s="9"/>
      <c r="AT9022" s="4"/>
      <c r="AU9022" s="4"/>
      <c r="BA9022" s="4"/>
      <c r="BB9022" s="4"/>
    </row>
    <row r="9023" spans="15:54" x14ac:dyDescent="0.4">
      <c r="O9023" s="4"/>
      <c r="P9023" s="4"/>
      <c r="V9023" s="4"/>
      <c r="W9023" s="4"/>
      <c r="AG9023" s="9"/>
      <c r="AT9023" s="4"/>
      <c r="AU9023" s="4"/>
      <c r="BA9023" s="4"/>
      <c r="BB9023" s="4"/>
    </row>
    <row r="9024" spans="15:54" x14ac:dyDescent="0.4">
      <c r="O9024" s="4"/>
      <c r="P9024" s="4"/>
      <c r="V9024" s="4"/>
      <c r="W9024" s="4"/>
      <c r="AG9024" s="9"/>
      <c r="AT9024" s="4"/>
      <c r="AU9024" s="4"/>
      <c r="BA9024" s="4"/>
      <c r="BB9024" s="4"/>
    </row>
    <row r="9025" spans="15:54" x14ac:dyDescent="0.4">
      <c r="O9025" s="4"/>
      <c r="P9025" s="4"/>
      <c r="V9025" s="4"/>
      <c r="W9025" s="4"/>
      <c r="AG9025" s="9"/>
      <c r="AT9025" s="4"/>
      <c r="AU9025" s="4"/>
      <c r="BA9025" s="4"/>
      <c r="BB9025" s="4"/>
    </row>
    <row r="9026" spans="15:54" x14ac:dyDescent="0.4">
      <c r="O9026" s="4"/>
      <c r="P9026" s="4"/>
      <c r="V9026" s="4"/>
      <c r="W9026" s="4"/>
      <c r="AG9026" s="9"/>
      <c r="AT9026" s="4"/>
      <c r="AU9026" s="4"/>
      <c r="BA9026" s="4"/>
      <c r="BB9026" s="4"/>
    </row>
    <row r="9027" spans="15:54" x14ac:dyDescent="0.4">
      <c r="O9027" s="4"/>
      <c r="P9027" s="4"/>
      <c r="V9027" s="4"/>
      <c r="W9027" s="4"/>
      <c r="AG9027" s="9"/>
      <c r="AT9027" s="4"/>
      <c r="AU9027" s="4"/>
      <c r="BA9027" s="4"/>
      <c r="BB9027" s="4"/>
    </row>
    <row r="9028" spans="15:54" x14ac:dyDescent="0.4">
      <c r="O9028" s="4"/>
      <c r="P9028" s="4"/>
      <c r="V9028" s="4"/>
      <c r="W9028" s="4"/>
      <c r="AG9028" s="9"/>
      <c r="AT9028" s="4"/>
      <c r="AU9028" s="4"/>
      <c r="BA9028" s="4"/>
      <c r="BB9028" s="4"/>
    </row>
    <row r="9029" spans="15:54" x14ac:dyDescent="0.4">
      <c r="O9029" s="4"/>
      <c r="P9029" s="4"/>
      <c r="V9029" s="4"/>
      <c r="W9029" s="4"/>
      <c r="AG9029" s="9"/>
      <c r="AT9029" s="4"/>
      <c r="AU9029" s="4"/>
      <c r="BA9029" s="4"/>
      <c r="BB9029" s="4"/>
    </row>
    <row r="9030" spans="15:54" x14ac:dyDescent="0.4">
      <c r="O9030" s="4"/>
      <c r="P9030" s="4"/>
      <c r="V9030" s="4"/>
      <c r="W9030" s="4"/>
      <c r="AG9030" s="9"/>
      <c r="AT9030" s="4"/>
      <c r="AU9030" s="4"/>
      <c r="BA9030" s="4"/>
      <c r="BB9030" s="4"/>
    </row>
    <row r="9031" spans="15:54" x14ac:dyDescent="0.4">
      <c r="O9031" s="4"/>
      <c r="P9031" s="4"/>
      <c r="V9031" s="4"/>
      <c r="W9031" s="4"/>
      <c r="AG9031" s="9"/>
      <c r="AT9031" s="4"/>
      <c r="AU9031" s="4"/>
      <c r="BA9031" s="4"/>
      <c r="BB9031" s="4"/>
    </row>
    <row r="9032" spans="15:54" x14ac:dyDescent="0.4">
      <c r="O9032" s="4"/>
      <c r="P9032" s="4"/>
      <c r="V9032" s="4"/>
      <c r="W9032" s="4"/>
      <c r="AG9032" s="9"/>
      <c r="AT9032" s="4"/>
      <c r="AU9032" s="4"/>
      <c r="BA9032" s="4"/>
      <c r="BB9032" s="4"/>
    </row>
    <row r="9033" spans="15:54" x14ac:dyDescent="0.4">
      <c r="O9033" s="4"/>
      <c r="P9033" s="4"/>
      <c r="V9033" s="4"/>
      <c r="W9033" s="4"/>
      <c r="AG9033" s="9"/>
      <c r="AT9033" s="4"/>
      <c r="AU9033" s="4"/>
      <c r="BA9033" s="4"/>
      <c r="BB9033" s="4"/>
    </row>
    <row r="9034" spans="15:54" x14ac:dyDescent="0.4">
      <c r="O9034" s="4"/>
      <c r="P9034" s="4"/>
      <c r="V9034" s="4"/>
      <c r="W9034" s="4"/>
      <c r="AG9034" s="9"/>
      <c r="AT9034" s="4"/>
      <c r="AU9034" s="4"/>
      <c r="BA9034" s="4"/>
      <c r="BB9034" s="4"/>
    </row>
    <row r="9035" spans="15:54" x14ac:dyDescent="0.4">
      <c r="O9035" s="4"/>
      <c r="P9035" s="4"/>
      <c r="V9035" s="4"/>
      <c r="W9035" s="4"/>
      <c r="AG9035" s="9"/>
      <c r="AT9035" s="4"/>
      <c r="AU9035" s="4"/>
      <c r="BA9035" s="4"/>
      <c r="BB9035" s="4"/>
    </row>
    <row r="9036" spans="15:54" x14ac:dyDescent="0.4">
      <c r="O9036" s="4"/>
      <c r="P9036" s="4"/>
      <c r="V9036" s="4"/>
      <c r="W9036" s="4"/>
      <c r="AG9036" s="9"/>
      <c r="AT9036" s="4"/>
      <c r="AU9036" s="4"/>
      <c r="BA9036" s="4"/>
      <c r="BB9036" s="4"/>
    </row>
    <row r="9037" spans="15:54" x14ac:dyDescent="0.4">
      <c r="O9037" s="4"/>
      <c r="P9037" s="4"/>
      <c r="V9037" s="4"/>
      <c r="W9037" s="4"/>
      <c r="AT9037" s="4"/>
      <c r="AU9037" s="4"/>
      <c r="BA9037" s="4"/>
      <c r="BB9037" s="4"/>
    </row>
    <row r="9038" spans="15:54" x14ac:dyDescent="0.4">
      <c r="O9038" s="4"/>
      <c r="P9038" s="4"/>
      <c r="V9038" s="4"/>
      <c r="W9038" s="4"/>
      <c r="AG9038" s="9"/>
      <c r="AT9038" s="4"/>
      <c r="AU9038" s="4"/>
      <c r="BA9038" s="4"/>
      <c r="BB9038" s="4"/>
    </row>
    <row r="9039" spans="15:54" x14ac:dyDescent="0.4">
      <c r="O9039" s="4"/>
      <c r="P9039" s="4"/>
      <c r="V9039" s="4"/>
      <c r="W9039" s="4"/>
      <c r="AG9039" s="9"/>
      <c r="AT9039" s="4"/>
      <c r="AU9039" s="4"/>
      <c r="BA9039" s="4"/>
      <c r="BB9039" s="4"/>
    </row>
    <row r="9040" spans="15:54" x14ac:dyDescent="0.4">
      <c r="O9040" s="4"/>
      <c r="P9040" s="4"/>
      <c r="V9040" s="4"/>
      <c r="W9040" s="4"/>
      <c r="AG9040" s="9"/>
      <c r="AT9040" s="4"/>
      <c r="AU9040" s="4"/>
      <c r="BA9040" s="4"/>
      <c r="BB9040" s="4"/>
    </row>
    <row r="9041" spans="15:54" x14ac:dyDescent="0.4">
      <c r="O9041" s="4"/>
      <c r="P9041" s="4"/>
      <c r="V9041" s="4"/>
      <c r="W9041" s="4"/>
      <c r="AG9041" s="9"/>
      <c r="AT9041" s="4"/>
      <c r="AU9041" s="4"/>
      <c r="BA9041" s="4"/>
      <c r="BB9041" s="4"/>
    </row>
    <row r="9042" spans="15:54" x14ac:dyDescent="0.4">
      <c r="O9042" s="4"/>
      <c r="P9042" s="4"/>
      <c r="V9042" s="4"/>
      <c r="W9042" s="4"/>
      <c r="AG9042" s="9"/>
      <c r="AT9042" s="4"/>
      <c r="AU9042" s="4"/>
      <c r="BA9042" s="4"/>
      <c r="BB9042" s="4"/>
    </row>
    <row r="9043" spans="15:54" x14ac:dyDescent="0.4">
      <c r="O9043" s="4"/>
      <c r="P9043" s="4"/>
      <c r="V9043" s="4"/>
      <c r="W9043" s="4"/>
      <c r="AG9043" s="9"/>
      <c r="AT9043" s="4"/>
      <c r="AU9043" s="4"/>
      <c r="BA9043" s="4"/>
      <c r="BB9043" s="4"/>
    </row>
    <row r="9044" spans="15:54" x14ac:dyDescent="0.4">
      <c r="O9044" s="4"/>
      <c r="P9044" s="4"/>
      <c r="V9044" s="4"/>
      <c r="W9044" s="4"/>
      <c r="AG9044" s="9"/>
      <c r="AT9044" s="4"/>
      <c r="AU9044" s="4"/>
      <c r="BA9044" s="4"/>
      <c r="BB9044" s="4"/>
    </row>
    <row r="9045" spans="15:54" x14ac:dyDescent="0.4">
      <c r="O9045" s="4"/>
      <c r="P9045" s="4"/>
      <c r="V9045" s="4"/>
      <c r="W9045" s="4"/>
      <c r="AG9045" s="9"/>
      <c r="AT9045" s="4"/>
      <c r="AU9045" s="4"/>
      <c r="BA9045" s="4"/>
      <c r="BB9045" s="4"/>
    </row>
    <row r="9046" spans="15:54" x14ac:dyDescent="0.4">
      <c r="O9046" s="4"/>
      <c r="P9046" s="4"/>
      <c r="V9046" s="4"/>
      <c r="W9046" s="4"/>
      <c r="AG9046" s="9"/>
      <c r="AT9046" s="4"/>
      <c r="AU9046" s="4"/>
      <c r="BA9046" s="4"/>
      <c r="BB9046" s="4"/>
    </row>
    <row r="9047" spans="15:54" x14ac:dyDescent="0.4">
      <c r="O9047" s="4"/>
      <c r="P9047" s="4"/>
      <c r="V9047" s="4"/>
      <c r="W9047" s="4"/>
      <c r="AG9047" s="9"/>
      <c r="AT9047" s="4"/>
      <c r="AU9047" s="4"/>
      <c r="BA9047" s="4"/>
      <c r="BB9047" s="4"/>
    </row>
    <row r="9048" spans="15:54" x14ac:dyDescent="0.4">
      <c r="O9048" s="4"/>
      <c r="P9048" s="4"/>
      <c r="V9048" s="4"/>
      <c r="W9048" s="4"/>
      <c r="AG9048" s="9"/>
      <c r="AT9048" s="4"/>
      <c r="AU9048" s="4"/>
      <c r="BA9048" s="4"/>
      <c r="BB9048" s="4"/>
    </row>
    <row r="9049" spans="15:54" x14ac:dyDescent="0.4">
      <c r="O9049" s="4"/>
      <c r="P9049" s="4"/>
      <c r="V9049" s="4"/>
      <c r="W9049" s="4"/>
      <c r="AG9049" s="9"/>
      <c r="AT9049" s="4"/>
      <c r="AU9049" s="4"/>
      <c r="BA9049" s="4"/>
      <c r="BB9049" s="4"/>
    </row>
    <row r="9050" spans="15:54" x14ac:dyDescent="0.4">
      <c r="O9050" s="4"/>
      <c r="P9050" s="4"/>
      <c r="V9050" s="4"/>
      <c r="W9050" s="4"/>
      <c r="AG9050" s="9"/>
      <c r="AT9050" s="4"/>
      <c r="AU9050" s="4"/>
      <c r="BA9050" s="4"/>
      <c r="BB9050" s="4"/>
    </row>
    <row r="9051" spans="15:54" x14ac:dyDescent="0.4">
      <c r="O9051" s="4"/>
      <c r="P9051" s="4"/>
      <c r="V9051" s="4"/>
      <c r="W9051" s="4"/>
      <c r="AG9051" s="9"/>
      <c r="AT9051" s="4"/>
      <c r="AU9051" s="4"/>
      <c r="BA9051" s="4"/>
      <c r="BB9051" s="4"/>
    </row>
    <row r="9052" spans="15:54" x14ac:dyDescent="0.4">
      <c r="O9052" s="4"/>
      <c r="P9052" s="4"/>
      <c r="V9052" s="4"/>
      <c r="W9052" s="4"/>
      <c r="AG9052" s="9"/>
      <c r="AT9052" s="4"/>
      <c r="AU9052" s="4"/>
      <c r="BA9052" s="4"/>
      <c r="BB9052" s="4"/>
    </row>
    <row r="9053" spans="15:54" x14ac:dyDescent="0.4">
      <c r="O9053" s="4"/>
      <c r="P9053" s="4"/>
      <c r="V9053" s="4"/>
      <c r="W9053" s="4"/>
      <c r="AG9053" s="9"/>
      <c r="AT9053" s="4"/>
      <c r="AU9053" s="4"/>
      <c r="BA9053" s="4"/>
      <c r="BB9053" s="4"/>
    </row>
    <row r="9054" spans="15:54" x14ac:dyDescent="0.4">
      <c r="O9054" s="4"/>
      <c r="P9054" s="4"/>
      <c r="V9054" s="4"/>
      <c r="W9054" s="4"/>
      <c r="AG9054" s="9"/>
      <c r="AT9054" s="4"/>
      <c r="AU9054" s="4"/>
      <c r="BA9054" s="4"/>
      <c r="BB9054" s="4"/>
    </row>
    <row r="9055" spans="15:54" x14ac:dyDescent="0.4">
      <c r="O9055" s="4"/>
      <c r="P9055" s="4"/>
      <c r="V9055" s="4"/>
      <c r="W9055" s="4"/>
      <c r="AG9055" s="9"/>
      <c r="AT9055" s="4"/>
      <c r="AU9055" s="4"/>
      <c r="BA9055" s="4"/>
      <c r="BB9055" s="4"/>
    </row>
    <row r="9056" spans="15:54" x14ac:dyDescent="0.4">
      <c r="O9056" s="4"/>
      <c r="P9056" s="4"/>
      <c r="V9056" s="4"/>
      <c r="W9056" s="4"/>
      <c r="AG9056" s="9"/>
      <c r="AT9056" s="4"/>
      <c r="AU9056" s="4"/>
      <c r="BA9056" s="4"/>
      <c r="BB9056" s="4"/>
    </row>
    <row r="9057" spans="15:54" x14ac:dyDescent="0.4">
      <c r="O9057" s="4"/>
      <c r="P9057" s="4"/>
      <c r="V9057" s="4"/>
      <c r="W9057" s="4"/>
      <c r="AG9057" s="9"/>
      <c r="AT9057" s="4"/>
      <c r="AU9057" s="4"/>
      <c r="BA9057" s="4"/>
      <c r="BB9057" s="4"/>
    </row>
    <row r="9058" spans="15:54" x14ac:dyDescent="0.4">
      <c r="O9058" s="4"/>
      <c r="P9058" s="4"/>
      <c r="V9058" s="4"/>
      <c r="W9058" s="4"/>
      <c r="AG9058" s="9"/>
      <c r="AT9058" s="4"/>
      <c r="AU9058" s="4"/>
      <c r="BA9058" s="4"/>
      <c r="BB9058" s="4"/>
    </row>
    <row r="9059" spans="15:54" x14ac:dyDescent="0.4">
      <c r="O9059" s="4"/>
      <c r="P9059" s="4"/>
      <c r="V9059" s="4"/>
      <c r="W9059" s="4"/>
      <c r="AG9059" s="9"/>
      <c r="AT9059" s="4"/>
      <c r="AU9059" s="4"/>
      <c r="BA9059" s="4"/>
      <c r="BB9059" s="4"/>
    </row>
    <row r="9060" spans="15:54" x14ac:dyDescent="0.4">
      <c r="O9060" s="4"/>
      <c r="P9060" s="4"/>
      <c r="V9060" s="4"/>
      <c r="W9060" s="4"/>
      <c r="AG9060" s="9"/>
      <c r="AT9060" s="4"/>
      <c r="AU9060" s="4"/>
      <c r="BA9060" s="4"/>
      <c r="BB9060" s="4"/>
    </row>
    <row r="9061" spans="15:54" x14ac:dyDescent="0.4">
      <c r="O9061" s="4"/>
      <c r="P9061" s="4"/>
      <c r="V9061" s="4"/>
      <c r="W9061" s="4"/>
      <c r="AG9061" s="9"/>
      <c r="AT9061" s="4"/>
      <c r="AU9061" s="4"/>
      <c r="BA9061" s="4"/>
      <c r="BB9061" s="4"/>
    </row>
    <row r="9062" spans="15:54" x14ac:dyDescent="0.4">
      <c r="O9062" s="4"/>
      <c r="P9062" s="4"/>
      <c r="V9062" s="4"/>
      <c r="W9062" s="4"/>
      <c r="AG9062" s="9"/>
      <c r="AT9062" s="4"/>
      <c r="AU9062" s="4"/>
      <c r="BA9062" s="4"/>
      <c r="BB9062" s="4"/>
    </row>
    <row r="9063" spans="15:54" x14ac:dyDescent="0.4">
      <c r="O9063" s="4"/>
      <c r="P9063" s="4"/>
      <c r="V9063" s="4"/>
      <c r="W9063" s="4"/>
      <c r="AG9063" s="9"/>
      <c r="AT9063" s="4"/>
      <c r="AU9063" s="4"/>
      <c r="BA9063" s="4"/>
      <c r="BB9063" s="4"/>
    </row>
    <row r="9064" spans="15:54" x14ac:dyDescent="0.4">
      <c r="O9064" s="4"/>
      <c r="P9064" s="4"/>
      <c r="V9064" s="4"/>
      <c r="W9064" s="4"/>
      <c r="AG9064" s="9"/>
      <c r="AT9064" s="4"/>
      <c r="AU9064" s="4"/>
      <c r="BA9064" s="4"/>
      <c r="BB9064" s="4"/>
    </row>
    <row r="9065" spans="15:54" x14ac:dyDescent="0.4">
      <c r="O9065" s="4"/>
      <c r="P9065" s="4"/>
      <c r="V9065" s="4"/>
      <c r="W9065" s="4"/>
      <c r="AG9065" s="9"/>
      <c r="AT9065" s="4"/>
      <c r="AU9065" s="4"/>
      <c r="BA9065" s="4"/>
      <c r="BB9065" s="4"/>
    </row>
    <row r="9066" spans="15:54" x14ac:dyDescent="0.4">
      <c r="O9066" s="4"/>
      <c r="P9066" s="4"/>
      <c r="V9066" s="4"/>
      <c r="W9066" s="4"/>
      <c r="AG9066" s="9"/>
      <c r="AT9066" s="4"/>
      <c r="AU9066" s="4"/>
      <c r="BA9066" s="4"/>
      <c r="BB9066" s="4"/>
    </row>
    <row r="9067" spans="15:54" x14ac:dyDescent="0.4">
      <c r="O9067" s="4"/>
      <c r="P9067" s="4"/>
      <c r="V9067" s="4"/>
      <c r="W9067" s="4"/>
      <c r="AG9067" s="9"/>
      <c r="AT9067" s="4"/>
      <c r="AU9067" s="4"/>
      <c r="BA9067" s="4"/>
      <c r="BB9067" s="4"/>
    </row>
    <row r="9068" spans="15:54" x14ac:dyDescent="0.4">
      <c r="O9068" s="4"/>
      <c r="P9068" s="4"/>
      <c r="V9068" s="4"/>
      <c r="W9068" s="4"/>
      <c r="AG9068" s="9"/>
      <c r="AT9068" s="4"/>
      <c r="AU9068" s="4"/>
      <c r="BA9068" s="4"/>
      <c r="BB9068" s="4"/>
    </row>
    <row r="9069" spans="15:54" x14ac:dyDescent="0.4">
      <c r="O9069" s="4"/>
      <c r="P9069" s="4"/>
      <c r="V9069" s="4"/>
      <c r="W9069" s="4"/>
      <c r="AG9069" s="9"/>
      <c r="AT9069" s="4"/>
      <c r="AU9069" s="4"/>
      <c r="BA9069" s="4"/>
      <c r="BB9069" s="4"/>
    </row>
    <row r="9070" spans="15:54" x14ac:dyDescent="0.4">
      <c r="O9070" s="4"/>
      <c r="P9070" s="4"/>
      <c r="V9070" s="4"/>
      <c r="W9070" s="4"/>
      <c r="AG9070" s="9"/>
      <c r="AT9070" s="4"/>
      <c r="AU9070" s="4"/>
      <c r="BA9070" s="4"/>
      <c r="BB9070" s="4"/>
    </row>
    <row r="9071" spans="15:54" x14ac:dyDescent="0.4">
      <c r="O9071" s="4"/>
      <c r="P9071" s="4"/>
      <c r="V9071" s="4"/>
      <c r="W9071" s="4"/>
      <c r="AG9071" s="9"/>
      <c r="AT9071" s="4"/>
      <c r="AU9071" s="4"/>
      <c r="BA9071" s="4"/>
      <c r="BB9071" s="4"/>
    </row>
    <row r="9072" spans="15:54" x14ac:dyDescent="0.4">
      <c r="O9072" s="4"/>
      <c r="P9072" s="4"/>
      <c r="V9072" s="4"/>
      <c r="W9072" s="4"/>
      <c r="AG9072" s="9"/>
      <c r="AT9072" s="4"/>
      <c r="AU9072" s="4"/>
      <c r="BA9072" s="4"/>
      <c r="BB9072" s="4"/>
    </row>
    <row r="9073" spans="15:54" x14ac:dyDescent="0.4">
      <c r="O9073" s="4"/>
      <c r="P9073" s="4"/>
      <c r="V9073" s="4"/>
      <c r="W9073" s="4"/>
      <c r="AG9073" s="9"/>
      <c r="AT9073" s="4"/>
      <c r="AU9073" s="4"/>
      <c r="BA9073" s="4"/>
      <c r="BB9073" s="4"/>
    </row>
    <row r="9074" spans="15:54" x14ac:dyDescent="0.4">
      <c r="O9074" s="4"/>
      <c r="P9074" s="4"/>
      <c r="V9074" s="4"/>
      <c r="W9074" s="4"/>
      <c r="AG9074" s="9"/>
      <c r="AT9074" s="4"/>
      <c r="AU9074" s="4"/>
      <c r="BA9074" s="4"/>
      <c r="BB9074" s="4"/>
    </row>
    <row r="9075" spans="15:54" x14ac:dyDescent="0.4">
      <c r="O9075" s="4"/>
      <c r="P9075" s="4"/>
      <c r="V9075" s="4"/>
      <c r="W9075" s="4"/>
      <c r="AG9075" s="9"/>
      <c r="AT9075" s="4"/>
      <c r="AU9075" s="4"/>
      <c r="BA9075" s="4"/>
      <c r="BB9075" s="4"/>
    </row>
    <row r="9076" spans="15:54" x14ac:dyDescent="0.4">
      <c r="O9076" s="4"/>
      <c r="P9076" s="4"/>
      <c r="V9076" s="4"/>
      <c r="W9076" s="4"/>
      <c r="AG9076" s="9"/>
      <c r="AT9076" s="4"/>
      <c r="AU9076" s="4"/>
      <c r="BA9076" s="4"/>
      <c r="BB9076" s="4"/>
    </row>
    <row r="9077" spans="15:54" x14ac:dyDescent="0.4">
      <c r="O9077" s="4"/>
      <c r="P9077" s="4"/>
      <c r="V9077" s="4"/>
      <c r="W9077" s="4"/>
      <c r="AG9077" s="9"/>
      <c r="AT9077" s="4"/>
      <c r="AU9077" s="4"/>
      <c r="BA9077" s="4"/>
      <c r="BB9077" s="4"/>
    </row>
    <row r="9078" spans="15:54" x14ac:dyDescent="0.4">
      <c r="O9078" s="4"/>
      <c r="P9078" s="4"/>
      <c r="V9078" s="4"/>
      <c r="W9078" s="4"/>
      <c r="AG9078" s="9"/>
      <c r="AT9078" s="4"/>
      <c r="AU9078" s="4"/>
      <c r="BA9078" s="4"/>
      <c r="BB9078" s="4"/>
    </row>
    <row r="9079" spans="15:54" x14ac:dyDescent="0.4">
      <c r="O9079" s="4"/>
      <c r="P9079" s="4"/>
      <c r="V9079" s="4"/>
      <c r="W9079" s="4"/>
      <c r="AG9079" s="9"/>
      <c r="AT9079" s="4"/>
      <c r="AU9079" s="4"/>
      <c r="BA9079" s="4"/>
      <c r="BB9079" s="4"/>
    </row>
    <row r="9080" spans="15:54" x14ac:dyDescent="0.4">
      <c r="O9080" s="4"/>
      <c r="P9080" s="4"/>
      <c r="V9080" s="4"/>
      <c r="W9080" s="4"/>
      <c r="AG9080" s="9"/>
      <c r="AT9080" s="4"/>
      <c r="AU9080" s="4"/>
      <c r="BA9080" s="4"/>
      <c r="BB9080" s="4"/>
    </row>
    <row r="9081" spans="15:54" x14ac:dyDescent="0.4">
      <c r="O9081" s="4"/>
      <c r="P9081" s="4"/>
      <c r="V9081" s="4"/>
      <c r="W9081" s="4"/>
      <c r="AG9081" s="9"/>
      <c r="AT9081" s="4"/>
      <c r="AU9081" s="4"/>
      <c r="BA9081" s="4"/>
      <c r="BB9081" s="4"/>
    </row>
    <row r="9082" spans="15:54" x14ac:dyDescent="0.4">
      <c r="O9082" s="4"/>
      <c r="P9082" s="4"/>
      <c r="V9082" s="4"/>
      <c r="W9082" s="4"/>
      <c r="AG9082" s="9"/>
      <c r="AT9082" s="4"/>
      <c r="AU9082" s="4"/>
      <c r="BA9082" s="4"/>
      <c r="BB9082" s="4"/>
    </row>
    <row r="9083" spans="15:54" x14ac:dyDescent="0.4">
      <c r="O9083" s="4"/>
      <c r="P9083" s="4"/>
      <c r="V9083" s="4"/>
      <c r="W9083" s="4"/>
      <c r="AG9083" s="9"/>
      <c r="AT9083" s="4"/>
      <c r="AU9083" s="4"/>
      <c r="BA9083" s="4"/>
      <c r="BB9083" s="4"/>
    </row>
    <row r="9084" spans="15:54" x14ac:dyDescent="0.4">
      <c r="O9084" s="4"/>
      <c r="P9084" s="4"/>
      <c r="V9084" s="4"/>
      <c r="W9084" s="4"/>
      <c r="AG9084" s="9"/>
      <c r="AT9084" s="4"/>
      <c r="AU9084" s="4"/>
      <c r="BA9084" s="4"/>
      <c r="BB9084" s="4"/>
    </row>
    <row r="9085" spans="15:54" x14ac:dyDescent="0.4">
      <c r="O9085" s="4"/>
      <c r="P9085" s="4"/>
      <c r="V9085" s="4"/>
      <c r="W9085" s="4"/>
      <c r="AG9085" s="9"/>
      <c r="AT9085" s="4"/>
      <c r="AU9085" s="4"/>
      <c r="BA9085" s="4"/>
      <c r="BB9085" s="4"/>
    </row>
    <row r="9086" spans="15:54" x14ac:dyDescent="0.4">
      <c r="O9086" s="4"/>
      <c r="P9086" s="4"/>
      <c r="V9086" s="4"/>
      <c r="W9086" s="4"/>
      <c r="AG9086" s="9"/>
      <c r="AT9086" s="4"/>
      <c r="AU9086" s="4"/>
      <c r="BA9086" s="4"/>
      <c r="BB9086" s="4"/>
    </row>
    <row r="9087" spans="15:54" x14ac:dyDescent="0.4">
      <c r="O9087" s="4"/>
      <c r="P9087" s="4"/>
      <c r="V9087" s="4"/>
      <c r="W9087" s="4"/>
      <c r="AG9087" s="9"/>
      <c r="AT9087" s="4"/>
      <c r="AU9087" s="4"/>
      <c r="BA9087" s="4"/>
      <c r="BB9087" s="4"/>
    </row>
    <row r="9088" spans="15:54" x14ac:dyDescent="0.4">
      <c r="O9088" s="4"/>
      <c r="P9088" s="4"/>
      <c r="V9088" s="4"/>
      <c r="W9088" s="4"/>
      <c r="AG9088" s="9"/>
      <c r="AT9088" s="4"/>
      <c r="AU9088" s="4"/>
      <c r="BA9088" s="4"/>
      <c r="BB9088" s="4"/>
    </row>
    <row r="9089" spans="15:54" x14ac:dyDescent="0.4">
      <c r="O9089" s="4"/>
      <c r="P9089" s="4"/>
      <c r="V9089" s="4"/>
      <c r="W9089" s="4"/>
      <c r="AG9089" s="9"/>
      <c r="AT9089" s="4"/>
      <c r="AU9089" s="4"/>
      <c r="BA9089" s="4"/>
      <c r="BB9089" s="4"/>
    </row>
    <row r="9090" spans="15:54" x14ac:dyDescent="0.4">
      <c r="O9090" s="4"/>
      <c r="P9090" s="4"/>
      <c r="V9090" s="4"/>
      <c r="W9090" s="4"/>
      <c r="AG9090" s="9"/>
      <c r="AT9090" s="4"/>
      <c r="AU9090" s="4"/>
      <c r="BA9090" s="4"/>
      <c r="BB9090" s="4"/>
    </row>
    <row r="9091" spans="15:54" x14ac:dyDescent="0.4">
      <c r="O9091" s="4"/>
      <c r="P9091" s="4"/>
      <c r="V9091" s="4"/>
      <c r="W9091" s="4"/>
      <c r="AG9091" s="9"/>
      <c r="AT9091" s="4"/>
      <c r="AU9091" s="4"/>
      <c r="BA9091" s="4"/>
      <c r="BB9091" s="4"/>
    </row>
    <row r="9092" spans="15:54" x14ac:dyDescent="0.4">
      <c r="O9092" s="4"/>
      <c r="P9092" s="4"/>
      <c r="V9092" s="4"/>
      <c r="W9092" s="4"/>
      <c r="AG9092" s="9"/>
      <c r="AT9092" s="4"/>
      <c r="AU9092" s="4"/>
      <c r="BA9092" s="4"/>
      <c r="BB9092" s="4"/>
    </row>
    <row r="9093" spans="15:54" x14ac:dyDescent="0.4">
      <c r="O9093" s="4"/>
      <c r="P9093" s="4"/>
      <c r="V9093" s="4"/>
      <c r="W9093" s="4"/>
      <c r="AG9093" s="9"/>
      <c r="AT9093" s="4"/>
      <c r="AU9093" s="4"/>
      <c r="BA9093" s="4"/>
      <c r="BB9093" s="4"/>
    </row>
    <row r="9094" spans="15:54" x14ac:dyDescent="0.4">
      <c r="O9094" s="4"/>
      <c r="P9094" s="4"/>
      <c r="V9094" s="4"/>
      <c r="W9094" s="4"/>
      <c r="AG9094" s="9"/>
      <c r="AT9094" s="4"/>
      <c r="AU9094" s="4"/>
      <c r="BA9094" s="4"/>
      <c r="BB9094" s="4"/>
    </row>
    <row r="9095" spans="15:54" x14ac:dyDescent="0.4">
      <c r="O9095" s="4"/>
      <c r="P9095" s="4"/>
      <c r="V9095" s="4"/>
      <c r="W9095" s="4"/>
      <c r="AG9095" s="9"/>
      <c r="AT9095" s="4"/>
      <c r="AU9095" s="4"/>
      <c r="BA9095" s="4"/>
      <c r="BB9095" s="4"/>
    </row>
    <row r="9096" spans="15:54" x14ac:dyDescent="0.4">
      <c r="O9096" s="4"/>
      <c r="P9096" s="4"/>
      <c r="V9096" s="4"/>
      <c r="W9096" s="4"/>
      <c r="AG9096" s="9"/>
      <c r="AT9096" s="4"/>
      <c r="AU9096" s="4"/>
      <c r="BA9096" s="4"/>
      <c r="BB9096" s="4"/>
    </row>
    <row r="9097" spans="15:54" x14ac:dyDescent="0.4">
      <c r="O9097" s="4"/>
      <c r="P9097" s="4"/>
      <c r="V9097" s="4"/>
      <c r="W9097" s="4"/>
      <c r="AG9097" s="9"/>
      <c r="AT9097" s="4"/>
      <c r="AU9097" s="4"/>
      <c r="BA9097" s="4"/>
      <c r="BB9097" s="4"/>
    </row>
    <row r="9098" spans="15:54" x14ac:dyDescent="0.4">
      <c r="O9098" s="4"/>
      <c r="P9098" s="4"/>
      <c r="V9098" s="4"/>
      <c r="W9098" s="4"/>
      <c r="AT9098" s="4"/>
      <c r="AU9098" s="4"/>
      <c r="BA9098" s="4"/>
      <c r="BB9098" s="4"/>
    </row>
    <row r="9099" spans="15:54" x14ac:dyDescent="0.4">
      <c r="O9099" s="4"/>
      <c r="P9099" s="4"/>
      <c r="V9099" s="4"/>
      <c r="W9099" s="4"/>
      <c r="AG9099" s="9"/>
      <c r="AT9099" s="4"/>
      <c r="AU9099" s="4"/>
      <c r="BA9099" s="4"/>
      <c r="BB9099" s="4"/>
    </row>
    <row r="9100" spans="15:54" x14ac:dyDescent="0.4">
      <c r="O9100" s="4"/>
      <c r="P9100" s="4"/>
      <c r="V9100" s="4"/>
      <c r="W9100" s="4"/>
      <c r="AG9100" s="9"/>
      <c r="AT9100" s="4"/>
      <c r="AU9100" s="4"/>
      <c r="BA9100" s="4"/>
      <c r="BB9100" s="4"/>
    </row>
    <row r="9101" spans="15:54" x14ac:dyDescent="0.4">
      <c r="O9101" s="4"/>
      <c r="P9101" s="4"/>
      <c r="V9101" s="4"/>
      <c r="W9101" s="4"/>
      <c r="AG9101" s="9"/>
      <c r="AT9101" s="4"/>
      <c r="AU9101" s="4"/>
      <c r="BA9101" s="4"/>
      <c r="BB9101" s="4"/>
    </row>
    <row r="9102" spans="15:54" x14ac:dyDescent="0.4">
      <c r="O9102" s="4"/>
      <c r="P9102" s="4"/>
      <c r="V9102" s="4"/>
      <c r="W9102" s="4"/>
      <c r="AG9102" s="9"/>
      <c r="AT9102" s="4"/>
      <c r="AU9102" s="4"/>
      <c r="BA9102" s="4"/>
      <c r="BB9102" s="4"/>
    </row>
    <row r="9103" spans="15:54" x14ac:dyDescent="0.4">
      <c r="O9103" s="4"/>
      <c r="P9103" s="4"/>
      <c r="V9103" s="4"/>
      <c r="W9103" s="4"/>
      <c r="AG9103" s="9"/>
      <c r="AT9103" s="4"/>
      <c r="AU9103" s="4"/>
      <c r="BA9103" s="4"/>
      <c r="BB9103" s="4"/>
    </row>
    <row r="9104" spans="15:54" x14ac:dyDescent="0.4">
      <c r="O9104" s="4"/>
      <c r="P9104" s="4"/>
      <c r="V9104" s="4"/>
      <c r="W9104" s="4"/>
      <c r="AG9104" s="9"/>
      <c r="AT9104" s="4"/>
      <c r="AU9104" s="4"/>
      <c r="BA9104" s="4"/>
      <c r="BB9104" s="4"/>
    </row>
    <row r="9105" spans="15:54" x14ac:dyDescent="0.4">
      <c r="O9105" s="4"/>
      <c r="P9105" s="4"/>
      <c r="V9105" s="4"/>
      <c r="W9105" s="4"/>
      <c r="AG9105" s="9"/>
      <c r="AT9105" s="4"/>
      <c r="AU9105" s="4"/>
      <c r="BA9105" s="4"/>
      <c r="BB9105" s="4"/>
    </row>
    <row r="9106" spans="15:54" x14ac:dyDescent="0.4">
      <c r="O9106" s="4"/>
      <c r="P9106" s="4"/>
      <c r="V9106" s="4"/>
      <c r="W9106" s="4"/>
      <c r="AG9106" s="9"/>
      <c r="AT9106" s="4"/>
      <c r="AU9106" s="4"/>
      <c r="BA9106" s="4"/>
      <c r="BB9106" s="4"/>
    </row>
    <row r="9107" spans="15:54" x14ac:dyDescent="0.4">
      <c r="O9107" s="4"/>
      <c r="P9107" s="4"/>
      <c r="V9107" s="4"/>
      <c r="W9107" s="4"/>
      <c r="AG9107" s="9"/>
      <c r="AT9107" s="4"/>
      <c r="AU9107" s="4"/>
      <c r="BA9107" s="4"/>
      <c r="BB9107" s="4"/>
    </row>
    <row r="9108" spans="15:54" x14ac:dyDescent="0.4">
      <c r="O9108" s="4"/>
      <c r="P9108" s="4"/>
      <c r="V9108" s="4"/>
      <c r="W9108" s="4"/>
      <c r="AG9108" s="9"/>
      <c r="AT9108" s="4"/>
      <c r="AU9108" s="4"/>
      <c r="BA9108" s="4"/>
      <c r="BB9108" s="4"/>
    </row>
    <row r="9109" spans="15:54" x14ac:dyDescent="0.4">
      <c r="O9109" s="4"/>
      <c r="P9109" s="4"/>
      <c r="V9109" s="4"/>
      <c r="W9109" s="4"/>
      <c r="AG9109" s="9"/>
      <c r="AT9109" s="4"/>
      <c r="AU9109" s="4"/>
      <c r="BA9109" s="4"/>
      <c r="BB9109" s="4"/>
    </row>
    <row r="9110" spans="15:54" x14ac:dyDescent="0.4">
      <c r="O9110" s="4"/>
      <c r="P9110" s="4"/>
      <c r="V9110" s="4"/>
      <c r="W9110" s="4"/>
      <c r="AG9110" s="9"/>
      <c r="AT9110" s="4"/>
      <c r="AU9110" s="4"/>
      <c r="BA9110" s="4"/>
      <c r="BB9110" s="4"/>
    </row>
    <row r="9111" spans="15:54" x14ac:dyDescent="0.4">
      <c r="O9111" s="4"/>
      <c r="P9111" s="4"/>
      <c r="V9111" s="4"/>
      <c r="W9111" s="4"/>
      <c r="AG9111" s="9"/>
      <c r="AT9111" s="4"/>
      <c r="AU9111" s="4"/>
      <c r="BA9111" s="4"/>
      <c r="BB9111" s="4"/>
    </row>
    <row r="9112" spans="15:54" x14ac:dyDescent="0.4">
      <c r="O9112" s="4"/>
      <c r="P9112" s="4"/>
      <c r="V9112" s="4"/>
      <c r="W9112" s="4"/>
      <c r="AG9112" s="9"/>
      <c r="AT9112" s="4"/>
      <c r="AU9112" s="4"/>
      <c r="BA9112" s="4"/>
      <c r="BB9112" s="4"/>
    </row>
    <row r="9113" spans="15:54" x14ac:dyDescent="0.4">
      <c r="O9113" s="4"/>
      <c r="P9113" s="4"/>
      <c r="V9113" s="4"/>
      <c r="W9113" s="4"/>
      <c r="AG9113" s="9"/>
      <c r="AT9113" s="4"/>
      <c r="AU9113" s="4"/>
      <c r="BA9113" s="4"/>
      <c r="BB9113" s="4"/>
    </row>
    <row r="9114" spans="15:54" x14ac:dyDescent="0.4">
      <c r="O9114" s="4"/>
      <c r="P9114" s="4"/>
      <c r="V9114" s="4"/>
      <c r="W9114" s="4"/>
      <c r="AG9114" s="9"/>
      <c r="AT9114" s="4"/>
      <c r="AU9114" s="4"/>
      <c r="BA9114" s="4"/>
      <c r="BB9114" s="4"/>
    </row>
    <row r="9115" spans="15:54" x14ac:dyDescent="0.4">
      <c r="O9115" s="4"/>
      <c r="P9115" s="4"/>
      <c r="V9115" s="4"/>
      <c r="W9115" s="4"/>
      <c r="AG9115" s="9"/>
      <c r="AT9115" s="4"/>
      <c r="AU9115" s="4"/>
      <c r="BA9115" s="4"/>
      <c r="BB9115" s="4"/>
    </row>
    <row r="9116" spans="15:54" x14ac:dyDescent="0.4">
      <c r="O9116" s="4"/>
      <c r="P9116" s="4"/>
      <c r="V9116" s="4"/>
      <c r="W9116" s="4"/>
      <c r="AG9116" s="9"/>
      <c r="AT9116" s="4"/>
      <c r="AU9116" s="4"/>
      <c r="BA9116" s="4"/>
      <c r="BB9116" s="4"/>
    </row>
    <row r="9117" spans="15:54" x14ac:dyDescent="0.4">
      <c r="O9117" s="4"/>
      <c r="P9117" s="4"/>
      <c r="V9117" s="4"/>
      <c r="W9117" s="4"/>
      <c r="AG9117" s="9"/>
      <c r="AT9117" s="4"/>
      <c r="AU9117" s="4"/>
      <c r="BA9117" s="4"/>
      <c r="BB9117" s="4"/>
    </row>
    <row r="9118" spans="15:54" x14ac:dyDescent="0.4">
      <c r="O9118" s="4"/>
      <c r="P9118" s="4"/>
      <c r="V9118" s="4"/>
      <c r="W9118" s="4"/>
      <c r="AT9118" s="4"/>
      <c r="AU9118" s="4"/>
      <c r="BA9118" s="4"/>
      <c r="BB9118" s="4"/>
    </row>
    <row r="9119" spans="15:54" x14ac:dyDescent="0.4">
      <c r="O9119" s="4"/>
      <c r="P9119" s="4"/>
      <c r="V9119" s="4"/>
      <c r="W9119" s="4"/>
      <c r="AG9119" s="9"/>
      <c r="AT9119" s="4"/>
      <c r="AU9119" s="4"/>
      <c r="BA9119" s="4"/>
      <c r="BB9119" s="4"/>
    </row>
    <row r="9120" spans="15:54" x14ac:dyDescent="0.4">
      <c r="O9120" s="4"/>
      <c r="P9120" s="4"/>
      <c r="V9120" s="4"/>
      <c r="W9120" s="4"/>
      <c r="AG9120" s="9"/>
      <c r="AT9120" s="4"/>
      <c r="AU9120" s="4"/>
      <c r="BA9120" s="4"/>
      <c r="BB9120" s="4"/>
    </row>
    <row r="9121" spans="15:54" x14ac:dyDescent="0.4">
      <c r="O9121" s="4"/>
      <c r="P9121" s="4"/>
      <c r="V9121" s="4"/>
      <c r="W9121" s="4"/>
      <c r="AG9121" s="9"/>
      <c r="AT9121" s="4"/>
      <c r="AU9121" s="4"/>
      <c r="BA9121" s="4"/>
      <c r="BB9121" s="4"/>
    </row>
    <row r="9122" spans="15:54" x14ac:dyDescent="0.4">
      <c r="O9122" s="4"/>
      <c r="P9122" s="4"/>
      <c r="V9122" s="4"/>
      <c r="W9122" s="4"/>
      <c r="AG9122" s="9"/>
      <c r="AT9122" s="4"/>
      <c r="AU9122" s="4"/>
      <c r="BA9122" s="4"/>
      <c r="BB9122" s="4"/>
    </row>
    <row r="9123" spans="15:54" x14ac:dyDescent="0.4">
      <c r="O9123" s="4"/>
      <c r="P9123" s="4"/>
      <c r="V9123" s="4"/>
      <c r="W9123" s="4"/>
      <c r="AG9123" s="9"/>
      <c r="AT9123" s="4"/>
      <c r="AU9123" s="4"/>
      <c r="BA9123" s="4"/>
      <c r="BB9123" s="4"/>
    </row>
    <row r="9124" spans="15:54" x14ac:dyDescent="0.4">
      <c r="O9124" s="4"/>
      <c r="P9124" s="4"/>
      <c r="V9124" s="4"/>
      <c r="W9124" s="4"/>
      <c r="AG9124" s="9"/>
      <c r="AT9124" s="4"/>
      <c r="AU9124" s="4"/>
      <c r="BA9124" s="4"/>
      <c r="BB9124" s="4"/>
    </row>
    <row r="9125" spans="15:54" x14ac:dyDescent="0.4">
      <c r="O9125" s="4"/>
      <c r="P9125" s="4"/>
      <c r="V9125" s="4"/>
      <c r="W9125" s="4"/>
      <c r="AG9125" s="9"/>
      <c r="AT9125" s="4"/>
      <c r="AU9125" s="4"/>
      <c r="BA9125" s="4"/>
      <c r="BB9125" s="4"/>
    </row>
    <row r="9126" spans="15:54" x14ac:dyDescent="0.4">
      <c r="O9126" s="4"/>
      <c r="P9126" s="4"/>
      <c r="V9126" s="4"/>
      <c r="W9126" s="4"/>
      <c r="AG9126" s="9"/>
      <c r="AT9126" s="4"/>
      <c r="AU9126" s="4"/>
      <c r="BA9126" s="4"/>
      <c r="BB9126" s="4"/>
    </row>
    <row r="9127" spans="15:54" x14ac:dyDescent="0.4">
      <c r="O9127" s="4"/>
      <c r="P9127" s="4"/>
      <c r="V9127" s="4"/>
      <c r="W9127" s="4"/>
      <c r="AG9127" s="9"/>
      <c r="AT9127" s="4"/>
      <c r="AU9127" s="4"/>
      <c r="BA9127" s="4"/>
      <c r="BB9127" s="4"/>
    </row>
    <row r="9128" spans="15:54" x14ac:dyDescent="0.4">
      <c r="O9128" s="4"/>
      <c r="P9128" s="4"/>
      <c r="V9128" s="4"/>
      <c r="W9128" s="4"/>
      <c r="AG9128" s="9"/>
      <c r="AT9128" s="4"/>
      <c r="AU9128" s="4"/>
      <c r="BA9128" s="4"/>
      <c r="BB9128" s="4"/>
    </row>
    <row r="9129" spans="15:54" x14ac:dyDescent="0.4">
      <c r="O9129" s="4"/>
      <c r="P9129" s="4"/>
      <c r="V9129" s="4"/>
      <c r="W9129" s="4"/>
      <c r="AG9129" s="9"/>
      <c r="AT9129" s="4"/>
      <c r="AU9129" s="4"/>
      <c r="BA9129" s="4"/>
      <c r="BB9129" s="4"/>
    </row>
    <row r="9130" spans="15:54" x14ac:dyDescent="0.4">
      <c r="O9130" s="4"/>
      <c r="P9130" s="4"/>
      <c r="V9130" s="4"/>
      <c r="W9130" s="4"/>
      <c r="AG9130" s="9"/>
      <c r="AT9130" s="4"/>
      <c r="AU9130" s="4"/>
      <c r="BA9130" s="4"/>
      <c r="BB9130" s="4"/>
    </row>
    <row r="9131" spans="15:54" x14ac:dyDescent="0.4">
      <c r="O9131" s="4"/>
      <c r="P9131" s="4"/>
      <c r="V9131" s="4"/>
      <c r="W9131" s="4"/>
      <c r="AG9131" s="9"/>
      <c r="AT9131" s="4"/>
      <c r="AU9131" s="4"/>
      <c r="BA9131" s="4"/>
      <c r="BB9131" s="4"/>
    </row>
    <row r="9132" spans="15:54" x14ac:dyDescent="0.4">
      <c r="O9132" s="4"/>
      <c r="P9132" s="4"/>
      <c r="V9132" s="4"/>
      <c r="W9132" s="4"/>
      <c r="AG9132" s="9"/>
      <c r="AT9132" s="4"/>
      <c r="AU9132" s="4"/>
      <c r="BA9132" s="4"/>
      <c r="BB9132" s="4"/>
    </row>
    <row r="9133" spans="15:54" x14ac:dyDescent="0.4">
      <c r="O9133" s="4"/>
      <c r="P9133" s="4"/>
      <c r="V9133" s="4"/>
      <c r="W9133" s="4"/>
      <c r="AG9133" s="9"/>
      <c r="AT9133" s="4"/>
      <c r="AU9133" s="4"/>
      <c r="BA9133" s="4"/>
      <c r="BB9133" s="4"/>
    </row>
    <row r="9134" spans="15:54" x14ac:dyDescent="0.4">
      <c r="O9134" s="4"/>
      <c r="P9134" s="4"/>
      <c r="V9134" s="4"/>
      <c r="W9134" s="4"/>
      <c r="AG9134" s="9"/>
      <c r="AT9134" s="4"/>
      <c r="AU9134" s="4"/>
      <c r="BA9134" s="4"/>
      <c r="BB9134" s="4"/>
    </row>
    <row r="9135" spans="15:54" x14ac:dyDescent="0.4">
      <c r="O9135" s="4"/>
      <c r="P9135" s="4"/>
      <c r="V9135" s="4"/>
      <c r="W9135" s="4"/>
      <c r="AG9135" s="9"/>
      <c r="AT9135" s="4"/>
      <c r="AU9135" s="4"/>
      <c r="BA9135" s="4"/>
      <c r="BB9135" s="4"/>
    </row>
    <row r="9136" spans="15:54" x14ac:dyDescent="0.4">
      <c r="O9136" s="4"/>
      <c r="P9136" s="4"/>
      <c r="V9136" s="4"/>
      <c r="W9136" s="4"/>
      <c r="AG9136" s="9"/>
      <c r="AT9136" s="4"/>
      <c r="AU9136" s="4"/>
      <c r="BA9136" s="4"/>
      <c r="BB9136" s="4"/>
    </row>
    <row r="9137" spans="15:54" x14ac:dyDescent="0.4">
      <c r="O9137" s="4"/>
      <c r="P9137" s="4"/>
      <c r="V9137" s="4"/>
      <c r="W9137" s="4"/>
      <c r="AG9137" s="9"/>
      <c r="AT9137" s="4"/>
      <c r="AU9137" s="4"/>
      <c r="BA9137" s="4"/>
      <c r="BB9137" s="4"/>
    </row>
    <row r="9138" spans="15:54" x14ac:dyDescent="0.4">
      <c r="O9138" s="4"/>
      <c r="P9138" s="4"/>
      <c r="V9138" s="4"/>
      <c r="W9138" s="4"/>
      <c r="AG9138" s="9"/>
      <c r="AT9138" s="4"/>
      <c r="AU9138" s="4"/>
      <c r="BA9138" s="4"/>
      <c r="BB9138" s="4"/>
    </row>
    <row r="9139" spans="15:54" x14ac:dyDescent="0.4">
      <c r="O9139" s="4"/>
      <c r="P9139" s="4"/>
      <c r="V9139" s="4"/>
      <c r="W9139" s="4"/>
      <c r="AG9139" s="9"/>
      <c r="AT9139" s="4"/>
      <c r="AU9139" s="4"/>
      <c r="BA9139" s="4"/>
      <c r="BB9139" s="4"/>
    </row>
    <row r="9140" spans="15:54" x14ac:dyDescent="0.4">
      <c r="O9140" s="4"/>
      <c r="P9140" s="4"/>
      <c r="V9140" s="4"/>
      <c r="W9140" s="4"/>
      <c r="AG9140" s="9"/>
      <c r="AT9140" s="4"/>
      <c r="AU9140" s="4"/>
      <c r="BA9140" s="4"/>
      <c r="BB9140" s="4"/>
    </row>
    <row r="9141" spans="15:54" x14ac:dyDescent="0.4">
      <c r="O9141" s="4"/>
      <c r="P9141" s="4"/>
      <c r="V9141" s="4"/>
      <c r="W9141" s="4"/>
      <c r="AG9141" s="9"/>
      <c r="AT9141" s="4"/>
      <c r="AU9141" s="4"/>
      <c r="BA9141" s="4"/>
      <c r="BB9141" s="4"/>
    </row>
    <row r="9142" spans="15:54" x14ac:dyDescent="0.4">
      <c r="O9142" s="4"/>
      <c r="P9142" s="4"/>
      <c r="V9142" s="4"/>
      <c r="W9142" s="4"/>
      <c r="AG9142" s="9"/>
      <c r="AT9142" s="4"/>
      <c r="AU9142" s="4"/>
      <c r="BA9142" s="4"/>
      <c r="BB9142" s="4"/>
    </row>
    <row r="9143" spans="15:54" x14ac:dyDescent="0.4">
      <c r="O9143" s="4"/>
      <c r="P9143" s="4"/>
      <c r="V9143" s="4"/>
      <c r="W9143" s="4"/>
      <c r="AG9143" s="9"/>
      <c r="AT9143" s="4"/>
      <c r="AU9143" s="4"/>
      <c r="BA9143" s="4"/>
      <c r="BB9143" s="4"/>
    </row>
    <row r="9144" spans="15:54" x14ac:dyDescent="0.4">
      <c r="O9144" s="4"/>
      <c r="P9144" s="4"/>
      <c r="V9144" s="4"/>
      <c r="W9144" s="4"/>
      <c r="AG9144" s="9"/>
      <c r="AT9144" s="4"/>
      <c r="AU9144" s="4"/>
      <c r="BA9144" s="4"/>
      <c r="BB9144" s="4"/>
    </row>
    <row r="9145" spans="15:54" x14ac:dyDescent="0.4">
      <c r="O9145" s="4"/>
      <c r="P9145" s="4"/>
      <c r="V9145" s="4"/>
      <c r="W9145" s="4"/>
      <c r="AG9145" s="9"/>
      <c r="AT9145" s="4"/>
      <c r="AU9145" s="4"/>
      <c r="BA9145" s="4"/>
      <c r="BB9145" s="4"/>
    </row>
    <row r="9146" spans="15:54" x14ac:dyDescent="0.4">
      <c r="O9146" s="4"/>
      <c r="P9146" s="4"/>
      <c r="V9146" s="4"/>
      <c r="W9146" s="4"/>
      <c r="AG9146" s="9"/>
      <c r="AT9146" s="4"/>
      <c r="AU9146" s="4"/>
      <c r="BA9146" s="4"/>
      <c r="BB9146" s="4"/>
    </row>
    <row r="9147" spans="15:54" x14ac:dyDescent="0.4">
      <c r="O9147" s="4"/>
      <c r="P9147" s="4"/>
      <c r="V9147" s="4"/>
      <c r="W9147" s="4"/>
      <c r="AG9147" s="9"/>
      <c r="AT9147" s="4"/>
      <c r="AU9147" s="4"/>
      <c r="BA9147" s="4"/>
      <c r="BB9147" s="4"/>
    </row>
    <row r="9148" spans="15:54" x14ac:dyDescent="0.4">
      <c r="O9148" s="4"/>
      <c r="P9148" s="4"/>
      <c r="V9148" s="4"/>
      <c r="W9148" s="4"/>
      <c r="AG9148" s="9"/>
      <c r="AT9148" s="4"/>
      <c r="AU9148" s="4"/>
      <c r="BA9148" s="4"/>
      <c r="BB9148" s="4"/>
    </row>
    <row r="9149" spans="15:54" x14ac:dyDescent="0.4">
      <c r="O9149" s="4"/>
      <c r="P9149" s="4"/>
      <c r="V9149" s="4"/>
      <c r="W9149" s="4"/>
      <c r="AG9149" s="9"/>
      <c r="AT9149" s="4"/>
      <c r="AU9149" s="4"/>
      <c r="BA9149" s="4"/>
      <c r="BB9149" s="4"/>
    </row>
    <row r="9150" spans="15:54" x14ac:dyDescent="0.4">
      <c r="O9150" s="4"/>
      <c r="P9150" s="4"/>
      <c r="V9150" s="4"/>
      <c r="W9150" s="4"/>
      <c r="AG9150" s="9"/>
      <c r="AT9150" s="4"/>
      <c r="AU9150" s="4"/>
      <c r="BA9150" s="4"/>
      <c r="BB9150" s="4"/>
    </row>
    <row r="9151" spans="15:54" x14ac:dyDescent="0.4">
      <c r="O9151" s="4"/>
      <c r="P9151" s="4"/>
      <c r="V9151" s="4"/>
      <c r="W9151" s="4"/>
      <c r="AG9151" s="9"/>
      <c r="AT9151" s="4"/>
      <c r="AU9151" s="4"/>
      <c r="BA9151" s="4"/>
      <c r="BB9151" s="4"/>
    </row>
    <row r="9152" spans="15:54" x14ac:dyDescent="0.4">
      <c r="O9152" s="4"/>
      <c r="P9152" s="4"/>
      <c r="V9152" s="4"/>
      <c r="W9152" s="4"/>
      <c r="AG9152" s="9"/>
      <c r="AT9152" s="4"/>
      <c r="AU9152" s="4"/>
      <c r="BA9152" s="4"/>
      <c r="BB9152" s="4"/>
    </row>
    <row r="9153" spans="15:54" x14ac:dyDescent="0.4">
      <c r="O9153" s="4"/>
      <c r="P9153" s="4"/>
      <c r="V9153" s="4"/>
      <c r="W9153" s="4"/>
      <c r="AG9153" s="9"/>
      <c r="AT9153" s="4"/>
      <c r="AU9153" s="4"/>
      <c r="BA9153" s="4"/>
      <c r="BB9153" s="4"/>
    </row>
    <row r="9154" spans="15:54" x14ac:dyDescent="0.4">
      <c r="O9154" s="4"/>
      <c r="P9154" s="4"/>
      <c r="V9154" s="4"/>
      <c r="W9154" s="4"/>
      <c r="AG9154" s="9"/>
      <c r="AT9154" s="4"/>
      <c r="AU9154" s="4"/>
      <c r="BA9154" s="4"/>
      <c r="BB9154" s="4"/>
    </row>
    <row r="9155" spans="15:54" x14ac:dyDescent="0.4">
      <c r="O9155" s="4"/>
      <c r="P9155" s="4"/>
      <c r="V9155" s="4"/>
      <c r="W9155" s="4"/>
      <c r="AG9155" s="9"/>
      <c r="AT9155" s="4"/>
      <c r="AU9155" s="4"/>
      <c r="BA9155" s="4"/>
      <c r="BB9155" s="4"/>
    </row>
    <row r="9156" spans="15:54" x14ac:dyDescent="0.4">
      <c r="O9156" s="4"/>
      <c r="P9156" s="4"/>
      <c r="V9156" s="4"/>
      <c r="W9156" s="4"/>
      <c r="AG9156" s="9"/>
      <c r="AT9156" s="4"/>
      <c r="AU9156" s="4"/>
      <c r="BA9156" s="4"/>
      <c r="BB9156" s="4"/>
    </row>
    <row r="9157" spans="15:54" x14ac:dyDescent="0.4">
      <c r="O9157" s="4"/>
      <c r="P9157" s="4"/>
      <c r="V9157" s="4"/>
      <c r="W9157" s="4"/>
      <c r="AG9157" s="9"/>
      <c r="AT9157" s="4"/>
      <c r="AU9157" s="4"/>
      <c r="BA9157" s="4"/>
      <c r="BB9157" s="4"/>
    </row>
    <row r="9158" spans="15:54" x14ac:dyDescent="0.4">
      <c r="O9158" s="4"/>
      <c r="P9158" s="4"/>
      <c r="V9158" s="4"/>
      <c r="W9158" s="4"/>
      <c r="AG9158" s="9"/>
      <c r="AT9158" s="4"/>
      <c r="AU9158" s="4"/>
      <c r="BA9158" s="4"/>
      <c r="BB9158" s="4"/>
    </row>
    <row r="9159" spans="15:54" x14ac:dyDescent="0.4">
      <c r="O9159" s="4"/>
      <c r="P9159" s="4"/>
      <c r="V9159" s="4"/>
      <c r="W9159" s="4"/>
      <c r="AG9159" s="9"/>
      <c r="AT9159" s="4"/>
      <c r="AU9159" s="4"/>
      <c r="BA9159" s="4"/>
      <c r="BB9159" s="4"/>
    </row>
    <row r="9160" spans="15:54" x14ac:dyDescent="0.4">
      <c r="O9160" s="4"/>
      <c r="P9160" s="4"/>
      <c r="V9160" s="4"/>
      <c r="W9160" s="4"/>
      <c r="AG9160" s="9"/>
      <c r="AT9160" s="4"/>
      <c r="AU9160" s="4"/>
      <c r="BA9160" s="4"/>
      <c r="BB9160" s="4"/>
    </row>
    <row r="9161" spans="15:54" x14ac:dyDescent="0.4">
      <c r="O9161" s="4"/>
      <c r="P9161" s="4"/>
      <c r="V9161" s="4"/>
      <c r="W9161" s="4"/>
      <c r="AG9161" s="9"/>
      <c r="AT9161" s="4"/>
      <c r="AU9161" s="4"/>
      <c r="BA9161" s="4"/>
      <c r="BB9161" s="4"/>
    </row>
    <row r="9162" spans="15:54" x14ac:dyDescent="0.4">
      <c r="O9162" s="4"/>
      <c r="P9162" s="4"/>
      <c r="V9162" s="4"/>
      <c r="W9162" s="4"/>
      <c r="AG9162" s="9"/>
      <c r="AT9162" s="4"/>
      <c r="AU9162" s="4"/>
      <c r="BA9162" s="4"/>
      <c r="BB9162" s="4"/>
    </row>
    <row r="9163" spans="15:54" x14ac:dyDescent="0.4">
      <c r="O9163" s="4"/>
      <c r="P9163" s="4"/>
      <c r="V9163" s="4"/>
      <c r="W9163" s="4"/>
      <c r="AG9163" s="9"/>
      <c r="AT9163" s="4"/>
      <c r="AU9163" s="4"/>
      <c r="BA9163" s="4"/>
      <c r="BB9163" s="4"/>
    </row>
    <row r="9164" spans="15:54" x14ac:dyDescent="0.4">
      <c r="O9164" s="4"/>
      <c r="P9164" s="4"/>
      <c r="V9164" s="4"/>
      <c r="W9164" s="4"/>
      <c r="AG9164" s="9"/>
      <c r="AT9164" s="4"/>
      <c r="AU9164" s="4"/>
      <c r="BA9164" s="4"/>
      <c r="BB9164" s="4"/>
    </row>
    <row r="9165" spans="15:54" x14ac:dyDescent="0.4">
      <c r="O9165" s="4"/>
      <c r="P9165" s="4"/>
      <c r="V9165" s="4"/>
      <c r="W9165" s="4"/>
      <c r="AG9165" s="9"/>
      <c r="AT9165" s="4"/>
      <c r="AU9165" s="4"/>
      <c r="BA9165" s="4"/>
      <c r="BB9165" s="4"/>
    </row>
    <row r="9166" spans="15:54" x14ac:dyDescent="0.4">
      <c r="O9166" s="4"/>
      <c r="P9166" s="4"/>
      <c r="V9166" s="4"/>
      <c r="W9166" s="4"/>
      <c r="AG9166" s="9"/>
      <c r="AT9166" s="4"/>
      <c r="AU9166" s="4"/>
      <c r="BA9166" s="4"/>
      <c r="BB9166" s="4"/>
    </row>
    <row r="9167" spans="15:54" x14ac:dyDescent="0.4">
      <c r="O9167" s="4"/>
      <c r="P9167" s="4"/>
      <c r="V9167" s="4"/>
      <c r="W9167" s="4"/>
      <c r="AG9167" s="9"/>
      <c r="AT9167" s="4"/>
      <c r="AU9167" s="4"/>
      <c r="BA9167" s="4"/>
      <c r="BB9167" s="4"/>
    </row>
    <row r="9168" spans="15:54" x14ac:dyDescent="0.4">
      <c r="O9168" s="4"/>
      <c r="P9168" s="4"/>
      <c r="V9168" s="4"/>
      <c r="W9168" s="4"/>
      <c r="AG9168" s="9"/>
      <c r="AT9168" s="4"/>
      <c r="AU9168" s="4"/>
      <c r="BA9168" s="4"/>
      <c r="BB9168" s="4"/>
    </row>
    <row r="9169" spans="15:54" x14ac:dyDescent="0.4">
      <c r="O9169" s="4"/>
      <c r="P9169" s="4"/>
      <c r="V9169" s="4"/>
      <c r="W9169" s="4"/>
      <c r="AG9169" s="9"/>
      <c r="AT9169" s="4"/>
      <c r="AU9169" s="4"/>
      <c r="BA9169" s="4"/>
      <c r="BB9169" s="4"/>
    </row>
    <row r="9170" spans="15:54" x14ac:dyDescent="0.4">
      <c r="O9170" s="4"/>
      <c r="P9170" s="4"/>
      <c r="V9170" s="4"/>
      <c r="W9170" s="4"/>
      <c r="AG9170" s="9"/>
      <c r="AT9170" s="4"/>
      <c r="AU9170" s="4"/>
      <c r="BA9170" s="4"/>
      <c r="BB9170" s="4"/>
    </row>
    <row r="9171" spans="15:54" x14ac:dyDescent="0.4">
      <c r="O9171" s="4"/>
      <c r="P9171" s="4"/>
      <c r="V9171" s="4"/>
      <c r="W9171" s="4"/>
      <c r="AG9171" s="9"/>
      <c r="AT9171" s="4"/>
      <c r="AU9171" s="4"/>
      <c r="BA9171" s="4"/>
      <c r="BB9171" s="4"/>
    </row>
    <row r="9172" spans="15:54" x14ac:dyDescent="0.4">
      <c r="O9172" s="4"/>
      <c r="P9172" s="4"/>
      <c r="V9172" s="4"/>
      <c r="W9172" s="4"/>
      <c r="AG9172" s="9"/>
      <c r="AT9172" s="4"/>
      <c r="AU9172" s="4"/>
      <c r="BA9172" s="4"/>
      <c r="BB9172" s="4"/>
    </row>
    <row r="9173" spans="15:54" x14ac:dyDescent="0.4">
      <c r="O9173" s="4"/>
      <c r="P9173" s="4"/>
      <c r="V9173" s="4"/>
      <c r="W9173" s="4"/>
      <c r="AG9173" s="9"/>
      <c r="AT9173" s="4"/>
      <c r="AU9173" s="4"/>
      <c r="BA9173" s="4"/>
      <c r="BB9173" s="4"/>
    </row>
    <row r="9174" spans="15:54" x14ac:dyDescent="0.4">
      <c r="O9174" s="4"/>
      <c r="P9174" s="4"/>
      <c r="V9174" s="4"/>
      <c r="W9174" s="4"/>
      <c r="AG9174" s="9"/>
      <c r="AT9174" s="4"/>
      <c r="AU9174" s="4"/>
      <c r="BA9174" s="4"/>
      <c r="BB9174" s="4"/>
    </row>
    <row r="9175" spans="15:54" x14ac:dyDescent="0.4">
      <c r="O9175" s="4"/>
      <c r="P9175" s="4"/>
      <c r="V9175" s="4"/>
      <c r="W9175" s="4"/>
      <c r="AG9175" s="9"/>
      <c r="AT9175" s="4"/>
      <c r="AU9175" s="4"/>
      <c r="BA9175" s="4"/>
      <c r="BB9175" s="4"/>
    </row>
    <row r="9176" spans="15:54" x14ac:dyDescent="0.4">
      <c r="O9176" s="4"/>
      <c r="P9176" s="4"/>
      <c r="V9176" s="4"/>
      <c r="W9176" s="4"/>
      <c r="AG9176" s="9"/>
      <c r="AT9176" s="4"/>
      <c r="AU9176" s="4"/>
      <c r="BA9176" s="4"/>
      <c r="BB9176" s="4"/>
    </row>
    <row r="9177" spans="15:54" x14ac:dyDescent="0.4">
      <c r="O9177" s="4"/>
      <c r="P9177" s="4"/>
      <c r="V9177" s="4"/>
      <c r="W9177" s="4"/>
      <c r="AG9177" s="9"/>
      <c r="AT9177" s="4"/>
      <c r="AU9177" s="4"/>
      <c r="BA9177" s="4"/>
      <c r="BB9177" s="4"/>
    </row>
    <row r="9178" spans="15:54" x14ac:dyDescent="0.4">
      <c r="O9178" s="4"/>
      <c r="P9178" s="4"/>
      <c r="V9178" s="4"/>
      <c r="W9178" s="4"/>
      <c r="AG9178" s="9"/>
      <c r="AT9178" s="4"/>
      <c r="AU9178" s="4"/>
      <c r="BA9178" s="4"/>
      <c r="BB9178" s="4"/>
    </row>
    <row r="9179" spans="15:54" x14ac:dyDescent="0.4">
      <c r="O9179" s="4"/>
      <c r="P9179" s="4"/>
      <c r="V9179" s="4"/>
      <c r="W9179" s="4"/>
      <c r="AT9179" s="4"/>
      <c r="AU9179" s="4"/>
      <c r="BA9179" s="4"/>
      <c r="BB9179" s="4"/>
    </row>
    <row r="9180" spans="15:54" x14ac:dyDescent="0.4">
      <c r="O9180" s="4"/>
      <c r="P9180" s="4"/>
      <c r="V9180" s="4"/>
      <c r="W9180" s="4"/>
      <c r="AG9180" s="9"/>
      <c r="AT9180" s="4"/>
      <c r="AU9180" s="4"/>
      <c r="BA9180" s="4"/>
      <c r="BB9180" s="4"/>
    </row>
    <row r="9181" spans="15:54" x14ac:dyDescent="0.4">
      <c r="O9181" s="4"/>
      <c r="P9181" s="4"/>
      <c r="V9181" s="4"/>
      <c r="W9181" s="4"/>
      <c r="AG9181" s="9"/>
      <c r="AT9181" s="4"/>
      <c r="AU9181" s="4"/>
      <c r="BA9181" s="4"/>
      <c r="BB9181" s="4"/>
    </row>
    <row r="9182" spans="15:54" x14ac:dyDescent="0.4">
      <c r="O9182" s="4"/>
      <c r="P9182" s="4"/>
      <c r="V9182" s="4"/>
      <c r="W9182" s="4"/>
      <c r="AG9182" s="9"/>
      <c r="AT9182" s="4"/>
      <c r="AU9182" s="4"/>
      <c r="BA9182" s="4"/>
      <c r="BB9182" s="4"/>
    </row>
    <row r="9183" spans="15:54" x14ac:dyDescent="0.4">
      <c r="O9183" s="4"/>
      <c r="P9183" s="4"/>
      <c r="V9183" s="4"/>
      <c r="W9183" s="4"/>
      <c r="AG9183" s="9"/>
      <c r="AT9183" s="4"/>
      <c r="AU9183" s="4"/>
      <c r="BA9183" s="4"/>
      <c r="BB9183" s="4"/>
    </row>
    <row r="9184" spans="15:54" x14ac:dyDescent="0.4">
      <c r="O9184" s="4"/>
      <c r="P9184" s="4"/>
      <c r="V9184" s="4"/>
      <c r="W9184" s="4"/>
      <c r="AG9184" s="9"/>
      <c r="AT9184" s="4"/>
      <c r="AU9184" s="4"/>
      <c r="BA9184" s="4"/>
      <c r="BB9184" s="4"/>
    </row>
    <row r="9185" spans="15:54" x14ac:dyDescent="0.4">
      <c r="O9185" s="4"/>
      <c r="P9185" s="4"/>
      <c r="V9185" s="4"/>
      <c r="W9185" s="4"/>
      <c r="AG9185" s="9"/>
      <c r="AT9185" s="4"/>
      <c r="AU9185" s="4"/>
      <c r="BA9185" s="4"/>
      <c r="BB9185" s="4"/>
    </row>
    <row r="9186" spans="15:54" x14ac:dyDescent="0.4">
      <c r="O9186" s="4"/>
      <c r="P9186" s="4"/>
      <c r="V9186" s="4"/>
      <c r="W9186" s="4"/>
      <c r="AG9186" s="9"/>
      <c r="AT9186" s="4"/>
      <c r="AU9186" s="4"/>
      <c r="BA9186" s="4"/>
      <c r="BB9186" s="4"/>
    </row>
    <row r="9187" spans="15:54" x14ac:dyDescent="0.4">
      <c r="O9187" s="4"/>
      <c r="P9187" s="4"/>
      <c r="V9187" s="4"/>
      <c r="W9187" s="4"/>
      <c r="AG9187" s="9"/>
      <c r="AT9187" s="4"/>
      <c r="AU9187" s="4"/>
      <c r="BA9187" s="4"/>
      <c r="BB9187" s="4"/>
    </row>
    <row r="9188" spans="15:54" x14ac:dyDescent="0.4">
      <c r="O9188" s="4"/>
      <c r="P9188" s="4"/>
      <c r="V9188" s="4"/>
      <c r="W9188" s="4"/>
      <c r="AG9188" s="9"/>
      <c r="AT9188" s="4"/>
      <c r="AU9188" s="4"/>
      <c r="BA9188" s="4"/>
      <c r="BB9188" s="4"/>
    </row>
    <row r="9189" spans="15:54" x14ac:dyDescent="0.4">
      <c r="O9189" s="4"/>
      <c r="P9189" s="4"/>
      <c r="V9189" s="4"/>
      <c r="W9189" s="4"/>
      <c r="AG9189" s="9"/>
      <c r="AT9189" s="4"/>
      <c r="AU9189" s="4"/>
      <c r="BA9189" s="4"/>
      <c r="BB9189" s="4"/>
    </row>
    <row r="9190" spans="15:54" x14ac:dyDescent="0.4">
      <c r="O9190" s="4"/>
      <c r="P9190" s="4"/>
      <c r="V9190" s="4"/>
      <c r="W9190" s="4"/>
      <c r="AG9190" s="9"/>
      <c r="AT9190" s="4"/>
      <c r="AU9190" s="4"/>
      <c r="BA9190" s="4"/>
      <c r="BB9190" s="4"/>
    </row>
    <row r="9191" spans="15:54" x14ac:dyDescent="0.4">
      <c r="O9191" s="4"/>
      <c r="P9191" s="4"/>
      <c r="V9191" s="4"/>
      <c r="W9191" s="4"/>
      <c r="AG9191" s="9"/>
      <c r="AT9191" s="4"/>
      <c r="AU9191" s="4"/>
      <c r="BA9191" s="4"/>
      <c r="BB9191" s="4"/>
    </row>
    <row r="9192" spans="15:54" x14ac:dyDescent="0.4">
      <c r="O9192" s="4"/>
      <c r="P9192" s="4"/>
      <c r="V9192" s="4"/>
      <c r="W9192" s="4"/>
      <c r="AG9192" s="9"/>
      <c r="AT9192" s="4"/>
      <c r="AU9192" s="4"/>
      <c r="BA9192" s="4"/>
      <c r="BB9192" s="4"/>
    </row>
    <row r="9193" spans="15:54" x14ac:dyDescent="0.4">
      <c r="O9193" s="4"/>
      <c r="P9193" s="4"/>
      <c r="V9193" s="4"/>
      <c r="W9193" s="4"/>
      <c r="AG9193" s="9"/>
      <c r="AT9193" s="4"/>
      <c r="AU9193" s="4"/>
      <c r="BA9193" s="4"/>
      <c r="BB9193" s="4"/>
    </row>
    <row r="9194" spans="15:54" x14ac:dyDescent="0.4">
      <c r="O9194" s="4"/>
      <c r="P9194" s="4"/>
      <c r="V9194" s="4"/>
      <c r="W9194" s="4"/>
      <c r="AG9194" s="9"/>
      <c r="AT9194" s="4"/>
      <c r="AU9194" s="4"/>
      <c r="BA9194" s="4"/>
      <c r="BB9194" s="4"/>
    </row>
    <row r="9195" spans="15:54" x14ac:dyDescent="0.4">
      <c r="O9195" s="4"/>
      <c r="P9195" s="4"/>
      <c r="V9195" s="4"/>
      <c r="W9195" s="4"/>
      <c r="AG9195" s="9"/>
      <c r="AT9195" s="4"/>
      <c r="AU9195" s="4"/>
      <c r="BA9195" s="4"/>
      <c r="BB9195" s="4"/>
    </row>
    <row r="9196" spans="15:54" x14ac:dyDescent="0.4">
      <c r="O9196" s="4"/>
      <c r="P9196" s="4"/>
      <c r="V9196" s="4"/>
      <c r="W9196" s="4"/>
      <c r="AG9196" s="9"/>
      <c r="AT9196" s="4"/>
      <c r="AU9196" s="4"/>
      <c r="BA9196" s="4"/>
      <c r="BB9196" s="4"/>
    </row>
    <row r="9197" spans="15:54" x14ac:dyDescent="0.4">
      <c r="O9197" s="4"/>
      <c r="P9197" s="4"/>
      <c r="V9197" s="4"/>
      <c r="W9197" s="4"/>
      <c r="AG9197" s="9"/>
      <c r="AT9197" s="4"/>
      <c r="AU9197" s="4"/>
      <c r="BA9197" s="4"/>
      <c r="BB9197" s="4"/>
    </row>
    <row r="9198" spans="15:54" x14ac:dyDescent="0.4">
      <c r="O9198" s="4"/>
      <c r="P9198" s="4"/>
      <c r="V9198" s="4"/>
      <c r="W9198" s="4"/>
      <c r="AG9198" s="9"/>
      <c r="AT9198" s="4"/>
      <c r="AU9198" s="4"/>
      <c r="BA9198" s="4"/>
      <c r="BB9198" s="4"/>
    </row>
    <row r="9199" spans="15:54" x14ac:dyDescent="0.4">
      <c r="O9199" s="4"/>
      <c r="P9199" s="4"/>
      <c r="V9199" s="4"/>
      <c r="W9199" s="4"/>
      <c r="AT9199" s="4"/>
      <c r="AU9199" s="4"/>
      <c r="BA9199" s="4"/>
      <c r="BB9199" s="4"/>
    </row>
    <row r="9200" spans="15:54" x14ac:dyDescent="0.4">
      <c r="O9200" s="4"/>
      <c r="P9200" s="4"/>
      <c r="V9200" s="4"/>
      <c r="W9200" s="4"/>
      <c r="AG9200" s="9"/>
      <c r="AT9200" s="4"/>
      <c r="AU9200" s="4"/>
      <c r="BA9200" s="4"/>
      <c r="BB9200" s="4"/>
    </row>
    <row r="9201" spans="15:54" x14ac:dyDescent="0.4">
      <c r="O9201" s="4"/>
      <c r="P9201" s="4"/>
      <c r="V9201" s="4"/>
      <c r="W9201" s="4"/>
      <c r="AG9201" s="9"/>
      <c r="AT9201" s="4"/>
      <c r="AU9201" s="4"/>
      <c r="BA9201" s="4"/>
      <c r="BB9201" s="4"/>
    </row>
    <row r="9202" spans="15:54" x14ac:dyDescent="0.4">
      <c r="O9202" s="4"/>
      <c r="P9202" s="4"/>
      <c r="V9202" s="4"/>
      <c r="W9202" s="4"/>
      <c r="AG9202" s="9"/>
      <c r="AT9202" s="4"/>
      <c r="AU9202" s="4"/>
      <c r="BA9202" s="4"/>
      <c r="BB9202" s="4"/>
    </row>
    <row r="9203" spans="15:54" x14ac:dyDescent="0.4">
      <c r="O9203" s="4"/>
      <c r="P9203" s="4"/>
      <c r="V9203" s="4"/>
      <c r="W9203" s="4"/>
      <c r="AG9203" s="9"/>
      <c r="AT9203" s="4"/>
      <c r="AU9203" s="4"/>
      <c r="BA9203" s="4"/>
      <c r="BB9203" s="4"/>
    </row>
    <row r="9204" spans="15:54" x14ac:dyDescent="0.4">
      <c r="O9204" s="4"/>
      <c r="P9204" s="4"/>
      <c r="V9204" s="4"/>
      <c r="W9204" s="4"/>
      <c r="AG9204" s="9"/>
      <c r="AT9204" s="4"/>
      <c r="AU9204" s="4"/>
      <c r="BA9204" s="4"/>
      <c r="BB9204" s="4"/>
    </row>
    <row r="9205" spans="15:54" x14ac:dyDescent="0.4">
      <c r="O9205" s="4"/>
      <c r="P9205" s="4"/>
      <c r="V9205" s="4"/>
      <c r="W9205" s="4"/>
      <c r="AG9205" s="9"/>
      <c r="AT9205" s="4"/>
      <c r="AU9205" s="4"/>
      <c r="BA9205" s="4"/>
      <c r="BB9205" s="4"/>
    </row>
    <row r="9206" spans="15:54" x14ac:dyDescent="0.4">
      <c r="O9206" s="4"/>
      <c r="P9206" s="4"/>
      <c r="V9206" s="4"/>
      <c r="W9206" s="4"/>
      <c r="AG9206" s="9"/>
      <c r="AT9206" s="4"/>
      <c r="AU9206" s="4"/>
      <c r="BA9206" s="4"/>
      <c r="BB9206" s="4"/>
    </row>
    <row r="9207" spans="15:54" x14ac:dyDescent="0.4">
      <c r="O9207" s="4"/>
      <c r="P9207" s="4"/>
      <c r="V9207" s="4"/>
      <c r="W9207" s="4"/>
      <c r="AG9207" s="9"/>
      <c r="AT9207" s="4"/>
      <c r="AU9207" s="4"/>
      <c r="BA9207" s="4"/>
      <c r="BB9207" s="4"/>
    </row>
    <row r="9208" spans="15:54" x14ac:dyDescent="0.4">
      <c r="O9208" s="4"/>
      <c r="P9208" s="4"/>
      <c r="V9208" s="4"/>
      <c r="W9208" s="4"/>
      <c r="AG9208" s="9"/>
      <c r="AT9208" s="4"/>
      <c r="AU9208" s="4"/>
      <c r="BA9208" s="4"/>
      <c r="BB9208" s="4"/>
    </row>
    <row r="9209" spans="15:54" x14ac:dyDescent="0.4">
      <c r="O9209" s="4"/>
      <c r="P9209" s="4"/>
      <c r="V9209" s="4"/>
      <c r="W9209" s="4"/>
      <c r="AG9209" s="9"/>
      <c r="AT9209" s="4"/>
      <c r="AU9209" s="4"/>
      <c r="BA9209" s="4"/>
      <c r="BB9209" s="4"/>
    </row>
    <row r="9210" spans="15:54" x14ac:dyDescent="0.4">
      <c r="O9210" s="4"/>
      <c r="P9210" s="4"/>
      <c r="V9210" s="4"/>
      <c r="W9210" s="4"/>
      <c r="AG9210" s="9"/>
      <c r="AT9210" s="4"/>
      <c r="AU9210" s="4"/>
      <c r="BA9210" s="4"/>
      <c r="BB9210" s="4"/>
    </row>
    <row r="9211" spans="15:54" x14ac:dyDescent="0.4">
      <c r="O9211" s="4"/>
      <c r="P9211" s="4"/>
      <c r="V9211" s="4"/>
      <c r="W9211" s="4"/>
      <c r="AG9211" s="9"/>
      <c r="AT9211" s="4"/>
      <c r="AU9211" s="4"/>
      <c r="BA9211" s="4"/>
      <c r="BB9211" s="4"/>
    </row>
    <row r="9212" spans="15:54" x14ac:dyDescent="0.4">
      <c r="O9212" s="4"/>
      <c r="P9212" s="4"/>
      <c r="V9212" s="4"/>
      <c r="W9212" s="4"/>
      <c r="AG9212" s="9"/>
      <c r="AT9212" s="4"/>
      <c r="AU9212" s="4"/>
      <c r="BA9212" s="4"/>
      <c r="BB9212" s="4"/>
    </row>
    <row r="9213" spans="15:54" x14ac:dyDescent="0.4">
      <c r="O9213" s="4"/>
      <c r="P9213" s="4"/>
      <c r="V9213" s="4"/>
      <c r="W9213" s="4"/>
      <c r="AG9213" s="9"/>
      <c r="AT9213" s="4"/>
      <c r="AU9213" s="4"/>
      <c r="BA9213" s="4"/>
      <c r="BB9213" s="4"/>
    </row>
    <row r="9214" spans="15:54" x14ac:dyDescent="0.4">
      <c r="O9214" s="4"/>
      <c r="P9214" s="4"/>
      <c r="V9214" s="4"/>
      <c r="W9214" s="4"/>
      <c r="AG9214" s="9"/>
      <c r="AT9214" s="4"/>
      <c r="AU9214" s="4"/>
      <c r="BA9214" s="4"/>
      <c r="BB9214" s="4"/>
    </row>
    <row r="9215" spans="15:54" x14ac:dyDescent="0.4">
      <c r="O9215" s="4"/>
      <c r="P9215" s="4"/>
      <c r="V9215" s="4"/>
      <c r="W9215" s="4"/>
      <c r="AG9215" s="9"/>
      <c r="AT9215" s="4"/>
      <c r="AU9215" s="4"/>
      <c r="BA9215" s="4"/>
      <c r="BB9215" s="4"/>
    </row>
    <row r="9216" spans="15:54" x14ac:dyDescent="0.4">
      <c r="O9216" s="4"/>
      <c r="P9216" s="4"/>
      <c r="V9216" s="4"/>
      <c r="W9216" s="4"/>
      <c r="AG9216" s="9"/>
      <c r="AT9216" s="4"/>
      <c r="AU9216" s="4"/>
      <c r="BA9216" s="4"/>
      <c r="BB9216" s="4"/>
    </row>
    <row r="9217" spans="15:54" x14ac:dyDescent="0.4">
      <c r="O9217" s="4"/>
      <c r="P9217" s="4"/>
      <c r="V9217" s="4"/>
      <c r="W9217" s="4"/>
      <c r="AG9217" s="9"/>
      <c r="AT9217" s="4"/>
      <c r="AU9217" s="4"/>
      <c r="BA9217" s="4"/>
      <c r="BB9217" s="4"/>
    </row>
    <row r="9218" spans="15:54" x14ac:dyDescent="0.4">
      <c r="O9218" s="4"/>
      <c r="P9218" s="4"/>
      <c r="V9218" s="4"/>
      <c r="W9218" s="4"/>
      <c r="AG9218" s="9"/>
      <c r="AT9218" s="4"/>
      <c r="AU9218" s="4"/>
      <c r="BA9218" s="4"/>
      <c r="BB9218" s="4"/>
    </row>
    <row r="9219" spans="15:54" x14ac:dyDescent="0.4">
      <c r="O9219" s="4"/>
      <c r="P9219" s="4"/>
      <c r="V9219" s="4"/>
      <c r="W9219" s="4"/>
      <c r="AG9219" s="9"/>
      <c r="AT9219" s="4"/>
      <c r="AU9219" s="4"/>
      <c r="BA9219" s="4"/>
      <c r="BB9219" s="4"/>
    </row>
    <row r="9220" spans="15:54" x14ac:dyDescent="0.4">
      <c r="O9220" s="4"/>
      <c r="P9220" s="4"/>
      <c r="V9220" s="4"/>
      <c r="W9220" s="4"/>
      <c r="AG9220" s="9"/>
      <c r="AT9220" s="4"/>
      <c r="AU9220" s="4"/>
      <c r="BA9220" s="4"/>
      <c r="BB9220" s="4"/>
    </row>
    <row r="9221" spans="15:54" x14ac:dyDescent="0.4">
      <c r="O9221" s="4"/>
      <c r="P9221" s="4"/>
      <c r="V9221" s="4"/>
      <c r="W9221" s="4"/>
      <c r="AG9221" s="9"/>
      <c r="AT9221" s="4"/>
      <c r="AU9221" s="4"/>
      <c r="BA9221" s="4"/>
      <c r="BB9221" s="4"/>
    </row>
    <row r="9222" spans="15:54" x14ac:dyDescent="0.4">
      <c r="O9222" s="4"/>
      <c r="P9222" s="4"/>
      <c r="V9222" s="4"/>
      <c r="W9222" s="4"/>
      <c r="AG9222" s="9"/>
      <c r="AT9222" s="4"/>
      <c r="AU9222" s="4"/>
      <c r="BA9222" s="4"/>
      <c r="BB9222" s="4"/>
    </row>
    <row r="9223" spans="15:54" x14ac:dyDescent="0.4">
      <c r="O9223" s="4"/>
      <c r="P9223" s="4"/>
      <c r="V9223" s="4"/>
      <c r="W9223" s="4"/>
      <c r="AG9223" s="9"/>
      <c r="AT9223" s="4"/>
      <c r="AU9223" s="4"/>
      <c r="BA9223" s="4"/>
      <c r="BB9223" s="4"/>
    </row>
    <row r="9224" spans="15:54" x14ac:dyDescent="0.4">
      <c r="O9224" s="4"/>
      <c r="P9224" s="4"/>
      <c r="V9224" s="4"/>
      <c r="W9224" s="4"/>
      <c r="AG9224" s="9"/>
      <c r="AT9224" s="4"/>
      <c r="AU9224" s="4"/>
      <c r="BA9224" s="4"/>
      <c r="BB9224" s="4"/>
    </row>
    <row r="9225" spans="15:54" x14ac:dyDescent="0.4">
      <c r="O9225" s="4"/>
      <c r="P9225" s="4"/>
      <c r="V9225" s="4"/>
      <c r="W9225" s="4"/>
      <c r="AG9225" s="9"/>
      <c r="AT9225" s="4"/>
      <c r="AU9225" s="4"/>
      <c r="BA9225" s="4"/>
      <c r="BB9225" s="4"/>
    </row>
    <row r="9226" spans="15:54" x14ac:dyDescent="0.4">
      <c r="O9226" s="4"/>
      <c r="P9226" s="4"/>
      <c r="V9226" s="4"/>
      <c r="W9226" s="4"/>
      <c r="AG9226" s="9"/>
      <c r="AT9226" s="4"/>
      <c r="AU9226" s="4"/>
      <c r="BA9226" s="4"/>
      <c r="BB9226" s="4"/>
    </row>
    <row r="9227" spans="15:54" x14ac:dyDescent="0.4">
      <c r="O9227" s="4"/>
      <c r="P9227" s="4"/>
      <c r="V9227" s="4"/>
      <c r="W9227" s="4"/>
      <c r="AG9227" s="9"/>
      <c r="AT9227" s="4"/>
      <c r="AU9227" s="4"/>
      <c r="BA9227" s="4"/>
      <c r="BB9227" s="4"/>
    </row>
    <row r="9228" spans="15:54" x14ac:dyDescent="0.4">
      <c r="O9228" s="4"/>
      <c r="P9228" s="4"/>
      <c r="V9228" s="4"/>
      <c r="W9228" s="4"/>
      <c r="AG9228" s="9"/>
      <c r="AT9228" s="4"/>
      <c r="AU9228" s="4"/>
      <c r="BA9228" s="4"/>
      <c r="BB9228" s="4"/>
    </row>
    <row r="9229" spans="15:54" x14ac:dyDescent="0.4">
      <c r="O9229" s="4"/>
      <c r="P9229" s="4"/>
      <c r="V9229" s="4"/>
      <c r="W9229" s="4"/>
      <c r="AG9229" s="9"/>
      <c r="AT9229" s="4"/>
      <c r="AU9229" s="4"/>
      <c r="BA9229" s="4"/>
      <c r="BB9229" s="4"/>
    </row>
    <row r="9230" spans="15:54" x14ac:dyDescent="0.4">
      <c r="O9230" s="4"/>
      <c r="P9230" s="4"/>
      <c r="V9230" s="4"/>
      <c r="W9230" s="4"/>
      <c r="AG9230" s="9"/>
      <c r="AT9230" s="4"/>
      <c r="AU9230" s="4"/>
      <c r="BA9230" s="4"/>
      <c r="BB9230" s="4"/>
    </row>
    <row r="9231" spans="15:54" x14ac:dyDescent="0.4">
      <c r="O9231" s="4"/>
      <c r="P9231" s="4"/>
      <c r="V9231" s="4"/>
      <c r="W9231" s="4"/>
      <c r="AG9231" s="9"/>
      <c r="AT9231" s="4"/>
      <c r="AU9231" s="4"/>
      <c r="BA9231" s="4"/>
      <c r="BB9231" s="4"/>
    </row>
    <row r="9232" spans="15:54" x14ac:dyDescent="0.4">
      <c r="O9232" s="4"/>
      <c r="P9232" s="4"/>
      <c r="V9232" s="4"/>
      <c r="W9232" s="4"/>
      <c r="AG9232" s="9"/>
      <c r="AT9232" s="4"/>
      <c r="AU9232" s="4"/>
      <c r="BA9232" s="4"/>
      <c r="BB9232" s="4"/>
    </row>
    <row r="9233" spans="15:54" x14ac:dyDescent="0.4">
      <c r="O9233" s="4"/>
      <c r="P9233" s="4"/>
      <c r="V9233" s="4"/>
      <c r="W9233" s="4"/>
      <c r="AG9233" s="9"/>
      <c r="AT9233" s="4"/>
      <c r="AU9233" s="4"/>
      <c r="BA9233" s="4"/>
      <c r="BB9233" s="4"/>
    </row>
    <row r="9234" spans="15:54" x14ac:dyDescent="0.4">
      <c r="O9234" s="4"/>
      <c r="P9234" s="4"/>
      <c r="V9234" s="4"/>
      <c r="W9234" s="4"/>
      <c r="AG9234" s="9"/>
      <c r="AT9234" s="4"/>
      <c r="AU9234" s="4"/>
      <c r="BA9234" s="4"/>
      <c r="BB9234" s="4"/>
    </row>
    <row r="9235" spans="15:54" x14ac:dyDescent="0.4">
      <c r="O9235" s="4"/>
      <c r="P9235" s="4"/>
      <c r="V9235" s="4"/>
      <c r="W9235" s="4"/>
      <c r="AG9235" s="9"/>
      <c r="AT9235" s="4"/>
      <c r="AU9235" s="4"/>
      <c r="BA9235" s="4"/>
      <c r="BB9235" s="4"/>
    </row>
    <row r="9236" spans="15:54" x14ac:dyDescent="0.4">
      <c r="O9236" s="4"/>
      <c r="P9236" s="4"/>
      <c r="V9236" s="4"/>
      <c r="W9236" s="4"/>
      <c r="AG9236" s="9"/>
      <c r="AT9236" s="4"/>
      <c r="AU9236" s="4"/>
      <c r="BA9236" s="4"/>
      <c r="BB9236" s="4"/>
    </row>
    <row r="9237" spans="15:54" x14ac:dyDescent="0.4">
      <c r="O9237" s="4"/>
      <c r="P9237" s="4"/>
      <c r="V9237" s="4"/>
      <c r="W9237" s="4"/>
      <c r="AG9237" s="9"/>
      <c r="AT9237" s="4"/>
      <c r="AU9237" s="4"/>
      <c r="BA9237" s="4"/>
      <c r="BB9237" s="4"/>
    </row>
    <row r="9238" spans="15:54" x14ac:dyDescent="0.4">
      <c r="O9238" s="4"/>
      <c r="P9238" s="4"/>
      <c r="V9238" s="4"/>
      <c r="W9238" s="4"/>
      <c r="AG9238" s="9"/>
      <c r="AT9238" s="4"/>
      <c r="AU9238" s="4"/>
      <c r="BA9238" s="4"/>
      <c r="BB9238" s="4"/>
    </row>
    <row r="9239" spans="15:54" x14ac:dyDescent="0.4">
      <c r="O9239" s="4"/>
      <c r="P9239" s="4"/>
      <c r="V9239" s="4"/>
      <c r="W9239" s="4"/>
      <c r="AG9239" s="9"/>
      <c r="AT9239" s="4"/>
      <c r="AU9239" s="4"/>
      <c r="BA9239" s="4"/>
      <c r="BB9239" s="4"/>
    </row>
    <row r="9240" spans="15:54" x14ac:dyDescent="0.4">
      <c r="O9240" s="4"/>
      <c r="P9240" s="4"/>
      <c r="V9240" s="4"/>
      <c r="W9240" s="4"/>
      <c r="AG9240" s="9"/>
      <c r="AT9240" s="4"/>
      <c r="AU9240" s="4"/>
      <c r="BA9240" s="4"/>
      <c r="BB9240" s="4"/>
    </row>
    <row r="9241" spans="15:54" x14ac:dyDescent="0.4">
      <c r="O9241" s="4"/>
      <c r="P9241" s="4"/>
      <c r="V9241" s="4"/>
      <c r="W9241" s="4"/>
      <c r="AG9241" s="9"/>
      <c r="AT9241" s="4"/>
      <c r="AU9241" s="4"/>
      <c r="BA9241" s="4"/>
      <c r="BB9241" s="4"/>
    </row>
    <row r="9242" spans="15:54" x14ac:dyDescent="0.4">
      <c r="O9242" s="4"/>
      <c r="P9242" s="4"/>
      <c r="V9242" s="4"/>
      <c r="W9242" s="4"/>
      <c r="AG9242" s="9"/>
      <c r="AT9242" s="4"/>
      <c r="AU9242" s="4"/>
      <c r="BA9242" s="4"/>
      <c r="BB9242" s="4"/>
    </row>
    <row r="9243" spans="15:54" x14ac:dyDescent="0.4">
      <c r="O9243" s="4"/>
      <c r="P9243" s="4"/>
      <c r="V9243" s="4"/>
      <c r="W9243" s="4"/>
      <c r="AG9243" s="9"/>
      <c r="AT9243" s="4"/>
      <c r="AU9243" s="4"/>
      <c r="BA9243" s="4"/>
      <c r="BB9243" s="4"/>
    </row>
    <row r="9244" spans="15:54" x14ac:dyDescent="0.4">
      <c r="O9244" s="4"/>
      <c r="P9244" s="4"/>
      <c r="V9244" s="4"/>
      <c r="W9244" s="4"/>
      <c r="AG9244" s="9"/>
      <c r="AT9244" s="4"/>
      <c r="AU9244" s="4"/>
      <c r="BA9244" s="4"/>
      <c r="BB9244" s="4"/>
    </row>
    <row r="9245" spans="15:54" x14ac:dyDescent="0.4">
      <c r="O9245" s="4"/>
      <c r="P9245" s="4"/>
      <c r="V9245" s="4"/>
      <c r="W9245" s="4"/>
      <c r="AG9245" s="9"/>
      <c r="AT9245" s="4"/>
      <c r="AU9245" s="4"/>
      <c r="BA9245" s="4"/>
      <c r="BB9245" s="4"/>
    </row>
    <row r="9246" spans="15:54" x14ac:dyDescent="0.4">
      <c r="O9246" s="4"/>
      <c r="P9246" s="4"/>
      <c r="V9246" s="4"/>
      <c r="W9246" s="4"/>
      <c r="AG9246" s="9"/>
      <c r="AT9246" s="4"/>
      <c r="AU9246" s="4"/>
      <c r="BA9246" s="4"/>
      <c r="BB9246" s="4"/>
    </row>
    <row r="9247" spans="15:54" x14ac:dyDescent="0.4">
      <c r="O9247" s="4"/>
      <c r="P9247" s="4"/>
      <c r="V9247" s="4"/>
      <c r="W9247" s="4"/>
      <c r="AG9247" s="9"/>
      <c r="AT9247" s="4"/>
      <c r="AU9247" s="4"/>
      <c r="BA9247" s="4"/>
      <c r="BB9247" s="4"/>
    </row>
    <row r="9248" spans="15:54" x14ac:dyDescent="0.4">
      <c r="O9248" s="4"/>
      <c r="P9248" s="4"/>
      <c r="V9248" s="4"/>
      <c r="W9248" s="4"/>
      <c r="AG9248" s="9"/>
      <c r="AT9248" s="4"/>
      <c r="AU9248" s="4"/>
      <c r="BA9248" s="4"/>
      <c r="BB9248" s="4"/>
    </row>
    <row r="9249" spans="15:54" x14ac:dyDescent="0.4">
      <c r="O9249" s="4"/>
      <c r="P9249" s="4"/>
      <c r="V9249" s="4"/>
      <c r="W9249" s="4"/>
      <c r="AG9249" s="9"/>
      <c r="AT9249" s="4"/>
      <c r="AU9249" s="4"/>
      <c r="BA9249" s="4"/>
      <c r="BB9249" s="4"/>
    </row>
    <row r="9250" spans="15:54" x14ac:dyDescent="0.4">
      <c r="O9250" s="4"/>
      <c r="P9250" s="4"/>
      <c r="V9250" s="4"/>
      <c r="W9250" s="4"/>
      <c r="AG9250" s="9"/>
      <c r="AT9250" s="4"/>
      <c r="AU9250" s="4"/>
      <c r="BA9250" s="4"/>
      <c r="BB9250" s="4"/>
    </row>
    <row r="9251" spans="15:54" x14ac:dyDescent="0.4">
      <c r="O9251" s="4"/>
      <c r="P9251" s="4"/>
      <c r="V9251" s="4"/>
      <c r="W9251" s="4"/>
      <c r="AG9251" s="9"/>
      <c r="AT9251" s="4"/>
      <c r="AU9251" s="4"/>
      <c r="BA9251" s="4"/>
      <c r="BB9251" s="4"/>
    </row>
    <row r="9252" spans="15:54" x14ac:dyDescent="0.4">
      <c r="O9252" s="4"/>
      <c r="P9252" s="4"/>
      <c r="V9252" s="4"/>
      <c r="W9252" s="4"/>
      <c r="AG9252" s="9"/>
      <c r="AT9252" s="4"/>
      <c r="AU9252" s="4"/>
      <c r="BA9252" s="4"/>
      <c r="BB9252" s="4"/>
    </row>
    <row r="9253" spans="15:54" x14ac:dyDescent="0.4">
      <c r="O9253" s="4"/>
      <c r="P9253" s="4"/>
      <c r="V9253" s="4"/>
      <c r="W9253" s="4"/>
      <c r="AG9253" s="9"/>
      <c r="AT9253" s="4"/>
      <c r="AU9253" s="4"/>
      <c r="BA9253" s="4"/>
      <c r="BB9253" s="4"/>
    </row>
    <row r="9254" spans="15:54" x14ac:dyDescent="0.4">
      <c r="O9254" s="4"/>
      <c r="P9254" s="4"/>
      <c r="V9254" s="4"/>
      <c r="W9254" s="4"/>
      <c r="AG9254" s="9"/>
      <c r="AT9254" s="4"/>
      <c r="AU9254" s="4"/>
      <c r="BA9254" s="4"/>
      <c r="BB9254" s="4"/>
    </row>
    <row r="9255" spans="15:54" x14ac:dyDescent="0.4">
      <c r="O9255" s="4"/>
      <c r="P9255" s="4"/>
      <c r="V9255" s="4"/>
      <c r="W9255" s="4"/>
      <c r="AG9255" s="9"/>
      <c r="AT9255" s="4"/>
      <c r="AU9255" s="4"/>
      <c r="BA9255" s="4"/>
      <c r="BB9255" s="4"/>
    </row>
    <row r="9256" spans="15:54" x14ac:dyDescent="0.4">
      <c r="O9256" s="4"/>
      <c r="P9256" s="4"/>
      <c r="V9256" s="4"/>
      <c r="W9256" s="4"/>
      <c r="AG9256" s="9"/>
      <c r="AT9256" s="4"/>
      <c r="AU9256" s="4"/>
      <c r="BA9256" s="4"/>
      <c r="BB9256" s="4"/>
    </row>
    <row r="9257" spans="15:54" x14ac:dyDescent="0.4">
      <c r="O9257" s="4"/>
      <c r="P9257" s="4"/>
      <c r="V9257" s="4"/>
      <c r="W9257" s="4"/>
      <c r="AG9257" s="9"/>
      <c r="AT9257" s="4"/>
      <c r="AU9257" s="4"/>
      <c r="BA9257" s="4"/>
      <c r="BB9257" s="4"/>
    </row>
    <row r="9258" spans="15:54" x14ac:dyDescent="0.4">
      <c r="O9258" s="4"/>
      <c r="P9258" s="4"/>
      <c r="V9258" s="4"/>
      <c r="W9258" s="4"/>
      <c r="AG9258" s="9"/>
      <c r="AT9258" s="4"/>
      <c r="AU9258" s="4"/>
      <c r="BA9258" s="4"/>
      <c r="BB9258" s="4"/>
    </row>
    <row r="9259" spans="15:54" x14ac:dyDescent="0.4">
      <c r="O9259" s="4"/>
      <c r="P9259" s="4"/>
      <c r="V9259" s="4"/>
      <c r="W9259" s="4"/>
      <c r="AG9259" s="9"/>
      <c r="AT9259" s="4"/>
      <c r="AU9259" s="4"/>
      <c r="BA9259" s="4"/>
      <c r="BB9259" s="4"/>
    </row>
    <row r="9260" spans="15:54" x14ac:dyDescent="0.4">
      <c r="O9260" s="4"/>
      <c r="P9260" s="4"/>
      <c r="V9260" s="4"/>
      <c r="W9260" s="4"/>
      <c r="AT9260" s="4"/>
      <c r="AU9260" s="4"/>
      <c r="BA9260" s="4"/>
      <c r="BB9260" s="4"/>
    </row>
    <row r="9261" spans="15:54" x14ac:dyDescent="0.4">
      <c r="O9261" s="4"/>
      <c r="P9261" s="4"/>
      <c r="V9261" s="4"/>
      <c r="W9261" s="4"/>
      <c r="AG9261" s="9"/>
      <c r="AT9261" s="4"/>
      <c r="AU9261" s="4"/>
      <c r="BA9261" s="4"/>
      <c r="BB9261" s="4"/>
    </row>
    <row r="9262" spans="15:54" x14ac:dyDescent="0.4">
      <c r="O9262" s="4"/>
      <c r="P9262" s="4"/>
      <c r="V9262" s="4"/>
      <c r="W9262" s="4"/>
      <c r="AG9262" s="9"/>
      <c r="AT9262" s="4"/>
      <c r="AU9262" s="4"/>
      <c r="BA9262" s="4"/>
      <c r="BB9262" s="4"/>
    </row>
    <row r="9263" spans="15:54" x14ac:dyDescent="0.4">
      <c r="O9263" s="4"/>
      <c r="P9263" s="4"/>
      <c r="V9263" s="4"/>
      <c r="W9263" s="4"/>
      <c r="AG9263" s="9"/>
      <c r="AT9263" s="4"/>
      <c r="AU9263" s="4"/>
      <c r="BA9263" s="4"/>
      <c r="BB9263" s="4"/>
    </row>
    <row r="9264" spans="15:54" x14ac:dyDescent="0.4">
      <c r="O9264" s="4"/>
      <c r="P9264" s="4"/>
      <c r="V9264" s="4"/>
      <c r="W9264" s="4"/>
      <c r="AG9264" s="9"/>
      <c r="AT9264" s="4"/>
      <c r="AU9264" s="4"/>
      <c r="BA9264" s="4"/>
      <c r="BB9264" s="4"/>
    </row>
    <row r="9265" spans="15:54" x14ac:dyDescent="0.4">
      <c r="O9265" s="4"/>
      <c r="P9265" s="4"/>
      <c r="V9265" s="4"/>
      <c r="W9265" s="4"/>
      <c r="AG9265" s="9"/>
      <c r="AT9265" s="4"/>
      <c r="AU9265" s="4"/>
      <c r="BA9265" s="4"/>
      <c r="BB9265" s="4"/>
    </row>
    <row r="9266" spans="15:54" x14ac:dyDescent="0.4">
      <c r="O9266" s="4"/>
      <c r="P9266" s="4"/>
      <c r="V9266" s="4"/>
      <c r="W9266" s="4"/>
      <c r="AG9266" s="9"/>
      <c r="AT9266" s="4"/>
      <c r="AU9266" s="4"/>
      <c r="BA9266" s="4"/>
      <c r="BB9266" s="4"/>
    </row>
    <row r="9267" spans="15:54" x14ac:dyDescent="0.4">
      <c r="O9267" s="4"/>
      <c r="P9267" s="4"/>
      <c r="V9267" s="4"/>
      <c r="W9267" s="4"/>
      <c r="AG9267" s="9"/>
      <c r="AT9267" s="4"/>
      <c r="AU9267" s="4"/>
      <c r="BA9267" s="4"/>
      <c r="BB9267" s="4"/>
    </row>
    <row r="9268" spans="15:54" x14ac:dyDescent="0.4">
      <c r="O9268" s="4"/>
      <c r="P9268" s="4"/>
      <c r="V9268" s="4"/>
      <c r="W9268" s="4"/>
      <c r="AG9268" s="9"/>
      <c r="AT9268" s="4"/>
      <c r="AU9268" s="4"/>
      <c r="BA9268" s="4"/>
      <c r="BB9268" s="4"/>
    </row>
    <row r="9269" spans="15:54" x14ac:dyDescent="0.4">
      <c r="O9269" s="4"/>
      <c r="P9269" s="4"/>
      <c r="V9269" s="4"/>
      <c r="W9269" s="4"/>
      <c r="AG9269" s="9"/>
      <c r="AT9269" s="4"/>
      <c r="AU9269" s="4"/>
      <c r="BA9269" s="4"/>
      <c r="BB9269" s="4"/>
    </row>
    <row r="9270" spans="15:54" x14ac:dyDescent="0.4">
      <c r="O9270" s="4"/>
      <c r="P9270" s="4"/>
      <c r="V9270" s="4"/>
      <c r="W9270" s="4"/>
      <c r="AG9270" s="9"/>
      <c r="AT9270" s="4"/>
      <c r="AU9270" s="4"/>
      <c r="BA9270" s="4"/>
      <c r="BB9270" s="4"/>
    </row>
    <row r="9271" spans="15:54" x14ac:dyDescent="0.4">
      <c r="O9271" s="4"/>
      <c r="P9271" s="4"/>
      <c r="V9271" s="4"/>
      <c r="W9271" s="4"/>
      <c r="AG9271" s="9"/>
      <c r="AT9271" s="4"/>
      <c r="AU9271" s="4"/>
      <c r="BA9271" s="4"/>
      <c r="BB9271" s="4"/>
    </row>
    <row r="9272" spans="15:54" x14ac:dyDescent="0.4">
      <c r="O9272" s="4"/>
      <c r="P9272" s="4"/>
      <c r="V9272" s="4"/>
      <c r="W9272" s="4"/>
      <c r="AG9272" s="9"/>
      <c r="AT9272" s="4"/>
      <c r="AU9272" s="4"/>
      <c r="BA9272" s="4"/>
      <c r="BB9272" s="4"/>
    </row>
    <row r="9273" spans="15:54" x14ac:dyDescent="0.4">
      <c r="O9273" s="4"/>
      <c r="P9273" s="4"/>
      <c r="V9273" s="4"/>
      <c r="W9273" s="4"/>
      <c r="AG9273" s="9"/>
      <c r="AT9273" s="4"/>
      <c r="AU9273" s="4"/>
      <c r="BA9273" s="4"/>
      <c r="BB9273" s="4"/>
    </row>
    <row r="9274" spans="15:54" x14ac:dyDescent="0.4">
      <c r="O9274" s="4"/>
      <c r="P9274" s="4"/>
      <c r="V9274" s="4"/>
      <c r="W9274" s="4"/>
      <c r="AG9274" s="9"/>
      <c r="AT9274" s="4"/>
      <c r="AU9274" s="4"/>
      <c r="BA9274" s="4"/>
      <c r="BB9274" s="4"/>
    </row>
    <row r="9275" spans="15:54" x14ac:dyDescent="0.4">
      <c r="O9275" s="4"/>
      <c r="P9275" s="4"/>
      <c r="V9275" s="4"/>
      <c r="W9275" s="4"/>
      <c r="AG9275" s="9"/>
      <c r="AT9275" s="4"/>
      <c r="AU9275" s="4"/>
      <c r="BA9275" s="4"/>
      <c r="BB9275" s="4"/>
    </row>
    <row r="9276" spans="15:54" x14ac:dyDescent="0.4">
      <c r="O9276" s="4"/>
      <c r="P9276" s="4"/>
      <c r="V9276" s="4"/>
      <c r="W9276" s="4"/>
      <c r="AG9276" s="9"/>
      <c r="AT9276" s="4"/>
      <c r="AU9276" s="4"/>
      <c r="BA9276" s="4"/>
      <c r="BB9276" s="4"/>
    </row>
    <row r="9277" spans="15:54" x14ac:dyDescent="0.4">
      <c r="O9277" s="4"/>
      <c r="P9277" s="4"/>
      <c r="V9277" s="4"/>
      <c r="W9277" s="4"/>
      <c r="AG9277" s="9"/>
      <c r="AT9277" s="4"/>
      <c r="AU9277" s="4"/>
      <c r="BA9277" s="4"/>
      <c r="BB9277" s="4"/>
    </row>
    <row r="9278" spans="15:54" x14ac:dyDescent="0.4">
      <c r="O9278" s="4"/>
      <c r="P9278" s="4"/>
      <c r="V9278" s="4"/>
      <c r="W9278" s="4"/>
      <c r="AG9278" s="9"/>
      <c r="AT9278" s="4"/>
      <c r="AU9278" s="4"/>
      <c r="BA9278" s="4"/>
      <c r="BB9278" s="4"/>
    </row>
    <row r="9279" spans="15:54" x14ac:dyDescent="0.4">
      <c r="O9279" s="4"/>
      <c r="P9279" s="4"/>
      <c r="V9279" s="4"/>
      <c r="W9279" s="4"/>
      <c r="AG9279" s="9"/>
      <c r="AT9279" s="4"/>
      <c r="AU9279" s="4"/>
      <c r="BA9279" s="4"/>
      <c r="BB9279" s="4"/>
    </row>
    <row r="9280" spans="15:54" x14ac:dyDescent="0.4">
      <c r="O9280" s="4"/>
      <c r="P9280" s="4"/>
      <c r="V9280" s="4"/>
      <c r="W9280" s="4"/>
      <c r="AT9280" s="4"/>
      <c r="AU9280" s="4"/>
      <c r="BA9280" s="4"/>
      <c r="BB9280" s="4"/>
    </row>
    <row r="9281" spans="15:54" x14ac:dyDescent="0.4">
      <c r="O9281" s="4"/>
      <c r="P9281" s="4"/>
      <c r="V9281" s="4"/>
      <c r="W9281" s="4"/>
      <c r="AG9281" s="9"/>
      <c r="AT9281" s="4"/>
      <c r="AU9281" s="4"/>
      <c r="BA9281" s="4"/>
      <c r="BB9281" s="4"/>
    </row>
    <row r="9282" spans="15:54" x14ac:dyDescent="0.4">
      <c r="O9282" s="4"/>
      <c r="P9282" s="4"/>
      <c r="V9282" s="4"/>
      <c r="W9282" s="4"/>
      <c r="AG9282" s="9"/>
      <c r="AT9282" s="4"/>
      <c r="AU9282" s="4"/>
      <c r="BA9282" s="4"/>
      <c r="BB9282" s="4"/>
    </row>
    <row r="9283" spans="15:54" x14ac:dyDescent="0.4">
      <c r="O9283" s="4"/>
      <c r="P9283" s="4"/>
      <c r="V9283" s="4"/>
      <c r="W9283" s="4"/>
      <c r="AG9283" s="9"/>
      <c r="AT9283" s="4"/>
      <c r="AU9283" s="4"/>
      <c r="BA9283" s="4"/>
      <c r="BB9283" s="4"/>
    </row>
    <row r="9284" spans="15:54" x14ac:dyDescent="0.4">
      <c r="O9284" s="4"/>
      <c r="P9284" s="4"/>
      <c r="V9284" s="4"/>
      <c r="W9284" s="4"/>
      <c r="AG9284" s="9"/>
      <c r="AT9284" s="4"/>
      <c r="AU9284" s="4"/>
      <c r="BA9284" s="4"/>
      <c r="BB9284" s="4"/>
    </row>
    <row r="9285" spans="15:54" x14ac:dyDescent="0.4">
      <c r="O9285" s="4"/>
      <c r="P9285" s="4"/>
      <c r="V9285" s="4"/>
      <c r="W9285" s="4"/>
      <c r="AG9285" s="9"/>
      <c r="AT9285" s="4"/>
      <c r="AU9285" s="4"/>
      <c r="BA9285" s="4"/>
      <c r="BB9285" s="4"/>
    </row>
    <row r="9286" spans="15:54" x14ac:dyDescent="0.4">
      <c r="O9286" s="4"/>
      <c r="P9286" s="4"/>
      <c r="V9286" s="4"/>
      <c r="W9286" s="4"/>
      <c r="AG9286" s="9"/>
      <c r="AT9286" s="4"/>
      <c r="AU9286" s="4"/>
      <c r="BA9286" s="4"/>
      <c r="BB9286" s="4"/>
    </row>
    <row r="9287" spans="15:54" x14ac:dyDescent="0.4">
      <c r="O9287" s="4"/>
      <c r="P9287" s="4"/>
      <c r="V9287" s="4"/>
      <c r="W9287" s="4"/>
      <c r="AG9287" s="9"/>
      <c r="AT9287" s="4"/>
      <c r="AU9287" s="4"/>
      <c r="BA9287" s="4"/>
      <c r="BB9287" s="4"/>
    </row>
    <row r="9288" spans="15:54" x14ac:dyDescent="0.4">
      <c r="O9288" s="4"/>
      <c r="P9288" s="4"/>
      <c r="V9288" s="4"/>
      <c r="W9288" s="4"/>
      <c r="AG9288" s="9"/>
      <c r="AT9288" s="4"/>
      <c r="AU9288" s="4"/>
      <c r="BA9288" s="4"/>
      <c r="BB9288" s="4"/>
    </row>
    <row r="9289" spans="15:54" x14ac:dyDescent="0.4">
      <c r="O9289" s="4"/>
      <c r="P9289" s="4"/>
      <c r="V9289" s="4"/>
      <c r="W9289" s="4"/>
      <c r="AG9289" s="9"/>
      <c r="AT9289" s="4"/>
      <c r="AU9289" s="4"/>
      <c r="BA9289" s="4"/>
      <c r="BB9289" s="4"/>
    </row>
    <row r="9290" spans="15:54" x14ac:dyDescent="0.4">
      <c r="O9290" s="4"/>
      <c r="P9290" s="4"/>
      <c r="V9290" s="4"/>
      <c r="W9290" s="4"/>
      <c r="AG9290" s="9"/>
      <c r="AT9290" s="4"/>
      <c r="AU9290" s="4"/>
      <c r="BA9290" s="4"/>
      <c r="BB9290" s="4"/>
    </row>
    <row r="9291" spans="15:54" x14ac:dyDescent="0.4">
      <c r="O9291" s="4"/>
      <c r="P9291" s="4"/>
      <c r="V9291" s="4"/>
      <c r="W9291" s="4"/>
      <c r="AG9291" s="9"/>
      <c r="AT9291" s="4"/>
      <c r="AU9291" s="4"/>
      <c r="BA9291" s="4"/>
      <c r="BB9291" s="4"/>
    </row>
    <row r="9292" spans="15:54" x14ac:dyDescent="0.4">
      <c r="O9292" s="4"/>
      <c r="P9292" s="4"/>
      <c r="V9292" s="4"/>
      <c r="W9292" s="4"/>
      <c r="AG9292" s="9"/>
      <c r="AT9292" s="4"/>
      <c r="AU9292" s="4"/>
      <c r="BA9292" s="4"/>
      <c r="BB9292" s="4"/>
    </row>
    <row r="9293" spans="15:54" x14ac:dyDescent="0.4">
      <c r="O9293" s="4"/>
      <c r="P9293" s="4"/>
      <c r="V9293" s="4"/>
      <c r="W9293" s="4"/>
      <c r="AG9293" s="9"/>
      <c r="AT9293" s="4"/>
      <c r="AU9293" s="4"/>
      <c r="BA9293" s="4"/>
      <c r="BB9293" s="4"/>
    </row>
    <row r="9294" spans="15:54" x14ac:dyDescent="0.4">
      <c r="O9294" s="4"/>
      <c r="P9294" s="4"/>
      <c r="V9294" s="4"/>
      <c r="W9294" s="4"/>
      <c r="AG9294" s="9"/>
      <c r="AT9294" s="4"/>
      <c r="AU9294" s="4"/>
      <c r="BA9294" s="4"/>
      <c r="BB9294" s="4"/>
    </row>
    <row r="9295" spans="15:54" x14ac:dyDescent="0.4">
      <c r="O9295" s="4"/>
      <c r="P9295" s="4"/>
      <c r="V9295" s="4"/>
      <c r="W9295" s="4"/>
      <c r="AG9295" s="9"/>
      <c r="AT9295" s="4"/>
      <c r="AU9295" s="4"/>
      <c r="BA9295" s="4"/>
      <c r="BB9295" s="4"/>
    </row>
    <row r="9296" spans="15:54" x14ac:dyDescent="0.4">
      <c r="O9296" s="4"/>
      <c r="P9296" s="4"/>
      <c r="V9296" s="4"/>
      <c r="W9296" s="4"/>
      <c r="AG9296" s="9"/>
      <c r="AT9296" s="4"/>
      <c r="AU9296" s="4"/>
      <c r="BA9296" s="4"/>
      <c r="BB9296" s="4"/>
    </row>
    <row r="9297" spans="15:54" x14ac:dyDescent="0.4">
      <c r="O9297" s="4"/>
      <c r="P9297" s="4"/>
      <c r="V9297" s="4"/>
      <c r="W9297" s="4"/>
      <c r="AG9297" s="9"/>
      <c r="AT9297" s="4"/>
      <c r="AU9297" s="4"/>
      <c r="BA9297" s="4"/>
      <c r="BB9297" s="4"/>
    </row>
    <row r="9298" spans="15:54" x14ac:dyDescent="0.4">
      <c r="O9298" s="4"/>
      <c r="P9298" s="4"/>
      <c r="V9298" s="4"/>
      <c r="W9298" s="4"/>
      <c r="AG9298" s="9"/>
      <c r="AT9298" s="4"/>
      <c r="AU9298" s="4"/>
      <c r="BA9298" s="4"/>
      <c r="BB9298" s="4"/>
    </row>
    <row r="9299" spans="15:54" x14ac:dyDescent="0.4">
      <c r="O9299" s="4"/>
      <c r="P9299" s="4"/>
      <c r="V9299" s="4"/>
      <c r="W9299" s="4"/>
      <c r="AG9299" s="9"/>
      <c r="AT9299" s="4"/>
      <c r="AU9299" s="4"/>
      <c r="BA9299" s="4"/>
      <c r="BB9299" s="4"/>
    </row>
    <row r="9300" spans="15:54" x14ac:dyDescent="0.4">
      <c r="O9300" s="4"/>
      <c r="P9300" s="4"/>
      <c r="V9300" s="4"/>
      <c r="W9300" s="4"/>
      <c r="AG9300" s="9"/>
      <c r="AT9300" s="4"/>
      <c r="AU9300" s="4"/>
      <c r="BA9300" s="4"/>
      <c r="BB9300" s="4"/>
    </row>
    <row r="9301" spans="15:54" x14ac:dyDescent="0.4">
      <c r="O9301" s="4"/>
      <c r="P9301" s="4"/>
      <c r="V9301" s="4"/>
      <c r="W9301" s="4"/>
      <c r="AG9301" s="9"/>
      <c r="AT9301" s="4"/>
      <c r="AU9301" s="4"/>
      <c r="BA9301" s="4"/>
      <c r="BB9301" s="4"/>
    </row>
    <row r="9302" spans="15:54" x14ac:dyDescent="0.4">
      <c r="O9302" s="4"/>
      <c r="P9302" s="4"/>
      <c r="V9302" s="4"/>
      <c r="W9302" s="4"/>
      <c r="AG9302" s="9"/>
      <c r="AT9302" s="4"/>
      <c r="AU9302" s="4"/>
      <c r="BA9302" s="4"/>
      <c r="BB9302" s="4"/>
    </row>
    <row r="9303" spans="15:54" x14ac:dyDescent="0.4">
      <c r="O9303" s="4"/>
      <c r="P9303" s="4"/>
      <c r="V9303" s="4"/>
      <c r="W9303" s="4"/>
      <c r="AG9303" s="9"/>
      <c r="AT9303" s="4"/>
      <c r="AU9303" s="4"/>
      <c r="BA9303" s="4"/>
      <c r="BB9303" s="4"/>
    </row>
    <row r="9304" spans="15:54" x14ac:dyDescent="0.4">
      <c r="O9304" s="4"/>
      <c r="P9304" s="4"/>
      <c r="V9304" s="4"/>
      <c r="W9304" s="4"/>
      <c r="AG9304" s="9"/>
      <c r="AT9304" s="4"/>
      <c r="AU9304" s="4"/>
      <c r="BA9304" s="4"/>
      <c r="BB9304" s="4"/>
    </row>
    <row r="9305" spans="15:54" x14ac:dyDescent="0.4">
      <c r="O9305" s="4"/>
      <c r="P9305" s="4"/>
      <c r="V9305" s="4"/>
      <c r="W9305" s="4"/>
      <c r="AG9305" s="9"/>
      <c r="AT9305" s="4"/>
      <c r="AU9305" s="4"/>
      <c r="BA9305" s="4"/>
      <c r="BB9305" s="4"/>
    </row>
    <row r="9306" spans="15:54" x14ac:dyDescent="0.4">
      <c r="O9306" s="4"/>
      <c r="P9306" s="4"/>
      <c r="V9306" s="4"/>
      <c r="W9306" s="4"/>
      <c r="AG9306" s="9"/>
      <c r="AT9306" s="4"/>
      <c r="AU9306" s="4"/>
      <c r="BA9306" s="4"/>
      <c r="BB9306" s="4"/>
    </row>
    <row r="9307" spans="15:54" x14ac:dyDescent="0.4">
      <c r="O9307" s="4"/>
      <c r="P9307" s="4"/>
      <c r="V9307" s="4"/>
      <c r="W9307" s="4"/>
      <c r="AG9307" s="9"/>
      <c r="AT9307" s="4"/>
      <c r="AU9307" s="4"/>
      <c r="BA9307" s="4"/>
      <c r="BB9307" s="4"/>
    </row>
    <row r="9308" spans="15:54" x14ac:dyDescent="0.4">
      <c r="O9308" s="4"/>
      <c r="P9308" s="4"/>
      <c r="V9308" s="4"/>
      <c r="W9308" s="4"/>
      <c r="AG9308" s="9"/>
      <c r="AT9308" s="4"/>
      <c r="AU9308" s="4"/>
      <c r="BA9308" s="4"/>
      <c r="BB9308" s="4"/>
    </row>
    <row r="9309" spans="15:54" x14ac:dyDescent="0.4">
      <c r="O9309" s="4"/>
      <c r="P9309" s="4"/>
      <c r="V9309" s="4"/>
      <c r="W9309" s="4"/>
      <c r="AG9309" s="9"/>
      <c r="AT9309" s="4"/>
      <c r="AU9309" s="4"/>
      <c r="BA9309" s="4"/>
      <c r="BB9309" s="4"/>
    </row>
    <row r="9310" spans="15:54" x14ac:dyDescent="0.4">
      <c r="O9310" s="4"/>
      <c r="P9310" s="4"/>
      <c r="V9310" s="4"/>
      <c r="W9310" s="4"/>
      <c r="AG9310" s="9"/>
      <c r="AT9310" s="4"/>
      <c r="AU9310" s="4"/>
      <c r="BA9310" s="4"/>
      <c r="BB9310" s="4"/>
    </row>
    <row r="9311" spans="15:54" x14ac:dyDescent="0.4">
      <c r="O9311" s="4"/>
      <c r="P9311" s="4"/>
      <c r="V9311" s="4"/>
      <c r="W9311" s="4"/>
      <c r="AG9311" s="9"/>
      <c r="AT9311" s="4"/>
      <c r="AU9311" s="4"/>
      <c r="BA9311" s="4"/>
      <c r="BB9311" s="4"/>
    </row>
    <row r="9312" spans="15:54" x14ac:dyDescent="0.4">
      <c r="O9312" s="4"/>
      <c r="P9312" s="4"/>
      <c r="V9312" s="4"/>
      <c r="W9312" s="4"/>
      <c r="AG9312" s="9"/>
      <c r="AT9312" s="4"/>
      <c r="AU9312" s="4"/>
      <c r="BA9312" s="4"/>
      <c r="BB9312" s="4"/>
    </row>
    <row r="9313" spans="15:54" x14ac:dyDescent="0.4">
      <c r="O9313" s="4"/>
      <c r="P9313" s="4"/>
      <c r="V9313" s="4"/>
      <c r="W9313" s="4"/>
      <c r="AG9313" s="9"/>
      <c r="AT9313" s="4"/>
      <c r="AU9313" s="4"/>
      <c r="BA9313" s="4"/>
      <c r="BB9313" s="4"/>
    </row>
    <row r="9314" spans="15:54" x14ac:dyDescent="0.4">
      <c r="O9314" s="4"/>
      <c r="P9314" s="4"/>
      <c r="V9314" s="4"/>
      <c r="W9314" s="4"/>
      <c r="AG9314" s="9"/>
      <c r="AT9314" s="4"/>
      <c r="AU9314" s="4"/>
      <c r="BA9314" s="4"/>
      <c r="BB9314" s="4"/>
    </row>
    <row r="9315" spans="15:54" x14ac:dyDescent="0.4">
      <c r="O9315" s="4"/>
      <c r="P9315" s="4"/>
      <c r="V9315" s="4"/>
      <c r="W9315" s="4"/>
      <c r="AG9315" s="9"/>
      <c r="AT9315" s="4"/>
      <c r="AU9315" s="4"/>
      <c r="BA9315" s="4"/>
      <c r="BB9315" s="4"/>
    </row>
    <row r="9316" spans="15:54" x14ac:dyDescent="0.4">
      <c r="O9316" s="4"/>
      <c r="P9316" s="4"/>
      <c r="V9316" s="4"/>
      <c r="W9316" s="4"/>
      <c r="AG9316" s="9"/>
      <c r="AT9316" s="4"/>
      <c r="AU9316" s="4"/>
      <c r="BA9316" s="4"/>
      <c r="BB9316" s="4"/>
    </row>
    <row r="9317" spans="15:54" x14ac:dyDescent="0.4">
      <c r="O9317" s="4"/>
      <c r="P9317" s="4"/>
      <c r="V9317" s="4"/>
      <c r="W9317" s="4"/>
      <c r="AG9317" s="9"/>
      <c r="AT9317" s="4"/>
      <c r="AU9317" s="4"/>
      <c r="BA9317" s="4"/>
      <c r="BB9317" s="4"/>
    </row>
    <row r="9318" spans="15:54" x14ac:dyDescent="0.4">
      <c r="O9318" s="4"/>
      <c r="P9318" s="4"/>
      <c r="V9318" s="4"/>
      <c r="W9318" s="4"/>
      <c r="AG9318" s="9"/>
      <c r="AT9318" s="4"/>
      <c r="AU9318" s="4"/>
      <c r="BA9318" s="4"/>
      <c r="BB9318" s="4"/>
    </row>
    <row r="9319" spans="15:54" x14ac:dyDescent="0.4">
      <c r="O9319" s="4"/>
      <c r="P9319" s="4"/>
      <c r="V9319" s="4"/>
      <c r="W9319" s="4"/>
      <c r="AG9319" s="9"/>
      <c r="AT9319" s="4"/>
      <c r="AU9319" s="4"/>
      <c r="BA9319" s="4"/>
      <c r="BB9319" s="4"/>
    </row>
    <row r="9320" spans="15:54" x14ac:dyDescent="0.4">
      <c r="O9320" s="4"/>
      <c r="P9320" s="4"/>
      <c r="V9320" s="4"/>
      <c r="W9320" s="4"/>
      <c r="AG9320" s="9"/>
      <c r="AT9320" s="4"/>
      <c r="AU9320" s="4"/>
      <c r="BA9320" s="4"/>
      <c r="BB9320" s="4"/>
    </row>
    <row r="9321" spans="15:54" x14ac:dyDescent="0.4">
      <c r="O9321" s="4"/>
      <c r="P9321" s="4"/>
      <c r="V9321" s="4"/>
      <c r="W9321" s="4"/>
      <c r="AG9321" s="9"/>
      <c r="AT9321" s="4"/>
      <c r="AU9321" s="4"/>
      <c r="BA9321" s="4"/>
      <c r="BB9321" s="4"/>
    </row>
    <row r="9322" spans="15:54" x14ac:dyDescent="0.4">
      <c r="O9322" s="4"/>
      <c r="P9322" s="4"/>
      <c r="V9322" s="4"/>
      <c r="W9322" s="4"/>
      <c r="AG9322" s="9"/>
      <c r="AT9322" s="4"/>
      <c r="AU9322" s="4"/>
      <c r="BA9322" s="4"/>
      <c r="BB9322" s="4"/>
    </row>
    <row r="9323" spans="15:54" x14ac:dyDescent="0.4">
      <c r="O9323" s="4"/>
      <c r="P9323" s="4"/>
      <c r="V9323" s="4"/>
      <c r="W9323" s="4"/>
      <c r="AG9323" s="9"/>
      <c r="AT9323" s="4"/>
      <c r="AU9323" s="4"/>
      <c r="BA9323" s="4"/>
      <c r="BB9323" s="4"/>
    </row>
    <row r="9324" spans="15:54" x14ac:dyDescent="0.4">
      <c r="O9324" s="4"/>
      <c r="P9324" s="4"/>
      <c r="V9324" s="4"/>
      <c r="W9324" s="4"/>
      <c r="AG9324" s="9"/>
      <c r="AT9324" s="4"/>
      <c r="AU9324" s="4"/>
      <c r="BA9324" s="4"/>
      <c r="BB9324" s="4"/>
    </row>
    <row r="9325" spans="15:54" x14ac:dyDescent="0.4">
      <c r="O9325" s="4"/>
      <c r="P9325" s="4"/>
      <c r="V9325" s="4"/>
      <c r="W9325" s="4"/>
      <c r="AG9325" s="9"/>
      <c r="AT9325" s="4"/>
      <c r="AU9325" s="4"/>
      <c r="BA9325" s="4"/>
      <c r="BB9325" s="4"/>
    </row>
    <row r="9326" spans="15:54" x14ac:dyDescent="0.4">
      <c r="O9326" s="4"/>
      <c r="P9326" s="4"/>
      <c r="V9326" s="4"/>
      <c r="W9326" s="4"/>
      <c r="AG9326" s="9"/>
      <c r="AT9326" s="4"/>
      <c r="AU9326" s="4"/>
      <c r="BA9326" s="4"/>
      <c r="BB9326" s="4"/>
    </row>
    <row r="9327" spans="15:54" x14ac:dyDescent="0.4">
      <c r="O9327" s="4"/>
      <c r="P9327" s="4"/>
      <c r="V9327" s="4"/>
      <c r="W9327" s="4"/>
      <c r="AG9327" s="9"/>
      <c r="AT9327" s="4"/>
      <c r="AU9327" s="4"/>
      <c r="BA9327" s="4"/>
      <c r="BB9327" s="4"/>
    </row>
    <row r="9328" spans="15:54" x14ac:dyDescent="0.4">
      <c r="O9328" s="4"/>
      <c r="P9328" s="4"/>
      <c r="V9328" s="4"/>
      <c r="W9328" s="4"/>
      <c r="AG9328" s="9"/>
      <c r="AT9328" s="4"/>
      <c r="AU9328" s="4"/>
      <c r="BA9328" s="4"/>
      <c r="BB9328" s="4"/>
    </row>
    <row r="9329" spans="15:54" x14ac:dyDescent="0.4">
      <c r="O9329" s="4"/>
      <c r="P9329" s="4"/>
      <c r="V9329" s="4"/>
      <c r="W9329" s="4"/>
      <c r="AG9329" s="9"/>
      <c r="AT9329" s="4"/>
      <c r="AU9329" s="4"/>
      <c r="BA9329" s="4"/>
      <c r="BB9329" s="4"/>
    </row>
    <row r="9330" spans="15:54" x14ac:dyDescent="0.4">
      <c r="O9330" s="4"/>
      <c r="P9330" s="4"/>
      <c r="V9330" s="4"/>
      <c r="W9330" s="4"/>
      <c r="AG9330" s="9"/>
      <c r="AT9330" s="4"/>
      <c r="AU9330" s="4"/>
      <c r="BA9330" s="4"/>
      <c r="BB9330" s="4"/>
    </row>
    <row r="9331" spans="15:54" x14ac:dyDescent="0.4">
      <c r="O9331" s="4"/>
      <c r="P9331" s="4"/>
      <c r="V9331" s="4"/>
      <c r="W9331" s="4"/>
      <c r="AG9331" s="9"/>
      <c r="AT9331" s="4"/>
      <c r="AU9331" s="4"/>
      <c r="BA9331" s="4"/>
      <c r="BB9331" s="4"/>
    </row>
    <row r="9332" spans="15:54" x14ac:dyDescent="0.4">
      <c r="O9332" s="4"/>
      <c r="P9332" s="4"/>
      <c r="V9332" s="4"/>
      <c r="W9332" s="4"/>
      <c r="AG9332" s="9"/>
      <c r="AT9332" s="4"/>
      <c r="AU9332" s="4"/>
      <c r="BA9332" s="4"/>
      <c r="BB9332" s="4"/>
    </row>
    <row r="9333" spans="15:54" x14ac:dyDescent="0.4">
      <c r="O9333" s="4"/>
      <c r="P9333" s="4"/>
      <c r="V9333" s="4"/>
      <c r="W9333" s="4"/>
      <c r="AG9333" s="9"/>
      <c r="AT9333" s="4"/>
      <c r="AU9333" s="4"/>
      <c r="BA9333" s="4"/>
      <c r="BB9333" s="4"/>
    </row>
    <row r="9334" spans="15:54" x14ac:dyDescent="0.4">
      <c r="O9334" s="4"/>
      <c r="P9334" s="4"/>
      <c r="V9334" s="4"/>
      <c r="W9334" s="4"/>
      <c r="AG9334" s="9"/>
      <c r="AT9334" s="4"/>
      <c r="AU9334" s="4"/>
      <c r="BA9334" s="4"/>
      <c r="BB9334" s="4"/>
    </row>
    <row r="9335" spans="15:54" x14ac:dyDescent="0.4">
      <c r="O9335" s="4"/>
      <c r="P9335" s="4"/>
      <c r="V9335" s="4"/>
      <c r="W9335" s="4"/>
      <c r="AG9335" s="9"/>
      <c r="AT9335" s="4"/>
      <c r="AU9335" s="4"/>
      <c r="BA9335" s="4"/>
      <c r="BB9335" s="4"/>
    </row>
    <row r="9336" spans="15:54" x14ac:dyDescent="0.4">
      <c r="O9336" s="4"/>
      <c r="P9336" s="4"/>
      <c r="V9336" s="4"/>
      <c r="W9336" s="4"/>
      <c r="AG9336" s="9"/>
      <c r="AT9336" s="4"/>
      <c r="AU9336" s="4"/>
      <c r="BA9336" s="4"/>
      <c r="BB9336" s="4"/>
    </row>
    <row r="9337" spans="15:54" x14ac:dyDescent="0.4">
      <c r="O9337" s="4"/>
      <c r="P9337" s="4"/>
      <c r="V9337" s="4"/>
      <c r="W9337" s="4"/>
      <c r="AG9337" s="9"/>
      <c r="AT9337" s="4"/>
      <c r="AU9337" s="4"/>
      <c r="BA9337" s="4"/>
      <c r="BB9337" s="4"/>
    </row>
    <row r="9338" spans="15:54" x14ac:dyDescent="0.4">
      <c r="O9338" s="4"/>
      <c r="P9338" s="4"/>
      <c r="V9338" s="4"/>
      <c r="W9338" s="4"/>
      <c r="AG9338" s="9"/>
      <c r="AT9338" s="4"/>
      <c r="AU9338" s="4"/>
      <c r="BA9338" s="4"/>
      <c r="BB9338" s="4"/>
    </row>
    <row r="9339" spans="15:54" x14ac:dyDescent="0.4">
      <c r="O9339" s="4"/>
      <c r="P9339" s="4"/>
      <c r="V9339" s="4"/>
      <c r="W9339" s="4"/>
      <c r="AG9339" s="9"/>
      <c r="AT9339" s="4"/>
      <c r="AU9339" s="4"/>
      <c r="BA9339" s="4"/>
      <c r="BB9339" s="4"/>
    </row>
    <row r="9340" spans="15:54" x14ac:dyDescent="0.4">
      <c r="O9340" s="4"/>
      <c r="P9340" s="4"/>
      <c r="V9340" s="4"/>
      <c r="W9340" s="4"/>
      <c r="AG9340" s="9"/>
      <c r="AT9340" s="4"/>
      <c r="AU9340" s="4"/>
      <c r="BA9340" s="4"/>
      <c r="BB9340" s="4"/>
    </row>
    <row r="9341" spans="15:54" x14ac:dyDescent="0.4">
      <c r="O9341" s="4"/>
      <c r="P9341" s="4"/>
      <c r="V9341" s="4"/>
      <c r="W9341" s="4"/>
      <c r="AT9341" s="4"/>
      <c r="AU9341" s="4"/>
      <c r="BA9341" s="4"/>
      <c r="BB9341" s="4"/>
    </row>
    <row r="9342" spans="15:54" x14ac:dyDescent="0.4">
      <c r="O9342" s="4"/>
      <c r="P9342" s="4"/>
      <c r="V9342" s="4"/>
      <c r="W9342" s="4"/>
      <c r="AG9342" s="9"/>
      <c r="AT9342" s="4"/>
      <c r="AU9342" s="4"/>
      <c r="BA9342" s="4"/>
      <c r="BB9342" s="4"/>
    </row>
    <row r="9343" spans="15:54" x14ac:dyDescent="0.4">
      <c r="O9343" s="4"/>
      <c r="P9343" s="4"/>
      <c r="V9343" s="4"/>
      <c r="W9343" s="4"/>
      <c r="AG9343" s="9"/>
      <c r="AT9343" s="4"/>
      <c r="AU9343" s="4"/>
      <c r="BA9343" s="4"/>
      <c r="BB9343" s="4"/>
    </row>
    <row r="9344" spans="15:54" x14ac:dyDescent="0.4">
      <c r="O9344" s="4"/>
      <c r="P9344" s="4"/>
      <c r="V9344" s="4"/>
      <c r="W9344" s="4"/>
      <c r="AG9344" s="9"/>
      <c r="AT9344" s="4"/>
      <c r="AU9344" s="4"/>
      <c r="BA9344" s="4"/>
      <c r="BB9344" s="4"/>
    </row>
    <row r="9345" spans="15:54" x14ac:dyDescent="0.4">
      <c r="O9345" s="4"/>
      <c r="P9345" s="4"/>
      <c r="V9345" s="4"/>
      <c r="W9345" s="4"/>
      <c r="AG9345" s="9"/>
      <c r="AT9345" s="4"/>
      <c r="AU9345" s="4"/>
      <c r="BA9345" s="4"/>
      <c r="BB9345" s="4"/>
    </row>
    <row r="9346" spans="15:54" x14ac:dyDescent="0.4">
      <c r="O9346" s="4"/>
      <c r="P9346" s="4"/>
      <c r="V9346" s="4"/>
      <c r="W9346" s="4"/>
      <c r="AG9346" s="9"/>
      <c r="AT9346" s="4"/>
      <c r="AU9346" s="4"/>
      <c r="BA9346" s="4"/>
      <c r="BB9346" s="4"/>
    </row>
    <row r="9347" spans="15:54" x14ac:dyDescent="0.4">
      <c r="O9347" s="4"/>
      <c r="P9347" s="4"/>
      <c r="V9347" s="4"/>
      <c r="W9347" s="4"/>
      <c r="AG9347" s="9"/>
      <c r="AT9347" s="4"/>
      <c r="AU9347" s="4"/>
      <c r="BA9347" s="4"/>
      <c r="BB9347" s="4"/>
    </row>
    <row r="9348" spans="15:54" x14ac:dyDescent="0.4">
      <c r="O9348" s="4"/>
      <c r="P9348" s="4"/>
      <c r="V9348" s="4"/>
      <c r="W9348" s="4"/>
      <c r="AG9348" s="9"/>
      <c r="AT9348" s="4"/>
      <c r="AU9348" s="4"/>
      <c r="BA9348" s="4"/>
      <c r="BB9348" s="4"/>
    </row>
    <row r="9349" spans="15:54" x14ac:dyDescent="0.4">
      <c r="O9349" s="4"/>
      <c r="P9349" s="4"/>
      <c r="V9349" s="4"/>
      <c r="W9349" s="4"/>
      <c r="AG9349" s="9"/>
      <c r="AT9349" s="4"/>
      <c r="AU9349" s="4"/>
      <c r="BA9349" s="4"/>
      <c r="BB9349" s="4"/>
    </row>
    <row r="9350" spans="15:54" x14ac:dyDescent="0.4">
      <c r="O9350" s="4"/>
      <c r="P9350" s="4"/>
      <c r="V9350" s="4"/>
      <c r="W9350" s="4"/>
      <c r="AG9350" s="9"/>
      <c r="AT9350" s="4"/>
      <c r="AU9350" s="4"/>
      <c r="BA9350" s="4"/>
      <c r="BB9350" s="4"/>
    </row>
    <row r="9351" spans="15:54" x14ac:dyDescent="0.4">
      <c r="O9351" s="4"/>
      <c r="P9351" s="4"/>
      <c r="V9351" s="4"/>
      <c r="W9351" s="4"/>
      <c r="AG9351" s="9"/>
      <c r="AT9351" s="4"/>
      <c r="AU9351" s="4"/>
      <c r="BA9351" s="4"/>
      <c r="BB9351" s="4"/>
    </row>
    <row r="9352" spans="15:54" x14ac:dyDescent="0.4">
      <c r="O9352" s="4"/>
      <c r="P9352" s="4"/>
      <c r="V9352" s="4"/>
      <c r="W9352" s="4"/>
      <c r="AG9352" s="9"/>
      <c r="AT9352" s="4"/>
      <c r="AU9352" s="4"/>
      <c r="BA9352" s="4"/>
      <c r="BB9352" s="4"/>
    </row>
    <row r="9353" spans="15:54" x14ac:dyDescent="0.4">
      <c r="O9353" s="4"/>
      <c r="P9353" s="4"/>
      <c r="V9353" s="4"/>
      <c r="W9353" s="4"/>
      <c r="AG9353" s="9"/>
      <c r="AT9353" s="4"/>
      <c r="AU9353" s="4"/>
      <c r="BA9353" s="4"/>
      <c r="BB9353" s="4"/>
    </row>
    <row r="9354" spans="15:54" x14ac:dyDescent="0.4">
      <c r="O9354" s="4"/>
      <c r="P9354" s="4"/>
      <c r="V9354" s="4"/>
      <c r="W9354" s="4"/>
      <c r="AG9354" s="9"/>
      <c r="AT9354" s="4"/>
      <c r="AU9354" s="4"/>
      <c r="BA9354" s="4"/>
      <c r="BB9354" s="4"/>
    </row>
    <row r="9355" spans="15:54" x14ac:dyDescent="0.4">
      <c r="O9355" s="4"/>
      <c r="P9355" s="4"/>
      <c r="V9355" s="4"/>
      <c r="W9355" s="4"/>
      <c r="AG9355" s="9"/>
      <c r="AT9355" s="4"/>
      <c r="AU9355" s="4"/>
      <c r="BA9355" s="4"/>
      <c r="BB9355" s="4"/>
    </row>
    <row r="9356" spans="15:54" x14ac:dyDescent="0.4">
      <c r="O9356" s="4"/>
      <c r="P9356" s="4"/>
      <c r="V9356" s="4"/>
      <c r="W9356" s="4"/>
      <c r="AG9356" s="9"/>
      <c r="AT9356" s="4"/>
      <c r="AU9356" s="4"/>
      <c r="BA9356" s="4"/>
      <c r="BB9356" s="4"/>
    </row>
    <row r="9357" spans="15:54" x14ac:dyDescent="0.4">
      <c r="O9357" s="4"/>
      <c r="P9357" s="4"/>
      <c r="V9357" s="4"/>
      <c r="W9357" s="4"/>
      <c r="AG9357" s="9"/>
      <c r="AT9357" s="4"/>
      <c r="AU9357" s="4"/>
      <c r="BA9357" s="4"/>
      <c r="BB9357" s="4"/>
    </row>
    <row r="9358" spans="15:54" x14ac:dyDescent="0.4">
      <c r="O9358" s="4"/>
      <c r="P9358" s="4"/>
      <c r="V9358" s="4"/>
      <c r="W9358" s="4"/>
      <c r="AG9358" s="9"/>
      <c r="AT9358" s="4"/>
      <c r="AU9358" s="4"/>
      <c r="BA9358" s="4"/>
      <c r="BB9358" s="4"/>
    </row>
    <row r="9359" spans="15:54" x14ac:dyDescent="0.4">
      <c r="O9359" s="4"/>
      <c r="P9359" s="4"/>
      <c r="V9359" s="4"/>
      <c r="W9359" s="4"/>
      <c r="AG9359" s="9"/>
      <c r="AT9359" s="4"/>
      <c r="AU9359" s="4"/>
      <c r="BA9359" s="4"/>
      <c r="BB9359" s="4"/>
    </row>
    <row r="9360" spans="15:54" x14ac:dyDescent="0.4">
      <c r="O9360" s="4"/>
      <c r="P9360" s="4"/>
      <c r="V9360" s="4"/>
      <c r="W9360" s="4"/>
      <c r="AG9360" s="9"/>
      <c r="AT9360" s="4"/>
      <c r="AU9360" s="4"/>
      <c r="BA9360" s="4"/>
      <c r="BB9360" s="4"/>
    </row>
    <row r="9361" spans="15:54" x14ac:dyDescent="0.4">
      <c r="O9361" s="4"/>
      <c r="P9361" s="4"/>
      <c r="V9361" s="4"/>
      <c r="W9361" s="4"/>
      <c r="AT9361" s="4"/>
      <c r="AU9361" s="4"/>
      <c r="BA9361" s="4"/>
      <c r="BB9361" s="4"/>
    </row>
    <row r="9362" spans="15:54" x14ac:dyDescent="0.4">
      <c r="O9362" s="4"/>
      <c r="P9362" s="4"/>
      <c r="V9362" s="4"/>
      <c r="W9362" s="4"/>
      <c r="AG9362" s="9"/>
      <c r="AT9362" s="4"/>
      <c r="AU9362" s="4"/>
      <c r="BA9362" s="4"/>
      <c r="BB9362" s="4"/>
    </row>
    <row r="9363" spans="15:54" x14ac:dyDescent="0.4">
      <c r="O9363" s="4"/>
      <c r="P9363" s="4"/>
      <c r="V9363" s="4"/>
      <c r="W9363" s="4"/>
      <c r="AG9363" s="9"/>
      <c r="AT9363" s="4"/>
      <c r="AU9363" s="4"/>
      <c r="BA9363" s="4"/>
      <c r="BB9363" s="4"/>
    </row>
    <row r="9364" spans="15:54" x14ac:dyDescent="0.4">
      <c r="O9364" s="4"/>
      <c r="P9364" s="4"/>
      <c r="V9364" s="4"/>
      <c r="W9364" s="4"/>
      <c r="AG9364" s="9"/>
      <c r="AT9364" s="4"/>
      <c r="AU9364" s="4"/>
      <c r="BA9364" s="4"/>
      <c r="BB9364" s="4"/>
    </row>
    <row r="9365" spans="15:54" x14ac:dyDescent="0.4">
      <c r="O9365" s="4"/>
      <c r="P9365" s="4"/>
      <c r="V9365" s="4"/>
      <c r="W9365" s="4"/>
      <c r="AG9365" s="9"/>
      <c r="AT9365" s="4"/>
      <c r="AU9365" s="4"/>
      <c r="BA9365" s="4"/>
      <c r="BB9365" s="4"/>
    </row>
    <row r="9366" spans="15:54" x14ac:dyDescent="0.4">
      <c r="O9366" s="4"/>
      <c r="P9366" s="4"/>
      <c r="V9366" s="4"/>
      <c r="W9366" s="4"/>
      <c r="AG9366" s="9"/>
      <c r="AT9366" s="4"/>
      <c r="AU9366" s="4"/>
      <c r="BA9366" s="4"/>
      <c r="BB9366" s="4"/>
    </row>
    <row r="9367" spans="15:54" x14ac:dyDescent="0.4">
      <c r="O9367" s="4"/>
      <c r="P9367" s="4"/>
      <c r="V9367" s="4"/>
      <c r="W9367" s="4"/>
      <c r="AG9367" s="9"/>
      <c r="AT9367" s="4"/>
      <c r="AU9367" s="4"/>
      <c r="BA9367" s="4"/>
      <c r="BB9367" s="4"/>
    </row>
    <row r="9368" spans="15:54" x14ac:dyDescent="0.4">
      <c r="O9368" s="4"/>
      <c r="P9368" s="4"/>
      <c r="V9368" s="4"/>
      <c r="W9368" s="4"/>
      <c r="AG9368" s="9"/>
      <c r="AT9368" s="4"/>
      <c r="AU9368" s="4"/>
      <c r="BA9368" s="4"/>
      <c r="BB9368" s="4"/>
    </row>
    <row r="9369" spans="15:54" x14ac:dyDescent="0.4">
      <c r="O9369" s="4"/>
      <c r="P9369" s="4"/>
      <c r="V9369" s="4"/>
      <c r="W9369" s="4"/>
      <c r="AG9369" s="9"/>
      <c r="AT9369" s="4"/>
      <c r="AU9369" s="4"/>
      <c r="BA9369" s="4"/>
      <c r="BB9369" s="4"/>
    </row>
    <row r="9370" spans="15:54" x14ac:dyDescent="0.4">
      <c r="O9370" s="4"/>
      <c r="P9370" s="4"/>
      <c r="V9370" s="4"/>
      <c r="W9370" s="4"/>
      <c r="AG9370" s="9"/>
      <c r="AT9370" s="4"/>
      <c r="AU9370" s="4"/>
      <c r="BA9370" s="4"/>
      <c r="BB9370" s="4"/>
    </row>
    <row r="9371" spans="15:54" x14ac:dyDescent="0.4">
      <c r="O9371" s="4"/>
      <c r="P9371" s="4"/>
      <c r="V9371" s="4"/>
      <c r="W9371" s="4"/>
      <c r="AG9371" s="9"/>
      <c r="AT9371" s="4"/>
      <c r="AU9371" s="4"/>
      <c r="BA9371" s="4"/>
      <c r="BB9371" s="4"/>
    </row>
    <row r="9372" spans="15:54" x14ac:dyDescent="0.4">
      <c r="O9372" s="4"/>
      <c r="P9372" s="4"/>
      <c r="V9372" s="4"/>
      <c r="W9372" s="4"/>
      <c r="AG9372" s="9"/>
      <c r="AT9372" s="4"/>
      <c r="AU9372" s="4"/>
      <c r="BA9372" s="4"/>
      <c r="BB9372" s="4"/>
    </row>
    <row r="9373" spans="15:54" x14ac:dyDescent="0.4">
      <c r="O9373" s="4"/>
      <c r="P9373" s="4"/>
      <c r="V9373" s="4"/>
      <c r="W9373" s="4"/>
      <c r="AG9373" s="9"/>
      <c r="AT9373" s="4"/>
      <c r="AU9373" s="4"/>
      <c r="BA9373" s="4"/>
      <c r="BB9373" s="4"/>
    </row>
    <row r="9374" spans="15:54" x14ac:dyDescent="0.4">
      <c r="O9374" s="4"/>
      <c r="P9374" s="4"/>
      <c r="V9374" s="4"/>
      <c r="W9374" s="4"/>
      <c r="AG9374" s="9"/>
      <c r="AT9374" s="4"/>
      <c r="AU9374" s="4"/>
      <c r="BA9374" s="4"/>
      <c r="BB9374" s="4"/>
    </row>
    <row r="9375" spans="15:54" x14ac:dyDescent="0.4">
      <c r="O9375" s="4"/>
      <c r="P9375" s="4"/>
      <c r="V9375" s="4"/>
      <c r="W9375" s="4"/>
      <c r="AG9375" s="9"/>
      <c r="AT9375" s="4"/>
      <c r="AU9375" s="4"/>
      <c r="BA9375" s="4"/>
      <c r="BB9375" s="4"/>
    </row>
    <row r="9376" spans="15:54" x14ac:dyDescent="0.4">
      <c r="O9376" s="4"/>
      <c r="P9376" s="4"/>
      <c r="V9376" s="4"/>
      <c r="W9376" s="4"/>
      <c r="AG9376" s="9"/>
      <c r="AT9376" s="4"/>
      <c r="AU9376" s="4"/>
      <c r="BA9376" s="4"/>
      <c r="BB9376" s="4"/>
    </row>
    <row r="9377" spans="15:54" x14ac:dyDescent="0.4">
      <c r="O9377" s="4"/>
      <c r="P9377" s="4"/>
      <c r="V9377" s="4"/>
      <c r="W9377" s="4"/>
      <c r="AG9377" s="9"/>
      <c r="AT9377" s="4"/>
      <c r="AU9377" s="4"/>
      <c r="BA9377" s="4"/>
      <c r="BB9377" s="4"/>
    </row>
    <row r="9378" spans="15:54" x14ac:dyDescent="0.4">
      <c r="O9378" s="4"/>
      <c r="P9378" s="4"/>
      <c r="V9378" s="4"/>
      <c r="W9378" s="4"/>
      <c r="AG9378" s="9"/>
      <c r="AT9378" s="4"/>
      <c r="AU9378" s="4"/>
      <c r="BA9378" s="4"/>
      <c r="BB9378" s="4"/>
    </row>
    <row r="9379" spans="15:54" x14ac:dyDescent="0.4">
      <c r="O9379" s="4"/>
      <c r="P9379" s="4"/>
      <c r="V9379" s="4"/>
      <c r="W9379" s="4"/>
      <c r="AG9379" s="9"/>
      <c r="AT9379" s="4"/>
      <c r="AU9379" s="4"/>
      <c r="BA9379" s="4"/>
      <c r="BB9379" s="4"/>
    </row>
    <row r="9380" spans="15:54" x14ac:dyDescent="0.4">
      <c r="O9380" s="4"/>
      <c r="P9380" s="4"/>
      <c r="V9380" s="4"/>
      <c r="W9380" s="4"/>
      <c r="AG9380" s="9"/>
      <c r="AT9380" s="4"/>
      <c r="AU9380" s="4"/>
      <c r="BA9380" s="4"/>
      <c r="BB9380" s="4"/>
    </row>
    <row r="9381" spans="15:54" x14ac:dyDescent="0.4">
      <c r="O9381" s="4"/>
      <c r="P9381" s="4"/>
      <c r="V9381" s="4"/>
      <c r="W9381" s="4"/>
      <c r="AG9381" s="9"/>
      <c r="AT9381" s="4"/>
      <c r="AU9381" s="4"/>
      <c r="BA9381" s="4"/>
      <c r="BB9381" s="4"/>
    </row>
    <row r="9382" spans="15:54" x14ac:dyDescent="0.4">
      <c r="O9382" s="4"/>
      <c r="P9382" s="4"/>
      <c r="V9382" s="4"/>
      <c r="W9382" s="4"/>
      <c r="AG9382" s="9"/>
      <c r="AT9382" s="4"/>
      <c r="AU9382" s="4"/>
      <c r="BA9382" s="4"/>
      <c r="BB9382" s="4"/>
    </row>
    <row r="9383" spans="15:54" x14ac:dyDescent="0.4">
      <c r="O9383" s="4"/>
      <c r="P9383" s="4"/>
      <c r="V9383" s="4"/>
      <c r="W9383" s="4"/>
      <c r="AG9383" s="9"/>
      <c r="AT9383" s="4"/>
      <c r="AU9383" s="4"/>
      <c r="BA9383" s="4"/>
      <c r="BB9383" s="4"/>
    </row>
    <row r="9384" spans="15:54" x14ac:dyDescent="0.4">
      <c r="O9384" s="4"/>
      <c r="P9384" s="4"/>
      <c r="V9384" s="4"/>
      <c r="W9384" s="4"/>
      <c r="AG9384" s="9"/>
      <c r="AT9384" s="4"/>
      <c r="AU9384" s="4"/>
      <c r="BA9384" s="4"/>
      <c r="BB9384" s="4"/>
    </row>
    <row r="9385" spans="15:54" x14ac:dyDescent="0.4">
      <c r="O9385" s="4"/>
      <c r="P9385" s="4"/>
      <c r="V9385" s="4"/>
      <c r="W9385" s="4"/>
      <c r="AG9385" s="9"/>
      <c r="AT9385" s="4"/>
      <c r="AU9385" s="4"/>
      <c r="BA9385" s="4"/>
      <c r="BB9385" s="4"/>
    </row>
    <row r="9386" spans="15:54" x14ac:dyDescent="0.4">
      <c r="O9386" s="4"/>
      <c r="P9386" s="4"/>
      <c r="V9386" s="4"/>
      <c r="W9386" s="4"/>
      <c r="AG9386" s="9"/>
      <c r="AT9386" s="4"/>
      <c r="AU9386" s="4"/>
      <c r="BA9386" s="4"/>
      <c r="BB9386" s="4"/>
    </row>
    <row r="9387" spans="15:54" x14ac:dyDescent="0.4">
      <c r="O9387" s="4"/>
      <c r="P9387" s="4"/>
      <c r="V9387" s="4"/>
      <c r="W9387" s="4"/>
      <c r="AG9387" s="9"/>
      <c r="AT9387" s="4"/>
      <c r="AU9387" s="4"/>
      <c r="BA9387" s="4"/>
      <c r="BB9387" s="4"/>
    </row>
    <row r="9388" spans="15:54" x14ac:dyDescent="0.4">
      <c r="O9388" s="4"/>
      <c r="P9388" s="4"/>
      <c r="V9388" s="4"/>
      <c r="W9388" s="4"/>
      <c r="AG9388" s="9"/>
      <c r="AT9388" s="4"/>
      <c r="AU9388" s="4"/>
      <c r="BA9388" s="4"/>
      <c r="BB9388" s="4"/>
    </row>
    <row r="9389" spans="15:54" x14ac:dyDescent="0.4">
      <c r="O9389" s="4"/>
      <c r="P9389" s="4"/>
      <c r="V9389" s="4"/>
      <c r="W9389" s="4"/>
      <c r="AG9389" s="9"/>
      <c r="AT9389" s="4"/>
      <c r="AU9389" s="4"/>
      <c r="BA9389" s="4"/>
      <c r="BB9389" s="4"/>
    </row>
    <row r="9390" spans="15:54" x14ac:dyDescent="0.4">
      <c r="O9390" s="4"/>
      <c r="P9390" s="4"/>
      <c r="V9390" s="4"/>
      <c r="W9390" s="4"/>
      <c r="AG9390" s="9"/>
      <c r="AT9390" s="4"/>
      <c r="AU9390" s="4"/>
      <c r="BA9390" s="4"/>
      <c r="BB9390" s="4"/>
    </row>
    <row r="9391" spans="15:54" x14ac:dyDescent="0.4">
      <c r="O9391" s="4"/>
      <c r="P9391" s="4"/>
      <c r="V9391" s="4"/>
      <c r="W9391" s="4"/>
      <c r="AG9391" s="9"/>
      <c r="AT9391" s="4"/>
      <c r="AU9391" s="4"/>
      <c r="BA9391" s="4"/>
      <c r="BB9391" s="4"/>
    </row>
    <row r="9392" spans="15:54" x14ac:dyDescent="0.4">
      <c r="O9392" s="4"/>
      <c r="P9392" s="4"/>
      <c r="V9392" s="4"/>
      <c r="W9392" s="4"/>
      <c r="AG9392" s="9"/>
      <c r="AT9392" s="4"/>
      <c r="AU9392" s="4"/>
      <c r="BA9392" s="4"/>
      <c r="BB9392" s="4"/>
    </row>
    <row r="9393" spans="15:54" x14ac:dyDescent="0.4">
      <c r="O9393" s="4"/>
      <c r="P9393" s="4"/>
      <c r="V9393" s="4"/>
      <c r="W9393" s="4"/>
      <c r="AG9393" s="9"/>
      <c r="AT9393" s="4"/>
      <c r="AU9393" s="4"/>
      <c r="BA9393" s="4"/>
      <c r="BB9393" s="4"/>
    </row>
    <row r="9394" spans="15:54" x14ac:dyDescent="0.4">
      <c r="O9394" s="4"/>
      <c r="P9394" s="4"/>
      <c r="V9394" s="4"/>
      <c r="W9394" s="4"/>
      <c r="AG9394" s="9"/>
      <c r="AT9394" s="4"/>
      <c r="AU9394" s="4"/>
      <c r="BA9394" s="4"/>
      <c r="BB9394" s="4"/>
    </row>
    <row r="9395" spans="15:54" x14ac:dyDescent="0.4">
      <c r="O9395" s="4"/>
      <c r="P9395" s="4"/>
      <c r="V9395" s="4"/>
      <c r="W9395" s="4"/>
      <c r="AG9395" s="9"/>
      <c r="AT9395" s="4"/>
      <c r="AU9395" s="4"/>
      <c r="BA9395" s="4"/>
      <c r="BB9395" s="4"/>
    </row>
    <row r="9396" spans="15:54" x14ac:dyDescent="0.4">
      <c r="O9396" s="4"/>
      <c r="P9396" s="4"/>
      <c r="V9396" s="4"/>
      <c r="W9396" s="4"/>
      <c r="AG9396" s="9"/>
      <c r="AT9396" s="4"/>
      <c r="AU9396" s="4"/>
      <c r="BA9396" s="4"/>
      <c r="BB9396" s="4"/>
    </row>
    <row r="9397" spans="15:54" x14ac:dyDescent="0.4">
      <c r="O9397" s="4"/>
      <c r="P9397" s="4"/>
      <c r="V9397" s="4"/>
      <c r="W9397" s="4"/>
      <c r="AG9397" s="9"/>
      <c r="AT9397" s="4"/>
      <c r="AU9397" s="4"/>
      <c r="BA9397" s="4"/>
      <c r="BB9397" s="4"/>
    </row>
    <row r="9398" spans="15:54" x14ac:dyDescent="0.4">
      <c r="O9398" s="4"/>
      <c r="P9398" s="4"/>
      <c r="V9398" s="4"/>
      <c r="W9398" s="4"/>
      <c r="AG9398" s="9"/>
      <c r="AT9398" s="4"/>
      <c r="AU9398" s="4"/>
      <c r="BA9398" s="4"/>
      <c r="BB9398" s="4"/>
    </row>
    <row r="9399" spans="15:54" x14ac:dyDescent="0.4">
      <c r="O9399" s="4"/>
      <c r="P9399" s="4"/>
      <c r="V9399" s="4"/>
      <c r="W9399" s="4"/>
      <c r="AG9399" s="9"/>
      <c r="AT9399" s="4"/>
      <c r="AU9399" s="4"/>
      <c r="BA9399" s="4"/>
      <c r="BB9399" s="4"/>
    </row>
    <row r="9400" spans="15:54" x14ac:dyDescent="0.4">
      <c r="O9400" s="4"/>
      <c r="P9400" s="4"/>
      <c r="V9400" s="4"/>
      <c r="W9400" s="4"/>
      <c r="AG9400" s="9"/>
      <c r="AT9400" s="4"/>
      <c r="AU9400" s="4"/>
      <c r="BA9400" s="4"/>
      <c r="BB9400" s="4"/>
    </row>
    <row r="9401" spans="15:54" x14ac:dyDescent="0.4">
      <c r="O9401" s="4"/>
      <c r="P9401" s="4"/>
      <c r="V9401" s="4"/>
      <c r="W9401" s="4"/>
      <c r="AG9401" s="9"/>
      <c r="AT9401" s="4"/>
      <c r="AU9401" s="4"/>
      <c r="BA9401" s="4"/>
      <c r="BB9401" s="4"/>
    </row>
    <row r="9402" spans="15:54" x14ac:dyDescent="0.4">
      <c r="O9402" s="4"/>
      <c r="P9402" s="4"/>
      <c r="V9402" s="4"/>
      <c r="W9402" s="4"/>
      <c r="AG9402" s="9"/>
      <c r="AT9402" s="4"/>
      <c r="AU9402" s="4"/>
      <c r="BA9402" s="4"/>
      <c r="BB9402" s="4"/>
    </row>
    <row r="9403" spans="15:54" x14ac:dyDescent="0.4">
      <c r="O9403" s="4"/>
      <c r="P9403" s="4"/>
      <c r="V9403" s="4"/>
      <c r="W9403" s="4"/>
      <c r="AG9403" s="9"/>
      <c r="AT9403" s="4"/>
      <c r="AU9403" s="4"/>
      <c r="BA9403" s="4"/>
      <c r="BB9403" s="4"/>
    </row>
    <row r="9404" spans="15:54" x14ac:dyDescent="0.4">
      <c r="O9404" s="4"/>
      <c r="P9404" s="4"/>
      <c r="V9404" s="4"/>
      <c r="W9404" s="4"/>
      <c r="AG9404" s="9"/>
      <c r="AT9404" s="4"/>
      <c r="AU9404" s="4"/>
      <c r="BA9404" s="4"/>
      <c r="BB9404" s="4"/>
    </row>
    <row r="9405" spans="15:54" x14ac:dyDescent="0.4">
      <c r="O9405" s="4"/>
      <c r="P9405" s="4"/>
      <c r="V9405" s="4"/>
      <c r="W9405" s="4"/>
      <c r="AG9405" s="9"/>
      <c r="AT9405" s="4"/>
      <c r="AU9405" s="4"/>
      <c r="BA9405" s="4"/>
      <c r="BB9405" s="4"/>
    </row>
    <row r="9406" spans="15:54" x14ac:dyDescent="0.4">
      <c r="O9406" s="4"/>
      <c r="P9406" s="4"/>
      <c r="V9406" s="4"/>
      <c r="W9406" s="4"/>
      <c r="AG9406" s="9"/>
      <c r="AT9406" s="4"/>
      <c r="AU9406" s="4"/>
      <c r="BA9406" s="4"/>
      <c r="BB9406" s="4"/>
    </row>
    <row r="9407" spans="15:54" x14ac:dyDescent="0.4">
      <c r="O9407" s="4"/>
      <c r="P9407" s="4"/>
      <c r="V9407" s="4"/>
      <c r="W9407" s="4"/>
      <c r="AG9407" s="9"/>
      <c r="AT9407" s="4"/>
      <c r="AU9407" s="4"/>
      <c r="BA9407" s="4"/>
      <c r="BB9407" s="4"/>
    </row>
    <row r="9408" spans="15:54" x14ac:dyDescent="0.4">
      <c r="O9408" s="4"/>
      <c r="P9408" s="4"/>
      <c r="V9408" s="4"/>
      <c r="W9408" s="4"/>
      <c r="AG9408" s="9"/>
      <c r="AT9408" s="4"/>
      <c r="AU9408" s="4"/>
      <c r="BA9408" s="4"/>
      <c r="BB9408" s="4"/>
    </row>
    <row r="9409" spans="15:54" x14ac:dyDescent="0.4">
      <c r="O9409" s="4"/>
      <c r="P9409" s="4"/>
      <c r="V9409" s="4"/>
      <c r="W9409" s="4"/>
      <c r="AG9409" s="9"/>
      <c r="AT9409" s="4"/>
      <c r="AU9409" s="4"/>
      <c r="BA9409" s="4"/>
      <c r="BB9409" s="4"/>
    </row>
    <row r="9410" spans="15:54" x14ac:dyDescent="0.4">
      <c r="O9410" s="4"/>
      <c r="P9410" s="4"/>
      <c r="V9410" s="4"/>
      <c r="W9410" s="4"/>
      <c r="AG9410" s="9"/>
      <c r="AT9410" s="4"/>
      <c r="AU9410" s="4"/>
      <c r="BA9410" s="4"/>
      <c r="BB9410" s="4"/>
    </row>
    <row r="9411" spans="15:54" x14ac:dyDescent="0.4">
      <c r="O9411" s="4"/>
      <c r="P9411" s="4"/>
      <c r="V9411" s="4"/>
      <c r="W9411" s="4"/>
      <c r="AG9411" s="9"/>
      <c r="AT9411" s="4"/>
      <c r="AU9411" s="4"/>
      <c r="BA9411" s="4"/>
      <c r="BB9411" s="4"/>
    </row>
    <row r="9412" spans="15:54" x14ac:dyDescent="0.4">
      <c r="O9412" s="4"/>
      <c r="P9412" s="4"/>
      <c r="V9412" s="4"/>
      <c r="W9412" s="4"/>
      <c r="AG9412" s="9"/>
      <c r="AT9412" s="4"/>
      <c r="AU9412" s="4"/>
      <c r="BA9412" s="4"/>
      <c r="BB9412" s="4"/>
    </row>
    <row r="9413" spans="15:54" x14ac:dyDescent="0.4">
      <c r="O9413" s="4"/>
      <c r="P9413" s="4"/>
      <c r="V9413" s="4"/>
      <c r="W9413" s="4"/>
      <c r="AG9413" s="9"/>
      <c r="AT9413" s="4"/>
      <c r="AU9413" s="4"/>
      <c r="BA9413" s="4"/>
      <c r="BB9413" s="4"/>
    </row>
    <row r="9414" spans="15:54" x14ac:dyDescent="0.4">
      <c r="O9414" s="4"/>
      <c r="P9414" s="4"/>
      <c r="V9414" s="4"/>
      <c r="W9414" s="4"/>
      <c r="AG9414" s="9"/>
      <c r="AT9414" s="4"/>
      <c r="AU9414" s="4"/>
      <c r="BA9414" s="4"/>
      <c r="BB9414" s="4"/>
    </row>
    <row r="9415" spans="15:54" x14ac:dyDescent="0.4">
      <c r="O9415" s="4"/>
      <c r="P9415" s="4"/>
      <c r="V9415" s="4"/>
      <c r="W9415" s="4"/>
      <c r="AG9415" s="9"/>
      <c r="AT9415" s="4"/>
      <c r="AU9415" s="4"/>
      <c r="BA9415" s="4"/>
      <c r="BB9415" s="4"/>
    </row>
    <row r="9416" spans="15:54" x14ac:dyDescent="0.4">
      <c r="O9416" s="4"/>
      <c r="P9416" s="4"/>
      <c r="V9416" s="4"/>
      <c r="W9416" s="4"/>
      <c r="AG9416" s="9"/>
      <c r="AT9416" s="4"/>
      <c r="AU9416" s="4"/>
      <c r="BA9416" s="4"/>
      <c r="BB9416" s="4"/>
    </row>
    <row r="9417" spans="15:54" x14ac:dyDescent="0.4">
      <c r="O9417" s="4"/>
      <c r="P9417" s="4"/>
      <c r="V9417" s="4"/>
      <c r="W9417" s="4"/>
      <c r="AG9417" s="9"/>
      <c r="AT9417" s="4"/>
      <c r="AU9417" s="4"/>
      <c r="BA9417" s="4"/>
      <c r="BB9417" s="4"/>
    </row>
    <row r="9418" spans="15:54" x14ac:dyDescent="0.4">
      <c r="O9418" s="4"/>
      <c r="P9418" s="4"/>
      <c r="V9418" s="4"/>
      <c r="W9418" s="4"/>
      <c r="AG9418" s="9"/>
      <c r="AT9418" s="4"/>
      <c r="AU9418" s="4"/>
      <c r="BA9418" s="4"/>
      <c r="BB9418" s="4"/>
    </row>
    <row r="9419" spans="15:54" x14ac:dyDescent="0.4">
      <c r="O9419" s="4"/>
      <c r="P9419" s="4"/>
      <c r="V9419" s="4"/>
      <c r="W9419" s="4"/>
      <c r="AG9419" s="9"/>
      <c r="AT9419" s="4"/>
      <c r="AU9419" s="4"/>
      <c r="BA9419" s="4"/>
      <c r="BB9419" s="4"/>
    </row>
    <row r="9420" spans="15:54" x14ac:dyDescent="0.4">
      <c r="O9420" s="4"/>
      <c r="P9420" s="4"/>
      <c r="V9420" s="4"/>
      <c r="W9420" s="4"/>
      <c r="AG9420" s="9"/>
      <c r="AT9420" s="4"/>
      <c r="AU9420" s="4"/>
      <c r="BA9420" s="4"/>
      <c r="BB9420" s="4"/>
    </row>
    <row r="9421" spans="15:54" x14ac:dyDescent="0.4">
      <c r="O9421" s="4"/>
      <c r="P9421" s="4"/>
      <c r="V9421" s="4"/>
      <c r="W9421" s="4"/>
      <c r="AG9421" s="9"/>
      <c r="AT9421" s="4"/>
      <c r="AU9421" s="4"/>
      <c r="BA9421" s="4"/>
      <c r="BB9421" s="4"/>
    </row>
    <row r="9422" spans="15:54" x14ac:dyDescent="0.4">
      <c r="O9422" s="4"/>
      <c r="P9422" s="4"/>
      <c r="V9422" s="4"/>
      <c r="W9422" s="4"/>
      <c r="AT9422" s="4"/>
      <c r="AU9422" s="4"/>
      <c r="BA9422" s="4"/>
      <c r="BB9422" s="4"/>
    </row>
    <row r="9423" spans="15:54" x14ac:dyDescent="0.4">
      <c r="O9423" s="4"/>
      <c r="P9423" s="4"/>
      <c r="V9423" s="4"/>
      <c r="W9423" s="4"/>
      <c r="AG9423" s="9"/>
      <c r="AT9423" s="4"/>
      <c r="AU9423" s="4"/>
      <c r="BA9423" s="4"/>
      <c r="BB9423" s="4"/>
    </row>
    <row r="9424" spans="15:54" x14ac:dyDescent="0.4">
      <c r="O9424" s="4"/>
      <c r="P9424" s="4"/>
      <c r="V9424" s="4"/>
      <c r="W9424" s="4"/>
      <c r="AG9424" s="9"/>
      <c r="AT9424" s="4"/>
      <c r="AU9424" s="4"/>
      <c r="BA9424" s="4"/>
      <c r="BB9424" s="4"/>
    </row>
    <row r="9425" spans="15:54" x14ac:dyDescent="0.4">
      <c r="O9425" s="4"/>
      <c r="P9425" s="4"/>
      <c r="V9425" s="4"/>
      <c r="W9425" s="4"/>
      <c r="AG9425" s="9"/>
      <c r="AT9425" s="4"/>
      <c r="AU9425" s="4"/>
      <c r="BA9425" s="4"/>
      <c r="BB9425" s="4"/>
    </row>
    <row r="9426" spans="15:54" x14ac:dyDescent="0.4">
      <c r="O9426" s="4"/>
      <c r="P9426" s="4"/>
      <c r="V9426" s="4"/>
      <c r="W9426" s="4"/>
      <c r="AG9426" s="9"/>
      <c r="AT9426" s="4"/>
      <c r="AU9426" s="4"/>
      <c r="BA9426" s="4"/>
      <c r="BB9426" s="4"/>
    </row>
    <row r="9427" spans="15:54" x14ac:dyDescent="0.4">
      <c r="O9427" s="4"/>
      <c r="P9427" s="4"/>
      <c r="V9427" s="4"/>
      <c r="W9427" s="4"/>
      <c r="AG9427" s="9"/>
      <c r="AT9427" s="4"/>
      <c r="AU9427" s="4"/>
      <c r="BA9427" s="4"/>
      <c r="BB9427" s="4"/>
    </row>
    <row r="9428" spans="15:54" x14ac:dyDescent="0.4">
      <c r="O9428" s="4"/>
      <c r="P9428" s="4"/>
      <c r="V9428" s="4"/>
      <c r="W9428" s="4"/>
      <c r="AG9428" s="9"/>
      <c r="AT9428" s="4"/>
      <c r="AU9428" s="4"/>
      <c r="BA9428" s="4"/>
      <c r="BB9428" s="4"/>
    </row>
    <row r="9429" spans="15:54" x14ac:dyDescent="0.4">
      <c r="O9429" s="4"/>
      <c r="P9429" s="4"/>
      <c r="V9429" s="4"/>
      <c r="W9429" s="4"/>
      <c r="AG9429" s="9"/>
      <c r="AT9429" s="4"/>
      <c r="AU9429" s="4"/>
      <c r="BA9429" s="4"/>
      <c r="BB9429" s="4"/>
    </row>
    <row r="9430" spans="15:54" x14ac:dyDescent="0.4">
      <c r="O9430" s="4"/>
      <c r="P9430" s="4"/>
      <c r="V9430" s="4"/>
      <c r="W9430" s="4"/>
      <c r="AG9430" s="9"/>
      <c r="AT9430" s="4"/>
      <c r="AU9430" s="4"/>
      <c r="BA9430" s="4"/>
      <c r="BB9430" s="4"/>
    </row>
    <row r="9431" spans="15:54" x14ac:dyDescent="0.4">
      <c r="O9431" s="4"/>
      <c r="P9431" s="4"/>
      <c r="V9431" s="4"/>
      <c r="W9431" s="4"/>
      <c r="AG9431" s="9"/>
      <c r="AT9431" s="4"/>
      <c r="AU9431" s="4"/>
      <c r="BA9431" s="4"/>
      <c r="BB9431" s="4"/>
    </row>
    <row r="9432" spans="15:54" x14ac:dyDescent="0.4">
      <c r="O9432" s="4"/>
      <c r="P9432" s="4"/>
      <c r="V9432" s="4"/>
      <c r="W9432" s="4"/>
      <c r="AG9432" s="9"/>
      <c r="AT9432" s="4"/>
      <c r="AU9432" s="4"/>
      <c r="BA9432" s="4"/>
      <c r="BB9432" s="4"/>
    </row>
    <row r="9433" spans="15:54" x14ac:dyDescent="0.4">
      <c r="O9433" s="4"/>
      <c r="P9433" s="4"/>
      <c r="V9433" s="4"/>
      <c r="W9433" s="4"/>
      <c r="AG9433" s="9"/>
      <c r="AT9433" s="4"/>
      <c r="AU9433" s="4"/>
      <c r="BA9433" s="4"/>
      <c r="BB9433" s="4"/>
    </row>
    <row r="9434" spans="15:54" x14ac:dyDescent="0.4">
      <c r="O9434" s="4"/>
      <c r="P9434" s="4"/>
      <c r="V9434" s="4"/>
      <c r="W9434" s="4"/>
      <c r="AG9434" s="9"/>
      <c r="AT9434" s="4"/>
      <c r="AU9434" s="4"/>
      <c r="BA9434" s="4"/>
      <c r="BB9434" s="4"/>
    </row>
    <row r="9435" spans="15:54" x14ac:dyDescent="0.4">
      <c r="O9435" s="4"/>
      <c r="P9435" s="4"/>
      <c r="V9435" s="4"/>
      <c r="W9435" s="4"/>
      <c r="AG9435" s="9"/>
      <c r="AT9435" s="4"/>
      <c r="AU9435" s="4"/>
      <c r="BA9435" s="4"/>
      <c r="BB9435" s="4"/>
    </row>
    <row r="9436" spans="15:54" x14ac:dyDescent="0.4">
      <c r="O9436" s="4"/>
      <c r="P9436" s="4"/>
      <c r="V9436" s="4"/>
      <c r="W9436" s="4"/>
      <c r="AG9436" s="9"/>
      <c r="AT9436" s="4"/>
      <c r="AU9436" s="4"/>
      <c r="BA9436" s="4"/>
      <c r="BB9436" s="4"/>
    </row>
    <row r="9437" spans="15:54" x14ac:dyDescent="0.4">
      <c r="O9437" s="4"/>
      <c r="P9437" s="4"/>
      <c r="V9437" s="4"/>
      <c r="W9437" s="4"/>
      <c r="AG9437" s="9"/>
      <c r="AT9437" s="4"/>
      <c r="AU9437" s="4"/>
      <c r="BA9437" s="4"/>
      <c r="BB9437" s="4"/>
    </row>
    <row r="9438" spans="15:54" x14ac:dyDescent="0.4">
      <c r="O9438" s="4"/>
      <c r="P9438" s="4"/>
      <c r="V9438" s="4"/>
      <c r="W9438" s="4"/>
      <c r="AG9438" s="9"/>
      <c r="AT9438" s="4"/>
      <c r="AU9438" s="4"/>
      <c r="BA9438" s="4"/>
      <c r="BB9438" s="4"/>
    </row>
    <row r="9439" spans="15:54" x14ac:dyDescent="0.4">
      <c r="O9439" s="4"/>
      <c r="P9439" s="4"/>
      <c r="V9439" s="4"/>
      <c r="W9439" s="4"/>
      <c r="AG9439" s="9"/>
      <c r="AT9439" s="4"/>
      <c r="AU9439" s="4"/>
      <c r="BA9439" s="4"/>
      <c r="BB9439" s="4"/>
    </row>
    <row r="9440" spans="15:54" x14ac:dyDescent="0.4">
      <c r="O9440" s="4"/>
      <c r="P9440" s="4"/>
      <c r="V9440" s="4"/>
      <c r="W9440" s="4"/>
      <c r="AG9440" s="9"/>
      <c r="AT9440" s="4"/>
      <c r="AU9440" s="4"/>
      <c r="BA9440" s="4"/>
      <c r="BB9440" s="4"/>
    </row>
    <row r="9441" spans="15:54" x14ac:dyDescent="0.4">
      <c r="O9441" s="4"/>
      <c r="P9441" s="4"/>
      <c r="V9441" s="4"/>
      <c r="W9441" s="4"/>
      <c r="AG9441" s="9"/>
      <c r="AT9441" s="4"/>
      <c r="AU9441" s="4"/>
      <c r="BA9441" s="4"/>
      <c r="BB9441" s="4"/>
    </row>
    <row r="9442" spans="15:54" x14ac:dyDescent="0.4">
      <c r="O9442" s="4"/>
      <c r="P9442" s="4"/>
      <c r="V9442" s="4"/>
      <c r="W9442" s="4"/>
      <c r="AT9442" s="4"/>
      <c r="AU9442" s="4"/>
      <c r="BA9442" s="4"/>
      <c r="BB9442" s="4"/>
    </row>
    <row r="9443" spans="15:54" x14ac:dyDescent="0.4">
      <c r="O9443" s="4"/>
      <c r="P9443" s="4"/>
      <c r="V9443" s="4"/>
      <c r="W9443" s="4"/>
      <c r="AG9443" s="9"/>
      <c r="AT9443" s="4"/>
      <c r="AU9443" s="4"/>
      <c r="BA9443" s="4"/>
      <c r="BB9443" s="4"/>
    </row>
    <row r="9444" spans="15:54" x14ac:dyDescent="0.4">
      <c r="O9444" s="4"/>
      <c r="P9444" s="4"/>
      <c r="V9444" s="4"/>
      <c r="W9444" s="4"/>
      <c r="AG9444" s="9"/>
      <c r="AT9444" s="4"/>
      <c r="AU9444" s="4"/>
      <c r="BA9444" s="4"/>
      <c r="BB9444" s="4"/>
    </row>
    <row r="9445" spans="15:54" x14ac:dyDescent="0.4">
      <c r="O9445" s="4"/>
      <c r="P9445" s="4"/>
      <c r="V9445" s="4"/>
      <c r="W9445" s="4"/>
      <c r="AG9445" s="9"/>
      <c r="AT9445" s="4"/>
      <c r="AU9445" s="4"/>
      <c r="BA9445" s="4"/>
      <c r="BB9445" s="4"/>
    </row>
    <row r="9446" spans="15:54" x14ac:dyDescent="0.4">
      <c r="O9446" s="4"/>
      <c r="P9446" s="4"/>
      <c r="V9446" s="4"/>
      <c r="W9446" s="4"/>
      <c r="AG9446" s="9"/>
      <c r="AT9446" s="4"/>
      <c r="AU9446" s="4"/>
      <c r="BA9446" s="4"/>
      <c r="BB9446" s="4"/>
    </row>
    <row r="9447" spans="15:54" x14ac:dyDescent="0.4">
      <c r="O9447" s="4"/>
      <c r="P9447" s="4"/>
      <c r="V9447" s="4"/>
      <c r="W9447" s="4"/>
      <c r="AG9447" s="9"/>
      <c r="AT9447" s="4"/>
      <c r="AU9447" s="4"/>
      <c r="BA9447" s="4"/>
      <c r="BB9447" s="4"/>
    </row>
    <row r="9448" spans="15:54" x14ac:dyDescent="0.4">
      <c r="O9448" s="4"/>
      <c r="P9448" s="4"/>
      <c r="V9448" s="4"/>
      <c r="W9448" s="4"/>
      <c r="AG9448" s="9"/>
      <c r="AT9448" s="4"/>
      <c r="AU9448" s="4"/>
      <c r="BA9448" s="4"/>
      <c r="BB9448" s="4"/>
    </row>
    <row r="9449" spans="15:54" x14ac:dyDescent="0.4">
      <c r="O9449" s="4"/>
      <c r="P9449" s="4"/>
      <c r="V9449" s="4"/>
      <c r="W9449" s="4"/>
      <c r="AG9449" s="9"/>
      <c r="AT9449" s="4"/>
      <c r="AU9449" s="4"/>
      <c r="BA9449" s="4"/>
      <c r="BB9449" s="4"/>
    </row>
    <row r="9450" spans="15:54" x14ac:dyDescent="0.4">
      <c r="O9450" s="4"/>
      <c r="P9450" s="4"/>
      <c r="V9450" s="4"/>
      <c r="W9450" s="4"/>
      <c r="AG9450" s="9"/>
      <c r="AT9450" s="4"/>
      <c r="AU9450" s="4"/>
      <c r="BA9450" s="4"/>
      <c r="BB9450" s="4"/>
    </row>
    <row r="9451" spans="15:54" x14ac:dyDescent="0.4">
      <c r="O9451" s="4"/>
      <c r="P9451" s="4"/>
      <c r="V9451" s="4"/>
      <c r="W9451" s="4"/>
      <c r="AG9451" s="9"/>
      <c r="AT9451" s="4"/>
      <c r="AU9451" s="4"/>
      <c r="BA9451" s="4"/>
      <c r="BB9451" s="4"/>
    </row>
    <row r="9452" spans="15:54" x14ac:dyDescent="0.4">
      <c r="O9452" s="4"/>
      <c r="P9452" s="4"/>
      <c r="V9452" s="4"/>
      <c r="W9452" s="4"/>
      <c r="AG9452" s="9"/>
      <c r="AT9452" s="4"/>
      <c r="AU9452" s="4"/>
      <c r="BA9452" s="4"/>
      <c r="BB9452" s="4"/>
    </row>
    <row r="9453" spans="15:54" x14ac:dyDescent="0.4">
      <c r="O9453" s="4"/>
      <c r="P9453" s="4"/>
      <c r="V9453" s="4"/>
      <c r="W9453" s="4"/>
      <c r="AG9453" s="9"/>
      <c r="AT9453" s="4"/>
      <c r="AU9453" s="4"/>
      <c r="BA9453" s="4"/>
      <c r="BB9453" s="4"/>
    </row>
    <row r="9454" spans="15:54" x14ac:dyDescent="0.4">
      <c r="O9454" s="4"/>
      <c r="P9454" s="4"/>
      <c r="V9454" s="4"/>
      <c r="W9454" s="4"/>
      <c r="AG9454" s="9"/>
      <c r="AT9454" s="4"/>
      <c r="AU9454" s="4"/>
      <c r="BA9454" s="4"/>
      <c r="BB9454" s="4"/>
    </row>
    <row r="9455" spans="15:54" x14ac:dyDescent="0.4">
      <c r="O9455" s="4"/>
      <c r="P9455" s="4"/>
      <c r="V9455" s="4"/>
      <c r="W9455" s="4"/>
      <c r="AG9455" s="9"/>
      <c r="AT9455" s="4"/>
      <c r="AU9455" s="4"/>
      <c r="BA9455" s="4"/>
      <c r="BB9455" s="4"/>
    </row>
    <row r="9456" spans="15:54" x14ac:dyDescent="0.4">
      <c r="O9456" s="4"/>
      <c r="P9456" s="4"/>
      <c r="V9456" s="4"/>
      <c r="W9456" s="4"/>
      <c r="AG9456" s="9"/>
      <c r="AT9456" s="4"/>
      <c r="AU9456" s="4"/>
      <c r="BA9456" s="4"/>
      <c r="BB9456" s="4"/>
    </row>
    <row r="9457" spans="15:54" x14ac:dyDescent="0.4">
      <c r="O9457" s="4"/>
      <c r="P9457" s="4"/>
      <c r="V9457" s="4"/>
      <c r="W9457" s="4"/>
      <c r="AG9457" s="9"/>
      <c r="AT9457" s="4"/>
      <c r="AU9457" s="4"/>
      <c r="BA9457" s="4"/>
      <c r="BB9457" s="4"/>
    </row>
    <row r="9458" spans="15:54" x14ac:dyDescent="0.4">
      <c r="O9458" s="4"/>
      <c r="P9458" s="4"/>
      <c r="V9458" s="4"/>
      <c r="W9458" s="4"/>
      <c r="AG9458" s="9"/>
      <c r="AT9458" s="4"/>
      <c r="AU9458" s="4"/>
      <c r="BA9458" s="4"/>
      <c r="BB9458" s="4"/>
    </row>
    <row r="9459" spans="15:54" x14ac:dyDescent="0.4">
      <c r="O9459" s="4"/>
      <c r="P9459" s="4"/>
      <c r="V9459" s="4"/>
      <c r="W9459" s="4"/>
      <c r="AG9459" s="9"/>
      <c r="AT9459" s="4"/>
      <c r="AU9459" s="4"/>
      <c r="BA9459" s="4"/>
      <c r="BB9459" s="4"/>
    </row>
    <row r="9460" spans="15:54" x14ac:dyDescent="0.4">
      <c r="O9460" s="4"/>
      <c r="P9460" s="4"/>
      <c r="V9460" s="4"/>
      <c r="W9460" s="4"/>
      <c r="AG9460" s="9"/>
      <c r="AT9460" s="4"/>
      <c r="AU9460" s="4"/>
      <c r="BA9460" s="4"/>
      <c r="BB9460" s="4"/>
    </row>
    <row r="9461" spans="15:54" x14ac:dyDescent="0.4">
      <c r="O9461" s="4"/>
      <c r="P9461" s="4"/>
      <c r="V9461" s="4"/>
      <c r="W9461" s="4"/>
      <c r="AG9461" s="9"/>
      <c r="AT9461" s="4"/>
      <c r="AU9461" s="4"/>
      <c r="BA9461" s="4"/>
      <c r="BB9461" s="4"/>
    </row>
    <row r="9462" spans="15:54" x14ac:dyDescent="0.4">
      <c r="O9462" s="4"/>
      <c r="P9462" s="4"/>
      <c r="V9462" s="4"/>
      <c r="W9462" s="4"/>
      <c r="AG9462" s="9"/>
      <c r="AT9462" s="4"/>
      <c r="AU9462" s="4"/>
      <c r="BA9462" s="4"/>
      <c r="BB9462" s="4"/>
    </row>
    <row r="9463" spans="15:54" x14ac:dyDescent="0.4">
      <c r="O9463" s="4"/>
      <c r="P9463" s="4"/>
      <c r="V9463" s="4"/>
      <c r="W9463" s="4"/>
      <c r="AG9463" s="9"/>
      <c r="AT9463" s="4"/>
      <c r="AU9463" s="4"/>
      <c r="BA9463" s="4"/>
      <c r="BB9463" s="4"/>
    </row>
    <row r="9464" spans="15:54" x14ac:dyDescent="0.4">
      <c r="O9464" s="4"/>
      <c r="P9464" s="4"/>
      <c r="V9464" s="4"/>
      <c r="W9464" s="4"/>
      <c r="AG9464" s="9"/>
      <c r="AT9464" s="4"/>
      <c r="AU9464" s="4"/>
      <c r="BA9464" s="4"/>
      <c r="BB9464" s="4"/>
    </row>
    <row r="9465" spans="15:54" x14ac:dyDescent="0.4">
      <c r="O9465" s="4"/>
      <c r="P9465" s="4"/>
      <c r="V9465" s="4"/>
      <c r="W9465" s="4"/>
      <c r="AG9465" s="9"/>
      <c r="AT9465" s="4"/>
      <c r="AU9465" s="4"/>
      <c r="BA9465" s="4"/>
      <c r="BB9465" s="4"/>
    </row>
    <row r="9466" spans="15:54" x14ac:dyDescent="0.4">
      <c r="O9466" s="4"/>
      <c r="P9466" s="4"/>
      <c r="V9466" s="4"/>
      <c r="W9466" s="4"/>
      <c r="AG9466" s="9"/>
      <c r="AT9466" s="4"/>
      <c r="AU9466" s="4"/>
      <c r="BA9466" s="4"/>
      <c r="BB9466" s="4"/>
    </row>
    <row r="9467" spans="15:54" x14ac:dyDescent="0.4">
      <c r="O9467" s="4"/>
      <c r="P9467" s="4"/>
      <c r="V9467" s="4"/>
      <c r="W9467" s="4"/>
      <c r="AG9467" s="9"/>
      <c r="AT9467" s="4"/>
      <c r="AU9467" s="4"/>
      <c r="BA9467" s="4"/>
      <c r="BB9467" s="4"/>
    </row>
    <row r="9468" spans="15:54" x14ac:dyDescent="0.4">
      <c r="O9468" s="4"/>
      <c r="P9468" s="4"/>
      <c r="V9468" s="4"/>
      <c r="W9468" s="4"/>
      <c r="AG9468" s="9"/>
      <c r="AT9468" s="4"/>
      <c r="AU9468" s="4"/>
      <c r="BA9468" s="4"/>
      <c r="BB9468" s="4"/>
    </row>
    <row r="9469" spans="15:54" x14ac:dyDescent="0.4">
      <c r="O9469" s="4"/>
      <c r="P9469" s="4"/>
      <c r="V9469" s="4"/>
      <c r="W9469" s="4"/>
      <c r="AG9469" s="9"/>
      <c r="AT9469" s="4"/>
      <c r="AU9469" s="4"/>
      <c r="BA9469" s="4"/>
      <c r="BB9469" s="4"/>
    </row>
    <row r="9470" spans="15:54" x14ac:dyDescent="0.4">
      <c r="O9470" s="4"/>
      <c r="P9470" s="4"/>
      <c r="V9470" s="4"/>
      <c r="W9470" s="4"/>
      <c r="AG9470" s="9"/>
      <c r="AT9470" s="4"/>
      <c r="AU9470" s="4"/>
      <c r="BA9470" s="4"/>
      <c r="BB9470" s="4"/>
    </row>
    <row r="9471" spans="15:54" x14ac:dyDescent="0.4">
      <c r="O9471" s="4"/>
      <c r="P9471" s="4"/>
      <c r="V9471" s="4"/>
      <c r="W9471" s="4"/>
      <c r="AG9471" s="9"/>
      <c r="AT9471" s="4"/>
      <c r="AU9471" s="4"/>
      <c r="BA9471" s="4"/>
      <c r="BB9471" s="4"/>
    </row>
    <row r="9472" spans="15:54" x14ac:dyDescent="0.4">
      <c r="O9472" s="4"/>
      <c r="P9472" s="4"/>
      <c r="V9472" s="4"/>
      <c r="W9472" s="4"/>
      <c r="AG9472" s="9"/>
      <c r="AT9472" s="4"/>
      <c r="AU9472" s="4"/>
      <c r="BA9472" s="4"/>
      <c r="BB9472" s="4"/>
    </row>
    <row r="9473" spans="15:54" x14ac:dyDescent="0.4">
      <c r="O9473" s="4"/>
      <c r="P9473" s="4"/>
      <c r="V9473" s="4"/>
      <c r="W9473" s="4"/>
      <c r="AG9473" s="9"/>
      <c r="AT9473" s="4"/>
      <c r="AU9473" s="4"/>
      <c r="BA9473" s="4"/>
      <c r="BB9473" s="4"/>
    </row>
    <row r="9474" spans="15:54" x14ac:dyDescent="0.4">
      <c r="O9474" s="4"/>
      <c r="P9474" s="4"/>
      <c r="V9474" s="4"/>
      <c r="W9474" s="4"/>
      <c r="AG9474" s="9"/>
      <c r="AT9474" s="4"/>
      <c r="AU9474" s="4"/>
      <c r="BA9474" s="4"/>
      <c r="BB9474" s="4"/>
    </row>
    <row r="9475" spans="15:54" x14ac:dyDescent="0.4">
      <c r="O9475" s="4"/>
      <c r="P9475" s="4"/>
      <c r="V9475" s="4"/>
      <c r="W9475" s="4"/>
      <c r="AG9475" s="9"/>
      <c r="AT9475" s="4"/>
      <c r="AU9475" s="4"/>
      <c r="BA9475" s="4"/>
      <c r="BB9475" s="4"/>
    </row>
    <row r="9476" spans="15:54" x14ac:dyDescent="0.4">
      <c r="O9476" s="4"/>
      <c r="P9476" s="4"/>
      <c r="V9476" s="4"/>
      <c r="W9476" s="4"/>
      <c r="AG9476" s="9"/>
      <c r="AT9476" s="4"/>
      <c r="AU9476" s="4"/>
      <c r="BA9476" s="4"/>
      <c r="BB9476" s="4"/>
    </row>
    <row r="9477" spans="15:54" x14ac:dyDescent="0.4">
      <c r="O9477" s="4"/>
      <c r="P9477" s="4"/>
      <c r="V9477" s="4"/>
      <c r="W9477" s="4"/>
      <c r="AG9477" s="9"/>
      <c r="AT9477" s="4"/>
      <c r="AU9477" s="4"/>
      <c r="BA9477" s="4"/>
      <c r="BB9477" s="4"/>
    </row>
    <row r="9478" spans="15:54" x14ac:dyDescent="0.4">
      <c r="O9478" s="4"/>
      <c r="P9478" s="4"/>
      <c r="V9478" s="4"/>
      <c r="W9478" s="4"/>
      <c r="AG9478" s="9"/>
      <c r="AT9478" s="4"/>
      <c r="AU9478" s="4"/>
      <c r="BA9478" s="4"/>
      <c r="BB9478" s="4"/>
    </row>
    <row r="9479" spans="15:54" x14ac:dyDescent="0.4">
      <c r="O9479" s="4"/>
      <c r="P9479" s="4"/>
      <c r="V9479" s="4"/>
      <c r="W9479" s="4"/>
      <c r="AG9479" s="9"/>
      <c r="AT9479" s="4"/>
      <c r="AU9479" s="4"/>
      <c r="BA9479" s="4"/>
      <c r="BB9479" s="4"/>
    </row>
    <row r="9480" spans="15:54" x14ac:dyDescent="0.4">
      <c r="O9480" s="4"/>
      <c r="P9480" s="4"/>
      <c r="V9480" s="4"/>
      <c r="W9480" s="4"/>
      <c r="AG9480" s="9"/>
      <c r="AT9480" s="4"/>
      <c r="AU9480" s="4"/>
      <c r="BA9480" s="4"/>
      <c r="BB9480" s="4"/>
    </row>
    <row r="9481" spans="15:54" x14ac:dyDescent="0.4">
      <c r="O9481" s="4"/>
      <c r="P9481" s="4"/>
      <c r="V9481" s="4"/>
      <c r="W9481" s="4"/>
      <c r="AG9481" s="9"/>
      <c r="AT9481" s="4"/>
      <c r="AU9481" s="4"/>
      <c r="BA9481" s="4"/>
      <c r="BB9481" s="4"/>
    </row>
    <row r="9482" spans="15:54" x14ac:dyDescent="0.4">
      <c r="O9482" s="4"/>
      <c r="P9482" s="4"/>
      <c r="V9482" s="4"/>
      <c r="W9482" s="4"/>
      <c r="AG9482" s="9"/>
      <c r="AT9482" s="4"/>
      <c r="AU9482" s="4"/>
      <c r="BA9482" s="4"/>
      <c r="BB9482" s="4"/>
    </row>
    <row r="9483" spans="15:54" x14ac:dyDescent="0.4">
      <c r="O9483" s="4"/>
      <c r="P9483" s="4"/>
      <c r="V9483" s="4"/>
      <c r="W9483" s="4"/>
      <c r="AG9483" s="9"/>
      <c r="AT9483" s="4"/>
      <c r="AU9483" s="4"/>
      <c r="BA9483" s="4"/>
      <c r="BB9483" s="4"/>
    </row>
    <row r="9484" spans="15:54" x14ac:dyDescent="0.4">
      <c r="O9484" s="4"/>
      <c r="P9484" s="4"/>
      <c r="V9484" s="4"/>
      <c r="W9484" s="4"/>
      <c r="AG9484" s="9"/>
      <c r="AT9484" s="4"/>
      <c r="AU9484" s="4"/>
      <c r="BA9484" s="4"/>
      <c r="BB9484" s="4"/>
    </row>
    <row r="9485" spans="15:54" x14ac:dyDescent="0.4">
      <c r="O9485" s="4"/>
      <c r="P9485" s="4"/>
      <c r="V9485" s="4"/>
      <c r="W9485" s="4"/>
      <c r="AG9485" s="9"/>
      <c r="AT9485" s="4"/>
      <c r="AU9485" s="4"/>
      <c r="BA9485" s="4"/>
      <c r="BB9485" s="4"/>
    </row>
    <row r="9486" spans="15:54" x14ac:dyDescent="0.4">
      <c r="O9486" s="4"/>
      <c r="P9486" s="4"/>
      <c r="V9486" s="4"/>
      <c r="W9486" s="4"/>
      <c r="AG9486" s="9"/>
      <c r="AT9486" s="4"/>
      <c r="AU9486" s="4"/>
      <c r="BA9486" s="4"/>
      <c r="BB9486" s="4"/>
    </row>
    <row r="9487" spans="15:54" x14ac:dyDescent="0.4">
      <c r="O9487" s="4"/>
      <c r="P9487" s="4"/>
      <c r="V9487" s="4"/>
      <c r="W9487" s="4"/>
      <c r="AG9487" s="9"/>
      <c r="AT9487" s="4"/>
      <c r="AU9487" s="4"/>
      <c r="BA9487" s="4"/>
      <c r="BB9487" s="4"/>
    </row>
    <row r="9488" spans="15:54" x14ac:dyDescent="0.4">
      <c r="O9488" s="4"/>
      <c r="P9488" s="4"/>
      <c r="V9488" s="4"/>
      <c r="W9488" s="4"/>
      <c r="AG9488" s="9"/>
      <c r="AT9488" s="4"/>
      <c r="AU9488" s="4"/>
      <c r="BA9488" s="4"/>
      <c r="BB9488" s="4"/>
    </row>
    <row r="9489" spans="15:54" x14ac:dyDescent="0.4">
      <c r="O9489" s="4"/>
      <c r="P9489" s="4"/>
      <c r="V9489" s="4"/>
      <c r="W9489" s="4"/>
      <c r="AG9489" s="9"/>
      <c r="AT9489" s="4"/>
      <c r="AU9489" s="4"/>
      <c r="BA9489" s="4"/>
      <c r="BB9489" s="4"/>
    </row>
    <row r="9490" spans="15:54" x14ac:dyDescent="0.4">
      <c r="O9490" s="4"/>
      <c r="P9490" s="4"/>
      <c r="V9490" s="4"/>
      <c r="W9490" s="4"/>
      <c r="AG9490" s="9"/>
      <c r="AT9490" s="4"/>
      <c r="AU9490" s="4"/>
      <c r="BA9490" s="4"/>
      <c r="BB9490" s="4"/>
    </row>
    <row r="9491" spans="15:54" x14ac:dyDescent="0.4">
      <c r="O9491" s="4"/>
      <c r="P9491" s="4"/>
      <c r="V9491" s="4"/>
      <c r="W9491" s="4"/>
      <c r="AG9491" s="9"/>
      <c r="AT9491" s="4"/>
      <c r="AU9491" s="4"/>
      <c r="BA9491" s="4"/>
      <c r="BB9491" s="4"/>
    </row>
    <row r="9492" spans="15:54" x14ac:dyDescent="0.4">
      <c r="O9492" s="4"/>
      <c r="P9492" s="4"/>
      <c r="V9492" s="4"/>
      <c r="W9492" s="4"/>
      <c r="AG9492" s="9"/>
      <c r="AT9492" s="4"/>
      <c r="AU9492" s="4"/>
      <c r="BA9492" s="4"/>
      <c r="BB9492" s="4"/>
    </row>
    <row r="9493" spans="15:54" x14ac:dyDescent="0.4">
      <c r="O9493" s="4"/>
      <c r="P9493" s="4"/>
      <c r="V9493" s="4"/>
      <c r="W9493" s="4"/>
      <c r="AG9493" s="9"/>
      <c r="AT9493" s="4"/>
      <c r="AU9493" s="4"/>
      <c r="BA9493" s="4"/>
      <c r="BB9493" s="4"/>
    </row>
    <row r="9494" spans="15:54" x14ac:dyDescent="0.4">
      <c r="O9494" s="4"/>
      <c r="P9494" s="4"/>
      <c r="V9494" s="4"/>
      <c r="W9494" s="4"/>
      <c r="AG9494" s="9"/>
      <c r="AT9494" s="4"/>
      <c r="AU9494" s="4"/>
      <c r="BA9494" s="4"/>
      <c r="BB9494" s="4"/>
    </row>
    <row r="9495" spans="15:54" x14ac:dyDescent="0.4">
      <c r="O9495" s="4"/>
      <c r="P9495" s="4"/>
      <c r="V9495" s="4"/>
      <c r="W9495" s="4"/>
      <c r="AG9495" s="9"/>
      <c r="AT9495" s="4"/>
      <c r="AU9495" s="4"/>
      <c r="BA9495" s="4"/>
      <c r="BB9495" s="4"/>
    </row>
    <row r="9496" spans="15:54" x14ac:dyDescent="0.4">
      <c r="O9496" s="4"/>
      <c r="P9496" s="4"/>
      <c r="V9496" s="4"/>
      <c r="W9496" s="4"/>
      <c r="AG9496" s="9"/>
      <c r="AT9496" s="4"/>
      <c r="AU9496" s="4"/>
      <c r="BA9496" s="4"/>
      <c r="BB9496" s="4"/>
    </row>
    <row r="9497" spans="15:54" x14ac:dyDescent="0.4">
      <c r="O9497" s="4"/>
      <c r="P9497" s="4"/>
      <c r="V9497" s="4"/>
      <c r="W9497" s="4"/>
      <c r="AG9497" s="9"/>
      <c r="AT9497" s="4"/>
      <c r="AU9497" s="4"/>
      <c r="BA9497" s="4"/>
      <c r="BB9497" s="4"/>
    </row>
    <row r="9498" spans="15:54" x14ac:dyDescent="0.4">
      <c r="O9498" s="4"/>
      <c r="P9498" s="4"/>
      <c r="V9498" s="4"/>
      <c r="W9498" s="4"/>
      <c r="AG9498" s="9"/>
      <c r="AT9498" s="4"/>
      <c r="AU9498" s="4"/>
      <c r="BA9498" s="4"/>
      <c r="BB9498" s="4"/>
    </row>
    <row r="9499" spans="15:54" x14ac:dyDescent="0.4">
      <c r="O9499" s="4"/>
      <c r="P9499" s="4"/>
      <c r="V9499" s="4"/>
      <c r="W9499" s="4"/>
      <c r="AG9499" s="9"/>
      <c r="AT9499" s="4"/>
      <c r="AU9499" s="4"/>
      <c r="BA9499" s="4"/>
      <c r="BB9499" s="4"/>
    </row>
    <row r="9500" spans="15:54" x14ac:dyDescent="0.4">
      <c r="O9500" s="4"/>
      <c r="P9500" s="4"/>
      <c r="V9500" s="4"/>
      <c r="W9500" s="4"/>
      <c r="AG9500" s="9"/>
      <c r="AT9500" s="4"/>
      <c r="AU9500" s="4"/>
      <c r="BA9500" s="4"/>
      <c r="BB9500" s="4"/>
    </row>
    <row r="9501" spans="15:54" x14ac:dyDescent="0.4">
      <c r="O9501" s="4"/>
      <c r="P9501" s="4"/>
      <c r="V9501" s="4"/>
      <c r="W9501" s="4"/>
      <c r="AG9501" s="9"/>
      <c r="AT9501" s="4"/>
      <c r="AU9501" s="4"/>
      <c r="BA9501" s="4"/>
      <c r="BB9501" s="4"/>
    </row>
    <row r="9502" spans="15:54" x14ac:dyDescent="0.4">
      <c r="O9502" s="4"/>
      <c r="P9502" s="4"/>
      <c r="V9502" s="4"/>
      <c r="W9502" s="4"/>
      <c r="AG9502" s="9"/>
      <c r="AT9502" s="4"/>
      <c r="AU9502" s="4"/>
      <c r="BA9502" s="4"/>
      <c r="BB9502" s="4"/>
    </row>
    <row r="9503" spans="15:54" x14ac:dyDescent="0.4">
      <c r="O9503" s="4"/>
      <c r="P9503" s="4"/>
      <c r="V9503" s="4"/>
      <c r="W9503" s="4"/>
      <c r="AT9503" s="4"/>
      <c r="AU9503" s="4"/>
      <c r="BA9503" s="4"/>
      <c r="BB9503" s="4"/>
    </row>
    <row r="9504" spans="15:54" x14ac:dyDescent="0.4">
      <c r="O9504" s="4"/>
      <c r="P9504" s="4"/>
      <c r="V9504" s="4"/>
      <c r="W9504" s="4"/>
      <c r="AG9504" s="9"/>
      <c r="AT9504" s="4"/>
      <c r="AU9504" s="4"/>
      <c r="BA9504" s="4"/>
      <c r="BB9504" s="4"/>
    </row>
    <row r="9505" spans="15:54" x14ac:dyDescent="0.4">
      <c r="O9505" s="4"/>
      <c r="P9505" s="4"/>
      <c r="V9505" s="4"/>
      <c r="W9505" s="4"/>
      <c r="AG9505" s="9"/>
      <c r="AT9505" s="4"/>
      <c r="AU9505" s="4"/>
      <c r="BA9505" s="4"/>
      <c r="BB9505" s="4"/>
    </row>
    <row r="9506" spans="15:54" x14ac:dyDescent="0.4">
      <c r="O9506" s="4"/>
      <c r="P9506" s="4"/>
      <c r="V9506" s="4"/>
      <c r="W9506" s="4"/>
      <c r="AG9506" s="9"/>
      <c r="AT9506" s="4"/>
      <c r="AU9506" s="4"/>
      <c r="BA9506" s="4"/>
      <c r="BB9506" s="4"/>
    </row>
    <row r="9507" spans="15:54" x14ac:dyDescent="0.4">
      <c r="O9507" s="4"/>
      <c r="P9507" s="4"/>
      <c r="V9507" s="4"/>
      <c r="W9507" s="4"/>
      <c r="AG9507" s="9"/>
      <c r="AT9507" s="4"/>
      <c r="AU9507" s="4"/>
      <c r="BA9507" s="4"/>
      <c r="BB9507" s="4"/>
    </row>
    <row r="9508" spans="15:54" x14ac:dyDescent="0.4">
      <c r="O9508" s="4"/>
      <c r="P9508" s="4"/>
      <c r="V9508" s="4"/>
      <c r="W9508" s="4"/>
      <c r="AG9508" s="9"/>
      <c r="AT9508" s="4"/>
      <c r="AU9508" s="4"/>
      <c r="BA9508" s="4"/>
      <c r="BB9508" s="4"/>
    </row>
    <row r="9509" spans="15:54" x14ac:dyDescent="0.4">
      <c r="O9509" s="4"/>
      <c r="P9509" s="4"/>
      <c r="V9509" s="4"/>
      <c r="W9509" s="4"/>
      <c r="AG9509" s="9"/>
      <c r="AT9509" s="4"/>
      <c r="AU9509" s="4"/>
      <c r="BA9509" s="4"/>
      <c r="BB9509" s="4"/>
    </row>
    <row r="9510" spans="15:54" x14ac:dyDescent="0.4">
      <c r="O9510" s="4"/>
      <c r="P9510" s="4"/>
      <c r="V9510" s="4"/>
      <c r="W9510" s="4"/>
      <c r="AG9510" s="9"/>
      <c r="AT9510" s="4"/>
      <c r="AU9510" s="4"/>
      <c r="BA9510" s="4"/>
      <c r="BB9510" s="4"/>
    </row>
    <row r="9511" spans="15:54" x14ac:dyDescent="0.4">
      <c r="O9511" s="4"/>
      <c r="P9511" s="4"/>
      <c r="V9511" s="4"/>
      <c r="W9511" s="4"/>
      <c r="AG9511" s="9"/>
      <c r="AT9511" s="4"/>
      <c r="AU9511" s="4"/>
      <c r="BA9511" s="4"/>
      <c r="BB9511" s="4"/>
    </row>
    <row r="9512" spans="15:54" x14ac:dyDescent="0.4">
      <c r="O9512" s="4"/>
      <c r="P9512" s="4"/>
      <c r="V9512" s="4"/>
      <c r="W9512" s="4"/>
      <c r="AG9512" s="9"/>
      <c r="AT9512" s="4"/>
      <c r="AU9512" s="4"/>
      <c r="BA9512" s="4"/>
      <c r="BB9512" s="4"/>
    </row>
    <row r="9513" spans="15:54" x14ac:dyDescent="0.4">
      <c r="O9513" s="4"/>
      <c r="P9513" s="4"/>
      <c r="V9513" s="4"/>
      <c r="W9513" s="4"/>
      <c r="AG9513" s="9"/>
      <c r="AT9513" s="4"/>
      <c r="AU9513" s="4"/>
      <c r="BA9513" s="4"/>
      <c r="BB9513" s="4"/>
    </row>
    <row r="9514" spans="15:54" x14ac:dyDescent="0.4">
      <c r="O9514" s="4"/>
      <c r="P9514" s="4"/>
      <c r="V9514" s="4"/>
      <c r="W9514" s="4"/>
      <c r="AG9514" s="9"/>
      <c r="AT9514" s="4"/>
      <c r="AU9514" s="4"/>
      <c r="BA9514" s="4"/>
      <c r="BB9514" s="4"/>
    </row>
    <row r="9515" spans="15:54" x14ac:dyDescent="0.4">
      <c r="O9515" s="4"/>
      <c r="P9515" s="4"/>
      <c r="V9515" s="4"/>
      <c r="W9515" s="4"/>
      <c r="AG9515" s="9"/>
      <c r="AT9515" s="4"/>
      <c r="AU9515" s="4"/>
      <c r="BA9515" s="4"/>
      <c r="BB9515" s="4"/>
    </row>
    <row r="9516" spans="15:54" x14ac:dyDescent="0.4">
      <c r="O9516" s="4"/>
      <c r="P9516" s="4"/>
      <c r="V9516" s="4"/>
      <c r="W9516" s="4"/>
      <c r="AG9516" s="9"/>
      <c r="AT9516" s="4"/>
      <c r="AU9516" s="4"/>
      <c r="BA9516" s="4"/>
      <c r="BB9516" s="4"/>
    </row>
    <row r="9517" spans="15:54" x14ac:dyDescent="0.4">
      <c r="O9517" s="4"/>
      <c r="P9517" s="4"/>
      <c r="V9517" s="4"/>
      <c r="W9517" s="4"/>
      <c r="AG9517" s="9"/>
      <c r="AT9517" s="4"/>
      <c r="AU9517" s="4"/>
      <c r="BA9517" s="4"/>
      <c r="BB9517" s="4"/>
    </row>
    <row r="9518" spans="15:54" x14ac:dyDescent="0.4">
      <c r="O9518" s="4"/>
      <c r="P9518" s="4"/>
      <c r="V9518" s="4"/>
      <c r="W9518" s="4"/>
      <c r="AG9518" s="9"/>
      <c r="AT9518" s="4"/>
      <c r="AU9518" s="4"/>
      <c r="BA9518" s="4"/>
      <c r="BB9518" s="4"/>
    </row>
    <row r="9519" spans="15:54" x14ac:dyDescent="0.4">
      <c r="O9519" s="4"/>
      <c r="P9519" s="4"/>
      <c r="V9519" s="4"/>
      <c r="W9519" s="4"/>
      <c r="AG9519" s="9"/>
      <c r="AT9519" s="4"/>
      <c r="AU9519" s="4"/>
      <c r="BA9519" s="4"/>
      <c r="BB9519" s="4"/>
    </row>
    <row r="9520" spans="15:54" x14ac:dyDescent="0.4">
      <c r="O9520" s="4"/>
      <c r="P9520" s="4"/>
      <c r="V9520" s="4"/>
      <c r="W9520" s="4"/>
      <c r="AG9520" s="9"/>
      <c r="AT9520" s="4"/>
      <c r="AU9520" s="4"/>
      <c r="BA9520" s="4"/>
      <c r="BB9520" s="4"/>
    </row>
    <row r="9521" spans="15:54" x14ac:dyDescent="0.4">
      <c r="O9521" s="4"/>
      <c r="P9521" s="4"/>
      <c r="V9521" s="4"/>
      <c r="W9521" s="4"/>
      <c r="AG9521" s="9"/>
      <c r="AT9521" s="4"/>
      <c r="AU9521" s="4"/>
      <c r="BA9521" s="4"/>
      <c r="BB9521" s="4"/>
    </row>
    <row r="9522" spans="15:54" x14ac:dyDescent="0.4">
      <c r="O9522" s="4"/>
      <c r="P9522" s="4"/>
      <c r="V9522" s="4"/>
      <c r="W9522" s="4"/>
      <c r="AG9522" s="9"/>
      <c r="AT9522" s="4"/>
      <c r="AU9522" s="4"/>
      <c r="BA9522" s="4"/>
      <c r="BB9522" s="4"/>
    </row>
    <row r="9523" spans="15:54" x14ac:dyDescent="0.4">
      <c r="O9523" s="4"/>
      <c r="P9523" s="4"/>
      <c r="V9523" s="4"/>
      <c r="W9523" s="4"/>
      <c r="AT9523" s="4"/>
      <c r="AU9523" s="4"/>
      <c r="BA9523" s="4"/>
      <c r="BB9523" s="4"/>
    </row>
    <row r="9524" spans="15:54" x14ac:dyDescent="0.4">
      <c r="O9524" s="4"/>
      <c r="P9524" s="4"/>
      <c r="V9524" s="4"/>
      <c r="W9524" s="4"/>
      <c r="AG9524" s="9"/>
      <c r="AT9524" s="4"/>
      <c r="AU9524" s="4"/>
      <c r="BA9524" s="4"/>
      <c r="BB9524" s="4"/>
    </row>
    <row r="9525" spans="15:54" x14ac:dyDescent="0.4">
      <c r="O9525" s="4"/>
      <c r="P9525" s="4"/>
      <c r="V9525" s="4"/>
      <c r="W9525" s="4"/>
      <c r="AG9525" s="9"/>
      <c r="AT9525" s="4"/>
      <c r="AU9525" s="4"/>
      <c r="BA9525" s="4"/>
      <c r="BB9525" s="4"/>
    </row>
    <row r="9526" spans="15:54" x14ac:dyDescent="0.4">
      <c r="O9526" s="4"/>
      <c r="P9526" s="4"/>
      <c r="V9526" s="4"/>
      <c r="W9526" s="4"/>
      <c r="AG9526" s="9"/>
      <c r="AT9526" s="4"/>
      <c r="AU9526" s="4"/>
      <c r="BA9526" s="4"/>
      <c r="BB9526" s="4"/>
    </row>
    <row r="9527" spans="15:54" x14ac:dyDescent="0.4">
      <c r="O9527" s="4"/>
      <c r="P9527" s="4"/>
      <c r="V9527" s="4"/>
      <c r="W9527" s="4"/>
      <c r="AG9527" s="9"/>
      <c r="AT9527" s="4"/>
      <c r="AU9527" s="4"/>
      <c r="BA9527" s="4"/>
      <c r="BB9527" s="4"/>
    </row>
    <row r="9528" spans="15:54" x14ac:dyDescent="0.4">
      <c r="O9528" s="4"/>
      <c r="P9528" s="4"/>
      <c r="V9528" s="4"/>
      <c r="W9528" s="4"/>
      <c r="AG9528" s="9"/>
      <c r="AT9528" s="4"/>
      <c r="AU9528" s="4"/>
      <c r="BA9528" s="4"/>
      <c r="BB9528" s="4"/>
    </row>
    <row r="9529" spans="15:54" x14ac:dyDescent="0.4">
      <c r="O9529" s="4"/>
      <c r="P9529" s="4"/>
      <c r="V9529" s="4"/>
      <c r="W9529" s="4"/>
      <c r="AG9529" s="9"/>
      <c r="AT9529" s="4"/>
      <c r="AU9529" s="4"/>
      <c r="BA9529" s="4"/>
      <c r="BB9529" s="4"/>
    </row>
    <row r="9530" spans="15:54" x14ac:dyDescent="0.4">
      <c r="O9530" s="4"/>
      <c r="P9530" s="4"/>
      <c r="V9530" s="4"/>
      <c r="W9530" s="4"/>
      <c r="AG9530" s="9"/>
      <c r="AT9530" s="4"/>
      <c r="AU9530" s="4"/>
      <c r="BA9530" s="4"/>
      <c r="BB9530" s="4"/>
    </row>
    <row r="9531" spans="15:54" x14ac:dyDescent="0.4">
      <c r="O9531" s="4"/>
      <c r="P9531" s="4"/>
      <c r="V9531" s="4"/>
      <c r="W9531" s="4"/>
      <c r="AG9531" s="9"/>
      <c r="AT9531" s="4"/>
      <c r="AU9531" s="4"/>
      <c r="BA9531" s="4"/>
      <c r="BB9531" s="4"/>
    </row>
    <row r="9532" spans="15:54" x14ac:dyDescent="0.4">
      <c r="O9532" s="4"/>
      <c r="P9532" s="4"/>
      <c r="V9532" s="4"/>
      <c r="W9532" s="4"/>
      <c r="AG9532" s="9"/>
      <c r="AT9532" s="4"/>
      <c r="AU9532" s="4"/>
      <c r="BA9532" s="4"/>
      <c r="BB9532" s="4"/>
    </row>
    <row r="9533" spans="15:54" x14ac:dyDescent="0.4">
      <c r="O9533" s="4"/>
      <c r="P9533" s="4"/>
      <c r="V9533" s="4"/>
      <c r="W9533" s="4"/>
      <c r="AG9533" s="9"/>
      <c r="AT9533" s="4"/>
      <c r="AU9533" s="4"/>
      <c r="BA9533" s="4"/>
      <c r="BB9533" s="4"/>
    </row>
    <row r="9534" spans="15:54" x14ac:dyDescent="0.4">
      <c r="O9534" s="4"/>
      <c r="P9534" s="4"/>
      <c r="V9534" s="4"/>
      <c r="W9534" s="4"/>
      <c r="AG9534" s="9"/>
      <c r="AT9534" s="4"/>
      <c r="AU9534" s="4"/>
      <c r="BA9534" s="4"/>
      <c r="BB9534" s="4"/>
    </row>
    <row r="9535" spans="15:54" x14ac:dyDescent="0.4">
      <c r="O9535" s="4"/>
      <c r="P9535" s="4"/>
      <c r="V9535" s="4"/>
      <c r="W9535" s="4"/>
      <c r="AG9535" s="9"/>
      <c r="AT9535" s="4"/>
      <c r="AU9535" s="4"/>
      <c r="BA9535" s="4"/>
      <c r="BB9535" s="4"/>
    </row>
    <row r="9536" spans="15:54" x14ac:dyDescent="0.4">
      <c r="O9536" s="4"/>
      <c r="P9536" s="4"/>
      <c r="V9536" s="4"/>
      <c r="W9536" s="4"/>
      <c r="AG9536" s="9"/>
      <c r="AT9536" s="4"/>
      <c r="AU9536" s="4"/>
      <c r="BA9536" s="4"/>
      <c r="BB9536" s="4"/>
    </row>
    <row r="9537" spans="15:54" x14ac:dyDescent="0.4">
      <c r="O9537" s="4"/>
      <c r="P9537" s="4"/>
      <c r="V9537" s="4"/>
      <c r="W9537" s="4"/>
      <c r="AG9537" s="9"/>
      <c r="AT9537" s="4"/>
      <c r="AU9537" s="4"/>
      <c r="BA9537" s="4"/>
      <c r="BB9537" s="4"/>
    </row>
    <row r="9538" spans="15:54" x14ac:dyDescent="0.4">
      <c r="O9538" s="4"/>
      <c r="P9538" s="4"/>
      <c r="V9538" s="4"/>
      <c r="W9538" s="4"/>
      <c r="AG9538" s="9"/>
      <c r="AT9538" s="4"/>
      <c r="AU9538" s="4"/>
      <c r="BA9538" s="4"/>
      <c r="BB9538" s="4"/>
    </row>
    <row r="9539" spans="15:54" x14ac:dyDescent="0.4">
      <c r="O9539" s="4"/>
      <c r="P9539" s="4"/>
      <c r="V9539" s="4"/>
      <c r="W9539" s="4"/>
      <c r="AG9539" s="9"/>
      <c r="AT9539" s="4"/>
      <c r="AU9539" s="4"/>
      <c r="BA9539" s="4"/>
      <c r="BB9539" s="4"/>
    </row>
    <row r="9540" spans="15:54" x14ac:dyDescent="0.4">
      <c r="O9540" s="4"/>
      <c r="P9540" s="4"/>
      <c r="V9540" s="4"/>
      <c r="W9540" s="4"/>
      <c r="AG9540" s="9"/>
      <c r="AT9540" s="4"/>
      <c r="AU9540" s="4"/>
      <c r="BA9540" s="4"/>
      <c r="BB9540" s="4"/>
    </row>
    <row r="9541" spans="15:54" x14ac:dyDescent="0.4">
      <c r="O9541" s="4"/>
      <c r="P9541" s="4"/>
      <c r="V9541" s="4"/>
      <c r="W9541" s="4"/>
      <c r="AG9541" s="9"/>
      <c r="AT9541" s="4"/>
      <c r="AU9541" s="4"/>
      <c r="BA9541" s="4"/>
      <c r="BB9541" s="4"/>
    </row>
    <row r="9542" spans="15:54" x14ac:dyDescent="0.4">
      <c r="O9542" s="4"/>
      <c r="P9542" s="4"/>
      <c r="V9542" s="4"/>
      <c r="W9542" s="4"/>
      <c r="AG9542" s="9"/>
      <c r="AT9542" s="4"/>
      <c r="AU9542" s="4"/>
      <c r="BA9542" s="4"/>
      <c r="BB9542" s="4"/>
    </row>
    <row r="9543" spans="15:54" x14ac:dyDescent="0.4">
      <c r="O9543" s="4"/>
      <c r="P9543" s="4"/>
      <c r="V9543" s="4"/>
      <c r="W9543" s="4"/>
      <c r="AG9543" s="9"/>
      <c r="AT9543" s="4"/>
      <c r="AU9543" s="4"/>
      <c r="BA9543" s="4"/>
      <c r="BB9543" s="4"/>
    </row>
    <row r="9544" spans="15:54" x14ac:dyDescent="0.4">
      <c r="O9544" s="4"/>
      <c r="P9544" s="4"/>
      <c r="V9544" s="4"/>
      <c r="W9544" s="4"/>
      <c r="AG9544" s="9"/>
      <c r="AT9544" s="4"/>
      <c r="AU9544" s="4"/>
      <c r="BA9544" s="4"/>
      <c r="BB9544" s="4"/>
    </row>
    <row r="9545" spans="15:54" x14ac:dyDescent="0.4">
      <c r="O9545" s="4"/>
      <c r="P9545" s="4"/>
      <c r="V9545" s="4"/>
      <c r="W9545" s="4"/>
      <c r="AG9545" s="9"/>
      <c r="AT9545" s="4"/>
      <c r="AU9545" s="4"/>
      <c r="BA9545" s="4"/>
      <c r="BB9545" s="4"/>
    </row>
    <row r="9546" spans="15:54" x14ac:dyDescent="0.4">
      <c r="O9546" s="4"/>
      <c r="P9546" s="4"/>
      <c r="V9546" s="4"/>
      <c r="W9546" s="4"/>
      <c r="AG9546" s="9"/>
      <c r="AT9546" s="4"/>
      <c r="AU9546" s="4"/>
      <c r="BA9546" s="4"/>
      <c r="BB9546" s="4"/>
    </row>
    <row r="9547" spans="15:54" x14ac:dyDescent="0.4">
      <c r="O9547" s="4"/>
      <c r="P9547" s="4"/>
      <c r="V9547" s="4"/>
      <c r="W9547" s="4"/>
      <c r="AG9547" s="9"/>
      <c r="AT9547" s="4"/>
      <c r="AU9547" s="4"/>
      <c r="BA9547" s="4"/>
      <c r="BB9547" s="4"/>
    </row>
    <row r="9548" spans="15:54" x14ac:dyDescent="0.4">
      <c r="O9548" s="4"/>
      <c r="P9548" s="4"/>
      <c r="V9548" s="4"/>
      <c r="W9548" s="4"/>
      <c r="AG9548" s="9"/>
      <c r="AT9548" s="4"/>
      <c r="AU9548" s="4"/>
      <c r="BA9548" s="4"/>
      <c r="BB9548" s="4"/>
    </row>
    <row r="9549" spans="15:54" x14ac:dyDescent="0.4">
      <c r="O9549" s="4"/>
      <c r="P9549" s="4"/>
      <c r="V9549" s="4"/>
      <c r="W9549" s="4"/>
      <c r="AG9549" s="9"/>
      <c r="AT9549" s="4"/>
      <c r="AU9549" s="4"/>
      <c r="BA9549" s="4"/>
      <c r="BB9549" s="4"/>
    </row>
    <row r="9550" spans="15:54" x14ac:dyDescent="0.4">
      <c r="O9550" s="4"/>
      <c r="P9550" s="4"/>
      <c r="V9550" s="4"/>
      <c r="W9550" s="4"/>
      <c r="AG9550" s="9"/>
      <c r="AT9550" s="4"/>
      <c r="AU9550" s="4"/>
      <c r="BA9550" s="4"/>
      <c r="BB9550" s="4"/>
    </row>
    <row r="9551" spans="15:54" x14ac:dyDescent="0.4">
      <c r="O9551" s="4"/>
      <c r="P9551" s="4"/>
      <c r="V9551" s="4"/>
      <c r="W9551" s="4"/>
      <c r="AG9551" s="9"/>
      <c r="AT9551" s="4"/>
      <c r="AU9551" s="4"/>
      <c r="BA9551" s="4"/>
      <c r="BB9551" s="4"/>
    </row>
    <row r="9552" spans="15:54" x14ac:dyDescent="0.4">
      <c r="O9552" s="4"/>
      <c r="P9552" s="4"/>
      <c r="V9552" s="4"/>
      <c r="W9552" s="4"/>
      <c r="AG9552" s="9"/>
      <c r="AT9552" s="4"/>
      <c r="AU9552" s="4"/>
      <c r="BA9552" s="4"/>
      <c r="BB9552" s="4"/>
    </row>
    <row r="9553" spans="15:54" x14ac:dyDescent="0.4">
      <c r="O9553" s="4"/>
      <c r="P9553" s="4"/>
      <c r="V9553" s="4"/>
      <c r="W9553" s="4"/>
      <c r="AG9553" s="9"/>
      <c r="AT9553" s="4"/>
      <c r="AU9553" s="4"/>
      <c r="BA9553" s="4"/>
      <c r="BB9553" s="4"/>
    </row>
    <row r="9554" spans="15:54" x14ac:dyDescent="0.4">
      <c r="O9554" s="4"/>
      <c r="P9554" s="4"/>
      <c r="V9554" s="4"/>
      <c r="W9554" s="4"/>
      <c r="AG9554" s="9"/>
      <c r="AT9554" s="4"/>
      <c r="AU9554" s="4"/>
      <c r="BA9554" s="4"/>
      <c r="BB9554" s="4"/>
    </row>
    <row r="9555" spans="15:54" x14ac:dyDescent="0.4">
      <c r="O9555" s="4"/>
      <c r="P9555" s="4"/>
      <c r="V9555" s="4"/>
      <c r="W9555" s="4"/>
      <c r="AG9555" s="9"/>
      <c r="AT9555" s="4"/>
      <c r="AU9555" s="4"/>
      <c r="BA9555" s="4"/>
      <c r="BB9555" s="4"/>
    </row>
    <row r="9556" spans="15:54" x14ac:dyDescent="0.4">
      <c r="O9556" s="4"/>
      <c r="P9556" s="4"/>
      <c r="V9556" s="4"/>
      <c r="W9556" s="4"/>
      <c r="AG9556" s="9"/>
      <c r="AT9556" s="4"/>
      <c r="AU9556" s="4"/>
      <c r="BA9556" s="4"/>
      <c r="BB9556" s="4"/>
    </row>
    <row r="9557" spans="15:54" x14ac:dyDescent="0.4">
      <c r="O9557" s="4"/>
      <c r="P9557" s="4"/>
      <c r="V9557" s="4"/>
      <c r="W9557" s="4"/>
      <c r="AG9557" s="9"/>
      <c r="AT9557" s="4"/>
      <c r="AU9557" s="4"/>
      <c r="BA9557" s="4"/>
      <c r="BB9557" s="4"/>
    </row>
    <row r="9558" spans="15:54" x14ac:dyDescent="0.4">
      <c r="O9558" s="4"/>
      <c r="P9558" s="4"/>
      <c r="V9558" s="4"/>
      <c r="W9558" s="4"/>
      <c r="AG9558" s="9"/>
      <c r="AT9558" s="4"/>
      <c r="AU9558" s="4"/>
      <c r="BA9558" s="4"/>
      <c r="BB9558" s="4"/>
    </row>
    <row r="9559" spans="15:54" x14ac:dyDescent="0.4">
      <c r="O9559" s="4"/>
      <c r="P9559" s="4"/>
      <c r="V9559" s="4"/>
      <c r="W9559" s="4"/>
      <c r="AG9559" s="9"/>
      <c r="AT9559" s="4"/>
      <c r="AU9559" s="4"/>
      <c r="BA9559" s="4"/>
      <c r="BB9559" s="4"/>
    </row>
    <row r="9560" spans="15:54" x14ac:dyDescent="0.4">
      <c r="O9560" s="4"/>
      <c r="P9560" s="4"/>
      <c r="V9560" s="4"/>
      <c r="W9560" s="4"/>
      <c r="AG9560" s="9"/>
      <c r="AT9560" s="4"/>
      <c r="AU9560" s="4"/>
      <c r="BA9560" s="4"/>
      <c r="BB9560" s="4"/>
    </row>
    <row r="9561" spans="15:54" x14ac:dyDescent="0.4">
      <c r="O9561" s="4"/>
      <c r="P9561" s="4"/>
      <c r="V9561" s="4"/>
      <c r="W9561" s="4"/>
      <c r="AG9561" s="9"/>
      <c r="AT9561" s="4"/>
      <c r="AU9561" s="4"/>
      <c r="BA9561" s="4"/>
      <c r="BB9561" s="4"/>
    </row>
    <row r="9562" spans="15:54" x14ac:dyDescent="0.4">
      <c r="O9562" s="4"/>
      <c r="P9562" s="4"/>
      <c r="V9562" s="4"/>
      <c r="W9562" s="4"/>
      <c r="AG9562" s="9"/>
      <c r="AT9562" s="4"/>
      <c r="AU9562" s="4"/>
      <c r="BA9562" s="4"/>
      <c r="BB9562" s="4"/>
    </row>
    <row r="9563" spans="15:54" x14ac:dyDescent="0.4">
      <c r="O9563" s="4"/>
      <c r="P9563" s="4"/>
      <c r="V9563" s="4"/>
      <c r="W9563" s="4"/>
      <c r="AG9563" s="9"/>
      <c r="AT9563" s="4"/>
      <c r="AU9563" s="4"/>
      <c r="BA9563" s="4"/>
      <c r="BB9563" s="4"/>
    </row>
    <row r="9564" spans="15:54" x14ac:dyDescent="0.4">
      <c r="O9564" s="4"/>
      <c r="P9564" s="4"/>
      <c r="V9564" s="4"/>
      <c r="W9564" s="4"/>
      <c r="AG9564" s="9"/>
      <c r="AT9564" s="4"/>
      <c r="AU9564" s="4"/>
      <c r="BA9564" s="4"/>
      <c r="BB9564" s="4"/>
    </row>
    <row r="9565" spans="15:54" x14ac:dyDescent="0.4">
      <c r="O9565" s="4"/>
      <c r="P9565" s="4"/>
      <c r="V9565" s="4"/>
      <c r="W9565" s="4"/>
      <c r="AG9565" s="9"/>
      <c r="AT9565" s="4"/>
      <c r="AU9565" s="4"/>
      <c r="BA9565" s="4"/>
      <c r="BB9565" s="4"/>
    </row>
    <row r="9566" spans="15:54" x14ac:dyDescent="0.4">
      <c r="O9566" s="4"/>
      <c r="P9566" s="4"/>
      <c r="V9566" s="4"/>
      <c r="W9566" s="4"/>
      <c r="AG9566" s="9"/>
      <c r="AT9566" s="4"/>
      <c r="AU9566" s="4"/>
      <c r="BA9566" s="4"/>
      <c r="BB9566" s="4"/>
    </row>
    <row r="9567" spans="15:54" x14ac:dyDescent="0.4">
      <c r="O9567" s="4"/>
      <c r="P9567" s="4"/>
      <c r="V9567" s="4"/>
      <c r="W9567" s="4"/>
      <c r="AG9567" s="9"/>
      <c r="AT9567" s="4"/>
      <c r="AU9567" s="4"/>
      <c r="BA9567" s="4"/>
      <c r="BB9567" s="4"/>
    </row>
    <row r="9568" spans="15:54" x14ac:dyDescent="0.4">
      <c r="O9568" s="4"/>
      <c r="P9568" s="4"/>
      <c r="V9568" s="4"/>
      <c r="W9568" s="4"/>
      <c r="AG9568" s="9"/>
      <c r="AT9568" s="4"/>
      <c r="AU9568" s="4"/>
      <c r="BA9568" s="4"/>
      <c r="BB9568" s="4"/>
    </row>
    <row r="9569" spans="15:54" x14ac:dyDescent="0.4">
      <c r="O9569" s="4"/>
      <c r="P9569" s="4"/>
      <c r="V9569" s="4"/>
      <c r="W9569" s="4"/>
      <c r="AG9569" s="9"/>
      <c r="AT9569" s="4"/>
      <c r="AU9569" s="4"/>
      <c r="BA9569" s="4"/>
      <c r="BB9569" s="4"/>
    </row>
    <row r="9570" spans="15:54" x14ac:dyDescent="0.4">
      <c r="O9570" s="4"/>
      <c r="P9570" s="4"/>
      <c r="V9570" s="4"/>
      <c r="W9570" s="4"/>
      <c r="AG9570" s="9"/>
      <c r="AT9570" s="4"/>
      <c r="AU9570" s="4"/>
      <c r="BA9570" s="4"/>
      <c r="BB9570" s="4"/>
    </row>
    <row r="9571" spans="15:54" x14ac:dyDescent="0.4">
      <c r="O9571" s="4"/>
      <c r="P9571" s="4"/>
      <c r="V9571" s="4"/>
      <c r="W9571" s="4"/>
      <c r="AG9571" s="9"/>
      <c r="AT9571" s="4"/>
      <c r="AU9571" s="4"/>
      <c r="BA9571" s="4"/>
      <c r="BB9571" s="4"/>
    </row>
    <row r="9572" spans="15:54" x14ac:dyDescent="0.4">
      <c r="O9572" s="4"/>
      <c r="P9572" s="4"/>
      <c r="V9572" s="4"/>
      <c r="W9572" s="4"/>
      <c r="AG9572" s="9"/>
      <c r="AT9572" s="4"/>
      <c r="AU9572" s="4"/>
      <c r="BA9572" s="4"/>
      <c r="BB9572" s="4"/>
    </row>
    <row r="9573" spans="15:54" x14ac:dyDescent="0.4">
      <c r="O9573" s="4"/>
      <c r="P9573" s="4"/>
      <c r="V9573" s="4"/>
      <c r="W9573" s="4"/>
      <c r="AG9573" s="9"/>
      <c r="AT9573" s="4"/>
      <c r="AU9573" s="4"/>
      <c r="BA9573" s="4"/>
      <c r="BB9573" s="4"/>
    </row>
    <row r="9574" spans="15:54" x14ac:dyDescent="0.4">
      <c r="O9574" s="4"/>
      <c r="P9574" s="4"/>
      <c r="V9574" s="4"/>
      <c r="W9574" s="4"/>
      <c r="AG9574" s="9"/>
      <c r="AT9574" s="4"/>
      <c r="AU9574" s="4"/>
      <c r="BA9574" s="4"/>
      <c r="BB9574" s="4"/>
    </row>
    <row r="9575" spans="15:54" x14ac:dyDescent="0.4">
      <c r="O9575" s="4"/>
      <c r="P9575" s="4"/>
      <c r="V9575" s="4"/>
      <c r="W9575" s="4"/>
      <c r="AG9575" s="9"/>
      <c r="AT9575" s="4"/>
      <c r="AU9575" s="4"/>
      <c r="BA9575" s="4"/>
      <c r="BB9575" s="4"/>
    </row>
    <row r="9576" spans="15:54" x14ac:dyDescent="0.4">
      <c r="O9576" s="4"/>
      <c r="P9576" s="4"/>
      <c r="V9576" s="4"/>
      <c r="W9576" s="4"/>
      <c r="AG9576" s="9"/>
      <c r="AT9576" s="4"/>
      <c r="AU9576" s="4"/>
      <c r="BA9576" s="4"/>
      <c r="BB9576" s="4"/>
    </row>
    <row r="9577" spans="15:54" x14ac:dyDescent="0.4">
      <c r="O9577" s="4"/>
      <c r="P9577" s="4"/>
      <c r="V9577" s="4"/>
      <c r="W9577" s="4"/>
      <c r="AG9577" s="9"/>
      <c r="AT9577" s="4"/>
      <c r="AU9577" s="4"/>
      <c r="BA9577" s="4"/>
      <c r="BB9577" s="4"/>
    </row>
    <row r="9578" spans="15:54" x14ac:dyDescent="0.4">
      <c r="O9578" s="4"/>
      <c r="P9578" s="4"/>
      <c r="V9578" s="4"/>
      <c r="W9578" s="4"/>
      <c r="AG9578" s="9"/>
      <c r="AT9578" s="4"/>
      <c r="AU9578" s="4"/>
      <c r="BA9578" s="4"/>
      <c r="BB9578" s="4"/>
    </row>
    <row r="9579" spans="15:54" x14ac:dyDescent="0.4">
      <c r="O9579" s="4"/>
      <c r="P9579" s="4"/>
      <c r="V9579" s="4"/>
      <c r="W9579" s="4"/>
      <c r="AG9579" s="9"/>
      <c r="AT9579" s="4"/>
      <c r="AU9579" s="4"/>
      <c r="BA9579" s="4"/>
      <c r="BB9579" s="4"/>
    </row>
    <row r="9580" spans="15:54" x14ac:dyDescent="0.4">
      <c r="O9580" s="4"/>
      <c r="P9580" s="4"/>
      <c r="V9580" s="4"/>
      <c r="W9580" s="4"/>
      <c r="AG9580" s="9"/>
      <c r="AT9580" s="4"/>
      <c r="AU9580" s="4"/>
      <c r="BA9580" s="4"/>
      <c r="BB9580" s="4"/>
    </row>
    <row r="9581" spans="15:54" x14ac:dyDescent="0.4">
      <c r="O9581" s="4"/>
      <c r="P9581" s="4"/>
      <c r="V9581" s="4"/>
      <c r="W9581" s="4"/>
      <c r="AG9581" s="9"/>
      <c r="AT9581" s="4"/>
      <c r="AU9581" s="4"/>
      <c r="BA9581" s="4"/>
      <c r="BB9581" s="4"/>
    </row>
    <row r="9582" spans="15:54" x14ac:dyDescent="0.4">
      <c r="O9582" s="4"/>
      <c r="P9582" s="4"/>
      <c r="V9582" s="4"/>
      <c r="W9582" s="4"/>
      <c r="AG9582" s="9"/>
      <c r="AT9582" s="4"/>
      <c r="AU9582" s="4"/>
      <c r="BA9582" s="4"/>
      <c r="BB9582" s="4"/>
    </row>
    <row r="9583" spans="15:54" x14ac:dyDescent="0.4">
      <c r="O9583" s="4"/>
      <c r="P9583" s="4"/>
      <c r="V9583" s="4"/>
      <c r="W9583" s="4"/>
      <c r="AG9583" s="9"/>
      <c r="AT9583" s="4"/>
      <c r="AU9583" s="4"/>
      <c r="BA9583" s="4"/>
      <c r="BB9583" s="4"/>
    </row>
    <row r="9584" spans="15:54" x14ac:dyDescent="0.4">
      <c r="O9584" s="4"/>
      <c r="P9584" s="4"/>
      <c r="V9584" s="4"/>
      <c r="W9584" s="4"/>
      <c r="AT9584" s="4"/>
      <c r="AU9584" s="4"/>
      <c r="BA9584" s="4"/>
      <c r="BB9584" s="4"/>
    </row>
    <row r="9585" spans="15:54" x14ac:dyDescent="0.4">
      <c r="O9585" s="4"/>
      <c r="P9585" s="4"/>
      <c r="V9585" s="4"/>
      <c r="W9585" s="4"/>
      <c r="AG9585" s="9"/>
      <c r="AT9585" s="4"/>
      <c r="AU9585" s="4"/>
      <c r="BA9585" s="4"/>
      <c r="BB9585" s="4"/>
    </row>
    <row r="9586" spans="15:54" x14ac:dyDescent="0.4">
      <c r="O9586" s="4"/>
      <c r="P9586" s="4"/>
      <c r="V9586" s="4"/>
      <c r="W9586" s="4"/>
      <c r="AG9586" s="9"/>
      <c r="AT9586" s="4"/>
      <c r="AU9586" s="4"/>
      <c r="BA9586" s="4"/>
      <c r="BB9586" s="4"/>
    </row>
    <row r="9587" spans="15:54" x14ac:dyDescent="0.4">
      <c r="O9587" s="4"/>
      <c r="P9587" s="4"/>
      <c r="V9587" s="4"/>
      <c r="W9587" s="4"/>
      <c r="AG9587" s="9"/>
      <c r="AT9587" s="4"/>
      <c r="AU9587" s="4"/>
      <c r="BA9587" s="4"/>
      <c r="BB9587" s="4"/>
    </row>
    <row r="9588" spans="15:54" x14ac:dyDescent="0.4">
      <c r="O9588" s="4"/>
      <c r="P9588" s="4"/>
      <c r="V9588" s="4"/>
      <c r="W9588" s="4"/>
      <c r="AG9588" s="9"/>
      <c r="AT9588" s="4"/>
      <c r="AU9588" s="4"/>
      <c r="BA9588" s="4"/>
      <c r="BB9588" s="4"/>
    </row>
    <row r="9589" spans="15:54" x14ac:dyDescent="0.4">
      <c r="O9589" s="4"/>
      <c r="P9589" s="4"/>
      <c r="V9589" s="4"/>
      <c r="W9589" s="4"/>
      <c r="AG9589" s="9"/>
      <c r="AT9589" s="4"/>
      <c r="AU9589" s="4"/>
      <c r="BA9589" s="4"/>
      <c r="BB9589" s="4"/>
    </row>
    <row r="9590" spans="15:54" x14ac:dyDescent="0.4">
      <c r="O9590" s="4"/>
      <c r="P9590" s="4"/>
      <c r="V9590" s="4"/>
      <c r="W9590" s="4"/>
      <c r="AG9590" s="9"/>
      <c r="AT9590" s="4"/>
      <c r="AU9590" s="4"/>
      <c r="BA9590" s="4"/>
      <c r="BB9590" s="4"/>
    </row>
    <row r="9591" spans="15:54" x14ac:dyDescent="0.4">
      <c r="O9591" s="4"/>
      <c r="P9591" s="4"/>
      <c r="V9591" s="4"/>
      <c r="W9591" s="4"/>
      <c r="AG9591" s="9"/>
      <c r="AT9591" s="4"/>
      <c r="AU9591" s="4"/>
      <c r="BA9591" s="4"/>
      <c r="BB9591" s="4"/>
    </row>
    <row r="9592" spans="15:54" x14ac:dyDescent="0.4">
      <c r="O9592" s="4"/>
      <c r="P9592" s="4"/>
      <c r="V9592" s="4"/>
      <c r="W9592" s="4"/>
      <c r="AG9592" s="9"/>
      <c r="AT9592" s="4"/>
      <c r="AU9592" s="4"/>
      <c r="BA9592" s="4"/>
      <c r="BB9592" s="4"/>
    </row>
    <row r="9593" spans="15:54" x14ac:dyDescent="0.4">
      <c r="O9593" s="4"/>
      <c r="P9593" s="4"/>
      <c r="V9593" s="4"/>
      <c r="W9593" s="4"/>
      <c r="AG9593" s="9"/>
      <c r="AT9593" s="4"/>
      <c r="AU9593" s="4"/>
      <c r="BA9593" s="4"/>
      <c r="BB9593" s="4"/>
    </row>
    <row r="9594" spans="15:54" x14ac:dyDescent="0.4">
      <c r="O9594" s="4"/>
      <c r="P9594" s="4"/>
      <c r="V9594" s="4"/>
      <c r="W9594" s="4"/>
      <c r="AG9594" s="9"/>
      <c r="AT9594" s="4"/>
      <c r="AU9594" s="4"/>
      <c r="BA9594" s="4"/>
      <c r="BB9594" s="4"/>
    </row>
    <row r="9595" spans="15:54" x14ac:dyDescent="0.4">
      <c r="O9595" s="4"/>
      <c r="P9595" s="4"/>
      <c r="V9595" s="4"/>
      <c r="W9595" s="4"/>
      <c r="AG9595" s="9"/>
      <c r="AT9595" s="4"/>
      <c r="AU9595" s="4"/>
      <c r="BA9595" s="4"/>
      <c r="BB9595" s="4"/>
    </row>
    <row r="9596" spans="15:54" x14ac:dyDescent="0.4">
      <c r="O9596" s="4"/>
      <c r="P9596" s="4"/>
      <c r="V9596" s="4"/>
      <c r="W9596" s="4"/>
      <c r="AG9596" s="9"/>
      <c r="AT9596" s="4"/>
      <c r="AU9596" s="4"/>
      <c r="BA9596" s="4"/>
      <c r="BB9596" s="4"/>
    </row>
    <row r="9597" spans="15:54" x14ac:dyDescent="0.4">
      <c r="O9597" s="4"/>
      <c r="P9597" s="4"/>
      <c r="V9597" s="4"/>
      <c r="W9597" s="4"/>
      <c r="AG9597" s="9"/>
      <c r="AT9597" s="4"/>
      <c r="AU9597" s="4"/>
      <c r="BA9597" s="4"/>
      <c r="BB9597" s="4"/>
    </row>
    <row r="9598" spans="15:54" x14ac:dyDescent="0.4">
      <c r="O9598" s="4"/>
      <c r="P9598" s="4"/>
      <c r="V9598" s="4"/>
      <c r="W9598" s="4"/>
      <c r="AG9598" s="9"/>
      <c r="AT9598" s="4"/>
      <c r="AU9598" s="4"/>
      <c r="BA9598" s="4"/>
      <c r="BB9598" s="4"/>
    </row>
    <row r="9599" spans="15:54" x14ac:dyDescent="0.4">
      <c r="O9599" s="4"/>
      <c r="P9599" s="4"/>
      <c r="V9599" s="4"/>
      <c r="W9599" s="4"/>
      <c r="AG9599" s="9"/>
      <c r="AT9599" s="4"/>
      <c r="AU9599" s="4"/>
      <c r="BA9599" s="4"/>
      <c r="BB9599" s="4"/>
    </row>
    <row r="9600" spans="15:54" x14ac:dyDescent="0.4">
      <c r="O9600" s="4"/>
      <c r="P9600" s="4"/>
      <c r="V9600" s="4"/>
      <c r="W9600" s="4"/>
      <c r="AG9600" s="9"/>
      <c r="AT9600" s="4"/>
      <c r="AU9600" s="4"/>
      <c r="BA9600" s="4"/>
      <c r="BB9600" s="4"/>
    </row>
    <row r="9601" spans="15:54" x14ac:dyDescent="0.4">
      <c r="O9601" s="4"/>
      <c r="P9601" s="4"/>
      <c r="V9601" s="4"/>
      <c r="W9601" s="4"/>
      <c r="AG9601" s="9"/>
      <c r="AT9601" s="4"/>
      <c r="AU9601" s="4"/>
      <c r="BA9601" s="4"/>
      <c r="BB9601" s="4"/>
    </row>
    <row r="9602" spans="15:54" x14ac:dyDescent="0.4">
      <c r="O9602" s="4"/>
      <c r="P9602" s="4"/>
      <c r="V9602" s="4"/>
      <c r="W9602" s="4"/>
      <c r="AG9602" s="9"/>
      <c r="AT9602" s="4"/>
      <c r="AU9602" s="4"/>
      <c r="BA9602" s="4"/>
      <c r="BB9602" s="4"/>
    </row>
    <row r="9603" spans="15:54" x14ac:dyDescent="0.4">
      <c r="O9603" s="4"/>
      <c r="P9603" s="4"/>
      <c r="V9603" s="4"/>
      <c r="W9603" s="4"/>
      <c r="AG9603" s="9"/>
      <c r="AT9603" s="4"/>
      <c r="AU9603" s="4"/>
      <c r="BA9603" s="4"/>
      <c r="BB9603" s="4"/>
    </row>
    <row r="9604" spans="15:54" x14ac:dyDescent="0.4">
      <c r="O9604" s="4"/>
      <c r="P9604" s="4"/>
      <c r="V9604" s="4"/>
      <c r="W9604" s="4"/>
      <c r="AT9604" s="4"/>
      <c r="AU9604" s="4"/>
      <c r="BA9604" s="4"/>
      <c r="BB9604" s="4"/>
    </row>
    <row r="9605" spans="15:54" x14ac:dyDescent="0.4">
      <c r="O9605" s="4"/>
      <c r="P9605" s="4"/>
      <c r="V9605" s="4"/>
      <c r="W9605" s="4"/>
      <c r="AG9605" s="9"/>
      <c r="AT9605" s="4"/>
      <c r="AU9605" s="4"/>
      <c r="BA9605" s="4"/>
      <c r="BB9605" s="4"/>
    </row>
    <row r="9606" spans="15:54" x14ac:dyDescent="0.4">
      <c r="O9606" s="4"/>
      <c r="P9606" s="4"/>
      <c r="V9606" s="4"/>
      <c r="W9606" s="4"/>
      <c r="AG9606" s="9"/>
      <c r="AT9606" s="4"/>
      <c r="AU9606" s="4"/>
      <c r="BA9606" s="4"/>
      <c r="BB9606" s="4"/>
    </row>
    <row r="9607" spans="15:54" x14ac:dyDescent="0.4">
      <c r="O9607" s="4"/>
      <c r="P9607" s="4"/>
      <c r="V9607" s="4"/>
      <c r="W9607" s="4"/>
      <c r="AG9607" s="9"/>
      <c r="AT9607" s="4"/>
      <c r="AU9607" s="4"/>
      <c r="BA9607" s="4"/>
      <c r="BB9607" s="4"/>
    </row>
    <row r="9608" spans="15:54" x14ac:dyDescent="0.4">
      <c r="O9608" s="4"/>
      <c r="P9608" s="4"/>
      <c r="V9608" s="4"/>
      <c r="W9608" s="4"/>
      <c r="AG9608" s="9"/>
      <c r="AT9608" s="4"/>
      <c r="AU9608" s="4"/>
      <c r="BA9608" s="4"/>
      <c r="BB9608" s="4"/>
    </row>
    <row r="9609" spans="15:54" x14ac:dyDescent="0.4">
      <c r="O9609" s="4"/>
      <c r="P9609" s="4"/>
      <c r="V9609" s="4"/>
      <c r="W9609" s="4"/>
      <c r="AG9609" s="9"/>
      <c r="AT9609" s="4"/>
      <c r="AU9609" s="4"/>
      <c r="BA9609" s="4"/>
      <c r="BB9609" s="4"/>
    </row>
    <row r="9610" spans="15:54" x14ac:dyDescent="0.4">
      <c r="O9610" s="4"/>
      <c r="P9610" s="4"/>
      <c r="V9610" s="4"/>
      <c r="W9610" s="4"/>
      <c r="AG9610" s="9"/>
      <c r="AT9610" s="4"/>
      <c r="AU9610" s="4"/>
      <c r="BA9610" s="4"/>
      <c r="BB9610" s="4"/>
    </row>
    <row r="9611" spans="15:54" x14ac:dyDescent="0.4">
      <c r="O9611" s="4"/>
      <c r="P9611" s="4"/>
      <c r="V9611" s="4"/>
      <c r="W9611" s="4"/>
      <c r="AG9611" s="9"/>
      <c r="AT9611" s="4"/>
      <c r="AU9611" s="4"/>
      <c r="BA9611" s="4"/>
      <c r="BB9611" s="4"/>
    </row>
    <row r="9612" spans="15:54" x14ac:dyDescent="0.4">
      <c r="O9612" s="4"/>
      <c r="P9612" s="4"/>
      <c r="V9612" s="4"/>
      <c r="W9612" s="4"/>
      <c r="AG9612" s="9"/>
      <c r="AT9612" s="4"/>
      <c r="AU9612" s="4"/>
      <c r="BA9612" s="4"/>
      <c r="BB9612" s="4"/>
    </row>
    <row r="9613" spans="15:54" x14ac:dyDescent="0.4">
      <c r="O9613" s="4"/>
      <c r="P9613" s="4"/>
      <c r="V9613" s="4"/>
      <c r="W9613" s="4"/>
      <c r="AG9613" s="9"/>
      <c r="AT9613" s="4"/>
      <c r="AU9613" s="4"/>
      <c r="BA9613" s="4"/>
      <c r="BB9613" s="4"/>
    </row>
    <row r="9614" spans="15:54" x14ac:dyDescent="0.4">
      <c r="O9614" s="4"/>
      <c r="P9614" s="4"/>
      <c r="V9614" s="4"/>
      <c r="W9614" s="4"/>
      <c r="AG9614" s="9"/>
      <c r="AT9614" s="4"/>
      <c r="AU9614" s="4"/>
      <c r="BA9614" s="4"/>
      <c r="BB9614" s="4"/>
    </row>
    <row r="9615" spans="15:54" x14ac:dyDescent="0.4">
      <c r="O9615" s="4"/>
      <c r="P9615" s="4"/>
      <c r="V9615" s="4"/>
      <c r="W9615" s="4"/>
      <c r="AG9615" s="9"/>
      <c r="AT9615" s="4"/>
      <c r="AU9615" s="4"/>
      <c r="BA9615" s="4"/>
      <c r="BB9615" s="4"/>
    </row>
    <row r="9616" spans="15:54" x14ac:dyDescent="0.4">
      <c r="O9616" s="4"/>
      <c r="P9616" s="4"/>
      <c r="V9616" s="4"/>
      <c r="W9616" s="4"/>
      <c r="AG9616" s="9"/>
      <c r="AT9616" s="4"/>
      <c r="AU9616" s="4"/>
      <c r="BA9616" s="4"/>
      <c r="BB9616" s="4"/>
    </row>
    <row r="9617" spans="15:54" x14ac:dyDescent="0.4">
      <c r="O9617" s="4"/>
      <c r="P9617" s="4"/>
      <c r="V9617" s="4"/>
      <c r="W9617" s="4"/>
      <c r="AG9617" s="9"/>
      <c r="AT9617" s="4"/>
      <c r="AU9617" s="4"/>
      <c r="BA9617" s="4"/>
      <c r="BB9617" s="4"/>
    </row>
    <row r="9618" spans="15:54" x14ac:dyDescent="0.4">
      <c r="O9618" s="4"/>
      <c r="P9618" s="4"/>
      <c r="V9618" s="4"/>
      <c r="W9618" s="4"/>
      <c r="AG9618" s="9"/>
      <c r="AT9618" s="4"/>
      <c r="AU9618" s="4"/>
      <c r="BA9618" s="4"/>
      <c r="BB9618" s="4"/>
    </row>
    <row r="9619" spans="15:54" x14ac:dyDescent="0.4">
      <c r="O9619" s="4"/>
      <c r="P9619" s="4"/>
      <c r="V9619" s="4"/>
      <c r="W9619" s="4"/>
      <c r="AG9619" s="9"/>
      <c r="AT9619" s="4"/>
      <c r="AU9619" s="4"/>
      <c r="BA9619" s="4"/>
      <c r="BB9619" s="4"/>
    </row>
    <row r="9620" spans="15:54" x14ac:dyDescent="0.4">
      <c r="O9620" s="4"/>
      <c r="P9620" s="4"/>
      <c r="V9620" s="4"/>
      <c r="W9620" s="4"/>
      <c r="AG9620" s="9"/>
      <c r="AT9620" s="4"/>
      <c r="AU9620" s="4"/>
      <c r="BA9620" s="4"/>
      <c r="BB9620" s="4"/>
    </row>
    <row r="9621" spans="15:54" x14ac:dyDescent="0.4">
      <c r="O9621" s="4"/>
      <c r="P9621" s="4"/>
      <c r="V9621" s="4"/>
      <c r="W9621" s="4"/>
      <c r="AG9621" s="9"/>
      <c r="AT9621" s="4"/>
      <c r="AU9621" s="4"/>
      <c r="BA9621" s="4"/>
      <c r="BB9621" s="4"/>
    </row>
    <row r="9622" spans="15:54" x14ac:dyDescent="0.4">
      <c r="O9622" s="4"/>
      <c r="P9622" s="4"/>
      <c r="V9622" s="4"/>
      <c r="W9622" s="4"/>
      <c r="AG9622" s="9"/>
      <c r="AT9622" s="4"/>
      <c r="AU9622" s="4"/>
      <c r="BA9622" s="4"/>
      <c r="BB9622" s="4"/>
    </row>
    <row r="9623" spans="15:54" x14ac:dyDescent="0.4">
      <c r="O9623" s="4"/>
      <c r="P9623" s="4"/>
      <c r="V9623" s="4"/>
      <c r="W9623" s="4"/>
      <c r="AG9623" s="9"/>
      <c r="AT9623" s="4"/>
      <c r="AU9623" s="4"/>
      <c r="BA9623" s="4"/>
      <c r="BB9623" s="4"/>
    </row>
    <row r="9624" spans="15:54" x14ac:dyDescent="0.4">
      <c r="O9624" s="4"/>
      <c r="P9624" s="4"/>
      <c r="V9624" s="4"/>
      <c r="W9624" s="4"/>
      <c r="AG9624" s="9"/>
      <c r="AT9624" s="4"/>
      <c r="AU9624" s="4"/>
      <c r="BA9624" s="4"/>
      <c r="BB9624" s="4"/>
    </row>
    <row r="9625" spans="15:54" x14ac:dyDescent="0.4">
      <c r="O9625" s="4"/>
      <c r="P9625" s="4"/>
      <c r="V9625" s="4"/>
      <c r="W9625" s="4"/>
      <c r="AG9625" s="9"/>
      <c r="AT9625" s="4"/>
      <c r="AU9625" s="4"/>
      <c r="BA9625" s="4"/>
      <c r="BB9625" s="4"/>
    </row>
    <row r="9626" spans="15:54" x14ac:dyDescent="0.4">
      <c r="O9626" s="4"/>
      <c r="P9626" s="4"/>
      <c r="V9626" s="4"/>
      <c r="W9626" s="4"/>
      <c r="AG9626" s="9"/>
      <c r="AT9626" s="4"/>
      <c r="AU9626" s="4"/>
      <c r="BA9626" s="4"/>
      <c r="BB9626" s="4"/>
    </row>
    <row r="9627" spans="15:54" x14ac:dyDescent="0.4">
      <c r="O9627" s="4"/>
      <c r="P9627" s="4"/>
      <c r="V9627" s="4"/>
      <c r="W9627" s="4"/>
      <c r="AG9627" s="9"/>
      <c r="AT9627" s="4"/>
      <c r="AU9627" s="4"/>
      <c r="BA9627" s="4"/>
      <c r="BB9627" s="4"/>
    </row>
    <row r="9628" spans="15:54" x14ac:dyDescent="0.4">
      <c r="O9628" s="4"/>
      <c r="P9628" s="4"/>
      <c r="V9628" s="4"/>
      <c r="W9628" s="4"/>
      <c r="AG9628" s="9"/>
      <c r="AT9628" s="4"/>
      <c r="AU9628" s="4"/>
      <c r="BA9628" s="4"/>
      <c r="BB9628" s="4"/>
    </row>
    <row r="9629" spans="15:54" x14ac:dyDescent="0.4">
      <c r="O9629" s="4"/>
      <c r="P9629" s="4"/>
      <c r="V9629" s="4"/>
      <c r="W9629" s="4"/>
      <c r="AG9629" s="9"/>
      <c r="AT9629" s="4"/>
      <c r="AU9629" s="4"/>
      <c r="BA9629" s="4"/>
      <c r="BB9629" s="4"/>
    </row>
    <row r="9630" spans="15:54" x14ac:dyDescent="0.4">
      <c r="O9630" s="4"/>
      <c r="P9630" s="4"/>
      <c r="V9630" s="4"/>
      <c r="W9630" s="4"/>
      <c r="AG9630" s="9"/>
      <c r="AT9630" s="4"/>
      <c r="AU9630" s="4"/>
      <c r="BA9630" s="4"/>
      <c r="BB9630" s="4"/>
    </row>
    <row r="9631" spans="15:54" x14ac:dyDescent="0.4">
      <c r="O9631" s="4"/>
      <c r="P9631" s="4"/>
      <c r="V9631" s="4"/>
      <c r="W9631" s="4"/>
      <c r="AG9631" s="9"/>
      <c r="AT9631" s="4"/>
      <c r="AU9631" s="4"/>
      <c r="BA9631" s="4"/>
      <c r="BB9631" s="4"/>
    </row>
    <row r="9632" spans="15:54" x14ac:dyDescent="0.4">
      <c r="O9632" s="4"/>
      <c r="P9632" s="4"/>
      <c r="V9632" s="4"/>
      <c r="W9632" s="4"/>
      <c r="AG9632" s="9"/>
      <c r="AT9632" s="4"/>
      <c r="AU9632" s="4"/>
      <c r="BA9632" s="4"/>
      <c r="BB9632" s="4"/>
    </row>
    <row r="9633" spans="15:54" x14ac:dyDescent="0.4">
      <c r="O9633" s="4"/>
      <c r="P9633" s="4"/>
      <c r="V9633" s="4"/>
      <c r="W9633" s="4"/>
      <c r="AG9633" s="9"/>
      <c r="AT9633" s="4"/>
      <c r="AU9633" s="4"/>
      <c r="BA9633" s="4"/>
      <c r="BB9633" s="4"/>
    </row>
    <row r="9634" spans="15:54" x14ac:dyDescent="0.4">
      <c r="O9634" s="4"/>
      <c r="P9634" s="4"/>
      <c r="V9634" s="4"/>
      <c r="W9634" s="4"/>
      <c r="AG9634" s="9"/>
      <c r="AT9634" s="4"/>
      <c r="AU9634" s="4"/>
      <c r="BA9634" s="4"/>
      <c r="BB9634" s="4"/>
    </row>
    <row r="9635" spans="15:54" x14ac:dyDescent="0.4">
      <c r="O9635" s="4"/>
      <c r="P9635" s="4"/>
      <c r="V9635" s="4"/>
      <c r="W9635" s="4"/>
      <c r="AG9635" s="9"/>
      <c r="AT9635" s="4"/>
      <c r="AU9635" s="4"/>
      <c r="BA9635" s="4"/>
      <c r="BB9635" s="4"/>
    </row>
    <row r="9636" spans="15:54" x14ac:dyDescent="0.4">
      <c r="O9636" s="4"/>
      <c r="P9636" s="4"/>
      <c r="V9636" s="4"/>
      <c r="W9636" s="4"/>
      <c r="AG9636" s="9"/>
      <c r="AT9636" s="4"/>
      <c r="AU9636" s="4"/>
      <c r="BA9636" s="4"/>
      <c r="BB9636" s="4"/>
    </row>
    <row r="9637" spans="15:54" x14ac:dyDescent="0.4">
      <c r="O9637" s="4"/>
      <c r="P9637" s="4"/>
      <c r="V9637" s="4"/>
      <c r="W9637" s="4"/>
      <c r="AG9637" s="9"/>
      <c r="AT9637" s="4"/>
      <c r="AU9637" s="4"/>
      <c r="BA9637" s="4"/>
      <c r="BB9637" s="4"/>
    </row>
    <row r="9638" spans="15:54" x14ac:dyDescent="0.4">
      <c r="O9638" s="4"/>
      <c r="P9638" s="4"/>
      <c r="V9638" s="4"/>
      <c r="W9638" s="4"/>
      <c r="AG9638" s="9"/>
      <c r="AT9638" s="4"/>
      <c r="AU9638" s="4"/>
      <c r="BA9638" s="4"/>
      <c r="BB9638" s="4"/>
    </row>
    <row r="9639" spans="15:54" x14ac:dyDescent="0.4">
      <c r="O9639" s="4"/>
      <c r="P9639" s="4"/>
      <c r="V9639" s="4"/>
      <c r="W9639" s="4"/>
      <c r="AG9639" s="9"/>
      <c r="AT9639" s="4"/>
      <c r="AU9639" s="4"/>
      <c r="BA9639" s="4"/>
      <c r="BB9639" s="4"/>
    </row>
    <row r="9640" spans="15:54" x14ac:dyDescent="0.4">
      <c r="O9640" s="4"/>
      <c r="P9640" s="4"/>
      <c r="V9640" s="4"/>
      <c r="W9640" s="4"/>
      <c r="AG9640" s="9"/>
      <c r="AT9640" s="4"/>
      <c r="AU9640" s="4"/>
      <c r="BA9640" s="4"/>
      <c r="BB9640" s="4"/>
    </row>
    <row r="9641" spans="15:54" x14ac:dyDescent="0.4">
      <c r="O9641" s="4"/>
      <c r="P9641" s="4"/>
      <c r="V9641" s="4"/>
      <c r="W9641" s="4"/>
      <c r="AG9641" s="9"/>
      <c r="AT9641" s="4"/>
      <c r="AU9641" s="4"/>
      <c r="BA9641" s="4"/>
      <c r="BB9641" s="4"/>
    </row>
    <row r="9642" spans="15:54" x14ac:dyDescent="0.4">
      <c r="O9642" s="4"/>
      <c r="P9642" s="4"/>
      <c r="V9642" s="4"/>
      <c r="W9642" s="4"/>
      <c r="AG9642" s="9"/>
      <c r="AT9642" s="4"/>
      <c r="AU9642" s="4"/>
      <c r="BA9642" s="4"/>
      <c r="BB9642" s="4"/>
    </row>
    <row r="9643" spans="15:54" x14ac:dyDescent="0.4">
      <c r="O9643" s="4"/>
      <c r="P9643" s="4"/>
      <c r="V9643" s="4"/>
      <c r="W9643" s="4"/>
      <c r="AG9643" s="9"/>
      <c r="AT9643" s="4"/>
      <c r="AU9643" s="4"/>
      <c r="BA9643" s="4"/>
      <c r="BB9643" s="4"/>
    </row>
    <row r="9644" spans="15:54" x14ac:dyDescent="0.4">
      <c r="O9644" s="4"/>
      <c r="P9644" s="4"/>
      <c r="V9644" s="4"/>
      <c r="W9644" s="4"/>
      <c r="AG9644" s="9"/>
      <c r="AT9644" s="4"/>
      <c r="AU9644" s="4"/>
      <c r="BA9644" s="4"/>
      <c r="BB9644" s="4"/>
    </row>
    <row r="9645" spans="15:54" x14ac:dyDescent="0.4">
      <c r="O9645" s="4"/>
      <c r="P9645" s="4"/>
      <c r="V9645" s="4"/>
      <c r="W9645" s="4"/>
      <c r="AG9645" s="9"/>
      <c r="AT9645" s="4"/>
      <c r="AU9645" s="4"/>
      <c r="BA9645" s="4"/>
      <c r="BB9645" s="4"/>
    </row>
    <row r="9646" spans="15:54" x14ac:dyDescent="0.4">
      <c r="O9646" s="4"/>
      <c r="P9646" s="4"/>
      <c r="V9646" s="4"/>
      <c r="W9646" s="4"/>
      <c r="AG9646" s="9"/>
      <c r="AT9646" s="4"/>
      <c r="AU9646" s="4"/>
      <c r="BA9646" s="4"/>
      <c r="BB9646" s="4"/>
    </row>
    <row r="9647" spans="15:54" x14ac:dyDescent="0.4">
      <c r="O9647" s="4"/>
      <c r="P9647" s="4"/>
      <c r="V9647" s="4"/>
      <c r="W9647" s="4"/>
      <c r="AG9647" s="9"/>
      <c r="AT9647" s="4"/>
      <c r="AU9647" s="4"/>
      <c r="BA9647" s="4"/>
      <c r="BB9647" s="4"/>
    </row>
    <row r="9648" spans="15:54" x14ac:dyDescent="0.4">
      <c r="O9648" s="4"/>
      <c r="P9648" s="4"/>
      <c r="V9648" s="4"/>
      <c r="W9648" s="4"/>
      <c r="AG9648" s="9"/>
      <c r="AT9648" s="4"/>
      <c r="AU9648" s="4"/>
      <c r="BA9648" s="4"/>
      <c r="BB9648" s="4"/>
    </row>
    <row r="9649" spans="15:54" x14ac:dyDescent="0.4">
      <c r="O9649" s="4"/>
      <c r="P9649" s="4"/>
      <c r="V9649" s="4"/>
      <c r="W9649" s="4"/>
      <c r="AG9649" s="9"/>
      <c r="AT9649" s="4"/>
      <c r="AU9649" s="4"/>
      <c r="BA9649" s="4"/>
      <c r="BB9649" s="4"/>
    </row>
    <row r="9650" spans="15:54" x14ac:dyDescent="0.4">
      <c r="O9650" s="4"/>
      <c r="P9650" s="4"/>
      <c r="V9650" s="4"/>
      <c r="W9650" s="4"/>
      <c r="AG9650" s="9"/>
      <c r="AT9650" s="4"/>
      <c r="AU9650" s="4"/>
      <c r="BA9650" s="4"/>
      <c r="BB9650" s="4"/>
    </row>
    <row r="9651" spans="15:54" x14ac:dyDescent="0.4">
      <c r="O9651" s="4"/>
      <c r="P9651" s="4"/>
      <c r="V9651" s="4"/>
      <c r="W9651" s="4"/>
      <c r="AG9651" s="9"/>
      <c r="AT9651" s="4"/>
      <c r="AU9651" s="4"/>
      <c r="BA9651" s="4"/>
      <c r="BB9651" s="4"/>
    </row>
    <row r="9652" spans="15:54" x14ac:dyDescent="0.4">
      <c r="O9652" s="4"/>
      <c r="P9652" s="4"/>
      <c r="V9652" s="4"/>
      <c r="W9652" s="4"/>
      <c r="AG9652" s="9"/>
      <c r="AT9652" s="4"/>
      <c r="AU9652" s="4"/>
      <c r="BA9652" s="4"/>
      <c r="BB9652" s="4"/>
    </row>
    <row r="9653" spans="15:54" x14ac:dyDescent="0.4">
      <c r="O9653" s="4"/>
      <c r="P9653" s="4"/>
      <c r="V9653" s="4"/>
      <c r="W9653" s="4"/>
      <c r="AG9653" s="9"/>
      <c r="AT9653" s="4"/>
      <c r="AU9653" s="4"/>
      <c r="BA9653" s="4"/>
      <c r="BB9653" s="4"/>
    </row>
    <row r="9654" spans="15:54" x14ac:dyDescent="0.4">
      <c r="O9654" s="4"/>
      <c r="P9654" s="4"/>
      <c r="V9654" s="4"/>
      <c r="W9654" s="4"/>
      <c r="AG9654" s="9"/>
      <c r="AT9654" s="4"/>
      <c r="AU9654" s="4"/>
      <c r="BA9654" s="4"/>
      <c r="BB9654" s="4"/>
    </row>
    <row r="9655" spans="15:54" x14ac:dyDescent="0.4">
      <c r="O9655" s="4"/>
      <c r="P9655" s="4"/>
      <c r="V9655" s="4"/>
      <c r="W9655" s="4"/>
      <c r="AG9655" s="9"/>
      <c r="AT9655" s="4"/>
      <c r="AU9655" s="4"/>
      <c r="BA9655" s="4"/>
      <c r="BB9655" s="4"/>
    </row>
    <row r="9656" spans="15:54" x14ac:dyDescent="0.4">
      <c r="O9656" s="4"/>
      <c r="P9656" s="4"/>
      <c r="V9656" s="4"/>
      <c r="W9656" s="4"/>
      <c r="AG9656" s="9"/>
      <c r="AT9656" s="4"/>
      <c r="AU9656" s="4"/>
      <c r="BA9656" s="4"/>
      <c r="BB9656" s="4"/>
    </row>
    <row r="9657" spans="15:54" x14ac:dyDescent="0.4">
      <c r="O9657" s="4"/>
      <c r="P9657" s="4"/>
      <c r="V9657" s="4"/>
      <c r="W9657" s="4"/>
      <c r="AG9657" s="9"/>
      <c r="AT9657" s="4"/>
      <c r="AU9657" s="4"/>
      <c r="BA9657" s="4"/>
      <c r="BB9657" s="4"/>
    </row>
    <row r="9658" spans="15:54" x14ac:dyDescent="0.4">
      <c r="O9658" s="4"/>
      <c r="P9658" s="4"/>
      <c r="V9658" s="4"/>
      <c r="W9658" s="4"/>
      <c r="AG9658" s="9"/>
      <c r="AT9658" s="4"/>
      <c r="AU9658" s="4"/>
      <c r="BA9658" s="4"/>
      <c r="BB9658" s="4"/>
    </row>
    <row r="9659" spans="15:54" x14ac:dyDescent="0.4">
      <c r="O9659" s="4"/>
      <c r="P9659" s="4"/>
      <c r="V9659" s="4"/>
      <c r="W9659" s="4"/>
      <c r="AG9659" s="9"/>
      <c r="AT9659" s="4"/>
      <c r="AU9659" s="4"/>
      <c r="BA9659" s="4"/>
      <c r="BB9659" s="4"/>
    </row>
    <row r="9660" spans="15:54" x14ac:dyDescent="0.4">
      <c r="O9660" s="4"/>
      <c r="P9660" s="4"/>
      <c r="V9660" s="4"/>
      <c r="W9660" s="4"/>
      <c r="AG9660" s="9"/>
      <c r="AT9660" s="4"/>
      <c r="AU9660" s="4"/>
      <c r="BA9660" s="4"/>
      <c r="BB9660" s="4"/>
    </row>
    <row r="9661" spans="15:54" x14ac:dyDescent="0.4">
      <c r="O9661" s="4"/>
      <c r="P9661" s="4"/>
      <c r="V9661" s="4"/>
      <c r="W9661" s="4"/>
      <c r="AG9661" s="9"/>
      <c r="AT9661" s="4"/>
      <c r="AU9661" s="4"/>
      <c r="BA9661" s="4"/>
      <c r="BB9661" s="4"/>
    </row>
    <row r="9662" spans="15:54" x14ac:dyDescent="0.4">
      <c r="O9662" s="4"/>
      <c r="P9662" s="4"/>
      <c r="V9662" s="4"/>
      <c r="W9662" s="4"/>
      <c r="AG9662" s="9"/>
      <c r="AT9662" s="4"/>
      <c r="AU9662" s="4"/>
      <c r="BA9662" s="4"/>
      <c r="BB9662" s="4"/>
    </row>
    <row r="9663" spans="15:54" x14ac:dyDescent="0.4">
      <c r="O9663" s="4"/>
      <c r="P9663" s="4"/>
      <c r="V9663" s="4"/>
      <c r="W9663" s="4"/>
      <c r="AG9663" s="9"/>
      <c r="AT9663" s="4"/>
      <c r="AU9663" s="4"/>
      <c r="BA9663" s="4"/>
      <c r="BB9663" s="4"/>
    </row>
    <row r="9664" spans="15:54" x14ac:dyDescent="0.4">
      <c r="O9664" s="4"/>
      <c r="P9664" s="4"/>
      <c r="V9664" s="4"/>
      <c r="W9664" s="4"/>
      <c r="AG9664" s="9"/>
      <c r="AT9664" s="4"/>
      <c r="AU9664" s="4"/>
      <c r="BA9664" s="4"/>
      <c r="BB9664" s="4"/>
    </row>
    <row r="9665" spans="15:54" x14ac:dyDescent="0.4">
      <c r="O9665" s="4"/>
      <c r="P9665" s="4"/>
      <c r="V9665" s="4"/>
      <c r="W9665" s="4"/>
      <c r="AT9665" s="4"/>
      <c r="AU9665" s="4"/>
      <c r="BA9665" s="4"/>
      <c r="BB9665" s="4"/>
    </row>
    <row r="9666" spans="15:54" x14ac:dyDescent="0.4">
      <c r="O9666" s="4"/>
      <c r="P9666" s="4"/>
      <c r="V9666" s="4"/>
      <c r="W9666" s="4"/>
      <c r="AG9666" s="9"/>
      <c r="AT9666" s="4"/>
      <c r="AU9666" s="4"/>
      <c r="BA9666" s="4"/>
      <c r="BB9666" s="4"/>
    </row>
    <row r="9667" spans="15:54" x14ac:dyDescent="0.4">
      <c r="O9667" s="4"/>
      <c r="P9667" s="4"/>
      <c r="V9667" s="4"/>
      <c r="W9667" s="4"/>
      <c r="AG9667" s="9"/>
      <c r="AT9667" s="4"/>
      <c r="AU9667" s="4"/>
      <c r="BA9667" s="4"/>
      <c r="BB9667" s="4"/>
    </row>
    <row r="9668" spans="15:54" x14ac:dyDescent="0.4">
      <c r="O9668" s="4"/>
      <c r="P9668" s="4"/>
      <c r="V9668" s="4"/>
      <c r="W9668" s="4"/>
      <c r="AG9668" s="9"/>
      <c r="AT9668" s="4"/>
      <c r="AU9668" s="4"/>
      <c r="BA9668" s="4"/>
      <c r="BB9668" s="4"/>
    </row>
    <row r="9669" spans="15:54" x14ac:dyDescent="0.4">
      <c r="O9669" s="4"/>
      <c r="P9669" s="4"/>
      <c r="V9669" s="4"/>
      <c r="W9669" s="4"/>
      <c r="AG9669" s="9"/>
      <c r="AT9669" s="4"/>
      <c r="AU9669" s="4"/>
      <c r="BA9669" s="4"/>
      <c r="BB9669" s="4"/>
    </row>
    <row r="9670" spans="15:54" x14ac:dyDescent="0.4">
      <c r="O9670" s="4"/>
      <c r="P9670" s="4"/>
      <c r="V9670" s="4"/>
      <c r="W9670" s="4"/>
      <c r="AG9670" s="9"/>
      <c r="AT9670" s="4"/>
      <c r="AU9670" s="4"/>
      <c r="BA9670" s="4"/>
      <c r="BB9670" s="4"/>
    </row>
    <row r="9671" spans="15:54" x14ac:dyDescent="0.4">
      <c r="O9671" s="4"/>
      <c r="P9671" s="4"/>
      <c r="V9671" s="4"/>
      <c r="W9671" s="4"/>
      <c r="AG9671" s="9"/>
      <c r="AT9671" s="4"/>
      <c r="AU9671" s="4"/>
      <c r="BA9671" s="4"/>
      <c r="BB9671" s="4"/>
    </row>
    <row r="9672" spans="15:54" x14ac:dyDescent="0.4">
      <c r="O9672" s="4"/>
      <c r="P9672" s="4"/>
      <c r="V9672" s="4"/>
      <c r="W9672" s="4"/>
      <c r="AG9672" s="9"/>
      <c r="AT9672" s="4"/>
      <c r="AU9672" s="4"/>
      <c r="BA9672" s="4"/>
      <c r="BB9672" s="4"/>
    </row>
    <row r="9673" spans="15:54" x14ac:dyDescent="0.4">
      <c r="O9673" s="4"/>
      <c r="P9673" s="4"/>
      <c r="V9673" s="4"/>
      <c r="W9673" s="4"/>
      <c r="AG9673" s="9"/>
      <c r="AT9673" s="4"/>
      <c r="AU9673" s="4"/>
      <c r="BA9673" s="4"/>
      <c r="BB9673" s="4"/>
    </row>
    <row r="9674" spans="15:54" x14ac:dyDescent="0.4">
      <c r="O9674" s="4"/>
      <c r="P9674" s="4"/>
      <c r="V9674" s="4"/>
      <c r="W9674" s="4"/>
      <c r="AG9674" s="9"/>
      <c r="AT9674" s="4"/>
      <c r="AU9674" s="4"/>
      <c r="BA9674" s="4"/>
      <c r="BB9674" s="4"/>
    </row>
    <row r="9675" spans="15:54" x14ac:dyDescent="0.4">
      <c r="O9675" s="4"/>
      <c r="P9675" s="4"/>
      <c r="V9675" s="4"/>
      <c r="W9675" s="4"/>
      <c r="AG9675" s="9"/>
      <c r="AT9675" s="4"/>
      <c r="AU9675" s="4"/>
      <c r="BA9675" s="4"/>
      <c r="BB9675" s="4"/>
    </row>
    <row r="9676" spans="15:54" x14ac:dyDescent="0.4">
      <c r="O9676" s="4"/>
      <c r="P9676" s="4"/>
      <c r="V9676" s="4"/>
      <c r="W9676" s="4"/>
      <c r="AG9676" s="9"/>
      <c r="AT9676" s="4"/>
      <c r="AU9676" s="4"/>
      <c r="BA9676" s="4"/>
      <c r="BB9676" s="4"/>
    </row>
    <row r="9677" spans="15:54" x14ac:dyDescent="0.4">
      <c r="O9677" s="4"/>
      <c r="P9677" s="4"/>
      <c r="V9677" s="4"/>
      <c r="W9677" s="4"/>
      <c r="AG9677" s="9"/>
      <c r="AT9677" s="4"/>
      <c r="AU9677" s="4"/>
      <c r="BA9677" s="4"/>
      <c r="BB9677" s="4"/>
    </row>
    <row r="9678" spans="15:54" x14ac:dyDescent="0.4">
      <c r="O9678" s="4"/>
      <c r="P9678" s="4"/>
      <c r="V9678" s="4"/>
      <c r="W9678" s="4"/>
      <c r="AG9678" s="9"/>
      <c r="AT9678" s="4"/>
      <c r="AU9678" s="4"/>
      <c r="BA9678" s="4"/>
      <c r="BB9678" s="4"/>
    </row>
    <row r="9679" spans="15:54" x14ac:dyDescent="0.4">
      <c r="O9679" s="4"/>
      <c r="P9679" s="4"/>
      <c r="V9679" s="4"/>
      <c r="W9679" s="4"/>
      <c r="AG9679" s="9"/>
      <c r="AT9679" s="4"/>
      <c r="AU9679" s="4"/>
      <c r="BA9679" s="4"/>
      <c r="BB9679" s="4"/>
    </row>
    <row r="9680" spans="15:54" x14ac:dyDescent="0.4">
      <c r="O9680" s="4"/>
      <c r="P9680" s="4"/>
      <c r="V9680" s="4"/>
      <c r="W9680" s="4"/>
      <c r="AG9680" s="9"/>
      <c r="AT9680" s="4"/>
      <c r="AU9680" s="4"/>
      <c r="BA9680" s="4"/>
      <c r="BB9680" s="4"/>
    </row>
    <row r="9681" spans="15:54" x14ac:dyDescent="0.4">
      <c r="O9681" s="4"/>
      <c r="P9681" s="4"/>
      <c r="V9681" s="4"/>
      <c r="W9681" s="4"/>
      <c r="AG9681" s="9"/>
      <c r="AT9681" s="4"/>
      <c r="AU9681" s="4"/>
      <c r="BA9681" s="4"/>
      <c r="BB9681" s="4"/>
    </row>
    <row r="9682" spans="15:54" x14ac:dyDescent="0.4">
      <c r="O9682" s="4"/>
      <c r="P9682" s="4"/>
      <c r="V9682" s="4"/>
      <c r="W9682" s="4"/>
      <c r="AG9682" s="9"/>
      <c r="AT9682" s="4"/>
      <c r="AU9682" s="4"/>
      <c r="BA9682" s="4"/>
      <c r="BB9682" s="4"/>
    </row>
    <row r="9683" spans="15:54" x14ac:dyDescent="0.4">
      <c r="O9683" s="4"/>
      <c r="P9683" s="4"/>
      <c r="V9683" s="4"/>
      <c r="W9683" s="4"/>
      <c r="AG9683" s="9"/>
      <c r="AT9683" s="4"/>
      <c r="AU9683" s="4"/>
      <c r="BA9683" s="4"/>
      <c r="BB9683" s="4"/>
    </row>
    <row r="9684" spans="15:54" x14ac:dyDescent="0.4">
      <c r="O9684" s="4"/>
      <c r="P9684" s="4"/>
      <c r="V9684" s="4"/>
      <c r="W9684" s="4"/>
      <c r="AG9684" s="9"/>
      <c r="AT9684" s="4"/>
      <c r="AU9684" s="4"/>
      <c r="BA9684" s="4"/>
      <c r="BB9684" s="4"/>
    </row>
    <row r="9685" spans="15:54" x14ac:dyDescent="0.4">
      <c r="O9685" s="4"/>
      <c r="P9685" s="4"/>
      <c r="V9685" s="4"/>
      <c r="W9685" s="4"/>
      <c r="AT9685" s="4"/>
      <c r="AU9685" s="4"/>
      <c r="BA9685" s="4"/>
      <c r="BB9685" s="4"/>
    </row>
    <row r="9686" spans="15:54" x14ac:dyDescent="0.4">
      <c r="O9686" s="4"/>
      <c r="P9686" s="4"/>
      <c r="V9686" s="4"/>
      <c r="W9686" s="4"/>
      <c r="AG9686" s="9"/>
      <c r="AT9686" s="4"/>
      <c r="AU9686" s="4"/>
      <c r="BA9686" s="4"/>
      <c r="BB9686" s="4"/>
    </row>
    <row r="9687" spans="15:54" x14ac:dyDescent="0.4">
      <c r="O9687" s="4"/>
      <c r="P9687" s="4"/>
      <c r="V9687" s="4"/>
      <c r="W9687" s="4"/>
      <c r="AG9687" s="9"/>
      <c r="AT9687" s="4"/>
      <c r="AU9687" s="4"/>
      <c r="BA9687" s="4"/>
      <c r="BB9687" s="4"/>
    </row>
    <row r="9688" spans="15:54" x14ac:dyDescent="0.4">
      <c r="O9688" s="4"/>
      <c r="P9688" s="4"/>
      <c r="V9688" s="4"/>
      <c r="W9688" s="4"/>
      <c r="AG9688" s="9"/>
      <c r="AT9688" s="4"/>
      <c r="AU9688" s="4"/>
      <c r="BA9688" s="4"/>
      <c r="BB9688" s="4"/>
    </row>
    <row r="9689" spans="15:54" x14ac:dyDescent="0.4">
      <c r="O9689" s="4"/>
      <c r="P9689" s="4"/>
      <c r="V9689" s="4"/>
      <c r="W9689" s="4"/>
      <c r="AG9689" s="9"/>
      <c r="AT9689" s="4"/>
      <c r="AU9689" s="4"/>
      <c r="BA9689" s="4"/>
      <c r="BB9689" s="4"/>
    </row>
    <row r="9690" spans="15:54" x14ac:dyDescent="0.4">
      <c r="O9690" s="4"/>
      <c r="P9690" s="4"/>
      <c r="V9690" s="4"/>
      <c r="W9690" s="4"/>
      <c r="AG9690" s="9"/>
      <c r="AT9690" s="4"/>
      <c r="AU9690" s="4"/>
      <c r="BA9690" s="4"/>
      <c r="BB9690" s="4"/>
    </row>
    <row r="9691" spans="15:54" x14ac:dyDescent="0.4">
      <c r="O9691" s="4"/>
      <c r="P9691" s="4"/>
      <c r="V9691" s="4"/>
      <c r="W9691" s="4"/>
      <c r="AG9691" s="9"/>
      <c r="AT9691" s="4"/>
      <c r="AU9691" s="4"/>
      <c r="BA9691" s="4"/>
      <c r="BB9691" s="4"/>
    </row>
    <row r="9692" spans="15:54" x14ac:dyDescent="0.4">
      <c r="O9692" s="4"/>
      <c r="P9692" s="4"/>
      <c r="V9692" s="4"/>
      <c r="W9692" s="4"/>
      <c r="AG9692" s="9"/>
      <c r="AT9692" s="4"/>
      <c r="AU9692" s="4"/>
      <c r="BA9692" s="4"/>
      <c r="BB9692" s="4"/>
    </row>
    <row r="9693" spans="15:54" x14ac:dyDescent="0.4">
      <c r="O9693" s="4"/>
      <c r="P9693" s="4"/>
      <c r="V9693" s="4"/>
      <c r="W9693" s="4"/>
      <c r="AG9693" s="9"/>
      <c r="AT9693" s="4"/>
      <c r="AU9693" s="4"/>
      <c r="BA9693" s="4"/>
      <c r="BB9693" s="4"/>
    </row>
    <row r="9694" spans="15:54" x14ac:dyDescent="0.4">
      <c r="O9694" s="4"/>
      <c r="P9694" s="4"/>
      <c r="V9694" s="4"/>
      <c r="W9694" s="4"/>
      <c r="AG9694" s="9"/>
      <c r="AT9694" s="4"/>
      <c r="AU9694" s="4"/>
      <c r="BA9694" s="4"/>
      <c r="BB9694" s="4"/>
    </row>
    <row r="9695" spans="15:54" x14ac:dyDescent="0.4">
      <c r="O9695" s="4"/>
      <c r="P9695" s="4"/>
      <c r="V9695" s="4"/>
      <c r="W9695" s="4"/>
      <c r="AG9695" s="9"/>
      <c r="AT9695" s="4"/>
      <c r="AU9695" s="4"/>
      <c r="BA9695" s="4"/>
      <c r="BB9695" s="4"/>
    </row>
    <row r="9696" spans="15:54" x14ac:dyDescent="0.4">
      <c r="O9696" s="4"/>
      <c r="P9696" s="4"/>
      <c r="V9696" s="4"/>
      <c r="W9696" s="4"/>
      <c r="AG9696" s="9"/>
      <c r="AT9696" s="4"/>
      <c r="AU9696" s="4"/>
      <c r="BA9696" s="4"/>
      <c r="BB9696" s="4"/>
    </row>
    <row r="9697" spans="15:54" x14ac:dyDescent="0.4">
      <c r="O9697" s="4"/>
      <c r="P9697" s="4"/>
      <c r="V9697" s="4"/>
      <c r="W9697" s="4"/>
      <c r="AG9697" s="9"/>
      <c r="AT9697" s="4"/>
      <c r="AU9697" s="4"/>
      <c r="BA9697" s="4"/>
      <c r="BB9697" s="4"/>
    </row>
    <row r="9698" spans="15:54" x14ac:dyDescent="0.4">
      <c r="O9698" s="4"/>
      <c r="P9698" s="4"/>
      <c r="V9698" s="4"/>
      <c r="W9698" s="4"/>
      <c r="AG9698" s="9"/>
      <c r="AT9698" s="4"/>
      <c r="AU9698" s="4"/>
      <c r="BA9698" s="4"/>
      <c r="BB9698" s="4"/>
    </row>
    <row r="9699" spans="15:54" x14ac:dyDescent="0.4">
      <c r="O9699" s="4"/>
      <c r="P9699" s="4"/>
      <c r="V9699" s="4"/>
      <c r="W9699" s="4"/>
      <c r="AG9699" s="9"/>
      <c r="AT9699" s="4"/>
      <c r="AU9699" s="4"/>
      <c r="BA9699" s="4"/>
      <c r="BB9699" s="4"/>
    </row>
    <row r="9700" spans="15:54" x14ac:dyDescent="0.4">
      <c r="O9700" s="4"/>
      <c r="P9700" s="4"/>
      <c r="V9700" s="4"/>
      <c r="W9700" s="4"/>
      <c r="AG9700" s="9"/>
      <c r="AT9700" s="4"/>
      <c r="AU9700" s="4"/>
      <c r="BA9700" s="4"/>
      <c r="BB9700" s="4"/>
    </row>
    <row r="9701" spans="15:54" x14ac:dyDescent="0.4">
      <c r="O9701" s="4"/>
      <c r="P9701" s="4"/>
      <c r="V9701" s="4"/>
      <c r="W9701" s="4"/>
      <c r="AG9701" s="9"/>
      <c r="AT9701" s="4"/>
      <c r="AU9701" s="4"/>
      <c r="BA9701" s="4"/>
      <c r="BB9701" s="4"/>
    </row>
    <row r="9702" spans="15:54" x14ac:dyDescent="0.4">
      <c r="O9702" s="4"/>
      <c r="P9702" s="4"/>
      <c r="V9702" s="4"/>
      <c r="W9702" s="4"/>
      <c r="AG9702" s="9"/>
      <c r="AT9702" s="4"/>
      <c r="AU9702" s="4"/>
      <c r="BA9702" s="4"/>
      <c r="BB9702" s="4"/>
    </row>
    <row r="9703" spans="15:54" x14ac:dyDescent="0.4">
      <c r="O9703" s="4"/>
      <c r="P9703" s="4"/>
      <c r="V9703" s="4"/>
      <c r="W9703" s="4"/>
      <c r="AG9703" s="9"/>
      <c r="AT9703" s="4"/>
      <c r="AU9703" s="4"/>
      <c r="BA9703" s="4"/>
      <c r="BB9703" s="4"/>
    </row>
    <row r="9704" spans="15:54" x14ac:dyDescent="0.4">
      <c r="O9704" s="4"/>
      <c r="P9704" s="4"/>
      <c r="V9704" s="4"/>
      <c r="W9704" s="4"/>
      <c r="AG9704" s="9"/>
      <c r="AT9704" s="4"/>
      <c r="AU9704" s="4"/>
      <c r="BA9704" s="4"/>
      <c r="BB9704" s="4"/>
    </row>
    <row r="9705" spans="15:54" x14ac:dyDescent="0.4">
      <c r="O9705" s="4"/>
      <c r="P9705" s="4"/>
      <c r="V9705" s="4"/>
      <c r="W9705" s="4"/>
      <c r="AG9705" s="9"/>
      <c r="AT9705" s="4"/>
      <c r="AU9705" s="4"/>
      <c r="BA9705" s="4"/>
      <c r="BB9705" s="4"/>
    </row>
    <row r="9706" spans="15:54" x14ac:dyDescent="0.4">
      <c r="O9706" s="4"/>
      <c r="P9706" s="4"/>
      <c r="V9706" s="4"/>
      <c r="W9706" s="4"/>
      <c r="AG9706" s="9"/>
      <c r="AT9706" s="4"/>
      <c r="AU9706" s="4"/>
      <c r="BA9706" s="4"/>
      <c r="BB9706" s="4"/>
    </row>
    <row r="9707" spans="15:54" x14ac:dyDescent="0.4">
      <c r="O9707" s="4"/>
      <c r="P9707" s="4"/>
      <c r="V9707" s="4"/>
      <c r="W9707" s="4"/>
      <c r="AG9707" s="9"/>
      <c r="AT9707" s="4"/>
      <c r="AU9707" s="4"/>
      <c r="BA9707" s="4"/>
      <c r="BB9707" s="4"/>
    </row>
    <row r="9708" spans="15:54" x14ac:dyDescent="0.4">
      <c r="O9708" s="4"/>
      <c r="P9708" s="4"/>
      <c r="V9708" s="4"/>
      <c r="W9708" s="4"/>
      <c r="AG9708" s="9"/>
      <c r="AT9708" s="4"/>
      <c r="AU9708" s="4"/>
      <c r="BA9708" s="4"/>
      <c r="BB9708" s="4"/>
    </row>
    <row r="9709" spans="15:54" x14ac:dyDescent="0.4">
      <c r="O9709" s="4"/>
      <c r="P9709" s="4"/>
      <c r="V9709" s="4"/>
      <c r="W9709" s="4"/>
      <c r="AG9709" s="9"/>
      <c r="AT9709" s="4"/>
      <c r="AU9709" s="4"/>
      <c r="BA9709" s="4"/>
      <c r="BB9709" s="4"/>
    </row>
    <row r="9710" spans="15:54" x14ac:dyDescent="0.4">
      <c r="O9710" s="4"/>
      <c r="P9710" s="4"/>
      <c r="V9710" s="4"/>
      <c r="W9710" s="4"/>
      <c r="AG9710" s="9"/>
      <c r="AT9710" s="4"/>
      <c r="AU9710" s="4"/>
      <c r="BA9710" s="4"/>
      <c r="BB9710" s="4"/>
    </row>
    <row r="9711" spans="15:54" x14ac:dyDescent="0.4">
      <c r="O9711" s="4"/>
      <c r="P9711" s="4"/>
      <c r="V9711" s="4"/>
      <c r="W9711" s="4"/>
      <c r="AG9711" s="9"/>
      <c r="AT9711" s="4"/>
      <c r="AU9711" s="4"/>
      <c r="BA9711" s="4"/>
      <c r="BB9711" s="4"/>
    </row>
    <row r="9712" spans="15:54" x14ac:dyDescent="0.4">
      <c r="O9712" s="4"/>
      <c r="P9712" s="4"/>
      <c r="V9712" s="4"/>
      <c r="W9712" s="4"/>
      <c r="AG9712" s="9"/>
      <c r="AT9712" s="4"/>
      <c r="AU9712" s="4"/>
      <c r="BA9712" s="4"/>
      <c r="BB9712" s="4"/>
    </row>
    <row r="9713" spans="15:54" x14ac:dyDescent="0.4">
      <c r="O9713" s="4"/>
      <c r="P9713" s="4"/>
      <c r="V9713" s="4"/>
      <c r="W9713" s="4"/>
      <c r="AG9713" s="9"/>
      <c r="AT9713" s="4"/>
      <c r="AU9713" s="4"/>
      <c r="BA9713" s="4"/>
      <c r="BB9713" s="4"/>
    </row>
    <row r="9714" spans="15:54" x14ac:dyDescent="0.4">
      <c r="O9714" s="4"/>
      <c r="P9714" s="4"/>
      <c r="V9714" s="4"/>
      <c r="W9714" s="4"/>
      <c r="AG9714" s="9"/>
      <c r="AT9714" s="4"/>
      <c r="AU9714" s="4"/>
      <c r="BA9714" s="4"/>
      <c r="BB9714" s="4"/>
    </row>
    <row r="9715" spans="15:54" x14ac:dyDescent="0.4">
      <c r="O9715" s="4"/>
      <c r="P9715" s="4"/>
      <c r="V9715" s="4"/>
      <c r="W9715" s="4"/>
      <c r="AG9715" s="9"/>
      <c r="AT9715" s="4"/>
      <c r="AU9715" s="4"/>
      <c r="BA9715" s="4"/>
      <c r="BB9715" s="4"/>
    </row>
    <row r="9716" spans="15:54" x14ac:dyDescent="0.4">
      <c r="O9716" s="4"/>
      <c r="P9716" s="4"/>
      <c r="V9716" s="4"/>
      <c r="W9716" s="4"/>
      <c r="AG9716" s="9"/>
      <c r="AT9716" s="4"/>
      <c r="AU9716" s="4"/>
      <c r="BA9716" s="4"/>
      <c r="BB9716" s="4"/>
    </row>
    <row r="9717" spans="15:54" x14ac:dyDescent="0.4">
      <c r="O9717" s="4"/>
      <c r="P9717" s="4"/>
      <c r="V9717" s="4"/>
      <c r="W9717" s="4"/>
      <c r="AG9717" s="9"/>
      <c r="AT9717" s="4"/>
      <c r="AU9717" s="4"/>
      <c r="BA9717" s="4"/>
      <c r="BB9717" s="4"/>
    </row>
    <row r="9718" spans="15:54" x14ac:dyDescent="0.4">
      <c r="O9718" s="4"/>
      <c r="P9718" s="4"/>
      <c r="V9718" s="4"/>
      <c r="W9718" s="4"/>
      <c r="AG9718" s="9"/>
      <c r="AT9718" s="4"/>
      <c r="AU9718" s="4"/>
      <c r="BA9718" s="4"/>
      <c r="BB9718" s="4"/>
    </row>
    <row r="9719" spans="15:54" x14ac:dyDescent="0.4">
      <c r="O9719" s="4"/>
      <c r="P9719" s="4"/>
      <c r="V9719" s="4"/>
      <c r="W9719" s="4"/>
      <c r="AG9719" s="9"/>
      <c r="AT9719" s="4"/>
      <c r="AU9719" s="4"/>
      <c r="BA9719" s="4"/>
      <c r="BB9719" s="4"/>
    </row>
    <row r="9720" spans="15:54" x14ac:dyDescent="0.4">
      <c r="O9720" s="4"/>
      <c r="P9720" s="4"/>
      <c r="V9720" s="4"/>
      <c r="W9720" s="4"/>
      <c r="AG9720" s="9"/>
      <c r="AT9720" s="4"/>
      <c r="AU9720" s="4"/>
      <c r="BA9720" s="4"/>
      <c r="BB9720" s="4"/>
    </row>
    <row r="9721" spans="15:54" x14ac:dyDescent="0.4">
      <c r="O9721" s="4"/>
      <c r="P9721" s="4"/>
      <c r="V9721" s="4"/>
      <c r="W9721" s="4"/>
      <c r="AG9721" s="9"/>
      <c r="AT9721" s="4"/>
      <c r="AU9721" s="4"/>
      <c r="BA9721" s="4"/>
      <c r="BB9721" s="4"/>
    </row>
    <row r="9722" spans="15:54" x14ac:dyDescent="0.4">
      <c r="O9722" s="4"/>
      <c r="P9722" s="4"/>
      <c r="V9722" s="4"/>
      <c r="W9722" s="4"/>
      <c r="AG9722" s="9"/>
      <c r="AT9722" s="4"/>
      <c r="AU9722" s="4"/>
      <c r="BA9722" s="4"/>
      <c r="BB9722" s="4"/>
    </row>
    <row r="9723" spans="15:54" x14ac:dyDescent="0.4">
      <c r="O9723" s="4"/>
      <c r="P9723" s="4"/>
      <c r="V9723" s="4"/>
      <c r="W9723" s="4"/>
      <c r="AG9723" s="9"/>
      <c r="AT9723" s="4"/>
      <c r="AU9723" s="4"/>
      <c r="BA9723" s="4"/>
      <c r="BB9723" s="4"/>
    </row>
    <row r="9724" spans="15:54" x14ac:dyDescent="0.4">
      <c r="O9724" s="4"/>
      <c r="P9724" s="4"/>
      <c r="V9724" s="4"/>
      <c r="W9724" s="4"/>
      <c r="AG9724" s="9"/>
      <c r="AT9724" s="4"/>
      <c r="AU9724" s="4"/>
      <c r="BA9724" s="4"/>
      <c r="BB9724" s="4"/>
    </row>
    <row r="9725" spans="15:54" x14ac:dyDescent="0.4">
      <c r="O9725" s="4"/>
      <c r="P9725" s="4"/>
      <c r="V9725" s="4"/>
      <c r="W9725" s="4"/>
      <c r="AG9725" s="9"/>
      <c r="AT9725" s="4"/>
      <c r="AU9725" s="4"/>
      <c r="BA9725" s="4"/>
      <c r="BB9725" s="4"/>
    </row>
    <row r="9726" spans="15:54" x14ac:dyDescent="0.4">
      <c r="O9726" s="4"/>
      <c r="P9726" s="4"/>
      <c r="V9726" s="4"/>
      <c r="W9726" s="4"/>
      <c r="AG9726" s="9"/>
      <c r="AT9726" s="4"/>
      <c r="AU9726" s="4"/>
      <c r="BA9726" s="4"/>
      <c r="BB9726" s="4"/>
    </row>
    <row r="9727" spans="15:54" x14ac:dyDescent="0.4">
      <c r="O9727" s="4"/>
      <c r="P9727" s="4"/>
      <c r="V9727" s="4"/>
      <c r="W9727" s="4"/>
      <c r="AG9727" s="9"/>
      <c r="AT9727" s="4"/>
      <c r="AU9727" s="4"/>
      <c r="BA9727" s="4"/>
      <c r="BB9727" s="4"/>
    </row>
    <row r="9728" spans="15:54" x14ac:dyDescent="0.4">
      <c r="O9728" s="4"/>
      <c r="P9728" s="4"/>
      <c r="V9728" s="4"/>
      <c r="W9728" s="4"/>
      <c r="AG9728" s="9"/>
      <c r="AT9728" s="4"/>
      <c r="AU9728" s="4"/>
      <c r="BA9728" s="4"/>
      <c r="BB9728" s="4"/>
    </row>
    <row r="9729" spans="15:54" x14ac:dyDescent="0.4">
      <c r="O9729" s="4"/>
      <c r="P9729" s="4"/>
      <c r="V9729" s="4"/>
      <c r="W9729" s="4"/>
      <c r="AG9729" s="9"/>
      <c r="AT9729" s="4"/>
      <c r="AU9729" s="4"/>
      <c r="BA9729" s="4"/>
      <c r="BB9729" s="4"/>
    </row>
    <row r="9730" spans="15:54" x14ac:dyDescent="0.4">
      <c r="O9730" s="4"/>
      <c r="P9730" s="4"/>
      <c r="V9730" s="4"/>
      <c r="W9730" s="4"/>
      <c r="AG9730" s="9"/>
      <c r="AT9730" s="4"/>
      <c r="AU9730" s="4"/>
      <c r="BA9730" s="4"/>
      <c r="BB9730" s="4"/>
    </row>
    <row r="9731" spans="15:54" x14ac:dyDescent="0.4">
      <c r="O9731" s="4"/>
      <c r="P9731" s="4"/>
      <c r="V9731" s="4"/>
      <c r="W9731" s="4"/>
      <c r="AG9731" s="9"/>
      <c r="AT9731" s="4"/>
      <c r="AU9731" s="4"/>
      <c r="BA9731" s="4"/>
      <c r="BB9731" s="4"/>
    </row>
    <row r="9732" spans="15:54" x14ac:dyDescent="0.4">
      <c r="O9732" s="4"/>
      <c r="P9732" s="4"/>
      <c r="V9732" s="4"/>
      <c r="W9732" s="4"/>
      <c r="AG9732" s="9"/>
      <c r="AT9732" s="4"/>
      <c r="AU9732" s="4"/>
      <c r="BA9732" s="4"/>
      <c r="BB9732" s="4"/>
    </row>
    <row r="9733" spans="15:54" x14ac:dyDescent="0.4">
      <c r="O9733" s="4"/>
      <c r="P9733" s="4"/>
      <c r="V9733" s="4"/>
      <c r="W9733" s="4"/>
      <c r="AG9733" s="9"/>
      <c r="AT9733" s="4"/>
      <c r="AU9733" s="4"/>
      <c r="BA9733" s="4"/>
      <c r="BB9733" s="4"/>
    </row>
    <row r="9734" spans="15:54" x14ac:dyDescent="0.4">
      <c r="O9734" s="4"/>
      <c r="P9734" s="4"/>
      <c r="V9734" s="4"/>
      <c r="W9734" s="4"/>
      <c r="AG9734" s="9"/>
      <c r="AT9734" s="4"/>
      <c r="AU9734" s="4"/>
      <c r="BA9734" s="4"/>
      <c r="BB9734" s="4"/>
    </row>
    <row r="9735" spans="15:54" x14ac:dyDescent="0.4">
      <c r="O9735" s="4"/>
      <c r="P9735" s="4"/>
      <c r="V9735" s="4"/>
      <c r="W9735" s="4"/>
      <c r="AG9735" s="9"/>
      <c r="AT9735" s="4"/>
      <c r="AU9735" s="4"/>
      <c r="BA9735" s="4"/>
      <c r="BB9735" s="4"/>
    </row>
    <row r="9736" spans="15:54" x14ac:dyDescent="0.4">
      <c r="O9736" s="4"/>
      <c r="P9736" s="4"/>
      <c r="V9736" s="4"/>
      <c r="W9736" s="4"/>
      <c r="AG9736" s="9"/>
      <c r="AT9736" s="4"/>
      <c r="AU9736" s="4"/>
      <c r="BA9736" s="4"/>
      <c r="BB9736" s="4"/>
    </row>
    <row r="9737" spans="15:54" x14ac:dyDescent="0.4">
      <c r="O9737" s="4"/>
      <c r="P9737" s="4"/>
      <c r="V9737" s="4"/>
      <c r="W9737" s="4"/>
      <c r="AG9737" s="9"/>
      <c r="AT9737" s="4"/>
      <c r="AU9737" s="4"/>
      <c r="BA9737" s="4"/>
      <c r="BB9737" s="4"/>
    </row>
    <row r="9738" spans="15:54" x14ac:dyDescent="0.4">
      <c r="O9738" s="4"/>
      <c r="P9738" s="4"/>
      <c r="V9738" s="4"/>
      <c r="W9738" s="4"/>
      <c r="AG9738" s="9"/>
      <c r="AT9738" s="4"/>
      <c r="AU9738" s="4"/>
      <c r="BA9738" s="4"/>
      <c r="BB9738" s="4"/>
    </row>
    <row r="9739" spans="15:54" x14ac:dyDescent="0.4">
      <c r="O9739" s="4"/>
      <c r="P9739" s="4"/>
      <c r="V9739" s="4"/>
      <c r="W9739" s="4"/>
      <c r="AG9739" s="9"/>
      <c r="AT9739" s="4"/>
      <c r="AU9739" s="4"/>
      <c r="BA9739" s="4"/>
      <c r="BB9739" s="4"/>
    </row>
    <row r="9740" spans="15:54" x14ac:dyDescent="0.4">
      <c r="O9740" s="4"/>
      <c r="P9740" s="4"/>
      <c r="V9740" s="4"/>
      <c r="W9740" s="4"/>
      <c r="AG9740" s="9"/>
      <c r="AT9740" s="4"/>
      <c r="AU9740" s="4"/>
      <c r="BA9740" s="4"/>
      <c r="BB9740" s="4"/>
    </row>
    <row r="9741" spans="15:54" x14ac:dyDescent="0.4">
      <c r="O9741" s="4"/>
      <c r="P9741" s="4"/>
      <c r="V9741" s="4"/>
      <c r="W9741" s="4"/>
      <c r="AG9741" s="9"/>
      <c r="AT9741" s="4"/>
      <c r="AU9741" s="4"/>
      <c r="BA9741" s="4"/>
      <c r="BB9741" s="4"/>
    </row>
    <row r="9742" spans="15:54" x14ac:dyDescent="0.4">
      <c r="O9742" s="4"/>
      <c r="P9742" s="4"/>
      <c r="V9742" s="4"/>
      <c r="W9742" s="4"/>
      <c r="AG9742" s="9"/>
      <c r="AT9742" s="4"/>
      <c r="AU9742" s="4"/>
      <c r="BA9742" s="4"/>
      <c r="BB9742" s="4"/>
    </row>
    <row r="9743" spans="15:54" x14ac:dyDescent="0.4">
      <c r="O9743" s="4"/>
      <c r="P9743" s="4"/>
      <c r="V9743" s="4"/>
      <c r="W9743" s="4"/>
      <c r="AG9743" s="9"/>
      <c r="AT9743" s="4"/>
      <c r="AU9743" s="4"/>
      <c r="BA9743" s="4"/>
      <c r="BB9743" s="4"/>
    </row>
    <row r="9744" spans="15:54" x14ac:dyDescent="0.4">
      <c r="O9744" s="4"/>
      <c r="P9744" s="4"/>
      <c r="V9744" s="4"/>
      <c r="W9744" s="4"/>
      <c r="AG9744" s="9"/>
      <c r="AT9744" s="4"/>
      <c r="AU9744" s="4"/>
      <c r="BA9744" s="4"/>
      <c r="BB9744" s="4"/>
    </row>
    <row r="9745" spans="15:54" x14ac:dyDescent="0.4">
      <c r="O9745" s="4"/>
      <c r="P9745" s="4"/>
      <c r="V9745" s="4"/>
      <c r="W9745" s="4"/>
      <c r="AG9745" s="9"/>
      <c r="AT9745" s="4"/>
      <c r="AU9745" s="4"/>
      <c r="BA9745" s="4"/>
      <c r="BB9745" s="4"/>
    </row>
    <row r="9746" spans="15:54" x14ac:dyDescent="0.4">
      <c r="O9746" s="4"/>
      <c r="P9746" s="4"/>
      <c r="V9746" s="4"/>
      <c r="W9746" s="4"/>
      <c r="AT9746" s="4"/>
      <c r="AU9746" s="4"/>
      <c r="BA9746" s="4"/>
      <c r="BB9746" s="4"/>
    </row>
    <row r="9747" spans="15:54" x14ac:dyDescent="0.4">
      <c r="O9747" s="4"/>
      <c r="P9747" s="4"/>
      <c r="V9747" s="4"/>
      <c r="W9747" s="4"/>
      <c r="AG9747" s="9"/>
      <c r="AT9747" s="4"/>
      <c r="AU9747" s="4"/>
      <c r="BA9747" s="4"/>
      <c r="BB9747" s="4"/>
    </row>
    <row r="9748" spans="15:54" x14ac:dyDescent="0.4">
      <c r="O9748" s="4"/>
      <c r="P9748" s="4"/>
      <c r="V9748" s="4"/>
      <c r="W9748" s="4"/>
      <c r="AG9748" s="9"/>
      <c r="AT9748" s="4"/>
      <c r="AU9748" s="4"/>
      <c r="BA9748" s="4"/>
      <c r="BB9748" s="4"/>
    </row>
    <row r="9749" spans="15:54" x14ac:dyDescent="0.4">
      <c r="O9749" s="4"/>
      <c r="P9749" s="4"/>
      <c r="V9749" s="4"/>
      <c r="W9749" s="4"/>
      <c r="AG9749" s="9"/>
      <c r="AT9749" s="4"/>
      <c r="AU9749" s="4"/>
      <c r="BA9749" s="4"/>
      <c r="BB9749" s="4"/>
    </row>
    <row r="9750" spans="15:54" x14ac:dyDescent="0.4">
      <c r="O9750" s="4"/>
      <c r="P9750" s="4"/>
      <c r="V9750" s="4"/>
      <c r="W9750" s="4"/>
      <c r="AG9750" s="9"/>
      <c r="AT9750" s="4"/>
      <c r="AU9750" s="4"/>
      <c r="BA9750" s="4"/>
      <c r="BB9750" s="4"/>
    </row>
    <row r="9751" spans="15:54" x14ac:dyDescent="0.4">
      <c r="O9751" s="4"/>
      <c r="P9751" s="4"/>
      <c r="V9751" s="4"/>
      <c r="W9751" s="4"/>
      <c r="AG9751" s="9"/>
      <c r="AT9751" s="4"/>
      <c r="AU9751" s="4"/>
      <c r="BA9751" s="4"/>
      <c r="BB9751" s="4"/>
    </row>
    <row r="9752" spans="15:54" x14ac:dyDescent="0.4">
      <c r="O9752" s="4"/>
      <c r="P9752" s="4"/>
      <c r="V9752" s="4"/>
      <c r="W9752" s="4"/>
      <c r="AG9752" s="9"/>
      <c r="AT9752" s="4"/>
      <c r="AU9752" s="4"/>
      <c r="BA9752" s="4"/>
      <c r="BB9752" s="4"/>
    </row>
    <row r="9753" spans="15:54" x14ac:dyDescent="0.4">
      <c r="O9753" s="4"/>
      <c r="P9753" s="4"/>
      <c r="V9753" s="4"/>
      <c r="W9753" s="4"/>
      <c r="AG9753" s="9"/>
      <c r="AT9753" s="4"/>
      <c r="AU9753" s="4"/>
      <c r="BA9753" s="4"/>
      <c r="BB9753" s="4"/>
    </row>
    <row r="9754" spans="15:54" x14ac:dyDescent="0.4">
      <c r="O9754" s="4"/>
      <c r="P9754" s="4"/>
      <c r="V9754" s="4"/>
      <c r="W9754" s="4"/>
      <c r="AG9754" s="9"/>
      <c r="AT9754" s="4"/>
      <c r="AU9754" s="4"/>
      <c r="BA9754" s="4"/>
      <c r="BB9754" s="4"/>
    </row>
    <row r="9755" spans="15:54" x14ac:dyDescent="0.4">
      <c r="O9755" s="4"/>
      <c r="P9755" s="4"/>
      <c r="V9755" s="4"/>
      <c r="W9755" s="4"/>
      <c r="AG9755" s="9"/>
      <c r="AT9755" s="4"/>
      <c r="AU9755" s="4"/>
      <c r="BA9755" s="4"/>
      <c r="BB9755" s="4"/>
    </row>
    <row r="9756" spans="15:54" x14ac:dyDescent="0.4">
      <c r="O9756" s="4"/>
      <c r="P9756" s="4"/>
      <c r="V9756" s="4"/>
      <c r="W9756" s="4"/>
      <c r="AG9756" s="9"/>
      <c r="AT9756" s="4"/>
      <c r="AU9756" s="4"/>
      <c r="BA9756" s="4"/>
      <c r="BB9756" s="4"/>
    </row>
    <row r="9757" spans="15:54" x14ac:dyDescent="0.4">
      <c r="O9757" s="4"/>
      <c r="P9757" s="4"/>
      <c r="V9757" s="4"/>
      <c r="W9757" s="4"/>
      <c r="AG9757" s="9"/>
      <c r="AT9757" s="4"/>
      <c r="AU9757" s="4"/>
      <c r="BA9757" s="4"/>
      <c r="BB9757" s="4"/>
    </row>
    <row r="9758" spans="15:54" x14ac:dyDescent="0.4">
      <c r="O9758" s="4"/>
      <c r="P9758" s="4"/>
      <c r="V9758" s="4"/>
      <c r="W9758" s="4"/>
      <c r="AG9758" s="9"/>
      <c r="AT9758" s="4"/>
      <c r="AU9758" s="4"/>
      <c r="BA9758" s="4"/>
      <c r="BB9758" s="4"/>
    </row>
    <row r="9759" spans="15:54" x14ac:dyDescent="0.4">
      <c r="O9759" s="4"/>
      <c r="P9759" s="4"/>
      <c r="V9759" s="4"/>
      <c r="W9759" s="4"/>
      <c r="AG9759" s="9"/>
      <c r="AT9759" s="4"/>
      <c r="AU9759" s="4"/>
      <c r="BA9759" s="4"/>
      <c r="BB9759" s="4"/>
    </row>
    <row r="9760" spans="15:54" x14ac:dyDescent="0.4">
      <c r="O9760" s="4"/>
      <c r="P9760" s="4"/>
      <c r="V9760" s="4"/>
      <c r="W9760" s="4"/>
      <c r="AG9760" s="9"/>
      <c r="AT9760" s="4"/>
      <c r="AU9760" s="4"/>
      <c r="BA9760" s="4"/>
      <c r="BB9760" s="4"/>
    </row>
    <row r="9761" spans="15:54" x14ac:dyDescent="0.4">
      <c r="O9761" s="4"/>
      <c r="P9761" s="4"/>
      <c r="V9761" s="4"/>
      <c r="W9761" s="4"/>
      <c r="AG9761" s="9"/>
      <c r="AT9761" s="4"/>
      <c r="AU9761" s="4"/>
      <c r="BA9761" s="4"/>
      <c r="BB9761" s="4"/>
    </row>
    <row r="9762" spans="15:54" x14ac:dyDescent="0.4">
      <c r="O9762" s="4"/>
      <c r="P9762" s="4"/>
      <c r="V9762" s="4"/>
      <c r="W9762" s="4"/>
      <c r="AG9762" s="9"/>
      <c r="AT9762" s="4"/>
      <c r="AU9762" s="4"/>
      <c r="BA9762" s="4"/>
      <c r="BB9762" s="4"/>
    </row>
    <row r="9763" spans="15:54" x14ac:dyDescent="0.4">
      <c r="O9763" s="4"/>
      <c r="P9763" s="4"/>
      <c r="V9763" s="4"/>
      <c r="W9763" s="4"/>
      <c r="AG9763" s="9"/>
      <c r="AT9763" s="4"/>
      <c r="AU9763" s="4"/>
      <c r="BA9763" s="4"/>
      <c r="BB9763" s="4"/>
    </row>
    <row r="9764" spans="15:54" x14ac:dyDescent="0.4">
      <c r="O9764" s="4"/>
      <c r="P9764" s="4"/>
      <c r="V9764" s="4"/>
      <c r="W9764" s="4"/>
      <c r="AG9764" s="9"/>
      <c r="AT9764" s="4"/>
      <c r="AU9764" s="4"/>
      <c r="BA9764" s="4"/>
      <c r="BB9764" s="4"/>
    </row>
    <row r="9765" spans="15:54" x14ac:dyDescent="0.4">
      <c r="O9765" s="4"/>
      <c r="P9765" s="4"/>
      <c r="V9765" s="4"/>
      <c r="W9765" s="4"/>
      <c r="AG9765" s="9"/>
      <c r="AT9765" s="4"/>
      <c r="AU9765" s="4"/>
      <c r="BA9765" s="4"/>
      <c r="BB9765" s="4"/>
    </row>
    <row r="9766" spans="15:54" x14ac:dyDescent="0.4">
      <c r="O9766" s="4"/>
      <c r="P9766" s="4"/>
      <c r="V9766" s="4"/>
      <c r="W9766" s="4"/>
      <c r="AT9766" s="4"/>
      <c r="AU9766" s="4"/>
      <c r="BA9766" s="4"/>
      <c r="BB9766" s="4"/>
    </row>
    <row r="9767" spans="15:54" x14ac:dyDescent="0.4">
      <c r="O9767" s="4"/>
      <c r="P9767" s="4"/>
      <c r="V9767" s="4"/>
      <c r="W9767" s="4"/>
      <c r="AG9767" s="9"/>
      <c r="AT9767" s="4"/>
      <c r="AU9767" s="4"/>
      <c r="BA9767" s="4"/>
      <c r="BB9767" s="4"/>
    </row>
    <row r="9768" spans="15:54" x14ac:dyDescent="0.4">
      <c r="O9768" s="4"/>
      <c r="P9768" s="4"/>
      <c r="V9768" s="4"/>
      <c r="W9768" s="4"/>
      <c r="AG9768" s="9"/>
      <c r="AT9768" s="4"/>
      <c r="AU9768" s="4"/>
      <c r="BA9768" s="4"/>
      <c r="BB9768" s="4"/>
    </row>
    <row r="9769" spans="15:54" x14ac:dyDescent="0.4">
      <c r="O9769" s="4"/>
      <c r="P9769" s="4"/>
      <c r="V9769" s="4"/>
      <c r="W9769" s="4"/>
      <c r="AG9769" s="9"/>
      <c r="AT9769" s="4"/>
      <c r="AU9769" s="4"/>
      <c r="BA9769" s="4"/>
      <c r="BB9769" s="4"/>
    </row>
    <row r="9770" spans="15:54" x14ac:dyDescent="0.4">
      <c r="O9770" s="4"/>
      <c r="P9770" s="4"/>
      <c r="V9770" s="4"/>
      <c r="W9770" s="4"/>
      <c r="AG9770" s="9"/>
      <c r="AT9770" s="4"/>
      <c r="AU9770" s="4"/>
      <c r="BA9770" s="4"/>
      <c r="BB9770" s="4"/>
    </row>
    <row r="9771" spans="15:54" x14ac:dyDescent="0.4">
      <c r="O9771" s="4"/>
      <c r="P9771" s="4"/>
      <c r="V9771" s="4"/>
      <c r="W9771" s="4"/>
      <c r="AG9771" s="9"/>
      <c r="AT9771" s="4"/>
      <c r="AU9771" s="4"/>
      <c r="BA9771" s="4"/>
      <c r="BB9771" s="4"/>
    </row>
    <row r="9772" spans="15:54" x14ac:dyDescent="0.4">
      <c r="O9772" s="4"/>
      <c r="P9772" s="4"/>
      <c r="V9772" s="4"/>
      <c r="W9772" s="4"/>
      <c r="AG9772" s="9"/>
      <c r="AT9772" s="4"/>
      <c r="AU9772" s="4"/>
      <c r="BA9772" s="4"/>
      <c r="BB9772" s="4"/>
    </row>
    <row r="9773" spans="15:54" x14ac:dyDescent="0.4">
      <c r="O9773" s="4"/>
      <c r="P9773" s="4"/>
      <c r="V9773" s="4"/>
      <c r="W9773" s="4"/>
      <c r="AG9773" s="9"/>
      <c r="AT9773" s="4"/>
      <c r="AU9773" s="4"/>
      <c r="BA9773" s="4"/>
      <c r="BB9773" s="4"/>
    </row>
    <row r="9774" spans="15:54" x14ac:dyDescent="0.4">
      <c r="O9774" s="4"/>
      <c r="P9774" s="4"/>
      <c r="V9774" s="4"/>
      <c r="W9774" s="4"/>
      <c r="AG9774" s="9"/>
      <c r="AT9774" s="4"/>
      <c r="AU9774" s="4"/>
      <c r="BA9774" s="4"/>
      <c r="BB9774" s="4"/>
    </row>
    <row r="9775" spans="15:54" x14ac:dyDescent="0.4">
      <c r="O9775" s="4"/>
      <c r="P9775" s="4"/>
      <c r="V9775" s="4"/>
      <c r="W9775" s="4"/>
      <c r="AG9775" s="9"/>
      <c r="AT9775" s="4"/>
      <c r="AU9775" s="4"/>
      <c r="BA9775" s="4"/>
      <c r="BB9775" s="4"/>
    </row>
    <row r="9776" spans="15:54" x14ac:dyDescent="0.4">
      <c r="O9776" s="4"/>
      <c r="P9776" s="4"/>
      <c r="V9776" s="4"/>
      <c r="W9776" s="4"/>
      <c r="AG9776" s="9"/>
      <c r="AT9776" s="4"/>
      <c r="AU9776" s="4"/>
      <c r="BA9776" s="4"/>
      <c r="BB9776" s="4"/>
    </row>
    <row r="9777" spans="15:54" x14ac:dyDescent="0.4">
      <c r="O9777" s="4"/>
      <c r="P9777" s="4"/>
      <c r="V9777" s="4"/>
      <c r="W9777" s="4"/>
      <c r="AG9777" s="9"/>
      <c r="AT9777" s="4"/>
      <c r="AU9777" s="4"/>
      <c r="BA9777" s="4"/>
      <c r="BB9777" s="4"/>
    </row>
    <row r="9778" spans="15:54" x14ac:dyDescent="0.4">
      <c r="O9778" s="4"/>
      <c r="P9778" s="4"/>
      <c r="V9778" s="4"/>
      <c r="W9778" s="4"/>
      <c r="AG9778" s="9"/>
      <c r="AT9778" s="4"/>
      <c r="AU9778" s="4"/>
      <c r="BA9778" s="4"/>
      <c r="BB9778" s="4"/>
    </row>
    <row r="9779" spans="15:54" x14ac:dyDescent="0.4">
      <c r="O9779" s="4"/>
      <c r="P9779" s="4"/>
      <c r="V9779" s="4"/>
      <c r="W9779" s="4"/>
      <c r="AG9779" s="9"/>
      <c r="AT9779" s="4"/>
      <c r="AU9779" s="4"/>
      <c r="BA9779" s="4"/>
      <c r="BB9779" s="4"/>
    </row>
    <row r="9780" spans="15:54" x14ac:dyDescent="0.4">
      <c r="O9780" s="4"/>
      <c r="P9780" s="4"/>
      <c r="V9780" s="4"/>
      <c r="W9780" s="4"/>
      <c r="AG9780" s="9"/>
      <c r="AT9780" s="4"/>
      <c r="AU9780" s="4"/>
      <c r="BA9780" s="4"/>
      <c r="BB9780" s="4"/>
    </row>
    <row r="9781" spans="15:54" x14ac:dyDescent="0.4">
      <c r="O9781" s="4"/>
      <c r="P9781" s="4"/>
      <c r="V9781" s="4"/>
      <c r="W9781" s="4"/>
      <c r="AG9781" s="9"/>
      <c r="AT9781" s="4"/>
      <c r="AU9781" s="4"/>
      <c r="BA9781" s="4"/>
      <c r="BB9781" s="4"/>
    </row>
    <row r="9782" spans="15:54" x14ac:dyDescent="0.4">
      <c r="O9782" s="4"/>
      <c r="P9782" s="4"/>
      <c r="V9782" s="4"/>
      <c r="W9782" s="4"/>
      <c r="AG9782" s="9"/>
      <c r="AT9782" s="4"/>
      <c r="AU9782" s="4"/>
      <c r="BA9782" s="4"/>
      <c r="BB9782" s="4"/>
    </row>
    <row r="9783" spans="15:54" x14ac:dyDescent="0.4">
      <c r="O9783" s="4"/>
      <c r="P9783" s="4"/>
      <c r="V9783" s="4"/>
      <c r="W9783" s="4"/>
      <c r="AG9783" s="9"/>
      <c r="AT9783" s="4"/>
      <c r="AU9783" s="4"/>
      <c r="BA9783" s="4"/>
      <c r="BB9783" s="4"/>
    </row>
    <row r="9784" spans="15:54" x14ac:dyDescent="0.4">
      <c r="O9784" s="4"/>
      <c r="P9784" s="4"/>
      <c r="V9784" s="4"/>
      <c r="W9784" s="4"/>
      <c r="AG9784" s="9"/>
      <c r="AT9784" s="4"/>
      <c r="AU9784" s="4"/>
      <c r="BA9784" s="4"/>
      <c r="BB9784" s="4"/>
    </row>
    <row r="9785" spans="15:54" x14ac:dyDescent="0.4">
      <c r="O9785" s="4"/>
      <c r="P9785" s="4"/>
      <c r="V9785" s="4"/>
      <c r="W9785" s="4"/>
      <c r="AG9785" s="9"/>
      <c r="AT9785" s="4"/>
      <c r="AU9785" s="4"/>
      <c r="BA9785" s="4"/>
      <c r="BB9785" s="4"/>
    </row>
    <row r="9786" spans="15:54" x14ac:dyDescent="0.4">
      <c r="O9786" s="4"/>
      <c r="P9786" s="4"/>
      <c r="V9786" s="4"/>
      <c r="W9786" s="4"/>
      <c r="AG9786" s="9"/>
      <c r="AT9786" s="4"/>
      <c r="AU9786" s="4"/>
      <c r="BA9786" s="4"/>
      <c r="BB9786" s="4"/>
    </row>
    <row r="9787" spans="15:54" x14ac:dyDescent="0.4">
      <c r="O9787" s="4"/>
      <c r="P9787" s="4"/>
      <c r="V9787" s="4"/>
      <c r="W9787" s="4"/>
      <c r="AG9787" s="9"/>
      <c r="AT9787" s="4"/>
      <c r="AU9787" s="4"/>
      <c r="BA9787" s="4"/>
      <c r="BB9787" s="4"/>
    </row>
    <row r="9788" spans="15:54" x14ac:dyDescent="0.4">
      <c r="O9788" s="4"/>
      <c r="P9788" s="4"/>
      <c r="V9788" s="4"/>
      <c r="W9788" s="4"/>
      <c r="AG9788" s="9"/>
      <c r="AT9788" s="4"/>
      <c r="AU9788" s="4"/>
      <c r="BA9788" s="4"/>
      <c r="BB9788" s="4"/>
    </row>
    <row r="9789" spans="15:54" x14ac:dyDescent="0.4">
      <c r="O9789" s="4"/>
      <c r="P9789" s="4"/>
      <c r="V9789" s="4"/>
      <c r="W9789" s="4"/>
      <c r="AG9789" s="9"/>
      <c r="AT9789" s="4"/>
      <c r="AU9789" s="4"/>
      <c r="BA9789" s="4"/>
      <c r="BB9789" s="4"/>
    </row>
    <row r="9790" spans="15:54" x14ac:dyDescent="0.4">
      <c r="O9790" s="4"/>
      <c r="P9790" s="4"/>
      <c r="V9790" s="4"/>
      <c r="W9790" s="4"/>
      <c r="AG9790" s="9"/>
      <c r="AT9790" s="4"/>
      <c r="AU9790" s="4"/>
      <c r="BA9790" s="4"/>
      <c r="BB9790" s="4"/>
    </row>
    <row r="9791" spans="15:54" x14ac:dyDescent="0.4">
      <c r="O9791" s="4"/>
      <c r="P9791" s="4"/>
      <c r="V9791" s="4"/>
      <c r="W9791" s="4"/>
      <c r="AG9791" s="9"/>
      <c r="AT9791" s="4"/>
      <c r="AU9791" s="4"/>
      <c r="BA9791" s="4"/>
      <c r="BB9791" s="4"/>
    </row>
    <row r="9792" spans="15:54" x14ac:dyDescent="0.4">
      <c r="O9792" s="4"/>
      <c r="P9792" s="4"/>
      <c r="V9792" s="4"/>
      <c r="W9792" s="4"/>
      <c r="AG9792" s="9"/>
      <c r="AT9792" s="4"/>
      <c r="AU9792" s="4"/>
      <c r="BA9792" s="4"/>
      <c r="BB9792" s="4"/>
    </row>
    <row r="9793" spans="15:54" x14ac:dyDescent="0.4">
      <c r="O9793" s="4"/>
      <c r="P9793" s="4"/>
      <c r="V9793" s="4"/>
      <c r="W9793" s="4"/>
      <c r="AG9793" s="9"/>
      <c r="AT9793" s="4"/>
      <c r="AU9793" s="4"/>
      <c r="BA9793" s="4"/>
      <c r="BB9793" s="4"/>
    </row>
    <row r="9794" spans="15:54" x14ac:dyDescent="0.4">
      <c r="O9794" s="4"/>
      <c r="P9794" s="4"/>
      <c r="V9794" s="4"/>
      <c r="W9794" s="4"/>
      <c r="AG9794" s="9"/>
      <c r="AT9794" s="4"/>
      <c r="AU9794" s="4"/>
      <c r="BA9794" s="4"/>
      <c r="BB9794" s="4"/>
    </row>
    <row r="9795" spans="15:54" x14ac:dyDescent="0.4">
      <c r="O9795" s="4"/>
      <c r="P9795" s="4"/>
      <c r="V9795" s="4"/>
      <c r="W9795" s="4"/>
      <c r="AG9795" s="9"/>
      <c r="AT9795" s="4"/>
      <c r="AU9795" s="4"/>
      <c r="BA9795" s="4"/>
      <c r="BB9795" s="4"/>
    </row>
    <row r="9796" spans="15:54" x14ac:dyDescent="0.4">
      <c r="O9796" s="4"/>
      <c r="P9796" s="4"/>
      <c r="V9796" s="4"/>
      <c r="W9796" s="4"/>
      <c r="AG9796" s="9"/>
      <c r="AT9796" s="4"/>
      <c r="AU9796" s="4"/>
      <c r="BA9796" s="4"/>
      <c r="BB9796" s="4"/>
    </row>
    <row r="9797" spans="15:54" x14ac:dyDescent="0.4">
      <c r="O9797" s="4"/>
      <c r="P9797" s="4"/>
      <c r="V9797" s="4"/>
      <c r="W9797" s="4"/>
      <c r="AG9797" s="9"/>
      <c r="AT9797" s="4"/>
      <c r="AU9797" s="4"/>
      <c r="BA9797" s="4"/>
      <c r="BB9797" s="4"/>
    </row>
    <row r="9798" spans="15:54" x14ac:dyDescent="0.4">
      <c r="O9798" s="4"/>
      <c r="P9798" s="4"/>
      <c r="V9798" s="4"/>
      <c r="W9798" s="4"/>
      <c r="AG9798" s="9"/>
      <c r="AT9798" s="4"/>
      <c r="AU9798" s="4"/>
      <c r="BA9798" s="4"/>
      <c r="BB9798" s="4"/>
    </row>
    <row r="9799" spans="15:54" x14ac:dyDescent="0.4">
      <c r="O9799" s="4"/>
      <c r="P9799" s="4"/>
      <c r="V9799" s="4"/>
      <c r="W9799" s="4"/>
      <c r="AG9799" s="9"/>
      <c r="AT9799" s="4"/>
      <c r="AU9799" s="4"/>
      <c r="BA9799" s="4"/>
      <c r="BB9799" s="4"/>
    </row>
    <row r="9800" spans="15:54" x14ac:dyDescent="0.4">
      <c r="O9800" s="4"/>
      <c r="P9800" s="4"/>
      <c r="V9800" s="4"/>
      <c r="W9800" s="4"/>
      <c r="AG9800" s="9"/>
      <c r="AT9800" s="4"/>
      <c r="AU9800" s="4"/>
      <c r="BA9800" s="4"/>
      <c r="BB9800" s="4"/>
    </row>
    <row r="9801" spans="15:54" x14ac:dyDescent="0.4">
      <c r="O9801" s="4"/>
      <c r="P9801" s="4"/>
      <c r="V9801" s="4"/>
      <c r="W9801" s="4"/>
      <c r="AG9801" s="9"/>
      <c r="AT9801" s="4"/>
      <c r="AU9801" s="4"/>
      <c r="BA9801" s="4"/>
      <c r="BB9801" s="4"/>
    </row>
    <row r="9802" spans="15:54" x14ac:dyDescent="0.4">
      <c r="O9802" s="4"/>
      <c r="P9802" s="4"/>
      <c r="V9802" s="4"/>
      <c r="W9802" s="4"/>
      <c r="AG9802" s="9"/>
      <c r="AT9802" s="4"/>
      <c r="AU9802" s="4"/>
      <c r="BA9802" s="4"/>
      <c r="BB9802" s="4"/>
    </row>
    <row r="9803" spans="15:54" x14ac:dyDescent="0.4">
      <c r="O9803" s="4"/>
      <c r="P9803" s="4"/>
      <c r="V9803" s="4"/>
      <c r="W9803" s="4"/>
      <c r="AG9803" s="9"/>
      <c r="AT9803" s="4"/>
      <c r="AU9803" s="4"/>
      <c r="BA9803" s="4"/>
      <c r="BB9803" s="4"/>
    </row>
    <row r="9804" spans="15:54" x14ac:dyDescent="0.4">
      <c r="O9804" s="4"/>
      <c r="P9804" s="4"/>
      <c r="V9804" s="4"/>
      <c r="W9804" s="4"/>
      <c r="AG9804" s="9"/>
      <c r="AT9804" s="4"/>
      <c r="AU9804" s="4"/>
      <c r="BA9804" s="4"/>
      <c r="BB9804" s="4"/>
    </row>
    <row r="9805" spans="15:54" x14ac:dyDescent="0.4">
      <c r="O9805" s="4"/>
      <c r="P9805" s="4"/>
      <c r="V9805" s="4"/>
      <c r="W9805" s="4"/>
      <c r="AG9805" s="9"/>
      <c r="AT9805" s="4"/>
      <c r="AU9805" s="4"/>
      <c r="BA9805" s="4"/>
      <c r="BB9805" s="4"/>
    </row>
    <row r="9806" spans="15:54" x14ac:dyDescent="0.4">
      <c r="O9806" s="4"/>
      <c r="P9806" s="4"/>
      <c r="V9806" s="4"/>
      <c r="W9806" s="4"/>
      <c r="AG9806" s="9"/>
      <c r="AT9806" s="4"/>
      <c r="AU9806" s="4"/>
      <c r="BA9806" s="4"/>
      <c r="BB9806" s="4"/>
    </row>
    <row r="9807" spans="15:54" x14ac:dyDescent="0.4">
      <c r="O9807" s="4"/>
      <c r="P9807" s="4"/>
      <c r="V9807" s="4"/>
      <c r="W9807" s="4"/>
      <c r="AG9807" s="9"/>
      <c r="AT9807" s="4"/>
      <c r="AU9807" s="4"/>
      <c r="BA9807" s="4"/>
      <c r="BB9807" s="4"/>
    </row>
    <row r="9808" spans="15:54" x14ac:dyDescent="0.4">
      <c r="O9808" s="4"/>
      <c r="P9808" s="4"/>
      <c r="V9808" s="4"/>
      <c r="W9808" s="4"/>
      <c r="AG9808" s="9"/>
      <c r="AT9808" s="4"/>
      <c r="AU9808" s="4"/>
      <c r="BA9808" s="4"/>
      <c r="BB9808" s="4"/>
    </row>
    <row r="9809" spans="15:54" x14ac:dyDescent="0.4">
      <c r="O9809" s="4"/>
      <c r="P9809" s="4"/>
      <c r="V9809" s="4"/>
      <c r="W9809" s="4"/>
      <c r="AG9809" s="9"/>
      <c r="AT9809" s="4"/>
      <c r="AU9809" s="4"/>
      <c r="BA9809" s="4"/>
      <c r="BB9809" s="4"/>
    </row>
    <row r="9810" spans="15:54" x14ac:dyDescent="0.4">
      <c r="O9810" s="4"/>
      <c r="P9810" s="4"/>
      <c r="V9810" s="4"/>
      <c r="W9810" s="4"/>
      <c r="AG9810" s="9"/>
      <c r="AT9810" s="4"/>
      <c r="AU9810" s="4"/>
      <c r="BA9810" s="4"/>
      <c r="BB9810" s="4"/>
    </row>
    <row r="9811" spans="15:54" x14ac:dyDescent="0.4">
      <c r="O9811" s="4"/>
      <c r="P9811" s="4"/>
      <c r="V9811" s="4"/>
      <c r="W9811" s="4"/>
      <c r="AG9811" s="9"/>
      <c r="AT9811" s="4"/>
      <c r="AU9811" s="4"/>
      <c r="BA9811" s="4"/>
      <c r="BB9811" s="4"/>
    </row>
    <row r="9812" spans="15:54" x14ac:dyDescent="0.4">
      <c r="O9812" s="4"/>
      <c r="P9812" s="4"/>
      <c r="V9812" s="4"/>
      <c r="W9812" s="4"/>
      <c r="AG9812" s="9"/>
      <c r="AT9812" s="4"/>
      <c r="AU9812" s="4"/>
      <c r="BA9812" s="4"/>
      <c r="BB9812" s="4"/>
    </row>
    <row r="9813" spans="15:54" x14ac:dyDescent="0.4">
      <c r="O9813" s="4"/>
      <c r="P9813" s="4"/>
      <c r="V9813" s="4"/>
      <c r="W9813" s="4"/>
      <c r="AG9813" s="9"/>
      <c r="AT9813" s="4"/>
      <c r="AU9813" s="4"/>
      <c r="BA9813" s="4"/>
      <c r="BB9813" s="4"/>
    </row>
    <row r="9814" spans="15:54" x14ac:dyDescent="0.4">
      <c r="O9814" s="4"/>
      <c r="P9814" s="4"/>
      <c r="V9814" s="4"/>
      <c r="W9814" s="4"/>
      <c r="AG9814" s="9"/>
      <c r="AT9814" s="4"/>
      <c r="AU9814" s="4"/>
      <c r="BA9814" s="4"/>
      <c r="BB9814" s="4"/>
    </row>
    <row r="9815" spans="15:54" x14ac:dyDescent="0.4">
      <c r="O9815" s="4"/>
      <c r="P9815" s="4"/>
      <c r="V9815" s="4"/>
      <c r="W9815" s="4"/>
      <c r="AG9815" s="9"/>
      <c r="AT9815" s="4"/>
      <c r="AU9815" s="4"/>
      <c r="BA9815" s="4"/>
      <c r="BB9815" s="4"/>
    </row>
    <row r="9816" spans="15:54" x14ac:dyDescent="0.4">
      <c r="O9816" s="4"/>
      <c r="P9816" s="4"/>
      <c r="V9816" s="4"/>
      <c r="W9816" s="4"/>
      <c r="AG9816" s="9"/>
      <c r="AT9816" s="4"/>
      <c r="AU9816" s="4"/>
      <c r="BA9816" s="4"/>
      <c r="BB9816" s="4"/>
    </row>
    <row r="9817" spans="15:54" x14ac:dyDescent="0.4">
      <c r="O9817" s="4"/>
      <c r="P9817" s="4"/>
      <c r="V9817" s="4"/>
      <c r="W9817" s="4"/>
      <c r="AG9817" s="9"/>
      <c r="AT9817" s="4"/>
      <c r="AU9817" s="4"/>
      <c r="BA9817" s="4"/>
      <c r="BB9817" s="4"/>
    </row>
    <row r="9818" spans="15:54" x14ac:dyDescent="0.4">
      <c r="O9818" s="4"/>
      <c r="P9818" s="4"/>
      <c r="V9818" s="4"/>
      <c r="W9818" s="4"/>
      <c r="AG9818" s="9"/>
      <c r="AT9818" s="4"/>
      <c r="AU9818" s="4"/>
      <c r="BA9818" s="4"/>
      <c r="BB9818" s="4"/>
    </row>
    <row r="9819" spans="15:54" x14ac:dyDescent="0.4">
      <c r="O9819" s="4"/>
      <c r="P9819" s="4"/>
      <c r="V9819" s="4"/>
      <c r="W9819" s="4"/>
      <c r="AG9819" s="9"/>
      <c r="AT9819" s="4"/>
      <c r="AU9819" s="4"/>
      <c r="BA9819" s="4"/>
      <c r="BB9819" s="4"/>
    </row>
    <row r="9820" spans="15:54" x14ac:dyDescent="0.4">
      <c r="O9820" s="4"/>
      <c r="P9820" s="4"/>
      <c r="V9820" s="4"/>
      <c r="W9820" s="4"/>
      <c r="AG9820" s="9"/>
      <c r="AT9820" s="4"/>
      <c r="AU9820" s="4"/>
      <c r="BA9820" s="4"/>
      <c r="BB9820" s="4"/>
    </row>
    <row r="9821" spans="15:54" x14ac:dyDescent="0.4">
      <c r="O9821" s="4"/>
      <c r="P9821" s="4"/>
      <c r="V9821" s="4"/>
      <c r="W9821" s="4"/>
      <c r="AG9821" s="9"/>
      <c r="AT9821" s="4"/>
      <c r="AU9821" s="4"/>
      <c r="BA9821" s="4"/>
      <c r="BB9821" s="4"/>
    </row>
    <row r="9822" spans="15:54" x14ac:dyDescent="0.4">
      <c r="O9822" s="4"/>
      <c r="P9822" s="4"/>
      <c r="V9822" s="4"/>
      <c r="W9822" s="4"/>
      <c r="AG9822" s="9"/>
      <c r="AT9822" s="4"/>
      <c r="AU9822" s="4"/>
      <c r="BA9822" s="4"/>
      <c r="BB9822" s="4"/>
    </row>
    <row r="9823" spans="15:54" x14ac:dyDescent="0.4">
      <c r="O9823" s="4"/>
      <c r="P9823" s="4"/>
      <c r="V9823" s="4"/>
      <c r="W9823" s="4"/>
      <c r="AG9823" s="9"/>
      <c r="AT9823" s="4"/>
      <c r="AU9823" s="4"/>
      <c r="BA9823" s="4"/>
      <c r="BB9823" s="4"/>
    </row>
    <row r="9824" spans="15:54" x14ac:dyDescent="0.4">
      <c r="O9824" s="4"/>
      <c r="P9824" s="4"/>
      <c r="V9824" s="4"/>
      <c r="W9824" s="4"/>
      <c r="AG9824" s="9"/>
      <c r="AT9824" s="4"/>
      <c r="AU9824" s="4"/>
      <c r="BA9824" s="4"/>
      <c r="BB9824" s="4"/>
    </row>
    <row r="9825" spans="15:54" x14ac:dyDescent="0.4">
      <c r="O9825" s="4"/>
      <c r="P9825" s="4"/>
      <c r="V9825" s="4"/>
      <c r="W9825" s="4"/>
      <c r="AG9825" s="9"/>
      <c r="AT9825" s="4"/>
      <c r="AU9825" s="4"/>
      <c r="BA9825" s="4"/>
      <c r="BB9825" s="4"/>
    </row>
    <row r="9826" spans="15:54" x14ac:dyDescent="0.4">
      <c r="O9826" s="4"/>
      <c r="P9826" s="4"/>
      <c r="V9826" s="4"/>
      <c r="W9826" s="4"/>
      <c r="AT9826" s="4"/>
      <c r="AU9826" s="4"/>
      <c r="BA9826" s="4"/>
      <c r="BB9826" s="4"/>
    </row>
    <row r="9827" spans="15:54" x14ac:dyDescent="0.4">
      <c r="O9827" s="4"/>
      <c r="P9827" s="4"/>
      <c r="V9827" s="4"/>
      <c r="W9827" s="4"/>
      <c r="AT9827" s="4"/>
      <c r="AU9827" s="4"/>
      <c r="BA9827" s="4"/>
      <c r="BB9827" s="4"/>
    </row>
    <row r="9828" spans="15:54" x14ac:dyDescent="0.4">
      <c r="O9828" s="4"/>
      <c r="P9828" s="4"/>
      <c r="V9828" s="4"/>
      <c r="W9828" s="4"/>
      <c r="AG9828" s="9"/>
      <c r="AT9828" s="4"/>
      <c r="AU9828" s="4"/>
      <c r="BA9828" s="4"/>
      <c r="BB9828" s="4"/>
    </row>
    <row r="9829" spans="15:54" x14ac:dyDescent="0.4">
      <c r="O9829" s="4"/>
      <c r="P9829" s="4"/>
      <c r="V9829" s="4"/>
      <c r="W9829" s="4"/>
      <c r="AG9829" s="9"/>
      <c r="AT9829" s="4"/>
      <c r="AU9829" s="4"/>
      <c r="BA9829" s="4"/>
      <c r="BB9829" s="4"/>
    </row>
    <row r="9830" spans="15:54" x14ac:dyDescent="0.4">
      <c r="O9830" s="4"/>
      <c r="P9830" s="4"/>
      <c r="V9830" s="4"/>
      <c r="W9830" s="4"/>
      <c r="AG9830" s="9"/>
      <c r="AT9830" s="4"/>
      <c r="AU9830" s="4"/>
      <c r="BA9830" s="4"/>
      <c r="BB9830" s="4"/>
    </row>
    <row r="9831" spans="15:54" x14ac:dyDescent="0.4">
      <c r="O9831" s="4"/>
      <c r="P9831" s="4"/>
      <c r="V9831" s="4"/>
      <c r="W9831" s="4"/>
      <c r="AG9831" s="9"/>
      <c r="AT9831" s="4"/>
      <c r="AU9831" s="4"/>
      <c r="BA9831" s="4"/>
      <c r="BB9831" s="4"/>
    </row>
    <row r="9832" spans="15:54" x14ac:dyDescent="0.4">
      <c r="O9832" s="4"/>
      <c r="P9832" s="4"/>
      <c r="V9832" s="4"/>
      <c r="W9832" s="4"/>
      <c r="AG9832" s="9"/>
      <c r="AT9832" s="4"/>
      <c r="AU9832" s="4"/>
      <c r="BA9832" s="4"/>
      <c r="BB9832" s="4"/>
    </row>
    <row r="9833" spans="15:54" x14ac:dyDescent="0.4">
      <c r="O9833" s="4"/>
      <c r="P9833" s="4"/>
      <c r="V9833" s="4"/>
      <c r="W9833" s="4"/>
      <c r="AG9833" s="9"/>
      <c r="AT9833" s="4"/>
      <c r="AU9833" s="4"/>
      <c r="BA9833" s="4"/>
      <c r="BB9833" s="4"/>
    </row>
    <row r="9834" spans="15:54" x14ac:dyDescent="0.4">
      <c r="O9834" s="4"/>
      <c r="P9834" s="4"/>
      <c r="V9834" s="4"/>
      <c r="W9834" s="4"/>
      <c r="AG9834" s="9"/>
      <c r="AT9834" s="4"/>
      <c r="AU9834" s="4"/>
      <c r="BA9834" s="4"/>
      <c r="BB9834" s="4"/>
    </row>
    <row r="9835" spans="15:54" x14ac:dyDescent="0.4">
      <c r="O9835" s="4"/>
      <c r="P9835" s="4"/>
      <c r="V9835" s="4"/>
      <c r="W9835" s="4"/>
      <c r="AG9835" s="9"/>
      <c r="AT9835" s="4"/>
      <c r="AU9835" s="4"/>
      <c r="BA9835" s="4"/>
      <c r="BB9835" s="4"/>
    </row>
    <row r="9836" spans="15:54" x14ac:dyDescent="0.4">
      <c r="O9836" s="4"/>
      <c r="P9836" s="4"/>
      <c r="V9836" s="4"/>
      <c r="W9836" s="4"/>
      <c r="AG9836" s="9"/>
      <c r="AT9836" s="4"/>
      <c r="AU9836" s="4"/>
      <c r="BA9836" s="4"/>
      <c r="BB9836" s="4"/>
    </row>
    <row r="9837" spans="15:54" x14ac:dyDescent="0.4">
      <c r="O9837" s="4"/>
      <c r="P9837" s="4"/>
      <c r="V9837" s="4"/>
      <c r="W9837" s="4"/>
      <c r="AG9837" s="9"/>
      <c r="AT9837" s="4"/>
      <c r="AU9837" s="4"/>
      <c r="BA9837" s="4"/>
      <c r="BB9837" s="4"/>
    </row>
    <row r="9838" spans="15:54" x14ac:dyDescent="0.4">
      <c r="O9838" s="4"/>
      <c r="P9838" s="4"/>
      <c r="V9838" s="4"/>
      <c r="W9838" s="4"/>
      <c r="AG9838" s="9"/>
      <c r="AT9838" s="4"/>
      <c r="AU9838" s="4"/>
      <c r="BA9838" s="4"/>
      <c r="BB9838" s="4"/>
    </row>
    <row r="9839" spans="15:54" x14ac:dyDescent="0.4">
      <c r="O9839" s="4"/>
      <c r="P9839" s="4"/>
      <c r="V9839" s="4"/>
      <c r="W9839" s="4"/>
      <c r="AG9839" s="9"/>
      <c r="AT9839" s="4"/>
      <c r="AU9839" s="4"/>
      <c r="BA9839" s="4"/>
      <c r="BB9839" s="4"/>
    </row>
    <row r="9840" spans="15:54" x14ac:dyDescent="0.4">
      <c r="O9840" s="4"/>
      <c r="P9840" s="4"/>
      <c r="V9840" s="4"/>
      <c r="W9840" s="4"/>
      <c r="AG9840" s="9"/>
      <c r="AT9840" s="4"/>
      <c r="AU9840" s="4"/>
      <c r="BA9840" s="4"/>
      <c r="BB9840" s="4"/>
    </row>
    <row r="9841" spans="15:54" x14ac:dyDescent="0.4">
      <c r="O9841" s="4"/>
      <c r="P9841" s="4"/>
      <c r="V9841" s="4"/>
      <c r="W9841" s="4"/>
      <c r="AG9841" s="9"/>
      <c r="AT9841" s="4"/>
      <c r="AU9841" s="4"/>
      <c r="BA9841" s="4"/>
      <c r="BB9841" s="4"/>
    </row>
    <row r="9842" spans="15:54" x14ac:dyDescent="0.4">
      <c r="O9842" s="4"/>
      <c r="P9842" s="4"/>
      <c r="V9842" s="4"/>
      <c r="W9842" s="4"/>
      <c r="AG9842" s="9"/>
      <c r="AT9842" s="4"/>
      <c r="AU9842" s="4"/>
      <c r="BA9842" s="4"/>
      <c r="BB9842" s="4"/>
    </row>
    <row r="9843" spans="15:54" x14ac:dyDescent="0.4">
      <c r="O9843" s="4"/>
      <c r="P9843" s="4"/>
      <c r="V9843" s="4"/>
      <c r="W9843" s="4"/>
      <c r="AG9843" s="9"/>
      <c r="AT9843" s="4"/>
      <c r="AU9843" s="4"/>
      <c r="BA9843" s="4"/>
      <c r="BB9843" s="4"/>
    </row>
    <row r="9844" spans="15:54" x14ac:dyDescent="0.4">
      <c r="O9844" s="4"/>
      <c r="P9844" s="4"/>
      <c r="V9844" s="4"/>
      <c r="W9844" s="4"/>
      <c r="AG9844" s="9"/>
      <c r="AT9844" s="4"/>
      <c r="AU9844" s="4"/>
      <c r="BA9844" s="4"/>
      <c r="BB9844" s="4"/>
    </row>
    <row r="9845" spans="15:54" x14ac:dyDescent="0.4">
      <c r="O9845" s="4"/>
      <c r="P9845" s="4"/>
      <c r="V9845" s="4"/>
      <c r="W9845" s="4"/>
      <c r="AG9845" s="9"/>
      <c r="AT9845" s="4"/>
      <c r="AU9845" s="4"/>
      <c r="BA9845" s="4"/>
      <c r="BB9845" s="4"/>
    </row>
    <row r="9846" spans="15:54" x14ac:dyDescent="0.4">
      <c r="O9846" s="4"/>
      <c r="P9846" s="4"/>
      <c r="V9846" s="4"/>
      <c r="W9846" s="4"/>
      <c r="AG9846" s="9"/>
      <c r="AT9846" s="4"/>
      <c r="AU9846" s="4"/>
      <c r="BA9846" s="4"/>
      <c r="BB9846" s="4"/>
    </row>
    <row r="9847" spans="15:54" x14ac:dyDescent="0.4">
      <c r="O9847" s="4"/>
      <c r="P9847" s="4"/>
      <c r="V9847" s="4"/>
      <c r="W9847" s="4"/>
      <c r="AT9847" s="4"/>
      <c r="AU9847" s="4"/>
      <c r="BA9847" s="4"/>
      <c r="BB9847" s="4"/>
    </row>
    <row r="9848" spans="15:54" x14ac:dyDescent="0.4">
      <c r="O9848" s="4"/>
      <c r="P9848" s="4"/>
      <c r="V9848" s="4"/>
      <c r="W9848" s="4"/>
      <c r="AG9848" s="9"/>
      <c r="AT9848" s="4"/>
      <c r="AU9848" s="4"/>
      <c r="BA9848" s="4"/>
      <c r="BB9848" s="4"/>
    </row>
    <row r="9849" spans="15:54" x14ac:dyDescent="0.4">
      <c r="O9849" s="4"/>
      <c r="P9849" s="4"/>
      <c r="V9849" s="4"/>
      <c r="W9849" s="4"/>
      <c r="AG9849" s="9"/>
      <c r="AT9849" s="4"/>
      <c r="AU9849" s="4"/>
      <c r="BA9849" s="4"/>
      <c r="BB9849" s="4"/>
    </row>
    <row r="9850" spans="15:54" x14ac:dyDescent="0.4">
      <c r="O9850" s="4"/>
      <c r="P9850" s="4"/>
      <c r="V9850" s="4"/>
      <c r="W9850" s="4"/>
      <c r="AG9850" s="9"/>
      <c r="AT9850" s="4"/>
      <c r="AU9850" s="4"/>
      <c r="BA9850" s="4"/>
      <c r="BB9850" s="4"/>
    </row>
    <row r="9851" spans="15:54" x14ac:dyDescent="0.4">
      <c r="O9851" s="4"/>
      <c r="P9851" s="4"/>
      <c r="V9851" s="4"/>
      <c r="W9851" s="4"/>
      <c r="AG9851" s="9"/>
      <c r="AT9851" s="4"/>
      <c r="AU9851" s="4"/>
      <c r="BA9851" s="4"/>
      <c r="BB9851" s="4"/>
    </row>
    <row r="9852" spans="15:54" x14ac:dyDescent="0.4">
      <c r="O9852" s="4"/>
      <c r="P9852" s="4"/>
      <c r="V9852" s="4"/>
      <c r="W9852" s="4"/>
      <c r="AG9852" s="9"/>
      <c r="AT9852" s="4"/>
      <c r="AU9852" s="4"/>
      <c r="BA9852" s="4"/>
      <c r="BB9852" s="4"/>
    </row>
    <row r="9853" spans="15:54" x14ac:dyDescent="0.4">
      <c r="O9853" s="4"/>
      <c r="P9853" s="4"/>
      <c r="V9853" s="4"/>
      <c r="W9853" s="4"/>
      <c r="AG9853" s="9"/>
      <c r="AT9853" s="4"/>
      <c r="AU9853" s="4"/>
      <c r="BA9853" s="4"/>
      <c r="BB9853" s="4"/>
    </row>
    <row r="9854" spans="15:54" x14ac:dyDescent="0.4">
      <c r="O9854" s="4"/>
      <c r="P9854" s="4"/>
      <c r="V9854" s="4"/>
      <c r="W9854" s="4"/>
      <c r="AG9854" s="9"/>
      <c r="AT9854" s="4"/>
      <c r="AU9854" s="4"/>
      <c r="BA9854" s="4"/>
      <c r="BB9854" s="4"/>
    </row>
    <row r="9855" spans="15:54" x14ac:dyDescent="0.4">
      <c r="O9855" s="4"/>
      <c r="P9855" s="4"/>
      <c r="V9855" s="4"/>
      <c r="W9855" s="4"/>
      <c r="AG9855" s="9"/>
      <c r="AT9855" s="4"/>
      <c r="AU9855" s="4"/>
      <c r="BA9855" s="4"/>
      <c r="BB9855" s="4"/>
    </row>
    <row r="9856" spans="15:54" x14ac:dyDescent="0.4">
      <c r="O9856" s="4"/>
      <c r="P9856" s="4"/>
      <c r="V9856" s="4"/>
      <c r="W9856" s="4"/>
      <c r="AG9856" s="9"/>
      <c r="AT9856" s="4"/>
      <c r="AU9856" s="4"/>
      <c r="BA9856" s="4"/>
      <c r="BB9856" s="4"/>
    </row>
    <row r="9857" spans="15:54" x14ac:dyDescent="0.4">
      <c r="O9857" s="4"/>
      <c r="P9857" s="4"/>
      <c r="V9857" s="4"/>
      <c r="W9857" s="4"/>
      <c r="AG9857" s="9"/>
      <c r="AT9857" s="4"/>
      <c r="AU9857" s="4"/>
      <c r="BA9857" s="4"/>
      <c r="BB9857" s="4"/>
    </row>
    <row r="9858" spans="15:54" x14ac:dyDescent="0.4">
      <c r="O9858" s="4"/>
      <c r="P9858" s="4"/>
      <c r="V9858" s="4"/>
      <c r="W9858" s="4"/>
      <c r="AG9858" s="9"/>
      <c r="AT9858" s="4"/>
      <c r="AU9858" s="4"/>
      <c r="BA9858" s="4"/>
      <c r="BB9858" s="4"/>
    </row>
    <row r="9859" spans="15:54" x14ac:dyDescent="0.4">
      <c r="O9859" s="4"/>
      <c r="P9859" s="4"/>
      <c r="V9859" s="4"/>
      <c r="W9859" s="4"/>
      <c r="AG9859" s="9"/>
      <c r="AT9859" s="4"/>
      <c r="AU9859" s="4"/>
      <c r="BA9859" s="4"/>
      <c r="BB9859" s="4"/>
    </row>
    <row r="9860" spans="15:54" x14ac:dyDescent="0.4">
      <c r="O9860" s="4"/>
      <c r="P9860" s="4"/>
      <c r="V9860" s="4"/>
      <c r="W9860" s="4"/>
      <c r="AG9860" s="9"/>
      <c r="AT9860" s="4"/>
      <c r="AU9860" s="4"/>
      <c r="BA9860" s="4"/>
      <c r="BB9860" s="4"/>
    </row>
    <row r="9861" spans="15:54" x14ac:dyDescent="0.4">
      <c r="O9861" s="4"/>
      <c r="P9861" s="4"/>
      <c r="V9861" s="4"/>
      <c r="W9861" s="4"/>
      <c r="AG9861" s="9"/>
      <c r="AT9861" s="4"/>
      <c r="AU9861" s="4"/>
      <c r="BA9861" s="4"/>
      <c r="BB9861" s="4"/>
    </row>
    <row r="9862" spans="15:54" x14ac:dyDescent="0.4">
      <c r="O9862" s="4"/>
      <c r="P9862" s="4"/>
      <c r="V9862" s="4"/>
      <c r="W9862" s="4"/>
      <c r="AG9862" s="9"/>
      <c r="AT9862" s="4"/>
      <c r="AU9862" s="4"/>
      <c r="BA9862" s="4"/>
      <c r="BB9862" s="4"/>
    </row>
    <row r="9863" spans="15:54" x14ac:dyDescent="0.4">
      <c r="O9863" s="4"/>
      <c r="P9863" s="4"/>
      <c r="V9863" s="4"/>
      <c r="W9863" s="4"/>
      <c r="AG9863" s="9"/>
      <c r="AT9863" s="4"/>
      <c r="AU9863" s="4"/>
      <c r="BA9863" s="4"/>
      <c r="BB9863" s="4"/>
    </row>
    <row r="9864" spans="15:54" x14ac:dyDescent="0.4">
      <c r="O9864" s="4"/>
      <c r="P9864" s="4"/>
      <c r="V9864" s="4"/>
      <c r="W9864" s="4"/>
      <c r="AG9864" s="9"/>
      <c r="AT9864" s="4"/>
      <c r="AU9864" s="4"/>
      <c r="BA9864" s="4"/>
      <c r="BB9864" s="4"/>
    </row>
    <row r="9865" spans="15:54" x14ac:dyDescent="0.4">
      <c r="O9865" s="4"/>
      <c r="P9865" s="4"/>
      <c r="V9865" s="4"/>
      <c r="W9865" s="4"/>
      <c r="AG9865" s="9"/>
      <c r="AT9865" s="4"/>
      <c r="AU9865" s="4"/>
      <c r="BA9865" s="4"/>
      <c r="BB9865" s="4"/>
    </row>
    <row r="9866" spans="15:54" x14ac:dyDescent="0.4">
      <c r="O9866" s="4"/>
      <c r="P9866" s="4"/>
      <c r="V9866" s="4"/>
      <c r="W9866" s="4"/>
      <c r="AG9866" s="9"/>
      <c r="AT9866" s="4"/>
      <c r="AU9866" s="4"/>
      <c r="BA9866" s="4"/>
      <c r="BB9866" s="4"/>
    </row>
    <row r="9867" spans="15:54" x14ac:dyDescent="0.4">
      <c r="O9867" s="4"/>
      <c r="P9867" s="4"/>
      <c r="V9867" s="4"/>
      <c r="W9867" s="4"/>
      <c r="AG9867" s="9"/>
      <c r="AT9867" s="4"/>
      <c r="AU9867" s="4"/>
      <c r="BA9867" s="4"/>
      <c r="BB9867" s="4"/>
    </row>
    <row r="9868" spans="15:54" x14ac:dyDescent="0.4">
      <c r="O9868" s="4"/>
      <c r="P9868" s="4"/>
      <c r="V9868" s="4"/>
      <c r="W9868" s="4"/>
      <c r="AG9868" s="9"/>
      <c r="AT9868" s="4"/>
      <c r="AU9868" s="4"/>
      <c r="BA9868" s="4"/>
      <c r="BB9868" s="4"/>
    </row>
    <row r="9869" spans="15:54" x14ac:dyDescent="0.4">
      <c r="O9869" s="4"/>
      <c r="P9869" s="4"/>
      <c r="V9869" s="4"/>
      <c r="W9869" s="4"/>
      <c r="AG9869" s="9"/>
      <c r="AT9869" s="4"/>
      <c r="AU9869" s="4"/>
      <c r="BA9869" s="4"/>
      <c r="BB9869" s="4"/>
    </row>
    <row r="9870" spans="15:54" x14ac:dyDescent="0.4">
      <c r="O9870" s="4"/>
      <c r="P9870" s="4"/>
      <c r="V9870" s="4"/>
      <c r="W9870" s="4"/>
      <c r="AG9870" s="9"/>
      <c r="AT9870" s="4"/>
      <c r="AU9870" s="4"/>
      <c r="BA9870" s="4"/>
      <c r="BB9870" s="4"/>
    </row>
    <row r="9871" spans="15:54" x14ac:dyDescent="0.4">
      <c r="O9871" s="4"/>
      <c r="P9871" s="4"/>
      <c r="V9871" s="4"/>
      <c r="W9871" s="4"/>
      <c r="AG9871" s="9"/>
      <c r="AT9871" s="4"/>
      <c r="AU9871" s="4"/>
      <c r="BA9871" s="4"/>
      <c r="BB9871" s="4"/>
    </row>
    <row r="9872" spans="15:54" x14ac:dyDescent="0.4">
      <c r="O9872" s="4"/>
      <c r="P9872" s="4"/>
      <c r="V9872" s="4"/>
      <c r="W9872" s="4"/>
      <c r="AG9872" s="9"/>
      <c r="AT9872" s="4"/>
      <c r="AU9872" s="4"/>
      <c r="BA9872" s="4"/>
      <c r="BB9872" s="4"/>
    </row>
    <row r="9873" spans="15:54" x14ac:dyDescent="0.4">
      <c r="O9873" s="4"/>
      <c r="P9873" s="4"/>
      <c r="V9873" s="4"/>
      <c r="W9873" s="4"/>
      <c r="AG9873" s="9"/>
      <c r="AT9873" s="4"/>
      <c r="AU9873" s="4"/>
      <c r="BA9873" s="4"/>
      <c r="BB9873" s="4"/>
    </row>
    <row r="9874" spans="15:54" x14ac:dyDescent="0.4">
      <c r="O9874" s="4"/>
      <c r="P9874" s="4"/>
      <c r="V9874" s="4"/>
      <c r="W9874" s="4"/>
      <c r="AG9874" s="9"/>
      <c r="AT9874" s="4"/>
      <c r="AU9874" s="4"/>
      <c r="BA9874" s="4"/>
      <c r="BB9874" s="4"/>
    </row>
    <row r="9875" spans="15:54" x14ac:dyDescent="0.4">
      <c r="O9875" s="4"/>
      <c r="P9875" s="4"/>
      <c r="V9875" s="4"/>
      <c r="W9875" s="4"/>
      <c r="AG9875" s="9"/>
      <c r="AT9875" s="4"/>
      <c r="AU9875" s="4"/>
      <c r="BA9875" s="4"/>
      <c r="BB9875" s="4"/>
    </row>
    <row r="9876" spans="15:54" x14ac:dyDescent="0.4">
      <c r="O9876" s="4"/>
      <c r="P9876" s="4"/>
      <c r="V9876" s="4"/>
      <c r="W9876" s="4"/>
      <c r="AG9876" s="9"/>
      <c r="AT9876" s="4"/>
      <c r="AU9876" s="4"/>
      <c r="BA9876" s="4"/>
      <c r="BB9876" s="4"/>
    </row>
    <row r="9877" spans="15:54" x14ac:dyDescent="0.4">
      <c r="O9877" s="4"/>
      <c r="P9877" s="4"/>
      <c r="V9877" s="4"/>
      <c r="W9877" s="4"/>
      <c r="AG9877" s="9"/>
      <c r="AT9877" s="4"/>
      <c r="AU9877" s="4"/>
      <c r="BA9877" s="4"/>
      <c r="BB9877" s="4"/>
    </row>
    <row r="9878" spans="15:54" x14ac:dyDescent="0.4">
      <c r="O9878" s="4"/>
      <c r="P9878" s="4"/>
      <c r="V9878" s="4"/>
      <c r="W9878" s="4"/>
      <c r="AG9878" s="9"/>
      <c r="AT9878" s="4"/>
      <c r="AU9878" s="4"/>
      <c r="BA9878" s="4"/>
      <c r="BB9878" s="4"/>
    </row>
    <row r="9879" spans="15:54" x14ac:dyDescent="0.4">
      <c r="O9879" s="4"/>
      <c r="P9879" s="4"/>
      <c r="V9879" s="4"/>
      <c r="W9879" s="4"/>
      <c r="AG9879" s="9"/>
      <c r="AT9879" s="4"/>
      <c r="AU9879" s="4"/>
      <c r="BA9879" s="4"/>
      <c r="BB9879" s="4"/>
    </row>
    <row r="9880" spans="15:54" x14ac:dyDescent="0.4">
      <c r="O9880" s="4"/>
      <c r="P9880" s="4"/>
      <c r="V9880" s="4"/>
      <c r="W9880" s="4"/>
      <c r="AG9880" s="9"/>
      <c r="AT9880" s="4"/>
      <c r="AU9880" s="4"/>
      <c r="BA9880" s="4"/>
      <c r="BB9880" s="4"/>
    </row>
    <row r="9881" spans="15:54" x14ac:dyDescent="0.4">
      <c r="O9881" s="4"/>
      <c r="P9881" s="4"/>
      <c r="V9881" s="4"/>
      <c r="W9881" s="4"/>
      <c r="AG9881" s="9"/>
      <c r="AT9881" s="4"/>
      <c r="AU9881" s="4"/>
      <c r="BA9881" s="4"/>
      <c r="BB9881" s="4"/>
    </row>
    <row r="9882" spans="15:54" x14ac:dyDescent="0.4">
      <c r="O9882" s="4"/>
      <c r="P9882" s="4"/>
      <c r="V9882" s="4"/>
      <c r="W9882" s="4"/>
      <c r="AG9882" s="9"/>
      <c r="AT9882" s="4"/>
      <c r="AU9882" s="4"/>
      <c r="BA9882" s="4"/>
      <c r="BB9882" s="4"/>
    </row>
    <row r="9883" spans="15:54" x14ac:dyDescent="0.4">
      <c r="O9883" s="4"/>
      <c r="P9883" s="4"/>
      <c r="V9883" s="4"/>
      <c r="W9883" s="4"/>
      <c r="AG9883" s="9"/>
      <c r="AT9883" s="4"/>
      <c r="AU9883" s="4"/>
      <c r="BA9883" s="4"/>
      <c r="BB9883" s="4"/>
    </row>
    <row r="9884" spans="15:54" x14ac:dyDescent="0.4">
      <c r="O9884" s="4"/>
      <c r="P9884" s="4"/>
      <c r="V9884" s="4"/>
      <c r="W9884" s="4"/>
      <c r="AG9884" s="9"/>
      <c r="AT9884" s="4"/>
      <c r="AU9884" s="4"/>
      <c r="BA9884" s="4"/>
      <c r="BB9884" s="4"/>
    </row>
    <row r="9885" spans="15:54" x14ac:dyDescent="0.4">
      <c r="O9885" s="4"/>
      <c r="P9885" s="4"/>
      <c r="V9885" s="4"/>
      <c r="W9885" s="4"/>
      <c r="AG9885" s="9"/>
      <c r="AT9885" s="4"/>
      <c r="AU9885" s="4"/>
      <c r="BA9885" s="4"/>
      <c r="BB9885" s="4"/>
    </row>
    <row r="9886" spans="15:54" x14ac:dyDescent="0.4">
      <c r="O9886" s="4"/>
      <c r="P9886" s="4"/>
      <c r="V9886" s="4"/>
      <c r="W9886" s="4"/>
      <c r="AG9886" s="9"/>
      <c r="AT9886" s="4"/>
      <c r="AU9886" s="4"/>
      <c r="BA9886" s="4"/>
      <c r="BB9886" s="4"/>
    </row>
    <row r="9887" spans="15:54" x14ac:dyDescent="0.4">
      <c r="O9887" s="4"/>
      <c r="P9887" s="4"/>
      <c r="V9887" s="4"/>
      <c r="W9887" s="4"/>
      <c r="AG9887" s="9"/>
      <c r="AT9887" s="4"/>
      <c r="AU9887" s="4"/>
      <c r="BA9887" s="4"/>
      <c r="BB9887" s="4"/>
    </row>
    <row r="9888" spans="15:54" x14ac:dyDescent="0.4">
      <c r="O9888" s="4"/>
      <c r="P9888" s="4"/>
      <c r="V9888" s="4"/>
      <c r="W9888" s="4"/>
      <c r="AG9888" s="9"/>
      <c r="AT9888" s="4"/>
      <c r="AU9888" s="4"/>
      <c r="BA9888" s="4"/>
      <c r="BB9888" s="4"/>
    </row>
    <row r="9889" spans="15:54" x14ac:dyDescent="0.4">
      <c r="O9889" s="4"/>
      <c r="P9889" s="4"/>
      <c r="V9889" s="4"/>
      <c r="W9889" s="4"/>
      <c r="AG9889" s="9"/>
      <c r="AT9889" s="4"/>
      <c r="AU9889" s="4"/>
      <c r="BA9889" s="4"/>
      <c r="BB9889" s="4"/>
    </row>
    <row r="9890" spans="15:54" x14ac:dyDescent="0.4">
      <c r="O9890" s="4"/>
      <c r="P9890" s="4"/>
      <c r="V9890" s="4"/>
      <c r="W9890" s="4"/>
      <c r="AG9890" s="9"/>
      <c r="AT9890" s="4"/>
      <c r="AU9890" s="4"/>
      <c r="BA9890" s="4"/>
      <c r="BB9890" s="4"/>
    </row>
    <row r="9891" spans="15:54" x14ac:dyDescent="0.4">
      <c r="O9891" s="4"/>
      <c r="P9891" s="4"/>
      <c r="V9891" s="4"/>
      <c r="W9891" s="4"/>
      <c r="AG9891" s="9"/>
      <c r="AT9891" s="4"/>
      <c r="AU9891" s="4"/>
      <c r="BA9891" s="4"/>
      <c r="BB9891" s="4"/>
    </row>
    <row r="9892" spans="15:54" x14ac:dyDescent="0.4">
      <c r="O9892" s="4"/>
      <c r="P9892" s="4"/>
      <c r="V9892" s="4"/>
      <c r="W9892" s="4"/>
      <c r="AG9892" s="9"/>
      <c r="AT9892" s="4"/>
      <c r="AU9892" s="4"/>
      <c r="BA9892" s="4"/>
      <c r="BB9892" s="4"/>
    </row>
    <row r="9893" spans="15:54" x14ac:dyDescent="0.4">
      <c r="O9893" s="4"/>
      <c r="P9893" s="4"/>
      <c r="V9893" s="4"/>
      <c r="W9893" s="4"/>
      <c r="AG9893" s="9"/>
      <c r="AT9893" s="4"/>
      <c r="AU9893" s="4"/>
      <c r="BA9893" s="4"/>
      <c r="BB9893" s="4"/>
    </row>
    <row r="9894" spans="15:54" x14ac:dyDescent="0.4">
      <c r="O9894" s="4"/>
      <c r="P9894" s="4"/>
      <c r="V9894" s="4"/>
      <c r="W9894" s="4"/>
      <c r="AG9894" s="9"/>
      <c r="AT9894" s="4"/>
      <c r="AU9894" s="4"/>
      <c r="BA9894" s="4"/>
      <c r="BB9894" s="4"/>
    </row>
    <row r="9895" spans="15:54" x14ac:dyDescent="0.4">
      <c r="O9895" s="4"/>
      <c r="P9895" s="4"/>
      <c r="V9895" s="4"/>
      <c r="W9895" s="4"/>
      <c r="AG9895" s="9"/>
      <c r="AT9895" s="4"/>
      <c r="AU9895" s="4"/>
      <c r="BA9895" s="4"/>
      <c r="BB9895" s="4"/>
    </row>
    <row r="9896" spans="15:54" x14ac:dyDescent="0.4">
      <c r="O9896" s="4"/>
      <c r="P9896" s="4"/>
      <c r="V9896" s="4"/>
      <c r="W9896" s="4"/>
      <c r="AG9896" s="9"/>
      <c r="AT9896" s="4"/>
      <c r="AU9896" s="4"/>
      <c r="BA9896" s="4"/>
      <c r="BB9896" s="4"/>
    </row>
    <row r="9897" spans="15:54" x14ac:dyDescent="0.4">
      <c r="O9897" s="4"/>
      <c r="P9897" s="4"/>
      <c r="V9897" s="4"/>
      <c r="W9897" s="4"/>
      <c r="AG9897" s="9"/>
      <c r="AT9897" s="4"/>
      <c r="AU9897" s="4"/>
      <c r="BA9897" s="4"/>
      <c r="BB9897" s="4"/>
    </row>
    <row r="9898" spans="15:54" x14ac:dyDescent="0.4">
      <c r="O9898" s="4"/>
      <c r="P9898" s="4"/>
      <c r="V9898" s="4"/>
      <c r="W9898" s="4"/>
      <c r="AG9898" s="9"/>
      <c r="AT9898" s="4"/>
      <c r="AU9898" s="4"/>
      <c r="BA9898" s="4"/>
      <c r="BB9898" s="4"/>
    </row>
    <row r="9899" spans="15:54" x14ac:dyDescent="0.4">
      <c r="O9899" s="4"/>
      <c r="P9899" s="4"/>
      <c r="V9899" s="4"/>
      <c r="W9899" s="4"/>
      <c r="AG9899" s="9"/>
      <c r="AT9899" s="4"/>
      <c r="AU9899" s="4"/>
      <c r="BA9899" s="4"/>
      <c r="BB9899" s="4"/>
    </row>
    <row r="9900" spans="15:54" x14ac:dyDescent="0.4">
      <c r="O9900" s="4"/>
      <c r="P9900" s="4"/>
      <c r="V9900" s="4"/>
      <c r="W9900" s="4"/>
      <c r="AG9900" s="9"/>
      <c r="AT9900" s="4"/>
      <c r="AU9900" s="4"/>
      <c r="BA9900" s="4"/>
      <c r="BB9900" s="4"/>
    </row>
    <row r="9901" spans="15:54" x14ac:dyDescent="0.4">
      <c r="O9901" s="4"/>
      <c r="P9901" s="4"/>
      <c r="V9901" s="4"/>
      <c r="W9901" s="4"/>
      <c r="AG9901" s="9"/>
      <c r="AT9901" s="4"/>
      <c r="AU9901" s="4"/>
      <c r="BA9901" s="4"/>
      <c r="BB9901" s="4"/>
    </row>
    <row r="9902" spans="15:54" x14ac:dyDescent="0.4">
      <c r="O9902" s="4"/>
      <c r="P9902" s="4"/>
      <c r="V9902" s="4"/>
      <c r="W9902" s="4"/>
      <c r="AG9902" s="9"/>
      <c r="AT9902" s="4"/>
      <c r="AU9902" s="4"/>
      <c r="BA9902" s="4"/>
      <c r="BB9902" s="4"/>
    </row>
    <row r="9903" spans="15:54" x14ac:dyDescent="0.4">
      <c r="O9903" s="4"/>
      <c r="P9903" s="4"/>
      <c r="V9903" s="4"/>
      <c r="W9903" s="4"/>
      <c r="AG9903" s="9"/>
      <c r="AT9903" s="4"/>
      <c r="AU9903" s="4"/>
      <c r="BA9903" s="4"/>
      <c r="BB9903" s="4"/>
    </row>
    <row r="9904" spans="15:54" x14ac:dyDescent="0.4">
      <c r="O9904" s="4"/>
      <c r="P9904" s="4"/>
      <c r="V9904" s="4"/>
      <c r="W9904" s="4"/>
      <c r="AG9904" s="9"/>
      <c r="AT9904" s="4"/>
      <c r="AU9904" s="4"/>
      <c r="BA9904" s="4"/>
      <c r="BB9904" s="4"/>
    </row>
    <row r="9905" spans="15:54" x14ac:dyDescent="0.4">
      <c r="O9905" s="4"/>
      <c r="P9905" s="4"/>
      <c r="V9905" s="4"/>
      <c r="W9905" s="4"/>
      <c r="AG9905" s="9"/>
      <c r="AT9905" s="4"/>
      <c r="AU9905" s="4"/>
      <c r="BA9905" s="4"/>
      <c r="BB9905" s="4"/>
    </row>
    <row r="9906" spans="15:54" x14ac:dyDescent="0.4">
      <c r="O9906" s="4"/>
      <c r="P9906" s="4"/>
      <c r="V9906" s="4"/>
      <c r="W9906" s="4"/>
      <c r="AG9906" s="9"/>
      <c r="AT9906" s="4"/>
      <c r="AU9906" s="4"/>
      <c r="BA9906" s="4"/>
      <c r="BB9906" s="4"/>
    </row>
    <row r="9907" spans="15:54" x14ac:dyDescent="0.4">
      <c r="O9907" s="4"/>
      <c r="P9907" s="4"/>
      <c r="V9907" s="4"/>
      <c r="W9907" s="4"/>
      <c r="AG9907" s="9"/>
      <c r="AT9907" s="4"/>
      <c r="AU9907" s="4"/>
      <c r="BA9907" s="4"/>
      <c r="BB9907" s="4"/>
    </row>
    <row r="9908" spans="15:54" x14ac:dyDescent="0.4">
      <c r="O9908" s="4"/>
      <c r="P9908" s="4"/>
      <c r="V9908" s="4"/>
      <c r="W9908" s="4"/>
      <c r="AT9908" s="4"/>
      <c r="AU9908" s="4"/>
      <c r="BA9908" s="4"/>
      <c r="BB9908" s="4"/>
    </row>
    <row r="9909" spans="15:54" x14ac:dyDescent="0.4">
      <c r="O9909" s="4"/>
      <c r="P9909" s="4"/>
      <c r="V9909" s="4"/>
      <c r="W9909" s="4"/>
      <c r="AG9909" s="9"/>
      <c r="AT9909" s="4"/>
      <c r="AU9909" s="4"/>
      <c r="BA9909" s="4"/>
      <c r="BB9909" s="4"/>
    </row>
    <row r="9910" spans="15:54" x14ac:dyDescent="0.4">
      <c r="O9910" s="4"/>
      <c r="P9910" s="4"/>
      <c r="V9910" s="4"/>
      <c r="W9910" s="4"/>
      <c r="AG9910" s="9"/>
      <c r="AT9910" s="4"/>
      <c r="AU9910" s="4"/>
      <c r="BA9910" s="4"/>
      <c r="BB9910" s="4"/>
    </row>
    <row r="9911" spans="15:54" x14ac:dyDescent="0.4">
      <c r="O9911" s="4"/>
      <c r="P9911" s="4"/>
      <c r="V9911" s="4"/>
      <c r="W9911" s="4"/>
      <c r="AG9911" s="9"/>
      <c r="AT9911" s="4"/>
      <c r="AU9911" s="4"/>
      <c r="BA9911" s="4"/>
      <c r="BB9911" s="4"/>
    </row>
    <row r="9912" spans="15:54" x14ac:dyDescent="0.4">
      <c r="O9912" s="4"/>
      <c r="P9912" s="4"/>
      <c r="V9912" s="4"/>
      <c r="W9912" s="4"/>
      <c r="AG9912" s="9"/>
      <c r="AT9912" s="4"/>
      <c r="AU9912" s="4"/>
      <c r="BA9912" s="4"/>
      <c r="BB9912" s="4"/>
    </row>
    <row r="9913" spans="15:54" x14ac:dyDescent="0.4">
      <c r="O9913" s="4"/>
      <c r="P9913" s="4"/>
      <c r="V9913" s="4"/>
      <c r="W9913" s="4"/>
      <c r="AG9913" s="9"/>
      <c r="AT9913" s="4"/>
      <c r="AU9913" s="4"/>
      <c r="BA9913" s="4"/>
      <c r="BB9913" s="4"/>
    </row>
    <row r="9914" spans="15:54" x14ac:dyDescent="0.4">
      <c r="O9914" s="4"/>
      <c r="P9914" s="4"/>
      <c r="V9914" s="4"/>
      <c r="W9914" s="4"/>
      <c r="AG9914" s="9"/>
      <c r="AT9914" s="4"/>
      <c r="AU9914" s="4"/>
      <c r="BA9914" s="4"/>
      <c r="BB9914" s="4"/>
    </row>
    <row r="9915" spans="15:54" x14ac:dyDescent="0.4">
      <c r="O9915" s="4"/>
      <c r="P9915" s="4"/>
      <c r="V9915" s="4"/>
      <c r="W9915" s="4"/>
      <c r="AG9915" s="9"/>
      <c r="AT9915" s="4"/>
      <c r="AU9915" s="4"/>
      <c r="BA9915" s="4"/>
      <c r="BB9915" s="4"/>
    </row>
    <row r="9916" spans="15:54" x14ac:dyDescent="0.4">
      <c r="O9916" s="4"/>
      <c r="P9916" s="4"/>
      <c r="V9916" s="4"/>
      <c r="W9916" s="4"/>
      <c r="AG9916" s="9"/>
      <c r="AT9916" s="4"/>
      <c r="AU9916" s="4"/>
      <c r="BA9916" s="4"/>
      <c r="BB9916" s="4"/>
    </row>
    <row r="9917" spans="15:54" x14ac:dyDescent="0.4">
      <c r="O9917" s="4"/>
      <c r="P9917" s="4"/>
      <c r="V9917" s="4"/>
      <c r="W9917" s="4"/>
      <c r="AG9917" s="9"/>
      <c r="AT9917" s="4"/>
      <c r="AU9917" s="4"/>
      <c r="BA9917" s="4"/>
      <c r="BB9917" s="4"/>
    </row>
    <row r="9918" spans="15:54" x14ac:dyDescent="0.4">
      <c r="O9918" s="4"/>
      <c r="P9918" s="4"/>
      <c r="V9918" s="4"/>
      <c r="W9918" s="4"/>
      <c r="AG9918" s="9"/>
      <c r="AT9918" s="4"/>
      <c r="AU9918" s="4"/>
      <c r="BA9918" s="4"/>
      <c r="BB9918" s="4"/>
    </row>
    <row r="9919" spans="15:54" x14ac:dyDescent="0.4">
      <c r="O9919" s="4"/>
      <c r="P9919" s="4"/>
      <c r="V9919" s="4"/>
      <c r="W9919" s="4"/>
      <c r="AG9919" s="9"/>
      <c r="AT9919" s="4"/>
      <c r="AU9919" s="4"/>
      <c r="BA9919" s="4"/>
      <c r="BB9919" s="4"/>
    </row>
    <row r="9920" spans="15:54" x14ac:dyDescent="0.4">
      <c r="O9920" s="4"/>
      <c r="P9920" s="4"/>
      <c r="V9920" s="4"/>
      <c r="W9920" s="4"/>
      <c r="AG9920" s="9"/>
      <c r="AT9920" s="4"/>
      <c r="AU9920" s="4"/>
      <c r="BA9920" s="4"/>
      <c r="BB9920" s="4"/>
    </row>
    <row r="9921" spans="15:54" x14ac:dyDescent="0.4">
      <c r="O9921" s="4"/>
      <c r="P9921" s="4"/>
      <c r="V9921" s="4"/>
      <c r="W9921" s="4"/>
      <c r="AG9921" s="9"/>
      <c r="AT9921" s="4"/>
      <c r="AU9921" s="4"/>
      <c r="BA9921" s="4"/>
      <c r="BB9921" s="4"/>
    </row>
    <row r="9922" spans="15:54" x14ac:dyDescent="0.4">
      <c r="O9922" s="4"/>
      <c r="P9922" s="4"/>
      <c r="V9922" s="4"/>
      <c r="W9922" s="4"/>
      <c r="AG9922" s="9"/>
      <c r="AT9922" s="4"/>
      <c r="AU9922" s="4"/>
      <c r="BA9922" s="4"/>
      <c r="BB9922" s="4"/>
    </row>
    <row r="9923" spans="15:54" x14ac:dyDescent="0.4">
      <c r="O9923" s="4"/>
      <c r="P9923" s="4"/>
      <c r="V9923" s="4"/>
      <c r="W9923" s="4"/>
      <c r="AG9923" s="9"/>
      <c r="AT9923" s="4"/>
      <c r="AU9923" s="4"/>
      <c r="BA9923" s="4"/>
      <c r="BB9923" s="4"/>
    </row>
    <row r="9924" spans="15:54" x14ac:dyDescent="0.4">
      <c r="O9924" s="4"/>
      <c r="P9924" s="4"/>
      <c r="V9924" s="4"/>
      <c r="W9924" s="4"/>
      <c r="AG9924" s="9"/>
      <c r="AT9924" s="4"/>
      <c r="AU9924" s="4"/>
      <c r="BA9924" s="4"/>
      <c r="BB9924" s="4"/>
    </row>
    <row r="9925" spans="15:54" x14ac:dyDescent="0.4">
      <c r="O9925" s="4"/>
      <c r="P9925" s="4"/>
      <c r="V9925" s="4"/>
      <c r="W9925" s="4"/>
      <c r="AG9925" s="9"/>
      <c r="AT9925" s="4"/>
      <c r="AU9925" s="4"/>
      <c r="BA9925" s="4"/>
      <c r="BB9925" s="4"/>
    </row>
    <row r="9926" spans="15:54" x14ac:dyDescent="0.4">
      <c r="O9926" s="4"/>
      <c r="P9926" s="4"/>
      <c r="V9926" s="4"/>
      <c r="W9926" s="4"/>
      <c r="AG9926" s="9"/>
      <c r="AT9926" s="4"/>
      <c r="AU9926" s="4"/>
      <c r="BA9926" s="4"/>
      <c r="BB9926" s="4"/>
    </row>
    <row r="9927" spans="15:54" x14ac:dyDescent="0.4">
      <c r="O9927" s="4"/>
      <c r="P9927" s="4"/>
      <c r="V9927" s="4"/>
      <c r="W9927" s="4"/>
      <c r="AG9927" s="9"/>
      <c r="AT9927" s="4"/>
      <c r="AU9927" s="4"/>
      <c r="BA9927" s="4"/>
      <c r="BB9927" s="4"/>
    </row>
    <row r="9928" spans="15:54" x14ac:dyDescent="0.4">
      <c r="O9928" s="4"/>
      <c r="P9928" s="4"/>
      <c r="V9928" s="4"/>
      <c r="W9928" s="4"/>
      <c r="AT9928" s="4"/>
      <c r="AU9928" s="4"/>
      <c r="BA9928" s="4"/>
      <c r="BB9928" s="4"/>
    </row>
    <row r="9929" spans="15:54" x14ac:dyDescent="0.4">
      <c r="O9929" s="4"/>
      <c r="P9929" s="4"/>
      <c r="V9929" s="4"/>
      <c r="W9929" s="4"/>
      <c r="AG9929" s="9"/>
      <c r="AT9929" s="4"/>
      <c r="AU9929" s="4"/>
      <c r="BA9929" s="4"/>
      <c r="BB9929" s="4"/>
    </row>
    <row r="9930" spans="15:54" x14ac:dyDescent="0.4">
      <c r="O9930" s="4"/>
      <c r="P9930" s="4"/>
      <c r="V9930" s="4"/>
      <c r="W9930" s="4"/>
      <c r="AG9930" s="9"/>
      <c r="AT9930" s="4"/>
      <c r="AU9930" s="4"/>
      <c r="BA9930" s="4"/>
      <c r="BB9930" s="4"/>
    </row>
    <row r="9931" spans="15:54" x14ac:dyDescent="0.4">
      <c r="O9931" s="4"/>
      <c r="P9931" s="4"/>
      <c r="V9931" s="4"/>
      <c r="W9931" s="4"/>
      <c r="AG9931" s="9"/>
      <c r="AT9931" s="4"/>
      <c r="AU9931" s="4"/>
      <c r="BA9931" s="4"/>
      <c r="BB9931" s="4"/>
    </row>
    <row r="9932" spans="15:54" x14ac:dyDescent="0.4">
      <c r="O9932" s="4"/>
      <c r="P9932" s="4"/>
      <c r="V9932" s="4"/>
      <c r="W9932" s="4"/>
      <c r="AG9932" s="9"/>
      <c r="AT9932" s="4"/>
      <c r="AU9932" s="4"/>
      <c r="BA9932" s="4"/>
      <c r="BB9932" s="4"/>
    </row>
    <row r="9933" spans="15:54" x14ac:dyDescent="0.4">
      <c r="O9933" s="4"/>
      <c r="P9933" s="4"/>
      <c r="V9933" s="4"/>
      <c r="W9933" s="4"/>
      <c r="AG9933" s="9"/>
      <c r="AT9933" s="4"/>
      <c r="AU9933" s="4"/>
      <c r="BA9933" s="4"/>
      <c r="BB9933" s="4"/>
    </row>
    <row r="9934" spans="15:54" x14ac:dyDescent="0.4">
      <c r="O9934" s="4"/>
      <c r="P9934" s="4"/>
      <c r="V9934" s="4"/>
      <c r="W9934" s="4"/>
      <c r="AG9934" s="9"/>
      <c r="AT9934" s="4"/>
      <c r="AU9934" s="4"/>
      <c r="BA9934" s="4"/>
      <c r="BB9934" s="4"/>
    </row>
    <row r="9935" spans="15:54" x14ac:dyDescent="0.4">
      <c r="O9935" s="4"/>
      <c r="P9935" s="4"/>
      <c r="V9935" s="4"/>
      <c r="W9935" s="4"/>
      <c r="AG9935" s="9"/>
      <c r="AT9935" s="4"/>
      <c r="AU9935" s="4"/>
      <c r="BA9935" s="4"/>
      <c r="BB9935" s="4"/>
    </row>
    <row r="9936" spans="15:54" x14ac:dyDescent="0.4">
      <c r="O9936" s="4"/>
      <c r="P9936" s="4"/>
      <c r="V9936" s="4"/>
      <c r="W9936" s="4"/>
      <c r="AG9936" s="9"/>
      <c r="AT9936" s="4"/>
      <c r="AU9936" s="4"/>
      <c r="BA9936" s="4"/>
      <c r="BB9936" s="4"/>
    </row>
    <row r="9937" spans="15:54" x14ac:dyDescent="0.4">
      <c r="O9937" s="4"/>
      <c r="P9937" s="4"/>
      <c r="V9937" s="4"/>
      <c r="W9937" s="4"/>
      <c r="AG9937" s="9"/>
      <c r="AT9937" s="4"/>
      <c r="AU9937" s="4"/>
      <c r="BA9937" s="4"/>
      <c r="BB9937" s="4"/>
    </row>
    <row r="9938" spans="15:54" x14ac:dyDescent="0.4">
      <c r="O9938" s="4"/>
      <c r="P9938" s="4"/>
      <c r="V9938" s="4"/>
      <c r="W9938" s="4"/>
      <c r="AG9938" s="9"/>
      <c r="AT9938" s="4"/>
      <c r="AU9938" s="4"/>
      <c r="BA9938" s="4"/>
      <c r="BB9938" s="4"/>
    </row>
    <row r="9939" spans="15:54" x14ac:dyDescent="0.4">
      <c r="O9939" s="4"/>
      <c r="P9939" s="4"/>
      <c r="V9939" s="4"/>
      <c r="W9939" s="4"/>
      <c r="AG9939" s="9"/>
      <c r="AT9939" s="4"/>
      <c r="AU9939" s="4"/>
      <c r="BA9939" s="4"/>
      <c r="BB9939" s="4"/>
    </row>
    <row r="9940" spans="15:54" x14ac:dyDescent="0.4">
      <c r="O9940" s="4"/>
      <c r="P9940" s="4"/>
      <c r="V9940" s="4"/>
      <c r="W9940" s="4"/>
      <c r="AG9940" s="9"/>
      <c r="AT9940" s="4"/>
      <c r="AU9940" s="4"/>
      <c r="BA9940" s="4"/>
      <c r="BB9940" s="4"/>
    </row>
    <row r="9941" spans="15:54" x14ac:dyDescent="0.4">
      <c r="O9941" s="4"/>
      <c r="P9941" s="4"/>
      <c r="V9941" s="4"/>
      <c r="W9941" s="4"/>
      <c r="AG9941" s="9"/>
      <c r="AT9941" s="4"/>
      <c r="AU9941" s="4"/>
      <c r="BA9941" s="4"/>
      <c r="BB9941" s="4"/>
    </row>
    <row r="9942" spans="15:54" x14ac:dyDescent="0.4">
      <c r="O9942" s="4"/>
      <c r="P9942" s="4"/>
      <c r="V9942" s="4"/>
      <c r="W9942" s="4"/>
      <c r="AG9942" s="9"/>
      <c r="AT9942" s="4"/>
      <c r="AU9942" s="4"/>
      <c r="BA9942" s="4"/>
      <c r="BB9942" s="4"/>
    </row>
    <row r="9943" spans="15:54" x14ac:dyDescent="0.4">
      <c r="O9943" s="4"/>
      <c r="P9943" s="4"/>
      <c r="V9943" s="4"/>
      <c r="W9943" s="4"/>
      <c r="AG9943" s="9"/>
      <c r="AT9943" s="4"/>
      <c r="AU9943" s="4"/>
      <c r="BA9943" s="4"/>
      <c r="BB9943" s="4"/>
    </row>
    <row r="9944" spans="15:54" x14ac:dyDescent="0.4">
      <c r="O9944" s="4"/>
      <c r="P9944" s="4"/>
      <c r="V9944" s="4"/>
      <c r="W9944" s="4"/>
      <c r="AG9944" s="9"/>
      <c r="AT9944" s="4"/>
      <c r="AU9944" s="4"/>
      <c r="BA9944" s="4"/>
      <c r="BB9944" s="4"/>
    </row>
    <row r="9945" spans="15:54" x14ac:dyDescent="0.4">
      <c r="O9945" s="4"/>
      <c r="P9945" s="4"/>
      <c r="V9945" s="4"/>
      <c r="W9945" s="4"/>
      <c r="AG9945" s="9"/>
      <c r="AT9945" s="4"/>
      <c r="AU9945" s="4"/>
      <c r="BA9945" s="4"/>
      <c r="BB9945" s="4"/>
    </row>
    <row r="9946" spans="15:54" x14ac:dyDescent="0.4">
      <c r="O9946" s="4"/>
      <c r="P9946" s="4"/>
      <c r="V9946" s="4"/>
      <c r="W9946" s="4"/>
      <c r="AG9946" s="9"/>
      <c r="AT9946" s="4"/>
      <c r="AU9946" s="4"/>
      <c r="BA9946" s="4"/>
      <c r="BB9946" s="4"/>
    </row>
    <row r="9947" spans="15:54" x14ac:dyDescent="0.4">
      <c r="O9947" s="4"/>
      <c r="P9947" s="4"/>
      <c r="V9947" s="4"/>
      <c r="W9947" s="4"/>
      <c r="AG9947" s="9"/>
      <c r="AT9947" s="4"/>
      <c r="AU9947" s="4"/>
      <c r="BA9947" s="4"/>
      <c r="BB9947" s="4"/>
    </row>
    <row r="9948" spans="15:54" x14ac:dyDescent="0.4">
      <c r="O9948" s="4"/>
      <c r="P9948" s="4"/>
      <c r="V9948" s="4"/>
      <c r="W9948" s="4"/>
      <c r="AG9948" s="9"/>
      <c r="AT9948" s="4"/>
      <c r="AU9948" s="4"/>
      <c r="BA9948" s="4"/>
      <c r="BB9948" s="4"/>
    </row>
    <row r="9949" spans="15:54" x14ac:dyDescent="0.4">
      <c r="O9949" s="4"/>
      <c r="P9949" s="4"/>
      <c r="V9949" s="4"/>
      <c r="W9949" s="4"/>
      <c r="AG9949" s="9"/>
      <c r="AT9949" s="4"/>
      <c r="AU9949" s="4"/>
      <c r="BA9949" s="4"/>
      <c r="BB9949" s="4"/>
    </row>
    <row r="9950" spans="15:54" x14ac:dyDescent="0.4">
      <c r="O9950" s="4"/>
      <c r="P9950" s="4"/>
      <c r="V9950" s="4"/>
      <c r="W9950" s="4"/>
      <c r="AG9950" s="9"/>
      <c r="AT9950" s="4"/>
      <c r="AU9950" s="4"/>
      <c r="BA9950" s="4"/>
      <c r="BB9950" s="4"/>
    </row>
    <row r="9951" spans="15:54" x14ac:dyDescent="0.4">
      <c r="O9951" s="4"/>
      <c r="P9951" s="4"/>
      <c r="V9951" s="4"/>
      <c r="W9951" s="4"/>
      <c r="AG9951" s="9"/>
      <c r="AT9951" s="4"/>
      <c r="AU9951" s="4"/>
      <c r="BA9951" s="4"/>
      <c r="BB9951" s="4"/>
    </row>
    <row r="9952" spans="15:54" x14ac:dyDescent="0.4">
      <c r="O9952" s="4"/>
      <c r="P9952" s="4"/>
      <c r="V9952" s="4"/>
      <c r="W9952" s="4"/>
      <c r="AG9952" s="9"/>
      <c r="AT9952" s="4"/>
      <c r="AU9952" s="4"/>
      <c r="BA9952" s="4"/>
      <c r="BB9952" s="4"/>
    </row>
    <row r="9953" spans="15:54" x14ac:dyDescent="0.4">
      <c r="O9953" s="4"/>
      <c r="P9953" s="4"/>
      <c r="V9953" s="4"/>
      <c r="W9953" s="4"/>
      <c r="AG9953" s="9"/>
      <c r="AT9953" s="4"/>
      <c r="AU9953" s="4"/>
      <c r="BA9953" s="4"/>
      <c r="BB9953" s="4"/>
    </row>
    <row r="9954" spans="15:54" x14ac:dyDescent="0.4">
      <c r="O9954" s="4"/>
      <c r="P9954" s="4"/>
      <c r="V9954" s="4"/>
      <c r="W9954" s="4"/>
      <c r="AG9954" s="9"/>
      <c r="AT9954" s="4"/>
      <c r="AU9954" s="4"/>
      <c r="BA9954" s="4"/>
      <c r="BB9954" s="4"/>
    </row>
    <row r="9955" spans="15:54" x14ac:dyDescent="0.4">
      <c r="O9955" s="4"/>
      <c r="P9955" s="4"/>
      <c r="V9955" s="4"/>
      <c r="W9955" s="4"/>
      <c r="AG9955" s="9"/>
      <c r="AT9955" s="4"/>
      <c r="AU9955" s="4"/>
      <c r="BA9955" s="4"/>
      <c r="BB9955" s="4"/>
    </row>
    <row r="9956" spans="15:54" x14ac:dyDescent="0.4">
      <c r="O9956" s="4"/>
      <c r="P9956" s="4"/>
      <c r="V9956" s="4"/>
      <c r="W9956" s="4"/>
      <c r="AG9956" s="9"/>
      <c r="AT9956" s="4"/>
      <c r="AU9956" s="4"/>
      <c r="BA9956" s="4"/>
      <c r="BB9956" s="4"/>
    </row>
    <row r="9957" spans="15:54" x14ac:dyDescent="0.4">
      <c r="O9957" s="4"/>
      <c r="P9957" s="4"/>
      <c r="V9957" s="4"/>
      <c r="W9957" s="4"/>
      <c r="AG9957" s="9"/>
      <c r="AT9957" s="4"/>
      <c r="AU9957" s="4"/>
      <c r="BA9957" s="4"/>
      <c r="BB9957" s="4"/>
    </row>
    <row r="9958" spans="15:54" x14ac:dyDescent="0.4">
      <c r="O9958" s="4"/>
      <c r="P9958" s="4"/>
      <c r="V9958" s="4"/>
      <c r="W9958" s="4"/>
      <c r="AG9958" s="9"/>
      <c r="AT9958" s="4"/>
      <c r="AU9958" s="4"/>
      <c r="BA9958" s="4"/>
      <c r="BB9958" s="4"/>
    </row>
    <row r="9959" spans="15:54" x14ac:dyDescent="0.4">
      <c r="O9959" s="4"/>
      <c r="P9959" s="4"/>
      <c r="V9959" s="4"/>
      <c r="W9959" s="4"/>
      <c r="AG9959" s="9"/>
      <c r="AT9959" s="4"/>
      <c r="AU9959" s="4"/>
      <c r="BA9959" s="4"/>
      <c r="BB9959" s="4"/>
    </row>
    <row r="9960" spans="15:54" x14ac:dyDescent="0.4">
      <c r="O9960" s="4"/>
      <c r="P9960" s="4"/>
      <c r="V9960" s="4"/>
      <c r="W9960" s="4"/>
      <c r="AG9960" s="9"/>
      <c r="AT9960" s="4"/>
      <c r="AU9960" s="4"/>
      <c r="BA9960" s="4"/>
      <c r="BB9960" s="4"/>
    </row>
    <row r="9961" spans="15:54" x14ac:dyDescent="0.4">
      <c r="O9961" s="4"/>
      <c r="P9961" s="4"/>
      <c r="V9961" s="4"/>
      <c r="W9961" s="4"/>
      <c r="AG9961" s="9"/>
      <c r="AT9961" s="4"/>
      <c r="AU9961" s="4"/>
      <c r="BA9961" s="4"/>
      <c r="BB9961" s="4"/>
    </row>
    <row r="9962" spans="15:54" x14ac:dyDescent="0.4">
      <c r="O9962" s="4"/>
      <c r="P9962" s="4"/>
      <c r="V9962" s="4"/>
      <c r="W9962" s="4"/>
      <c r="AG9962" s="9"/>
      <c r="AT9962" s="4"/>
      <c r="AU9962" s="4"/>
      <c r="BA9962" s="4"/>
      <c r="BB9962" s="4"/>
    </row>
    <row r="9963" spans="15:54" x14ac:dyDescent="0.4">
      <c r="O9963" s="4"/>
      <c r="P9963" s="4"/>
      <c r="V9963" s="4"/>
      <c r="W9963" s="4"/>
      <c r="AG9963" s="9"/>
      <c r="AT9963" s="4"/>
      <c r="AU9963" s="4"/>
      <c r="BA9963" s="4"/>
      <c r="BB9963" s="4"/>
    </row>
    <row r="9964" spans="15:54" x14ac:dyDescent="0.4">
      <c r="O9964" s="4"/>
      <c r="P9964" s="4"/>
      <c r="V9964" s="4"/>
      <c r="W9964" s="4"/>
      <c r="AG9964" s="9"/>
      <c r="AT9964" s="4"/>
      <c r="AU9964" s="4"/>
      <c r="BA9964" s="4"/>
      <c r="BB9964" s="4"/>
    </row>
    <row r="9965" spans="15:54" x14ac:dyDescent="0.4">
      <c r="O9965" s="4"/>
      <c r="P9965" s="4"/>
      <c r="V9965" s="4"/>
      <c r="W9965" s="4"/>
      <c r="AG9965" s="9"/>
      <c r="AT9965" s="4"/>
      <c r="AU9965" s="4"/>
      <c r="BA9965" s="4"/>
      <c r="BB9965" s="4"/>
    </row>
    <row r="9966" spans="15:54" x14ac:dyDescent="0.4">
      <c r="O9966" s="4"/>
      <c r="P9966" s="4"/>
      <c r="V9966" s="4"/>
      <c r="W9966" s="4"/>
      <c r="AG9966" s="9"/>
      <c r="AT9966" s="4"/>
      <c r="AU9966" s="4"/>
      <c r="BA9966" s="4"/>
      <c r="BB9966" s="4"/>
    </row>
    <row r="9967" spans="15:54" x14ac:dyDescent="0.4">
      <c r="O9967" s="4"/>
      <c r="P9967" s="4"/>
      <c r="V9967" s="4"/>
      <c r="W9967" s="4"/>
      <c r="AG9967" s="9"/>
      <c r="AT9967" s="4"/>
      <c r="AU9967" s="4"/>
      <c r="BA9967" s="4"/>
      <c r="BB9967" s="4"/>
    </row>
    <row r="9968" spans="15:54" x14ac:dyDescent="0.4">
      <c r="O9968" s="4"/>
      <c r="P9968" s="4"/>
      <c r="V9968" s="4"/>
      <c r="W9968" s="4"/>
      <c r="AG9968" s="9"/>
      <c r="AT9968" s="4"/>
      <c r="AU9968" s="4"/>
      <c r="BA9968" s="4"/>
      <c r="BB9968" s="4"/>
    </row>
    <row r="9969" spans="15:54" x14ac:dyDescent="0.4">
      <c r="O9969" s="4"/>
      <c r="P9969" s="4"/>
      <c r="V9969" s="4"/>
      <c r="W9969" s="4"/>
      <c r="AG9969" s="9"/>
      <c r="AT9969" s="4"/>
      <c r="AU9969" s="4"/>
      <c r="BA9969" s="4"/>
      <c r="BB9969" s="4"/>
    </row>
    <row r="9970" spans="15:54" x14ac:dyDescent="0.4">
      <c r="O9970" s="4"/>
      <c r="P9970" s="4"/>
      <c r="V9970" s="4"/>
      <c r="W9970" s="4"/>
      <c r="AG9970" s="9"/>
      <c r="AT9970" s="4"/>
      <c r="AU9970" s="4"/>
      <c r="BA9970" s="4"/>
      <c r="BB9970" s="4"/>
    </row>
    <row r="9971" spans="15:54" x14ac:dyDescent="0.4">
      <c r="O9971" s="4"/>
      <c r="P9971" s="4"/>
      <c r="V9971" s="4"/>
      <c r="W9971" s="4"/>
      <c r="AG9971" s="9"/>
      <c r="AT9971" s="4"/>
      <c r="AU9971" s="4"/>
      <c r="BA9971" s="4"/>
      <c r="BB9971" s="4"/>
    </row>
    <row r="9972" spans="15:54" x14ac:dyDescent="0.4">
      <c r="O9972" s="4"/>
      <c r="P9972" s="4"/>
      <c r="V9972" s="4"/>
      <c r="W9972" s="4"/>
      <c r="AG9972" s="9"/>
      <c r="AT9972" s="4"/>
      <c r="AU9972" s="4"/>
      <c r="BA9972" s="4"/>
      <c r="BB9972" s="4"/>
    </row>
    <row r="9973" spans="15:54" x14ac:dyDescent="0.4">
      <c r="O9973" s="4"/>
      <c r="P9973" s="4"/>
      <c r="V9973" s="4"/>
      <c r="W9973" s="4"/>
      <c r="AG9973" s="9"/>
      <c r="AT9973" s="4"/>
      <c r="AU9973" s="4"/>
      <c r="BA9973" s="4"/>
      <c r="BB9973" s="4"/>
    </row>
    <row r="9974" spans="15:54" x14ac:dyDescent="0.4">
      <c r="O9974" s="4"/>
      <c r="P9974" s="4"/>
      <c r="V9974" s="4"/>
      <c r="W9974" s="4"/>
      <c r="AG9974" s="9"/>
      <c r="AT9974" s="4"/>
      <c r="AU9974" s="4"/>
      <c r="BA9974" s="4"/>
      <c r="BB9974" s="4"/>
    </row>
    <row r="9975" spans="15:54" x14ac:dyDescent="0.4">
      <c r="O9975" s="4"/>
      <c r="P9975" s="4"/>
      <c r="V9975" s="4"/>
      <c r="W9975" s="4"/>
      <c r="AG9975" s="9"/>
      <c r="AT9975" s="4"/>
      <c r="AU9975" s="4"/>
      <c r="BA9975" s="4"/>
      <c r="BB9975" s="4"/>
    </row>
    <row r="9976" spans="15:54" x14ac:dyDescent="0.4">
      <c r="O9976" s="4"/>
      <c r="P9976" s="4"/>
      <c r="V9976" s="4"/>
      <c r="W9976" s="4"/>
      <c r="AG9976" s="9"/>
      <c r="AT9976" s="4"/>
      <c r="AU9976" s="4"/>
      <c r="BA9976" s="4"/>
      <c r="BB9976" s="4"/>
    </row>
    <row r="9977" spans="15:54" x14ac:dyDescent="0.4">
      <c r="O9977" s="4"/>
      <c r="P9977" s="4"/>
      <c r="V9977" s="4"/>
      <c r="W9977" s="4"/>
      <c r="AG9977" s="9"/>
      <c r="AT9977" s="4"/>
      <c r="AU9977" s="4"/>
      <c r="BA9977" s="4"/>
      <c r="BB9977" s="4"/>
    </row>
    <row r="9978" spans="15:54" x14ac:dyDescent="0.4">
      <c r="O9978" s="4"/>
      <c r="P9978" s="4"/>
      <c r="V9978" s="4"/>
      <c r="W9978" s="4"/>
      <c r="AG9978" s="9"/>
      <c r="AT9978" s="4"/>
      <c r="AU9978" s="4"/>
      <c r="BA9978" s="4"/>
      <c r="BB9978" s="4"/>
    </row>
    <row r="9979" spans="15:54" x14ac:dyDescent="0.4">
      <c r="O9979" s="4"/>
      <c r="P9979" s="4"/>
      <c r="V9979" s="4"/>
      <c r="W9979" s="4"/>
      <c r="AG9979" s="9"/>
      <c r="AT9979" s="4"/>
      <c r="AU9979" s="4"/>
      <c r="BA9979" s="4"/>
      <c r="BB9979" s="4"/>
    </row>
    <row r="9980" spans="15:54" x14ac:dyDescent="0.4">
      <c r="O9980" s="4"/>
      <c r="P9980" s="4"/>
      <c r="V9980" s="4"/>
      <c r="W9980" s="4"/>
      <c r="AG9980" s="9"/>
      <c r="AT9980" s="4"/>
      <c r="AU9980" s="4"/>
      <c r="BA9980" s="4"/>
      <c r="BB9980" s="4"/>
    </row>
    <row r="9981" spans="15:54" x14ac:dyDescent="0.4">
      <c r="O9981" s="4"/>
      <c r="P9981" s="4"/>
      <c r="V9981" s="4"/>
      <c r="W9981" s="4"/>
      <c r="AG9981" s="9"/>
      <c r="AT9981" s="4"/>
      <c r="AU9981" s="4"/>
      <c r="BA9981" s="4"/>
      <c r="BB9981" s="4"/>
    </row>
    <row r="9982" spans="15:54" x14ac:dyDescent="0.4">
      <c r="O9982" s="4"/>
      <c r="P9982" s="4"/>
      <c r="V9982" s="4"/>
      <c r="W9982" s="4"/>
      <c r="AG9982" s="9"/>
      <c r="AT9982" s="4"/>
      <c r="AU9982" s="4"/>
      <c r="BA9982" s="4"/>
      <c r="BB9982" s="4"/>
    </row>
    <row r="9983" spans="15:54" x14ac:dyDescent="0.4">
      <c r="O9983" s="4"/>
      <c r="P9983" s="4"/>
      <c r="V9983" s="4"/>
      <c r="W9983" s="4"/>
      <c r="AG9983" s="9"/>
      <c r="AT9983" s="4"/>
      <c r="AU9983" s="4"/>
      <c r="BA9983" s="4"/>
      <c r="BB9983" s="4"/>
    </row>
    <row r="9984" spans="15:54" x14ac:dyDescent="0.4">
      <c r="O9984" s="4"/>
      <c r="P9984" s="4"/>
      <c r="V9984" s="4"/>
      <c r="W9984" s="4"/>
      <c r="AG9984" s="9"/>
      <c r="AT9984" s="4"/>
      <c r="AU9984" s="4"/>
      <c r="BA9984" s="4"/>
      <c r="BB9984" s="4"/>
    </row>
    <row r="9985" spans="15:54" x14ac:dyDescent="0.4">
      <c r="O9985" s="4"/>
      <c r="P9985" s="4"/>
      <c r="V9985" s="4"/>
      <c r="W9985" s="4"/>
      <c r="AG9985" s="9"/>
      <c r="AT9985" s="4"/>
      <c r="AU9985" s="4"/>
      <c r="BA9985" s="4"/>
      <c r="BB9985" s="4"/>
    </row>
    <row r="9986" spans="15:54" x14ac:dyDescent="0.4">
      <c r="O9986" s="4"/>
      <c r="P9986" s="4"/>
      <c r="V9986" s="4"/>
      <c r="W9986" s="4"/>
      <c r="AG9986" s="9"/>
      <c r="AT9986" s="4"/>
      <c r="AU9986" s="4"/>
      <c r="BA9986" s="4"/>
      <c r="BB9986" s="4"/>
    </row>
    <row r="9987" spans="15:54" x14ac:dyDescent="0.4">
      <c r="O9987" s="4"/>
      <c r="P9987" s="4"/>
      <c r="V9987" s="4"/>
      <c r="W9987" s="4"/>
      <c r="AG9987" s="9"/>
      <c r="AT9987" s="4"/>
      <c r="AU9987" s="4"/>
      <c r="BA9987" s="4"/>
      <c r="BB9987" s="4"/>
    </row>
    <row r="9988" spans="15:54" x14ac:dyDescent="0.4">
      <c r="O9988" s="4"/>
      <c r="P9988" s="4"/>
      <c r="V9988" s="4"/>
      <c r="W9988" s="4"/>
      <c r="AG9988" s="9"/>
      <c r="AT9988" s="4"/>
      <c r="AU9988" s="4"/>
      <c r="BA9988" s="4"/>
      <c r="BB9988" s="4"/>
    </row>
    <row r="9989" spans="15:54" x14ac:dyDescent="0.4">
      <c r="O9989" s="4"/>
      <c r="P9989" s="4"/>
      <c r="V9989" s="4"/>
      <c r="W9989" s="4"/>
      <c r="AT9989" s="4"/>
      <c r="AU9989" s="4"/>
      <c r="BA9989" s="4"/>
      <c r="BB9989" s="4"/>
    </row>
    <row r="9990" spans="15:54" x14ac:dyDescent="0.4">
      <c r="O9990" s="4"/>
      <c r="P9990" s="4"/>
      <c r="V9990" s="4"/>
      <c r="W9990" s="4"/>
      <c r="AG9990" s="9"/>
      <c r="AT9990" s="4"/>
      <c r="AU9990" s="4"/>
      <c r="BA9990" s="4"/>
      <c r="BB9990" s="4"/>
    </row>
    <row r="9991" spans="15:54" x14ac:dyDescent="0.4">
      <c r="O9991" s="4"/>
      <c r="P9991" s="4"/>
      <c r="V9991" s="4"/>
      <c r="W9991" s="4"/>
      <c r="AG9991" s="9"/>
      <c r="AT9991" s="4"/>
      <c r="AU9991" s="4"/>
      <c r="BA9991" s="4"/>
      <c r="BB9991" s="4"/>
    </row>
    <row r="9992" spans="15:54" x14ac:dyDescent="0.4">
      <c r="O9992" s="4"/>
      <c r="P9992" s="4"/>
      <c r="V9992" s="4"/>
      <c r="W9992" s="4"/>
      <c r="AG9992" s="9"/>
      <c r="AT9992" s="4"/>
      <c r="AU9992" s="4"/>
      <c r="BA9992" s="4"/>
      <c r="BB9992" s="4"/>
    </row>
    <row r="9993" spans="15:54" x14ac:dyDescent="0.4">
      <c r="O9993" s="4"/>
      <c r="P9993" s="4"/>
      <c r="V9993" s="4"/>
      <c r="W9993" s="4"/>
      <c r="AG9993" s="9"/>
      <c r="AT9993" s="4"/>
      <c r="AU9993" s="4"/>
      <c r="BA9993" s="4"/>
      <c r="BB9993" s="4"/>
    </row>
    <row r="9994" spans="15:54" x14ac:dyDescent="0.4">
      <c r="O9994" s="4"/>
      <c r="P9994" s="4"/>
      <c r="V9994" s="4"/>
      <c r="W9994" s="4"/>
      <c r="AG9994" s="9"/>
      <c r="AT9994" s="4"/>
      <c r="AU9994" s="4"/>
      <c r="BA9994" s="4"/>
      <c r="BB9994" s="4"/>
    </row>
    <row r="9995" spans="15:54" x14ac:dyDescent="0.4">
      <c r="O9995" s="4"/>
      <c r="P9995" s="4"/>
      <c r="V9995" s="4"/>
      <c r="W9995" s="4"/>
      <c r="AG9995" s="9"/>
      <c r="AT9995" s="4"/>
      <c r="AU9995" s="4"/>
      <c r="BA9995" s="4"/>
      <c r="BB9995" s="4"/>
    </row>
    <row r="9996" spans="15:54" x14ac:dyDescent="0.4">
      <c r="O9996" s="4"/>
      <c r="P9996" s="4"/>
      <c r="V9996" s="4"/>
      <c r="W9996" s="4"/>
      <c r="AG9996" s="9"/>
      <c r="AT9996" s="4"/>
      <c r="AU9996" s="4"/>
      <c r="BA9996" s="4"/>
      <c r="BB9996" s="4"/>
    </row>
    <row r="9997" spans="15:54" x14ac:dyDescent="0.4">
      <c r="O9997" s="4"/>
      <c r="P9997" s="4"/>
      <c r="V9997" s="4"/>
      <c r="W9997" s="4"/>
      <c r="AG9997" s="9"/>
      <c r="AT9997" s="4"/>
      <c r="AU9997" s="4"/>
      <c r="BA9997" s="4"/>
      <c r="BB9997" s="4"/>
    </row>
    <row r="9998" spans="15:54" x14ac:dyDescent="0.4">
      <c r="O9998" s="4"/>
      <c r="P9998" s="4"/>
      <c r="V9998" s="4"/>
      <c r="W9998" s="4"/>
      <c r="AG9998" s="9"/>
      <c r="AT9998" s="4"/>
      <c r="AU9998" s="4"/>
      <c r="BA9998" s="4"/>
      <c r="BB9998" s="4"/>
    </row>
    <row r="9999" spans="15:54" x14ac:dyDescent="0.4">
      <c r="O9999" s="4"/>
      <c r="P9999" s="4"/>
      <c r="V9999" s="4"/>
      <c r="W9999" s="4"/>
      <c r="AG9999" s="9"/>
      <c r="AT9999" s="4"/>
      <c r="AU9999" s="4"/>
      <c r="BA9999" s="4"/>
      <c r="BB9999" s="4"/>
    </row>
    <row r="10000" spans="15:54" x14ac:dyDescent="0.4">
      <c r="O10000" s="4"/>
      <c r="P10000" s="4"/>
      <c r="V10000" s="4"/>
      <c r="W10000" s="4"/>
      <c r="AG10000" s="9"/>
      <c r="AT10000" s="4"/>
      <c r="AU10000" s="4"/>
      <c r="BA10000" s="4"/>
      <c r="BB10000" s="4"/>
    </row>
    <row r="10001" spans="15:54" x14ac:dyDescent="0.4">
      <c r="O10001" s="4"/>
      <c r="P10001" s="4"/>
      <c r="V10001" s="4"/>
      <c r="W10001" s="4"/>
      <c r="AG10001" s="9"/>
      <c r="AT10001" s="4"/>
      <c r="AU10001" s="4"/>
      <c r="BA10001" s="4"/>
      <c r="BB10001" s="4"/>
    </row>
    <row r="10002" spans="15:54" x14ac:dyDescent="0.4">
      <c r="O10002" s="4"/>
      <c r="P10002" s="4"/>
      <c r="V10002" s="4"/>
      <c r="W10002" s="4"/>
      <c r="AG10002" s="9"/>
      <c r="AT10002" s="4"/>
      <c r="AU10002" s="4"/>
      <c r="BA10002" s="4"/>
      <c r="BB10002" s="4"/>
    </row>
    <row r="10003" spans="15:54" x14ac:dyDescent="0.4">
      <c r="O10003" s="4"/>
      <c r="P10003" s="4"/>
      <c r="V10003" s="4"/>
      <c r="W10003" s="4"/>
      <c r="AG10003" s="9"/>
      <c r="AT10003" s="4"/>
      <c r="AU10003" s="4"/>
      <c r="BA10003" s="4"/>
      <c r="BB10003" s="4"/>
    </row>
    <row r="10004" spans="15:54" x14ac:dyDescent="0.4">
      <c r="O10004" s="4"/>
      <c r="P10004" s="4"/>
      <c r="V10004" s="4"/>
      <c r="W10004" s="4"/>
      <c r="AG10004" s="9"/>
      <c r="AT10004" s="4"/>
      <c r="AU10004" s="4"/>
      <c r="BA10004" s="4"/>
      <c r="BB10004" s="4"/>
    </row>
    <row r="10005" spans="15:54" x14ac:dyDescent="0.4">
      <c r="O10005" s="4"/>
      <c r="P10005" s="4"/>
      <c r="V10005" s="4"/>
      <c r="W10005" s="4"/>
      <c r="AG10005" s="9"/>
      <c r="AT10005" s="4"/>
      <c r="AU10005" s="4"/>
      <c r="BA10005" s="4"/>
      <c r="BB10005" s="4"/>
    </row>
    <row r="10006" spans="15:54" x14ac:dyDescent="0.4">
      <c r="O10006" s="4"/>
      <c r="P10006" s="4"/>
      <c r="V10006" s="4"/>
      <c r="W10006" s="4"/>
      <c r="AG10006" s="9"/>
      <c r="AT10006" s="4"/>
      <c r="AU10006" s="4"/>
      <c r="BA10006" s="4"/>
      <c r="BB10006" s="4"/>
    </row>
    <row r="10007" spans="15:54" x14ac:dyDescent="0.4">
      <c r="O10007" s="4"/>
      <c r="P10007" s="4"/>
      <c r="V10007" s="4"/>
      <c r="W10007" s="4"/>
      <c r="AG10007" s="9"/>
      <c r="AT10007" s="4"/>
      <c r="AU10007" s="4"/>
      <c r="BA10007" s="4"/>
      <c r="BB10007" s="4"/>
    </row>
    <row r="10008" spans="15:54" x14ac:dyDescent="0.4">
      <c r="O10008" s="4"/>
      <c r="P10008" s="4"/>
      <c r="V10008" s="4"/>
      <c r="W10008" s="4"/>
      <c r="AG10008" s="9"/>
      <c r="AT10008" s="4"/>
      <c r="AU10008" s="4"/>
      <c r="BA10008" s="4"/>
      <c r="BB10008" s="4"/>
    </row>
    <row r="10009" spans="15:54" x14ac:dyDescent="0.4">
      <c r="O10009" s="4"/>
      <c r="P10009" s="4"/>
      <c r="V10009" s="4"/>
      <c r="W10009" s="4"/>
      <c r="AT10009" s="4"/>
      <c r="AU10009" s="4"/>
      <c r="BA10009" s="4"/>
      <c r="BB10009" s="4"/>
    </row>
    <row r="10010" spans="15:54" x14ac:dyDescent="0.4">
      <c r="O10010" s="4"/>
      <c r="P10010" s="4"/>
      <c r="V10010" s="4"/>
      <c r="W10010" s="4"/>
      <c r="AG10010" s="9"/>
      <c r="AT10010" s="4"/>
      <c r="AU10010" s="4"/>
      <c r="BA10010" s="4"/>
      <c r="BB10010" s="4"/>
    </row>
    <row r="10011" spans="15:54" x14ac:dyDescent="0.4">
      <c r="O10011" s="4"/>
      <c r="P10011" s="4"/>
      <c r="V10011" s="4"/>
      <c r="W10011" s="4"/>
      <c r="AG10011" s="9"/>
      <c r="AT10011" s="4"/>
      <c r="AU10011" s="4"/>
      <c r="BA10011" s="4"/>
      <c r="BB10011" s="4"/>
    </row>
    <row r="10012" spans="15:54" x14ac:dyDescent="0.4">
      <c r="O10012" s="4"/>
      <c r="P10012" s="4"/>
      <c r="V10012" s="4"/>
      <c r="W10012" s="4"/>
      <c r="AG10012" s="9"/>
      <c r="AT10012" s="4"/>
      <c r="AU10012" s="4"/>
      <c r="BA10012" s="4"/>
      <c r="BB10012" s="4"/>
    </row>
    <row r="10013" spans="15:54" x14ac:dyDescent="0.4">
      <c r="O10013" s="4"/>
      <c r="P10013" s="4"/>
      <c r="V10013" s="4"/>
      <c r="W10013" s="4"/>
      <c r="AG10013" s="9"/>
      <c r="AT10013" s="4"/>
      <c r="AU10013" s="4"/>
      <c r="BA10013" s="4"/>
      <c r="BB10013" s="4"/>
    </row>
    <row r="10014" spans="15:54" x14ac:dyDescent="0.4">
      <c r="O10014" s="4"/>
      <c r="P10014" s="4"/>
      <c r="V10014" s="4"/>
      <c r="W10014" s="4"/>
      <c r="AG10014" s="9"/>
      <c r="AT10014" s="4"/>
      <c r="AU10014" s="4"/>
      <c r="BA10014" s="4"/>
      <c r="BB10014" s="4"/>
    </row>
    <row r="10015" spans="15:54" x14ac:dyDescent="0.4">
      <c r="O10015" s="4"/>
      <c r="P10015" s="4"/>
      <c r="V10015" s="4"/>
      <c r="W10015" s="4"/>
      <c r="AG10015" s="9"/>
      <c r="AT10015" s="4"/>
      <c r="AU10015" s="4"/>
      <c r="BA10015" s="4"/>
      <c r="BB10015" s="4"/>
    </row>
    <row r="10016" spans="15:54" x14ac:dyDescent="0.4">
      <c r="O10016" s="4"/>
      <c r="P10016" s="4"/>
      <c r="V10016" s="4"/>
      <c r="W10016" s="4"/>
      <c r="AG10016" s="9"/>
      <c r="AT10016" s="4"/>
      <c r="AU10016" s="4"/>
      <c r="BA10016" s="4"/>
      <c r="BB10016" s="4"/>
    </row>
    <row r="10017" spans="15:54" x14ac:dyDescent="0.4">
      <c r="O10017" s="4"/>
      <c r="P10017" s="4"/>
      <c r="V10017" s="4"/>
      <c r="W10017" s="4"/>
      <c r="AG10017" s="9"/>
      <c r="AT10017" s="4"/>
      <c r="AU10017" s="4"/>
      <c r="BA10017" s="4"/>
      <c r="BB10017" s="4"/>
    </row>
    <row r="10018" spans="15:54" x14ac:dyDescent="0.4">
      <c r="O10018" s="4"/>
      <c r="P10018" s="4"/>
      <c r="V10018" s="4"/>
      <c r="W10018" s="4"/>
      <c r="AG10018" s="9"/>
      <c r="AT10018" s="4"/>
      <c r="AU10018" s="4"/>
      <c r="BA10018" s="4"/>
      <c r="BB10018" s="4"/>
    </row>
    <row r="10019" spans="15:54" x14ac:dyDescent="0.4">
      <c r="O10019" s="4"/>
      <c r="P10019" s="4"/>
      <c r="V10019" s="4"/>
      <c r="W10019" s="4"/>
      <c r="AG10019" s="9"/>
      <c r="AT10019" s="4"/>
      <c r="AU10019" s="4"/>
      <c r="BA10019" s="4"/>
      <c r="BB10019" s="4"/>
    </row>
    <row r="10020" spans="15:54" x14ac:dyDescent="0.4">
      <c r="O10020" s="4"/>
      <c r="P10020" s="4"/>
      <c r="V10020" s="4"/>
      <c r="W10020" s="4"/>
      <c r="AG10020" s="9"/>
      <c r="AT10020" s="4"/>
      <c r="AU10020" s="4"/>
      <c r="BA10020" s="4"/>
      <c r="BB10020" s="4"/>
    </row>
    <row r="10021" spans="15:54" x14ac:dyDescent="0.4">
      <c r="O10021" s="4"/>
      <c r="P10021" s="4"/>
      <c r="V10021" s="4"/>
      <c r="W10021" s="4"/>
      <c r="AG10021" s="9"/>
      <c r="AT10021" s="4"/>
      <c r="AU10021" s="4"/>
      <c r="BA10021" s="4"/>
      <c r="BB10021" s="4"/>
    </row>
    <row r="10022" spans="15:54" x14ac:dyDescent="0.4">
      <c r="O10022" s="4"/>
      <c r="P10022" s="4"/>
      <c r="V10022" s="4"/>
      <c r="W10022" s="4"/>
      <c r="AG10022" s="9"/>
      <c r="AT10022" s="4"/>
      <c r="AU10022" s="4"/>
      <c r="BA10022" s="4"/>
      <c r="BB10022" s="4"/>
    </row>
    <row r="10023" spans="15:54" x14ac:dyDescent="0.4">
      <c r="O10023" s="4"/>
      <c r="P10023" s="4"/>
      <c r="V10023" s="4"/>
      <c r="W10023" s="4"/>
      <c r="AG10023" s="9"/>
      <c r="AT10023" s="4"/>
      <c r="AU10023" s="4"/>
      <c r="BA10023" s="4"/>
      <c r="BB10023" s="4"/>
    </row>
    <row r="10024" spans="15:54" x14ac:dyDescent="0.4">
      <c r="O10024" s="4"/>
      <c r="P10024" s="4"/>
      <c r="V10024" s="4"/>
      <c r="W10024" s="4"/>
      <c r="AG10024" s="9"/>
      <c r="AT10024" s="4"/>
      <c r="AU10024" s="4"/>
      <c r="BA10024" s="4"/>
      <c r="BB10024" s="4"/>
    </row>
    <row r="10025" spans="15:54" x14ac:dyDescent="0.4">
      <c r="O10025" s="4"/>
      <c r="P10025" s="4"/>
      <c r="V10025" s="4"/>
      <c r="W10025" s="4"/>
      <c r="AG10025" s="9"/>
      <c r="AT10025" s="4"/>
      <c r="AU10025" s="4"/>
      <c r="BA10025" s="4"/>
      <c r="BB10025" s="4"/>
    </row>
    <row r="10026" spans="15:54" x14ac:dyDescent="0.4">
      <c r="O10026" s="4"/>
      <c r="P10026" s="4"/>
      <c r="V10026" s="4"/>
      <c r="W10026" s="4"/>
      <c r="AG10026" s="9"/>
      <c r="AT10026" s="4"/>
      <c r="AU10026" s="4"/>
      <c r="BA10026" s="4"/>
      <c r="BB10026" s="4"/>
    </row>
    <row r="10027" spans="15:54" x14ac:dyDescent="0.4">
      <c r="O10027" s="4"/>
      <c r="P10027" s="4"/>
      <c r="V10027" s="4"/>
      <c r="W10027" s="4"/>
      <c r="AG10027" s="9"/>
      <c r="AT10027" s="4"/>
      <c r="AU10027" s="4"/>
      <c r="BA10027" s="4"/>
      <c r="BB10027" s="4"/>
    </row>
    <row r="10028" spans="15:54" x14ac:dyDescent="0.4">
      <c r="O10028" s="4"/>
      <c r="P10028" s="4"/>
      <c r="V10028" s="4"/>
      <c r="W10028" s="4"/>
      <c r="AG10028" s="9"/>
      <c r="AT10028" s="4"/>
      <c r="AU10028" s="4"/>
      <c r="BA10028" s="4"/>
      <c r="BB10028" s="4"/>
    </row>
    <row r="10029" spans="15:54" x14ac:dyDescent="0.4">
      <c r="O10029" s="4"/>
      <c r="P10029" s="4"/>
      <c r="V10029" s="4"/>
      <c r="W10029" s="4"/>
      <c r="AG10029" s="9"/>
      <c r="AT10029" s="4"/>
      <c r="AU10029" s="4"/>
      <c r="BA10029" s="4"/>
      <c r="BB10029" s="4"/>
    </row>
    <row r="10030" spans="15:54" x14ac:dyDescent="0.4">
      <c r="O10030" s="4"/>
      <c r="P10030" s="4"/>
      <c r="V10030" s="4"/>
      <c r="W10030" s="4"/>
      <c r="AG10030" s="9"/>
      <c r="AT10030" s="4"/>
      <c r="AU10030" s="4"/>
      <c r="BA10030" s="4"/>
      <c r="BB10030" s="4"/>
    </row>
    <row r="10031" spans="15:54" x14ac:dyDescent="0.4">
      <c r="O10031" s="4"/>
      <c r="P10031" s="4"/>
      <c r="V10031" s="4"/>
      <c r="W10031" s="4"/>
      <c r="AG10031" s="9"/>
      <c r="AT10031" s="4"/>
      <c r="AU10031" s="4"/>
      <c r="BA10031" s="4"/>
      <c r="BB10031" s="4"/>
    </row>
    <row r="10032" spans="15:54" x14ac:dyDescent="0.4">
      <c r="O10032" s="4"/>
      <c r="P10032" s="4"/>
      <c r="V10032" s="4"/>
      <c r="W10032" s="4"/>
      <c r="AG10032" s="9"/>
      <c r="AT10032" s="4"/>
      <c r="AU10032" s="4"/>
      <c r="BA10032" s="4"/>
      <c r="BB10032" s="4"/>
    </row>
    <row r="10033" spans="15:54" x14ac:dyDescent="0.4">
      <c r="O10033" s="4"/>
      <c r="P10033" s="4"/>
      <c r="V10033" s="4"/>
      <c r="W10033" s="4"/>
      <c r="AG10033" s="9"/>
      <c r="AT10033" s="4"/>
      <c r="AU10033" s="4"/>
      <c r="BA10033" s="4"/>
      <c r="BB10033" s="4"/>
    </row>
    <row r="10034" spans="15:54" x14ac:dyDescent="0.4">
      <c r="O10034" s="4"/>
      <c r="P10034" s="4"/>
      <c r="V10034" s="4"/>
      <c r="W10034" s="4"/>
      <c r="AG10034" s="9"/>
      <c r="AT10034" s="4"/>
      <c r="AU10034" s="4"/>
      <c r="BA10034" s="4"/>
      <c r="BB10034" s="4"/>
    </row>
    <row r="10035" spans="15:54" x14ac:dyDescent="0.4">
      <c r="O10035" s="4"/>
      <c r="P10035" s="4"/>
      <c r="V10035" s="4"/>
      <c r="W10035" s="4"/>
      <c r="AG10035" s="9"/>
      <c r="AT10035" s="4"/>
      <c r="AU10035" s="4"/>
      <c r="BA10035" s="4"/>
      <c r="BB10035" s="4"/>
    </row>
    <row r="10036" spans="15:54" x14ac:dyDescent="0.4">
      <c r="O10036" s="4"/>
      <c r="P10036" s="4"/>
      <c r="V10036" s="4"/>
      <c r="W10036" s="4"/>
      <c r="AG10036" s="9"/>
      <c r="AT10036" s="4"/>
      <c r="AU10036" s="4"/>
      <c r="BA10036" s="4"/>
      <c r="BB10036" s="4"/>
    </row>
    <row r="10037" spans="15:54" x14ac:dyDescent="0.4">
      <c r="O10037" s="4"/>
      <c r="P10037" s="4"/>
      <c r="V10037" s="4"/>
      <c r="W10037" s="4"/>
      <c r="AG10037" s="9"/>
      <c r="AT10037" s="4"/>
      <c r="AU10037" s="4"/>
      <c r="BA10037" s="4"/>
      <c r="BB10037" s="4"/>
    </row>
    <row r="10038" spans="15:54" x14ac:dyDescent="0.4">
      <c r="O10038" s="4"/>
      <c r="P10038" s="4"/>
      <c r="V10038" s="4"/>
      <c r="W10038" s="4"/>
      <c r="AG10038" s="9"/>
      <c r="AT10038" s="4"/>
      <c r="AU10038" s="4"/>
      <c r="BA10038" s="4"/>
      <c r="BB10038" s="4"/>
    </row>
    <row r="10039" spans="15:54" x14ac:dyDescent="0.4">
      <c r="O10039" s="4"/>
      <c r="P10039" s="4"/>
      <c r="V10039" s="4"/>
      <c r="W10039" s="4"/>
      <c r="AG10039" s="9"/>
      <c r="AT10039" s="4"/>
      <c r="AU10039" s="4"/>
      <c r="BA10039" s="4"/>
      <c r="BB10039" s="4"/>
    </row>
    <row r="10040" spans="15:54" x14ac:dyDescent="0.4">
      <c r="O10040" s="4"/>
      <c r="P10040" s="4"/>
      <c r="V10040" s="4"/>
      <c r="W10040" s="4"/>
      <c r="AG10040" s="9"/>
      <c r="AT10040" s="4"/>
      <c r="AU10040" s="4"/>
      <c r="BA10040" s="4"/>
      <c r="BB10040" s="4"/>
    </row>
    <row r="10041" spans="15:54" x14ac:dyDescent="0.4">
      <c r="O10041" s="4"/>
      <c r="P10041" s="4"/>
      <c r="V10041" s="4"/>
      <c r="W10041" s="4"/>
      <c r="AG10041" s="9"/>
      <c r="AT10041" s="4"/>
      <c r="AU10041" s="4"/>
      <c r="BA10041" s="4"/>
      <c r="BB10041" s="4"/>
    </row>
    <row r="10042" spans="15:54" x14ac:dyDescent="0.4">
      <c r="O10042" s="4"/>
      <c r="P10042" s="4"/>
      <c r="V10042" s="4"/>
      <c r="W10042" s="4"/>
      <c r="AG10042" s="9"/>
      <c r="AT10042" s="4"/>
      <c r="AU10042" s="4"/>
      <c r="BA10042" s="4"/>
      <c r="BB10042" s="4"/>
    </row>
    <row r="10043" spans="15:54" x14ac:dyDescent="0.4">
      <c r="O10043" s="4"/>
      <c r="P10043" s="4"/>
      <c r="V10043" s="4"/>
      <c r="W10043" s="4"/>
      <c r="AG10043" s="9"/>
      <c r="AT10043" s="4"/>
      <c r="AU10043" s="4"/>
      <c r="BA10043" s="4"/>
      <c r="BB10043" s="4"/>
    </row>
    <row r="10044" spans="15:54" x14ac:dyDescent="0.4">
      <c r="O10044" s="4"/>
      <c r="P10044" s="4"/>
      <c r="V10044" s="4"/>
      <c r="W10044" s="4"/>
      <c r="AG10044" s="9"/>
      <c r="AT10044" s="4"/>
      <c r="AU10044" s="4"/>
      <c r="BA10044" s="4"/>
      <c r="BB10044" s="4"/>
    </row>
    <row r="10045" spans="15:54" x14ac:dyDescent="0.4">
      <c r="O10045" s="4"/>
      <c r="P10045" s="4"/>
      <c r="V10045" s="4"/>
      <c r="W10045" s="4"/>
      <c r="AG10045" s="9"/>
      <c r="AT10045" s="4"/>
      <c r="AU10045" s="4"/>
      <c r="BA10045" s="4"/>
      <c r="BB10045" s="4"/>
    </row>
    <row r="10046" spans="15:54" x14ac:dyDescent="0.4">
      <c r="O10046" s="4"/>
      <c r="P10046" s="4"/>
      <c r="V10046" s="4"/>
      <c r="W10046" s="4"/>
      <c r="AG10046" s="9"/>
      <c r="AT10046" s="4"/>
      <c r="AU10046" s="4"/>
      <c r="BA10046" s="4"/>
      <c r="BB10046" s="4"/>
    </row>
    <row r="10047" spans="15:54" x14ac:dyDescent="0.4">
      <c r="O10047" s="4"/>
      <c r="P10047" s="4"/>
      <c r="V10047" s="4"/>
      <c r="W10047" s="4"/>
      <c r="AG10047" s="9"/>
      <c r="AT10047" s="4"/>
      <c r="AU10047" s="4"/>
      <c r="BA10047" s="4"/>
      <c r="BB10047" s="4"/>
    </row>
    <row r="10048" spans="15:54" x14ac:dyDescent="0.4">
      <c r="O10048" s="4"/>
      <c r="P10048" s="4"/>
      <c r="V10048" s="4"/>
      <c r="W10048" s="4"/>
      <c r="AG10048" s="9"/>
      <c r="AT10048" s="4"/>
      <c r="AU10048" s="4"/>
      <c r="BA10048" s="4"/>
      <c r="BB10048" s="4"/>
    </row>
    <row r="10049" spans="15:54" x14ac:dyDescent="0.4">
      <c r="O10049" s="4"/>
      <c r="P10049" s="4"/>
      <c r="V10049" s="4"/>
      <c r="W10049" s="4"/>
      <c r="AG10049" s="9"/>
      <c r="AT10049" s="4"/>
      <c r="AU10049" s="4"/>
      <c r="BA10049" s="4"/>
      <c r="BB10049" s="4"/>
    </row>
    <row r="10050" spans="15:54" x14ac:dyDescent="0.4">
      <c r="O10050" s="4"/>
      <c r="P10050" s="4"/>
      <c r="V10050" s="4"/>
      <c r="W10050" s="4"/>
      <c r="AG10050" s="9"/>
      <c r="AT10050" s="4"/>
      <c r="AU10050" s="4"/>
      <c r="BA10050" s="4"/>
      <c r="BB10050" s="4"/>
    </row>
    <row r="10051" spans="15:54" x14ac:dyDescent="0.4">
      <c r="O10051" s="4"/>
      <c r="P10051" s="4"/>
      <c r="V10051" s="4"/>
      <c r="W10051" s="4"/>
      <c r="AG10051" s="9"/>
      <c r="AT10051" s="4"/>
      <c r="AU10051" s="4"/>
      <c r="BA10051" s="4"/>
      <c r="BB10051" s="4"/>
    </row>
    <row r="10052" spans="15:54" x14ac:dyDescent="0.4">
      <c r="O10052" s="4"/>
      <c r="P10052" s="4"/>
      <c r="V10052" s="4"/>
      <c r="W10052" s="4"/>
      <c r="AG10052" s="9"/>
      <c r="AT10052" s="4"/>
      <c r="AU10052" s="4"/>
      <c r="BA10052" s="4"/>
      <c r="BB10052" s="4"/>
    </row>
    <row r="10053" spans="15:54" x14ac:dyDescent="0.4">
      <c r="O10053" s="4"/>
      <c r="P10053" s="4"/>
      <c r="V10053" s="4"/>
      <c r="W10053" s="4"/>
      <c r="AG10053" s="9"/>
      <c r="AT10053" s="4"/>
      <c r="AU10053" s="4"/>
      <c r="BA10053" s="4"/>
      <c r="BB10053" s="4"/>
    </row>
    <row r="10054" spans="15:54" x14ac:dyDescent="0.4">
      <c r="O10054" s="4"/>
      <c r="P10054" s="4"/>
      <c r="V10054" s="4"/>
      <c r="W10054" s="4"/>
      <c r="AG10054" s="9"/>
      <c r="AT10054" s="4"/>
      <c r="AU10054" s="4"/>
      <c r="BA10054" s="4"/>
      <c r="BB10054" s="4"/>
    </row>
    <row r="10055" spans="15:54" x14ac:dyDescent="0.4">
      <c r="O10055" s="4"/>
      <c r="P10055" s="4"/>
      <c r="V10055" s="4"/>
      <c r="W10055" s="4"/>
      <c r="AG10055" s="9"/>
      <c r="AT10055" s="4"/>
      <c r="AU10055" s="4"/>
      <c r="BA10055" s="4"/>
      <c r="BB10055" s="4"/>
    </row>
    <row r="10056" spans="15:54" x14ac:dyDescent="0.4">
      <c r="O10056" s="4"/>
      <c r="P10056" s="4"/>
      <c r="V10056" s="4"/>
      <c r="W10056" s="4"/>
      <c r="AG10056" s="9"/>
      <c r="AT10056" s="4"/>
      <c r="AU10056" s="4"/>
      <c r="BA10056" s="4"/>
      <c r="BB10056" s="4"/>
    </row>
    <row r="10057" spans="15:54" x14ac:dyDescent="0.4">
      <c r="O10057" s="4"/>
      <c r="P10057" s="4"/>
      <c r="V10057" s="4"/>
      <c r="W10057" s="4"/>
      <c r="AG10057" s="9"/>
      <c r="AT10057" s="4"/>
      <c r="AU10057" s="4"/>
      <c r="BA10057" s="4"/>
      <c r="BB10057" s="4"/>
    </row>
    <row r="10058" spans="15:54" x14ac:dyDescent="0.4">
      <c r="O10058" s="4"/>
      <c r="P10058" s="4"/>
      <c r="V10058" s="4"/>
      <c r="W10058" s="4"/>
      <c r="AG10058" s="9"/>
      <c r="AT10058" s="4"/>
      <c r="AU10058" s="4"/>
      <c r="BA10058" s="4"/>
      <c r="BB10058" s="4"/>
    </row>
    <row r="10059" spans="15:54" x14ac:dyDescent="0.4">
      <c r="O10059" s="4"/>
      <c r="P10059" s="4"/>
      <c r="V10059" s="4"/>
      <c r="W10059" s="4"/>
      <c r="AG10059" s="9"/>
      <c r="AT10059" s="4"/>
      <c r="AU10059" s="4"/>
      <c r="BA10059" s="4"/>
      <c r="BB10059" s="4"/>
    </row>
    <row r="10060" spans="15:54" x14ac:dyDescent="0.4">
      <c r="O10060" s="4"/>
      <c r="P10060" s="4"/>
      <c r="V10060" s="4"/>
      <c r="W10060" s="4"/>
      <c r="AG10060" s="9"/>
      <c r="AT10060" s="4"/>
      <c r="AU10060" s="4"/>
      <c r="BA10060" s="4"/>
      <c r="BB10060" s="4"/>
    </row>
    <row r="10061" spans="15:54" x14ac:dyDescent="0.4">
      <c r="O10061" s="4"/>
      <c r="P10061" s="4"/>
      <c r="V10061" s="4"/>
      <c r="W10061" s="4"/>
      <c r="AG10061" s="9"/>
      <c r="AT10061" s="4"/>
      <c r="AU10061" s="4"/>
      <c r="BA10061" s="4"/>
      <c r="BB10061" s="4"/>
    </row>
    <row r="10062" spans="15:54" x14ac:dyDescent="0.4">
      <c r="O10062" s="4"/>
      <c r="P10062" s="4"/>
      <c r="V10062" s="4"/>
      <c r="W10062" s="4"/>
      <c r="AG10062" s="9"/>
      <c r="AT10062" s="4"/>
      <c r="AU10062" s="4"/>
      <c r="BA10062" s="4"/>
      <c r="BB10062" s="4"/>
    </row>
    <row r="10063" spans="15:54" x14ac:dyDescent="0.4">
      <c r="O10063" s="4"/>
      <c r="P10063" s="4"/>
      <c r="V10063" s="4"/>
      <c r="W10063" s="4"/>
      <c r="AG10063" s="9"/>
      <c r="AT10063" s="4"/>
      <c r="AU10063" s="4"/>
      <c r="BA10063" s="4"/>
      <c r="BB10063" s="4"/>
    </row>
    <row r="10064" spans="15:54" x14ac:dyDescent="0.4">
      <c r="O10064" s="4"/>
      <c r="P10064" s="4"/>
      <c r="V10064" s="4"/>
      <c r="W10064" s="4"/>
      <c r="AG10064" s="9"/>
      <c r="AT10064" s="4"/>
      <c r="AU10064" s="4"/>
      <c r="BA10064" s="4"/>
      <c r="BB10064" s="4"/>
    </row>
    <row r="10065" spans="15:54" x14ac:dyDescent="0.4">
      <c r="O10065" s="4"/>
      <c r="P10065" s="4"/>
      <c r="V10065" s="4"/>
      <c r="W10065" s="4"/>
      <c r="AG10065" s="9"/>
      <c r="AT10065" s="4"/>
      <c r="AU10065" s="4"/>
      <c r="BA10065" s="4"/>
      <c r="BB10065" s="4"/>
    </row>
    <row r="10066" spans="15:54" x14ac:dyDescent="0.4">
      <c r="O10066" s="4"/>
      <c r="P10066" s="4"/>
      <c r="V10066" s="4"/>
      <c r="W10066" s="4"/>
      <c r="AG10066" s="9"/>
      <c r="AT10066" s="4"/>
      <c r="AU10066" s="4"/>
      <c r="BA10066" s="4"/>
      <c r="BB10066" s="4"/>
    </row>
    <row r="10067" spans="15:54" x14ac:dyDescent="0.4">
      <c r="O10067" s="4"/>
      <c r="P10067" s="4"/>
      <c r="V10067" s="4"/>
      <c r="W10067" s="4"/>
      <c r="AG10067" s="9"/>
      <c r="AT10067" s="4"/>
      <c r="AU10067" s="4"/>
      <c r="BA10067" s="4"/>
      <c r="BB10067" s="4"/>
    </row>
    <row r="10068" spans="15:54" x14ac:dyDescent="0.4">
      <c r="O10068" s="4"/>
      <c r="P10068" s="4"/>
      <c r="V10068" s="4"/>
      <c r="W10068" s="4"/>
      <c r="AG10068" s="9"/>
      <c r="AT10068" s="4"/>
      <c r="AU10068" s="4"/>
      <c r="BA10068" s="4"/>
      <c r="BB10068" s="4"/>
    </row>
    <row r="10069" spans="15:54" x14ac:dyDescent="0.4">
      <c r="O10069" s="4"/>
      <c r="P10069" s="4"/>
      <c r="V10069" s="4"/>
      <c r="W10069" s="4"/>
      <c r="AG10069" s="9"/>
      <c r="AT10069" s="4"/>
      <c r="AU10069" s="4"/>
      <c r="BA10069" s="4"/>
      <c r="BB10069" s="4"/>
    </row>
    <row r="10070" spans="15:54" x14ac:dyDescent="0.4">
      <c r="O10070" s="4"/>
      <c r="P10070" s="4"/>
      <c r="V10070" s="4"/>
      <c r="W10070" s="4"/>
      <c r="AT10070" s="4"/>
      <c r="AU10070" s="4"/>
      <c r="BA10070" s="4"/>
      <c r="BB10070" s="4"/>
    </row>
    <row r="10071" spans="15:54" x14ac:dyDescent="0.4">
      <c r="O10071" s="4"/>
      <c r="P10071" s="4"/>
      <c r="V10071" s="4"/>
      <c r="W10071" s="4"/>
      <c r="AG10071" s="9"/>
      <c r="AT10071" s="4"/>
      <c r="AU10071" s="4"/>
      <c r="BA10071" s="4"/>
      <c r="BB10071" s="4"/>
    </row>
    <row r="10072" spans="15:54" x14ac:dyDescent="0.4">
      <c r="O10072" s="4"/>
      <c r="P10072" s="4"/>
      <c r="V10072" s="4"/>
      <c r="W10072" s="4"/>
      <c r="AG10072" s="9"/>
      <c r="AT10072" s="4"/>
      <c r="AU10072" s="4"/>
      <c r="BA10072" s="4"/>
      <c r="BB10072" s="4"/>
    </row>
    <row r="10073" spans="15:54" x14ac:dyDescent="0.4">
      <c r="O10073" s="4"/>
      <c r="P10073" s="4"/>
      <c r="V10073" s="4"/>
      <c r="W10073" s="4"/>
      <c r="AG10073" s="9"/>
      <c r="AT10073" s="4"/>
      <c r="AU10073" s="4"/>
      <c r="BA10073" s="4"/>
      <c r="BB10073" s="4"/>
    </row>
    <row r="10074" spans="15:54" x14ac:dyDescent="0.4">
      <c r="O10074" s="4"/>
      <c r="P10074" s="4"/>
      <c r="V10074" s="4"/>
      <c r="W10074" s="4"/>
      <c r="AG10074" s="9"/>
      <c r="AT10074" s="4"/>
      <c r="AU10074" s="4"/>
      <c r="BA10074" s="4"/>
      <c r="BB10074" s="4"/>
    </row>
    <row r="10075" spans="15:54" x14ac:dyDescent="0.4">
      <c r="O10075" s="4"/>
      <c r="P10075" s="4"/>
      <c r="V10075" s="4"/>
      <c r="W10075" s="4"/>
      <c r="AG10075" s="9"/>
      <c r="AT10075" s="4"/>
      <c r="AU10075" s="4"/>
      <c r="BA10075" s="4"/>
      <c r="BB10075" s="4"/>
    </row>
    <row r="10076" spans="15:54" x14ac:dyDescent="0.4">
      <c r="O10076" s="4"/>
      <c r="P10076" s="4"/>
      <c r="V10076" s="4"/>
      <c r="W10076" s="4"/>
      <c r="AG10076" s="9"/>
      <c r="AT10076" s="4"/>
      <c r="AU10076" s="4"/>
      <c r="BA10076" s="4"/>
      <c r="BB10076" s="4"/>
    </row>
    <row r="10077" spans="15:54" x14ac:dyDescent="0.4">
      <c r="O10077" s="4"/>
      <c r="P10077" s="4"/>
      <c r="V10077" s="4"/>
      <c r="W10077" s="4"/>
      <c r="AG10077" s="9"/>
      <c r="AT10077" s="4"/>
      <c r="AU10077" s="4"/>
      <c r="BA10077" s="4"/>
      <c r="BB10077" s="4"/>
    </row>
    <row r="10078" spans="15:54" x14ac:dyDescent="0.4">
      <c r="O10078" s="4"/>
      <c r="P10078" s="4"/>
      <c r="V10078" s="4"/>
      <c r="W10078" s="4"/>
      <c r="AG10078" s="9"/>
      <c r="AT10078" s="4"/>
      <c r="AU10078" s="4"/>
      <c r="BA10078" s="4"/>
      <c r="BB10078" s="4"/>
    </row>
    <row r="10079" spans="15:54" x14ac:dyDescent="0.4">
      <c r="O10079" s="4"/>
      <c r="P10079" s="4"/>
      <c r="V10079" s="4"/>
      <c r="W10079" s="4"/>
      <c r="AG10079" s="9"/>
      <c r="AT10079" s="4"/>
      <c r="AU10079" s="4"/>
      <c r="BA10079" s="4"/>
      <c r="BB10079" s="4"/>
    </row>
    <row r="10080" spans="15:54" x14ac:dyDescent="0.4">
      <c r="O10080" s="4"/>
      <c r="P10080" s="4"/>
      <c r="V10080" s="4"/>
      <c r="W10080" s="4"/>
      <c r="AG10080" s="9"/>
      <c r="AT10080" s="4"/>
      <c r="AU10080" s="4"/>
      <c r="BA10080" s="4"/>
      <c r="BB10080" s="4"/>
    </row>
    <row r="10081" spans="15:54" x14ac:dyDescent="0.4">
      <c r="O10081" s="4"/>
      <c r="P10081" s="4"/>
      <c r="V10081" s="4"/>
      <c r="W10081" s="4"/>
      <c r="AG10081" s="9"/>
      <c r="AT10081" s="4"/>
      <c r="AU10081" s="4"/>
      <c r="BA10081" s="4"/>
      <c r="BB10081" s="4"/>
    </row>
    <row r="10082" spans="15:54" x14ac:dyDescent="0.4">
      <c r="O10082" s="4"/>
      <c r="P10082" s="4"/>
      <c r="V10082" s="4"/>
      <c r="W10082" s="4"/>
      <c r="AG10082" s="9"/>
      <c r="AT10082" s="4"/>
      <c r="AU10082" s="4"/>
      <c r="BA10082" s="4"/>
      <c r="BB10082" s="4"/>
    </row>
    <row r="10083" spans="15:54" x14ac:dyDescent="0.4">
      <c r="O10083" s="4"/>
      <c r="P10083" s="4"/>
      <c r="V10083" s="4"/>
      <c r="W10083" s="4"/>
      <c r="AG10083" s="9"/>
      <c r="AT10083" s="4"/>
      <c r="AU10083" s="4"/>
      <c r="BA10083" s="4"/>
      <c r="BB10083" s="4"/>
    </row>
    <row r="10084" spans="15:54" x14ac:dyDescent="0.4">
      <c r="O10084" s="4"/>
      <c r="P10084" s="4"/>
      <c r="V10084" s="4"/>
      <c r="W10084" s="4"/>
      <c r="AG10084" s="9"/>
      <c r="AT10084" s="4"/>
      <c r="AU10084" s="4"/>
      <c r="BA10084" s="4"/>
      <c r="BB10084" s="4"/>
    </row>
    <row r="10085" spans="15:54" x14ac:dyDescent="0.4">
      <c r="O10085" s="4"/>
      <c r="P10085" s="4"/>
      <c r="V10085" s="4"/>
      <c r="W10085" s="4"/>
      <c r="AG10085" s="9"/>
      <c r="AT10085" s="4"/>
      <c r="AU10085" s="4"/>
      <c r="BA10085" s="4"/>
      <c r="BB10085" s="4"/>
    </row>
    <row r="10086" spans="15:54" x14ac:dyDescent="0.4">
      <c r="O10086" s="4"/>
      <c r="P10086" s="4"/>
      <c r="V10086" s="4"/>
      <c r="W10086" s="4"/>
      <c r="AG10086" s="9"/>
      <c r="AT10086" s="4"/>
      <c r="AU10086" s="4"/>
      <c r="BA10086" s="4"/>
      <c r="BB10086" s="4"/>
    </row>
    <row r="10087" spans="15:54" x14ac:dyDescent="0.4">
      <c r="O10087" s="4"/>
      <c r="P10087" s="4"/>
      <c r="V10087" s="4"/>
      <c r="W10087" s="4"/>
      <c r="AG10087" s="9"/>
      <c r="AT10087" s="4"/>
      <c r="AU10087" s="4"/>
      <c r="BA10087" s="4"/>
      <c r="BB10087" s="4"/>
    </row>
    <row r="10088" spans="15:54" x14ac:dyDescent="0.4">
      <c r="O10088" s="4"/>
      <c r="P10088" s="4"/>
      <c r="V10088" s="4"/>
      <c r="W10088" s="4"/>
      <c r="AG10088" s="9"/>
      <c r="AT10088" s="4"/>
      <c r="AU10088" s="4"/>
      <c r="BA10088" s="4"/>
      <c r="BB10088" s="4"/>
    </row>
    <row r="10089" spans="15:54" x14ac:dyDescent="0.4">
      <c r="O10089" s="4"/>
      <c r="P10089" s="4"/>
      <c r="V10089" s="4"/>
      <c r="W10089" s="4"/>
      <c r="AG10089" s="9"/>
      <c r="AT10089" s="4"/>
      <c r="AU10089" s="4"/>
      <c r="BA10089" s="4"/>
      <c r="BB10089" s="4"/>
    </row>
    <row r="10090" spans="15:54" x14ac:dyDescent="0.4">
      <c r="O10090" s="4"/>
      <c r="P10090" s="4"/>
      <c r="V10090" s="4"/>
      <c r="W10090" s="4"/>
      <c r="AT10090" s="4"/>
      <c r="AU10090" s="4"/>
      <c r="BA10090" s="4"/>
      <c r="BB10090" s="4"/>
    </row>
    <row r="10091" spans="15:54" x14ac:dyDescent="0.4">
      <c r="O10091" s="4"/>
      <c r="P10091" s="4"/>
      <c r="V10091" s="4"/>
      <c r="W10091" s="4"/>
      <c r="AG10091" s="9"/>
      <c r="AT10091" s="4"/>
      <c r="AU10091" s="4"/>
      <c r="BA10091" s="4"/>
      <c r="BB10091" s="4"/>
    </row>
    <row r="10092" spans="15:54" x14ac:dyDescent="0.4">
      <c r="O10092" s="4"/>
      <c r="P10092" s="4"/>
      <c r="V10092" s="4"/>
      <c r="W10092" s="4"/>
      <c r="AG10092" s="9"/>
      <c r="AT10092" s="4"/>
      <c r="AU10092" s="4"/>
      <c r="BA10092" s="4"/>
      <c r="BB10092" s="4"/>
    </row>
    <row r="10093" spans="15:54" x14ac:dyDescent="0.4">
      <c r="O10093" s="4"/>
      <c r="P10093" s="4"/>
      <c r="V10093" s="4"/>
      <c r="W10093" s="4"/>
      <c r="AG10093" s="9"/>
      <c r="AT10093" s="4"/>
      <c r="AU10093" s="4"/>
      <c r="BA10093" s="4"/>
      <c r="BB10093" s="4"/>
    </row>
    <row r="10094" spans="15:54" x14ac:dyDescent="0.4">
      <c r="O10094" s="4"/>
      <c r="P10094" s="4"/>
      <c r="V10094" s="4"/>
      <c r="W10094" s="4"/>
      <c r="AG10094" s="9"/>
      <c r="AT10094" s="4"/>
      <c r="AU10094" s="4"/>
      <c r="BA10094" s="4"/>
      <c r="BB10094" s="4"/>
    </row>
    <row r="10095" spans="15:54" x14ac:dyDescent="0.4">
      <c r="O10095" s="4"/>
      <c r="P10095" s="4"/>
      <c r="V10095" s="4"/>
      <c r="W10095" s="4"/>
      <c r="AG10095" s="9"/>
      <c r="AT10095" s="4"/>
      <c r="AU10095" s="4"/>
      <c r="BA10095" s="4"/>
      <c r="BB10095" s="4"/>
    </row>
    <row r="10096" spans="15:54" x14ac:dyDescent="0.4">
      <c r="O10096" s="4"/>
      <c r="P10096" s="4"/>
      <c r="V10096" s="4"/>
      <c r="W10096" s="4"/>
      <c r="AG10096" s="9"/>
      <c r="AT10096" s="4"/>
      <c r="AU10096" s="4"/>
      <c r="BA10096" s="4"/>
      <c r="BB10096" s="4"/>
    </row>
    <row r="10097" spans="15:54" x14ac:dyDescent="0.4">
      <c r="O10097" s="4"/>
      <c r="P10097" s="4"/>
      <c r="V10097" s="4"/>
      <c r="W10097" s="4"/>
      <c r="AG10097" s="9"/>
      <c r="AT10097" s="4"/>
      <c r="AU10097" s="4"/>
      <c r="BA10097" s="4"/>
      <c r="BB10097" s="4"/>
    </row>
    <row r="10098" spans="15:54" x14ac:dyDescent="0.4">
      <c r="O10098" s="4"/>
      <c r="P10098" s="4"/>
      <c r="V10098" s="4"/>
      <c r="W10098" s="4"/>
      <c r="AG10098" s="9"/>
      <c r="AT10098" s="4"/>
      <c r="AU10098" s="4"/>
      <c r="BA10098" s="4"/>
      <c r="BB10098" s="4"/>
    </row>
    <row r="10099" spans="15:54" x14ac:dyDescent="0.4">
      <c r="O10099" s="4"/>
      <c r="P10099" s="4"/>
      <c r="V10099" s="4"/>
      <c r="W10099" s="4"/>
      <c r="AG10099" s="9"/>
      <c r="AT10099" s="4"/>
      <c r="AU10099" s="4"/>
      <c r="BA10099" s="4"/>
      <c r="BB10099" s="4"/>
    </row>
    <row r="10100" spans="15:54" x14ac:dyDescent="0.4">
      <c r="O10100" s="4"/>
      <c r="P10100" s="4"/>
      <c r="V10100" s="4"/>
      <c r="W10100" s="4"/>
      <c r="AG10100" s="9"/>
      <c r="AT10100" s="4"/>
      <c r="AU10100" s="4"/>
      <c r="BA10100" s="4"/>
      <c r="BB10100" s="4"/>
    </row>
    <row r="10101" spans="15:54" x14ac:dyDescent="0.4">
      <c r="O10101" s="4"/>
      <c r="P10101" s="4"/>
      <c r="V10101" s="4"/>
      <c r="W10101" s="4"/>
      <c r="AG10101" s="9"/>
      <c r="AT10101" s="4"/>
      <c r="AU10101" s="4"/>
      <c r="BA10101" s="4"/>
      <c r="BB10101" s="4"/>
    </row>
    <row r="10102" spans="15:54" x14ac:dyDescent="0.4">
      <c r="O10102" s="4"/>
      <c r="P10102" s="4"/>
      <c r="V10102" s="4"/>
      <c r="W10102" s="4"/>
      <c r="AG10102" s="9"/>
      <c r="AT10102" s="4"/>
      <c r="AU10102" s="4"/>
      <c r="BA10102" s="4"/>
      <c r="BB10102" s="4"/>
    </row>
    <row r="10103" spans="15:54" x14ac:dyDescent="0.4">
      <c r="O10103" s="4"/>
      <c r="P10103" s="4"/>
      <c r="V10103" s="4"/>
      <c r="W10103" s="4"/>
      <c r="AG10103" s="9"/>
      <c r="AT10103" s="4"/>
      <c r="AU10103" s="4"/>
      <c r="BA10103" s="4"/>
      <c r="BB10103" s="4"/>
    </row>
    <row r="10104" spans="15:54" x14ac:dyDescent="0.4">
      <c r="O10104" s="4"/>
      <c r="P10104" s="4"/>
      <c r="V10104" s="4"/>
      <c r="W10104" s="4"/>
      <c r="AG10104" s="9"/>
      <c r="AT10104" s="4"/>
      <c r="AU10104" s="4"/>
      <c r="BA10104" s="4"/>
      <c r="BB10104" s="4"/>
    </row>
    <row r="10105" spans="15:54" x14ac:dyDescent="0.4">
      <c r="O10105" s="4"/>
      <c r="P10105" s="4"/>
      <c r="V10105" s="4"/>
      <c r="W10105" s="4"/>
      <c r="AG10105" s="9"/>
      <c r="AT10105" s="4"/>
      <c r="AU10105" s="4"/>
      <c r="BA10105" s="4"/>
      <c r="BB10105" s="4"/>
    </row>
    <row r="10106" spans="15:54" x14ac:dyDescent="0.4">
      <c r="O10106" s="4"/>
      <c r="P10106" s="4"/>
      <c r="V10106" s="4"/>
      <c r="W10106" s="4"/>
      <c r="AG10106" s="9"/>
      <c r="AT10106" s="4"/>
      <c r="AU10106" s="4"/>
      <c r="BA10106" s="4"/>
      <c r="BB10106" s="4"/>
    </row>
    <row r="10107" spans="15:54" x14ac:dyDescent="0.4">
      <c r="O10107" s="4"/>
      <c r="P10107" s="4"/>
      <c r="V10107" s="4"/>
      <c r="W10107" s="4"/>
      <c r="AG10107" s="9"/>
      <c r="AT10107" s="4"/>
      <c r="AU10107" s="4"/>
      <c r="BA10107" s="4"/>
      <c r="BB10107" s="4"/>
    </row>
    <row r="10108" spans="15:54" x14ac:dyDescent="0.4">
      <c r="O10108" s="4"/>
      <c r="P10108" s="4"/>
      <c r="V10108" s="4"/>
      <c r="W10108" s="4"/>
      <c r="AG10108" s="9"/>
      <c r="AT10108" s="4"/>
      <c r="AU10108" s="4"/>
      <c r="BA10108" s="4"/>
      <c r="BB10108" s="4"/>
    </row>
    <row r="10109" spans="15:54" x14ac:dyDescent="0.4">
      <c r="O10109" s="4"/>
      <c r="P10109" s="4"/>
      <c r="V10109" s="4"/>
      <c r="W10109" s="4"/>
      <c r="AG10109" s="9"/>
      <c r="AT10109" s="4"/>
      <c r="AU10109" s="4"/>
      <c r="BA10109" s="4"/>
      <c r="BB10109" s="4"/>
    </row>
    <row r="10110" spans="15:54" x14ac:dyDescent="0.4">
      <c r="O10110" s="4"/>
      <c r="P10110" s="4"/>
      <c r="V10110" s="4"/>
      <c r="W10110" s="4"/>
      <c r="AG10110" s="9"/>
      <c r="AT10110" s="4"/>
      <c r="AU10110" s="4"/>
      <c r="BA10110" s="4"/>
      <c r="BB10110" s="4"/>
    </row>
    <row r="10111" spans="15:54" x14ac:dyDescent="0.4">
      <c r="O10111" s="4"/>
      <c r="P10111" s="4"/>
      <c r="V10111" s="4"/>
      <c r="W10111" s="4"/>
      <c r="AG10111" s="9"/>
      <c r="AT10111" s="4"/>
      <c r="AU10111" s="4"/>
      <c r="BA10111" s="4"/>
      <c r="BB10111" s="4"/>
    </row>
    <row r="10112" spans="15:54" x14ac:dyDescent="0.4">
      <c r="O10112" s="4"/>
      <c r="P10112" s="4"/>
      <c r="V10112" s="4"/>
      <c r="W10112" s="4"/>
      <c r="AG10112" s="9"/>
      <c r="AT10112" s="4"/>
      <c r="AU10112" s="4"/>
      <c r="BA10112" s="4"/>
      <c r="BB10112" s="4"/>
    </row>
    <row r="10113" spans="15:54" x14ac:dyDescent="0.4">
      <c r="O10113" s="4"/>
      <c r="P10113" s="4"/>
      <c r="V10113" s="4"/>
      <c r="W10113" s="4"/>
      <c r="AG10113" s="9"/>
      <c r="AT10113" s="4"/>
      <c r="AU10113" s="4"/>
      <c r="BA10113" s="4"/>
      <c r="BB10113" s="4"/>
    </row>
    <row r="10114" spans="15:54" x14ac:dyDescent="0.4">
      <c r="O10114" s="4"/>
      <c r="P10114" s="4"/>
      <c r="V10114" s="4"/>
      <c r="W10114" s="4"/>
      <c r="AG10114" s="9"/>
      <c r="AT10114" s="4"/>
      <c r="AU10114" s="4"/>
      <c r="BA10114" s="4"/>
      <c r="BB10114" s="4"/>
    </row>
    <row r="10115" spans="15:54" x14ac:dyDescent="0.4">
      <c r="O10115" s="4"/>
      <c r="P10115" s="4"/>
      <c r="V10115" s="4"/>
      <c r="W10115" s="4"/>
      <c r="AG10115" s="9"/>
      <c r="AT10115" s="4"/>
      <c r="AU10115" s="4"/>
      <c r="BA10115" s="4"/>
      <c r="BB10115" s="4"/>
    </row>
    <row r="10116" spans="15:54" x14ac:dyDescent="0.4">
      <c r="O10116" s="4"/>
      <c r="P10116" s="4"/>
      <c r="V10116" s="4"/>
      <c r="W10116" s="4"/>
      <c r="AG10116" s="9"/>
      <c r="AT10116" s="4"/>
      <c r="AU10116" s="4"/>
      <c r="BA10116" s="4"/>
      <c r="BB10116" s="4"/>
    </row>
    <row r="10117" spans="15:54" x14ac:dyDescent="0.4">
      <c r="O10117" s="4"/>
      <c r="P10117" s="4"/>
      <c r="V10117" s="4"/>
      <c r="W10117" s="4"/>
      <c r="AG10117" s="9"/>
      <c r="AT10117" s="4"/>
      <c r="AU10117" s="4"/>
      <c r="BA10117" s="4"/>
      <c r="BB10117" s="4"/>
    </row>
    <row r="10118" spans="15:54" x14ac:dyDescent="0.4">
      <c r="O10118" s="4"/>
      <c r="P10118" s="4"/>
      <c r="V10118" s="4"/>
      <c r="W10118" s="4"/>
      <c r="AG10118" s="9"/>
      <c r="AT10118" s="4"/>
      <c r="AU10118" s="4"/>
      <c r="BA10118" s="4"/>
      <c r="BB10118" s="4"/>
    </row>
    <row r="10119" spans="15:54" x14ac:dyDescent="0.4">
      <c r="O10119" s="4"/>
      <c r="P10119" s="4"/>
      <c r="V10119" s="4"/>
      <c r="W10119" s="4"/>
      <c r="AG10119" s="9"/>
      <c r="AT10119" s="4"/>
      <c r="AU10119" s="4"/>
      <c r="BA10119" s="4"/>
      <c r="BB10119" s="4"/>
    </row>
    <row r="10120" spans="15:54" x14ac:dyDescent="0.4">
      <c r="O10120" s="4"/>
      <c r="P10120" s="4"/>
      <c r="V10120" s="4"/>
      <c r="W10120" s="4"/>
      <c r="AG10120" s="9"/>
      <c r="AT10120" s="4"/>
      <c r="AU10120" s="4"/>
      <c r="BA10120" s="4"/>
      <c r="BB10120" s="4"/>
    </row>
    <row r="10121" spans="15:54" x14ac:dyDescent="0.4">
      <c r="O10121" s="4"/>
      <c r="P10121" s="4"/>
      <c r="V10121" s="4"/>
      <c r="W10121" s="4"/>
      <c r="AG10121" s="9"/>
      <c r="AT10121" s="4"/>
      <c r="AU10121" s="4"/>
      <c r="BA10121" s="4"/>
      <c r="BB10121" s="4"/>
    </row>
    <row r="10122" spans="15:54" x14ac:dyDescent="0.4">
      <c r="O10122" s="4"/>
      <c r="P10122" s="4"/>
      <c r="V10122" s="4"/>
      <c r="W10122" s="4"/>
      <c r="AG10122" s="9"/>
      <c r="AT10122" s="4"/>
      <c r="AU10122" s="4"/>
      <c r="BA10122" s="4"/>
      <c r="BB10122" s="4"/>
    </row>
    <row r="10123" spans="15:54" x14ac:dyDescent="0.4">
      <c r="O10123" s="4"/>
      <c r="P10123" s="4"/>
      <c r="V10123" s="4"/>
      <c r="W10123" s="4"/>
      <c r="AG10123" s="9"/>
      <c r="AT10123" s="4"/>
      <c r="AU10123" s="4"/>
      <c r="BA10123" s="4"/>
      <c r="BB10123" s="4"/>
    </row>
    <row r="10124" spans="15:54" x14ac:dyDescent="0.4">
      <c r="O10124" s="4"/>
      <c r="P10124" s="4"/>
      <c r="V10124" s="4"/>
      <c r="W10124" s="4"/>
      <c r="AG10124" s="9"/>
      <c r="AT10124" s="4"/>
      <c r="AU10124" s="4"/>
      <c r="BA10124" s="4"/>
      <c r="BB10124" s="4"/>
    </row>
    <row r="10125" spans="15:54" x14ac:dyDescent="0.4">
      <c r="O10125" s="4"/>
      <c r="P10125" s="4"/>
      <c r="V10125" s="4"/>
      <c r="W10125" s="4"/>
      <c r="AG10125" s="9"/>
      <c r="AT10125" s="4"/>
      <c r="AU10125" s="4"/>
      <c r="BA10125" s="4"/>
      <c r="BB10125" s="4"/>
    </row>
    <row r="10126" spans="15:54" x14ac:dyDescent="0.4">
      <c r="O10126" s="4"/>
      <c r="P10126" s="4"/>
      <c r="V10126" s="4"/>
      <c r="W10126" s="4"/>
      <c r="AG10126" s="9"/>
      <c r="AT10126" s="4"/>
      <c r="AU10126" s="4"/>
      <c r="BA10126" s="4"/>
      <c r="BB10126" s="4"/>
    </row>
    <row r="10127" spans="15:54" x14ac:dyDescent="0.4">
      <c r="O10127" s="4"/>
      <c r="P10127" s="4"/>
      <c r="V10127" s="4"/>
      <c r="W10127" s="4"/>
      <c r="AG10127" s="9"/>
      <c r="AT10127" s="4"/>
      <c r="AU10127" s="4"/>
      <c r="BA10127" s="4"/>
      <c r="BB10127" s="4"/>
    </row>
    <row r="10128" spans="15:54" x14ac:dyDescent="0.4">
      <c r="O10128" s="4"/>
      <c r="P10128" s="4"/>
      <c r="V10128" s="4"/>
      <c r="W10128" s="4"/>
      <c r="AG10128" s="9"/>
      <c r="AT10128" s="4"/>
      <c r="AU10128" s="4"/>
      <c r="BA10128" s="4"/>
      <c r="BB10128" s="4"/>
    </row>
    <row r="10129" spans="15:54" x14ac:dyDescent="0.4">
      <c r="O10129" s="4"/>
      <c r="P10129" s="4"/>
      <c r="V10129" s="4"/>
      <c r="W10129" s="4"/>
      <c r="AG10129" s="9"/>
      <c r="AT10129" s="4"/>
      <c r="AU10129" s="4"/>
      <c r="BA10129" s="4"/>
      <c r="BB10129" s="4"/>
    </row>
    <row r="10130" spans="15:54" x14ac:dyDescent="0.4">
      <c r="O10130" s="4"/>
      <c r="P10130" s="4"/>
      <c r="V10130" s="4"/>
      <c r="W10130" s="4"/>
      <c r="AG10130" s="9"/>
      <c r="AT10130" s="4"/>
      <c r="AU10130" s="4"/>
      <c r="BA10130" s="4"/>
      <c r="BB10130" s="4"/>
    </row>
    <row r="10131" spans="15:54" x14ac:dyDescent="0.4">
      <c r="O10131" s="4"/>
      <c r="P10131" s="4"/>
      <c r="V10131" s="4"/>
      <c r="W10131" s="4"/>
      <c r="AG10131" s="9"/>
      <c r="AT10131" s="4"/>
      <c r="AU10131" s="4"/>
      <c r="BA10131" s="4"/>
      <c r="BB10131" s="4"/>
    </row>
    <row r="10132" spans="15:54" x14ac:dyDescent="0.4">
      <c r="O10132" s="4"/>
      <c r="P10132" s="4"/>
      <c r="V10132" s="4"/>
      <c r="W10132" s="4"/>
      <c r="AG10132" s="9"/>
      <c r="AT10132" s="4"/>
      <c r="AU10132" s="4"/>
      <c r="BA10132" s="4"/>
      <c r="BB10132" s="4"/>
    </row>
    <row r="10133" spans="15:54" x14ac:dyDescent="0.4">
      <c r="O10133" s="4"/>
      <c r="P10133" s="4"/>
      <c r="V10133" s="4"/>
      <c r="W10133" s="4"/>
      <c r="AG10133" s="9"/>
      <c r="AT10133" s="4"/>
      <c r="AU10133" s="4"/>
      <c r="BA10133" s="4"/>
      <c r="BB10133" s="4"/>
    </row>
    <row r="10134" spans="15:54" x14ac:dyDescent="0.4">
      <c r="O10134" s="4"/>
      <c r="P10134" s="4"/>
      <c r="V10134" s="4"/>
      <c r="W10134" s="4"/>
      <c r="AG10134" s="9"/>
      <c r="AT10134" s="4"/>
      <c r="AU10134" s="4"/>
      <c r="BA10134" s="4"/>
      <c r="BB10134" s="4"/>
    </row>
    <row r="10135" spans="15:54" x14ac:dyDescent="0.4">
      <c r="O10135" s="4"/>
      <c r="P10135" s="4"/>
      <c r="V10135" s="4"/>
      <c r="W10135" s="4"/>
      <c r="AG10135" s="9"/>
      <c r="AT10135" s="4"/>
      <c r="AU10135" s="4"/>
      <c r="BA10135" s="4"/>
      <c r="BB10135" s="4"/>
    </row>
    <row r="10136" spans="15:54" x14ac:dyDescent="0.4">
      <c r="O10136" s="4"/>
      <c r="P10136" s="4"/>
      <c r="V10136" s="4"/>
      <c r="W10136" s="4"/>
      <c r="AG10136" s="9"/>
      <c r="AT10136" s="4"/>
      <c r="AU10136" s="4"/>
      <c r="BA10136" s="4"/>
      <c r="BB10136" s="4"/>
    </row>
    <row r="10137" spans="15:54" x14ac:dyDescent="0.4">
      <c r="O10137" s="4"/>
      <c r="P10137" s="4"/>
      <c r="V10137" s="4"/>
      <c r="W10137" s="4"/>
      <c r="AG10137" s="9"/>
      <c r="AT10137" s="4"/>
      <c r="AU10137" s="4"/>
      <c r="BA10137" s="4"/>
      <c r="BB10137" s="4"/>
    </row>
    <row r="10138" spans="15:54" x14ac:dyDescent="0.4">
      <c r="O10138" s="4"/>
      <c r="P10138" s="4"/>
      <c r="V10138" s="4"/>
      <c r="W10138" s="4"/>
      <c r="AG10138" s="9"/>
      <c r="AT10138" s="4"/>
      <c r="AU10138" s="4"/>
      <c r="BA10138" s="4"/>
      <c r="BB10138" s="4"/>
    </row>
    <row r="10139" spans="15:54" x14ac:dyDescent="0.4">
      <c r="O10139" s="4"/>
      <c r="P10139" s="4"/>
      <c r="V10139" s="4"/>
      <c r="W10139" s="4"/>
      <c r="AG10139" s="9"/>
      <c r="AT10139" s="4"/>
      <c r="AU10139" s="4"/>
      <c r="BA10139" s="4"/>
      <c r="BB10139" s="4"/>
    </row>
    <row r="10140" spans="15:54" x14ac:dyDescent="0.4">
      <c r="O10140" s="4"/>
      <c r="P10140" s="4"/>
      <c r="V10140" s="4"/>
      <c r="W10140" s="4"/>
      <c r="AG10140" s="9"/>
      <c r="AT10140" s="4"/>
      <c r="AU10140" s="4"/>
      <c r="BA10140" s="4"/>
      <c r="BB10140" s="4"/>
    </row>
    <row r="10141" spans="15:54" x14ac:dyDescent="0.4">
      <c r="O10141" s="4"/>
      <c r="P10141" s="4"/>
      <c r="V10141" s="4"/>
      <c r="W10141" s="4"/>
      <c r="AG10141" s="9"/>
      <c r="AT10141" s="4"/>
      <c r="AU10141" s="4"/>
      <c r="BA10141" s="4"/>
      <c r="BB10141" s="4"/>
    </row>
    <row r="10142" spans="15:54" x14ac:dyDescent="0.4">
      <c r="O10142" s="4"/>
      <c r="P10142" s="4"/>
      <c r="V10142" s="4"/>
      <c r="W10142" s="4"/>
      <c r="AG10142" s="9"/>
      <c r="AT10142" s="4"/>
      <c r="AU10142" s="4"/>
      <c r="BA10142" s="4"/>
      <c r="BB10142" s="4"/>
    </row>
    <row r="10143" spans="15:54" x14ac:dyDescent="0.4">
      <c r="O10143" s="4"/>
      <c r="P10143" s="4"/>
      <c r="V10143" s="4"/>
      <c r="W10143" s="4"/>
      <c r="AG10143" s="9"/>
      <c r="AT10143" s="4"/>
      <c r="AU10143" s="4"/>
      <c r="BA10143" s="4"/>
      <c r="BB10143" s="4"/>
    </row>
    <row r="10144" spans="15:54" x14ac:dyDescent="0.4">
      <c r="O10144" s="4"/>
      <c r="P10144" s="4"/>
      <c r="V10144" s="4"/>
      <c r="W10144" s="4"/>
      <c r="AG10144" s="9"/>
      <c r="AT10144" s="4"/>
      <c r="AU10144" s="4"/>
      <c r="BA10144" s="4"/>
      <c r="BB10144" s="4"/>
    </row>
    <row r="10145" spans="15:54" x14ac:dyDescent="0.4">
      <c r="O10145" s="4"/>
      <c r="P10145" s="4"/>
      <c r="V10145" s="4"/>
      <c r="W10145" s="4"/>
      <c r="AG10145" s="9"/>
      <c r="AT10145" s="4"/>
      <c r="AU10145" s="4"/>
      <c r="BA10145" s="4"/>
      <c r="BB10145" s="4"/>
    </row>
    <row r="10146" spans="15:54" x14ac:dyDescent="0.4">
      <c r="O10146" s="4"/>
      <c r="P10146" s="4"/>
      <c r="V10146" s="4"/>
      <c r="W10146" s="4"/>
      <c r="AG10146" s="9"/>
      <c r="AT10146" s="4"/>
      <c r="AU10146" s="4"/>
      <c r="BA10146" s="4"/>
      <c r="BB10146" s="4"/>
    </row>
    <row r="10147" spans="15:54" x14ac:dyDescent="0.4">
      <c r="O10147" s="4"/>
      <c r="P10147" s="4"/>
      <c r="V10147" s="4"/>
      <c r="W10147" s="4"/>
      <c r="AG10147" s="9"/>
      <c r="AT10147" s="4"/>
      <c r="AU10147" s="4"/>
      <c r="BA10147" s="4"/>
      <c r="BB10147" s="4"/>
    </row>
    <row r="10148" spans="15:54" x14ac:dyDescent="0.4">
      <c r="O10148" s="4"/>
      <c r="P10148" s="4"/>
      <c r="V10148" s="4"/>
      <c r="W10148" s="4"/>
      <c r="AG10148" s="9"/>
      <c r="AT10148" s="4"/>
      <c r="AU10148" s="4"/>
      <c r="BA10148" s="4"/>
      <c r="BB10148" s="4"/>
    </row>
    <row r="10149" spans="15:54" x14ac:dyDescent="0.4">
      <c r="O10149" s="4"/>
      <c r="P10149" s="4"/>
      <c r="V10149" s="4"/>
      <c r="W10149" s="4"/>
      <c r="AG10149" s="9"/>
      <c r="AT10149" s="4"/>
      <c r="AU10149" s="4"/>
      <c r="BA10149" s="4"/>
      <c r="BB10149" s="4"/>
    </row>
    <row r="10150" spans="15:54" x14ac:dyDescent="0.4">
      <c r="O10150" s="4"/>
      <c r="P10150" s="4"/>
      <c r="V10150" s="4"/>
      <c r="W10150" s="4"/>
      <c r="AG10150" s="9"/>
      <c r="AT10150" s="4"/>
      <c r="AU10150" s="4"/>
      <c r="BA10150" s="4"/>
      <c r="BB10150" s="4"/>
    </row>
    <row r="10151" spans="15:54" x14ac:dyDescent="0.4">
      <c r="O10151" s="4"/>
      <c r="P10151" s="4"/>
      <c r="V10151" s="4"/>
      <c r="W10151" s="4"/>
      <c r="AT10151" s="4"/>
      <c r="AU10151" s="4"/>
      <c r="BA10151" s="4"/>
      <c r="BB10151" s="4"/>
    </row>
    <row r="10152" spans="15:54" x14ac:dyDescent="0.4">
      <c r="O10152" s="4"/>
      <c r="P10152" s="4"/>
      <c r="V10152" s="4"/>
      <c r="W10152" s="4"/>
      <c r="AG10152" s="9"/>
      <c r="AT10152" s="4"/>
      <c r="AU10152" s="4"/>
      <c r="BA10152" s="4"/>
      <c r="BB10152" s="4"/>
    </row>
    <row r="10153" spans="15:54" x14ac:dyDescent="0.4">
      <c r="O10153" s="4"/>
      <c r="P10153" s="4"/>
      <c r="V10153" s="4"/>
      <c r="W10153" s="4"/>
      <c r="AG10153" s="9"/>
      <c r="AT10153" s="4"/>
      <c r="AU10153" s="4"/>
      <c r="BA10153" s="4"/>
      <c r="BB10153" s="4"/>
    </row>
    <row r="10154" spans="15:54" x14ac:dyDescent="0.4">
      <c r="O10154" s="4"/>
      <c r="P10154" s="4"/>
      <c r="V10154" s="4"/>
      <c r="W10154" s="4"/>
      <c r="AG10154" s="9"/>
      <c r="AT10154" s="4"/>
      <c r="AU10154" s="4"/>
      <c r="BA10154" s="4"/>
      <c r="BB10154" s="4"/>
    </row>
    <row r="10155" spans="15:54" x14ac:dyDescent="0.4">
      <c r="O10155" s="4"/>
      <c r="P10155" s="4"/>
      <c r="V10155" s="4"/>
      <c r="W10155" s="4"/>
      <c r="AG10155" s="9"/>
      <c r="AT10155" s="4"/>
      <c r="AU10155" s="4"/>
      <c r="BA10155" s="4"/>
      <c r="BB10155" s="4"/>
    </row>
    <row r="10156" spans="15:54" x14ac:dyDescent="0.4">
      <c r="O10156" s="4"/>
      <c r="P10156" s="4"/>
      <c r="V10156" s="4"/>
      <c r="W10156" s="4"/>
      <c r="AG10156" s="9"/>
      <c r="AT10156" s="4"/>
      <c r="AU10156" s="4"/>
      <c r="BA10156" s="4"/>
      <c r="BB10156" s="4"/>
    </row>
    <row r="10157" spans="15:54" x14ac:dyDescent="0.4">
      <c r="O10157" s="4"/>
      <c r="P10157" s="4"/>
      <c r="V10157" s="4"/>
      <c r="W10157" s="4"/>
      <c r="AG10157" s="9"/>
      <c r="AT10157" s="4"/>
      <c r="AU10157" s="4"/>
      <c r="BA10157" s="4"/>
      <c r="BB10157" s="4"/>
    </row>
    <row r="10158" spans="15:54" x14ac:dyDescent="0.4">
      <c r="O10158" s="4"/>
      <c r="P10158" s="4"/>
      <c r="V10158" s="4"/>
      <c r="W10158" s="4"/>
      <c r="AG10158" s="9"/>
      <c r="AT10158" s="4"/>
      <c r="AU10158" s="4"/>
      <c r="BA10158" s="4"/>
      <c r="BB10158" s="4"/>
    </row>
    <row r="10159" spans="15:54" x14ac:dyDescent="0.4">
      <c r="O10159" s="4"/>
      <c r="P10159" s="4"/>
      <c r="V10159" s="4"/>
      <c r="W10159" s="4"/>
      <c r="AG10159" s="9"/>
      <c r="AT10159" s="4"/>
      <c r="AU10159" s="4"/>
      <c r="BA10159" s="4"/>
      <c r="BB10159" s="4"/>
    </row>
    <row r="10160" spans="15:54" x14ac:dyDescent="0.4">
      <c r="O10160" s="4"/>
      <c r="P10160" s="4"/>
      <c r="V10160" s="4"/>
      <c r="W10160" s="4"/>
      <c r="AG10160" s="9"/>
      <c r="AT10160" s="4"/>
      <c r="AU10160" s="4"/>
      <c r="BA10160" s="4"/>
      <c r="BB10160" s="4"/>
    </row>
    <row r="10161" spans="15:54" x14ac:dyDescent="0.4">
      <c r="O10161" s="4"/>
      <c r="P10161" s="4"/>
      <c r="V10161" s="4"/>
      <c r="W10161" s="4"/>
      <c r="AG10161" s="9"/>
      <c r="AT10161" s="4"/>
      <c r="AU10161" s="4"/>
      <c r="BA10161" s="4"/>
      <c r="BB10161" s="4"/>
    </row>
    <row r="10162" spans="15:54" x14ac:dyDescent="0.4">
      <c r="O10162" s="4"/>
      <c r="P10162" s="4"/>
      <c r="V10162" s="4"/>
      <c r="W10162" s="4"/>
      <c r="AG10162" s="9"/>
      <c r="AT10162" s="4"/>
      <c r="AU10162" s="4"/>
      <c r="BA10162" s="4"/>
      <c r="BB10162" s="4"/>
    </row>
    <row r="10163" spans="15:54" x14ac:dyDescent="0.4">
      <c r="O10163" s="4"/>
      <c r="P10163" s="4"/>
      <c r="V10163" s="4"/>
      <c r="W10163" s="4"/>
      <c r="AG10163" s="9"/>
      <c r="AT10163" s="4"/>
      <c r="AU10163" s="4"/>
      <c r="BA10163" s="4"/>
      <c r="BB10163" s="4"/>
    </row>
    <row r="10164" spans="15:54" x14ac:dyDescent="0.4">
      <c r="O10164" s="4"/>
      <c r="P10164" s="4"/>
      <c r="V10164" s="4"/>
      <c r="W10164" s="4"/>
      <c r="AG10164" s="9"/>
      <c r="AT10164" s="4"/>
      <c r="AU10164" s="4"/>
      <c r="BA10164" s="4"/>
      <c r="BB10164" s="4"/>
    </row>
    <row r="10165" spans="15:54" x14ac:dyDescent="0.4">
      <c r="O10165" s="4"/>
      <c r="P10165" s="4"/>
      <c r="V10165" s="4"/>
      <c r="W10165" s="4"/>
      <c r="AG10165" s="9"/>
      <c r="AT10165" s="4"/>
      <c r="AU10165" s="4"/>
      <c r="BA10165" s="4"/>
      <c r="BB10165" s="4"/>
    </row>
    <row r="10166" spans="15:54" x14ac:dyDescent="0.4">
      <c r="O10166" s="4"/>
      <c r="P10166" s="4"/>
      <c r="V10166" s="4"/>
      <c r="W10166" s="4"/>
      <c r="AG10166" s="9"/>
      <c r="AT10166" s="4"/>
      <c r="AU10166" s="4"/>
      <c r="BA10166" s="4"/>
      <c r="BB10166" s="4"/>
    </row>
    <row r="10167" spans="15:54" x14ac:dyDescent="0.4">
      <c r="O10167" s="4"/>
      <c r="P10167" s="4"/>
      <c r="V10167" s="4"/>
      <c r="W10167" s="4"/>
      <c r="AG10167" s="9"/>
      <c r="AT10167" s="4"/>
      <c r="AU10167" s="4"/>
      <c r="BA10167" s="4"/>
      <c r="BB10167" s="4"/>
    </row>
    <row r="10168" spans="15:54" x14ac:dyDescent="0.4">
      <c r="O10168" s="4"/>
      <c r="P10168" s="4"/>
      <c r="V10168" s="4"/>
      <c r="W10168" s="4"/>
      <c r="AG10168" s="9"/>
      <c r="AT10168" s="4"/>
      <c r="AU10168" s="4"/>
      <c r="BA10168" s="4"/>
      <c r="BB10168" s="4"/>
    </row>
    <row r="10169" spans="15:54" x14ac:dyDescent="0.4">
      <c r="O10169" s="4"/>
      <c r="P10169" s="4"/>
      <c r="V10169" s="4"/>
      <c r="W10169" s="4"/>
      <c r="AG10169" s="9"/>
      <c r="AT10169" s="4"/>
      <c r="AU10169" s="4"/>
      <c r="BA10169" s="4"/>
      <c r="BB10169" s="4"/>
    </row>
    <row r="10170" spans="15:54" x14ac:dyDescent="0.4">
      <c r="O10170" s="4"/>
      <c r="P10170" s="4"/>
      <c r="V10170" s="4"/>
      <c r="W10170" s="4"/>
      <c r="AG10170" s="9"/>
      <c r="AT10170" s="4"/>
      <c r="AU10170" s="4"/>
      <c r="BA10170" s="4"/>
      <c r="BB10170" s="4"/>
    </row>
    <row r="10171" spans="15:54" x14ac:dyDescent="0.4">
      <c r="O10171" s="4"/>
      <c r="P10171" s="4"/>
      <c r="V10171" s="4"/>
      <c r="W10171" s="4"/>
      <c r="AT10171" s="4"/>
      <c r="AU10171" s="4"/>
      <c r="BA10171" s="4"/>
      <c r="BB10171" s="4"/>
    </row>
    <row r="10172" spans="15:54" x14ac:dyDescent="0.4">
      <c r="O10172" s="4"/>
      <c r="P10172" s="4"/>
      <c r="V10172" s="4"/>
      <c r="W10172" s="4"/>
      <c r="AG10172" s="9"/>
      <c r="AT10172" s="4"/>
      <c r="AU10172" s="4"/>
      <c r="BA10172" s="4"/>
      <c r="BB10172" s="4"/>
    </row>
    <row r="10173" spans="15:54" x14ac:dyDescent="0.4">
      <c r="O10173" s="4"/>
      <c r="P10173" s="4"/>
      <c r="V10173" s="4"/>
      <c r="W10173" s="4"/>
      <c r="AG10173" s="9"/>
      <c r="AT10173" s="4"/>
      <c r="AU10173" s="4"/>
      <c r="BA10173" s="4"/>
      <c r="BB10173" s="4"/>
    </row>
    <row r="10174" spans="15:54" x14ac:dyDescent="0.4">
      <c r="O10174" s="4"/>
      <c r="P10174" s="4"/>
      <c r="V10174" s="4"/>
      <c r="W10174" s="4"/>
      <c r="AG10174" s="9"/>
      <c r="AT10174" s="4"/>
      <c r="AU10174" s="4"/>
      <c r="BA10174" s="4"/>
      <c r="BB10174" s="4"/>
    </row>
    <row r="10175" spans="15:54" x14ac:dyDescent="0.4">
      <c r="O10175" s="4"/>
      <c r="P10175" s="4"/>
      <c r="V10175" s="4"/>
      <c r="W10175" s="4"/>
      <c r="AG10175" s="9"/>
      <c r="AT10175" s="4"/>
      <c r="AU10175" s="4"/>
      <c r="BA10175" s="4"/>
      <c r="BB10175" s="4"/>
    </row>
    <row r="10176" spans="15:54" x14ac:dyDescent="0.4">
      <c r="O10176" s="4"/>
      <c r="P10176" s="4"/>
      <c r="V10176" s="4"/>
      <c r="W10176" s="4"/>
      <c r="AG10176" s="9"/>
      <c r="AT10176" s="4"/>
      <c r="AU10176" s="4"/>
      <c r="BA10176" s="4"/>
      <c r="BB10176" s="4"/>
    </row>
    <row r="10177" spans="15:54" x14ac:dyDescent="0.4">
      <c r="O10177" s="4"/>
      <c r="P10177" s="4"/>
      <c r="V10177" s="4"/>
      <c r="W10177" s="4"/>
      <c r="AG10177" s="9"/>
      <c r="AT10177" s="4"/>
      <c r="AU10177" s="4"/>
      <c r="BA10177" s="4"/>
      <c r="BB10177" s="4"/>
    </row>
    <row r="10178" spans="15:54" x14ac:dyDescent="0.4">
      <c r="O10178" s="4"/>
      <c r="P10178" s="4"/>
      <c r="V10178" s="4"/>
      <c r="W10178" s="4"/>
      <c r="AG10178" s="9"/>
      <c r="AT10178" s="4"/>
      <c r="AU10178" s="4"/>
      <c r="BA10178" s="4"/>
      <c r="BB10178" s="4"/>
    </row>
    <row r="10179" spans="15:54" x14ac:dyDescent="0.4">
      <c r="O10179" s="4"/>
      <c r="P10179" s="4"/>
      <c r="V10179" s="4"/>
      <c r="W10179" s="4"/>
      <c r="AG10179" s="9"/>
      <c r="AT10179" s="4"/>
      <c r="AU10179" s="4"/>
      <c r="BA10179" s="4"/>
      <c r="BB10179" s="4"/>
    </row>
    <row r="10180" spans="15:54" x14ac:dyDescent="0.4">
      <c r="O10180" s="4"/>
      <c r="P10180" s="4"/>
      <c r="V10180" s="4"/>
      <c r="W10180" s="4"/>
      <c r="AG10180" s="9"/>
      <c r="AT10180" s="4"/>
      <c r="AU10180" s="4"/>
      <c r="BA10180" s="4"/>
      <c r="BB10180" s="4"/>
    </row>
    <row r="10181" spans="15:54" x14ac:dyDescent="0.4">
      <c r="O10181" s="4"/>
      <c r="P10181" s="4"/>
      <c r="V10181" s="4"/>
      <c r="W10181" s="4"/>
      <c r="AG10181" s="9"/>
      <c r="AT10181" s="4"/>
      <c r="AU10181" s="4"/>
      <c r="BA10181" s="4"/>
      <c r="BB10181" s="4"/>
    </row>
    <row r="10182" spans="15:54" x14ac:dyDescent="0.4">
      <c r="O10182" s="4"/>
      <c r="P10182" s="4"/>
      <c r="V10182" s="4"/>
      <c r="W10182" s="4"/>
      <c r="AG10182" s="9"/>
      <c r="AT10182" s="4"/>
      <c r="AU10182" s="4"/>
      <c r="BA10182" s="4"/>
      <c r="BB10182" s="4"/>
    </row>
    <row r="10183" spans="15:54" x14ac:dyDescent="0.4">
      <c r="O10183" s="4"/>
      <c r="P10183" s="4"/>
      <c r="V10183" s="4"/>
      <c r="W10183" s="4"/>
      <c r="AG10183" s="9"/>
      <c r="AT10183" s="4"/>
      <c r="AU10183" s="4"/>
      <c r="BA10183" s="4"/>
      <c r="BB10183" s="4"/>
    </row>
    <row r="10184" spans="15:54" x14ac:dyDescent="0.4">
      <c r="O10184" s="4"/>
      <c r="P10184" s="4"/>
      <c r="V10184" s="4"/>
      <c r="W10184" s="4"/>
      <c r="AG10184" s="9"/>
      <c r="AT10184" s="4"/>
      <c r="AU10184" s="4"/>
      <c r="BA10184" s="4"/>
      <c r="BB10184" s="4"/>
    </row>
    <row r="10185" spans="15:54" x14ac:dyDescent="0.4">
      <c r="O10185" s="4"/>
      <c r="P10185" s="4"/>
      <c r="V10185" s="4"/>
      <c r="W10185" s="4"/>
      <c r="AG10185" s="9"/>
      <c r="AT10185" s="4"/>
      <c r="AU10185" s="4"/>
      <c r="BA10185" s="4"/>
      <c r="BB10185" s="4"/>
    </row>
    <row r="10186" spans="15:54" x14ac:dyDescent="0.4">
      <c r="O10186" s="4"/>
      <c r="P10186" s="4"/>
      <c r="V10186" s="4"/>
      <c r="W10186" s="4"/>
      <c r="AG10186" s="9"/>
      <c r="AT10186" s="4"/>
      <c r="AU10186" s="4"/>
      <c r="BA10186" s="4"/>
      <c r="BB10186" s="4"/>
    </row>
    <row r="10187" spans="15:54" x14ac:dyDescent="0.4">
      <c r="O10187" s="4"/>
      <c r="P10187" s="4"/>
      <c r="V10187" s="4"/>
      <c r="W10187" s="4"/>
      <c r="AG10187" s="9"/>
      <c r="AT10187" s="4"/>
      <c r="AU10187" s="4"/>
      <c r="BA10187" s="4"/>
      <c r="BB10187" s="4"/>
    </row>
    <row r="10188" spans="15:54" x14ac:dyDescent="0.4">
      <c r="O10188" s="4"/>
      <c r="P10188" s="4"/>
      <c r="V10188" s="4"/>
      <c r="W10188" s="4"/>
      <c r="AG10188" s="9"/>
      <c r="AT10188" s="4"/>
      <c r="AU10188" s="4"/>
      <c r="BA10188" s="4"/>
      <c r="BB10188" s="4"/>
    </row>
    <row r="10189" spans="15:54" x14ac:dyDescent="0.4">
      <c r="O10189" s="4"/>
      <c r="P10189" s="4"/>
      <c r="V10189" s="4"/>
      <c r="W10189" s="4"/>
      <c r="AG10189" s="9"/>
      <c r="AT10189" s="4"/>
      <c r="AU10189" s="4"/>
      <c r="BA10189" s="4"/>
      <c r="BB10189" s="4"/>
    </row>
    <row r="10190" spans="15:54" x14ac:dyDescent="0.4">
      <c r="O10190" s="4"/>
      <c r="P10190" s="4"/>
      <c r="V10190" s="4"/>
      <c r="W10190" s="4"/>
      <c r="AG10190" s="9"/>
      <c r="AT10190" s="4"/>
      <c r="AU10190" s="4"/>
      <c r="BA10190" s="4"/>
      <c r="BB10190" s="4"/>
    </row>
    <row r="10191" spans="15:54" x14ac:dyDescent="0.4">
      <c r="O10191" s="4"/>
      <c r="P10191" s="4"/>
      <c r="V10191" s="4"/>
      <c r="W10191" s="4"/>
      <c r="AG10191" s="9"/>
      <c r="AT10191" s="4"/>
      <c r="AU10191" s="4"/>
      <c r="BA10191" s="4"/>
      <c r="BB10191" s="4"/>
    </row>
    <row r="10192" spans="15:54" x14ac:dyDescent="0.4">
      <c r="O10192" s="4"/>
      <c r="P10192" s="4"/>
      <c r="V10192" s="4"/>
      <c r="W10192" s="4"/>
      <c r="AG10192" s="9"/>
      <c r="AT10192" s="4"/>
      <c r="AU10192" s="4"/>
      <c r="BA10192" s="4"/>
      <c r="BB10192" s="4"/>
    </row>
    <row r="10193" spans="15:54" x14ac:dyDescent="0.4">
      <c r="O10193" s="4"/>
      <c r="P10193" s="4"/>
      <c r="V10193" s="4"/>
      <c r="W10193" s="4"/>
      <c r="AG10193" s="9"/>
      <c r="AT10193" s="4"/>
      <c r="AU10193" s="4"/>
      <c r="BA10193" s="4"/>
      <c r="BB10193" s="4"/>
    </row>
    <row r="10194" spans="15:54" x14ac:dyDescent="0.4">
      <c r="O10194" s="4"/>
      <c r="P10194" s="4"/>
      <c r="V10194" s="4"/>
      <c r="W10194" s="4"/>
      <c r="AG10194" s="9"/>
      <c r="AT10194" s="4"/>
      <c r="AU10194" s="4"/>
      <c r="BA10194" s="4"/>
      <c r="BB10194" s="4"/>
    </row>
    <row r="10195" spans="15:54" x14ac:dyDescent="0.4">
      <c r="O10195" s="4"/>
      <c r="P10195" s="4"/>
      <c r="V10195" s="4"/>
      <c r="W10195" s="4"/>
      <c r="AG10195" s="9"/>
      <c r="AT10195" s="4"/>
      <c r="AU10195" s="4"/>
      <c r="BA10195" s="4"/>
      <c r="BB10195" s="4"/>
    </row>
    <row r="10196" spans="15:54" x14ac:dyDescent="0.4">
      <c r="O10196" s="4"/>
      <c r="P10196" s="4"/>
      <c r="V10196" s="4"/>
      <c r="W10196" s="4"/>
      <c r="AG10196" s="9"/>
      <c r="AT10196" s="4"/>
      <c r="AU10196" s="4"/>
      <c r="BA10196" s="4"/>
      <c r="BB10196" s="4"/>
    </row>
    <row r="10197" spans="15:54" x14ac:dyDescent="0.4">
      <c r="O10197" s="4"/>
      <c r="P10197" s="4"/>
      <c r="V10197" s="4"/>
      <c r="W10197" s="4"/>
      <c r="AG10197" s="9"/>
      <c r="AT10197" s="4"/>
      <c r="AU10197" s="4"/>
      <c r="BA10197" s="4"/>
      <c r="BB10197" s="4"/>
    </row>
    <row r="10198" spans="15:54" x14ac:dyDescent="0.4">
      <c r="O10198" s="4"/>
      <c r="P10198" s="4"/>
      <c r="V10198" s="4"/>
      <c r="W10198" s="4"/>
      <c r="AG10198" s="9"/>
      <c r="AT10198" s="4"/>
      <c r="AU10198" s="4"/>
      <c r="BA10198" s="4"/>
      <c r="BB10198" s="4"/>
    </row>
    <row r="10199" spans="15:54" x14ac:dyDescent="0.4">
      <c r="O10199" s="4"/>
      <c r="P10199" s="4"/>
      <c r="V10199" s="4"/>
      <c r="W10199" s="4"/>
      <c r="AG10199" s="9"/>
      <c r="AT10199" s="4"/>
      <c r="AU10199" s="4"/>
      <c r="BA10199" s="4"/>
      <c r="BB10199" s="4"/>
    </row>
    <row r="10200" spans="15:54" x14ac:dyDescent="0.4">
      <c r="O10200" s="4"/>
      <c r="P10200" s="4"/>
      <c r="V10200" s="4"/>
      <c r="W10200" s="4"/>
      <c r="AG10200" s="9"/>
      <c r="AT10200" s="4"/>
      <c r="AU10200" s="4"/>
      <c r="BA10200" s="4"/>
      <c r="BB10200" s="4"/>
    </row>
    <row r="10201" spans="15:54" x14ac:dyDescent="0.4">
      <c r="O10201" s="4"/>
      <c r="P10201" s="4"/>
      <c r="V10201" s="4"/>
      <c r="W10201" s="4"/>
      <c r="AG10201" s="9"/>
      <c r="AT10201" s="4"/>
      <c r="AU10201" s="4"/>
      <c r="BA10201" s="4"/>
      <c r="BB10201" s="4"/>
    </row>
    <row r="10202" spans="15:54" x14ac:dyDescent="0.4">
      <c r="O10202" s="4"/>
      <c r="P10202" s="4"/>
      <c r="V10202" s="4"/>
      <c r="W10202" s="4"/>
      <c r="AG10202" s="9"/>
      <c r="AT10202" s="4"/>
      <c r="AU10202" s="4"/>
      <c r="BA10202" s="4"/>
      <c r="BB10202" s="4"/>
    </row>
    <row r="10203" spans="15:54" x14ac:dyDescent="0.4">
      <c r="O10203" s="4"/>
      <c r="P10203" s="4"/>
      <c r="V10203" s="4"/>
      <c r="W10203" s="4"/>
      <c r="AG10203" s="9"/>
      <c r="AT10203" s="4"/>
      <c r="AU10203" s="4"/>
      <c r="BA10203" s="4"/>
      <c r="BB10203" s="4"/>
    </row>
    <row r="10204" spans="15:54" x14ac:dyDescent="0.4">
      <c r="O10204" s="4"/>
      <c r="P10204" s="4"/>
      <c r="V10204" s="4"/>
      <c r="W10204" s="4"/>
      <c r="AG10204" s="9"/>
      <c r="AT10204" s="4"/>
      <c r="AU10204" s="4"/>
      <c r="BA10204" s="4"/>
      <c r="BB10204" s="4"/>
    </row>
    <row r="10205" spans="15:54" x14ac:dyDescent="0.4">
      <c r="O10205" s="4"/>
      <c r="P10205" s="4"/>
      <c r="V10205" s="4"/>
      <c r="W10205" s="4"/>
      <c r="AG10205" s="9"/>
      <c r="AT10205" s="4"/>
      <c r="AU10205" s="4"/>
      <c r="BA10205" s="4"/>
      <c r="BB10205" s="4"/>
    </row>
    <row r="10206" spans="15:54" x14ac:dyDescent="0.4">
      <c r="O10206" s="4"/>
      <c r="P10206" s="4"/>
      <c r="V10206" s="4"/>
      <c r="W10206" s="4"/>
      <c r="AG10206" s="9"/>
      <c r="AT10206" s="4"/>
      <c r="AU10206" s="4"/>
      <c r="BA10206" s="4"/>
      <c r="BB10206" s="4"/>
    </row>
    <row r="10207" spans="15:54" x14ac:dyDescent="0.4">
      <c r="O10207" s="4"/>
      <c r="P10207" s="4"/>
      <c r="V10207" s="4"/>
      <c r="W10207" s="4"/>
      <c r="AG10207" s="9"/>
      <c r="AT10207" s="4"/>
      <c r="AU10207" s="4"/>
      <c r="BA10207" s="4"/>
      <c r="BB10207" s="4"/>
    </row>
    <row r="10208" spans="15:54" x14ac:dyDescent="0.4">
      <c r="O10208" s="4"/>
      <c r="P10208" s="4"/>
      <c r="V10208" s="4"/>
      <c r="W10208" s="4"/>
      <c r="AG10208" s="9"/>
      <c r="AT10208" s="4"/>
      <c r="AU10208" s="4"/>
      <c r="BA10208" s="4"/>
      <c r="BB10208" s="4"/>
    </row>
    <row r="10209" spans="15:54" x14ac:dyDescent="0.4">
      <c r="O10209" s="4"/>
      <c r="P10209" s="4"/>
      <c r="V10209" s="4"/>
      <c r="W10209" s="4"/>
      <c r="AG10209" s="9"/>
      <c r="AT10209" s="4"/>
      <c r="AU10209" s="4"/>
      <c r="BA10209" s="4"/>
      <c r="BB10209" s="4"/>
    </row>
    <row r="10210" spans="15:54" x14ac:dyDescent="0.4">
      <c r="O10210" s="4"/>
      <c r="P10210" s="4"/>
      <c r="V10210" s="4"/>
      <c r="W10210" s="4"/>
      <c r="AG10210" s="9"/>
      <c r="AT10210" s="4"/>
      <c r="AU10210" s="4"/>
      <c r="BA10210" s="4"/>
      <c r="BB10210" s="4"/>
    </row>
    <row r="10211" spans="15:54" x14ac:dyDescent="0.4">
      <c r="O10211" s="4"/>
      <c r="P10211" s="4"/>
      <c r="V10211" s="4"/>
      <c r="W10211" s="4"/>
      <c r="AG10211" s="9"/>
      <c r="AT10211" s="4"/>
      <c r="AU10211" s="4"/>
      <c r="BA10211" s="4"/>
      <c r="BB10211" s="4"/>
    </row>
    <row r="10212" spans="15:54" x14ac:dyDescent="0.4">
      <c r="O10212" s="4"/>
      <c r="P10212" s="4"/>
      <c r="V10212" s="4"/>
      <c r="W10212" s="4"/>
      <c r="AG10212" s="9"/>
      <c r="AT10212" s="4"/>
      <c r="AU10212" s="4"/>
      <c r="BA10212" s="4"/>
      <c r="BB10212" s="4"/>
    </row>
    <row r="10213" spans="15:54" x14ac:dyDescent="0.4">
      <c r="O10213" s="4"/>
      <c r="P10213" s="4"/>
      <c r="V10213" s="4"/>
      <c r="W10213" s="4"/>
      <c r="AG10213" s="9"/>
      <c r="AT10213" s="4"/>
      <c r="AU10213" s="4"/>
      <c r="BA10213" s="4"/>
      <c r="BB10213" s="4"/>
    </row>
    <row r="10214" spans="15:54" x14ac:dyDescent="0.4">
      <c r="O10214" s="4"/>
      <c r="P10214" s="4"/>
      <c r="V10214" s="4"/>
      <c r="W10214" s="4"/>
      <c r="AG10214" s="9"/>
      <c r="AT10214" s="4"/>
      <c r="AU10214" s="4"/>
      <c r="BA10214" s="4"/>
      <c r="BB10214" s="4"/>
    </row>
    <row r="10215" spans="15:54" x14ac:dyDescent="0.4">
      <c r="O10215" s="4"/>
      <c r="P10215" s="4"/>
      <c r="V10215" s="4"/>
      <c r="W10215" s="4"/>
      <c r="AG10215" s="9"/>
      <c r="AT10215" s="4"/>
      <c r="AU10215" s="4"/>
      <c r="BA10215" s="4"/>
      <c r="BB10215" s="4"/>
    </row>
    <row r="10216" spans="15:54" x14ac:dyDescent="0.4">
      <c r="O10216" s="4"/>
      <c r="P10216" s="4"/>
      <c r="V10216" s="4"/>
      <c r="W10216" s="4"/>
      <c r="AG10216" s="9"/>
      <c r="AT10216" s="4"/>
      <c r="AU10216" s="4"/>
      <c r="BA10216" s="4"/>
      <c r="BB10216" s="4"/>
    </row>
    <row r="10217" spans="15:54" x14ac:dyDescent="0.4">
      <c r="O10217" s="4"/>
      <c r="P10217" s="4"/>
      <c r="V10217" s="4"/>
      <c r="W10217" s="4"/>
      <c r="AG10217" s="9"/>
      <c r="AT10217" s="4"/>
      <c r="AU10217" s="4"/>
      <c r="BA10217" s="4"/>
      <c r="BB10217" s="4"/>
    </row>
    <row r="10218" spans="15:54" x14ac:dyDescent="0.4">
      <c r="O10218" s="4"/>
      <c r="P10218" s="4"/>
      <c r="V10218" s="4"/>
      <c r="W10218" s="4"/>
      <c r="AG10218" s="9"/>
      <c r="AT10218" s="4"/>
      <c r="AU10218" s="4"/>
      <c r="BA10218" s="4"/>
      <c r="BB10218" s="4"/>
    </row>
    <row r="10219" spans="15:54" x14ac:dyDescent="0.4">
      <c r="O10219" s="4"/>
      <c r="P10219" s="4"/>
      <c r="V10219" s="4"/>
      <c r="W10219" s="4"/>
      <c r="AG10219" s="9"/>
      <c r="AT10219" s="4"/>
      <c r="AU10219" s="4"/>
      <c r="BA10219" s="4"/>
      <c r="BB10219" s="4"/>
    </row>
    <row r="10220" spans="15:54" x14ac:dyDescent="0.4">
      <c r="O10220" s="4"/>
      <c r="P10220" s="4"/>
      <c r="V10220" s="4"/>
      <c r="W10220" s="4"/>
      <c r="AG10220" s="9"/>
      <c r="AT10220" s="4"/>
      <c r="AU10220" s="4"/>
      <c r="BA10220" s="4"/>
      <c r="BB10220" s="4"/>
    </row>
    <row r="10221" spans="15:54" x14ac:dyDescent="0.4">
      <c r="O10221" s="4"/>
      <c r="P10221" s="4"/>
      <c r="V10221" s="4"/>
      <c r="W10221" s="4"/>
      <c r="AG10221" s="9"/>
      <c r="AT10221" s="4"/>
      <c r="AU10221" s="4"/>
      <c r="BA10221" s="4"/>
      <c r="BB10221" s="4"/>
    </row>
    <row r="10222" spans="15:54" x14ac:dyDescent="0.4">
      <c r="O10222" s="4"/>
      <c r="P10222" s="4"/>
      <c r="V10222" s="4"/>
      <c r="W10222" s="4"/>
      <c r="AG10222" s="9"/>
      <c r="AT10222" s="4"/>
      <c r="AU10222" s="4"/>
      <c r="BA10222" s="4"/>
      <c r="BB10222" s="4"/>
    </row>
    <row r="10223" spans="15:54" x14ac:dyDescent="0.4">
      <c r="O10223" s="4"/>
      <c r="P10223" s="4"/>
      <c r="V10223" s="4"/>
      <c r="W10223" s="4"/>
      <c r="AG10223" s="9"/>
      <c r="AT10223" s="4"/>
      <c r="AU10223" s="4"/>
      <c r="BA10223" s="4"/>
      <c r="BB10223" s="4"/>
    </row>
    <row r="10224" spans="15:54" x14ac:dyDescent="0.4">
      <c r="O10224" s="4"/>
      <c r="P10224" s="4"/>
      <c r="V10224" s="4"/>
      <c r="W10224" s="4"/>
      <c r="AG10224" s="9"/>
      <c r="AT10224" s="4"/>
      <c r="AU10224" s="4"/>
      <c r="BA10224" s="4"/>
      <c r="BB10224" s="4"/>
    </row>
    <row r="10225" spans="15:54" x14ac:dyDescent="0.4">
      <c r="O10225" s="4"/>
      <c r="P10225" s="4"/>
      <c r="V10225" s="4"/>
      <c r="W10225" s="4"/>
      <c r="AG10225" s="9"/>
      <c r="AT10225" s="4"/>
      <c r="AU10225" s="4"/>
      <c r="BA10225" s="4"/>
      <c r="BB10225" s="4"/>
    </row>
    <row r="10226" spans="15:54" x14ac:dyDescent="0.4">
      <c r="O10226" s="4"/>
      <c r="P10226" s="4"/>
      <c r="V10226" s="4"/>
      <c r="W10226" s="4"/>
      <c r="AG10226" s="9"/>
      <c r="AT10226" s="4"/>
      <c r="AU10226" s="4"/>
      <c r="BA10226" s="4"/>
      <c r="BB10226" s="4"/>
    </row>
    <row r="10227" spans="15:54" x14ac:dyDescent="0.4">
      <c r="O10227" s="4"/>
      <c r="P10227" s="4"/>
      <c r="V10227" s="4"/>
      <c r="W10227" s="4"/>
      <c r="AG10227" s="9"/>
      <c r="AT10227" s="4"/>
      <c r="AU10227" s="4"/>
      <c r="BA10227" s="4"/>
      <c r="BB10227" s="4"/>
    </row>
    <row r="10228" spans="15:54" x14ac:dyDescent="0.4">
      <c r="O10228" s="4"/>
      <c r="P10228" s="4"/>
      <c r="V10228" s="4"/>
      <c r="W10228" s="4"/>
      <c r="AG10228" s="9"/>
      <c r="AT10228" s="4"/>
      <c r="AU10228" s="4"/>
      <c r="BA10228" s="4"/>
      <c r="BB10228" s="4"/>
    </row>
    <row r="10229" spans="15:54" x14ac:dyDescent="0.4">
      <c r="O10229" s="4"/>
      <c r="P10229" s="4"/>
      <c r="V10229" s="4"/>
      <c r="W10229" s="4"/>
      <c r="AG10229" s="9"/>
      <c r="AT10229" s="4"/>
      <c r="AU10229" s="4"/>
      <c r="BA10229" s="4"/>
      <c r="BB10229" s="4"/>
    </row>
    <row r="10230" spans="15:54" x14ac:dyDescent="0.4">
      <c r="O10230" s="4"/>
      <c r="P10230" s="4"/>
      <c r="V10230" s="4"/>
      <c r="W10230" s="4"/>
      <c r="AG10230" s="9"/>
      <c r="AT10230" s="4"/>
      <c r="AU10230" s="4"/>
      <c r="BA10230" s="4"/>
      <c r="BB10230" s="4"/>
    </row>
    <row r="10231" spans="15:54" x14ac:dyDescent="0.4">
      <c r="O10231" s="4"/>
      <c r="P10231" s="4"/>
      <c r="V10231" s="4"/>
      <c r="W10231" s="4"/>
      <c r="AG10231" s="9"/>
      <c r="AT10231" s="4"/>
      <c r="AU10231" s="4"/>
      <c r="BA10231" s="4"/>
      <c r="BB10231" s="4"/>
    </row>
    <row r="10232" spans="15:54" x14ac:dyDescent="0.4">
      <c r="O10232" s="4"/>
      <c r="P10232" s="4"/>
      <c r="V10232" s="4"/>
      <c r="W10232" s="4"/>
      <c r="AT10232" s="4"/>
      <c r="AU10232" s="4"/>
      <c r="BA10232" s="4"/>
      <c r="BB10232" s="4"/>
    </row>
    <row r="10233" spans="15:54" x14ac:dyDescent="0.4">
      <c r="O10233" s="4"/>
      <c r="P10233" s="4"/>
      <c r="V10233" s="4"/>
      <c r="W10233" s="4"/>
      <c r="AG10233" s="9"/>
      <c r="AT10233" s="4"/>
      <c r="AU10233" s="4"/>
      <c r="BA10233" s="4"/>
      <c r="BB10233" s="4"/>
    </row>
    <row r="10234" spans="15:54" x14ac:dyDescent="0.4">
      <c r="O10234" s="4"/>
      <c r="P10234" s="4"/>
      <c r="V10234" s="4"/>
      <c r="W10234" s="4"/>
      <c r="AG10234" s="9"/>
      <c r="AT10234" s="4"/>
      <c r="AU10234" s="4"/>
      <c r="BA10234" s="4"/>
      <c r="BB10234" s="4"/>
    </row>
    <row r="10235" spans="15:54" x14ac:dyDescent="0.4">
      <c r="O10235" s="4"/>
      <c r="P10235" s="4"/>
      <c r="V10235" s="4"/>
      <c r="W10235" s="4"/>
      <c r="AG10235" s="9"/>
      <c r="AT10235" s="4"/>
      <c r="AU10235" s="4"/>
      <c r="BA10235" s="4"/>
      <c r="BB10235" s="4"/>
    </row>
    <row r="10236" spans="15:54" x14ac:dyDescent="0.4">
      <c r="O10236" s="4"/>
      <c r="P10236" s="4"/>
      <c r="V10236" s="4"/>
      <c r="W10236" s="4"/>
      <c r="AG10236" s="9"/>
      <c r="AT10236" s="4"/>
      <c r="AU10236" s="4"/>
      <c r="BA10236" s="4"/>
      <c r="BB10236" s="4"/>
    </row>
    <row r="10237" spans="15:54" x14ac:dyDescent="0.4">
      <c r="O10237" s="4"/>
      <c r="P10237" s="4"/>
      <c r="V10237" s="4"/>
      <c r="W10237" s="4"/>
      <c r="AG10237" s="9"/>
      <c r="AT10237" s="4"/>
      <c r="AU10237" s="4"/>
      <c r="BA10237" s="4"/>
      <c r="BB10237" s="4"/>
    </row>
    <row r="10238" spans="15:54" x14ac:dyDescent="0.4">
      <c r="O10238" s="4"/>
      <c r="P10238" s="4"/>
      <c r="V10238" s="4"/>
      <c r="W10238" s="4"/>
      <c r="AG10238" s="9"/>
      <c r="AT10238" s="4"/>
      <c r="AU10238" s="4"/>
      <c r="BA10238" s="4"/>
      <c r="BB10238" s="4"/>
    </row>
    <row r="10239" spans="15:54" x14ac:dyDescent="0.4">
      <c r="O10239" s="4"/>
      <c r="P10239" s="4"/>
      <c r="V10239" s="4"/>
      <c r="W10239" s="4"/>
      <c r="AG10239" s="9"/>
      <c r="AT10239" s="4"/>
      <c r="AU10239" s="4"/>
      <c r="BA10239" s="4"/>
      <c r="BB10239" s="4"/>
    </row>
    <row r="10240" spans="15:54" x14ac:dyDescent="0.4">
      <c r="O10240" s="4"/>
      <c r="P10240" s="4"/>
      <c r="V10240" s="4"/>
      <c r="W10240" s="4"/>
      <c r="AG10240" s="9"/>
      <c r="AT10240" s="4"/>
      <c r="AU10240" s="4"/>
      <c r="BA10240" s="4"/>
      <c r="BB10240" s="4"/>
    </row>
    <row r="10241" spans="15:54" x14ac:dyDescent="0.4">
      <c r="O10241" s="4"/>
      <c r="P10241" s="4"/>
      <c r="V10241" s="4"/>
      <c r="W10241" s="4"/>
      <c r="AG10241" s="9"/>
      <c r="AT10241" s="4"/>
      <c r="AU10241" s="4"/>
      <c r="BA10241" s="4"/>
      <c r="BB10241" s="4"/>
    </row>
    <row r="10242" spans="15:54" x14ac:dyDescent="0.4">
      <c r="O10242" s="4"/>
      <c r="P10242" s="4"/>
      <c r="V10242" s="4"/>
      <c r="W10242" s="4"/>
      <c r="AG10242" s="9"/>
      <c r="AT10242" s="4"/>
      <c r="AU10242" s="4"/>
      <c r="BA10242" s="4"/>
      <c r="BB10242" s="4"/>
    </row>
    <row r="10243" spans="15:54" x14ac:dyDescent="0.4">
      <c r="O10243" s="4"/>
      <c r="P10243" s="4"/>
      <c r="V10243" s="4"/>
      <c r="W10243" s="4"/>
      <c r="AG10243" s="9"/>
      <c r="AT10243" s="4"/>
      <c r="AU10243" s="4"/>
      <c r="BA10243" s="4"/>
      <c r="BB10243" s="4"/>
    </row>
    <row r="10244" spans="15:54" x14ac:dyDescent="0.4">
      <c r="O10244" s="4"/>
      <c r="P10244" s="4"/>
      <c r="V10244" s="4"/>
      <c r="W10244" s="4"/>
      <c r="AG10244" s="9"/>
      <c r="AT10244" s="4"/>
      <c r="AU10244" s="4"/>
      <c r="BA10244" s="4"/>
      <c r="BB10244" s="4"/>
    </row>
    <row r="10245" spans="15:54" x14ac:dyDescent="0.4">
      <c r="O10245" s="4"/>
      <c r="P10245" s="4"/>
      <c r="V10245" s="4"/>
      <c r="W10245" s="4"/>
      <c r="AG10245" s="9"/>
      <c r="AT10245" s="4"/>
      <c r="AU10245" s="4"/>
      <c r="BA10245" s="4"/>
      <c r="BB10245" s="4"/>
    </row>
    <row r="10246" spans="15:54" x14ac:dyDescent="0.4">
      <c r="O10246" s="4"/>
      <c r="P10246" s="4"/>
      <c r="V10246" s="4"/>
      <c r="W10246" s="4"/>
      <c r="AG10246" s="9"/>
      <c r="AT10246" s="4"/>
      <c r="AU10246" s="4"/>
      <c r="BA10246" s="4"/>
      <c r="BB10246" s="4"/>
    </row>
    <row r="10247" spans="15:54" x14ac:dyDescent="0.4">
      <c r="O10247" s="4"/>
      <c r="P10247" s="4"/>
      <c r="V10247" s="4"/>
      <c r="W10247" s="4"/>
      <c r="AG10247" s="9"/>
      <c r="AT10247" s="4"/>
      <c r="AU10247" s="4"/>
      <c r="BA10247" s="4"/>
      <c r="BB10247" s="4"/>
    </row>
    <row r="10248" spans="15:54" x14ac:dyDescent="0.4">
      <c r="O10248" s="4"/>
      <c r="P10248" s="4"/>
      <c r="V10248" s="4"/>
      <c r="W10248" s="4"/>
      <c r="AG10248" s="9"/>
      <c r="AT10248" s="4"/>
      <c r="AU10248" s="4"/>
      <c r="BA10248" s="4"/>
      <c r="BB10248" s="4"/>
    </row>
    <row r="10249" spans="15:54" x14ac:dyDescent="0.4">
      <c r="O10249" s="4"/>
      <c r="P10249" s="4"/>
      <c r="V10249" s="4"/>
      <c r="W10249" s="4"/>
      <c r="AG10249" s="9"/>
      <c r="AT10249" s="4"/>
      <c r="AU10249" s="4"/>
      <c r="BA10249" s="4"/>
      <c r="BB10249" s="4"/>
    </row>
    <row r="10250" spans="15:54" x14ac:dyDescent="0.4">
      <c r="O10250" s="4"/>
      <c r="P10250" s="4"/>
      <c r="V10250" s="4"/>
      <c r="W10250" s="4"/>
      <c r="AG10250" s="9"/>
      <c r="AT10250" s="4"/>
      <c r="AU10250" s="4"/>
      <c r="BA10250" s="4"/>
      <c r="BB10250" s="4"/>
    </row>
    <row r="10251" spans="15:54" x14ac:dyDescent="0.4">
      <c r="O10251" s="4"/>
      <c r="P10251" s="4"/>
      <c r="V10251" s="4"/>
      <c r="W10251" s="4"/>
      <c r="AG10251" s="9"/>
      <c r="AT10251" s="4"/>
      <c r="AU10251" s="4"/>
      <c r="BA10251" s="4"/>
      <c r="BB10251" s="4"/>
    </row>
    <row r="10252" spans="15:54" x14ac:dyDescent="0.4">
      <c r="O10252" s="4"/>
      <c r="P10252" s="4"/>
      <c r="V10252" s="4"/>
      <c r="W10252" s="4"/>
      <c r="AT10252" s="4"/>
      <c r="AU10252" s="4"/>
      <c r="BA10252" s="4"/>
      <c r="BB10252" s="4"/>
    </row>
    <row r="10253" spans="15:54" x14ac:dyDescent="0.4">
      <c r="O10253" s="4"/>
      <c r="P10253" s="4"/>
      <c r="V10253" s="4"/>
      <c r="W10253" s="4"/>
      <c r="AG10253" s="9"/>
      <c r="AT10253" s="4"/>
      <c r="AU10253" s="4"/>
      <c r="BA10253" s="4"/>
      <c r="BB10253" s="4"/>
    </row>
    <row r="10254" spans="15:54" x14ac:dyDescent="0.4">
      <c r="O10254" s="4"/>
      <c r="P10254" s="4"/>
      <c r="V10254" s="4"/>
      <c r="W10254" s="4"/>
      <c r="AG10254" s="9"/>
      <c r="AT10254" s="4"/>
      <c r="AU10254" s="4"/>
      <c r="BA10254" s="4"/>
      <c r="BB10254" s="4"/>
    </row>
    <row r="10255" spans="15:54" x14ac:dyDescent="0.4">
      <c r="O10255" s="4"/>
      <c r="P10255" s="4"/>
      <c r="V10255" s="4"/>
      <c r="W10255" s="4"/>
      <c r="AG10255" s="9"/>
      <c r="AT10255" s="4"/>
      <c r="AU10255" s="4"/>
      <c r="BA10255" s="4"/>
      <c r="BB10255" s="4"/>
    </row>
    <row r="10256" spans="15:54" x14ac:dyDescent="0.4">
      <c r="O10256" s="4"/>
      <c r="P10256" s="4"/>
      <c r="V10256" s="4"/>
      <c r="W10256" s="4"/>
      <c r="AG10256" s="9"/>
      <c r="AT10256" s="4"/>
      <c r="AU10256" s="4"/>
      <c r="BA10256" s="4"/>
      <c r="BB10256" s="4"/>
    </row>
    <row r="10257" spans="15:54" x14ac:dyDescent="0.4">
      <c r="O10257" s="4"/>
      <c r="P10257" s="4"/>
      <c r="V10257" s="4"/>
      <c r="W10257" s="4"/>
      <c r="AG10257" s="9"/>
      <c r="AT10257" s="4"/>
      <c r="AU10257" s="4"/>
      <c r="BA10257" s="4"/>
      <c r="BB10257" s="4"/>
    </row>
    <row r="10258" spans="15:54" x14ac:dyDescent="0.4">
      <c r="O10258" s="4"/>
      <c r="P10258" s="4"/>
      <c r="V10258" s="4"/>
      <c r="W10258" s="4"/>
      <c r="AG10258" s="9"/>
      <c r="AT10258" s="4"/>
      <c r="AU10258" s="4"/>
      <c r="BA10258" s="4"/>
      <c r="BB10258" s="4"/>
    </row>
    <row r="10259" spans="15:54" x14ac:dyDescent="0.4">
      <c r="O10259" s="4"/>
      <c r="P10259" s="4"/>
      <c r="V10259" s="4"/>
      <c r="W10259" s="4"/>
      <c r="AG10259" s="9"/>
      <c r="AT10259" s="4"/>
      <c r="AU10259" s="4"/>
      <c r="BA10259" s="4"/>
      <c r="BB10259" s="4"/>
    </row>
    <row r="10260" spans="15:54" x14ac:dyDescent="0.4">
      <c r="O10260" s="4"/>
      <c r="P10260" s="4"/>
      <c r="V10260" s="4"/>
      <c r="W10260" s="4"/>
      <c r="AG10260" s="9"/>
      <c r="AT10260" s="4"/>
      <c r="AU10260" s="4"/>
      <c r="BA10260" s="4"/>
      <c r="BB10260" s="4"/>
    </row>
    <row r="10261" spans="15:54" x14ac:dyDescent="0.4">
      <c r="O10261" s="4"/>
      <c r="P10261" s="4"/>
      <c r="V10261" s="4"/>
      <c r="W10261" s="4"/>
      <c r="AG10261" s="9"/>
      <c r="AT10261" s="4"/>
      <c r="AU10261" s="4"/>
      <c r="BA10261" s="4"/>
      <c r="BB10261" s="4"/>
    </row>
    <row r="10262" spans="15:54" x14ac:dyDescent="0.4">
      <c r="O10262" s="4"/>
      <c r="P10262" s="4"/>
      <c r="V10262" s="4"/>
      <c r="W10262" s="4"/>
      <c r="AG10262" s="9"/>
      <c r="AT10262" s="4"/>
      <c r="AU10262" s="4"/>
      <c r="BA10262" s="4"/>
      <c r="BB10262" s="4"/>
    </row>
    <row r="10263" spans="15:54" x14ac:dyDescent="0.4">
      <c r="O10263" s="4"/>
      <c r="P10263" s="4"/>
      <c r="V10263" s="4"/>
      <c r="W10263" s="4"/>
      <c r="AG10263" s="9"/>
      <c r="AT10263" s="4"/>
      <c r="AU10263" s="4"/>
      <c r="BA10263" s="4"/>
      <c r="BB10263" s="4"/>
    </row>
    <row r="10264" spans="15:54" x14ac:dyDescent="0.4">
      <c r="O10264" s="4"/>
      <c r="P10264" s="4"/>
      <c r="V10264" s="4"/>
      <c r="W10264" s="4"/>
      <c r="AG10264" s="9"/>
      <c r="AT10264" s="4"/>
      <c r="AU10264" s="4"/>
      <c r="BA10264" s="4"/>
      <c r="BB10264" s="4"/>
    </row>
    <row r="10265" spans="15:54" x14ac:dyDescent="0.4">
      <c r="O10265" s="4"/>
      <c r="P10265" s="4"/>
      <c r="V10265" s="4"/>
      <c r="W10265" s="4"/>
      <c r="AG10265" s="9"/>
      <c r="AT10265" s="4"/>
      <c r="AU10265" s="4"/>
      <c r="BA10265" s="4"/>
      <c r="BB10265" s="4"/>
    </row>
    <row r="10266" spans="15:54" x14ac:dyDescent="0.4">
      <c r="O10266" s="4"/>
      <c r="P10266" s="4"/>
      <c r="V10266" s="4"/>
      <c r="W10266" s="4"/>
      <c r="AG10266" s="9"/>
      <c r="AT10266" s="4"/>
      <c r="AU10266" s="4"/>
      <c r="BA10266" s="4"/>
      <c r="BB10266" s="4"/>
    </row>
    <row r="10267" spans="15:54" x14ac:dyDescent="0.4">
      <c r="O10267" s="4"/>
      <c r="P10267" s="4"/>
      <c r="V10267" s="4"/>
      <c r="W10267" s="4"/>
      <c r="AG10267" s="9"/>
      <c r="AT10267" s="4"/>
      <c r="AU10267" s="4"/>
      <c r="BA10267" s="4"/>
      <c r="BB10267" s="4"/>
    </row>
    <row r="10268" spans="15:54" x14ac:dyDescent="0.4">
      <c r="O10268" s="4"/>
      <c r="P10268" s="4"/>
      <c r="V10268" s="4"/>
      <c r="W10268" s="4"/>
      <c r="AG10268" s="9"/>
      <c r="AT10268" s="4"/>
      <c r="AU10268" s="4"/>
      <c r="BA10268" s="4"/>
      <c r="BB10268" s="4"/>
    </row>
    <row r="10269" spans="15:54" x14ac:dyDescent="0.4">
      <c r="O10269" s="4"/>
      <c r="P10269" s="4"/>
      <c r="V10269" s="4"/>
      <c r="W10269" s="4"/>
      <c r="AG10269" s="9"/>
      <c r="AT10269" s="4"/>
      <c r="AU10269" s="4"/>
      <c r="BA10269" s="4"/>
      <c r="BB10269" s="4"/>
    </row>
    <row r="10270" spans="15:54" x14ac:dyDescent="0.4">
      <c r="O10270" s="4"/>
      <c r="P10270" s="4"/>
      <c r="V10270" s="4"/>
      <c r="W10270" s="4"/>
      <c r="AG10270" s="9"/>
      <c r="AT10270" s="4"/>
      <c r="AU10270" s="4"/>
      <c r="BA10270" s="4"/>
      <c r="BB10270" s="4"/>
    </row>
    <row r="10271" spans="15:54" x14ac:dyDescent="0.4">
      <c r="O10271" s="4"/>
      <c r="P10271" s="4"/>
      <c r="V10271" s="4"/>
      <c r="W10271" s="4"/>
      <c r="AG10271" s="9"/>
      <c r="AT10271" s="4"/>
      <c r="AU10271" s="4"/>
      <c r="BA10271" s="4"/>
      <c r="BB10271" s="4"/>
    </row>
    <row r="10272" spans="15:54" x14ac:dyDescent="0.4">
      <c r="O10272" s="4"/>
      <c r="P10272" s="4"/>
      <c r="V10272" s="4"/>
      <c r="W10272" s="4"/>
      <c r="AG10272" s="9"/>
      <c r="AT10272" s="4"/>
      <c r="AU10272" s="4"/>
      <c r="BA10272" s="4"/>
      <c r="BB10272" s="4"/>
    </row>
    <row r="10273" spans="15:54" x14ac:dyDescent="0.4">
      <c r="O10273" s="4"/>
      <c r="P10273" s="4"/>
      <c r="V10273" s="4"/>
      <c r="W10273" s="4"/>
      <c r="AG10273" s="9"/>
      <c r="AT10273" s="4"/>
      <c r="AU10273" s="4"/>
      <c r="BA10273" s="4"/>
      <c r="BB10273" s="4"/>
    </row>
    <row r="10274" spans="15:54" x14ac:dyDescent="0.4">
      <c r="O10274" s="4"/>
      <c r="P10274" s="4"/>
      <c r="V10274" s="4"/>
      <c r="W10274" s="4"/>
      <c r="AG10274" s="9"/>
      <c r="AT10274" s="4"/>
      <c r="AU10274" s="4"/>
      <c r="BA10274" s="4"/>
      <c r="BB10274" s="4"/>
    </row>
    <row r="10275" spans="15:54" x14ac:dyDescent="0.4">
      <c r="O10275" s="4"/>
      <c r="P10275" s="4"/>
      <c r="V10275" s="4"/>
      <c r="W10275" s="4"/>
      <c r="AG10275" s="9"/>
      <c r="AT10275" s="4"/>
      <c r="AU10275" s="4"/>
      <c r="BA10275" s="4"/>
      <c r="BB10275" s="4"/>
    </row>
    <row r="10276" spans="15:54" x14ac:dyDescent="0.4">
      <c r="O10276" s="4"/>
      <c r="P10276" s="4"/>
      <c r="V10276" s="4"/>
      <c r="W10276" s="4"/>
      <c r="AG10276" s="9"/>
      <c r="AT10276" s="4"/>
      <c r="AU10276" s="4"/>
      <c r="BA10276" s="4"/>
      <c r="BB10276" s="4"/>
    </row>
    <row r="10277" spans="15:54" x14ac:dyDescent="0.4">
      <c r="O10277" s="4"/>
      <c r="P10277" s="4"/>
      <c r="V10277" s="4"/>
      <c r="W10277" s="4"/>
      <c r="AG10277" s="9"/>
      <c r="AT10277" s="4"/>
      <c r="AU10277" s="4"/>
      <c r="BA10277" s="4"/>
      <c r="BB10277" s="4"/>
    </row>
    <row r="10278" spans="15:54" x14ac:dyDescent="0.4">
      <c r="O10278" s="4"/>
      <c r="P10278" s="4"/>
      <c r="V10278" s="4"/>
      <c r="W10278" s="4"/>
      <c r="AG10278" s="9"/>
      <c r="AT10278" s="4"/>
      <c r="AU10278" s="4"/>
      <c r="BA10278" s="4"/>
      <c r="BB10278" s="4"/>
    </row>
    <row r="10279" spans="15:54" x14ac:dyDescent="0.4">
      <c r="O10279" s="4"/>
      <c r="P10279" s="4"/>
      <c r="V10279" s="4"/>
      <c r="W10279" s="4"/>
      <c r="AG10279" s="9"/>
      <c r="AT10279" s="4"/>
      <c r="AU10279" s="4"/>
      <c r="BA10279" s="4"/>
      <c r="BB10279" s="4"/>
    </row>
    <row r="10280" spans="15:54" x14ac:dyDescent="0.4">
      <c r="O10280" s="4"/>
      <c r="P10280" s="4"/>
      <c r="V10280" s="4"/>
      <c r="W10280" s="4"/>
      <c r="AG10280" s="9"/>
      <c r="AT10280" s="4"/>
      <c r="AU10280" s="4"/>
      <c r="BA10280" s="4"/>
      <c r="BB10280" s="4"/>
    </row>
    <row r="10281" spans="15:54" x14ac:dyDescent="0.4">
      <c r="O10281" s="4"/>
      <c r="P10281" s="4"/>
      <c r="V10281" s="4"/>
      <c r="W10281" s="4"/>
      <c r="AG10281" s="9"/>
      <c r="AT10281" s="4"/>
      <c r="AU10281" s="4"/>
      <c r="BA10281" s="4"/>
      <c r="BB10281" s="4"/>
    </row>
    <row r="10282" spans="15:54" x14ac:dyDescent="0.4">
      <c r="O10282" s="4"/>
      <c r="P10282" s="4"/>
      <c r="V10282" s="4"/>
      <c r="W10282" s="4"/>
      <c r="AG10282" s="9"/>
      <c r="AT10282" s="4"/>
      <c r="AU10282" s="4"/>
      <c r="BA10282" s="4"/>
      <c r="BB10282" s="4"/>
    </row>
    <row r="10283" spans="15:54" x14ac:dyDescent="0.4">
      <c r="O10283" s="4"/>
      <c r="P10283" s="4"/>
      <c r="V10283" s="4"/>
      <c r="W10283" s="4"/>
      <c r="AG10283" s="9"/>
      <c r="AT10283" s="4"/>
      <c r="AU10283" s="4"/>
      <c r="BA10283" s="4"/>
      <c r="BB10283" s="4"/>
    </row>
    <row r="10284" spans="15:54" x14ac:dyDescent="0.4">
      <c r="O10284" s="4"/>
      <c r="P10284" s="4"/>
      <c r="V10284" s="4"/>
      <c r="W10284" s="4"/>
      <c r="AG10284" s="9"/>
      <c r="AT10284" s="4"/>
      <c r="AU10284" s="4"/>
      <c r="BA10284" s="4"/>
      <c r="BB10284" s="4"/>
    </row>
    <row r="10285" spans="15:54" x14ac:dyDescent="0.4">
      <c r="O10285" s="4"/>
      <c r="P10285" s="4"/>
      <c r="V10285" s="4"/>
      <c r="W10285" s="4"/>
      <c r="AG10285" s="9"/>
      <c r="AT10285" s="4"/>
      <c r="AU10285" s="4"/>
      <c r="BA10285" s="4"/>
      <c r="BB10285" s="4"/>
    </row>
    <row r="10286" spans="15:54" x14ac:dyDescent="0.4">
      <c r="O10286" s="4"/>
      <c r="P10286" s="4"/>
      <c r="V10286" s="4"/>
      <c r="W10286" s="4"/>
      <c r="AG10286" s="9"/>
      <c r="AT10286" s="4"/>
      <c r="AU10286" s="4"/>
      <c r="BA10286" s="4"/>
      <c r="BB10286" s="4"/>
    </row>
    <row r="10287" spans="15:54" x14ac:dyDescent="0.4">
      <c r="O10287" s="4"/>
      <c r="P10287" s="4"/>
      <c r="V10287" s="4"/>
      <c r="W10287" s="4"/>
      <c r="AG10287" s="9"/>
      <c r="AT10287" s="4"/>
      <c r="AU10287" s="4"/>
      <c r="BA10287" s="4"/>
      <c r="BB10287" s="4"/>
    </row>
    <row r="10288" spans="15:54" x14ac:dyDescent="0.4">
      <c r="O10288" s="4"/>
      <c r="P10288" s="4"/>
      <c r="V10288" s="4"/>
      <c r="W10288" s="4"/>
      <c r="AG10288" s="9"/>
      <c r="AT10288" s="4"/>
      <c r="AU10288" s="4"/>
      <c r="BA10288" s="4"/>
      <c r="BB10288" s="4"/>
    </row>
    <row r="10289" spans="15:54" x14ac:dyDescent="0.4">
      <c r="O10289" s="4"/>
      <c r="P10289" s="4"/>
      <c r="V10289" s="4"/>
      <c r="W10289" s="4"/>
      <c r="AG10289" s="9"/>
      <c r="AT10289" s="4"/>
      <c r="AU10289" s="4"/>
      <c r="BA10289" s="4"/>
      <c r="BB10289" s="4"/>
    </row>
    <row r="10290" spans="15:54" x14ac:dyDescent="0.4">
      <c r="O10290" s="4"/>
      <c r="P10290" s="4"/>
      <c r="V10290" s="4"/>
      <c r="W10290" s="4"/>
      <c r="AG10290" s="9"/>
      <c r="AT10290" s="4"/>
      <c r="AU10290" s="4"/>
      <c r="BA10290" s="4"/>
      <c r="BB10290" s="4"/>
    </row>
    <row r="10291" spans="15:54" x14ac:dyDescent="0.4">
      <c r="O10291" s="4"/>
      <c r="P10291" s="4"/>
      <c r="V10291" s="4"/>
      <c r="W10291" s="4"/>
      <c r="AG10291" s="9"/>
      <c r="AT10291" s="4"/>
      <c r="AU10291" s="4"/>
      <c r="BA10291" s="4"/>
      <c r="BB10291" s="4"/>
    </row>
    <row r="10292" spans="15:54" x14ac:dyDescent="0.4">
      <c r="O10292" s="4"/>
      <c r="P10292" s="4"/>
      <c r="V10292" s="4"/>
      <c r="W10292" s="4"/>
      <c r="AG10292" s="9"/>
      <c r="AT10292" s="4"/>
      <c r="AU10292" s="4"/>
      <c r="BA10292" s="4"/>
      <c r="BB10292" s="4"/>
    </row>
    <row r="10293" spans="15:54" x14ac:dyDescent="0.4">
      <c r="O10293" s="4"/>
      <c r="P10293" s="4"/>
      <c r="V10293" s="4"/>
      <c r="W10293" s="4"/>
      <c r="AG10293" s="9"/>
      <c r="AT10293" s="4"/>
      <c r="AU10293" s="4"/>
      <c r="BA10293" s="4"/>
      <c r="BB10293" s="4"/>
    </row>
    <row r="10294" spans="15:54" x14ac:dyDescent="0.4">
      <c r="O10294" s="4"/>
      <c r="P10294" s="4"/>
      <c r="V10294" s="4"/>
      <c r="W10294" s="4"/>
      <c r="AG10294" s="9"/>
      <c r="AT10294" s="4"/>
      <c r="AU10294" s="4"/>
      <c r="BA10294" s="4"/>
      <c r="BB10294" s="4"/>
    </row>
    <row r="10295" spans="15:54" x14ac:dyDescent="0.4">
      <c r="O10295" s="4"/>
      <c r="P10295" s="4"/>
      <c r="V10295" s="4"/>
      <c r="W10295" s="4"/>
      <c r="AG10295" s="9"/>
      <c r="AT10295" s="4"/>
      <c r="AU10295" s="4"/>
      <c r="BA10295" s="4"/>
      <c r="BB10295" s="4"/>
    </row>
    <row r="10296" spans="15:54" x14ac:dyDescent="0.4">
      <c r="O10296" s="4"/>
      <c r="P10296" s="4"/>
      <c r="V10296" s="4"/>
      <c r="W10296" s="4"/>
      <c r="AG10296" s="9"/>
      <c r="AT10296" s="4"/>
      <c r="AU10296" s="4"/>
      <c r="BA10296" s="4"/>
      <c r="BB10296" s="4"/>
    </row>
    <row r="10297" spans="15:54" x14ac:dyDescent="0.4">
      <c r="O10297" s="4"/>
      <c r="P10297" s="4"/>
      <c r="V10297" s="4"/>
      <c r="W10297" s="4"/>
      <c r="AG10297" s="9"/>
      <c r="AT10297" s="4"/>
      <c r="AU10297" s="4"/>
      <c r="BA10297" s="4"/>
      <c r="BB10297" s="4"/>
    </row>
    <row r="10298" spans="15:54" x14ac:dyDescent="0.4">
      <c r="O10298" s="4"/>
      <c r="P10298" s="4"/>
      <c r="V10298" s="4"/>
      <c r="W10298" s="4"/>
      <c r="AG10298" s="9"/>
      <c r="AT10298" s="4"/>
      <c r="AU10298" s="4"/>
      <c r="BA10298" s="4"/>
      <c r="BB10298" s="4"/>
    </row>
    <row r="10299" spans="15:54" x14ac:dyDescent="0.4">
      <c r="O10299" s="4"/>
      <c r="P10299" s="4"/>
      <c r="V10299" s="4"/>
      <c r="W10299" s="4"/>
      <c r="AG10299" s="9"/>
      <c r="AT10299" s="4"/>
      <c r="AU10299" s="4"/>
      <c r="BA10299" s="4"/>
      <c r="BB10299" s="4"/>
    </row>
    <row r="10300" spans="15:54" x14ac:dyDescent="0.4">
      <c r="O10300" s="4"/>
      <c r="P10300" s="4"/>
      <c r="V10300" s="4"/>
      <c r="W10300" s="4"/>
      <c r="AG10300" s="9"/>
      <c r="AT10300" s="4"/>
      <c r="AU10300" s="4"/>
      <c r="BA10300" s="4"/>
      <c r="BB10300" s="4"/>
    </row>
    <row r="10301" spans="15:54" x14ac:dyDescent="0.4">
      <c r="O10301" s="4"/>
      <c r="P10301" s="4"/>
      <c r="V10301" s="4"/>
      <c r="W10301" s="4"/>
      <c r="AG10301" s="9"/>
      <c r="AT10301" s="4"/>
      <c r="AU10301" s="4"/>
      <c r="BA10301" s="4"/>
      <c r="BB10301" s="4"/>
    </row>
    <row r="10302" spans="15:54" x14ac:dyDescent="0.4">
      <c r="O10302" s="4"/>
      <c r="P10302" s="4"/>
      <c r="V10302" s="4"/>
      <c r="W10302" s="4"/>
      <c r="AG10302" s="9"/>
      <c r="AT10302" s="4"/>
      <c r="AU10302" s="4"/>
      <c r="BA10302" s="4"/>
      <c r="BB10302" s="4"/>
    </row>
    <row r="10303" spans="15:54" x14ac:dyDescent="0.4">
      <c r="O10303" s="4"/>
      <c r="P10303" s="4"/>
      <c r="V10303" s="4"/>
      <c r="W10303" s="4"/>
      <c r="AG10303" s="9"/>
      <c r="AT10303" s="4"/>
      <c r="AU10303" s="4"/>
      <c r="BA10303" s="4"/>
      <c r="BB10303" s="4"/>
    </row>
    <row r="10304" spans="15:54" x14ac:dyDescent="0.4">
      <c r="O10304" s="4"/>
      <c r="P10304" s="4"/>
      <c r="V10304" s="4"/>
      <c r="W10304" s="4"/>
      <c r="AG10304" s="9"/>
      <c r="AT10304" s="4"/>
      <c r="AU10304" s="4"/>
      <c r="BA10304" s="4"/>
      <c r="BB10304" s="4"/>
    </row>
    <row r="10305" spans="15:54" x14ac:dyDescent="0.4">
      <c r="O10305" s="4"/>
      <c r="P10305" s="4"/>
      <c r="V10305" s="4"/>
      <c r="W10305" s="4"/>
      <c r="AG10305" s="9"/>
      <c r="AT10305" s="4"/>
      <c r="AU10305" s="4"/>
      <c r="BA10305" s="4"/>
      <c r="BB10305" s="4"/>
    </row>
    <row r="10306" spans="15:54" x14ac:dyDescent="0.4">
      <c r="O10306" s="4"/>
      <c r="P10306" s="4"/>
      <c r="V10306" s="4"/>
      <c r="W10306" s="4"/>
      <c r="AG10306" s="9"/>
      <c r="AT10306" s="4"/>
      <c r="AU10306" s="4"/>
      <c r="BA10306" s="4"/>
      <c r="BB10306" s="4"/>
    </row>
    <row r="10307" spans="15:54" x14ac:dyDescent="0.4">
      <c r="O10307" s="4"/>
      <c r="P10307" s="4"/>
      <c r="V10307" s="4"/>
      <c r="W10307" s="4"/>
      <c r="AG10307" s="9"/>
      <c r="AT10307" s="4"/>
      <c r="AU10307" s="4"/>
      <c r="BA10307" s="4"/>
      <c r="BB10307" s="4"/>
    </row>
    <row r="10308" spans="15:54" x14ac:dyDescent="0.4">
      <c r="O10308" s="4"/>
      <c r="P10308" s="4"/>
      <c r="V10308" s="4"/>
      <c r="W10308" s="4"/>
      <c r="AG10308" s="9"/>
      <c r="AT10308" s="4"/>
      <c r="AU10308" s="4"/>
      <c r="BA10308" s="4"/>
      <c r="BB10308" s="4"/>
    </row>
    <row r="10309" spans="15:54" x14ac:dyDescent="0.4">
      <c r="O10309" s="4"/>
      <c r="P10309" s="4"/>
      <c r="V10309" s="4"/>
      <c r="W10309" s="4"/>
      <c r="AG10309" s="9"/>
      <c r="AT10309" s="4"/>
      <c r="AU10309" s="4"/>
      <c r="BA10309" s="4"/>
      <c r="BB10309" s="4"/>
    </row>
    <row r="10310" spans="15:54" x14ac:dyDescent="0.4">
      <c r="O10310" s="4"/>
      <c r="P10310" s="4"/>
      <c r="V10310" s="4"/>
      <c r="W10310" s="4"/>
      <c r="AG10310" s="9"/>
      <c r="AT10310" s="4"/>
      <c r="AU10310" s="4"/>
      <c r="BA10310" s="4"/>
      <c r="BB10310" s="4"/>
    </row>
    <row r="10311" spans="15:54" x14ac:dyDescent="0.4">
      <c r="O10311" s="4"/>
      <c r="P10311" s="4"/>
      <c r="V10311" s="4"/>
      <c r="W10311" s="4"/>
      <c r="AG10311" s="9"/>
      <c r="AT10311" s="4"/>
      <c r="AU10311" s="4"/>
      <c r="BA10311" s="4"/>
      <c r="BB10311" s="4"/>
    </row>
    <row r="10312" spans="15:54" x14ac:dyDescent="0.4">
      <c r="O10312" s="4"/>
      <c r="P10312" s="4"/>
      <c r="V10312" s="4"/>
      <c r="W10312" s="4"/>
      <c r="AG10312" s="9"/>
      <c r="AT10312" s="4"/>
      <c r="AU10312" s="4"/>
      <c r="BA10312" s="4"/>
      <c r="BB10312" s="4"/>
    </row>
    <row r="10313" spans="15:54" x14ac:dyDescent="0.4">
      <c r="O10313" s="4"/>
      <c r="P10313" s="4"/>
      <c r="V10313" s="4"/>
      <c r="W10313" s="4"/>
      <c r="AT10313" s="4"/>
      <c r="AU10313" s="4"/>
      <c r="BA10313" s="4"/>
      <c r="BB10313" s="4"/>
    </row>
    <row r="10314" spans="15:54" x14ac:dyDescent="0.4">
      <c r="O10314" s="4"/>
      <c r="P10314" s="4"/>
      <c r="V10314" s="4"/>
      <c r="W10314" s="4"/>
      <c r="AG10314" s="9"/>
      <c r="AT10314" s="4"/>
      <c r="AU10314" s="4"/>
      <c r="BA10314" s="4"/>
      <c r="BB10314" s="4"/>
    </row>
    <row r="10315" spans="15:54" x14ac:dyDescent="0.4">
      <c r="O10315" s="4"/>
      <c r="P10315" s="4"/>
      <c r="V10315" s="4"/>
      <c r="W10315" s="4"/>
      <c r="AG10315" s="9"/>
      <c r="AT10315" s="4"/>
      <c r="AU10315" s="4"/>
      <c r="BA10315" s="4"/>
      <c r="BB10315" s="4"/>
    </row>
    <row r="10316" spans="15:54" x14ac:dyDescent="0.4">
      <c r="O10316" s="4"/>
      <c r="P10316" s="4"/>
      <c r="V10316" s="4"/>
      <c r="W10316" s="4"/>
      <c r="AG10316" s="9"/>
      <c r="AT10316" s="4"/>
      <c r="AU10316" s="4"/>
      <c r="BA10316" s="4"/>
      <c r="BB10316" s="4"/>
    </row>
    <row r="10317" spans="15:54" x14ac:dyDescent="0.4">
      <c r="O10317" s="4"/>
      <c r="P10317" s="4"/>
      <c r="V10317" s="4"/>
      <c r="W10317" s="4"/>
      <c r="AG10317" s="9"/>
      <c r="AT10317" s="4"/>
      <c r="AU10317" s="4"/>
      <c r="BA10317" s="4"/>
      <c r="BB10317" s="4"/>
    </row>
    <row r="10318" spans="15:54" x14ac:dyDescent="0.4">
      <c r="O10318" s="4"/>
      <c r="P10318" s="4"/>
      <c r="V10318" s="4"/>
      <c r="W10318" s="4"/>
      <c r="AG10318" s="9"/>
      <c r="AT10318" s="4"/>
      <c r="AU10318" s="4"/>
      <c r="BA10318" s="4"/>
      <c r="BB10318" s="4"/>
    </row>
    <row r="10319" spans="15:54" x14ac:dyDescent="0.4">
      <c r="O10319" s="4"/>
      <c r="P10319" s="4"/>
      <c r="V10319" s="4"/>
      <c r="W10319" s="4"/>
      <c r="AG10319" s="9"/>
      <c r="AT10319" s="4"/>
      <c r="AU10319" s="4"/>
      <c r="BA10319" s="4"/>
      <c r="BB10319" s="4"/>
    </row>
    <row r="10320" spans="15:54" x14ac:dyDescent="0.4">
      <c r="O10320" s="4"/>
      <c r="P10320" s="4"/>
      <c r="V10320" s="4"/>
      <c r="W10320" s="4"/>
      <c r="AG10320" s="9"/>
      <c r="AT10320" s="4"/>
      <c r="AU10320" s="4"/>
      <c r="BA10320" s="4"/>
      <c r="BB10320" s="4"/>
    </row>
    <row r="10321" spans="15:54" x14ac:dyDescent="0.4">
      <c r="O10321" s="4"/>
      <c r="P10321" s="4"/>
      <c r="V10321" s="4"/>
      <c r="W10321" s="4"/>
      <c r="AG10321" s="9"/>
      <c r="AT10321" s="4"/>
      <c r="AU10321" s="4"/>
      <c r="BA10321" s="4"/>
      <c r="BB10321" s="4"/>
    </row>
    <row r="10322" spans="15:54" x14ac:dyDescent="0.4">
      <c r="O10322" s="4"/>
      <c r="P10322" s="4"/>
      <c r="V10322" s="4"/>
      <c r="W10322" s="4"/>
      <c r="AG10322" s="9"/>
      <c r="AT10322" s="4"/>
      <c r="AU10322" s="4"/>
      <c r="BA10322" s="4"/>
      <c r="BB10322" s="4"/>
    </row>
    <row r="10323" spans="15:54" x14ac:dyDescent="0.4">
      <c r="O10323" s="4"/>
      <c r="P10323" s="4"/>
      <c r="V10323" s="4"/>
      <c r="W10323" s="4"/>
      <c r="AG10323" s="9"/>
      <c r="AT10323" s="4"/>
      <c r="AU10323" s="4"/>
      <c r="BA10323" s="4"/>
      <c r="BB10323" s="4"/>
    </row>
    <row r="10324" spans="15:54" x14ac:dyDescent="0.4">
      <c r="O10324" s="4"/>
      <c r="P10324" s="4"/>
      <c r="V10324" s="4"/>
      <c r="W10324" s="4"/>
      <c r="AG10324" s="9"/>
      <c r="AT10324" s="4"/>
      <c r="AU10324" s="4"/>
      <c r="BA10324" s="4"/>
      <c r="BB10324" s="4"/>
    </row>
    <row r="10325" spans="15:54" x14ac:dyDescent="0.4">
      <c r="O10325" s="4"/>
      <c r="P10325" s="4"/>
      <c r="V10325" s="4"/>
      <c r="W10325" s="4"/>
      <c r="AG10325" s="9"/>
      <c r="AT10325" s="4"/>
      <c r="AU10325" s="4"/>
      <c r="BA10325" s="4"/>
      <c r="BB10325" s="4"/>
    </row>
    <row r="10326" spans="15:54" x14ac:dyDescent="0.4">
      <c r="O10326" s="4"/>
      <c r="P10326" s="4"/>
      <c r="V10326" s="4"/>
      <c r="W10326" s="4"/>
      <c r="AG10326" s="9"/>
      <c r="AT10326" s="4"/>
      <c r="AU10326" s="4"/>
      <c r="BA10326" s="4"/>
      <c r="BB10326" s="4"/>
    </row>
    <row r="10327" spans="15:54" x14ac:dyDescent="0.4">
      <c r="O10327" s="4"/>
      <c r="P10327" s="4"/>
      <c r="V10327" s="4"/>
      <c r="W10327" s="4"/>
      <c r="AG10327" s="9"/>
      <c r="AT10327" s="4"/>
      <c r="AU10327" s="4"/>
      <c r="BA10327" s="4"/>
      <c r="BB10327" s="4"/>
    </row>
    <row r="10328" spans="15:54" x14ac:dyDescent="0.4">
      <c r="O10328" s="4"/>
      <c r="P10328" s="4"/>
      <c r="V10328" s="4"/>
      <c r="W10328" s="4"/>
      <c r="AG10328" s="9"/>
      <c r="AT10328" s="4"/>
      <c r="AU10328" s="4"/>
      <c r="BA10328" s="4"/>
      <c r="BB10328" s="4"/>
    </row>
    <row r="10329" spans="15:54" x14ac:dyDescent="0.4">
      <c r="O10329" s="4"/>
      <c r="P10329" s="4"/>
      <c r="V10329" s="4"/>
      <c r="W10329" s="4"/>
      <c r="AG10329" s="9"/>
      <c r="AT10329" s="4"/>
      <c r="AU10329" s="4"/>
      <c r="BA10329" s="4"/>
      <c r="BB10329" s="4"/>
    </row>
    <row r="10330" spans="15:54" x14ac:dyDescent="0.4">
      <c r="O10330" s="4"/>
      <c r="P10330" s="4"/>
      <c r="V10330" s="4"/>
      <c r="W10330" s="4"/>
      <c r="AG10330" s="9"/>
      <c r="AT10330" s="4"/>
      <c r="AU10330" s="4"/>
      <c r="BA10330" s="4"/>
      <c r="BB10330" s="4"/>
    </row>
    <row r="10331" spans="15:54" x14ac:dyDescent="0.4">
      <c r="O10331" s="4"/>
      <c r="P10331" s="4"/>
      <c r="V10331" s="4"/>
      <c r="W10331" s="4"/>
      <c r="AG10331" s="9"/>
      <c r="AT10331" s="4"/>
      <c r="AU10331" s="4"/>
      <c r="BA10331" s="4"/>
      <c r="BB10331" s="4"/>
    </row>
    <row r="10332" spans="15:54" x14ac:dyDescent="0.4">
      <c r="O10332" s="4"/>
      <c r="P10332" s="4"/>
      <c r="V10332" s="4"/>
      <c r="W10332" s="4"/>
      <c r="AG10332" s="9"/>
      <c r="AT10332" s="4"/>
      <c r="AU10332" s="4"/>
      <c r="BA10332" s="4"/>
      <c r="BB10332" s="4"/>
    </row>
    <row r="10333" spans="15:54" x14ac:dyDescent="0.4">
      <c r="O10333" s="4"/>
      <c r="P10333" s="4"/>
      <c r="V10333" s="4"/>
      <c r="W10333" s="4"/>
      <c r="AT10333" s="4"/>
      <c r="AU10333" s="4"/>
      <c r="BA10333" s="4"/>
      <c r="BB10333" s="4"/>
    </row>
    <row r="10334" spans="15:54" x14ac:dyDescent="0.4">
      <c r="O10334" s="4"/>
      <c r="P10334" s="4"/>
      <c r="V10334" s="4"/>
      <c r="W10334" s="4"/>
      <c r="AG10334" s="9"/>
      <c r="AT10334" s="4"/>
      <c r="AU10334" s="4"/>
      <c r="BA10334" s="4"/>
      <c r="BB10334" s="4"/>
    </row>
    <row r="10335" spans="15:54" x14ac:dyDescent="0.4">
      <c r="O10335" s="4"/>
      <c r="P10335" s="4"/>
      <c r="V10335" s="4"/>
      <c r="W10335" s="4"/>
      <c r="AG10335" s="9"/>
      <c r="AT10335" s="4"/>
      <c r="AU10335" s="4"/>
      <c r="BA10335" s="4"/>
      <c r="BB10335" s="4"/>
    </row>
    <row r="10336" spans="15:54" x14ac:dyDescent="0.4">
      <c r="O10336" s="4"/>
      <c r="P10336" s="4"/>
      <c r="V10336" s="4"/>
      <c r="W10336" s="4"/>
      <c r="AG10336" s="9"/>
      <c r="AT10336" s="4"/>
      <c r="AU10336" s="4"/>
      <c r="BA10336" s="4"/>
      <c r="BB10336" s="4"/>
    </row>
    <row r="10337" spans="15:54" x14ac:dyDescent="0.4">
      <c r="O10337" s="4"/>
      <c r="P10337" s="4"/>
      <c r="V10337" s="4"/>
      <c r="W10337" s="4"/>
      <c r="AG10337" s="9"/>
      <c r="AT10337" s="4"/>
      <c r="AU10337" s="4"/>
      <c r="BA10337" s="4"/>
      <c r="BB10337" s="4"/>
    </row>
    <row r="10338" spans="15:54" x14ac:dyDescent="0.4">
      <c r="O10338" s="4"/>
      <c r="P10338" s="4"/>
      <c r="V10338" s="4"/>
      <c r="W10338" s="4"/>
      <c r="AG10338" s="9"/>
      <c r="AT10338" s="4"/>
      <c r="AU10338" s="4"/>
      <c r="BA10338" s="4"/>
      <c r="BB10338" s="4"/>
    </row>
    <row r="10339" spans="15:54" x14ac:dyDescent="0.4">
      <c r="O10339" s="4"/>
      <c r="P10339" s="4"/>
      <c r="V10339" s="4"/>
      <c r="W10339" s="4"/>
      <c r="AG10339" s="9"/>
      <c r="AT10339" s="4"/>
      <c r="AU10339" s="4"/>
      <c r="BA10339" s="4"/>
      <c r="BB10339" s="4"/>
    </row>
    <row r="10340" spans="15:54" x14ac:dyDescent="0.4">
      <c r="O10340" s="4"/>
      <c r="P10340" s="4"/>
      <c r="V10340" s="4"/>
      <c r="W10340" s="4"/>
      <c r="AG10340" s="9"/>
      <c r="AT10340" s="4"/>
      <c r="AU10340" s="4"/>
      <c r="BA10340" s="4"/>
      <c r="BB10340" s="4"/>
    </row>
    <row r="10341" spans="15:54" x14ac:dyDescent="0.4">
      <c r="O10341" s="4"/>
      <c r="P10341" s="4"/>
      <c r="V10341" s="4"/>
      <c r="W10341" s="4"/>
      <c r="AG10341" s="9"/>
      <c r="AT10341" s="4"/>
      <c r="AU10341" s="4"/>
      <c r="BA10341" s="4"/>
      <c r="BB10341" s="4"/>
    </row>
    <row r="10342" spans="15:54" x14ac:dyDescent="0.4">
      <c r="O10342" s="4"/>
      <c r="P10342" s="4"/>
      <c r="V10342" s="4"/>
      <c r="W10342" s="4"/>
      <c r="AG10342" s="9"/>
      <c r="AT10342" s="4"/>
      <c r="AU10342" s="4"/>
      <c r="BA10342" s="4"/>
      <c r="BB10342" s="4"/>
    </row>
    <row r="10343" spans="15:54" x14ac:dyDescent="0.4">
      <c r="O10343" s="4"/>
      <c r="P10343" s="4"/>
      <c r="V10343" s="4"/>
      <c r="W10343" s="4"/>
      <c r="AG10343" s="9"/>
      <c r="AT10343" s="4"/>
      <c r="AU10343" s="4"/>
      <c r="BA10343" s="4"/>
      <c r="BB10343" s="4"/>
    </row>
    <row r="10344" spans="15:54" x14ac:dyDescent="0.4">
      <c r="O10344" s="4"/>
      <c r="P10344" s="4"/>
      <c r="V10344" s="4"/>
      <c r="W10344" s="4"/>
      <c r="AG10344" s="9"/>
      <c r="AT10344" s="4"/>
      <c r="AU10344" s="4"/>
      <c r="BA10344" s="4"/>
      <c r="BB10344" s="4"/>
    </row>
    <row r="10345" spans="15:54" x14ac:dyDescent="0.4">
      <c r="O10345" s="4"/>
      <c r="P10345" s="4"/>
      <c r="V10345" s="4"/>
      <c r="W10345" s="4"/>
      <c r="AG10345" s="9"/>
      <c r="AT10345" s="4"/>
      <c r="AU10345" s="4"/>
      <c r="BA10345" s="4"/>
      <c r="BB10345" s="4"/>
    </row>
    <row r="10346" spans="15:54" x14ac:dyDescent="0.4">
      <c r="O10346" s="4"/>
      <c r="P10346" s="4"/>
      <c r="V10346" s="4"/>
      <c r="W10346" s="4"/>
      <c r="AG10346" s="9"/>
      <c r="AT10346" s="4"/>
      <c r="AU10346" s="4"/>
      <c r="BA10346" s="4"/>
      <c r="BB10346" s="4"/>
    </row>
    <row r="10347" spans="15:54" x14ac:dyDescent="0.4">
      <c r="O10347" s="4"/>
      <c r="P10347" s="4"/>
      <c r="V10347" s="4"/>
      <c r="W10347" s="4"/>
      <c r="AG10347" s="9"/>
      <c r="AT10347" s="4"/>
      <c r="AU10347" s="4"/>
      <c r="BA10347" s="4"/>
      <c r="BB10347" s="4"/>
    </row>
    <row r="10348" spans="15:54" x14ac:dyDescent="0.4">
      <c r="O10348" s="4"/>
      <c r="P10348" s="4"/>
      <c r="V10348" s="4"/>
      <c r="W10348" s="4"/>
      <c r="AG10348" s="9"/>
      <c r="AT10348" s="4"/>
      <c r="AU10348" s="4"/>
      <c r="BA10348" s="4"/>
      <c r="BB10348" s="4"/>
    </row>
    <row r="10349" spans="15:54" x14ac:dyDescent="0.4">
      <c r="O10349" s="4"/>
      <c r="P10349" s="4"/>
      <c r="V10349" s="4"/>
      <c r="W10349" s="4"/>
      <c r="AG10349" s="9"/>
      <c r="AT10349" s="4"/>
      <c r="AU10349" s="4"/>
      <c r="BA10349" s="4"/>
      <c r="BB10349" s="4"/>
    </row>
    <row r="10350" spans="15:54" x14ac:dyDescent="0.4">
      <c r="O10350" s="4"/>
      <c r="P10350" s="4"/>
      <c r="V10350" s="4"/>
      <c r="W10350" s="4"/>
      <c r="AG10350" s="9"/>
      <c r="AT10350" s="4"/>
      <c r="AU10350" s="4"/>
      <c r="BA10350" s="4"/>
      <c r="BB10350" s="4"/>
    </row>
    <row r="10351" spans="15:54" x14ac:dyDescent="0.4">
      <c r="O10351" s="4"/>
      <c r="P10351" s="4"/>
      <c r="V10351" s="4"/>
      <c r="W10351" s="4"/>
      <c r="AG10351" s="9"/>
      <c r="AT10351" s="4"/>
      <c r="AU10351" s="4"/>
      <c r="BA10351" s="4"/>
      <c r="BB10351" s="4"/>
    </row>
    <row r="10352" spans="15:54" x14ac:dyDescent="0.4">
      <c r="O10352" s="4"/>
      <c r="P10352" s="4"/>
      <c r="V10352" s="4"/>
      <c r="W10352" s="4"/>
      <c r="AG10352" s="9"/>
      <c r="AT10352" s="4"/>
      <c r="AU10352" s="4"/>
      <c r="BA10352" s="4"/>
      <c r="BB10352" s="4"/>
    </row>
    <row r="10353" spans="15:54" x14ac:dyDescent="0.4">
      <c r="O10353" s="4"/>
      <c r="P10353" s="4"/>
      <c r="V10353" s="4"/>
      <c r="W10353" s="4"/>
      <c r="AG10353" s="9"/>
      <c r="AT10353" s="4"/>
      <c r="AU10353" s="4"/>
      <c r="BA10353" s="4"/>
      <c r="BB10353" s="4"/>
    </row>
    <row r="10354" spans="15:54" x14ac:dyDescent="0.4">
      <c r="O10354" s="4"/>
      <c r="P10354" s="4"/>
      <c r="V10354" s="4"/>
      <c r="W10354" s="4"/>
      <c r="AG10354" s="9"/>
      <c r="AT10354" s="4"/>
      <c r="AU10354" s="4"/>
      <c r="BA10354" s="4"/>
      <c r="BB10354" s="4"/>
    </row>
    <row r="10355" spans="15:54" x14ac:dyDescent="0.4">
      <c r="O10355" s="4"/>
      <c r="P10355" s="4"/>
      <c r="V10355" s="4"/>
      <c r="W10355" s="4"/>
      <c r="AG10355" s="9"/>
      <c r="AT10355" s="4"/>
      <c r="AU10355" s="4"/>
      <c r="BA10355" s="4"/>
      <c r="BB10355" s="4"/>
    </row>
    <row r="10356" spans="15:54" x14ac:dyDescent="0.4">
      <c r="O10356" s="4"/>
      <c r="P10356" s="4"/>
      <c r="V10356" s="4"/>
      <c r="W10356" s="4"/>
      <c r="AG10356" s="9"/>
      <c r="AT10356" s="4"/>
      <c r="AU10356" s="4"/>
      <c r="BA10356" s="4"/>
      <c r="BB10356" s="4"/>
    </row>
    <row r="10357" spans="15:54" x14ac:dyDescent="0.4">
      <c r="O10357" s="4"/>
      <c r="P10357" s="4"/>
      <c r="V10357" s="4"/>
      <c r="W10357" s="4"/>
      <c r="AG10357" s="9"/>
      <c r="AT10357" s="4"/>
      <c r="AU10357" s="4"/>
      <c r="BA10357" s="4"/>
      <c r="BB10357" s="4"/>
    </row>
    <row r="10358" spans="15:54" x14ac:dyDescent="0.4">
      <c r="O10358" s="4"/>
      <c r="P10358" s="4"/>
      <c r="V10358" s="4"/>
      <c r="W10358" s="4"/>
      <c r="AG10358" s="9"/>
      <c r="AT10358" s="4"/>
      <c r="AU10358" s="4"/>
      <c r="BA10358" s="4"/>
      <c r="BB10358" s="4"/>
    </row>
    <row r="10359" spans="15:54" x14ac:dyDescent="0.4">
      <c r="O10359" s="4"/>
      <c r="P10359" s="4"/>
      <c r="V10359" s="4"/>
      <c r="W10359" s="4"/>
      <c r="AG10359" s="9"/>
      <c r="AT10359" s="4"/>
      <c r="AU10359" s="4"/>
      <c r="BA10359" s="4"/>
      <c r="BB10359" s="4"/>
    </row>
    <row r="10360" spans="15:54" x14ac:dyDescent="0.4">
      <c r="O10360" s="4"/>
      <c r="P10360" s="4"/>
      <c r="V10360" s="4"/>
      <c r="W10360" s="4"/>
      <c r="AG10360" s="9"/>
      <c r="AT10360" s="4"/>
      <c r="AU10360" s="4"/>
      <c r="BA10360" s="4"/>
      <c r="BB10360" s="4"/>
    </row>
    <row r="10361" spans="15:54" x14ac:dyDescent="0.4">
      <c r="O10361" s="4"/>
      <c r="P10361" s="4"/>
      <c r="V10361" s="4"/>
      <c r="W10361" s="4"/>
      <c r="AG10361" s="9"/>
      <c r="AT10361" s="4"/>
      <c r="AU10361" s="4"/>
      <c r="BA10361" s="4"/>
      <c r="BB10361" s="4"/>
    </row>
    <row r="10362" spans="15:54" x14ac:dyDescent="0.4">
      <c r="O10362" s="4"/>
      <c r="P10362" s="4"/>
      <c r="V10362" s="4"/>
      <c r="W10362" s="4"/>
      <c r="AG10362" s="9"/>
      <c r="AT10362" s="4"/>
      <c r="AU10362" s="4"/>
      <c r="BA10362" s="4"/>
      <c r="BB10362" s="4"/>
    </row>
    <row r="10363" spans="15:54" x14ac:dyDescent="0.4">
      <c r="O10363" s="4"/>
      <c r="P10363" s="4"/>
      <c r="V10363" s="4"/>
      <c r="W10363" s="4"/>
      <c r="AG10363" s="9"/>
      <c r="AT10363" s="4"/>
      <c r="AU10363" s="4"/>
      <c r="BA10363" s="4"/>
      <c r="BB10363" s="4"/>
    </row>
    <row r="10364" spans="15:54" x14ac:dyDescent="0.4">
      <c r="O10364" s="4"/>
      <c r="P10364" s="4"/>
      <c r="V10364" s="4"/>
      <c r="W10364" s="4"/>
      <c r="AG10364" s="9"/>
      <c r="AT10364" s="4"/>
      <c r="AU10364" s="4"/>
      <c r="BA10364" s="4"/>
      <c r="BB10364" s="4"/>
    </row>
    <row r="10365" spans="15:54" x14ac:dyDescent="0.4">
      <c r="O10365" s="4"/>
      <c r="P10365" s="4"/>
      <c r="V10365" s="4"/>
      <c r="W10365" s="4"/>
      <c r="AG10365" s="9"/>
      <c r="AT10365" s="4"/>
      <c r="AU10365" s="4"/>
      <c r="BA10365" s="4"/>
      <c r="BB10365" s="4"/>
    </row>
    <row r="10366" spans="15:54" x14ac:dyDescent="0.4">
      <c r="O10366" s="4"/>
      <c r="P10366" s="4"/>
      <c r="V10366" s="4"/>
      <c r="W10366" s="4"/>
      <c r="AG10366" s="9"/>
      <c r="AT10366" s="4"/>
      <c r="AU10366" s="4"/>
      <c r="BA10366" s="4"/>
      <c r="BB10366" s="4"/>
    </row>
    <row r="10367" spans="15:54" x14ac:dyDescent="0.4">
      <c r="O10367" s="4"/>
      <c r="P10367" s="4"/>
      <c r="V10367" s="4"/>
      <c r="W10367" s="4"/>
      <c r="AG10367" s="9"/>
      <c r="AT10367" s="4"/>
      <c r="AU10367" s="4"/>
      <c r="BA10367" s="4"/>
      <c r="BB10367" s="4"/>
    </row>
    <row r="10368" spans="15:54" x14ac:dyDescent="0.4">
      <c r="O10368" s="4"/>
      <c r="P10368" s="4"/>
      <c r="V10368" s="4"/>
      <c r="W10368" s="4"/>
      <c r="AG10368" s="9"/>
      <c r="AT10368" s="4"/>
      <c r="AU10368" s="4"/>
      <c r="BA10368" s="4"/>
      <c r="BB10368" s="4"/>
    </row>
    <row r="10369" spans="15:54" x14ac:dyDescent="0.4">
      <c r="O10369" s="4"/>
      <c r="P10369" s="4"/>
      <c r="V10369" s="4"/>
      <c r="W10369" s="4"/>
      <c r="AG10369" s="9"/>
      <c r="AT10369" s="4"/>
      <c r="AU10369" s="4"/>
      <c r="BA10369" s="4"/>
      <c r="BB10369" s="4"/>
    </row>
    <row r="10370" spans="15:54" x14ac:dyDescent="0.4">
      <c r="O10370" s="4"/>
      <c r="P10370" s="4"/>
      <c r="V10370" s="4"/>
      <c r="W10370" s="4"/>
      <c r="AG10370" s="9"/>
      <c r="AT10370" s="4"/>
      <c r="AU10370" s="4"/>
      <c r="BA10370" s="4"/>
      <c r="BB10370" s="4"/>
    </row>
    <row r="10371" spans="15:54" x14ac:dyDescent="0.4">
      <c r="O10371" s="4"/>
      <c r="P10371" s="4"/>
      <c r="V10371" s="4"/>
      <c r="W10371" s="4"/>
      <c r="AG10371" s="9"/>
      <c r="AT10371" s="4"/>
      <c r="AU10371" s="4"/>
      <c r="BA10371" s="4"/>
      <c r="BB10371" s="4"/>
    </row>
    <row r="10372" spans="15:54" x14ac:dyDescent="0.4">
      <c r="O10372" s="4"/>
      <c r="P10372" s="4"/>
      <c r="V10372" s="4"/>
      <c r="W10372" s="4"/>
      <c r="AG10372" s="9"/>
      <c r="AT10372" s="4"/>
      <c r="AU10372" s="4"/>
      <c r="BA10372" s="4"/>
      <c r="BB10372" s="4"/>
    </row>
    <row r="10373" spans="15:54" x14ac:dyDescent="0.4">
      <c r="O10373" s="4"/>
      <c r="P10373" s="4"/>
      <c r="V10373" s="4"/>
      <c r="W10373" s="4"/>
      <c r="AG10373" s="9"/>
      <c r="AT10373" s="4"/>
      <c r="AU10373" s="4"/>
      <c r="BA10373" s="4"/>
      <c r="BB10373" s="4"/>
    </row>
    <row r="10374" spans="15:54" x14ac:dyDescent="0.4">
      <c r="O10374" s="4"/>
      <c r="P10374" s="4"/>
      <c r="V10374" s="4"/>
      <c r="W10374" s="4"/>
      <c r="AG10374" s="9"/>
      <c r="AT10374" s="4"/>
      <c r="AU10374" s="4"/>
      <c r="BA10374" s="4"/>
      <c r="BB10374" s="4"/>
    </row>
    <row r="10375" spans="15:54" x14ac:dyDescent="0.4">
      <c r="O10375" s="4"/>
      <c r="P10375" s="4"/>
      <c r="V10375" s="4"/>
      <c r="W10375" s="4"/>
      <c r="AG10375" s="9"/>
      <c r="AT10375" s="4"/>
      <c r="AU10375" s="4"/>
      <c r="BA10375" s="4"/>
      <c r="BB10375" s="4"/>
    </row>
    <row r="10376" spans="15:54" x14ac:dyDescent="0.4">
      <c r="O10376" s="4"/>
      <c r="P10376" s="4"/>
      <c r="V10376" s="4"/>
      <c r="W10376" s="4"/>
      <c r="AG10376" s="9"/>
      <c r="AT10376" s="4"/>
      <c r="AU10376" s="4"/>
      <c r="BA10376" s="4"/>
      <c r="BB10376" s="4"/>
    </row>
    <row r="10377" spans="15:54" x14ac:dyDescent="0.4">
      <c r="O10377" s="4"/>
      <c r="P10377" s="4"/>
      <c r="V10377" s="4"/>
      <c r="W10377" s="4"/>
      <c r="AG10377" s="9"/>
      <c r="AT10377" s="4"/>
      <c r="AU10377" s="4"/>
      <c r="BA10377" s="4"/>
      <c r="BB10377" s="4"/>
    </row>
    <row r="10378" spans="15:54" x14ac:dyDescent="0.4">
      <c r="O10378" s="4"/>
      <c r="P10378" s="4"/>
      <c r="V10378" s="4"/>
      <c r="W10378" s="4"/>
      <c r="AG10378" s="9"/>
      <c r="AT10378" s="4"/>
      <c r="AU10378" s="4"/>
      <c r="BA10378" s="4"/>
      <c r="BB10378" s="4"/>
    </row>
    <row r="10379" spans="15:54" x14ac:dyDescent="0.4">
      <c r="O10379" s="4"/>
      <c r="P10379" s="4"/>
      <c r="V10379" s="4"/>
      <c r="W10379" s="4"/>
      <c r="AG10379" s="9"/>
      <c r="AT10379" s="4"/>
      <c r="AU10379" s="4"/>
      <c r="BA10379" s="4"/>
      <c r="BB10379" s="4"/>
    </row>
    <row r="10380" spans="15:54" x14ac:dyDescent="0.4">
      <c r="O10380" s="4"/>
      <c r="P10380" s="4"/>
      <c r="V10380" s="4"/>
      <c r="W10380" s="4"/>
      <c r="AG10380" s="9"/>
      <c r="AT10380" s="4"/>
      <c r="AU10380" s="4"/>
      <c r="BA10380" s="4"/>
      <c r="BB10380" s="4"/>
    </row>
    <row r="10381" spans="15:54" x14ac:dyDescent="0.4">
      <c r="O10381" s="4"/>
      <c r="P10381" s="4"/>
      <c r="V10381" s="4"/>
      <c r="W10381" s="4"/>
      <c r="AG10381" s="9"/>
      <c r="AT10381" s="4"/>
      <c r="AU10381" s="4"/>
      <c r="BA10381" s="4"/>
      <c r="BB10381" s="4"/>
    </row>
    <row r="10382" spans="15:54" x14ac:dyDescent="0.4">
      <c r="O10382" s="4"/>
      <c r="P10382" s="4"/>
      <c r="V10382" s="4"/>
      <c r="W10382" s="4"/>
      <c r="AG10382" s="9"/>
      <c r="AT10382" s="4"/>
      <c r="AU10382" s="4"/>
      <c r="BA10382" s="4"/>
      <c r="BB10382" s="4"/>
    </row>
    <row r="10383" spans="15:54" x14ac:dyDescent="0.4">
      <c r="O10383" s="4"/>
      <c r="P10383" s="4"/>
      <c r="V10383" s="4"/>
      <c r="W10383" s="4"/>
      <c r="AG10383" s="9"/>
      <c r="AT10383" s="4"/>
      <c r="AU10383" s="4"/>
      <c r="BA10383" s="4"/>
      <c r="BB10383" s="4"/>
    </row>
    <row r="10384" spans="15:54" x14ac:dyDescent="0.4">
      <c r="O10384" s="4"/>
      <c r="P10384" s="4"/>
      <c r="V10384" s="4"/>
      <c r="W10384" s="4"/>
      <c r="AG10384" s="9"/>
      <c r="AT10384" s="4"/>
      <c r="AU10384" s="4"/>
      <c r="BA10384" s="4"/>
      <c r="BB10384" s="4"/>
    </row>
    <row r="10385" spans="15:54" x14ac:dyDescent="0.4">
      <c r="O10385" s="4"/>
      <c r="P10385" s="4"/>
      <c r="V10385" s="4"/>
      <c r="W10385" s="4"/>
      <c r="AG10385" s="9"/>
      <c r="AT10385" s="4"/>
      <c r="AU10385" s="4"/>
      <c r="BA10385" s="4"/>
      <c r="BB10385" s="4"/>
    </row>
    <row r="10386" spans="15:54" x14ac:dyDescent="0.4">
      <c r="O10386" s="4"/>
      <c r="P10386" s="4"/>
      <c r="V10386" s="4"/>
      <c r="W10386" s="4"/>
      <c r="AG10386" s="9"/>
      <c r="AT10386" s="4"/>
      <c r="AU10386" s="4"/>
      <c r="BA10386" s="4"/>
      <c r="BB10386" s="4"/>
    </row>
    <row r="10387" spans="15:54" x14ac:dyDescent="0.4">
      <c r="O10387" s="4"/>
      <c r="P10387" s="4"/>
      <c r="V10387" s="4"/>
      <c r="W10387" s="4"/>
      <c r="AG10387" s="9"/>
      <c r="AT10387" s="4"/>
      <c r="AU10387" s="4"/>
      <c r="BA10387" s="4"/>
      <c r="BB10387" s="4"/>
    </row>
    <row r="10388" spans="15:54" x14ac:dyDescent="0.4">
      <c r="O10388" s="4"/>
      <c r="P10388" s="4"/>
      <c r="V10388" s="4"/>
      <c r="W10388" s="4"/>
      <c r="AG10388" s="9"/>
      <c r="AT10388" s="4"/>
      <c r="AU10388" s="4"/>
      <c r="BA10388" s="4"/>
      <c r="BB10388" s="4"/>
    </row>
    <row r="10389" spans="15:54" x14ac:dyDescent="0.4">
      <c r="O10389" s="4"/>
      <c r="P10389" s="4"/>
      <c r="V10389" s="4"/>
      <c r="W10389" s="4"/>
      <c r="AG10389" s="9"/>
      <c r="AT10389" s="4"/>
      <c r="AU10389" s="4"/>
      <c r="BA10389" s="4"/>
      <c r="BB10389" s="4"/>
    </row>
    <row r="10390" spans="15:54" x14ac:dyDescent="0.4">
      <c r="O10390" s="4"/>
      <c r="P10390" s="4"/>
      <c r="V10390" s="4"/>
      <c r="W10390" s="4"/>
      <c r="AG10390" s="9"/>
      <c r="AT10390" s="4"/>
      <c r="AU10390" s="4"/>
      <c r="BA10390" s="4"/>
      <c r="BB10390" s="4"/>
    </row>
    <row r="10391" spans="15:54" x14ac:dyDescent="0.4">
      <c r="O10391" s="4"/>
      <c r="P10391" s="4"/>
      <c r="V10391" s="4"/>
      <c r="W10391" s="4"/>
      <c r="AG10391" s="9"/>
      <c r="AT10391" s="4"/>
      <c r="AU10391" s="4"/>
      <c r="BA10391" s="4"/>
      <c r="BB10391" s="4"/>
    </row>
    <row r="10392" spans="15:54" x14ac:dyDescent="0.4">
      <c r="O10392" s="4"/>
      <c r="P10392" s="4"/>
      <c r="V10392" s="4"/>
      <c r="W10392" s="4"/>
      <c r="AG10392" s="9"/>
      <c r="AT10392" s="4"/>
      <c r="AU10392" s="4"/>
      <c r="BA10392" s="4"/>
      <c r="BB10392" s="4"/>
    </row>
    <row r="10393" spans="15:54" x14ac:dyDescent="0.4">
      <c r="O10393" s="4"/>
      <c r="P10393" s="4"/>
      <c r="V10393" s="4"/>
      <c r="W10393" s="4"/>
      <c r="AG10393" s="9"/>
      <c r="AT10393" s="4"/>
      <c r="AU10393" s="4"/>
      <c r="BA10393" s="4"/>
      <c r="BB10393" s="4"/>
    </row>
    <row r="10394" spans="15:54" x14ac:dyDescent="0.4">
      <c r="O10394" s="4"/>
      <c r="P10394" s="4"/>
      <c r="V10394" s="4"/>
      <c r="W10394" s="4"/>
      <c r="AT10394" s="4"/>
      <c r="AU10394" s="4"/>
      <c r="BA10394" s="4"/>
      <c r="BB10394" s="4"/>
    </row>
    <row r="10395" spans="15:54" x14ac:dyDescent="0.4">
      <c r="O10395" s="4"/>
      <c r="P10395" s="4"/>
      <c r="V10395" s="4"/>
      <c r="W10395" s="4"/>
      <c r="AG10395" s="9"/>
      <c r="AT10395" s="4"/>
      <c r="AU10395" s="4"/>
      <c r="BA10395" s="4"/>
      <c r="BB10395" s="4"/>
    </row>
    <row r="10396" spans="15:54" x14ac:dyDescent="0.4">
      <c r="O10396" s="4"/>
      <c r="P10396" s="4"/>
      <c r="V10396" s="4"/>
      <c r="W10396" s="4"/>
      <c r="AG10396" s="9"/>
      <c r="AT10396" s="4"/>
      <c r="AU10396" s="4"/>
      <c r="BA10396" s="4"/>
      <c r="BB10396" s="4"/>
    </row>
    <row r="10397" spans="15:54" x14ac:dyDescent="0.4">
      <c r="O10397" s="4"/>
      <c r="P10397" s="4"/>
      <c r="V10397" s="4"/>
      <c r="W10397" s="4"/>
      <c r="AG10397" s="9"/>
      <c r="AT10397" s="4"/>
      <c r="AU10397" s="4"/>
      <c r="BA10397" s="4"/>
      <c r="BB10397" s="4"/>
    </row>
    <row r="10398" spans="15:54" x14ac:dyDescent="0.4">
      <c r="O10398" s="4"/>
      <c r="P10398" s="4"/>
      <c r="V10398" s="4"/>
      <c r="W10398" s="4"/>
      <c r="AG10398" s="9"/>
      <c r="AT10398" s="4"/>
      <c r="AU10398" s="4"/>
      <c r="BA10398" s="4"/>
      <c r="BB10398" s="4"/>
    </row>
    <row r="10399" spans="15:54" x14ac:dyDescent="0.4">
      <c r="O10399" s="4"/>
      <c r="P10399" s="4"/>
      <c r="V10399" s="4"/>
      <c r="W10399" s="4"/>
      <c r="AG10399" s="9"/>
      <c r="AT10399" s="4"/>
      <c r="AU10399" s="4"/>
      <c r="BA10399" s="4"/>
      <c r="BB10399" s="4"/>
    </row>
    <row r="10400" spans="15:54" x14ac:dyDescent="0.4">
      <c r="O10400" s="4"/>
      <c r="P10400" s="4"/>
      <c r="V10400" s="4"/>
      <c r="W10400" s="4"/>
      <c r="AG10400" s="9"/>
      <c r="AT10400" s="4"/>
      <c r="AU10400" s="4"/>
      <c r="BA10400" s="4"/>
      <c r="BB10400" s="4"/>
    </row>
    <row r="10401" spans="15:54" x14ac:dyDescent="0.4">
      <c r="O10401" s="4"/>
      <c r="P10401" s="4"/>
      <c r="V10401" s="4"/>
      <c r="W10401" s="4"/>
      <c r="AG10401" s="9"/>
      <c r="AT10401" s="4"/>
      <c r="AU10401" s="4"/>
      <c r="BA10401" s="4"/>
      <c r="BB10401" s="4"/>
    </row>
    <row r="10402" spans="15:54" x14ac:dyDescent="0.4">
      <c r="O10402" s="4"/>
      <c r="P10402" s="4"/>
      <c r="V10402" s="4"/>
      <c r="W10402" s="4"/>
      <c r="AG10402" s="9"/>
      <c r="AT10402" s="4"/>
      <c r="AU10402" s="4"/>
      <c r="BA10402" s="4"/>
      <c r="BB10402" s="4"/>
    </row>
    <row r="10403" spans="15:54" x14ac:dyDescent="0.4">
      <c r="O10403" s="4"/>
      <c r="P10403" s="4"/>
      <c r="V10403" s="4"/>
      <c r="W10403" s="4"/>
      <c r="AG10403" s="9"/>
      <c r="AT10403" s="4"/>
      <c r="AU10403" s="4"/>
      <c r="BA10403" s="4"/>
      <c r="BB10403" s="4"/>
    </row>
    <row r="10404" spans="15:54" x14ac:dyDescent="0.4">
      <c r="O10404" s="4"/>
      <c r="P10404" s="4"/>
      <c r="V10404" s="4"/>
      <c r="W10404" s="4"/>
      <c r="AG10404" s="9"/>
      <c r="AT10404" s="4"/>
      <c r="AU10404" s="4"/>
      <c r="BA10404" s="4"/>
      <c r="BB10404" s="4"/>
    </row>
    <row r="10405" spans="15:54" x14ac:dyDescent="0.4">
      <c r="O10405" s="4"/>
      <c r="P10405" s="4"/>
      <c r="V10405" s="4"/>
      <c r="W10405" s="4"/>
      <c r="AG10405" s="9"/>
      <c r="AT10405" s="4"/>
      <c r="AU10405" s="4"/>
      <c r="BA10405" s="4"/>
      <c r="BB10405" s="4"/>
    </row>
    <row r="10406" spans="15:54" x14ac:dyDescent="0.4">
      <c r="O10406" s="4"/>
      <c r="P10406" s="4"/>
      <c r="V10406" s="4"/>
      <c r="W10406" s="4"/>
      <c r="AG10406" s="9"/>
      <c r="AT10406" s="4"/>
      <c r="AU10406" s="4"/>
      <c r="BA10406" s="4"/>
      <c r="BB10406" s="4"/>
    </row>
    <row r="10407" spans="15:54" x14ac:dyDescent="0.4">
      <c r="O10407" s="4"/>
      <c r="P10407" s="4"/>
      <c r="V10407" s="4"/>
      <c r="W10407" s="4"/>
      <c r="AG10407" s="9"/>
      <c r="AT10407" s="4"/>
      <c r="AU10407" s="4"/>
      <c r="BA10407" s="4"/>
      <c r="BB10407" s="4"/>
    </row>
    <row r="10408" spans="15:54" x14ac:dyDescent="0.4">
      <c r="O10408" s="4"/>
      <c r="P10408" s="4"/>
      <c r="V10408" s="4"/>
      <c r="W10408" s="4"/>
      <c r="AG10408" s="9"/>
      <c r="AT10408" s="4"/>
      <c r="AU10408" s="4"/>
      <c r="BA10408" s="4"/>
      <c r="BB10408" s="4"/>
    </row>
    <row r="10409" spans="15:54" x14ac:dyDescent="0.4">
      <c r="O10409" s="4"/>
      <c r="P10409" s="4"/>
      <c r="V10409" s="4"/>
      <c r="W10409" s="4"/>
      <c r="AG10409" s="9"/>
      <c r="AT10409" s="4"/>
      <c r="AU10409" s="4"/>
      <c r="BA10409" s="4"/>
      <c r="BB10409" s="4"/>
    </row>
    <row r="10410" spans="15:54" x14ac:dyDescent="0.4">
      <c r="O10410" s="4"/>
      <c r="P10410" s="4"/>
      <c r="V10410" s="4"/>
      <c r="W10410" s="4"/>
      <c r="AG10410" s="9"/>
      <c r="AT10410" s="4"/>
      <c r="AU10410" s="4"/>
      <c r="BA10410" s="4"/>
      <c r="BB10410" s="4"/>
    </row>
    <row r="10411" spans="15:54" x14ac:dyDescent="0.4">
      <c r="O10411" s="4"/>
      <c r="P10411" s="4"/>
      <c r="V10411" s="4"/>
      <c r="W10411" s="4"/>
      <c r="AG10411" s="9"/>
      <c r="AT10411" s="4"/>
      <c r="AU10411" s="4"/>
      <c r="BA10411" s="4"/>
      <c r="BB10411" s="4"/>
    </row>
    <row r="10412" spans="15:54" x14ac:dyDescent="0.4">
      <c r="O10412" s="4"/>
      <c r="P10412" s="4"/>
      <c r="V10412" s="4"/>
      <c r="W10412" s="4"/>
      <c r="AG10412" s="9"/>
      <c r="AT10412" s="4"/>
      <c r="AU10412" s="4"/>
      <c r="BA10412" s="4"/>
      <c r="BB10412" s="4"/>
    </row>
    <row r="10413" spans="15:54" x14ac:dyDescent="0.4">
      <c r="O10413" s="4"/>
      <c r="P10413" s="4"/>
      <c r="V10413" s="4"/>
      <c r="W10413" s="4"/>
      <c r="AG10413" s="9"/>
      <c r="AT10413" s="4"/>
      <c r="AU10413" s="4"/>
      <c r="BA10413" s="4"/>
      <c r="BB10413" s="4"/>
    </row>
    <row r="10414" spans="15:54" x14ac:dyDescent="0.4">
      <c r="O10414" s="4"/>
      <c r="P10414" s="4"/>
      <c r="V10414" s="4"/>
      <c r="W10414" s="4"/>
      <c r="AT10414" s="4"/>
      <c r="AU10414" s="4"/>
      <c r="BA10414" s="4"/>
      <c r="BB10414" s="4"/>
    </row>
    <row r="10415" spans="15:54" x14ac:dyDescent="0.4">
      <c r="O10415" s="4"/>
      <c r="P10415" s="4"/>
      <c r="V10415" s="4"/>
      <c r="W10415" s="4"/>
      <c r="AG10415" s="9"/>
      <c r="AT10415" s="4"/>
      <c r="AU10415" s="4"/>
      <c r="BA10415" s="4"/>
      <c r="BB10415" s="4"/>
    </row>
    <row r="10416" spans="15:54" x14ac:dyDescent="0.4">
      <c r="O10416" s="4"/>
      <c r="P10416" s="4"/>
      <c r="V10416" s="4"/>
      <c r="W10416" s="4"/>
      <c r="AG10416" s="9"/>
      <c r="AT10416" s="4"/>
      <c r="AU10416" s="4"/>
      <c r="BA10416" s="4"/>
      <c r="BB10416" s="4"/>
    </row>
    <row r="10417" spans="15:54" x14ac:dyDescent="0.4">
      <c r="O10417" s="4"/>
      <c r="P10417" s="4"/>
      <c r="V10417" s="4"/>
      <c r="W10417" s="4"/>
      <c r="AG10417" s="9"/>
      <c r="AT10417" s="4"/>
      <c r="AU10417" s="4"/>
      <c r="BA10417" s="4"/>
      <c r="BB10417" s="4"/>
    </row>
    <row r="10418" spans="15:54" x14ac:dyDescent="0.4">
      <c r="O10418" s="4"/>
      <c r="P10418" s="4"/>
      <c r="V10418" s="4"/>
      <c r="W10418" s="4"/>
      <c r="AG10418" s="9"/>
      <c r="AT10418" s="4"/>
      <c r="AU10418" s="4"/>
      <c r="BA10418" s="4"/>
      <c r="BB10418" s="4"/>
    </row>
    <row r="10419" spans="15:54" x14ac:dyDescent="0.4">
      <c r="O10419" s="4"/>
      <c r="P10419" s="4"/>
      <c r="V10419" s="4"/>
      <c r="W10419" s="4"/>
      <c r="AG10419" s="9"/>
      <c r="AT10419" s="4"/>
      <c r="AU10419" s="4"/>
      <c r="BA10419" s="4"/>
      <c r="BB10419" s="4"/>
    </row>
    <row r="10420" spans="15:54" x14ac:dyDescent="0.4">
      <c r="O10420" s="4"/>
      <c r="P10420" s="4"/>
      <c r="V10420" s="4"/>
      <c r="W10420" s="4"/>
      <c r="AG10420" s="9"/>
      <c r="AT10420" s="4"/>
      <c r="AU10420" s="4"/>
      <c r="BA10420" s="4"/>
      <c r="BB10420" s="4"/>
    </row>
    <row r="10421" spans="15:54" x14ac:dyDescent="0.4">
      <c r="O10421" s="4"/>
      <c r="P10421" s="4"/>
      <c r="V10421" s="4"/>
      <c r="W10421" s="4"/>
      <c r="AG10421" s="9"/>
      <c r="AT10421" s="4"/>
      <c r="AU10421" s="4"/>
      <c r="BA10421" s="4"/>
      <c r="BB10421" s="4"/>
    </row>
    <row r="10422" spans="15:54" x14ac:dyDescent="0.4">
      <c r="O10422" s="4"/>
      <c r="P10422" s="4"/>
      <c r="V10422" s="4"/>
      <c r="W10422" s="4"/>
      <c r="AG10422" s="9"/>
      <c r="AT10422" s="4"/>
      <c r="AU10422" s="4"/>
      <c r="BA10422" s="4"/>
      <c r="BB10422" s="4"/>
    </row>
    <row r="10423" spans="15:54" x14ac:dyDescent="0.4">
      <c r="O10423" s="4"/>
      <c r="P10423" s="4"/>
      <c r="V10423" s="4"/>
      <c r="W10423" s="4"/>
      <c r="AG10423" s="9"/>
      <c r="AT10423" s="4"/>
      <c r="AU10423" s="4"/>
      <c r="BA10423" s="4"/>
      <c r="BB10423" s="4"/>
    </row>
    <row r="10424" spans="15:54" x14ac:dyDescent="0.4">
      <c r="O10424" s="4"/>
      <c r="P10424" s="4"/>
      <c r="V10424" s="4"/>
      <c r="W10424" s="4"/>
      <c r="AG10424" s="9"/>
      <c r="AT10424" s="4"/>
      <c r="AU10424" s="4"/>
      <c r="BA10424" s="4"/>
      <c r="BB10424" s="4"/>
    </row>
    <row r="10425" spans="15:54" x14ac:dyDescent="0.4">
      <c r="O10425" s="4"/>
      <c r="P10425" s="4"/>
      <c r="V10425" s="4"/>
      <c r="W10425" s="4"/>
      <c r="AG10425" s="9"/>
      <c r="AT10425" s="4"/>
      <c r="AU10425" s="4"/>
      <c r="BA10425" s="4"/>
      <c r="BB10425" s="4"/>
    </row>
    <row r="10426" spans="15:54" x14ac:dyDescent="0.4">
      <c r="O10426" s="4"/>
      <c r="P10426" s="4"/>
      <c r="V10426" s="4"/>
      <c r="W10426" s="4"/>
      <c r="AG10426" s="9"/>
      <c r="AT10426" s="4"/>
      <c r="AU10426" s="4"/>
      <c r="BA10426" s="4"/>
      <c r="BB10426" s="4"/>
    </row>
    <row r="10427" spans="15:54" x14ac:dyDescent="0.4">
      <c r="O10427" s="4"/>
      <c r="P10427" s="4"/>
      <c r="V10427" s="4"/>
      <c r="W10427" s="4"/>
      <c r="AG10427" s="9"/>
      <c r="AT10427" s="4"/>
      <c r="AU10427" s="4"/>
      <c r="BA10427" s="4"/>
      <c r="BB10427" s="4"/>
    </row>
    <row r="10428" spans="15:54" x14ac:dyDescent="0.4">
      <c r="O10428" s="4"/>
      <c r="P10428" s="4"/>
      <c r="V10428" s="4"/>
      <c r="W10428" s="4"/>
      <c r="AG10428" s="9"/>
      <c r="AT10428" s="4"/>
      <c r="AU10428" s="4"/>
      <c r="BA10428" s="4"/>
      <c r="BB10428" s="4"/>
    </row>
    <row r="10429" spans="15:54" x14ac:dyDescent="0.4">
      <c r="O10429" s="4"/>
      <c r="P10429" s="4"/>
      <c r="V10429" s="4"/>
      <c r="W10429" s="4"/>
      <c r="AG10429" s="9"/>
      <c r="AT10429" s="4"/>
      <c r="AU10429" s="4"/>
      <c r="BA10429" s="4"/>
      <c r="BB10429" s="4"/>
    </row>
    <row r="10430" spans="15:54" x14ac:dyDescent="0.4">
      <c r="O10430" s="4"/>
      <c r="P10430" s="4"/>
      <c r="V10430" s="4"/>
      <c r="W10430" s="4"/>
      <c r="AG10430" s="9"/>
      <c r="AT10430" s="4"/>
      <c r="AU10430" s="4"/>
      <c r="BA10430" s="4"/>
      <c r="BB10430" s="4"/>
    </row>
    <row r="10431" spans="15:54" x14ac:dyDescent="0.4">
      <c r="O10431" s="4"/>
      <c r="P10431" s="4"/>
      <c r="V10431" s="4"/>
      <c r="W10431" s="4"/>
      <c r="AG10431" s="9"/>
      <c r="AT10431" s="4"/>
      <c r="AU10431" s="4"/>
      <c r="BA10431" s="4"/>
      <c r="BB10431" s="4"/>
    </row>
    <row r="10432" spans="15:54" x14ac:dyDescent="0.4">
      <c r="O10432" s="4"/>
      <c r="P10432" s="4"/>
      <c r="V10432" s="4"/>
      <c r="W10432" s="4"/>
      <c r="AG10432" s="9"/>
      <c r="AT10432" s="4"/>
      <c r="AU10432" s="4"/>
      <c r="BA10432" s="4"/>
      <c r="BB10432" s="4"/>
    </row>
    <row r="10433" spans="15:54" x14ac:dyDescent="0.4">
      <c r="O10433" s="4"/>
      <c r="P10433" s="4"/>
      <c r="V10433" s="4"/>
      <c r="W10433" s="4"/>
      <c r="AG10433" s="9"/>
      <c r="AT10433" s="4"/>
      <c r="AU10433" s="4"/>
      <c r="BA10433" s="4"/>
      <c r="BB10433" s="4"/>
    </row>
    <row r="10434" spans="15:54" x14ac:dyDescent="0.4">
      <c r="O10434" s="4"/>
      <c r="P10434" s="4"/>
      <c r="V10434" s="4"/>
      <c r="W10434" s="4"/>
      <c r="AG10434" s="9"/>
      <c r="AT10434" s="4"/>
      <c r="AU10434" s="4"/>
      <c r="BA10434" s="4"/>
      <c r="BB10434" s="4"/>
    </row>
    <row r="10435" spans="15:54" x14ac:dyDescent="0.4">
      <c r="O10435" s="4"/>
      <c r="P10435" s="4"/>
      <c r="V10435" s="4"/>
      <c r="W10435" s="4"/>
      <c r="AG10435" s="9"/>
      <c r="AT10435" s="4"/>
      <c r="AU10435" s="4"/>
      <c r="BA10435" s="4"/>
      <c r="BB10435" s="4"/>
    </row>
    <row r="10436" spans="15:54" x14ac:dyDescent="0.4">
      <c r="O10436" s="4"/>
      <c r="P10436" s="4"/>
      <c r="V10436" s="4"/>
      <c r="W10436" s="4"/>
      <c r="AG10436" s="9"/>
      <c r="AT10436" s="4"/>
      <c r="AU10436" s="4"/>
      <c r="BA10436" s="4"/>
      <c r="BB10436" s="4"/>
    </row>
    <row r="10437" spans="15:54" x14ac:dyDescent="0.4">
      <c r="O10437" s="4"/>
      <c r="P10437" s="4"/>
      <c r="V10437" s="4"/>
      <c r="W10437" s="4"/>
      <c r="AG10437" s="9"/>
      <c r="AT10437" s="4"/>
      <c r="AU10437" s="4"/>
      <c r="BA10437" s="4"/>
      <c r="BB10437" s="4"/>
    </row>
    <row r="10438" spans="15:54" x14ac:dyDescent="0.4">
      <c r="O10438" s="4"/>
      <c r="P10438" s="4"/>
      <c r="V10438" s="4"/>
      <c r="W10438" s="4"/>
      <c r="AG10438" s="9"/>
      <c r="AT10438" s="4"/>
      <c r="AU10438" s="4"/>
      <c r="BA10438" s="4"/>
      <c r="BB10438" s="4"/>
    </row>
    <row r="10439" spans="15:54" x14ac:dyDescent="0.4">
      <c r="O10439" s="4"/>
      <c r="P10439" s="4"/>
      <c r="V10439" s="4"/>
      <c r="W10439" s="4"/>
      <c r="AG10439" s="9"/>
      <c r="AT10439" s="4"/>
      <c r="AU10439" s="4"/>
      <c r="BA10439" s="4"/>
      <c r="BB10439" s="4"/>
    </row>
    <row r="10440" spans="15:54" x14ac:dyDescent="0.4">
      <c r="O10440" s="4"/>
      <c r="P10440" s="4"/>
      <c r="V10440" s="4"/>
      <c r="W10440" s="4"/>
      <c r="AG10440" s="9"/>
      <c r="AT10440" s="4"/>
      <c r="AU10440" s="4"/>
      <c r="BA10440" s="4"/>
      <c r="BB10440" s="4"/>
    </row>
    <row r="10441" spans="15:54" x14ac:dyDescent="0.4">
      <c r="O10441" s="4"/>
      <c r="P10441" s="4"/>
      <c r="V10441" s="4"/>
      <c r="W10441" s="4"/>
      <c r="AG10441" s="9"/>
      <c r="AT10441" s="4"/>
      <c r="AU10441" s="4"/>
      <c r="BA10441" s="4"/>
      <c r="BB10441" s="4"/>
    </row>
    <row r="10442" spans="15:54" x14ac:dyDescent="0.4">
      <c r="O10442" s="4"/>
      <c r="P10442" s="4"/>
      <c r="V10442" s="4"/>
      <c r="W10442" s="4"/>
      <c r="AG10442" s="9"/>
      <c r="AT10442" s="4"/>
      <c r="AU10442" s="4"/>
      <c r="BA10442" s="4"/>
      <c r="BB10442" s="4"/>
    </row>
    <row r="10443" spans="15:54" x14ac:dyDescent="0.4">
      <c r="O10443" s="4"/>
      <c r="P10443" s="4"/>
      <c r="V10443" s="4"/>
      <c r="W10443" s="4"/>
      <c r="AG10443" s="9"/>
      <c r="AT10443" s="4"/>
      <c r="AU10443" s="4"/>
      <c r="BA10443" s="4"/>
      <c r="BB10443" s="4"/>
    </row>
    <row r="10444" spans="15:54" x14ac:dyDescent="0.4">
      <c r="O10444" s="4"/>
      <c r="P10444" s="4"/>
      <c r="V10444" s="4"/>
      <c r="W10444" s="4"/>
      <c r="AG10444" s="9"/>
      <c r="AT10444" s="4"/>
      <c r="AU10444" s="4"/>
      <c r="BA10444" s="4"/>
      <c r="BB10444" s="4"/>
    </row>
    <row r="10445" spans="15:54" x14ac:dyDescent="0.4">
      <c r="O10445" s="4"/>
      <c r="P10445" s="4"/>
      <c r="V10445" s="4"/>
      <c r="W10445" s="4"/>
      <c r="AG10445" s="9"/>
      <c r="AT10445" s="4"/>
      <c r="AU10445" s="4"/>
      <c r="BA10445" s="4"/>
      <c r="BB10445" s="4"/>
    </row>
    <row r="10446" spans="15:54" x14ac:dyDescent="0.4">
      <c r="O10446" s="4"/>
      <c r="P10446" s="4"/>
      <c r="V10446" s="4"/>
      <c r="W10446" s="4"/>
      <c r="AG10446" s="9"/>
      <c r="AT10446" s="4"/>
      <c r="AU10446" s="4"/>
      <c r="BA10446" s="4"/>
      <c r="BB10446" s="4"/>
    </row>
    <row r="10447" spans="15:54" x14ac:dyDescent="0.4">
      <c r="O10447" s="4"/>
      <c r="P10447" s="4"/>
      <c r="V10447" s="4"/>
      <c r="W10447" s="4"/>
      <c r="AG10447" s="9"/>
      <c r="AT10447" s="4"/>
      <c r="AU10447" s="4"/>
      <c r="BA10447" s="4"/>
      <c r="BB10447" s="4"/>
    </row>
    <row r="10448" spans="15:54" x14ac:dyDescent="0.4">
      <c r="O10448" s="4"/>
      <c r="P10448" s="4"/>
      <c r="V10448" s="4"/>
      <c r="W10448" s="4"/>
      <c r="AG10448" s="9"/>
      <c r="AT10448" s="4"/>
      <c r="AU10448" s="4"/>
      <c r="BA10448" s="4"/>
      <c r="BB10448" s="4"/>
    </row>
    <row r="10449" spans="15:54" x14ac:dyDescent="0.4">
      <c r="O10449" s="4"/>
      <c r="P10449" s="4"/>
      <c r="V10449" s="4"/>
      <c r="W10449" s="4"/>
      <c r="AG10449" s="9"/>
      <c r="AT10449" s="4"/>
      <c r="AU10449" s="4"/>
      <c r="BA10449" s="4"/>
      <c r="BB10449" s="4"/>
    </row>
    <row r="10450" spans="15:54" x14ac:dyDescent="0.4">
      <c r="O10450" s="4"/>
      <c r="P10450" s="4"/>
      <c r="V10450" s="4"/>
      <c r="W10450" s="4"/>
      <c r="AG10450" s="9"/>
      <c r="AT10450" s="4"/>
      <c r="AU10450" s="4"/>
      <c r="BA10450" s="4"/>
      <c r="BB10450" s="4"/>
    </row>
    <row r="10451" spans="15:54" x14ac:dyDescent="0.4">
      <c r="O10451" s="4"/>
      <c r="P10451" s="4"/>
      <c r="V10451" s="4"/>
      <c r="W10451" s="4"/>
      <c r="AG10451" s="9"/>
      <c r="AT10451" s="4"/>
      <c r="AU10451" s="4"/>
      <c r="BA10451" s="4"/>
      <c r="BB10451" s="4"/>
    </row>
    <row r="10452" spans="15:54" x14ac:dyDescent="0.4">
      <c r="O10452" s="4"/>
      <c r="P10452" s="4"/>
      <c r="V10452" s="4"/>
      <c r="W10452" s="4"/>
      <c r="AG10452" s="9"/>
      <c r="AT10452" s="4"/>
      <c r="AU10452" s="4"/>
      <c r="BA10452" s="4"/>
      <c r="BB10452" s="4"/>
    </row>
    <row r="10453" spans="15:54" x14ac:dyDescent="0.4">
      <c r="O10453" s="4"/>
      <c r="P10453" s="4"/>
      <c r="V10453" s="4"/>
      <c r="W10453" s="4"/>
      <c r="AG10453" s="9"/>
      <c r="AT10453" s="4"/>
      <c r="AU10453" s="4"/>
      <c r="BA10453" s="4"/>
      <c r="BB10453" s="4"/>
    </row>
    <row r="10454" spans="15:54" x14ac:dyDescent="0.4">
      <c r="O10454" s="4"/>
      <c r="P10454" s="4"/>
      <c r="V10454" s="4"/>
      <c r="W10454" s="4"/>
      <c r="AG10454" s="9"/>
      <c r="AT10454" s="4"/>
      <c r="AU10454" s="4"/>
      <c r="BA10454" s="4"/>
      <c r="BB10454" s="4"/>
    </row>
    <row r="10455" spans="15:54" x14ac:dyDescent="0.4">
      <c r="O10455" s="4"/>
      <c r="P10455" s="4"/>
      <c r="V10455" s="4"/>
      <c r="W10455" s="4"/>
      <c r="AG10455" s="9"/>
      <c r="AT10455" s="4"/>
      <c r="AU10455" s="4"/>
      <c r="BA10455" s="4"/>
      <c r="BB10455" s="4"/>
    </row>
    <row r="10456" spans="15:54" x14ac:dyDescent="0.4">
      <c r="O10456" s="4"/>
      <c r="P10456" s="4"/>
      <c r="V10456" s="4"/>
      <c r="W10456" s="4"/>
      <c r="AG10456" s="9"/>
      <c r="AT10456" s="4"/>
      <c r="AU10456" s="4"/>
      <c r="BA10456" s="4"/>
      <c r="BB10456" s="4"/>
    </row>
    <row r="10457" spans="15:54" x14ac:dyDescent="0.4">
      <c r="O10457" s="4"/>
      <c r="P10457" s="4"/>
      <c r="V10457" s="4"/>
      <c r="W10457" s="4"/>
      <c r="AG10457" s="9"/>
      <c r="AT10457" s="4"/>
      <c r="AU10457" s="4"/>
      <c r="BA10457" s="4"/>
      <c r="BB10457" s="4"/>
    </row>
    <row r="10458" spans="15:54" x14ac:dyDescent="0.4">
      <c r="O10458" s="4"/>
      <c r="P10458" s="4"/>
      <c r="V10458" s="4"/>
      <c r="W10458" s="4"/>
      <c r="AG10458" s="9"/>
      <c r="AT10458" s="4"/>
      <c r="AU10458" s="4"/>
      <c r="BA10458" s="4"/>
      <c r="BB10458" s="4"/>
    </row>
    <row r="10459" spans="15:54" x14ac:dyDescent="0.4">
      <c r="O10459" s="4"/>
      <c r="P10459" s="4"/>
      <c r="V10459" s="4"/>
      <c r="W10459" s="4"/>
      <c r="AG10459" s="9"/>
      <c r="AT10459" s="4"/>
      <c r="AU10459" s="4"/>
      <c r="BA10459" s="4"/>
      <c r="BB10459" s="4"/>
    </row>
    <row r="10460" spans="15:54" x14ac:dyDescent="0.4">
      <c r="O10460" s="4"/>
      <c r="P10460" s="4"/>
      <c r="V10460" s="4"/>
      <c r="W10460" s="4"/>
      <c r="AG10460" s="9"/>
      <c r="AT10460" s="4"/>
      <c r="AU10460" s="4"/>
      <c r="BA10460" s="4"/>
      <c r="BB10460" s="4"/>
    </row>
    <row r="10461" spans="15:54" x14ac:dyDescent="0.4">
      <c r="O10461" s="4"/>
      <c r="P10461" s="4"/>
      <c r="V10461" s="4"/>
      <c r="W10461" s="4"/>
      <c r="AG10461" s="9"/>
      <c r="AT10461" s="4"/>
      <c r="AU10461" s="4"/>
      <c r="BA10461" s="4"/>
      <c r="BB10461" s="4"/>
    </row>
    <row r="10462" spans="15:54" x14ac:dyDescent="0.4">
      <c r="O10462" s="4"/>
      <c r="P10462" s="4"/>
      <c r="V10462" s="4"/>
      <c r="W10462" s="4"/>
      <c r="AG10462" s="9"/>
      <c r="AT10462" s="4"/>
      <c r="AU10462" s="4"/>
      <c r="BA10462" s="4"/>
      <c r="BB10462" s="4"/>
    </row>
    <row r="10463" spans="15:54" x14ac:dyDescent="0.4">
      <c r="O10463" s="4"/>
      <c r="P10463" s="4"/>
      <c r="V10463" s="4"/>
      <c r="W10463" s="4"/>
      <c r="AG10463" s="9"/>
      <c r="AT10463" s="4"/>
      <c r="AU10463" s="4"/>
      <c r="BA10463" s="4"/>
      <c r="BB10463" s="4"/>
    </row>
    <row r="10464" spans="15:54" x14ac:dyDescent="0.4">
      <c r="O10464" s="4"/>
      <c r="P10464" s="4"/>
      <c r="V10464" s="4"/>
      <c r="W10464" s="4"/>
      <c r="AG10464" s="9"/>
      <c r="AT10464" s="4"/>
      <c r="AU10464" s="4"/>
      <c r="BA10464" s="4"/>
      <c r="BB10464" s="4"/>
    </row>
    <row r="10465" spans="15:54" x14ac:dyDescent="0.4">
      <c r="O10465" s="4"/>
      <c r="P10465" s="4"/>
      <c r="V10465" s="4"/>
      <c r="W10465" s="4"/>
      <c r="AG10465" s="9"/>
      <c r="AT10465" s="4"/>
      <c r="AU10465" s="4"/>
      <c r="BA10465" s="4"/>
      <c r="BB10465" s="4"/>
    </row>
    <row r="10466" spans="15:54" x14ac:dyDescent="0.4">
      <c r="O10466" s="4"/>
      <c r="P10466" s="4"/>
      <c r="V10466" s="4"/>
      <c r="W10466" s="4"/>
      <c r="AG10466" s="9"/>
      <c r="AT10466" s="4"/>
      <c r="AU10466" s="4"/>
      <c r="BA10466" s="4"/>
      <c r="BB10466" s="4"/>
    </row>
    <row r="10467" spans="15:54" x14ac:dyDescent="0.4">
      <c r="O10467" s="4"/>
      <c r="P10467" s="4"/>
      <c r="V10467" s="4"/>
      <c r="W10467" s="4"/>
      <c r="AG10467" s="9"/>
      <c r="AT10467" s="4"/>
      <c r="AU10467" s="4"/>
      <c r="BA10467" s="4"/>
      <c r="BB10467" s="4"/>
    </row>
    <row r="10468" spans="15:54" x14ac:dyDescent="0.4">
      <c r="O10468" s="4"/>
      <c r="P10468" s="4"/>
      <c r="V10468" s="4"/>
      <c r="W10468" s="4"/>
      <c r="AG10468" s="9"/>
      <c r="AT10468" s="4"/>
      <c r="AU10468" s="4"/>
      <c r="BA10468" s="4"/>
      <c r="BB10468" s="4"/>
    </row>
    <row r="10469" spans="15:54" x14ac:dyDescent="0.4">
      <c r="O10469" s="4"/>
      <c r="P10469" s="4"/>
      <c r="V10469" s="4"/>
      <c r="W10469" s="4"/>
      <c r="AG10469" s="9"/>
      <c r="AT10469" s="4"/>
      <c r="AU10469" s="4"/>
      <c r="BA10469" s="4"/>
      <c r="BB10469" s="4"/>
    </row>
    <row r="10470" spans="15:54" x14ac:dyDescent="0.4">
      <c r="O10470" s="4"/>
      <c r="P10470" s="4"/>
      <c r="V10470" s="4"/>
      <c r="W10470" s="4"/>
      <c r="AG10470" s="9"/>
      <c r="AT10470" s="4"/>
      <c r="AU10470" s="4"/>
      <c r="BA10470" s="4"/>
      <c r="BB10470" s="4"/>
    </row>
    <row r="10471" spans="15:54" x14ac:dyDescent="0.4">
      <c r="O10471" s="4"/>
      <c r="P10471" s="4"/>
      <c r="V10471" s="4"/>
      <c r="W10471" s="4"/>
      <c r="AG10471" s="9"/>
      <c r="AT10471" s="4"/>
      <c r="AU10471" s="4"/>
      <c r="BA10471" s="4"/>
      <c r="BB10471" s="4"/>
    </row>
    <row r="10472" spans="15:54" x14ac:dyDescent="0.4">
      <c r="O10472" s="4"/>
      <c r="P10472" s="4"/>
      <c r="V10472" s="4"/>
      <c r="W10472" s="4"/>
      <c r="AG10472" s="9"/>
      <c r="AT10472" s="4"/>
      <c r="AU10472" s="4"/>
      <c r="BA10472" s="4"/>
      <c r="BB10472" s="4"/>
    </row>
    <row r="10473" spans="15:54" x14ac:dyDescent="0.4">
      <c r="O10473" s="4"/>
      <c r="P10473" s="4"/>
      <c r="V10473" s="4"/>
      <c r="W10473" s="4"/>
      <c r="AG10473" s="9"/>
      <c r="AT10473" s="4"/>
      <c r="AU10473" s="4"/>
      <c r="BA10473" s="4"/>
      <c r="BB10473" s="4"/>
    </row>
    <row r="10474" spans="15:54" x14ac:dyDescent="0.4">
      <c r="O10474" s="4"/>
      <c r="P10474" s="4"/>
      <c r="V10474" s="4"/>
      <c r="W10474" s="4"/>
      <c r="AG10474" s="9"/>
      <c r="AT10474" s="4"/>
      <c r="AU10474" s="4"/>
      <c r="BA10474" s="4"/>
      <c r="BB10474" s="4"/>
    </row>
    <row r="10475" spans="15:54" x14ac:dyDescent="0.4">
      <c r="O10475" s="4"/>
      <c r="P10475" s="4"/>
      <c r="V10475" s="4"/>
      <c r="W10475" s="4"/>
      <c r="AT10475" s="4"/>
      <c r="AU10475" s="4"/>
      <c r="BA10475" s="4"/>
      <c r="BB10475" s="4"/>
    </row>
    <row r="10476" spans="15:54" x14ac:dyDescent="0.4">
      <c r="O10476" s="4"/>
      <c r="P10476" s="4"/>
      <c r="V10476" s="4"/>
      <c r="W10476" s="4"/>
      <c r="AG10476" s="9"/>
      <c r="AT10476" s="4"/>
      <c r="AU10476" s="4"/>
      <c r="BA10476" s="4"/>
      <c r="BB10476" s="4"/>
    </row>
    <row r="10477" spans="15:54" x14ac:dyDescent="0.4">
      <c r="O10477" s="4"/>
      <c r="P10477" s="4"/>
      <c r="V10477" s="4"/>
      <c r="W10477" s="4"/>
      <c r="AG10477" s="9"/>
      <c r="AT10477" s="4"/>
      <c r="AU10477" s="4"/>
      <c r="BA10477" s="4"/>
      <c r="BB10477" s="4"/>
    </row>
    <row r="10478" spans="15:54" x14ac:dyDescent="0.4">
      <c r="O10478" s="4"/>
      <c r="P10478" s="4"/>
      <c r="V10478" s="4"/>
      <c r="W10478" s="4"/>
      <c r="AG10478" s="9"/>
      <c r="AT10478" s="4"/>
      <c r="AU10478" s="4"/>
      <c r="BA10478" s="4"/>
      <c r="BB10478" s="4"/>
    </row>
    <row r="10479" spans="15:54" x14ac:dyDescent="0.4">
      <c r="O10479" s="4"/>
      <c r="P10479" s="4"/>
      <c r="V10479" s="4"/>
      <c r="W10479" s="4"/>
      <c r="AG10479" s="9"/>
      <c r="AT10479" s="4"/>
      <c r="AU10479" s="4"/>
      <c r="BA10479" s="4"/>
      <c r="BB10479" s="4"/>
    </row>
    <row r="10480" spans="15:54" x14ac:dyDescent="0.4">
      <c r="O10480" s="4"/>
      <c r="P10480" s="4"/>
      <c r="V10480" s="4"/>
      <c r="W10480" s="4"/>
      <c r="AG10480" s="9"/>
      <c r="AT10480" s="4"/>
      <c r="AU10480" s="4"/>
      <c r="BA10480" s="4"/>
      <c r="BB10480" s="4"/>
    </row>
    <row r="10481" spans="15:54" x14ac:dyDescent="0.4">
      <c r="O10481" s="4"/>
      <c r="P10481" s="4"/>
      <c r="V10481" s="4"/>
      <c r="W10481" s="4"/>
      <c r="AG10481" s="9"/>
      <c r="AT10481" s="4"/>
      <c r="AU10481" s="4"/>
      <c r="BA10481" s="4"/>
      <c r="BB10481" s="4"/>
    </row>
    <row r="10482" spans="15:54" x14ac:dyDescent="0.4">
      <c r="O10482" s="4"/>
      <c r="P10482" s="4"/>
      <c r="V10482" s="4"/>
      <c r="W10482" s="4"/>
      <c r="AG10482" s="9"/>
      <c r="AT10482" s="4"/>
      <c r="AU10482" s="4"/>
      <c r="BA10482" s="4"/>
      <c r="BB10482" s="4"/>
    </row>
    <row r="10483" spans="15:54" x14ac:dyDescent="0.4">
      <c r="O10483" s="4"/>
      <c r="P10483" s="4"/>
      <c r="V10483" s="4"/>
      <c r="W10483" s="4"/>
      <c r="AG10483" s="9"/>
      <c r="AT10483" s="4"/>
      <c r="AU10483" s="4"/>
      <c r="BA10483" s="4"/>
      <c r="BB10483" s="4"/>
    </row>
    <row r="10484" spans="15:54" x14ac:dyDescent="0.4">
      <c r="O10484" s="4"/>
      <c r="P10484" s="4"/>
      <c r="V10484" s="4"/>
      <c r="W10484" s="4"/>
      <c r="AG10484" s="9"/>
      <c r="AT10484" s="4"/>
      <c r="AU10484" s="4"/>
      <c r="BA10484" s="4"/>
      <c r="BB10484" s="4"/>
    </row>
    <row r="10485" spans="15:54" x14ac:dyDescent="0.4">
      <c r="O10485" s="4"/>
      <c r="P10485" s="4"/>
      <c r="V10485" s="4"/>
      <c r="W10485" s="4"/>
      <c r="AG10485" s="9"/>
      <c r="AT10485" s="4"/>
      <c r="AU10485" s="4"/>
      <c r="BA10485" s="4"/>
      <c r="BB10485" s="4"/>
    </row>
    <row r="10486" spans="15:54" x14ac:dyDescent="0.4">
      <c r="O10486" s="4"/>
      <c r="P10486" s="4"/>
      <c r="V10486" s="4"/>
      <c r="W10486" s="4"/>
      <c r="AG10486" s="9"/>
      <c r="AT10486" s="4"/>
      <c r="AU10486" s="4"/>
      <c r="BA10486" s="4"/>
      <c r="BB10486" s="4"/>
    </row>
    <row r="10487" spans="15:54" x14ac:dyDescent="0.4">
      <c r="O10487" s="4"/>
      <c r="P10487" s="4"/>
      <c r="V10487" s="4"/>
      <c r="W10487" s="4"/>
      <c r="AG10487" s="9"/>
      <c r="AT10487" s="4"/>
      <c r="AU10487" s="4"/>
      <c r="BA10487" s="4"/>
      <c r="BB10487" s="4"/>
    </row>
    <row r="10488" spans="15:54" x14ac:dyDescent="0.4">
      <c r="O10488" s="4"/>
      <c r="P10488" s="4"/>
      <c r="V10488" s="4"/>
      <c r="W10488" s="4"/>
      <c r="AG10488" s="9"/>
      <c r="AT10488" s="4"/>
      <c r="AU10488" s="4"/>
      <c r="BA10488" s="4"/>
      <c r="BB10488" s="4"/>
    </row>
    <row r="10489" spans="15:54" x14ac:dyDescent="0.4">
      <c r="O10489" s="4"/>
      <c r="P10489" s="4"/>
      <c r="V10489" s="4"/>
      <c r="W10489" s="4"/>
      <c r="AG10489" s="9"/>
      <c r="AT10489" s="4"/>
      <c r="AU10489" s="4"/>
      <c r="BA10489" s="4"/>
      <c r="BB10489" s="4"/>
    </row>
    <row r="10490" spans="15:54" x14ac:dyDescent="0.4">
      <c r="O10490" s="4"/>
      <c r="P10490" s="4"/>
      <c r="V10490" s="4"/>
      <c r="W10490" s="4"/>
      <c r="AG10490" s="9"/>
      <c r="AT10490" s="4"/>
      <c r="AU10490" s="4"/>
      <c r="BA10490" s="4"/>
      <c r="BB10490" s="4"/>
    </row>
    <row r="10491" spans="15:54" x14ac:dyDescent="0.4">
      <c r="O10491" s="4"/>
      <c r="P10491" s="4"/>
      <c r="V10491" s="4"/>
      <c r="W10491" s="4"/>
      <c r="AG10491" s="9"/>
      <c r="AT10491" s="4"/>
      <c r="AU10491" s="4"/>
      <c r="BA10491" s="4"/>
      <c r="BB10491" s="4"/>
    </row>
    <row r="10492" spans="15:54" x14ac:dyDescent="0.4">
      <c r="O10492" s="4"/>
      <c r="P10492" s="4"/>
      <c r="V10492" s="4"/>
      <c r="W10492" s="4"/>
      <c r="AG10492" s="9"/>
      <c r="AT10492" s="4"/>
      <c r="AU10492" s="4"/>
      <c r="BA10492" s="4"/>
      <c r="BB10492" s="4"/>
    </row>
    <row r="10493" spans="15:54" x14ac:dyDescent="0.4">
      <c r="O10493" s="4"/>
      <c r="P10493" s="4"/>
      <c r="V10493" s="4"/>
      <c r="W10493" s="4"/>
      <c r="AG10493" s="9"/>
      <c r="AT10493" s="4"/>
      <c r="AU10493" s="4"/>
      <c r="BA10493" s="4"/>
      <c r="BB10493" s="4"/>
    </row>
    <row r="10494" spans="15:54" x14ac:dyDescent="0.4">
      <c r="O10494" s="4"/>
      <c r="P10494" s="4"/>
      <c r="V10494" s="4"/>
      <c r="W10494" s="4"/>
      <c r="AG10494" s="9"/>
      <c r="AT10494" s="4"/>
      <c r="AU10494" s="4"/>
      <c r="BA10494" s="4"/>
      <c r="BB10494" s="4"/>
    </row>
    <row r="10495" spans="15:54" x14ac:dyDescent="0.4">
      <c r="O10495" s="4"/>
      <c r="P10495" s="4"/>
      <c r="V10495" s="4"/>
      <c r="W10495" s="4"/>
      <c r="AT10495" s="4"/>
      <c r="AU10495" s="4"/>
      <c r="BA10495" s="4"/>
      <c r="BB10495" s="4"/>
    </row>
    <row r="10496" spans="15:54" x14ac:dyDescent="0.4">
      <c r="O10496" s="4"/>
      <c r="P10496" s="4"/>
      <c r="V10496" s="4"/>
      <c r="W10496" s="4"/>
      <c r="AG10496" s="9"/>
      <c r="AT10496" s="4"/>
      <c r="AU10496" s="4"/>
      <c r="BA10496" s="4"/>
      <c r="BB10496" s="4"/>
    </row>
    <row r="10497" spans="15:54" x14ac:dyDescent="0.4">
      <c r="O10497" s="4"/>
      <c r="P10497" s="4"/>
      <c r="V10497" s="4"/>
      <c r="W10497" s="4"/>
      <c r="AG10497" s="9"/>
      <c r="AT10497" s="4"/>
      <c r="AU10497" s="4"/>
      <c r="BA10497" s="4"/>
      <c r="BB10497" s="4"/>
    </row>
    <row r="10498" spans="15:54" x14ac:dyDescent="0.4">
      <c r="O10498" s="4"/>
      <c r="P10498" s="4"/>
      <c r="V10498" s="4"/>
      <c r="W10498" s="4"/>
      <c r="AG10498" s="9"/>
      <c r="AT10498" s="4"/>
      <c r="AU10498" s="4"/>
      <c r="BA10498" s="4"/>
      <c r="BB10498" s="4"/>
    </row>
    <row r="10499" spans="15:54" x14ac:dyDescent="0.4">
      <c r="O10499" s="4"/>
      <c r="P10499" s="4"/>
      <c r="V10499" s="4"/>
      <c r="W10499" s="4"/>
      <c r="AG10499" s="9"/>
      <c r="AT10499" s="4"/>
      <c r="AU10499" s="4"/>
      <c r="BA10499" s="4"/>
      <c r="BB10499" s="4"/>
    </row>
    <row r="10500" spans="15:54" x14ac:dyDescent="0.4">
      <c r="O10500" s="4"/>
      <c r="P10500" s="4"/>
      <c r="V10500" s="4"/>
      <c r="W10500" s="4"/>
      <c r="AG10500" s="9"/>
      <c r="AT10500" s="4"/>
      <c r="AU10500" s="4"/>
      <c r="BA10500" s="4"/>
      <c r="BB10500" s="4"/>
    </row>
    <row r="10501" spans="15:54" x14ac:dyDescent="0.4">
      <c r="O10501" s="4"/>
      <c r="P10501" s="4"/>
      <c r="V10501" s="4"/>
      <c r="W10501" s="4"/>
      <c r="AG10501" s="9"/>
      <c r="AT10501" s="4"/>
      <c r="AU10501" s="4"/>
      <c r="BA10501" s="4"/>
      <c r="BB10501" s="4"/>
    </row>
    <row r="10502" spans="15:54" x14ac:dyDescent="0.4">
      <c r="O10502" s="4"/>
      <c r="P10502" s="4"/>
      <c r="V10502" s="4"/>
      <c r="W10502" s="4"/>
      <c r="AG10502" s="9"/>
      <c r="AT10502" s="4"/>
      <c r="AU10502" s="4"/>
      <c r="BA10502" s="4"/>
      <c r="BB10502" s="4"/>
    </row>
    <row r="10503" spans="15:54" x14ac:dyDescent="0.4">
      <c r="O10503" s="4"/>
      <c r="P10503" s="4"/>
      <c r="V10503" s="4"/>
      <c r="W10503" s="4"/>
      <c r="AG10503" s="9"/>
      <c r="AT10503" s="4"/>
      <c r="AU10503" s="4"/>
      <c r="BA10503" s="4"/>
      <c r="BB10503" s="4"/>
    </row>
    <row r="10504" spans="15:54" x14ac:dyDescent="0.4">
      <c r="O10504" s="4"/>
      <c r="P10504" s="4"/>
      <c r="V10504" s="4"/>
      <c r="W10504" s="4"/>
      <c r="AG10504" s="9"/>
      <c r="AT10504" s="4"/>
      <c r="AU10504" s="4"/>
      <c r="BA10504" s="4"/>
      <c r="BB10504" s="4"/>
    </row>
    <row r="10505" spans="15:54" x14ac:dyDescent="0.4">
      <c r="O10505" s="4"/>
      <c r="P10505" s="4"/>
      <c r="V10505" s="4"/>
      <c r="W10505" s="4"/>
      <c r="AG10505" s="9"/>
      <c r="AT10505" s="4"/>
      <c r="AU10505" s="4"/>
      <c r="BA10505" s="4"/>
      <c r="BB10505" s="4"/>
    </row>
    <row r="10506" spans="15:54" x14ac:dyDescent="0.4">
      <c r="O10506" s="4"/>
      <c r="P10506" s="4"/>
      <c r="V10506" s="4"/>
      <c r="W10506" s="4"/>
      <c r="AG10506" s="9"/>
      <c r="AT10506" s="4"/>
      <c r="AU10506" s="4"/>
      <c r="BA10506" s="4"/>
      <c r="BB10506" s="4"/>
    </row>
    <row r="10507" spans="15:54" x14ac:dyDescent="0.4">
      <c r="O10507" s="4"/>
      <c r="P10507" s="4"/>
      <c r="V10507" s="4"/>
      <c r="W10507" s="4"/>
      <c r="AG10507" s="9"/>
      <c r="AT10507" s="4"/>
      <c r="AU10507" s="4"/>
      <c r="BA10507" s="4"/>
      <c r="BB10507" s="4"/>
    </row>
    <row r="10508" spans="15:54" x14ac:dyDescent="0.4">
      <c r="O10508" s="4"/>
      <c r="P10508" s="4"/>
      <c r="V10508" s="4"/>
      <c r="W10508" s="4"/>
      <c r="AG10508" s="9"/>
      <c r="AT10508" s="4"/>
      <c r="AU10508" s="4"/>
      <c r="BA10508" s="4"/>
      <c r="BB10508" s="4"/>
    </row>
    <row r="10509" spans="15:54" x14ac:dyDescent="0.4">
      <c r="O10509" s="4"/>
      <c r="P10509" s="4"/>
      <c r="V10509" s="4"/>
      <c r="W10509" s="4"/>
      <c r="AG10509" s="9"/>
      <c r="AT10509" s="4"/>
      <c r="AU10509" s="4"/>
      <c r="BA10509" s="4"/>
      <c r="BB10509" s="4"/>
    </row>
    <row r="10510" spans="15:54" x14ac:dyDescent="0.4">
      <c r="O10510" s="4"/>
      <c r="P10510" s="4"/>
      <c r="V10510" s="4"/>
      <c r="W10510" s="4"/>
      <c r="AG10510" s="9"/>
      <c r="AT10510" s="4"/>
      <c r="AU10510" s="4"/>
      <c r="BA10510" s="4"/>
      <c r="BB10510" s="4"/>
    </row>
    <row r="10511" spans="15:54" x14ac:dyDescent="0.4">
      <c r="O10511" s="4"/>
      <c r="P10511" s="4"/>
      <c r="V10511" s="4"/>
      <c r="W10511" s="4"/>
      <c r="AG10511" s="9"/>
      <c r="AT10511" s="4"/>
      <c r="AU10511" s="4"/>
      <c r="BA10511" s="4"/>
      <c r="BB10511" s="4"/>
    </row>
    <row r="10512" spans="15:54" x14ac:dyDescent="0.4">
      <c r="O10512" s="4"/>
      <c r="P10512" s="4"/>
      <c r="V10512" s="4"/>
      <c r="W10512" s="4"/>
      <c r="AG10512" s="9"/>
      <c r="AT10512" s="4"/>
      <c r="AU10512" s="4"/>
      <c r="BA10512" s="4"/>
      <c r="BB10512" s="4"/>
    </row>
    <row r="10513" spans="15:54" x14ac:dyDescent="0.4">
      <c r="O10513" s="4"/>
      <c r="P10513" s="4"/>
      <c r="V10513" s="4"/>
      <c r="W10513" s="4"/>
      <c r="AG10513" s="9"/>
      <c r="AT10513" s="4"/>
      <c r="AU10513" s="4"/>
      <c r="BA10513" s="4"/>
      <c r="BB10513" s="4"/>
    </row>
    <row r="10514" spans="15:54" x14ac:dyDescent="0.4">
      <c r="O10514" s="4"/>
      <c r="P10514" s="4"/>
      <c r="V10514" s="4"/>
      <c r="W10514" s="4"/>
      <c r="AG10514" s="9"/>
      <c r="AT10514" s="4"/>
      <c r="AU10514" s="4"/>
      <c r="BA10514" s="4"/>
      <c r="BB10514" s="4"/>
    </row>
    <row r="10515" spans="15:54" x14ac:dyDescent="0.4">
      <c r="O10515" s="4"/>
      <c r="P10515" s="4"/>
      <c r="V10515" s="4"/>
      <c r="W10515" s="4"/>
      <c r="AG10515" s="9"/>
      <c r="AT10515" s="4"/>
      <c r="AU10515" s="4"/>
      <c r="BA10515" s="4"/>
      <c r="BB10515" s="4"/>
    </row>
    <row r="10516" spans="15:54" x14ac:dyDescent="0.4">
      <c r="O10516" s="4"/>
      <c r="P10516" s="4"/>
      <c r="V10516" s="4"/>
      <c r="W10516" s="4"/>
      <c r="AG10516" s="9"/>
      <c r="AT10516" s="4"/>
      <c r="AU10516" s="4"/>
      <c r="BA10516" s="4"/>
      <c r="BB10516" s="4"/>
    </row>
    <row r="10517" spans="15:54" x14ac:dyDescent="0.4">
      <c r="O10517" s="4"/>
      <c r="P10517" s="4"/>
      <c r="V10517" s="4"/>
      <c r="W10517" s="4"/>
      <c r="AG10517" s="9"/>
      <c r="AT10517" s="4"/>
      <c r="AU10517" s="4"/>
      <c r="BA10517" s="4"/>
      <c r="BB10517" s="4"/>
    </row>
    <row r="10518" spans="15:54" x14ac:dyDescent="0.4">
      <c r="O10518" s="4"/>
      <c r="P10518" s="4"/>
      <c r="V10518" s="4"/>
      <c r="W10518" s="4"/>
      <c r="AG10518" s="9"/>
      <c r="AT10518" s="4"/>
      <c r="AU10518" s="4"/>
      <c r="BA10518" s="4"/>
      <c r="BB10518" s="4"/>
    </row>
    <row r="10519" spans="15:54" x14ac:dyDescent="0.4">
      <c r="O10519" s="4"/>
      <c r="P10519" s="4"/>
      <c r="V10519" s="4"/>
      <c r="W10519" s="4"/>
      <c r="AG10519" s="9"/>
      <c r="AT10519" s="4"/>
      <c r="AU10519" s="4"/>
      <c r="BA10519" s="4"/>
      <c r="BB10519" s="4"/>
    </row>
    <row r="10520" spans="15:54" x14ac:dyDescent="0.4">
      <c r="O10520" s="4"/>
      <c r="P10520" s="4"/>
      <c r="V10520" s="4"/>
      <c r="W10520" s="4"/>
      <c r="AG10520" s="9"/>
      <c r="AT10520" s="4"/>
      <c r="AU10520" s="4"/>
      <c r="BA10520" s="4"/>
      <c r="BB10520" s="4"/>
    </row>
    <row r="10521" spans="15:54" x14ac:dyDescent="0.4">
      <c r="O10521" s="4"/>
      <c r="P10521" s="4"/>
      <c r="V10521" s="4"/>
      <c r="W10521" s="4"/>
      <c r="AG10521" s="9"/>
      <c r="AT10521" s="4"/>
      <c r="AU10521" s="4"/>
      <c r="BA10521" s="4"/>
      <c r="BB10521" s="4"/>
    </row>
    <row r="10522" spans="15:54" x14ac:dyDescent="0.4">
      <c r="O10522" s="4"/>
      <c r="P10522" s="4"/>
      <c r="V10522" s="4"/>
      <c r="W10522" s="4"/>
      <c r="AG10522" s="9"/>
      <c r="AT10522" s="4"/>
      <c r="AU10522" s="4"/>
      <c r="BA10522" s="4"/>
      <c r="BB10522" s="4"/>
    </row>
    <row r="10523" spans="15:54" x14ac:dyDescent="0.4">
      <c r="O10523" s="4"/>
      <c r="P10523" s="4"/>
      <c r="V10523" s="4"/>
      <c r="W10523" s="4"/>
      <c r="AG10523" s="9"/>
      <c r="AT10523" s="4"/>
      <c r="AU10523" s="4"/>
      <c r="BA10523" s="4"/>
      <c r="BB10523" s="4"/>
    </row>
    <row r="10524" spans="15:54" x14ac:dyDescent="0.4">
      <c r="O10524" s="4"/>
      <c r="P10524" s="4"/>
      <c r="V10524" s="4"/>
      <c r="W10524" s="4"/>
      <c r="AG10524" s="9"/>
      <c r="AT10524" s="4"/>
      <c r="AU10524" s="4"/>
      <c r="BA10524" s="4"/>
      <c r="BB10524" s="4"/>
    </row>
    <row r="10525" spans="15:54" x14ac:dyDescent="0.4">
      <c r="O10525" s="4"/>
      <c r="P10525" s="4"/>
      <c r="V10525" s="4"/>
      <c r="W10525" s="4"/>
      <c r="AG10525" s="9"/>
      <c r="AT10525" s="4"/>
      <c r="AU10525" s="4"/>
      <c r="BA10525" s="4"/>
      <c r="BB10525" s="4"/>
    </row>
    <row r="10526" spans="15:54" x14ac:dyDescent="0.4">
      <c r="O10526" s="4"/>
      <c r="P10526" s="4"/>
      <c r="V10526" s="4"/>
      <c r="W10526" s="4"/>
      <c r="AG10526" s="9"/>
      <c r="AT10526" s="4"/>
      <c r="AU10526" s="4"/>
      <c r="BA10526" s="4"/>
      <c r="BB10526" s="4"/>
    </row>
    <row r="10527" spans="15:54" x14ac:dyDescent="0.4">
      <c r="O10527" s="4"/>
      <c r="P10527" s="4"/>
      <c r="V10527" s="4"/>
      <c r="W10527" s="4"/>
      <c r="AG10527" s="9"/>
      <c r="AT10527" s="4"/>
      <c r="AU10527" s="4"/>
      <c r="BA10527" s="4"/>
      <c r="BB10527" s="4"/>
    </row>
    <row r="10528" spans="15:54" x14ac:dyDescent="0.4">
      <c r="O10528" s="4"/>
      <c r="P10528" s="4"/>
      <c r="V10528" s="4"/>
      <c r="W10528" s="4"/>
      <c r="AG10528" s="9"/>
      <c r="AT10528" s="4"/>
      <c r="AU10528" s="4"/>
      <c r="BA10528" s="4"/>
      <c r="BB10528" s="4"/>
    </row>
    <row r="10529" spans="15:54" x14ac:dyDescent="0.4">
      <c r="O10529" s="4"/>
      <c r="P10529" s="4"/>
      <c r="V10529" s="4"/>
      <c r="W10529" s="4"/>
      <c r="AG10529" s="9"/>
      <c r="AT10529" s="4"/>
      <c r="AU10529" s="4"/>
      <c r="BA10529" s="4"/>
      <c r="BB10529" s="4"/>
    </row>
    <row r="10530" spans="15:54" x14ac:dyDescent="0.4">
      <c r="O10530" s="4"/>
      <c r="P10530" s="4"/>
      <c r="V10530" s="4"/>
      <c r="W10530" s="4"/>
      <c r="AG10530" s="9"/>
      <c r="AT10530" s="4"/>
      <c r="AU10530" s="4"/>
      <c r="BA10530" s="4"/>
      <c r="BB10530" s="4"/>
    </row>
    <row r="10531" spans="15:54" x14ac:dyDescent="0.4">
      <c r="O10531" s="4"/>
      <c r="P10531" s="4"/>
      <c r="V10531" s="4"/>
      <c r="W10531" s="4"/>
      <c r="AG10531" s="9"/>
      <c r="AT10531" s="4"/>
      <c r="AU10531" s="4"/>
      <c r="BA10531" s="4"/>
      <c r="BB10531" s="4"/>
    </row>
    <row r="10532" spans="15:54" x14ac:dyDescent="0.4">
      <c r="O10532" s="4"/>
      <c r="P10532" s="4"/>
      <c r="V10532" s="4"/>
      <c r="W10532" s="4"/>
      <c r="AG10532" s="9"/>
      <c r="AT10532" s="4"/>
      <c r="AU10532" s="4"/>
      <c r="BA10532" s="4"/>
      <c r="BB10532" s="4"/>
    </row>
    <row r="10533" spans="15:54" x14ac:dyDescent="0.4">
      <c r="O10533" s="4"/>
      <c r="P10533" s="4"/>
      <c r="V10533" s="4"/>
      <c r="W10533" s="4"/>
      <c r="AG10533" s="9"/>
      <c r="AT10533" s="4"/>
      <c r="AU10533" s="4"/>
      <c r="BA10533" s="4"/>
      <c r="BB10533" s="4"/>
    </row>
    <row r="10534" spans="15:54" x14ac:dyDescent="0.4">
      <c r="O10534" s="4"/>
      <c r="P10534" s="4"/>
      <c r="V10534" s="4"/>
      <c r="W10534" s="4"/>
      <c r="AG10534" s="9"/>
      <c r="AT10534" s="4"/>
      <c r="AU10534" s="4"/>
      <c r="BA10534" s="4"/>
      <c r="BB10534" s="4"/>
    </row>
    <row r="10535" spans="15:54" x14ac:dyDescent="0.4">
      <c r="O10535" s="4"/>
      <c r="P10535" s="4"/>
      <c r="V10535" s="4"/>
      <c r="W10535" s="4"/>
      <c r="AG10535" s="9"/>
      <c r="AT10535" s="4"/>
      <c r="AU10535" s="4"/>
      <c r="BA10535" s="4"/>
      <c r="BB10535" s="4"/>
    </row>
    <row r="10536" spans="15:54" x14ac:dyDescent="0.4">
      <c r="O10536" s="4"/>
      <c r="P10536" s="4"/>
      <c r="V10536" s="4"/>
      <c r="W10536" s="4"/>
      <c r="AG10536" s="9"/>
      <c r="AT10536" s="4"/>
      <c r="AU10536" s="4"/>
      <c r="BA10536" s="4"/>
      <c r="BB10536" s="4"/>
    </row>
    <row r="10537" spans="15:54" x14ac:dyDescent="0.4">
      <c r="O10537" s="4"/>
      <c r="P10537" s="4"/>
      <c r="V10537" s="4"/>
      <c r="W10537" s="4"/>
      <c r="AG10537" s="9"/>
      <c r="AT10537" s="4"/>
      <c r="AU10537" s="4"/>
      <c r="BA10537" s="4"/>
      <c r="BB10537" s="4"/>
    </row>
    <row r="10538" spans="15:54" x14ac:dyDescent="0.4">
      <c r="O10538" s="4"/>
      <c r="P10538" s="4"/>
      <c r="V10538" s="4"/>
      <c r="W10538" s="4"/>
      <c r="AG10538" s="9"/>
      <c r="AT10538" s="4"/>
      <c r="AU10538" s="4"/>
      <c r="BA10538" s="4"/>
      <c r="BB10538" s="4"/>
    </row>
    <row r="10539" spans="15:54" x14ac:dyDescent="0.4">
      <c r="O10539" s="4"/>
      <c r="P10539" s="4"/>
      <c r="V10539" s="4"/>
      <c r="W10539" s="4"/>
      <c r="AG10539" s="9"/>
      <c r="AT10539" s="4"/>
      <c r="AU10539" s="4"/>
      <c r="BA10539" s="4"/>
      <c r="BB10539" s="4"/>
    </row>
    <row r="10540" spans="15:54" x14ac:dyDescent="0.4">
      <c r="O10540" s="4"/>
      <c r="P10540" s="4"/>
      <c r="V10540" s="4"/>
      <c r="W10540" s="4"/>
      <c r="AG10540" s="9"/>
      <c r="AT10540" s="4"/>
      <c r="AU10540" s="4"/>
      <c r="BA10540" s="4"/>
      <c r="BB10540" s="4"/>
    </row>
    <row r="10541" spans="15:54" x14ac:dyDescent="0.4">
      <c r="O10541" s="4"/>
      <c r="P10541" s="4"/>
      <c r="V10541" s="4"/>
      <c r="W10541" s="4"/>
      <c r="AG10541" s="9"/>
      <c r="AT10541" s="4"/>
      <c r="AU10541" s="4"/>
      <c r="BA10541" s="4"/>
      <c r="BB10541" s="4"/>
    </row>
    <row r="10542" spans="15:54" x14ac:dyDescent="0.4">
      <c r="O10542" s="4"/>
      <c r="P10542" s="4"/>
      <c r="V10542" s="4"/>
      <c r="W10542" s="4"/>
      <c r="AG10542" s="9"/>
      <c r="AT10542" s="4"/>
      <c r="AU10542" s="4"/>
      <c r="BA10542" s="4"/>
      <c r="BB10542" s="4"/>
    </row>
    <row r="10543" spans="15:54" x14ac:dyDescent="0.4">
      <c r="O10543" s="4"/>
      <c r="P10543" s="4"/>
      <c r="V10543" s="4"/>
      <c r="W10543" s="4"/>
      <c r="AG10543" s="9"/>
      <c r="AT10543" s="4"/>
      <c r="AU10543" s="4"/>
      <c r="BA10543" s="4"/>
      <c r="BB10543" s="4"/>
    </row>
    <row r="10544" spans="15:54" x14ac:dyDescent="0.4">
      <c r="O10544" s="4"/>
      <c r="P10544" s="4"/>
      <c r="V10544" s="4"/>
      <c r="W10544" s="4"/>
      <c r="AG10544" s="9"/>
      <c r="AT10544" s="4"/>
      <c r="AU10544" s="4"/>
      <c r="BA10544" s="4"/>
      <c r="BB10544" s="4"/>
    </row>
    <row r="10545" spans="15:54" x14ac:dyDescent="0.4">
      <c r="O10545" s="4"/>
      <c r="P10545" s="4"/>
      <c r="V10545" s="4"/>
      <c r="W10545" s="4"/>
      <c r="AG10545" s="9"/>
      <c r="AT10545" s="4"/>
      <c r="AU10545" s="4"/>
      <c r="BA10545" s="4"/>
      <c r="BB10545" s="4"/>
    </row>
    <row r="10546" spans="15:54" x14ac:dyDescent="0.4">
      <c r="O10546" s="4"/>
      <c r="P10546" s="4"/>
      <c r="V10546" s="4"/>
      <c r="W10546" s="4"/>
      <c r="AG10546" s="9"/>
      <c r="AT10546" s="4"/>
      <c r="AU10546" s="4"/>
      <c r="BA10546" s="4"/>
      <c r="BB10546" s="4"/>
    </row>
    <row r="10547" spans="15:54" x14ac:dyDescent="0.4">
      <c r="O10547" s="4"/>
      <c r="P10547" s="4"/>
      <c r="V10547" s="4"/>
      <c r="W10547" s="4"/>
      <c r="AG10547" s="9"/>
      <c r="AT10547" s="4"/>
      <c r="AU10547" s="4"/>
      <c r="BA10547" s="4"/>
      <c r="BB10547" s="4"/>
    </row>
    <row r="10548" spans="15:54" x14ac:dyDescent="0.4">
      <c r="O10548" s="4"/>
      <c r="P10548" s="4"/>
      <c r="V10548" s="4"/>
      <c r="W10548" s="4"/>
      <c r="AG10548" s="9"/>
      <c r="AT10548" s="4"/>
      <c r="AU10548" s="4"/>
      <c r="BA10548" s="4"/>
      <c r="BB10548" s="4"/>
    </row>
    <row r="10549" spans="15:54" x14ac:dyDescent="0.4">
      <c r="O10549" s="4"/>
      <c r="P10549" s="4"/>
      <c r="V10549" s="4"/>
      <c r="W10549" s="4"/>
      <c r="AG10549" s="9"/>
      <c r="AT10549" s="4"/>
      <c r="AU10549" s="4"/>
      <c r="BA10549" s="4"/>
      <c r="BB10549" s="4"/>
    </row>
    <row r="10550" spans="15:54" x14ac:dyDescent="0.4">
      <c r="O10550" s="4"/>
      <c r="P10550" s="4"/>
      <c r="V10550" s="4"/>
      <c r="W10550" s="4"/>
      <c r="AG10550" s="9"/>
      <c r="AT10550" s="4"/>
      <c r="AU10550" s="4"/>
      <c r="BA10550" s="4"/>
      <c r="BB10550" s="4"/>
    </row>
    <row r="10551" spans="15:54" x14ac:dyDescent="0.4">
      <c r="O10551" s="4"/>
      <c r="P10551" s="4"/>
      <c r="V10551" s="4"/>
      <c r="W10551" s="4"/>
      <c r="AG10551" s="9"/>
      <c r="AT10551" s="4"/>
      <c r="AU10551" s="4"/>
      <c r="BA10551" s="4"/>
      <c r="BB10551" s="4"/>
    </row>
    <row r="10552" spans="15:54" x14ac:dyDescent="0.4">
      <c r="O10552" s="4"/>
      <c r="P10552" s="4"/>
      <c r="V10552" s="4"/>
      <c r="W10552" s="4"/>
      <c r="AG10552" s="9"/>
      <c r="AT10552" s="4"/>
      <c r="AU10552" s="4"/>
      <c r="BA10552" s="4"/>
      <c r="BB10552" s="4"/>
    </row>
    <row r="10553" spans="15:54" x14ac:dyDescent="0.4">
      <c r="O10553" s="4"/>
      <c r="P10553" s="4"/>
      <c r="V10553" s="4"/>
      <c r="W10553" s="4"/>
      <c r="AG10553" s="9"/>
      <c r="AT10553" s="4"/>
      <c r="AU10553" s="4"/>
      <c r="BA10553" s="4"/>
      <c r="BB10553" s="4"/>
    </row>
    <row r="10554" spans="15:54" x14ac:dyDescent="0.4">
      <c r="O10554" s="4"/>
      <c r="P10554" s="4"/>
      <c r="V10554" s="4"/>
      <c r="W10554" s="4"/>
      <c r="AG10554" s="9"/>
      <c r="AT10554" s="4"/>
      <c r="AU10554" s="4"/>
      <c r="BA10554" s="4"/>
      <c r="BB10554" s="4"/>
    </row>
    <row r="10555" spans="15:54" x14ac:dyDescent="0.4">
      <c r="O10555" s="4"/>
      <c r="P10555" s="4"/>
      <c r="V10555" s="4"/>
      <c r="W10555" s="4"/>
      <c r="AG10555" s="9"/>
      <c r="AT10555" s="4"/>
      <c r="AU10555" s="4"/>
      <c r="BA10555" s="4"/>
      <c r="BB10555" s="4"/>
    </row>
    <row r="10556" spans="15:54" x14ac:dyDescent="0.4">
      <c r="O10556" s="4"/>
      <c r="P10556" s="4"/>
      <c r="V10556" s="4"/>
      <c r="W10556" s="4"/>
      <c r="AT10556" s="4"/>
      <c r="AU10556" s="4"/>
      <c r="BA10556" s="4"/>
      <c r="BB10556" s="4"/>
    </row>
    <row r="10557" spans="15:54" x14ac:dyDescent="0.4">
      <c r="O10557" s="4"/>
      <c r="P10557" s="4"/>
      <c r="V10557" s="4"/>
      <c r="W10557" s="4"/>
      <c r="AG10557" s="9"/>
      <c r="AT10557" s="4"/>
      <c r="AU10557" s="4"/>
      <c r="BA10557" s="4"/>
      <c r="BB10557" s="4"/>
    </row>
    <row r="10558" spans="15:54" x14ac:dyDescent="0.4">
      <c r="O10558" s="4"/>
      <c r="P10558" s="4"/>
      <c r="V10558" s="4"/>
      <c r="W10558" s="4"/>
      <c r="AG10558" s="9"/>
      <c r="AT10558" s="4"/>
      <c r="AU10558" s="4"/>
      <c r="BA10558" s="4"/>
      <c r="BB10558" s="4"/>
    </row>
    <row r="10559" spans="15:54" x14ac:dyDescent="0.4">
      <c r="O10559" s="4"/>
      <c r="P10559" s="4"/>
      <c r="V10559" s="4"/>
      <c r="W10559" s="4"/>
      <c r="AG10559" s="9"/>
      <c r="AT10559" s="4"/>
      <c r="AU10559" s="4"/>
      <c r="BA10559" s="4"/>
      <c r="BB10559" s="4"/>
    </row>
    <row r="10560" spans="15:54" x14ac:dyDescent="0.4">
      <c r="O10560" s="4"/>
      <c r="P10560" s="4"/>
      <c r="V10560" s="4"/>
      <c r="W10560" s="4"/>
      <c r="AG10560" s="9"/>
      <c r="AT10560" s="4"/>
      <c r="AU10560" s="4"/>
      <c r="BA10560" s="4"/>
      <c r="BB10560" s="4"/>
    </row>
    <row r="10561" spans="15:54" x14ac:dyDescent="0.4">
      <c r="O10561" s="4"/>
      <c r="P10561" s="4"/>
      <c r="V10561" s="4"/>
      <c r="W10561" s="4"/>
      <c r="AG10561" s="9"/>
      <c r="AT10561" s="4"/>
      <c r="AU10561" s="4"/>
      <c r="BA10561" s="4"/>
      <c r="BB10561" s="4"/>
    </row>
    <row r="10562" spans="15:54" x14ac:dyDescent="0.4">
      <c r="O10562" s="4"/>
      <c r="P10562" s="4"/>
      <c r="V10562" s="4"/>
      <c r="W10562" s="4"/>
      <c r="AG10562" s="9"/>
      <c r="AT10562" s="4"/>
      <c r="AU10562" s="4"/>
      <c r="BA10562" s="4"/>
      <c r="BB10562" s="4"/>
    </row>
    <row r="10563" spans="15:54" x14ac:dyDescent="0.4">
      <c r="O10563" s="4"/>
      <c r="P10563" s="4"/>
      <c r="V10563" s="4"/>
      <c r="W10563" s="4"/>
      <c r="AG10563" s="9"/>
      <c r="AT10563" s="4"/>
      <c r="AU10563" s="4"/>
      <c r="BA10563" s="4"/>
      <c r="BB10563" s="4"/>
    </row>
    <row r="10564" spans="15:54" x14ac:dyDescent="0.4">
      <c r="O10564" s="4"/>
      <c r="P10564" s="4"/>
      <c r="V10564" s="4"/>
      <c r="W10564" s="4"/>
      <c r="AG10564" s="9"/>
      <c r="AT10564" s="4"/>
      <c r="AU10564" s="4"/>
      <c r="BA10564" s="4"/>
      <c r="BB10564" s="4"/>
    </row>
    <row r="10565" spans="15:54" x14ac:dyDescent="0.4">
      <c r="O10565" s="4"/>
      <c r="P10565" s="4"/>
      <c r="V10565" s="4"/>
      <c r="W10565" s="4"/>
      <c r="AG10565" s="9"/>
      <c r="AT10565" s="4"/>
      <c r="AU10565" s="4"/>
      <c r="BA10565" s="4"/>
      <c r="BB10565" s="4"/>
    </row>
    <row r="10566" spans="15:54" x14ac:dyDescent="0.4">
      <c r="O10566" s="4"/>
      <c r="P10566" s="4"/>
      <c r="V10566" s="4"/>
      <c r="W10566" s="4"/>
      <c r="AG10566" s="9"/>
      <c r="AT10566" s="4"/>
      <c r="AU10566" s="4"/>
      <c r="BA10566" s="4"/>
      <c r="BB10566" s="4"/>
    </row>
    <row r="10567" spans="15:54" x14ac:dyDescent="0.4">
      <c r="O10567" s="4"/>
      <c r="P10567" s="4"/>
      <c r="V10567" s="4"/>
      <c r="W10567" s="4"/>
      <c r="AG10567" s="9"/>
      <c r="AT10567" s="4"/>
      <c r="AU10567" s="4"/>
      <c r="BA10567" s="4"/>
      <c r="BB10567" s="4"/>
    </row>
    <row r="10568" spans="15:54" x14ac:dyDescent="0.4">
      <c r="O10568" s="4"/>
      <c r="P10568" s="4"/>
      <c r="V10568" s="4"/>
      <c r="W10568" s="4"/>
      <c r="AG10568" s="9"/>
      <c r="AT10568" s="4"/>
      <c r="AU10568" s="4"/>
      <c r="BA10568" s="4"/>
      <c r="BB10568" s="4"/>
    </row>
    <row r="10569" spans="15:54" x14ac:dyDescent="0.4">
      <c r="O10569" s="4"/>
      <c r="P10569" s="4"/>
      <c r="V10569" s="4"/>
      <c r="W10569" s="4"/>
      <c r="AG10569" s="9"/>
      <c r="AT10569" s="4"/>
      <c r="AU10569" s="4"/>
      <c r="BA10569" s="4"/>
      <c r="BB10569" s="4"/>
    </row>
    <row r="10570" spans="15:54" x14ac:dyDescent="0.4">
      <c r="O10570" s="4"/>
      <c r="P10570" s="4"/>
      <c r="V10570" s="4"/>
      <c r="W10570" s="4"/>
      <c r="AG10570" s="9"/>
      <c r="AT10570" s="4"/>
      <c r="AU10570" s="4"/>
      <c r="BA10570" s="4"/>
      <c r="BB10570" s="4"/>
    </row>
    <row r="10571" spans="15:54" x14ac:dyDescent="0.4">
      <c r="O10571" s="4"/>
      <c r="P10571" s="4"/>
      <c r="V10571" s="4"/>
      <c r="W10571" s="4"/>
      <c r="AG10571" s="9"/>
      <c r="AT10571" s="4"/>
      <c r="AU10571" s="4"/>
      <c r="BA10571" s="4"/>
      <c r="BB10571" s="4"/>
    </row>
    <row r="10572" spans="15:54" x14ac:dyDescent="0.4">
      <c r="O10572" s="4"/>
      <c r="P10572" s="4"/>
      <c r="V10572" s="4"/>
      <c r="W10572" s="4"/>
      <c r="AG10572" s="9"/>
      <c r="AT10572" s="4"/>
      <c r="AU10572" s="4"/>
      <c r="BA10572" s="4"/>
      <c r="BB10572" s="4"/>
    </row>
    <row r="10573" spans="15:54" x14ac:dyDescent="0.4">
      <c r="O10573" s="4"/>
      <c r="P10573" s="4"/>
      <c r="V10573" s="4"/>
      <c r="W10573" s="4"/>
      <c r="AG10573" s="9"/>
      <c r="AT10573" s="4"/>
      <c r="AU10573" s="4"/>
      <c r="BA10573" s="4"/>
      <c r="BB10573" s="4"/>
    </row>
    <row r="10574" spans="15:54" x14ac:dyDescent="0.4">
      <c r="O10574" s="4"/>
      <c r="P10574" s="4"/>
      <c r="V10574" s="4"/>
      <c r="W10574" s="4"/>
      <c r="AG10574" s="9"/>
      <c r="AT10574" s="4"/>
      <c r="AU10574" s="4"/>
      <c r="BA10574" s="4"/>
      <c r="BB10574" s="4"/>
    </row>
    <row r="10575" spans="15:54" x14ac:dyDescent="0.4">
      <c r="O10575" s="4"/>
      <c r="P10575" s="4"/>
      <c r="V10575" s="4"/>
      <c r="W10575" s="4"/>
      <c r="AG10575" s="9"/>
      <c r="AT10575" s="4"/>
      <c r="AU10575" s="4"/>
      <c r="BA10575" s="4"/>
      <c r="BB10575" s="4"/>
    </row>
    <row r="10576" spans="15:54" x14ac:dyDescent="0.4">
      <c r="O10576" s="4"/>
      <c r="P10576" s="4"/>
      <c r="V10576" s="4"/>
      <c r="W10576" s="4"/>
      <c r="AT10576" s="4"/>
      <c r="AU10576" s="4"/>
      <c r="BA10576" s="4"/>
      <c r="BB10576" s="4"/>
    </row>
    <row r="10577" spans="15:54" x14ac:dyDescent="0.4">
      <c r="O10577" s="4"/>
      <c r="P10577" s="4"/>
      <c r="V10577" s="4"/>
      <c r="W10577" s="4"/>
      <c r="AG10577" s="9"/>
      <c r="AT10577" s="4"/>
      <c r="AU10577" s="4"/>
      <c r="BA10577" s="4"/>
      <c r="BB10577" s="4"/>
    </row>
    <row r="10578" spans="15:54" x14ac:dyDescent="0.4">
      <c r="O10578" s="4"/>
      <c r="P10578" s="4"/>
      <c r="V10578" s="4"/>
      <c r="W10578" s="4"/>
      <c r="AG10578" s="9"/>
      <c r="AT10578" s="4"/>
      <c r="AU10578" s="4"/>
      <c r="BA10578" s="4"/>
      <c r="BB10578" s="4"/>
    </row>
    <row r="10579" spans="15:54" x14ac:dyDescent="0.4">
      <c r="O10579" s="4"/>
      <c r="P10579" s="4"/>
      <c r="V10579" s="4"/>
      <c r="W10579" s="4"/>
      <c r="AG10579" s="9"/>
      <c r="AT10579" s="4"/>
      <c r="AU10579" s="4"/>
      <c r="BA10579" s="4"/>
      <c r="BB10579" s="4"/>
    </row>
    <row r="10580" spans="15:54" x14ac:dyDescent="0.4">
      <c r="O10580" s="4"/>
      <c r="P10580" s="4"/>
      <c r="V10580" s="4"/>
      <c r="W10580" s="4"/>
      <c r="AG10580" s="9"/>
      <c r="AT10580" s="4"/>
      <c r="AU10580" s="4"/>
      <c r="BA10580" s="4"/>
      <c r="BB10580" s="4"/>
    </row>
    <row r="10581" spans="15:54" x14ac:dyDescent="0.4">
      <c r="O10581" s="4"/>
      <c r="P10581" s="4"/>
      <c r="V10581" s="4"/>
      <c r="W10581" s="4"/>
      <c r="AG10581" s="9"/>
      <c r="AT10581" s="4"/>
      <c r="AU10581" s="4"/>
      <c r="BA10581" s="4"/>
      <c r="BB10581" s="4"/>
    </row>
    <row r="10582" spans="15:54" x14ac:dyDescent="0.4">
      <c r="O10582" s="4"/>
      <c r="P10582" s="4"/>
      <c r="V10582" s="4"/>
      <c r="W10582" s="4"/>
      <c r="AG10582" s="9"/>
      <c r="AT10582" s="4"/>
      <c r="AU10582" s="4"/>
      <c r="BA10582" s="4"/>
      <c r="BB10582" s="4"/>
    </row>
    <row r="10583" spans="15:54" x14ac:dyDescent="0.4">
      <c r="O10583" s="4"/>
      <c r="P10583" s="4"/>
      <c r="V10583" s="4"/>
      <c r="W10583" s="4"/>
      <c r="AG10583" s="9"/>
      <c r="AT10583" s="4"/>
      <c r="AU10583" s="4"/>
      <c r="BA10583" s="4"/>
      <c r="BB10583" s="4"/>
    </row>
    <row r="10584" spans="15:54" x14ac:dyDescent="0.4">
      <c r="O10584" s="4"/>
      <c r="P10584" s="4"/>
      <c r="V10584" s="4"/>
      <c r="W10584" s="4"/>
      <c r="AG10584" s="9"/>
      <c r="AT10584" s="4"/>
      <c r="AU10584" s="4"/>
      <c r="BA10584" s="4"/>
      <c r="BB10584" s="4"/>
    </row>
    <row r="10585" spans="15:54" x14ac:dyDescent="0.4">
      <c r="O10585" s="4"/>
      <c r="P10585" s="4"/>
      <c r="V10585" s="4"/>
      <c r="W10585" s="4"/>
      <c r="AG10585" s="9"/>
      <c r="AT10585" s="4"/>
      <c r="AU10585" s="4"/>
      <c r="BA10585" s="4"/>
      <c r="BB10585" s="4"/>
    </row>
    <row r="10586" spans="15:54" x14ac:dyDescent="0.4">
      <c r="O10586" s="4"/>
      <c r="P10586" s="4"/>
      <c r="V10586" s="4"/>
      <c r="W10586" s="4"/>
      <c r="AG10586" s="9"/>
      <c r="AT10586" s="4"/>
      <c r="AU10586" s="4"/>
      <c r="BA10586" s="4"/>
      <c r="BB10586" s="4"/>
    </row>
    <row r="10587" spans="15:54" x14ac:dyDescent="0.4">
      <c r="O10587" s="4"/>
      <c r="P10587" s="4"/>
      <c r="V10587" s="4"/>
      <c r="W10587" s="4"/>
      <c r="AG10587" s="9"/>
      <c r="AT10587" s="4"/>
      <c r="AU10587" s="4"/>
      <c r="BA10587" s="4"/>
      <c r="BB10587" s="4"/>
    </row>
    <row r="10588" spans="15:54" x14ac:dyDescent="0.4">
      <c r="O10588" s="4"/>
      <c r="P10588" s="4"/>
      <c r="V10588" s="4"/>
      <c r="W10588" s="4"/>
      <c r="AG10588" s="9"/>
      <c r="AT10588" s="4"/>
      <c r="AU10588" s="4"/>
      <c r="BA10588" s="4"/>
      <c r="BB10588" s="4"/>
    </row>
    <row r="10589" spans="15:54" x14ac:dyDescent="0.4">
      <c r="O10589" s="4"/>
      <c r="P10589" s="4"/>
      <c r="V10589" s="4"/>
      <c r="W10589" s="4"/>
      <c r="AG10589" s="9"/>
      <c r="AT10589" s="4"/>
      <c r="AU10589" s="4"/>
      <c r="BA10589" s="4"/>
      <c r="BB10589" s="4"/>
    </row>
    <row r="10590" spans="15:54" x14ac:dyDescent="0.4">
      <c r="O10590" s="4"/>
      <c r="P10590" s="4"/>
      <c r="V10590" s="4"/>
      <c r="W10590" s="4"/>
      <c r="AG10590" s="9"/>
      <c r="AT10590" s="4"/>
      <c r="AU10590" s="4"/>
      <c r="BA10590" s="4"/>
      <c r="BB10590" s="4"/>
    </row>
    <row r="10591" spans="15:54" x14ac:dyDescent="0.4">
      <c r="O10591" s="4"/>
      <c r="P10591" s="4"/>
      <c r="V10591" s="4"/>
      <c r="W10591" s="4"/>
      <c r="AG10591" s="9"/>
      <c r="AT10591" s="4"/>
      <c r="AU10591" s="4"/>
      <c r="BA10591" s="4"/>
      <c r="BB10591" s="4"/>
    </row>
    <row r="10592" spans="15:54" x14ac:dyDescent="0.4">
      <c r="O10592" s="4"/>
      <c r="P10592" s="4"/>
      <c r="V10592" s="4"/>
      <c r="W10592" s="4"/>
      <c r="AG10592" s="9"/>
      <c r="AT10592" s="4"/>
      <c r="AU10592" s="4"/>
      <c r="BA10592" s="4"/>
      <c r="BB10592" s="4"/>
    </row>
    <row r="10593" spans="15:54" x14ac:dyDescent="0.4">
      <c r="O10593" s="4"/>
      <c r="P10593" s="4"/>
      <c r="V10593" s="4"/>
      <c r="W10593" s="4"/>
      <c r="AG10593" s="9"/>
      <c r="AT10593" s="4"/>
      <c r="AU10593" s="4"/>
      <c r="BA10593" s="4"/>
      <c r="BB10593" s="4"/>
    </row>
    <row r="10594" spans="15:54" x14ac:dyDescent="0.4">
      <c r="O10594" s="4"/>
      <c r="P10594" s="4"/>
      <c r="V10594" s="4"/>
      <c r="W10594" s="4"/>
      <c r="AG10594" s="9"/>
      <c r="AT10594" s="4"/>
      <c r="AU10594" s="4"/>
      <c r="BA10594" s="4"/>
      <c r="BB10594" s="4"/>
    </row>
    <row r="10595" spans="15:54" x14ac:dyDescent="0.4">
      <c r="O10595" s="4"/>
      <c r="P10595" s="4"/>
      <c r="V10595" s="4"/>
      <c r="W10595" s="4"/>
      <c r="AG10595" s="9"/>
      <c r="AT10595" s="4"/>
      <c r="AU10595" s="4"/>
      <c r="BA10595" s="4"/>
      <c r="BB10595" s="4"/>
    </row>
    <row r="10596" spans="15:54" x14ac:dyDescent="0.4">
      <c r="O10596" s="4"/>
      <c r="P10596" s="4"/>
      <c r="V10596" s="4"/>
      <c r="W10596" s="4"/>
      <c r="AG10596" s="9"/>
      <c r="AT10596" s="4"/>
      <c r="AU10596" s="4"/>
      <c r="BA10596" s="4"/>
      <c r="BB10596" s="4"/>
    </row>
    <row r="10597" spans="15:54" x14ac:dyDescent="0.4">
      <c r="O10597" s="4"/>
      <c r="P10597" s="4"/>
      <c r="V10597" s="4"/>
      <c r="W10597" s="4"/>
      <c r="AG10597" s="9"/>
      <c r="AT10597" s="4"/>
      <c r="AU10597" s="4"/>
      <c r="BA10597" s="4"/>
      <c r="BB10597" s="4"/>
    </row>
    <row r="10598" spans="15:54" x14ac:dyDescent="0.4">
      <c r="O10598" s="4"/>
      <c r="P10598" s="4"/>
      <c r="V10598" s="4"/>
      <c r="W10598" s="4"/>
      <c r="AG10598" s="9"/>
      <c r="AT10598" s="4"/>
      <c r="AU10598" s="4"/>
      <c r="BA10598" s="4"/>
      <c r="BB10598" s="4"/>
    </row>
    <row r="10599" spans="15:54" x14ac:dyDescent="0.4">
      <c r="O10599" s="4"/>
      <c r="P10599" s="4"/>
      <c r="V10599" s="4"/>
      <c r="W10599" s="4"/>
      <c r="AG10599" s="9"/>
      <c r="AT10599" s="4"/>
      <c r="AU10599" s="4"/>
      <c r="BA10599" s="4"/>
      <c r="BB10599" s="4"/>
    </row>
    <row r="10600" spans="15:54" x14ac:dyDescent="0.4">
      <c r="O10600" s="4"/>
      <c r="P10600" s="4"/>
      <c r="V10600" s="4"/>
      <c r="W10600" s="4"/>
      <c r="AG10600" s="9"/>
      <c r="AT10600" s="4"/>
      <c r="AU10600" s="4"/>
      <c r="BA10600" s="4"/>
      <c r="BB10600" s="4"/>
    </row>
    <row r="10601" spans="15:54" x14ac:dyDescent="0.4">
      <c r="O10601" s="4"/>
      <c r="P10601" s="4"/>
      <c r="V10601" s="4"/>
      <c r="W10601" s="4"/>
      <c r="AG10601" s="9"/>
      <c r="AT10601" s="4"/>
      <c r="AU10601" s="4"/>
      <c r="BA10601" s="4"/>
      <c r="BB10601" s="4"/>
    </row>
    <row r="10602" spans="15:54" x14ac:dyDescent="0.4">
      <c r="O10602" s="4"/>
      <c r="P10602" s="4"/>
      <c r="V10602" s="4"/>
      <c r="W10602" s="4"/>
      <c r="AG10602" s="9"/>
      <c r="AT10602" s="4"/>
      <c r="AU10602" s="4"/>
      <c r="BA10602" s="4"/>
      <c r="BB10602" s="4"/>
    </row>
    <row r="10603" spans="15:54" x14ac:dyDescent="0.4">
      <c r="O10603" s="4"/>
      <c r="P10603" s="4"/>
      <c r="V10603" s="4"/>
      <c r="W10603" s="4"/>
      <c r="AG10603" s="9"/>
      <c r="AT10603" s="4"/>
      <c r="AU10603" s="4"/>
      <c r="BA10603" s="4"/>
      <c r="BB10603" s="4"/>
    </row>
    <row r="10604" spans="15:54" x14ac:dyDescent="0.4">
      <c r="O10604" s="4"/>
      <c r="P10604" s="4"/>
      <c r="V10604" s="4"/>
      <c r="W10604" s="4"/>
      <c r="AG10604" s="9"/>
      <c r="AT10604" s="4"/>
      <c r="AU10604" s="4"/>
      <c r="BA10604" s="4"/>
      <c r="BB10604" s="4"/>
    </row>
    <row r="10605" spans="15:54" x14ac:dyDescent="0.4">
      <c r="O10605" s="4"/>
      <c r="P10605" s="4"/>
      <c r="V10605" s="4"/>
      <c r="W10605" s="4"/>
      <c r="AG10605" s="9"/>
      <c r="AT10605" s="4"/>
      <c r="AU10605" s="4"/>
      <c r="BA10605" s="4"/>
      <c r="BB10605" s="4"/>
    </row>
    <row r="10606" spans="15:54" x14ac:dyDescent="0.4">
      <c r="O10606" s="4"/>
      <c r="P10606" s="4"/>
      <c r="V10606" s="4"/>
      <c r="W10606" s="4"/>
      <c r="AG10606" s="9"/>
      <c r="AT10606" s="4"/>
      <c r="AU10606" s="4"/>
      <c r="BA10606" s="4"/>
      <c r="BB10606" s="4"/>
    </row>
    <row r="10607" spans="15:54" x14ac:dyDescent="0.4">
      <c r="O10607" s="4"/>
      <c r="P10607" s="4"/>
      <c r="V10607" s="4"/>
      <c r="W10607" s="4"/>
      <c r="AG10607" s="9"/>
      <c r="AT10607" s="4"/>
      <c r="AU10607" s="4"/>
      <c r="BA10607" s="4"/>
      <c r="BB10607" s="4"/>
    </row>
    <row r="10608" spans="15:54" x14ac:dyDescent="0.4">
      <c r="O10608" s="4"/>
      <c r="P10608" s="4"/>
      <c r="V10608" s="4"/>
      <c r="W10608" s="4"/>
      <c r="AG10608" s="9"/>
      <c r="AT10608" s="4"/>
      <c r="AU10608" s="4"/>
      <c r="BA10608" s="4"/>
      <c r="BB10608" s="4"/>
    </row>
    <row r="10609" spans="15:54" x14ac:dyDescent="0.4">
      <c r="O10609" s="4"/>
      <c r="P10609" s="4"/>
      <c r="V10609" s="4"/>
      <c r="W10609" s="4"/>
      <c r="AG10609" s="9"/>
      <c r="AT10609" s="4"/>
      <c r="AU10609" s="4"/>
      <c r="BA10609" s="4"/>
      <c r="BB10609" s="4"/>
    </row>
    <row r="10610" spans="15:54" x14ac:dyDescent="0.4">
      <c r="O10610" s="4"/>
      <c r="P10610" s="4"/>
      <c r="V10610" s="4"/>
      <c r="W10610" s="4"/>
      <c r="AG10610" s="9"/>
      <c r="AT10610" s="4"/>
      <c r="AU10610" s="4"/>
      <c r="BA10610" s="4"/>
      <c r="BB10610" s="4"/>
    </row>
    <row r="10611" spans="15:54" x14ac:dyDescent="0.4">
      <c r="O10611" s="4"/>
      <c r="P10611" s="4"/>
      <c r="V10611" s="4"/>
      <c r="W10611" s="4"/>
      <c r="AG10611" s="9"/>
      <c r="AT10611" s="4"/>
      <c r="AU10611" s="4"/>
      <c r="BA10611" s="4"/>
      <c r="BB10611" s="4"/>
    </row>
    <row r="10612" spans="15:54" x14ac:dyDescent="0.4">
      <c r="O10612" s="4"/>
      <c r="P10612" s="4"/>
      <c r="V10612" s="4"/>
      <c r="W10612" s="4"/>
      <c r="AG10612" s="9"/>
      <c r="AT10612" s="4"/>
      <c r="AU10612" s="4"/>
      <c r="BA10612" s="4"/>
      <c r="BB10612" s="4"/>
    </row>
    <row r="10613" spans="15:54" x14ac:dyDescent="0.4">
      <c r="O10613" s="4"/>
      <c r="P10613" s="4"/>
      <c r="V10613" s="4"/>
      <c r="W10613" s="4"/>
      <c r="AG10613" s="9"/>
      <c r="AT10613" s="4"/>
      <c r="AU10613" s="4"/>
      <c r="BA10613" s="4"/>
      <c r="BB10613" s="4"/>
    </row>
    <row r="10614" spans="15:54" x14ac:dyDescent="0.4">
      <c r="O10614" s="4"/>
      <c r="P10614" s="4"/>
      <c r="V10614" s="4"/>
      <c r="W10614" s="4"/>
      <c r="AG10614" s="9"/>
      <c r="AT10614" s="4"/>
      <c r="AU10614" s="4"/>
      <c r="BA10614" s="4"/>
      <c r="BB10614" s="4"/>
    </row>
    <row r="10615" spans="15:54" x14ac:dyDescent="0.4">
      <c r="O10615" s="4"/>
      <c r="P10615" s="4"/>
      <c r="V10615" s="4"/>
      <c r="W10615" s="4"/>
      <c r="AG10615" s="9"/>
      <c r="AT10615" s="4"/>
      <c r="AU10615" s="4"/>
      <c r="BA10615" s="4"/>
      <c r="BB10615" s="4"/>
    </row>
    <row r="10616" spans="15:54" x14ac:dyDescent="0.4">
      <c r="O10616" s="4"/>
      <c r="P10616" s="4"/>
      <c r="V10616" s="4"/>
      <c r="W10616" s="4"/>
      <c r="AG10616" s="9"/>
      <c r="AT10616" s="4"/>
      <c r="AU10616" s="4"/>
      <c r="BA10616" s="4"/>
      <c r="BB10616" s="4"/>
    </row>
    <row r="10617" spans="15:54" x14ac:dyDescent="0.4">
      <c r="O10617" s="4"/>
      <c r="P10617" s="4"/>
      <c r="V10617" s="4"/>
      <c r="W10617" s="4"/>
      <c r="AG10617" s="9"/>
      <c r="AT10617" s="4"/>
      <c r="AU10617" s="4"/>
      <c r="BA10617" s="4"/>
      <c r="BB10617" s="4"/>
    </row>
    <row r="10618" spans="15:54" x14ac:dyDescent="0.4">
      <c r="O10618" s="4"/>
      <c r="P10618" s="4"/>
      <c r="V10618" s="4"/>
      <c r="W10618" s="4"/>
      <c r="AG10618" s="9"/>
      <c r="AT10618" s="4"/>
      <c r="AU10618" s="4"/>
      <c r="BA10618" s="4"/>
      <c r="BB10618" s="4"/>
    </row>
    <row r="10619" spans="15:54" x14ac:dyDescent="0.4">
      <c r="O10619" s="4"/>
      <c r="P10619" s="4"/>
      <c r="V10619" s="4"/>
      <c r="W10619" s="4"/>
      <c r="AG10619" s="9"/>
      <c r="AT10619" s="4"/>
      <c r="AU10619" s="4"/>
      <c r="BA10619" s="4"/>
      <c r="BB10619" s="4"/>
    </row>
    <row r="10620" spans="15:54" x14ac:dyDescent="0.4">
      <c r="O10620" s="4"/>
      <c r="P10620" s="4"/>
      <c r="V10620" s="4"/>
      <c r="W10620" s="4"/>
      <c r="AG10620" s="9"/>
      <c r="AT10620" s="4"/>
      <c r="AU10620" s="4"/>
      <c r="BA10620" s="4"/>
      <c r="BB10620" s="4"/>
    </row>
    <row r="10621" spans="15:54" x14ac:dyDescent="0.4">
      <c r="O10621" s="4"/>
      <c r="P10621" s="4"/>
      <c r="V10621" s="4"/>
      <c r="W10621" s="4"/>
      <c r="AG10621" s="9"/>
      <c r="AT10621" s="4"/>
      <c r="AU10621" s="4"/>
      <c r="BA10621" s="4"/>
      <c r="BB10621" s="4"/>
    </row>
    <row r="10622" spans="15:54" x14ac:dyDescent="0.4">
      <c r="O10622" s="4"/>
      <c r="P10622" s="4"/>
      <c r="V10622" s="4"/>
      <c r="W10622" s="4"/>
      <c r="AG10622" s="9"/>
      <c r="AT10622" s="4"/>
      <c r="AU10622" s="4"/>
      <c r="BA10622" s="4"/>
      <c r="BB10622" s="4"/>
    </row>
    <row r="10623" spans="15:54" x14ac:dyDescent="0.4">
      <c r="O10623" s="4"/>
      <c r="P10623" s="4"/>
      <c r="V10623" s="4"/>
      <c r="W10623" s="4"/>
      <c r="AG10623" s="9"/>
      <c r="AT10623" s="4"/>
      <c r="AU10623" s="4"/>
      <c r="BA10623" s="4"/>
      <c r="BB10623" s="4"/>
    </row>
    <row r="10624" spans="15:54" x14ac:dyDescent="0.4">
      <c r="O10624" s="4"/>
      <c r="P10624" s="4"/>
      <c r="V10624" s="4"/>
      <c r="W10624" s="4"/>
      <c r="AG10624" s="9"/>
      <c r="AT10624" s="4"/>
      <c r="AU10624" s="4"/>
      <c r="BA10624" s="4"/>
      <c r="BB10624" s="4"/>
    </row>
    <row r="10625" spans="15:54" x14ac:dyDescent="0.4">
      <c r="O10625" s="4"/>
      <c r="P10625" s="4"/>
      <c r="V10625" s="4"/>
      <c r="W10625" s="4"/>
      <c r="AG10625" s="9"/>
      <c r="AT10625" s="4"/>
      <c r="AU10625" s="4"/>
      <c r="BA10625" s="4"/>
      <c r="BB10625" s="4"/>
    </row>
    <row r="10626" spans="15:54" x14ac:dyDescent="0.4">
      <c r="O10626" s="4"/>
      <c r="P10626" s="4"/>
      <c r="V10626" s="4"/>
      <c r="W10626" s="4"/>
      <c r="AG10626" s="9"/>
      <c r="AT10626" s="4"/>
      <c r="AU10626" s="4"/>
      <c r="BA10626" s="4"/>
      <c r="BB10626" s="4"/>
    </row>
    <row r="10627" spans="15:54" x14ac:dyDescent="0.4">
      <c r="O10627" s="4"/>
      <c r="P10627" s="4"/>
      <c r="V10627" s="4"/>
      <c r="W10627" s="4"/>
      <c r="AG10627" s="9"/>
      <c r="AT10627" s="4"/>
      <c r="AU10627" s="4"/>
      <c r="BA10627" s="4"/>
      <c r="BB10627" s="4"/>
    </row>
    <row r="10628" spans="15:54" x14ac:dyDescent="0.4">
      <c r="O10628" s="4"/>
      <c r="P10628" s="4"/>
      <c r="V10628" s="4"/>
      <c r="W10628" s="4"/>
      <c r="AG10628" s="9"/>
      <c r="AT10628" s="4"/>
      <c r="AU10628" s="4"/>
      <c r="BA10628" s="4"/>
      <c r="BB10628" s="4"/>
    </row>
    <row r="10629" spans="15:54" x14ac:dyDescent="0.4">
      <c r="O10629" s="4"/>
      <c r="P10629" s="4"/>
      <c r="V10629" s="4"/>
      <c r="W10629" s="4"/>
      <c r="AG10629" s="9"/>
      <c r="AT10629" s="4"/>
      <c r="AU10629" s="4"/>
      <c r="BA10629" s="4"/>
      <c r="BB10629" s="4"/>
    </row>
    <row r="10630" spans="15:54" x14ac:dyDescent="0.4">
      <c r="O10630" s="4"/>
      <c r="P10630" s="4"/>
      <c r="V10630" s="4"/>
      <c r="W10630" s="4"/>
      <c r="AG10630" s="9"/>
      <c r="AT10630" s="4"/>
      <c r="AU10630" s="4"/>
      <c r="BA10630" s="4"/>
      <c r="BB10630" s="4"/>
    </row>
    <row r="10631" spans="15:54" x14ac:dyDescent="0.4">
      <c r="O10631" s="4"/>
      <c r="P10631" s="4"/>
      <c r="V10631" s="4"/>
      <c r="W10631" s="4"/>
      <c r="AG10631" s="9"/>
      <c r="AT10631" s="4"/>
      <c r="AU10631" s="4"/>
      <c r="BA10631" s="4"/>
      <c r="BB10631" s="4"/>
    </row>
    <row r="10632" spans="15:54" x14ac:dyDescent="0.4">
      <c r="O10632" s="4"/>
      <c r="P10632" s="4"/>
      <c r="V10632" s="4"/>
      <c r="W10632" s="4"/>
      <c r="AG10632" s="9"/>
      <c r="AT10632" s="4"/>
      <c r="AU10632" s="4"/>
      <c r="BA10632" s="4"/>
      <c r="BB10632" s="4"/>
    </row>
    <row r="10633" spans="15:54" x14ac:dyDescent="0.4">
      <c r="O10633" s="4"/>
      <c r="P10633" s="4"/>
      <c r="V10633" s="4"/>
      <c r="W10633" s="4"/>
      <c r="AG10633" s="9"/>
      <c r="AT10633" s="4"/>
      <c r="AU10633" s="4"/>
      <c r="BA10633" s="4"/>
      <c r="BB10633" s="4"/>
    </row>
    <row r="10634" spans="15:54" x14ac:dyDescent="0.4">
      <c r="O10634" s="4"/>
      <c r="P10634" s="4"/>
      <c r="V10634" s="4"/>
      <c r="W10634" s="4"/>
      <c r="AG10634" s="9"/>
      <c r="AT10634" s="4"/>
      <c r="AU10634" s="4"/>
      <c r="BA10634" s="4"/>
      <c r="BB10634" s="4"/>
    </row>
    <row r="10635" spans="15:54" x14ac:dyDescent="0.4">
      <c r="O10635" s="4"/>
      <c r="P10635" s="4"/>
      <c r="V10635" s="4"/>
      <c r="W10635" s="4"/>
      <c r="AG10635" s="9"/>
      <c r="AT10635" s="4"/>
      <c r="AU10635" s="4"/>
      <c r="BA10635" s="4"/>
      <c r="BB10635" s="4"/>
    </row>
    <row r="10636" spans="15:54" x14ac:dyDescent="0.4">
      <c r="O10636" s="4"/>
      <c r="P10636" s="4"/>
      <c r="V10636" s="4"/>
      <c r="W10636" s="4"/>
      <c r="AT10636" s="4"/>
      <c r="AU10636" s="4"/>
      <c r="BA10636" s="4"/>
      <c r="BB10636" s="4"/>
    </row>
    <row r="10637" spans="15:54" x14ac:dyDescent="0.4">
      <c r="O10637" s="4"/>
      <c r="P10637" s="4"/>
      <c r="V10637" s="4"/>
      <c r="W10637" s="4"/>
      <c r="AT10637" s="4"/>
      <c r="AU10637" s="4"/>
      <c r="BA10637" s="4"/>
      <c r="BB10637" s="4"/>
    </row>
    <row r="10638" spans="15:54" x14ac:dyDescent="0.4">
      <c r="O10638" s="4"/>
      <c r="P10638" s="4"/>
      <c r="V10638" s="4"/>
      <c r="W10638" s="4"/>
      <c r="AG10638" s="9"/>
      <c r="AT10638" s="4"/>
      <c r="AU10638" s="4"/>
      <c r="BA10638" s="4"/>
      <c r="BB10638" s="4"/>
    </row>
    <row r="10639" spans="15:54" x14ac:dyDescent="0.4">
      <c r="O10639" s="4"/>
      <c r="P10639" s="4"/>
      <c r="V10639" s="4"/>
      <c r="W10639" s="4"/>
      <c r="AG10639" s="9"/>
      <c r="AT10639" s="4"/>
      <c r="AU10639" s="4"/>
      <c r="BA10639" s="4"/>
      <c r="BB10639" s="4"/>
    </row>
    <row r="10640" spans="15:54" x14ac:dyDescent="0.4">
      <c r="O10640" s="4"/>
      <c r="P10640" s="4"/>
      <c r="V10640" s="4"/>
      <c r="W10640" s="4"/>
      <c r="AG10640" s="9"/>
      <c r="AT10640" s="4"/>
      <c r="AU10640" s="4"/>
      <c r="BA10640" s="4"/>
      <c r="BB10640" s="4"/>
    </row>
    <row r="10641" spans="15:54" x14ac:dyDescent="0.4">
      <c r="O10641" s="4"/>
      <c r="P10641" s="4"/>
      <c r="V10641" s="4"/>
      <c r="W10641" s="4"/>
      <c r="AG10641" s="9"/>
      <c r="AT10641" s="4"/>
      <c r="AU10641" s="4"/>
      <c r="BA10641" s="4"/>
      <c r="BB10641" s="4"/>
    </row>
    <row r="10642" spans="15:54" x14ac:dyDescent="0.4">
      <c r="O10642" s="4"/>
      <c r="P10642" s="4"/>
      <c r="V10642" s="4"/>
      <c r="W10642" s="4"/>
      <c r="AG10642" s="9"/>
      <c r="AT10642" s="4"/>
      <c r="AU10642" s="4"/>
      <c r="BA10642" s="4"/>
      <c r="BB10642" s="4"/>
    </row>
    <row r="10643" spans="15:54" x14ac:dyDescent="0.4">
      <c r="O10643" s="4"/>
      <c r="P10643" s="4"/>
      <c r="V10643" s="4"/>
      <c r="W10643" s="4"/>
      <c r="AG10643" s="9"/>
      <c r="AT10643" s="4"/>
      <c r="AU10643" s="4"/>
      <c r="BA10643" s="4"/>
      <c r="BB10643" s="4"/>
    </row>
    <row r="10644" spans="15:54" x14ac:dyDescent="0.4">
      <c r="O10644" s="4"/>
      <c r="P10644" s="4"/>
      <c r="V10644" s="4"/>
      <c r="W10644" s="4"/>
      <c r="AG10644" s="9"/>
      <c r="AT10644" s="4"/>
      <c r="AU10644" s="4"/>
      <c r="BA10644" s="4"/>
      <c r="BB10644" s="4"/>
    </row>
    <row r="10645" spans="15:54" x14ac:dyDescent="0.4">
      <c r="O10645" s="4"/>
      <c r="P10645" s="4"/>
      <c r="V10645" s="4"/>
      <c r="W10645" s="4"/>
      <c r="AG10645" s="9"/>
      <c r="AT10645" s="4"/>
      <c r="AU10645" s="4"/>
      <c r="BA10645" s="4"/>
      <c r="BB10645" s="4"/>
    </row>
    <row r="10646" spans="15:54" x14ac:dyDescent="0.4">
      <c r="O10646" s="4"/>
      <c r="P10646" s="4"/>
      <c r="V10646" s="4"/>
      <c r="W10646" s="4"/>
      <c r="AG10646" s="9"/>
      <c r="AT10646" s="4"/>
      <c r="AU10646" s="4"/>
      <c r="BA10646" s="4"/>
      <c r="BB10646" s="4"/>
    </row>
    <row r="10647" spans="15:54" x14ac:dyDescent="0.4">
      <c r="O10647" s="4"/>
      <c r="P10647" s="4"/>
      <c r="V10647" s="4"/>
      <c r="W10647" s="4"/>
      <c r="AG10647" s="9"/>
      <c r="AT10647" s="4"/>
      <c r="AU10647" s="4"/>
      <c r="BA10647" s="4"/>
      <c r="BB10647" s="4"/>
    </row>
    <row r="10648" spans="15:54" x14ac:dyDescent="0.4">
      <c r="O10648" s="4"/>
      <c r="P10648" s="4"/>
      <c r="V10648" s="4"/>
      <c r="W10648" s="4"/>
      <c r="AG10648" s="9"/>
      <c r="AT10648" s="4"/>
      <c r="AU10648" s="4"/>
      <c r="BA10648" s="4"/>
      <c r="BB10648" s="4"/>
    </row>
    <row r="10649" spans="15:54" x14ac:dyDescent="0.4">
      <c r="O10649" s="4"/>
      <c r="P10649" s="4"/>
      <c r="V10649" s="4"/>
      <c r="W10649" s="4"/>
      <c r="AG10649" s="9"/>
      <c r="AT10649" s="4"/>
      <c r="AU10649" s="4"/>
      <c r="BA10649" s="4"/>
      <c r="BB10649" s="4"/>
    </row>
    <row r="10650" spans="15:54" x14ac:dyDescent="0.4">
      <c r="O10650" s="4"/>
      <c r="P10650" s="4"/>
      <c r="V10650" s="4"/>
      <c r="W10650" s="4"/>
      <c r="AG10650" s="9"/>
      <c r="AT10650" s="4"/>
      <c r="AU10650" s="4"/>
      <c r="BA10650" s="4"/>
      <c r="BB10650" s="4"/>
    </row>
    <row r="10651" spans="15:54" x14ac:dyDescent="0.4">
      <c r="O10651" s="4"/>
      <c r="P10651" s="4"/>
      <c r="V10651" s="4"/>
      <c r="W10651" s="4"/>
      <c r="AG10651" s="9"/>
      <c r="AT10651" s="4"/>
      <c r="AU10651" s="4"/>
      <c r="BA10651" s="4"/>
      <c r="BB10651" s="4"/>
    </row>
    <row r="10652" spans="15:54" x14ac:dyDescent="0.4">
      <c r="O10652" s="4"/>
      <c r="P10652" s="4"/>
      <c r="V10652" s="4"/>
      <c r="W10652" s="4"/>
      <c r="AG10652" s="9"/>
      <c r="AT10652" s="4"/>
      <c r="AU10652" s="4"/>
      <c r="BA10652" s="4"/>
      <c r="BB10652" s="4"/>
    </row>
    <row r="10653" spans="15:54" x14ac:dyDescent="0.4">
      <c r="O10653" s="4"/>
      <c r="P10653" s="4"/>
      <c r="V10653" s="4"/>
      <c r="W10653" s="4"/>
      <c r="AG10653" s="9"/>
      <c r="AT10653" s="4"/>
      <c r="AU10653" s="4"/>
      <c r="BA10653" s="4"/>
      <c r="BB10653" s="4"/>
    </row>
    <row r="10654" spans="15:54" x14ac:dyDescent="0.4">
      <c r="O10654" s="4"/>
      <c r="P10654" s="4"/>
      <c r="V10654" s="4"/>
      <c r="W10654" s="4"/>
      <c r="AG10654" s="9"/>
      <c r="AT10654" s="4"/>
      <c r="AU10654" s="4"/>
      <c r="BA10654" s="4"/>
      <c r="BB10654" s="4"/>
    </row>
    <row r="10655" spans="15:54" x14ac:dyDescent="0.4">
      <c r="O10655" s="4"/>
      <c r="P10655" s="4"/>
      <c r="V10655" s="4"/>
      <c r="W10655" s="4"/>
      <c r="AG10655" s="9"/>
      <c r="AT10655" s="4"/>
      <c r="AU10655" s="4"/>
      <c r="BA10655" s="4"/>
      <c r="BB10655" s="4"/>
    </row>
    <row r="10656" spans="15:54" x14ac:dyDescent="0.4">
      <c r="O10656" s="4"/>
      <c r="P10656" s="4"/>
      <c r="V10656" s="4"/>
      <c r="W10656" s="4"/>
      <c r="AG10656" s="9"/>
      <c r="AT10656" s="4"/>
      <c r="AU10656" s="4"/>
      <c r="BA10656" s="4"/>
      <c r="BB10656" s="4"/>
    </row>
    <row r="10657" spans="15:54" x14ac:dyDescent="0.4">
      <c r="O10657" s="4"/>
      <c r="P10657" s="4"/>
      <c r="V10657" s="4"/>
      <c r="W10657" s="4"/>
      <c r="AT10657" s="4"/>
      <c r="AU10657" s="4"/>
      <c r="BA10657" s="4"/>
      <c r="BB10657" s="4"/>
    </row>
    <row r="10658" spans="15:54" x14ac:dyDescent="0.4">
      <c r="O10658" s="4"/>
      <c r="P10658" s="4"/>
      <c r="V10658" s="4"/>
      <c r="W10658" s="4"/>
      <c r="AG10658" s="9"/>
      <c r="AT10658" s="4"/>
      <c r="AU10658" s="4"/>
      <c r="BA10658" s="4"/>
      <c r="BB10658" s="4"/>
    </row>
    <row r="10659" spans="15:54" x14ac:dyDescent="0.4">
      <c r="O10659" s="4"/>
      <c r="P10659" s="4"/>
      <c r="V10659" s="4"/>
      <c r="W10659" s="4"/>
      <c r="AG10659" s="9"/>
      <c r="AT10659" s="4"/>
      <c r="AU10659" s="4"/>
      <c r="BA10659" s="4"/>
      <c r="BB10659" s="4"/>
    </row>
    <row r="10660" spans="15:54" x14ac:dyDescent="0.4">
      <c r="O10660" s="4"/>
      <c r="P10660" s="4"/>
      <c r="V10660" s="4"/>
      <c r="W10660" s="4"/>
      <c r="AG10660" s="9"/>
      <c r="AT10660" s="4"/>
      <c r="AU10660" s="4"/>
      <c r="BA10660" s="4"/>
      <c r="BB10660" s="4"/>
    </row>
    <row r="10661" spans="15:54" x14ac:dyDescent="0.4">
      <c r="O10661" s="4"/>
      <c r="P10661" s="4"/>
      <c r="V10661" s="4"/>
      <c r="W10661" s="4"/>
      <c r="AG10661" s="9"/>
      <c r="AT10661" s="4"/>
      <c r="AU10661" s="4"/>
      <c r="BA10661" s="4"/>
      <c r="BB10661" s="4"/>
    </row>
    <row r="10662" spans="15:54" x14ac:dyDescent="0.4">
      <c r="O10662" s="4"/>
      <c r="P10662" s="4"/>
      <c r="V10662" s="4"/>
      <c r="W10662" s="4"/>
      <c r="AG10662" s="9"/>
      <c r="AT10662" s="4"/>
      <c r="AU10662" s="4"/>
      <c r="BA10662" s="4"/>
      <c r="BB10662" s="4"/>
    </row>
    <row r="10663" spans="15:54" x14ac:dyDescent="0.4">
      <c r="O10663" s="4"/>
      <c r="P10663" s="4"/>
      <c r="V10663" s="4"/>
      <c r="W10663" s="4"/>
      <c r="AG10663" s="9"/>
      <c r="AT10663" s="4"/>
      <c r="AU10663" s="4"/>
      <c r="BA10663" s="4"/>
      <c r="BB10663" s="4"/>
    </row>
    <row r="10664" spans="15:54" x14ac:dyDescent="0.4">
      <c r="O10664" s="4"/>
      <c r="P10664" s="4"/>
      <c r="V10664" s="4"/>
      <c r="W10664" s="4"/>
      <c r="AG10664" s="9"/>
      <c r="AT10664" s="4"/>
      <c r="AU10664" s="4"/>
      <c r="BA10664" s="4"/>
      <c r="BB10664" s="4"/>
    </row>
    <row r="10665" spans="15:54" x14ac:dyDescent="0.4">
      <c r="O10665" s="4"/>
      <c r="P10665" s="4"/>
      <c r="V10665" s="4"/>
      <c r="W10665" s="4"/>
      <c r="AG10665" s="9"/>
      <c r="AT10665" s="4"/>
      <c r="AU10665" s="4"/>
      <c r="BA10665" s="4"/>
      <c r="BB10665" s="4"/>
    </row>
    <row r="10666" spans="15:54" x14ac:dyDescent="0.4">
      <c r="O10666" s="4"/>
      <c r="P10666" s="4"/>
      <c r="V10666" s="4"/>
      <c r="W10666" s="4"/>
      <c r="AG10666" s="9"/>
      <c r="AT10666" s="4"/>
      <c r="AU10666" s="4"/>
      <c r="BA10666" s="4"/>
      <c r="BB10666" s="4"/>
    </row>
    <row r="10667" spans="15:54" x14ac:dyDescent="0.4">
      <c r="O10667" s="4"/>
      <c r="P10667" s="4"/>
      <c r="V10667" s="4"/>
      <c r="W10667" s="4"/>
      <c r="AG10667" s="9"/>
      <c r="AT10667" s="4"/>
      <c r="AU10667" s="4"/>
      <c r="BA10667" s="4"/>
      <c r="BB10667" s="4"/>
    </row>
    <row r="10668" spans="15:54" x14ac:dyDescent="0.4">
      <c r="O10668" s="4"/>
      <c r="P10668" s="4"/>
      <c r="V10668" s="4"/>
      <c r="W10668" s="4"/>
      <c r="AG10668" s="9"/>
      <c r="AT10668" s="4"/>
      <c r="AU10668" s="4"/>
      <c r="BA10668" s="4"/>
      <c r="BB10668" s="4"/>
    </row>
    <row r="10669" spans="15:54" x14ac:dyDescent="0.4">
      <c r="O10669" s="4"/>
      <c r="P10669" s="4"/>
      <c r="V10669" s="4"/>
      <c r="W10669" s="4"/>
      <c r="AG10669" s="9"/>
      <c r="AT10669" s="4"/>
      <c r="AU10669" s="4"/>
      <c r="BA10669" s="4"/>
      <c r="BB10669" s="4"/>
    </row>
    <row r="10670" spans="15:54" x14ac:dyDescent="0.4">
      <c r="O10670" s="4"/>
      <c r="P10670" s="4"/>
      <c r="V10670" s="4"/>
      <c r="W10670" s="4"/>
      <c r="AG10670" s="9"/>
      <c r="AT10670" s="4"/>
      <c r="AU10670" s="4"/>
      <c r="BA10670" s="4"/>
      <c r="BB10670" s="4"/>
    </row>
    <row r="10671" spans="15:54" x14ac:dyDescent="0.4">
      <c r="O10671" s="4"/>
      <c r="P10671" s="4"/>
      <c r="V10671" s="4"/>
      <c r="W10671" s="4"/>
      <c r="AG10671" s="9"/>
      <c r="AT10671" s="4"/>
      <c r="AU10671" s="4"/>
      <c r="BA10671" s="4"/>
      <c r="BB10671" s="4"/>
    </row>
    <row r="10672" spans="15:54" x14ac:dyDescent="0.4">
      <c r="O10672" s="4"/>
      <c r="P10672" s="4"/>
      <c r="V10672" s="4"/>
      <c r="W10672" s="4"/>
      <c r="AG10672" s="9"/>
      <c r="AT10672" s="4"/>
      <c r="AU10672" s="4"/>
      <c r="BA10672" s="4"/>
      <c r="BB10672" s="4"/>
    </row>
    <row r="10673" spans="15:54" x14ac:dyDescent="0.4">
      <c r="O10673" s="4"/>
      <c r="P10673" s="4"/>
      <c r="V10673" s="4"/>
      <c r="W10673" s="4"/>
      <c r="AG10673" s="9"/>
      <c r="AT10673" s="4"/>
      <c r="AU10673" s="4"/>
      <c r="BA10673" s="4"/>
      <c r="BB10673" s="4"/>
    </row>
    <row r="10674" spans="15:54" x14ac:dyDescent="0.4">
      <c r="O10674" s="4"/>
      <c r="P10674" s="4"/>
      <c r="V10674" s="4"/>
      <c r="W10674" s="4"/>
      <c r="AG10674" s="9"/>
      <c r="AT10674" s="4"/>
      <c r="AU10674" s="4"/>
      <c r="BA10674" s="4"/>
      <c r="BB10674" s="4"/>
    </row>
    <row r="10675" spans="15:54" x14ac:dyDescent="0.4">
      <c r="O10675" s="4"/>
      <c r="P10675" s="4"/>
      <c r="V10675" s="4"/>
      <c r="W10675" s="4"/>
      <c r="AG10675" s="9"/>
      <c r="AT10675" s="4"/>
      <c r="AU10675" s="4"/>
      <c r="BA10675" s="4"/>
      <c r="BB10675" s="4"/>
    </row>
    <row r="10676" spans="15:54" x14ac:dyDescent="0.4">
      <c r="O10676" s="4"/>
      <c r="P10676" s="4"/>
      <c r="V10676" s="4"/>
      <c r="W10676" s="4"/>
      <c r="AG10676" s="9"/>
      <c r="AT10676" s="4"/>
      <c r="AU10676" s="4"/>
      <c r="BA10676" s="4"/>
      <c r="BB10676" s="4"/>
    </row>
    <row r="10677" spans="15:54" x14ac:dyDescent="0.4">
      <c r="O10677" s="4"/>
      <c r="P10677" s="4"/>
      <c r="V10677" s="4"/>
      <c r="W10677" s="4"/>
      <c r="AG10677" s="9"/>
      <c r="AT10677" s="4"/>
      <c r="AU10677" s="4"/>
      <c r="BA10677" s="4"/>
      <c r="BB10677" s="4"/>
    </row>
    <row r="10678" spans="15:54" x14ac:dyDescent="0.4">
      <c r="O10678" s="4"/>
      <c r="P10678" s="4"/>
      <c r="V10678" s="4"/>
      <c r="W10678" s="4"/>
      <c r="AG10678" s="9"/>
      <c r="AT10678" s="4"/>
      <c r="AU10678" s="4"/>
      <c r="BA10678" s="4"/>
      <c r="BB10678" s="4"/>
    </row>
    <row r="10679" spans="15:54" x14ac:dyDescent="0.4">
      <c r="O10679" s="4"/>
      <c r="P10679" s="4"/>
      <c r="V10679" s="4"/>
      <c r="W10679" s="4"/>
      <c r="AG10679" s="9"/>
      <c r="AT10679" s="4"/>
      <c r="AU10679" s="4"/>
      <c r="BA10679" s="4"/>
      <c r="BB10679" s="4"/>
    </row>
    <row r="10680" spans="15:54" x14ac:dyDescent="0.4">
      <c r="O10680" s="4"/>
      <c r="P10680" s="4"/>
      <c r="V10680" s="4"/>
      <c r="W10680" s="4"/>
      <c r="AG10680" s="9"/>
      <c r="AT10680" s="4"/>
      <c r="AU10680" s="4"/>
      <c r="BA10680" s="4"/>
      <c r="BB10680" s="4"/>
    </row>
    <row r="10681" spans="15:54" x14ac:dyDescent="0.4">
      <c r="O10681" s="4"/>
      <c r="P10681" s="4"/>
      <c r="V10681" s="4"/>
      <c r="W10681" s="4"/>
      <c r="AG10681" s="9"/>
      <c r="AT10681" s="4"/>
      <c r="AU10681" s="4"/>
      <c r="BA10681" s="4"/>
      <c r="BB10681" s="4"/>
    </row>
    <row r="10682" spans="15:54" x14ac:dyDescent="0.4">
      <c r="O10682" s="4"/>
      <c r="P10682" s="4"/>
      <c r="V10682" s="4"/>
      <c r="W10682" s="4"/>
      <c r="AG10682" s="9"/>
      <c r="AT10682" s="4"/>
      <c r="AU10682" s="4"/>
      <c r="BA10682" s="4"/>
      <c r="BB10682" s="4"/>
    </row>
    <row r="10683" spans="15:54" x14ac:dyDescent="0.4">
      <c r="O10683" s="4"/>
      <c r="P10683" s="4"/>
      <c r="V10683" s="4"/>
      <c r="W10683" s="4"/>
      <c r="AG10683" s="9"/>
      <c r="AT10683" s="4"/>
      <c r="AU10683" s="4"/>
      <c r="BA10683" s="4"/>
      <c r="BB10683" s="4"/>
    </row>
    <row r="10684" spans="15:54" x14ac:dyDescent="0.4">
      <c r="O10684" s="4"/>
      <c r="P10684" s="4"/>
      <c r="V10684" s="4"/>
      <c r="W10684" s="4"/>
      <c r="AG10684" s="9"/>
      <c r="AT10684" s="4"/>
      <c r="AU10684" s="4"/>
      <c r="BA10684" s="4"/>
      <c r="BB10684" s="4"/>
    </row>
    <row r="10685" spans="15:54" x14ac:dyDescent="0.4">
      <c r="O10685" s="4"/>
      <c r="P10685" s="4"/>
      <c r="V10685" s="4"/>
      <c r="W10685" s="4"/>
      <c r="AG10685" s="9"/>
      <c r="AT10685" s="4"/>
      <c r="AU10685" s="4"/>
      <c r="BA10685" s="4"/>
      <c r="BB10685" s="4"/>
    </row>
    <row r="10686" spans="15:54" x14ac:dyDescent="0.4">
      <c r="O10686" s="4"/>
      <c r="P10686" s="4"/>
      <c r="V10686" s="4"/>
      <c r="W10686" s="4"/>
      <c r="AG10686" s="9"/>
      <c r="AT10686" s="4"/>
      <c r="AU10686" s="4"/>
      <c r="BA10686" s="4"/>
      <c r="BB10686" s="4"/>
    </row>
    <row r="10687" spans="15:54" x14ac:dyDescent="0.4">
      <c r="O10687" s="4"/>
      <c r="P10687" s="4"/>
      <c r="V10687" s="4"/>
      <c r="W10687" s="4"/>
      <c r="AG10687" s="9"/>
      <c r="AT10687" s="4"/>
      <c r="AU10687" s="4"/>
      <c r="BA10687" s="4"/>
      <c r="BB10687" s="4"/>
    </row>
    <row r="10688" spans="15:54" x14ac:dyDescent="0.4">
      <c r="O10688" s="4"/>
      <c r="P10688" s="4"/>
      <c r="V10688" s="4"/>
      <c r="W10688" s="4"/>
      <c r="AG10688" s="9"/>
      <c r="AT10688" s="4"/>
      <c r="AU10688" s="4"/>
      <c r="BA10688" s="4"/>
      <c r="BB10688" s="4"/>
    </row>
    <row r="10689" spans="15:54" x14ac:dyDescent="0.4">
      <c r="O10689" s="4"/>
      <c r="P10689" s="4"/>
      <c r="V10689" s="4"/>
      <c r="W10689" s="4"/>
      <c r="AG10689" s="9"/>
      <c r="AT10689" s="4"/>
      <c r="AU10689" s="4"/>
      <c r="BA10689" s="4"/>
      <c r="BB10689" s="4"/>
    </row>
    <row r="10690" spans="15:54" x14ac:dyDescent="0.4">
      <c r="O10690" s="4"/>
      <c r="P10690" s="4"/>
      <c r="V10690" s="4"/>
      <c r="W10690" s="4"/>
      <c r="AG10690" s="9"/>
      <c r="AT10690" s="4"/>
      <c r="AU10690" s="4"/>
      <c r="BA10690" s="4"/>
      <c r="BB10690" s="4"/>
    </row>
    <row r="10691" spans="15:54" x14ac:dyDescent="0.4">
      <c r="O10691" s="4"/>
      <c r="P10691" s="4"/>
      <c r="V10691" s="4"/>
      <c r="W10691" s="4"/>
      <c r="AG10691" s="9"/>
      <c r="AT10691" s="4"/>
      <c r="AU10691" s="4"/>
      <c r="BA10691" s="4"/>
      <c r="BB10691" s="4"/>
    </row>
    <row r="10692" spans="15:54" x14ac:dyDescent="0.4">
      <c r="O10692" s="4"/>
      <c r="P10692" s="4"/>
      <c r="V10692" s="4"/>
      <c r="W10692" s="4"/>
      <c r="AG10692" s="9"/>
      <c r="AT10692" s="4"/>
      <c r="AU10692" s="4"/>
      <c r="BA10692" s="4"/>
      <c r="BB10692" s="4"/>
    </row>
    <row r="10693" spans="15:54" x14ac:dyDescent="0.4">
      <c r="O10693" s="4"/>
      <c r="P10693" s="4"/>
      <c r="V10693" s="4"/>
      <c r="W10693" s="4"/>
      <c r="AG10693" s="9"/>
      <c r="AT10693" s="4"/>
      <c r="AU10693" s="4"/>
      <c r="BA10693" s="4"/>
      <c r="BB10693" s="4"/>
    </row>
    <row r="10694" spans="15:54" x14ac:dyDescent="0.4">
      <c r="O10694" s="4"/>
      <c r="P10694" s="4"/>
      <c r="V10694" s="4"/>
      <c r="W10694" s="4"/>
      <c r="AG10694" s="9"/>
      <c r="AT10694" s="4"/>
      <c r="AU10694" s="4"/>
      <c r="BA10694" s="4"/>
      <c r="BB10694" s="4"/>
    </row>
    <row r="10695" spans="15:54" x14ac:dyDescent="0.4">
      <c r="O10695" s="4"/>
      <c r="P10695" s="4"/>
      <c r="V10695" s="4"/>
      <c r="W10695" s="4"/>
      <c r="AG10695" s="9"/>
      <c r="AT10695" s="4"/>
      <c r="AU10695" s="4"/>
      <c r="BA10695" s="4"/>
      <c r="BB10695" s="4"/>
    </row>
    <row r="10696" spans="15:54" x14ac:dyDescent="0.4">
      <c r="O10696" s="4"/>
      <c r="P10696" s="4"/>
      <c r="V10696" s="4"/>
      <c r="W10696" s="4"/>
      <c r="AG10696" s="9"/>
      <c r="AT10696" s="4"/>
      <c r="AU10696" s="4"/>
      <c r="BA10696" s="4"/>
      <c r="BB10696" s="4"/>
    </row>
    <row r="10697" spans="15:54" x14ac:dyDescent="0.4">
      <c r="O10697" s="4"/>
      <c r="P10697" s="4"/>
      <c r="V10697" s="4"/>
      <c r="W10697" s="4"/>
      <c r="AG10697" s="9"/>
      <c r="AT10697" s="4"/>
      <c r="AU10697" s="4"/>
      <c r="BA10697" s="4"/>
      <c r="BB10697" s="4"/>
    </row>
    <row r="10698" spans="15:54" x14ac:dyDescent="0.4">
      <c r="O10698" s="4"/>
      <c r="P10698" s="4"/>
      <c r="V10698" s="4"/>
      <c r="W10698" s="4"/>
      <c r="AG10698" s="9"/>
      <c r="AT10698" s="4"/>
      <c r="AU10698" s="4"/>
      <c r="BA10698" s="4"/>
      <c r="BB10698" s="4"/>
    </row>
    <row r="10699" spans="15:54" x14ac:dyDescent="0.4">
      <c r="O10699" s="4"/>
      <c r="P10699" s="4"/>
      <c r="V10699" s="4"/>
      <c r="W10699" s="4"/>
      <c r="AG10699" s="9"/>
      <c r="AT10699" s="4"/>
      <c r="AU10699" s="4"/>
      <c r="BA10699" s="4"/>
      <c r="BB10699" s="4"/>
    </row>
    <row r="10700" spans="15:54" x14ac:dyDescent="0.4">
      <c r="O10700" s="4"/>
      <c r="P10700" s="4"/>
      <c r="V10700" s="4"/>
      <c r="W10700" s="4"/>
      <c r="AG10700" s="9"/>
      <c r="AT10700" s="4"/>
      <c r="AU10700" s="4"/>
      <c r="BA10700" s="4"/>
      <c r="BB10700" s="4"/>
    </row>
    <row r="10701" spans="15:54" x14ac:dyDescent="0.4">
      <c r="O10701" s="4"/>
      <c r="P10701" s="4"/>
      <c r="V10701" s="4"/>
      <c r="W10701" s="4"/>
      <c r="AG10701" s="9"/>
      <c r="AT10701" s="4"/>
      <c r="AU10701" s="4"/>
      <c r="BA10701" s="4"/>
      <c r="BB10701" s="4"/>
    </row>
    <row r="10702" spans="15:54" x14ac:dyDescent="0.4">
      <c r="O10702" s="4"/>
      <c r="P10702" s="4"/>
      <c r="V10702" s="4"/>
      <c r="W10702" s="4"/>
      <c r="AG10702" s="9"/>
      <c r="AT10702" s="4"/>
      <c r="AU10702" s="4"/>
      <c r="BA10702" s="4"/>
      <c r="BB10702" s="4"/>
    </row>
    <row r="10703" spans="15:54" x14ac:dyDescent="0.4">
      <c r="O10703" s="4"/>
      <c r="P10703" s="4"/>
      <c r="V10703" s="4"/>
      <c r="W10703" s="4"/>
      <c r="AG10703" s="9"/>
      <c r="AT10703" s="4"/>
      <c r="AU10703" s="4"/>
      <c r="BA10703" s="4"/>
      <c r="BB10703" s="4"/>
    </row>
    <row r="10704" spans="15:54" x14ac:dyDescent="0.4">
      <c r="O10704" s="4"/>
      <c r="P10704" s="4"/>
      <c r="V10704" s="4"/>
      <c r="W10704" s="4"/>
      <c r="AG10704" s="9"/>
      <c r="AT10704" s="4"/>
      <c r="AU10704" s="4"/>
      <c r="BA10704" s="4"/>
      <c r="BB10704" s="4"/>
    </row>
    <row r="10705" spans="15:54" x14ac:dyDescent="0.4">
      <c r="O10705" s="4"/>
      <c r="P10705" s="4"/>
      <c r="V10705" s="4"/>
      <c r="W10705" s="4"/>
      <c r="AG10705" s="9"/>
      <c r="AT10705" s="4"/>
      <c r="AU10705" s="4"/>
      <c r="BA10705" s="4"/>
      <c r="BB10705" s="4"/>
    </row>
    <row r="10706" spans="15:54" x14ac:dyDescent="0.4">
      <c r="O10706" s="4"/>
      <c r="P10706" s="4"/>
      <c r="V10706" s="4"/>
      <c r="W10706" s="4"/>
      <c r="AG10706" s="9"/>
      <c r="AT10706" s="4"/>
      <c r="AU10706" s="4"/>
      <c r="BA10706" s="4"/>
      <c r="BB10706" s="4"/>
    </row>
    <row r="10707" spans="15:54" x14ac:dyDescent="0.4">
      <c r="O10707" s="4"/>
      <c r="P10707" s="4"/>
      <c r="V10707" s="4"/>
      <c r="W10707" s="4"/>
      <c r="AG10707" s="9"/>
      <c r="AT10707" s="4"/>
      <c r="AU10707" s="4"/>
      <c r="BA10707" s="4"/>
      <c r="BB10707" s="4"/>
    </row>
    <row r="10708" spans="15:54" x14ac:dyDescent="0.4">
      <c r="O10708" s="4"/>
      <c r="P10708" s="4"/>
      <c r="V10708" s="4"/>
      <c r="W10708" s="4"/>
      <c r="AG10708" s="9"/>
      <c r="AT10708" s="4"/>
      <c r="AU10708" s="4"/>
      <c r="BA10708" s="4"/>
      <c r="BB10708" s="4"/>
    </row>
    <row r="10709" spans="15:54" x14ac:dyDescent="0.4">
      <c r="O10709" s="4"/>
      <c r="P10709" s="4"/>
      <c r="V10709" s="4"/>
      <c r="W10709" s="4"/>
      <c r="AG10709" s="9"/>
      <c r="AT10709" s="4"/>
      <c r="AU10709" s="4"/>
      <c r="BA10709" s="4"/>
      <c r="BB10709" s="4"/>
    </row>
    <row r="10710" spans="15:54" x14ac:dyDescent="0.4">
      <c r="O10710" s="4"/>
      <c r="P10710" s="4"/>
      <c r="V10710" s="4"/>
      <c r="W10710" s="4"/>
      <c r="AG10710" s="9"/>
      <c r="AT10710" s="4"/>
      <c r="AU10710" s="4"/>
      <c r="BA10710" s="4"/>
      <c r="BB10710" s="4"/>
    </row>
    <row r="10711" spans="15:54" x14ac:dyDescent="0.4">
      <c r="O10711" s="4"/>
      <c r="P10711" s="4"/>
      <c r="V10711" s="4"/>
      <c r="W10711" s="4"/>
      <c r="AG10711" s="9"/>
      <c r="AT10711" s="4"/>
      <c r="AU10711" s="4"/>
      <c r="BA10711" s="4"/>
      <c r="BB10711" s="4"/>
    </row>
    <row r="10712" spans="15:54" x14ac:dyDescent="0.4">
      <c r="O10712" s="4"/>
      <c r="P10712" s="4"/>
      <c r="V10712" s="4"/>
      <c r="W10712" s="4"/>
      <c r="AG10712" s="9"/>
      <c r="AT10712" s="4"/>
      <c r="AU10712" s="4"/>
      <c r="BA10712" s="4"/>
      <c r="BB10712" s="4"/>
    </row>
    <row r="10713" spans="15:54" x14ac:dyDescent="0.4">
      <c r="O10713" s="4"/>
      <c r="P10713" s="4"/>
      <c r="V10713" s="4"/>
      <c r="W10713" s="4"/>
      <c r="AG10713" s="9"/>
      <c r="AT10713" s="4"/>
      <c r="AU10713" s="4"/>
      <c r="BA10713" s="4"/>
      <c r="BB10713" s="4"/>
    </row>
    <row r="10714" spans="15:54" x14ac:dyDescent="0.4">
      <c r="O10714" s="4"/>
      <c r="P10714" s="4"/>
      <c r="V10714" s="4"/>
      <c r="W10714" s="4"/>
      <c r="AG10714" s="9"/>
      <c r="AT10714" s="4"/>
      <c r="AU10714" s="4"/>
      <c r="BA10714" s="4"/>
      <c r="BB10714" s="4"/>
    </row>
    <row r="10715" spans="15:54" x14ac:dyDescent="0.4">
      <c r="O10715" s="4"/>
      <c r="P10715" s="4"/>
      <c r="V10715" s="4"/>
      <c r="W10715" s="4"/>
      <c r="AG10715" s="9"/>
      <c r="AT10715" s="4"/>
      <c r="AU10715" s="4"/>
      <c r="BA10715" s="4"/>
      <c r="BB10715" s="4"/>
    </row>
    <row r="10716" spans="15:54" x14ac:dyDescent="0.4">
      <c r="O10716" s="4"/>
      <c r="P10716" s="4"/>
      <c r="V10716" s="4"/>
      <c r="W10716" s="4"/>
      <c r="AG10716" s="9"/>
      <c r="AT10716" s="4"/>
      <c r="AU10716" s="4"/>
      <c r="BA10716" s="4"/>
      <c r="BB10716" s="4"/>
    </row>
    <row r="10717" spans="15:54" x14ac:dyDescent="0.4">
      <c r="O10717" s="4"/>
      <c r="P10717" s="4"/>
      <c r="V10717" s="4"/>
      <c r="W10717" s="4"/>
      <c r="AG10717" s="9"/>
      <c r="AT10717" s="4"/>
      <c r="AU10717" s="4"/>
      <c r="BA10717" s="4"/>
      <c r="BB10717" s="4"/>
    </row>
    <row r="10718" spans="15:54" x14ac:dyDescent="0.4">
      <c r="O10718" s="4"/>
      <c r="P10718" s="4"/>
      <c r="V10718" s="4"/>
      <c r="W10718" s="4"/>
      <c r="AT10718" s="4"/>
      <c r="AU10718" s="4"/>
      <c r="BA10718" s="4"/>
      <c r="BB10718" s="4"/>
    </row>
    <row r="10719" spans="15:54" x14ac:dyDescent="0.4">
      <c r="O10719" s="4"/>
      <c r="P10719" s="4"/>
      <c r="V10719" s="4"/>
      <c r="W10719" s="4"/>
      <c r="AG10719" s="9"/>
      <c r="AT10719" s="4"/>
      <c r="AU10719" s="4"/>
      <c r="BA10719" s="4"/>
      <c r="BB10719" s="4"/>
    </row>
    <row r="10720" spans="15:54" x14ac:dyDescent="0.4">
      <c r="O10720" s="4"/>
      <c r="P10720" s="4"/>
      <c r="V10720" s="4"/>
      <c r="W10720" s="4"/>
      <c r="AG10720" s="9"/>
      <c r="AT10720" s="4"/>
      <c r="AU10720" s="4"/>
      <c r="BA10720" s="4"/>
      <c r="BB10720" s="4"/>
    </row>
    <row r="10721" spans="15:54" x14ac:dyDescent="0.4">
      <c r="O10721" s="4"/>
      <c r="P10721" s="4"/>
      <c r="V10721" s="4"/>
      <c r="W10721" s="4"/>
      <c r="AG10721" s="9"/>
      <c r="AT10721" s="4"/>
      <c r="AU10721" s="4"/>
      <c r="BA10721" s="4"/>
      <c r="BB10721" s="4"/>
    </row>
    <row r="10722" spans="15:54" x14ac:dyDescent="0.4">
      <c r="O10722" s="4"/>
      <c r="P10722" s="4"/>
      <c r="V10722" s="4"/>
      <c r="W10722" s="4"/>
      <c r="AG10722" s="9"/>
      <c r="AT10722" s="4"/>
      <c r="AU10722" s="4"/>
      <c r="BA10722" s="4"/>
      <c r="BB10722" s="4"/>
    </row>
    <row r="10723" spans="15:54" x14ac:dyDescent="0.4">
      <c r="O10723" s="4"/>
      <c r="P10723" s="4"/>
      <c r="V10723" s="4"/>
      <c r="W10723" s="4"/>
      <c r="AG10723" s="9"/>
      <c r="AT10723" s="4"/>
      <c r="AU10723" s="4"/>
      <c r="BA10723" s="4"/>
      <c r="BB10723" s="4"/>
    </row>
    <row r="10724" spans="15:54" x14ac:dyDescent="0.4">
      <c r="O10724" s="4"/>
      <c r="P10724" s="4"/>
      <c r="V10724" s="4"/>
      <c r="W10724" s="4"/>
      <c r="AG10724" s="9"/>
      <c r="AT10724" s="4"/>
      <c r="AU10724" s="4"/>
      <c r="BA10724" s="4"/>
      <c r="BB10724" s="4"/>
    </row>
    <row r="10725" spans="15:54" x14ac:dyDescent="0.4">
      <c r="O10725" s="4"/>
      <c r="P10725" s="4"/>
      <c r="V10725" s="4"/>
      <c r="W10725" s="4"/>
      <c r="AG10725" s="9"/>
      <c r="AT10725" s="4"/>
      <c r="AU10725" s="4"/>
      <c r="BA10725" s="4"/>
      <c r="BB10725" s="4"/>
    </row>
    <row r="10726" spans="15:54" x14ac:dyDescent="0.4">
      <c r="O10726" s="4"/>
      <c r="P10726" s="4"/>
      <c r="V10726" s="4"/>
      <c r="W10726" s="4"/>
      <c r="AG10726" s="9"/>
      <c r="AT10726" s="4"/>
      <c r="AU10726" s="4"/>
      <c r="BA10726" s="4"/>
      <c r="BB10726" s="4"/>
    </row>
    <row r="10727" spans="15:54" x14ac:dyDescent="0.4">
      <c r="O10727" s="4"/>
      <c r="P10727" s="4"/>
      <c r="V10727" s="4"/>
      <c r="W10727" s="4"/>
      <c r="AG10727" s="9"/>
      <c r="AT10727" s="4"/>
      <c r="AU10727" s="4"/>
      <c r="BA10727" s="4"/>
      <c r="BB10727" s="4"/>
    </row>
    <row r="10728" spans="15:54" x14ac:dyDescent="0.4">
      <c r="O10728" s="4"/>
      <c r="P10728" s="4"/>
      <c r="V10728" s="4"/>
      <c r="W10728" s="4"/>
      <c r="AG10728" s="9"/>
      <c r="AT10728" s="4"/>
      <c r="AU10728" s="4"/>
      <c r="BA10728" s="4"/>
      <c r="BB10728" s="4"/>
    </row>
    <row r="10729" spans="15:54" x14ac:dyDescent="0.4">
      <c r="O10729" s="4"/>
      <c r="P10729" s="4"/>
      <c r="V10729" s="4"/>
      <c r="W10729" s="4"/>
      <c r="AG10729" s="9"/>
      <c r="AT10729" s="4"/>
      <c r="AU10729" s="4"/>
      <c r="BA10729" s="4"/>
      <c r="BB10729" s="4"/>
    </row>
    <row r="10730" spans="15:54" x14ac:dyDescent="0.4">
      <c r="O10730" s="4"/>
      <c r="P10730" s="4"/>
      <c r="V10730" s="4"/>
      <c r="W10730" s="4"/>
      <c r="AG10730" s="9"/>
      <c r="AT10730" s="4"/>
      <c r="AU10730" s="4"/>
      <c r="BA10730" s="4"/>
      <c r="BB10730" s="4"/>
    </row>
    <row r="10731" spans="15:54" x14ac:dyDescent="0.4">
      <c r="O10731" s="4"/>
      <c r="P10731" s="4"/>
      <c r="V10731" s="4"/>
      <c r="W10731" s="4"/>
      <c r="AG10731" s="9"/>
      <c r="AT10731" s="4"/>
      <c r="AU10731" s="4"/>
      <c r="BA10731" s="4"/>
      <c r="BB10731" s="4"/>
    </row>
    <row r="10732" spans="15:54" x14ac:dyDescent="0.4">
      <c r="O10732" s="4"/>
      <c r="P10732" s="4"/>
      <c r="V10732" s="4"/>
      <c r="W10732" s="4"/>
      <c r="AG10732" s="9"/>
      <c r="AT10732" s="4"/>
      <c r="AU10732" s="4"/>
      <c r="BA10732" s="4"/>
      <c r="BB10732" s="4"/>
    </row>
    <row r="10733" spans="15:54" x14ac:dyDescent="0.4">
      <c r="O10733" s="4"/>
      <c r="P10733" s="4"/>
      <c r="V10733" s="4"/>
      <c r="W10733" s="4"/>
      <c r="AG10733" s="9"/>
      <c r="AT10733" s="4"/>
      <c r="AU10733" s="4"/>
      <c r="BA10733" s="4"/>
      <c r="BB10733" s="4"/>
    </row>
    <row r="10734" spans="15:54" x14ac:dyDescent="0.4">
      <c r="O10734" s="4"/>
      <c r="P10734" s="4"/>
      <c r="V10734" s="4"/>
      <c r="W10734" s="4"/>
      <c r="AG10734" s="9"/>
      <c r="AT10734" s="4"/>
      <c r="AU10734" s="4"/>
      <c r="BA10734" s="4"/>
      <c r="BB10734" s="4"/>
    </row>
    <row r="10735" spans="15:54" x14ac:dyDescent="0.4">
      <c r="O10735" s="4"/>
      <c r="P10735" s="4"/>
      <c r="V10735" s="4"/>
      <c r="W10735" s="4"/>
      <c r="AG10735" s="9"/>
      <c r="AT10735" s="4"/>
      <c r="AU10735" s="4"/>
      <c r="BA10735" s="4"/>
      <c r="BB10735" s="4"/>
    </row>
    <row r="10736" spans="15:54" x14ac:dyDescent="0.4">
      <c r="O10736" s="4"/>
      <c r="P10736" s="4"/>
      <c r="V10736" s="4"/>
      <c r="W10736" s="4"/>
      <c r="AG10736" s="9"/>
      <c r="AT10736" s="4"/>
      <c r="AU10736" s="4"/>
      <c r="BA10736" s="4"/>
      <c r="BB10736" s="4"/>
    </row>
    <row r="10737" spans="15:54" x14ac:dyDescent="0.4">
      <c r="O10737" s="4"/>
      <c r="P10737" s="4"/>
      <c r="V10737" s="4"/>
      <c r="W10737" s="4"/>
      <c r="AG10737" s="9"/>
      <c r="AT10737" s="4"/>
      <c r="AU10737" s="4"/>
      <c r="BA10737" s="4"/>
      <c r="BB10737" s="4"/>
    </row>
    <row r="10738" spans="15:54" x14ac:dyDescent="0.4">
      <c r="O10738" s="4"/>
      <c r="P10738" s="4"/>
      <c r="V10738" s="4"/>
      <c r="W10738" s="4"/>
      <c r="AT10738" s="4"/>
      <c r="AU10738" s="4"/>
      <c r="BA10738" s="4"/>
      <c r="BB10738" s="4"/>
    </row>
    <row r="10739" spans="15:54" x14ac:dyDescent="0.4">
      <c r="O10739" s="4"/>
      <c r="P10739" s="4"/>
      <c r="V10739" s="4"/>
      <c r="W10739" s="4"/>
      <c r="AG10739" s="9"/>
      <c r="AT10739" s="4"/>
      <c r="AU10739" s="4"/>
      <c r="BA10739" s="4"/>
      <c r="BB10739" s="4"/>
    </row>
    <row r="10740" spans="15:54" x14ac:dyDescent="0.4">
      <c r="O10740" s="4"/>
      <c r="P10740" s="4"/>
      <c r="V10740" s="4"/>
      <c r="W10740" s="4"/>
      <c r="AG10740" s="9"/>
      <c r="AT10740" s="4"/>
      <c r="AU10740" s="4"/>
      <c r="BA10740" s="4"/>
      <c r="BB10740" s="4"/>
    </row>
    <row r="10741" spans="15:54" x14ac:dyDescent="0.4">
      <c r="O10741" s="4"/>
      <c r="P10741" s="4"/>
      <c r="V10741" s="4"/>
      <c r="W10741" s="4"/>
      <c r="AG10741" s="9"/>
      <c r="AT10741" s="4"/>
      <c r="AU10741" s="4"/>
      <c r="BA10741" s="4"/>
      <c r="BB10741" s="4"/>
    </row>
    <row r="10742" spans="15:54" x14ac:dyDescent="0.4">
      <c r="O10742" s="4"/>
      <c r="P10742" s="4"/>
      <c r="V10742" s="4"/>
      <c r="W10742" s="4"/>
      <c r="AG10742" s="9"/>
      <c r="AT10742" s="4"/>
      <c r="AU10742" s="4"/>
      <c r="BA10742" s="4"/>
      <c r="BB10742" s="4"/>
    </row>
    <row r="10743" spans="15:54" x14ac:dyDescent="0.4">
      <c r="O10743" s="4"/>
      <c r="P10743" s="4"/>
      <c r="V10743" s="4"/>
      <c r="W10743" s="4"/>
      <c r="AG10743" s="9"/>
      <c r="AT10743" s="4"/>
      <c r="AU10743" s="4"/>
      <c r="BA10743" s="4"/>
      <c r="BB10743" s="4"/>
    </row>
    <row r="10744" spans="15:54" x14ac:dyDescent="0.4">
      <c r="O10744" s="4"/>
      <c r="P10744" s="4"/>
      <c r="V10744" s="4"/>
      <c r="W10744" s="4"/>
      <c r="AG10744" s="9"/>
      <c r="AT10744" s="4"/>
      <c r="AU10744" s="4"/>
      <c r="BA10744" s="4"/>
      <c r="BB10744" s="4"/>
    </row>
    <row r="10745" spans="15:54" x14ac:dyDescent="0.4">
      <c r="O10745" s="4"/>
      <c r="P10745" s="4"/>
      <c r="V10745" s="4"/>
      <c r="W10745" s="4"/>
      <c r="AG10745" s="9"/>
      <c r="AT10745" s="4"/>
      <c r="AU10745" s="4"/>
      <c r="BA10745" s="4"/>
      <c r="BB10745" s="4"/>
    </row>
    <row r="10746" spans="15:54" x14ac:dyDescent="0.4">
      <c r="O10746" s="4"/>
      <c r="P10746" s="4"/>
      <c r="V10746" s="4"/>
      <c r="W10746" s="4"/>
      <c r="AG10746" s="9"/>
      <c r="AT10746" s="4"/>
      <c r="AU10746" s="4"/>
      <c r="BA10746" s="4"/>
      <c r="BB10746" s="4"/>
    </row>
    <row r="10747" spans="15:54" x14ac:dyDescent="0.4">
      <c r="O10747" s="4"/>
      <c r="P10747" s="4"/>
      <c r="V10747" s="4"/>
      <c r="W10747" s="4"/>
      <c r="AG10747" s="9"/>
      <c r="AT10747" s="4"/>
      <c r="AU10747" s="4"/>
      <c r="BA10747" s="4"/>
      <c r="BB10747" s="4"/>
    </row>
    <row r="10748" spans="15:54" x14ac:dyDescent="0.4">
      <c r="O10748" s="4"/>
      <c r="P10748" s="4"/>
      <c r="V10748" s="4"/>
      <c r="W10748" s="4"/>
      <c r="AG10748" s="9"/>
      <c r="AT10748" s="4"/>
      <c r="AU10748" s="4"/>
      <c r="BA10748" s="4"/>
      <c r="BB10748" s="4"/>
    </row>
    <row r="10749" spans="15:54" x14ac:dyDescent="0.4">
      <c r="O10749" s="4"/>
      <c r="P10749" s="4"/>
      <c r="V10749" s="4"/>
      <c r="W10749" s="4"/>
      <c r="AG10749" s="9"/>
      <c r="AT10749" s="4"/>
      <c r="AU10749" s="4"/>
      <c r="BA10749" s="4"/>
      <c r="BB10749" s="4"/>
    </row>
    <row r="10750" spans="15:54" x14ac:dyDescent="0.4">
      <c r="O10750" s="4"/>
      <c r="P10750" s="4"/>
      <c r="V10750" s="4"/>
      <c r="W10750" s="4"/>
      <c r="AG10750" s="9"/>
      <c r="AT10750" s="4"/>
      <c r="AU10750" s="4"/>
      <c r="BA10750" s="4"/>
      <c r="BB10750" s="4"/>
    </row>
    <row r="10751" spans="15:54" x14ac:dyDescent="0.4">
      <c r="O10751" s="4"/>
      <c r="P10751" s="4"/>
      <c r="V10751" s="4"/>
      <c r="W10751" s="4"/>
      <c r="AG10751" s="9"/>
      <c r="AT10751" s="4"/>
      <c r="AU10751" s="4"/>
      <c r="BA10751" s="4"/>
      <c r="BB10751" s="4"/>
    </row>
    <row r="10752" spans="15:54" x14ac:dyDescent="0.4">
      <c r="O10752" s="4"/>
      <c r="P10752" s="4"/>
      <c r="V10752" s="4"/>
      <c r="W10752" s="4"/>
      <c r="AG10752" s="9"/>
      <c r="AT10752" s="4"/>
      <c r="AU10752" s="4"/>
      <c r="BA10752" s="4"/>
      <c r="BB10752" s="4"/>
    </row>
    <row r="10753" spans="15:54" x14ac:dyDescent="0.4">
      <c r="O10753" s="4"/>
      <c r="P10753" s="4"/>
      <c r="V10753" s="4"/>
      <c r="W10753" s="4"/>
      <c r="AG10753" s="9"/>
      <c r="AT10753" s="4"/>
      <c r="AU10753" s="4"/>
      <c r="BA10753" s="4"/>
      <c r="BB10753" s="4"/>
    </row>
    <row r="10754" spans="15:54" x14ac:dyDescent="0.4">
      <c r="O10754" s="4"/>
      <c r="P10754" s="4"/>
      <c r="V10754" s="4"/>
      <c r="W10754" s="4"/>
      <c r="AG10754" s="9"/>
      <c r="AT10754" s="4"/>
      <c r="AU10754" s="4"/>
      <c r="BA10754" s="4"/>
      <c r="BB10754" s="4"/>
    </row>
    <row r="10755" spans="15:54" x14ac:dyDescent="0.4">
      <c r="O10755" s="4"/>
      <c r="P10755" s="4"/>
      <c r="V10755" s="4"/>
      <c r="W10755" s="4"/>
      <c r="AG10755" s="9"/>
      <c r="AT10755" s="4"/>
      <c r="AU10755" s="4"/>
      <c r="BA10755" s="4"/>
      <c r="BB10755" s="4"/>
    </row>
    <row r="10756" spans="15:54" x14ac:dyDescent="0.4">
      <c r="O10756" s="4"/>
      <c r="P10756" s="4"/>
      <c r="V10756" s="4"/>
      <c r="W10756" s="4"/>
      <c r="AG10756" s="9"/>
      <c r="AT10756" s="4"/>
      <c r="AU10756" s="4"/>
      <c r="BA10756" s="4"/>
      <c r="BB10756" s="4"/>
    </row>
    <row r="10757" spans="15:54" x14ac:dyDescent="0.4">
      <c r="O10757" s="4"/>
      <c r="P10757" s="4"/>
      <c r="V10757" s="4"/>
      <c r="W10757" s="4"/>
      <c r="AG10757" s="9"/>
      <c r="AT10757" s="4"/>
      <c r="AU10757" s="4"/>
      <c r="BA10757" s="4"/>
      <c r="BB10757" s="4"/>
    </row>
    <row r="10758" spans="15:54" x14ac:dyDescent="0.4">
      <c r="O10758" s="4"/>
      <c r="P10758" s="4"/>
      <c r="V10758" s="4"/>
      <c r="W10758" s="4"/>
      <c r="AG10758" s="9"/>
      <c r="AT10758" s="4"/>
      <c r="AU10758" s="4"/>
      <c r="BA10758" s="4"/>
      <c r="BB10758" s="4"/>
    </row>
    <row r="10759" spans="15:54" x14ac:dyDescent="0.4">
      <c r="O10759" s="4"/>
      <c r="P10759" s="4"/>
      <c r="V10759" s="4"/>
      <c r="W10759" s="4"/>
      <c r="AG10759" s="9"/>
      <c r="AT10759" s="4"/>
      <c r="AU10759" s="4"/>
      <c r="BA10759" s="4"/>
      <c r="BB10759" s="4"/>
    </row>
    <row r="10760" spans="15:54" x14ac:dyDescent="0.4">
      <c r="O10760" s="4"/>
      <c r="P10760" s="4"/>
      <c r="V10760" s="4"/>
      <c r="W10760" s="4"/>
      <c r="AG10760" s="9"/>
      <c r="AT10760" s="4"/>
      <c r="AU10760" s="4"/>
      <c r="BA10760" s="4"/>
      <c r="BB10760" s="4"/>
    </row>
    <row r="10761" spans="15:54" x14ac:dyDescent="0.4">
      <c r="O10761" s="4"/>
      <c r="P10761" s="4"/>
      <c r="V10761" s="4"/>
      <c r="W10761" s="4"/>
      <c r="AG10761" s="9"/>
      <c r="AT10761" s="4"/>
      <c r="AU10761" s="4"/>
      <c r="BA10761" s="4"/>
      <c r="BB10761" s="4"/>
    </row>
    <row r="10762" spans="15:54" x14ac:dyDescent="0.4">
      <c r="O10762" s="4"/>
      <c r="P10762" s="4"/>
      <c r="V10762" s="4"/>
      <c r="W10762" s="4"/>
      <c r="AG10762" s="9"/>
      <c r="AT10762" s="4"/>
      <c r="AU10762" s="4"/>
      <c r="BA10762" s="4"/>
      <c r="BB10762" s="4"/>
    </row>
    <row r="10763" spans="15:54" x14ac:dyDescent="0.4">
      <c r="O10763" s="4"/>
      <c r="P10763" s="4"/>
      <c r="V10763" s="4"/>
      <c r="W10763" s="4"/>
      <c r="AG10763" s="9"/>
      <c r="AT10763" s="4"/>
      <c r="AU10763" s="4"/>
      <c r="BA10763" s="4"/>
      <c r="BB10763" s="4"/>
    </row>
    <row r="10764" spans="15:54" x14ac:dyDescent="0.4">
      <c r="O10764" s="4"/>
      <c r="P10764" s="4"/>
      <c r="V10764" s="4"/>
      <c r="W10764" s="4"/>
      <c r="AG10764" s="9"/>
      <c r="AT10764" s="4"/>
      <c r="AU10764" s="4"/>
      <c r="BA10764" s="4"/>
      <c r="BB10764" s="4"/>
    </row>
    <row r="10765" spans="15:54" x14ac:dyDescent="0.4">
      <c r="O10765" s="4"/>
      <c r="P10765" s="4"/>
      <c r="V10765" s="4"/>
      <c r="W10765" s="4"/>
      <c r="AG10765" s="9"/>
      <c r="AT10765" s="4"/>
      <c r="AU10765" s="4"/>
      <c r="BA10765" s="4"/>
      <c r="BB10765" s="4"/>
    </row>
    <row r="10766" spans="15:54" x14ac:dyDescent="0.4">
      <c r="O10766" s="4"/>
      <c r="P10766" s="4"/>
      <c r="V10766" s="4"/>
      <c r="W10766" s="4"/>
      <c r="AG10766" s="9"/>
      <c r="AT10766" s="4"/>
      <c r="AU10766" s="4"/>
      <c r="BA10766" s="4"/>
      <c r="BB10766" s="4"/>
    </row>
    <row r="10767" spans="15:54" x14ac:dyDescent="0.4">
      <c r="O10767" s="4"/>
      <c r="P10767" s="4"/>
      <c r="V10767" s="4"/>
      <c r="W10767" s="4"/>
      <c r="AG10767" s="9"/>
      <c r="AT10767" s="4"/>
      <c r="AU10767" s="4"/>
      <c r="BA10767" s="4"/>
      <c r="BB10767" s="4"/>
    </row>
    <row r="10768" spans="15:54" x14ac:dyDescent="0.4">
      <c r="O10768" s="4"/>
      <c r="P10768" s="4"/>
      <c r="V10768" s="4"/>
      <c r="W10768" s="4"/>
      <c r="AG10768" s="9"/>
      <c r="AT10768" s="4"/>
      <c r="AU10768" s="4"/>
      <c r="BA10768" s="4"/>
      <c r="BB10768" s="4"/>
    </row>
    <row r="10769" spans="15:54" x14ac:dyDescent="0.4">
      <c r="O10769" s="4"/>
      <c r="P10769" s="4"/>
      <c r="V10769" s="4"/>
      <c r="W10769" s="4"/>
      <c r="AG10769" s="9"/>
      <c r="AT10769" s="4"/>
      <c r="AU10769" s="4"/>
      <c r="BA10769" s="4"/>
      <c r="BB10769" s="4"/>
    </row>
    <row r="10770" spans="15:54" x14ac:dyDescent="0.4">
      <c r="O10770" s="4"/>
      <c r="P10770" s="4"/>
      <c r="V10770" s="4"/>
      <c r="W10770" s="4"/>
      <c r="AG10770" s="9"/>
      <c r="AT10770" s="4"/>
      <c r="AU10770" s="4"/>
      <c r="BA10770" s="4"/>
      <c r="BB10770" s="4"/>
    </row>
    <row r="10771" spans="15:54" x14ac:dyDescent="0.4">
      <c r="O10771" s="4"/>
      <c r="P10771" s="4"/>
      <c r="V10771" s="4"/>
      <c r="W10771" s="4"/>
      <c r="AG10771" s="9"/>
      <c r="AT10771" s="4"/>
      <c r="AU10771" s="4"/>
      <c r="BA10771" s="4"/>
      <c r="BB10771" s="4"/>
    </row>
    <row r="10772" spans="15:54" x14ac:dyDescent="0.4">
      <c r="O10772" s="4"/>
      <c r="P10772" s="4"/>
      <c r="V10772" s="4"/>
      <c r="W10772" s="4"/>
      <c r="AG10772" s="9"/>
      <c r="AT10772" s="4"/>
      <c r="AU10772" s="4"/>
      <c r="BA10772" s="4"/>
      <c r="BB10772" s="4"/>
    </row>
    <row r="10773" spans="15:54" x14ac:dyDescent="0.4">
      <c r="O10773" s="4"/>
      <c r="P10773" s="4"/>
      <c r="V10773" s="4"/>
      <c r="W10773" s="4"/>
      <c r="AG10773" s="9"/>
      <c r="AT10773" s="4"/>
      <c r="AU10773" s="4"/>
      <c r="BA10773" s="4"/>
      <c r="BB10773" s="4"/>
    </row>
    <row r="10774" spans="15:54" x14ac:dyDescent="0.4">
      <c r="O10774" s="4"/>
      <c r="P10774" s="4"/>
      <c r="V10774" s="4"/>
      <c r="W10774" s="4"/>
      <c r="AG10774" s="9"/>
      <c r="AT10774" s="4"/>
      <c r="AU10774" s="4"/>
      <c r="BA10774" s="4"/>
      <c r="BB10774" s="4"/>
    </row>
    <row r="10775" spans="15:54" x14ac:dyDescent="0.4">
      <c r="O10775" s="4"/>
      <c r="P10775" s="4"/>
      <c r="V10775" s="4"/>
      <c r="W10775" s="4"/>
      <c r="AG10775" s="9"/>
      <c r="AT10775" s="4"/>
      <c r="AU10775" s="4"/>
      <c r="BA10775" s="4"/>
      <c r="BB10775" s="4"/>
    </row>
    <row r="10776" spans="15:54" x14ac:dyDescent="0.4">
      <c r="O10776" s="4"/>
      <c r="P10776" s="4"/>
      <c r="V10776" s="4"/>
      <c r="W10776" s="4"/>
      <c r="AG10776" s="9"/>
      <c r="AT10776" s="4"/>
      <c r="AU10776" s="4"/>
      <c r="BA10776" s="4"/>
      <c r="BB10776" s="4"/>
    </row>
    <row r="10777" spans="15:54" x14ac:dyDescent="0.4">
      <c r="O10777" s="4"/>
      <c r="P10777" s="4"/>
      <c r="V10777" s="4"/>
      <c r="W10777" s="4"/>
      <c r="AG10777" s="9"/>
      <c r="AT10777" s="4"/>
      <c r="AU10777" s="4"/>
      <c r="BA10777" s="4"/>
      <c r="BB10777" s="4"/>
    </row>
    <row r="10778" spans="15:54" x14ac:dyDescent="0.4">
      <c r="O10778" s="4"/>
      <c r="P10778" s="4"/>
      <c r="V10778" s="4"/>
      <c r="W10778" s="4"/>
      <c r="AG10778" s="9"/>
      <c r="AT10778" s="4"/>
      <c r="AU10778" s="4"/>
      <c r="BA10778" s="4"/>
      <c r="BB10778" s="4"/>
    </row>
    <row r="10779" spans="15:54" x14ac:dyDescent="0.4">
      <c r="O10779" s="4"/>
      <c r="P10779" s="4"/>
      <c r="V10779" s="4"/>
      <c r="W10779" s="4"/>
      <c r="AG10779" s="9"/>
      <c r="AT10779" s="4"/>
      <c r="AU10779" s="4"/>
      <c r="BA10779" s="4"/>
      <c r="BB10779" s="4"/>
    </row>
    <row r="10780" spans="15:54" x14ac:dyDescent="0.4">
      <c r="O10780" s="4"/>
      <c r="P10780" s="4"/>
      <c r="V10780" s="4"/>
      <c r="W10780" s="4"/>
      <c r="AG10780" s="9"/>
      <c r="AT10780" s="4"/>
      <c r="AU10780" s="4"/>
      <c r="BA10780" s="4"/>
      <c r="BB10780" s="4"/>
    </row>
    <row r="10781" spans="15:54" x14ac:dyDescent="0.4">
      <c r="O10781" s="4"/>
      <c r="P10781" s="4"/>
      <c r="V10781" s="4"/>
      <c r="W10781" s="4"/>
      <c r="AG10781" s="9"/>
      <c r="AT10781" s="4"/>
      <c r="AU10781" s="4"/>
      <c r="BA10781" s="4"/>
      <c r="BB10781" s="4"/>
    </row>
    <row r="10782" spans="15:54" x14ac:dyDescent="0.4">
      <c r="O10782" s="4"/>
      <c r="P10782" s="4"/>
      <c r="V10782" s="4"/>
      <c r="W10782" s="4"/>
      <c r="AG10782" s="9"/>
      <c r="AT10782" s="4"/>
      <c r="AU10782" s="4"/>
      <c r="BA10782" s="4"/>
      <c r="BB10782" s="4"/>
    </row>
    <row r="10783" spans="15:54" x14ac:dyDescent="0.4">
      <c r="O10783" s="4"/>
      <c r="P10783" s="4"/>
      <c r="V10783" s="4"/>
      <c r="W10783" s="4"/>
      <c r="AG10783" s="9"/>
      <c r="AT10783" s="4"/>
      <c r="AU10783" s="4"/>
      <c r="BA10783" s="4"/>
      <c r="BB10783" s="4"/>
    </row>
    <row r="10784" spans="15:54" x14ac:dyDescent="0.4">
      <c r="O10784" s="4"/>
      <c r="P10784" s="4"/>
      <c r="V10784" s="4"/>
      <c r="W10784" s="4"/>
      <c r="AG10784" s="9"/>
      <c r="AT10784" s="4"/>
      <c r="AU10784" s="4"/>
      <c r="BA10784" s="4"/>
      <c r="BB10784" s="4"/>
    </row>
    <row r="10785" spans="15:54" x14ac:dyDescent="0.4">
      <c r="O10785" s="4"/>
      <c r="P10785" s="4"/>
      <c r="V10785" s="4"/>
      <c r="W10785" s="4"/>
      <c r="AG10785" s="9"/>
      <c r="AT10785" s="4"/>
      <c r="AU10785" s="4"/>
      <c r="BA10785" s="4"/>
      <c r="BB10785" s="4"/>
    </row>
    <row r="10786" spans="15:54" x14ac:dyDescent="0.4">
      <c r="O10786" s="4"/>
      <c r="P10786" s="4"/>
      <c r="V10786" s="4"/>
      <c r="W10786" s="4"/>
      <c r="AG10786" s="9"/>
      <c r="AT10786" s="4"/>
      <c r="AU10786" s="4"/>
      <c r="BA10786" s="4"/>
      <c r="BB10786" s="4"/>
    </row>
    <row r="10787" spans="15:54" x14ac:dyDescent="0.4">
      <c r="O10787" s="4"/>
      <c r="P10787" s="4"/>
      <c r="V10787" s="4"/>
      <c r="W10787" s="4"/>
      <c r="AG10787" s="9"/>
      <c r="AT10787" s="4"/>
      <c r="AU10787" s="4"/>
      <c r="BA10787" s="4"/>
      <c r="BB10787" s="4"/>
    </row>
    <row r="10788" spans="15:54" x14ac:dyDescent="0.4">
      <c r="O10788" s="4"/>
      <c r="P10788" s="4"/>
      <c r="V10788" s="4"/>
      <c r="W10788" s="4"/>
      <c r="AG10788" s="9"/>
      <c r="AT10788" s="4"/>
      <c r="AU10788" s="4"/>
      <c r="BA10788" s="4"/>
      <c r="BB10788" s="4"/>
    </row>
    <row r="10789" spans="15:54" x14ac:dyDescent="0.4">
      <c r="O10789" s="4"/>
      <c r="P10789" s="4"/>
      <c r="V10789" s="4"/>
      <c r="W10789" s="4"/>
      <c r="AG10789" s="9"/>
      <c r="AT10789" s="4"/>
      <c r="AU10789" s="4"/>
      <c r="BA10789" s="4"/>
      <c r="BB10789" s="4"/>
    </row>
    <row r="10790" spans="15:54" x14ac:dyDescent="0.4">
      <c r="O10790" s="4"/>
      <c r="P10790" s="4"/>
      <c r="V10790" s="4"/>
      <c r="W10790" s="4"/>
      <c r="AG10790" s="9"/>
      <c r="AT10790" s="4"/>
      <c r="AU10790" s="4"/>
      <c r="BA10790" s="4"/>
      <c r="BB10790" s="4"/>
    </row>
    <row r="10791" spans="15:54" x14ac:dyDescent="0.4">
      <c r="O10791" s="4"/>
      <c r="P10791" s="4"/>
      <c r="V10791" s="4"/>
      <c r="W10791" s="4"/>
      <c r="AG10791" s="9"/>
      <c r="AT10791" s="4"/>
      <c r="AU10791" s="4"/>
      <c r="BA10791" s="4"/>
      <c r="BB10791" s="4"/>
    </row>
    <row r="10792" spans="15:54" x14ac:dyDescent="0.4">
      <c r="O10792" s="4"/>
      <c r="P10792" s="4"/>
      <c r="V10792" s="4"/>
      <c r="W10792" s="4"/>
      <c r="AG10792" s="9"/>
      <c r="AT10792" s="4"/>
      <c r="AU10792" s="4"/>
      <c r="BA10792" s="4"/>
      <c r="BB10792" s="4"/>
    </row>
    <row r="10793" spans="15:54" x14ac:dyDescent="0.4">
      <c r="O10793" s="4"/>
      <c r="P10793" s="4"/>
      <c r="V10793" s="4"/>
      <c r="W10793" s="4"/>
      <c r="AG10793" s="9"/>
      <c r="AT10793" s="4"/>
      <c r="AU10793" s="4"/>
      <c r="BA10793" s="4"/>
      <c r="BB10793" s="4"/>
    </row>
    <row r="10794" spans="15:54" x14ac:dyDescent="0.4">
      <c r="O10794" s="4"/>
      <c r="P10794" s="4"/>
      <c r="V10794" s="4"/>
      <c r="W10794" s="4"/>
      <c r="AG10794" s="9"/>
      <c r="AT10794" s="4"/>
      <c r="AU10794" s="4"/>
      <c r="BA10794" s="4"/>
      <c r="BB10794" s="4"/>
    </row>
    <row r="10795" spans="15:54" x14ac:dyDescent="0.4">
      <c r="O10795" s="4"/>
      <c r="P10795" s="4"/>
      <c r="V10795" s="4"/>
      <c r="W10795" s="4"/>
      <c r="AG10795" s="9"/>
      <c r="AT10795" s="4"/>
      <c r="AU10795" s="4"/>
      <c r="BA10795" s="4"/>
      <c r="BB10795" s="4"/>
    </row>
    <row r="10796" spans="15:54" x14ac:dyDescent="0.4">
      <c r="O10796" s="4"/>
      <c r="P10796" s="4"/>
      <c r="V10796" s="4"/>
      <c r="W10796" s="4"/>
      <c r="AG10796" s="9"/>
      <c r="AT10796" s="4"/>
      <c r="AU10796" s="4"/>
      <c r="BA10796" s="4"/>
      <c r="BB10796" s="4"/>
    </row>
    <row r="10797" spans="15:54" x14ac:dyDescent="0.4">
      <c r="O10797" s="4"/>
      <c r="P10797" s="4"/>
      <c r="V10797" s="4"/>
      <c r="W10797" s="4"/>
      <c r="AG10797" s="9"/>
      <c r="AT10797" s="4"/>
      <c r="AU10797" s="4"/>
      <c r="BA10797" s="4"/>
      <c r="BB10797" s="4"/>
    </row>
    <row r="10798" spans="15:54" x14ac:dyDescent="0.4">
      <c r="O10798" s="4"/>
      <c r="P10798" s="4"/>
      <c r="V10798" s="4"/>
      <c r="W10798" s="4"/>
      <c r="AG10798" s="9"/>
      <c r="AT10798" s="4"/>
      <c r="AU10798" s="4"/>
      <c r="BA10798" s="4"/>
      <c r="BB10798" s="4"/>
    </row>
    <row r="10799" spans="15:54" x14ac:dyDescent="0.4">
      <c r="O10799" s="4"/>
      <c r="P10799" s="4"/>
      <c r="V10799" s="4"/>
      <c r="W10799" s="4"/>
      <c r="AT10799" s="4"/>
      <c r="AU10799" s="4"/>
      <c r="BA10799" s="4"/>
      <c r="BB10799" s="4"/>
    </row>
    <row r="10800" spans="15:54" x14ac:dyDescent="0.4">
      <c r="O10800" s="4"/>
      <c r="P10800" s="4"/>
      <c r="V10800" s="4"/>
      <c r="W10800" s="4"/>
      <c r="AG10800" s="9"/>
      <c r="AT10800" s="4"/>
      <c r="AU10800" s="4"/>
      <c r="BA10800" s="4"/>
      <c r="BB10800" s="4"/>
    </row>
    <row r="10801" spans="15:54" x14ac:dyDescent="0.4">
      <c r="O10801" s="4"/>
      <c r="P10801" s="4"/>
      <c r="V10801" s="4"/>
      <c r="W10801" s="4"/>
      <c r="AG10801" s="9"/>
      <c r="AT10801" s="4"/>
      <c r="AU10801" s="4"/>
      <c r="BA10801" s="4"/>
      <c r="BB10801" s="4"/>
    </row>
    <row r="10802" spans="15:54" x14ac:dyDescent="0.4">
      <c r="O10802" s="4"/>
      <c r="P10802" s="4"/>
      <c r="V10802" s="4"/>
      <c r="W10802" s="4"/>
      <c r="AG10802" s="9"/>
      <c r="AT10802" s="4"/>
      <c r="AU10802" s="4"/>
      <c r="BA10802" s="4"/>
      <c r="BB10802" s="4"/>
    </row>
    <row r="10803" spans="15:54" x14ac:dyDescent="0.4">
      <c r="O10803" s="4"/>
      <c r="P10803" s="4"/>
      <c r="V10803" s="4"/>
      <c r="W10803" s="4"/>
      <c r="AG10803" s="9"/>
      <c r="AT10803" s="4"/>
      <c r="AU10803" s="4"/>
      <c r="BA10803" s="4"/>
      <c r="BB10803" s="4"/>
    </row>
    <row r="10804" spans="15:54" x14ac:dyDescent="0.4">
      <c r="O10804" s="4"/>
      <c r="P10804" s="4"/>
      <c r="V10804" s="4"/>
      <c r="W10804" s="4"/>
      <c r="AG10804" s="9"/>
      <c r="AT10804" s="4"/>
      <c r="AU10804" s="4"/>
      <c r="BA10804" s="4"/>
      <c r="BB10804" s="4"/>
    </row>
    <row r="10805" spans="15:54" x14ac:dyDescent="0.4">
      <c r="O10805" s="4"/>
      <c r="P10805" s="4"/>
      <c r="V10805" s="4"/>
      <c r="W10805" s="4"/>
      <c r="AG10805" s="9"/>
      <c r="AT10805" s="4"/>
      <c r="AU10805" s="4"/>
      <c r="BA10805" s="4"/>
      <c r="BB10805" s="4"/>
    </row>
    <row r="10806" spans="15:54" x14ac:dyDescent="0.4">
      <c r="O10806" s="4"/>
      <c r="P10806" s="4"/>
      <c r="V10806" s="4"/>
      <c r="W10806" s="4"/>
      <c r="AG10806" s="9"/>
      <c r="AT10806" s="4"/>
      <c r="AU10806" s="4"/>
      <c r="BA10806" s="4"/>
      <c r="BB10806" s="4"/>
    </row>
    <row r="10807" spans="15:54" x14ac:dyDescent="0.4">
      <c r="O10807" s="4"/>
      <c r="P10807" s="4"/>
      <c r="V10807" s="4"/>
      <c r="W10807" s="4"/>
      <c r="AG10807" s="9"/>
      <c r="AT10807" s="4"/>
      <c r="AU10807" s="4"/>
      <c r="BA10807" s="4"/>
      <c r="BB10807" s="4"/>
    </row>
    <row r="10808" spans="15:54" x14ac:dyDescent="0.4">
      <c r="O10808" s="4"/>
      <c r="P10808" s="4"/>
      <c r="V10808" s="4"/>
      <c r="W10808" s="4"/>
      <c r="AG10808" s="9"/>
      <c r="AT10808" s="4"/>
      <c r="AU10808" s="4"/>
      <c r="BA10808" s="4"/>
      <c r="BB10808" s="4"/>
    </row>
    <row r="10809" spans="15:54" x14ac:dyDescent="0.4">
      <c r="O10809" s="4"/>
      <c r="P10809" s="4"/>
      <c r="V10809" s="4"/>
      <c r="W10809" s="4"/>
      <c r="AG10809" s="9"/>
      <c r="AT10809" s="4"/>
      <c r="AU10809" s="4"/>
      <c r="BA10809" s="4"/>
      <c r="BB10809" s="4"/>
    </row>
    <row r="10810" spans="15:54" x14ac:dyDescent="0.4">
      <c r="O10810" s="4"/>
      <c r="P10810" s="4"/>
      <c r="V10810" s="4"/>
      <c r="W10810" s="4"/>
      <c r="AG10810" s="9"/>
      <c r="AT10810" s="4"/>
      <c r="AU10810" s="4"/>
      <c r="BA10810" s="4"/>
      <c r="BB10810" s="4"/>
    </row>
    <row r="10811" spans="15:54" x14ac:dyDescent="0.4">
      <c r="O10811" s="4"/>
      <c r="P10811" s="4"/>
      <c r="V10811" s="4"/>
      <c r="W10811" s="4"/>
      <c r="AG10811" s="9"/>
      <c r="AT10811" s="4"/>
      <c r="AU10811" s="4"/>
      <c r="BA10811" s="4"/>
      <c r="BB10811" s="4"/>
    </row>
    <row r="10812" spans="15:54" x14ac:dyDescent="0.4">
      <c r="O10812" s="4"/>
      <c r="P10812" s="4"/>
      <c r="V10812" s="4"/>
      <c r="W10812" s="4"/>
      <c r="AG10812" s="9"/>
      <c r="AT10812" s="4"/>
      <c r="AU10812" s="4"/>
      <c r="BA10812" s="4"/>
      <c r="BB10812" s="4"/>
    </row>
    <row r="10813" spans="15:54" x14ac:dyDescent="0.4">
      <c r="O10813" s="4"/>
      <c r="P10813" s="4"/>
      <c r="V10813" s="4"/>
      <c r="W10813" s="4"/>
      <c r="AG10813" s="9"/>
      <c r="AT10813" s="4"/>
      <c r="AU10813" s="4"/>
      <c r="BA10813" s="4"/>
      <c r="BB10813" s="4"/>
    </row>
    <row r="10814" spans="15:54" x14ac:dyDescent="0.4">
      <c r="O10814" s="4"/>
      <c r="P10814" s="4"/>
      <c r="V10814" s="4"/>
      <c r="W10814" s="4"/>
      <c r="AG10814" s="9"/>
      <c r="AT10814" s="4"/>
      <c r="AU10814" s="4"/>
      <c r="BA10814" s="4"/>
      <c r="BB10814" s="4"/>
    </row>
    <row r="10815" spans="15:54" x14ac:dyDescent="0.4">
      <c r="O10815" s="4"/>
      <c r="P10815" s="4"/>
      <c r="V10815" s="4"/>
      <c r="W10815" s="4"/>
      <c r="AG10815" s="9"/>
      <c r="AT10815" s="4"/>
      <c r="AU10815" s="4"/>
      <c r="BA10815" s="4"/>
      <c r="BB10815" s="4"/>
    </row>
    <row r="10816" spans="15:54" x14ac:dyDescent="0.4">
      <c r="O10816" s="4"/>
      <c r="P10816" s="4"/>
      <c r="V10816" s="4"/>
      <c r="W10816" s="4"/>
      <c r="AG10816" s="9"/>
      <c r="AT10816" s="4"/>
      <c r="AU10816" s="4"/>
      <c r="BA10816" s="4"/>
      <c r="BB10816" s="4"/>
    </row>
    <row r="10817" spans="15:54" x14ac:dyDescent="0.4">
      <c r="O10817" s="4"/>
      <c r="P10817" s="4"/>
      <c r="V10817" s="4"/>
      <c r="W10817" s="4"/>
      <c r="AG10817" s="9"/>
      <c r="AT10817" s="4"/>
      <c r="AU10817" s="4"/>
      <c r="BA10817" s="4"/>
      <c r="BB10817" s="4"/>
    </row>
    <row r="10818" spans="15:54" x14ac:dyDescent="0.4">
      <c r="O10818" s="4"/>
      <c r="P10818" s="4"/>
      <c r="V10818" s="4"/>
      <c r="W10818" s="4"/>
      <c r="AG10818" s="9"/>
      <c r="AT10818" s="4"/>
      <c r="AU10818" s="4"/>
      <c r="BA10818" s="4"/>
      <c r="BB10818" s="4"/>
    </row>
    <row r="10819" spans="15:54" x14ac:dyDescent="0.4">
      <c r="O10819" s="4"/>
      <c r="P10819" s="4"/>
      <c r="V10819" s="4"/>
      <c r="W10819" s="4"/>
      <c r="AT10819" s="4"/>
      <c r="AU10819" s="4"/>
      <c r="BA10819" s="4"/>
      <c r="BB10819" s="4"/>
    </row>
    <row r="10820" spans="15:54" x14ac:dyDescent="0.4">
      <c r="O10820" s="4"/>
      <c r="P10820" s="4"/>
      <c r="V10820" s="4"/>
      <c r="W10820" s="4"/>
      <c r="AG10820" s="9"/>
      <c r="AT10820" s="4"/>
      <c r="AU10820" s="4"/>
      <c r="BA10820" s="4"/>
      <c r="BB10820" s="4"/>
    </row>
    <row r="10821" spans="15:54" x14ac:dyDescent="0.4">
      <c r="O10821" s="4"/>
      <c r="P10821" s="4"/>
      <c r="V10821" s="4"/>
      <c r="W10821" s="4"/>
      <c r="AG10821" s="9"/>
      <c r="AT10821" s="4"/>
      <c r="AU10821" s="4"/>
      <c r="BA10821" s="4"/>
      <c r="BB10821" s="4"/>
    </row>
    <row r="10822" spans="15:54" x14ac:dyDescent="0.4">
      <c r="O10822" s="4"/>
      <c r="P10822" s="4"/>
      <c r="V10822" s="4"/>
      <c r="W10822" s="4"/>
      <c r="AG10822" s="9"/>
      <c r="AT10822" s="4"/>
      <c r="AU10822" s="4"/>
      <c r="BA10822" s="4"/>
      <c r="BB10822" s="4"/>
    </row>
    <row r="10823" spans="15:54" x14ac:dyDescent="0.4">
      <c r="O10823" s="4"/>
      <c r="P10823" s="4"/>
      <c r="V10823" s="4"/>
      <c r="W10823" s="4"/>
      <c r="AG10823" s="9"/>
      <c r="AT10823" s="4"/>
      <c r="AU10823" s="4"/>
      <c r="BA10823" s="4"/>
      <c r="BB10823" s="4"/>
    </row>
    <row r="10824" spans="15:54" x14ac:dyDescent="0.4">
      <c r="O10824" s="4"/>
      <c r="P10824" s="4"/>
      <c r="V10824" s="4"/>
      <c r="W10824" s="4"/>
      <c r="AG10824" s="9"/>
      <c r="AT10824" s="4"/>
      <c r="AU10824" s="4"/>
      <c r="BA10824" s="4"/>
      <c r="BB10824" s="4"/>
    </row>
    <row r="10825" spans="15:54" x14ac:dyDescent="0.4">
      <c r="O10825" s="4"/>
      <c r="P10825" s="4"/>
      <c r="V10825" s="4"/>
      <c r="W10825" s="4"/>
      <c r="AG10825" s="9"/>
      <c r="AT10825" s="4"/>
      <c r="AU10825" s="4"/>
      <c r="BA10825" s="4"/>
      <c r="BB10825" s="4"/>
    </row>
    <row r="10826" spans="15:54" x14ac:dyDescent="0.4">
      <c r="O10826" s="4"/>
      <c r="P10826" s="4"/>
      <c r="V10826" s="4"/>
      <c r="W10826" s="4"/>
      <c r="AG10826" s="9"/>
      <c r="AT10826" s="4"/>
      <c r="AU10826" s="4"/>
      <c r="BA10826" s="4"/>
      <c r="BB10826" s="4"/>
    </row>
    <row r="10827" spans="15:54" x14ac:dyDescent="0.4">
      <c r="O10827" s="4"/>
      <c r="P10827" s="4"/>
      <c r="V10827" s="4"/>
      <c r="W10827" s="4"/>
      <c r="AG10827" s="9"/>
      <c r="AT10827" s="4"/>
      <c r="AU10827" s="4"/>
      <c r="BA10827" s="4"/>
      <c r="BB10827" s="4"/>
    </row>
    <row r="10828" spans="15:54" x14ac:dyDescent="0.4">
      <c r="O10828" s="4"/>
      <c r="P10828" s="4"/>
      <c r="V10828" s="4"/>
      <c r="W10828" s="4"/>
      <c r="AG10828" s="9"/>
      <c r="AT10828" s="4"/>
      <c r="AU10828" s="4"/>
      <c r="BA10828" s="4"/>
      <c r="BB10828" s="4"/>
    </row>
    <row r="10829" spans="15:54" x14ac:dyDescent="0.4">
      <c r="O10829" s="4"/>
      <c r="P10829" s="4"/>
      <c r="V10829" s="4"/>
      <c r="W10829" s="4"/>
      <c r="AG10829" s="9"/>
      <c r="AT10829" s="4"/>
      <c r="AU10829" s="4"/>
      <c r="BA10829" s="4"/>
      <c r="BB10829" s="4"/>
    </row>
    <row r="10830" spans="15:54" x14ac:dyDescent="0.4">
      <c r="O10830" s="4"/>
      <c r="P10830" s="4"/>
      <c r="V10830" s="4"/>
      <c r="W10830" s="4"/>
      <c r="AG10830" s="9"/>
      <c r="AT10830" s="4"/>
      <c r="AU10830" s="4"/>
      <c r="BA10830" s="4"/>
      <c r="BB10830" s="4"/>
    </row>
    <row r="10831" spans="15:54" x14ac:dyDescent="0.4">
      <c r="O10831" s="4"/>
      <c r="P10831" s="4"/>
      <c r="V10831" s="4"/>
      <c r="W10831" s="4"/>
      <c r="AG10831" s="9"/>
      <c r="AT10831" s="4"/>
      <c r="AU10831" s="4"/>
      <c r="BA10831" s="4"/>
      <c r="BB10831" s="4"/>
    </row>
    <row r="10832" spans="15:54" x14ac:dyDescent="0.4">
      <c r="O10832" s="4"/>
      <c r="P10832" s="4"/>
      <c r="V10832" s="4"/>
      <c r="W10832" s="4"/>
      <c r="AG10832" s="9"/>
      <c r="AT10832" s="4"/>
      <c r="AU10832" s="4"/>
      <c r="BA10832" s="4"/>
      <c r="BB10832" s="4"/>
    </row>
    <row r="10833" spans="15:54" x14ac:dyDescent="0.4">
      <c r="O10833" s="4"/>
      <c r="P10833" s="4"/>
      <c r="V10833" s="4"/>
      <c r="W10833" s="4"/>
      <c r="AG10833" s="9"/>
      <c r="AT10833" s="4"/>
      <c r="AU10833" s="4"/>
      <c r="BA10833" s="4"/>
      <c r="BB10833" s="4"/>
    </row>
    <row r="10834" spans="15:54" x14ac:dyDescent="0.4">
      <c r="O10834" s="4"/>
      <c r="P10834" s="4"/>
      <c r="V10834" s="4"/>
      <c r="W10834" s="4"/>
      <c r="AG10834" s="9"/>
      <c r="AT10834" s="4"/>
      <c r="AU10834" s="4"/>
      <c r="BA10834" s="4"/>
      <c r="BB10834" s="4"/>
    </row>
    <row r="10835" spans="15:54" x14ac:dyDescent="0.4">
      <c r="O10835" s="4"/>
      <c r="P10835" s="4"/>
      <c r="V10835" s="4"/>
      <c r="W10835" s="4"/>
      <c r="AG10835" s="9"/>
      <c r="AT10835" s="4"/>
      <c r="AU10835" s="4"/>
      <c r="BA10835" s="4"/>
      <c r="BB10835" s="4"/>
    </row>
    <row r="10836" spans="15:54" x14ac:dyDescent="0.4">
      <c r="O10836" s="4"/>
      <c r="P10836" s="4"/>
      <c r="V10836" s="4"/>
      <c r="W10836" s="4"/>
      <c r="AG10836" s="9"/>
      <c r="AT10836" s="4"/>
      <c r="AU10836" s="4"/>
      <c r="BA10836" s="4"/>
      <c r="BB10836" s="4"/>
    </row>
    <row r="10837" spans="15:54" x14ac:dyDescent="0.4">
      <c r="O10837" s="4"/>
      <c r="P10837" s="4"/>
      <c r="V10837" s="4"/>
      <c r="W10837" s="4"/>
      <c r="AG10837" s="9"/>
      <c r="AT10837" s="4"/>
      <c r="AU10837" s="4"/>
      <c r="BA10837" s="4"/>
      <c r="BB10837" s="4"/>
    </row>
    <row r="10838" spans="15:54" x14ac:dyDescent="0.4">
      <c r="O10838" s="4"/>
      <c r="P10838" s="4"/>
      <c r="V10838" s="4"/>
      <c r="W10838" s="4"/>
      <c r="AG10838" s="9"/>
      <c r="AT10838" s="4"/>
      <c r="AU10838" s="4"/>
      <c r="BA10838" s="4"/>
      <c r="BB10838" s="4"/>
    </row>
    <row r="10839" spans="15:54" x14ac:dyDescent="0.4">
      <c r="O10839" s="4"/>
      <c r="P10839" s="4"/>
      <c r="V10839" s="4"/>
      <c r="W10839" s="4"/>
      <c r="AG10839" s="9"/>
      <c r="AT10839" s="4"/>
      <c r="AU10839" s="4"/>
      <c r="BA10839" s="4"/>
      <c r="BB10839" s="4"/>
    </row>
    <row r="10840" spans="15:54" x14ac:dyDescent="0.4">
      <c r="O10840" s="4"/>
      <c r="P10840" s="4"/>
      <c r="V10840" s="4"/>
      <c r="W10840" s="4"/>
      <c r="AG10840" s="9"/>
      <c r="AT10840" s="4"/>
      <c r="AU10840" s="4"/>
      <c r="BA10840" s="4"/>
      <c r="BB10840" s="4"/>
    </row>
    <row r="10841" spans="15:54" x14ac:dyDescent="0.4">
      <c r="O10841" s="4"/>
      <c r="P10841" s="4"/>
      <c r="V10841" s="4"/>
      <c r="W10841" s="4"/>
      <c r="AG10841" s="9"/>
      <c r="AT10841" s="4"/>
      <c r="AU10841" s="4"/>
      <c r="BA10841" s="4"/>
      <c r="BB10841" s="4"/>
    </row>
    <row r="10842" spans="15:54" x14ac:dyDescent="0.4">
      <c r="O10842" s="4"/>
      <c r="P10842" s="4"/>
      <c r="V10842" s="4"/>
      <c r="W10842" s="4"/>
      <c r="AG10842" s="9"/>
      <c r="AT10842" s="4"/>
      <c r="AU10842" s="4"/>
      <c r="BA10842" s="4"/>
      <c r="BB10842" s="4"/>
    </row>
    <row r="10843" spans="15:54" x14ac:dyDescent="0.4">
      <c r="O10843" s="4"/>
      <c r="P10843" s="4"/>
      <c r="V10843" s="4"/>
      <c r="W10843" s="4"/>
      <c r="AG10843" s="9"/>
      <c r="AT10843" s="4"/>
      <c r="AU10843" s="4"/>
      <c r="BA10843" s="4"/>
      <c r="BB10843" s="4"/>
    </row>
    <row r="10844" spans="15:54" x14ac:dyDescent="0.4">
      <c r="O10844" s="4"/>
      <c r="P10844" s="4"/>
      <c r="V10844" s="4"/>
      <c r="W10844" s="4"/>
      <c r="AG10844" s="9"/>
      <c r="AT10844" s="4"/>
      <c r="AU10844" s="4"/>
      <c r="BA10844" s="4"/>
      <c r="BB10844" s="4"/>
    </row>
    <row r="10845" spans="15:54" x14ac:dyDescent="0.4">
      <c r="O10845" s="4"/>
      <c r="P10845" s="4"/>
      <c r="V10845" s="4"/>
      <c r="W10845" s="4"/>
      <c r="AG10845" s="9"/>
      <c r="AT10845" s="4"/>
      <c r="AU10845" s="4"/>
      <c r="BA10845" s="4"/>
      <c r="BB10845" s="4"/>
    </row>
    <row r="10846" spans="15:54" x14ac:dyDescent="0.4">
      <c r="O10846" s="4"/>
      <c r="P10846" s="4"/>
      <c r="V10846" s="4"/>
      <c r="W10846" s="4"/>
      <c r="AG10846" s="9"/>
      <c r="AT10846" s="4"/>
      <c r="AU10846" s="4"/>
      <c r="BA10846" s="4"/>
      <c r="BB10846" s="4"/>
    </row>
    <row r="10847" spans="15:54" x14ac:dyDescent="0.4">
      <c r="O10847" s="4"/>
      <c r="P10847" s="4"/>
      <c r="V10847" s="4"/>
      <c r="W10847" s="4"/>
      <c r="AG10847" s="9"/>
      <c r="AT10847" s="4"/>
      <c r="AU10847" s="4"/>
      <c r="BA10847" s="4"/>
      <c r="BB10847" s="4"/>
    </row>
    <row r="10848" spans="15:54" x14ac:dyDescent="0.4">
      <c r="O10848" s="4"/>
      <c r="P10848" s="4"/>
      <c r="V10848" s="4"/>
      <c r="W10848" s="4"/>
      <c r="AG10848" s="9"/>
      <c r="AT10848" s="4"/>
      <c r="AU10848" s="4"/>
      <c r="BA10848" s="4"/>
      <c r="BB10848" s="4"/>
    </row>
    <row r="10849" spans="15:54" x14ac:dyDescent="0.4">
      <c r="O10849" s="4"/>
      <c r="P10849" s="4"/>
      <c r="V10849" s="4"/>
      <c r="W10849" s="4"/>
      <c r="AG10849" s="9"/>
      <c r="AT10849" s="4"/>
      <c r="AU10849" s="4"/>
      <c r="BA10849" s="4"/>
      <c r="BB10849" s="4"/>
    </row>
    <row r="10850" spans="15:54" x14ac:dyDescent="0.4">
      <c r="O10850" s="4"/>
      <c r="P10850" s="4"/>
      <c r="V10850" s="4"/>
      <c r="W10850" s="4"/>
      <c r="AG10850" s="9"/>
      <c r="AT10850" s="4"/>
      <c r="AU10850" s="4"/>
      <c r="BA10850" s="4"/>
      <c r="BB10850" s="4"/>
    </row>
    <row r="10851" spans="15:54" x14ac:dyDescent="0.4">
      <c r="O10851" s="4"/>
      <c r="P10851" s="4"/>
      <c r="V10851" s="4"/>
      <c r="W10851" s="4"/>
      <c r="AG10851" s="9"/>
      <c r="AT10851" s="4"/>
      <c r="AU10851" s="4"/>
      <c r="BA10851" s="4"/>
      <c r="BB10851" s="4"/>
    </row>
    <row r="10852" spans="15:54" x14ac:dyDescent="0.4">
      <c r="O10852" s="4"/>
      <c r="P10852" s="4"/>
      <c r="V10852" s="4"/>
      <c r="W10852" s="4"/>
      <c r="AG10852" s="9"/>
      <c r="AT10852" s="4"/>
      <c r="AU10852" s="4"/>
      <c r="BA10852" s="4"/>
      <c r="BB10852" s="4"/>
    </row>
    <row r="10853" spans="15:54" x14ac:dyDescent="0.4">
      <c r="O10853" s="4"/>
      <c r="P10853" s="4"/>
      <c r="V10853" s="4"/>
      <c r="W10853" s="4"/>
      <c r="AG10853" s="9"/>
      <c r="AT10853" s="4"/>
      <c r="AU10853" s="4"/>
      <c r="BA10853" s="4"/>
      <c r="BB10853" s="4"/>
    </row>
    <row r="10854" spans="15:54" x14ac:dyDescent="0.4">
      <c r="O10854" s="4"/>
      <c r="P10854" s="4"/>
      <c r="V10854" s="4"/>
      <c r="W10854" s="4"/>
      <c r="AG10854" s="9"/>
      <c r="AT10854" s="4"/>
      <c r="AU10854" s="4"/>
      <c r="BA10854" s="4"/>
      <c r="BB10854" s="4"/>
    </row>
    <row r="10855" spans="15:54" x14ac:dyDescent="0.4">
      <c r="O10855" s="4"/>
      <c r="P10855" s="4"/>
      <c r="V10855" s="4"/>
      <c r="W10855" s="4"/>
      <c r="AG10855" s="9"/>
      <c r="AT10855" s="4"/>
      <c r="AU10855" s="4"/>
      <c r="BA10855" s="4"/>
      <c r="BB10855" s="4"/>
    </row>
    <row r="10856" spans="15:54" x14ac:dyDescent="0.4">
      <c r="O10856" s="4"/>
      <c r="P10856" s="4"/>
      <c r="V10856" s="4"/>
      <c r="W10856" s="4"/>
      <c r="AG10856" s="9"/>
      <c r="AT10856" s="4"/>
      <c r="AU10856" s="4"/>
      <c r="BA10856" s="4"/>
      <c r="BB10856" s="4"/>
    </row>
    <row r="10857" spans="15:54" x14ac:dyDescent="0.4">
      <c r="O10857" s="4"/>
      <c r="P10857" s="4"/>
      <c r="V10857" s="4"/>
      <c r="W10857" s="4"/>
      <c r="AG10857" s="9"/>
      <c r="AT10857" s="4"/>
      <c r="AU10857" s="4"/>
      <c r="BA10857" s="4"/>
      <c r="BB10857" s="4"/>
    </row>
    <row r="10858" spans="15:54" x14ac:dyDescent="0.4">
      <c r="O10858" s="4"/>
      <c r="P10858" s="4"/>
      <c r="V10858" s="4"/>
      <c r="W10858" s="4"/>
      <c r="AG10858" s="9"/>
      <c r="AT10858" s="4"/>
      <c r="AU10858" s="4"/>
      <c r="BA10858" s="4"/>
      <c r="BB10858" s="4"/>
    </row>
    <row r="10859" spans="15:54" x14ac:dyDescent="0.4">
      <c r="O10859" s="4"/>
      <c r="P10859" s="4"/>
      <c r="V10859" s="4"/>
      <c r="W10859" s="4"/>
      <c r="AG10859" s="9"/>
      <c r="AT10859" s="4"/>
      <c r="AU10859" s="4"/>
      <c r="BA10859" s="4"/>
      <c r="BB10859" s="4"/>
    </row>
    <row r="10860" spans="15:54" x14ac:dyDescent="0.4">
      <c r="O10860" s="4"/>
      <c r="P10860" s="4"/>
      <c r="V10860" s="4"/>
      <c r="W10860" s="4"/>
      <c r="AG10860" s="9"/>
      <c r="AT10860" s="4"/>
      <c r="AU10860" s="4"/>
      <c r="BA10860" s="4"/>
      <c r="BB10860" s="4"/>
    </row>
    <row r="10861" spans="15:54" x14ac:dyDescent="0.4">
      <c r="O10861" s="4"/>
      <c r="P10861" s="4"/>
      <c r="V10861" s="4"/>
      <c r="W10861" s="4"/>
      <c r="AG10861" s="9"/>
      <c r="AT10861" s="4"/>
      <c r="AU10861" s="4"/>
      <c r="BA10861" s="4"/>
      <c r="BB10861" s="4"/>
    </row>
    <row r="10862" spans="15:54" x14ac:dyDescent="0.4">
      <c r="O10862" s="4"/>
      <c r="P10862" s="4"/>
      <c r="V10862" s="4"/>
      <c r="W10862" s="4"/>
      <c r="AG10862" s="9"/>
      <c r="AT10862" s="4"/>
      <c r="AU10862" s="4"/>
      <c r="BA10862" s="4"/>
      <c r="BB10862" s="4"/>
    </row>
    <row r="10863" spans="15:54" x14ac:dyDescent="0.4">
      <c r="O10863" s="4"/>
      <c r="P10863" s="4"/>
      <c r="V10863" s="4"/>
      <c r="W10863" s="4"/>
      <c r="AG10863" s="9"/>
      <c r="AT10863" s="4"/>
      <c r="AU10863" s="4"/>
      <c r="BA10863" s="4"/>
      <c r="BB10863" s="4"/>
    </row>
    <row r="10864" spans="15:54" x14ac:dyDescent="0.4">
      <c r="O10864" s="4"/>
      <c r="P10864" s="4"/>
      <c r="V10864" s="4"/>
      <c r="W10864" s="4"/>
      <c r="AG10864" s="9"/>
      <c r="AT10864" s="4"/>
      <c r="AU10864" s="4"/>
      <c r="BA10864" s="4"/>
      <c r="BB10864" s="4"/>
    </row>
    <row r="10865" spans="15:54" x14ac:dyDescent="0.4">
      <c r="O10865" s="4"/>
      <c r="P10865" s="4"/>
      <c r="V10865" s="4"/>
      <c r="W10865" s="4"/>
      <c r="AG10865" s="9"/>
      <c r="AT10865" s="4"/>
      <c r="AU10865" s="4"/>
      <c r="BA10865" s="4"/>
      <c r="BB10865" s="4"/>
    </row>
    <row r="10866" spans="15:54" x14ac:dyDescent="0.4">
      <c r="O10866" s="4"/>
      <c r="P10866" s="4"/>
      <c r="V10866" s="4"/>
      <c r="W10866" s="4"/>
      <c r="AG10866" s="9"/>
      <c r="AT10866" s="4"/>
      <c r="AU10866" s="4"/>
      <c r="BA10866" s="4"/>
      <c r="BB10866" s="4"/>
    </row>
    <row r="10867" spans="15:54" x14ac:dyDescent="0.4">
      <c r="O10867" s="4"/>
      <c r="P10867" s="4"/>
      <c r="V10867" s="4"/>
      <c r="W10867" s="4"/>
      <c r="AG10867" s="9"/>
      <c r="AT10867" s="4"/>
      <c r="AU10867" s="4"/>
      <c r="BA10867" s="4"/>
      <c r="BB10867" s="4"/>
    </row>
    <row r="10868" spans="15:54" x14ac:dyDescent="0.4">
      <c r="O10868" s="4"/>
      <c r="P10868" s="4"/>
      <c r="V10868" s="4"/>
      <c r="W10868" s="4"/>
      <c r="AG10868" s="9"/>
      <c r="AT10868" s="4"/>
      <c r="AU10868" s="4"/>
      <c r="BA10868" s="4"/>
      <c r="BB10868" s="4"/>
    </row>
    <row r="10869" spans="15:54" x14ac:dyDescent="0.4">
      <c r="O10869" s="4"/>
      <c r="P10869" s="4"/>
      <c r="V10869" s="4"/>
      <c r="W10869" s="4"/>
      <c r="AG10869" s="9"/>
      <c r="AT10869" s="4"/>
      <c r="AU10869" s="4"/>
      <c r="BA10869" s="4"/>
      <c r="BB10869" s="4"/>
    </row>
    <row r="10870" spans="15:54" x14ac:dyDescent="0.4">
      <c r="O10870" s="4"/>
      <c r="P10870" s="4"/>
      <c r="V10870" s="4"/>
      <c r="W10870" s="4"/>
      <c r="AG10870" s="9"/>
      <c r="AT10870" s="4"/>
      <c r="AU10870" s="4"/>
      <c r="BA10870" s="4"/>
      <c r="BB10870" s="4"/>
    </row>
    <row r="10871" spans="15:54" x14ac:dyDescent="0.4">
      <c r="O10871" s="4"/>
      <c r="P10871" s="4"/>
      <c r="V10871" s="4"/>
      <c r="W10871" s="4"/>
      <c r="AG10871" s="9"/>
      <c r="AT10871" s="4"/>
      <c r="AU10871" s="4"/>
      <c r="BA10871" s="4"/>
      <c r="BB10871" s="4"/>
    </row>
    <row r="10872" spans="15:54" x14ac:dyDescent="0.4">
      <c r="O10872" s="4"/>
      <c r="P10872" s="4"/>
      <c r="V10872" s="4"/>
      <c r="W10872" s="4"/>
      <c r="AG10872" s="9"/>
      <c r="AT10872" s="4"/>
      <c r="AU10872" s="4"/>
      <c r="BA10872" s="4"/>
      <c r="BB10872" s="4"/>
    </row>
    <row r="10873" spans="15:54" x14ac:dyDescent="0.4">
      <c r="O10873" s="4"/>
      <c r="P10873" s="4"/>
      <c r="V10873" s="4"/>
      <c r="W10873" s="4"/>
      <c r="AG10873" s="9"/>
      <c r="AT10873" s="4"/>
      <c r="AU10873" s="4"/>
      <c r="BA10873" s="4"/>
      <c r="BB10873" s="4"/>
    </row>
    <row r="10874" spans="15:54" x14ac:dyDescent="0.4">
      <c r="O10874" s="4"/>
      <c r="P10874" s="4"/>
      <c r="V10874" s="4"/>
      <c r="W10874" s="4"/>
      <c r="AG10874" s="9"/>
      <c r="AT10874" s="4"/>
      <c r="AU10874" s="4"/>
      <c r="BA10874" s="4"/>
      <c r="BB10874" s="4"/>
    </row>
    <row r="10875" spans="15:54" x14ac:dyDescent="0.4">
      <c r="O10875" s="4"/>
      <c r="P10875" s="4"/>
      <c r="V10875" s="4"/>
      <c r="W10875" s="4"/>
      <c r="AG10875" s="9"/>
      <c r="AT10875" s="4"/>
      <c r="AU10875" s="4"/>
      <c r="BA10875" s="4"/>
      <c r="BB10875" s="4"/>
    </row>
    <row r="10876" spans="15:54" x14ac:dyDescent="0.4">
      <c r="O10876" s="4"/>
      <c r="P10876" s="4"/>
      <c r="V10876" s="4"/>
      <c r="W10876" s="4"/>
      <c r="AG10876" s="9"/>
      <c r="AT10876" s="4"/>
      <c r="AU10876" s="4"/>
      <c r="BA10876" s="4"/>
      <c r="BB10876" s="4"/>
    </row>
    <row r="10877" spans="15:54" x14ac:dyDescent="0.4">
      <c r="O10877" s="4"/>
      <c r="P10877" s="4"/>
      <c r="V10877" s="4"/>
      <c r="W10877" s="4"/>
      <c r="AG10877" s="9"/>
      <c r="AT10877" s="4"/>
      <c r="AU10877" s="4"/>
      <c r="BA10877" s="4"/>
      <c r="BB10877" s="4"/>
    </row>
    <row r="10878" spans="15:54" x14ac:dyDescent="0.4">
      <c r="O10878" s="4"/>
      <c r="P10878" s="4"/>
      <c r="V10878" s="4"/>
      <c r="W10878" s="4"/>
      <c r="AG10878" s="9"/>
      <c r="AT10878" s="4"/>
      <c r="AU10878" s="4"/>
      <c r="BA10878" s="4"/>
      <c r="BB10878" s="4"/>
    </row>
    <row r="10879" spans="15:54" x14ac:dyDescent="0.4">
      <c r="O10879" s="4"/>
      <c r="P10879" s="4"/>
      <c r="V10879" s="4"/>
      <c r="W10879" s="4"/>
      <c r="AG10879" s="9"/>
      <c r="AT10879" s="4"/>
      <c r="AU10879" s="4"/>
      <c r="BA10879" s="4"/>
      <c r="BB10879" s="4"/>
    </row>
    <row r="10880" spans="15:54" x14ac:dyDescent="0.4">
      <c r="O10880" s="4"/>
      <c r="P10880" s="4"/>
      <c r="V10880" s="4"/>
      <c r="W10880" s="4"/>
      <c r="AT10880" s="4"/>
      <c r="AU10880" s="4"/>
      <c r="BA10880" s="4"/>
      <c r="BB10880" s="4"/>
    </row>
    <row r="10881" spans="15:54" x14ac:dyDescent="0.4">
      <c r="O10881" s="4"/>
      <c r="P10881" s="4"/>
      <c r="V10881" s="4"/>
      <c r="W10881" s="4"/>
      <c r="AG10881" s="9"/>
      <c r="AT10881" s="4"/>
      <c r="AU10881" s="4"/>
      <c r="BA10881" s="4"/>
      <c r="BB10881" s="4"/>
    </row>
    <row r="10882" spans="15:54" x14ac:dyDescent="0.4">
      <c r="O10882" s="4"/>
      <c r="P10882" s="4"/>
      <c r="V10882" s="4"/>
      <c r="W10882" s="4"/>
      <c r="AG10882" s="9"/>
      <c r="AT10882" s="4"/>
      <c r="AU10882" s="4"/>
      <c r="BA10882" s="4"/>
      <c r="BB10882" s="4"/>
    </row>
    <row r="10883" spans="15:54" x14ac:dyDescent="0.4">
      <c r="O10883" s="4"/>
      <c r="P10883" s="4"/>
      <c r="V10883" s="4"/>
      <c r="W10883" s="4"/>
      <c r="AG10883" s="9"/>
      <c r="AT10883" s="4"/>
      <c r="AU10883" s="4"/>
      <c r="BA10883" s="4"/>
      <c r="BB10883" s="4"/>
    </row>
    <row r="10884" spans="15:54" x14ac:dyDescent="0.4">
      <c r="O10884" s="4"/>
      <c r="P10884" s="4"/>
      <c r="V10884" s="4"/>
      <c r="W10884" s="4"/>
      <c r="AG10884" s="9"/>
      <c r="AT10884" s="4"/>
      <c r="AU10884" s="4"/>
      <c r="BA10884" s="4"/>
      <c r="BB10884" s="4"/>
    </row>
    <row r="10885" spans="15:54" x14ac:dyDescent="0.4">
      <c r="O10885" s="4"/>
      <c r="P10885" s="4"/>
      <c r="V10885" s="4"/>
      <c r="W10885" s="4"/>
      <c r="AG10885" s="9"/>
      <c r="AT10885" s="4"/>
      <c r="AU10885" s="4"/>
      <c r="BA10885" s="4"/>
      <c r="BB10885" s="4"/>
    </row>
    <row r="10886" spans="15:54" x14ac:dyDescent="0.4">
      <c r="O10886" s="4"/>
      <c r="P10886" s="4"/>
      <c r="V10886" s="4"/>
      <c r="W10886" s="4"/>
      <c r="AG10886" s="9"/>
      <c r="AT10886" s="4"/>
      <c r="AU10886" s="4"/>
      <c r="BA10886" s="4"/>
      <c r="BB10886" s="4"/>
    </row>
    <row r="10887" spans="15:54" x14ac:dyDescent="0.4">
      <c r="O10887" s="4"/>
      <c r="P10887" s="4"/>
      <c r="V10887" s="4"/>
      <c r="W10887" s="4"/>
      <c r="AG10887" s="9"/>
      <c r="AT10887" s="4"/>
      <c r="AU10887" s="4"/>
      <c r="BA10887" s="4"/>
      <c r="BB10887" s="4"/>
    </row>
    <row r="10888" spans="15:54" x14ac:dyDescent="0.4">
      <c r="O10888" s="4"/>
      <c r="P10888" s="4"/>
      <c r="V10888" s="4"/>
      <c r="W10888" s="4"/>
      <c r="AG10888" s="9"/>
      <c r="AT10888" s="4"/>
      <c r="AU10888" s="4"/>
      <c r="BA10888" s="4"/>
      <c r="BB10888" s="4"/>
    </row>
    <row r="10889" spans="15:54" x14ac:dyDescent="0.4">
      <c r="O10889" s="4"/>
      <c r="P10889" s="4"/>
      <c r="V10889" s="4"/>
      <c r="W10889" s="4"/>
      <c r="AG10889" s="9"/>
      <c r="AT10889" s="4"/>
      <c r="AU10889" s="4"/>
      <c r="BA10889" s="4"/>
      <c r="BB10889" s="4"/>
    </row>
    <row r="10890" spans="15:54" x14ac:dyDescent="0.4">
      <c r="O10890" s="4"/>
      <c r="P10890" s="4"/>
      <c r="V10890" s="4"/>
      <c r="W10890" s="4"/>
      <c r="AG10890" s="9"/>
      <c r="AT10890" s="4"/>
      <c r="AU10890" s="4"/>
      <c r="BA10890" s="4"/>
      <c r="BB10890" s="4"/>
    </row>
    <row r="10891" spans="15:54" x14ac:dyDescent="0.4">
      <c r="O10891" s="4"/>
      <c r="P10891" s="4"/>
      <c r="V10891" s="4"/>
      <c r="W10891" s="4"/>
      <c r="AG10891" s="9"/>
      <c r="AT10891" s="4"/>
      <c r="AU10891" s="4"/>
      <c r="BA10891" s="4"/>
      <c r="BB10891" s="4"/>
    </row>
    <row r="10892" spans="15:54" x14ac:dyDescent="0.4">
      <c r="O10892" s="4"/>
      <c r="P10892" s="4"/>
      <c r="V10892" s="4"/>
      <c r="W10892" s="4"/>
      <c r="AG10892" s="9"/>
      <c r="AT10892" s="4"/>
      <c r="AU10892" s="4"/>
      <c r="BA10892" s="4"/>
      <c r="BB10892" s="4"/>
    </row>
    <row r="10893" spans="15:54" x14ac:dyDescent="0.4">
      <c r="O10893" s="4"/>
      <c r="P10893" s="4"/>
      <c r="V10893" s="4"/>
      <c r="W10893" s="4"/>
      <c r="AG10893" s="9"/>
      <c r="AT10893" s="4"/>
      <c r="AU10893" s="4"/>
      <c r="BA10893" s="4"/>
      <c r="BB10893" s="4"/>
    </row>
    <row r="10894" spans="15:54" x14ac:dyDescent="0.4">
      <c r="O10894" s="4"/>
      <c r="P10894" s="4"/>
      <c r="V10894" s="4"/>
      <c r="W10894" s="4"/>
      <c r="AG10894" s="9"/>
      <c r="AT10894" s="4"/>
      <c r="AU10894" s="4"/>
      <c r="BA10894" s="4"/>
      <c r="BB10894" s="4"/>
    </row>
    <row r="10895" spans="15:54" x14ac:dyDescent="0.4">
      <c r="O10895" s="4"/>
      <c r="P10895" s="4"/>
      <c r="V10895" s="4"/>
      <c r="W10895" s="4"/>
      <c r="AG10895" s="9"/>
      <c r="AT10895" s="4"/>
      <c r="AU10895" s="4"/>
      <c r="BA10895" s="4"/>
      <c r="BB10895" s="4"/>
    </row>
    <row r="10896" spans="15:54" x14ac:dyDescent="0.4">
      <c r="O10896" s="4"/>
      <c r="P10896" s="4"/>
      <c r="V10896" s="4"/>
      <c r="W10896" s="4"/>
      <c r="AG10896" s="9"/>
      <c r="AT10896" s="4"/>
      <c r="AU10896" s="4"/>
      <c r="BA10896" s="4"/>
      <c r="BB10896" s="4"/>
    </row>
    <row r="10897" spans="15:54" x14ac:dyDescent="0.4">
      <c r="O10897" s="4"/>
      <c r="P10897" s="4"/>
      <c r="V10897" s="4"/>
      <c r="W10897" s="4"/>
      <c r="AG10897" s="9"/>
      <c r="AT10897" s="4"/>
      <c r="AU10897" s="4"/>
      <c r="BA10897" s="4"/>
      <c r="BB10897" s="4"/>
    </row>
    <row r="10898" spans="15:54" x14ac:dyDescent="0.4">
      <c r="O10898" s="4"/>
      <c r="P10898" s="4"/>
      <c r="V10898" s="4"/>
      <c r="W10898" s="4"/>
      <c r="AG10898" s="9"/>
      <c r="AT10898" s="4"/>
      <c r="AU10898" s="4"/>
      <c r="BA10898" s="4"/>
      <c r="BB10898" s="4"/>
    </row>
    <row r="10899" spans="15:54" x14ac:dyDescent="0.4">
      <c r="O10899" s="4"/>
      <c r="P10899" s="4"/>
      <c r="V10899" s="4"/>
      <c r="W10899" s="4"/>
      <c r="AG10899" s="9"/>
      <c r="AT10899" s="4"/>
      <c r="AU10899" s="4"/>
      <c r="BA10899" s="4"/>
      <c r="BB10899" s="4"/>
    </row>
    <row r="10900" spans="15:54" x14ac:dyDescent="0.4">
      <c r="O10900" s="4"/>
      <c r="P10900" s="4"/>
      <c r="V10900" s="4"/>
      <c r="W10900" s="4"/>
      <c r="AT10900" s="4"/>
      <c r="AU10900" s="4"/>
      <c r="BA10900" s="4"/>
      <c r="BB10900" s="4"/>
    </row>
    <row r="10901" spans="15:54" x14ac:dyDescent="0.4">
      <c r="O10901" s="4"/>
      <c r="P10901" s="4"/>
      <c r="V10901" s="4"/>
      <c r="W10901" s="4"/>
      <c r="AG10901" s="9"/>
      <c r="AT10901" s="4"/>
      <c r="AU10901" s="4"/>
      <c r="BA10901" s="4"/>
      <c r="BB10901" s="4"/>
    </row>
    <row r="10902" spans="15:54" x14ac:dyDescent="0.4">
      <c r="O10902" s="4"/>
      <c r="P10902" s="4"/>
      <c r="V10902" s="4"/>
      <c r="W10902" s="4"/>
      <c r="AG10902" s="9"/>
      <c r="AT10902" s="4"/>
      <c r="AU10902" s="4"/>
      <c r="BA10902" s="4"/>
      <c r="BB10902" s="4"/>
    </row>
    <row r="10903" spans="15:54" x14ac:dyDescent="0.4">
      <c r="O10903" s="4"/>
      <c r="P10903" s="4"/>
      <c r="V10903" s="4"/>
      <c r="W10903" s="4"/>
      <c r="AG10903" s="9"/>
      <c r="AT10903" s="4"/>
      <c r="AU10903" s="4"/>
      <c r="BA10903" s="4"/>
      <c r="BB10903" s="4"/>
    </row>
    <row r="10904" spans="15:54" x14ac:dyDescent="0.4">
      <c r="O10904" s="4"/>
      <c r="P10904" s="4"/>
      <c r="V10904" s="4"/>
      <c r="W10904" s="4"/>
      <c r="AG10904" s="9"/>
      <c r="AT10904" s="4"/>
      <c r="AU10904" s="4"/>
      <c r="BA10904" s="4"/>
      <c r="BB10904" s="4"/>
    </row>
    <row r="10905" spans="15:54" x14ac:dyDescent="0.4">
      <c r="O10905" s="4"/>
      <c r="P10905" s="4"/>
      <c r="V10905" s="4"/>
      <c r="W10905" s="4"/>
      <c r="AG10905" s="9"/>
      <c r="AT10905" s="4"/>
      <c r="AU10905" s="4"/>
      <c r="BA10905" s="4"/>
      <c r="BB10905" s="4"/>
    </row>
    <row r="10906" spans="15:54" x14ac:dyDescent="0.4">
      <c r="O10906" s="4"/>
      <c r="P10906" s="4"/>
      <c r="V10906" s="4"/>
      <c r="W10906" s="4"/>
      <c r="AG10906" s="9"/>
      <c r="AT10906" s="4"/>
      <c r="AU10906" s="4"/>
      <c r="BA10906" s="4"/>
      <c r="BB10906" s="4"/>
    </row>
    <row r="10907" spans="15:54" x14ac:dyDescent="0.4">
      <c r="O10907" s="4"/>
      <c r="P10907" s="4"/>
      <c r="V10907" s="4"/>
      <c r="W10907" s="4"/>
      <c r="AG10907" s="9"/>
      <c r="AT10907" s="4"/>
      <c r="AU10907" s="4"/>
      <c r="BA10907" s="4"/>
      <c r="BB10907" s="4"/>
    </row>
    <row r="10908" spans="15:54" x14ac:dyDescent="0.4">
      <c r="O10908" s="4"/>
      <c r="P10908" s="4"/>
      <c r="V10908" s="4"/>
      <c r="W10908" s="4"/>
      <c r="AG10908" s="9"/>
      <c r="AT10908" s="4"/>
      <c r="AU10908" s="4"/>
      <c r="BA10908" s="4"/>
      <c r="BB10908" s="4"/>
    </row>
    <row r="10909" spans="15:54" x14ac:dyDescent="0.4">
      <c r="O10909" s="4"/>
      <c r="P10909" s="4"/>
      <c r="V10909" s="4"/>
      <c r="W10909" s="4"/>
      <c r="AG10909" s="9"/>
      <c r="AT10909" s="4"/>
      <c r="AU10909" s="4"/>
      <c r="BA10909" s="4"/>
      <c r="BB10909" s="4"/>
    </row>
    <row r="10910" spans="15:54" x14ac:dyDescent="0.4">
      <c r="O10910" s="4"/>
      <c r="P10910" s="4"/>
      <c r="V10910" s="4"/>
      <c r="W10910" s="4"/>
      <c r="AG10910" s="9"/>
      <c r="AT10910" s="4"/>
      <c r="AU10910" s="4"/>
      <c r="BA10910" s="4"/>
      <c r="BB10910" s="4"/>
    </row>
    <row r="10911" spans="15:54" x14ac:dyDescent="0.4">
      <c r="O10911" s="4"/>
      <c r="P10911" s="4"/>
      <c r="V10911" s="4"/>
      <c r="W10911" s="4"/>
      <c r="AG10911" s="9"/>
      <c r="AT10911" s="4"/>
      <c r="AU10911" s="4"/>
      <c r="BA10911" s="4"/>
      <c r="BB10911" s="4"/>
    </row>
    <row r="10912" spans="15:54" x14ac:dyDescent="0.4">
      <c r="O10912" s="4"/>
      <c r="P10912" s="4"/>
      <c r="V10912" s="4"/>
      <c r="W10912" s="4"/>
      <c r="AG10912" s="9"/>
      <c r="AT10912" s="4"/>
      <c r="AU10912" s="4"/>
      <c r="BA10912" s="4"/>
      <c r="BB10912" s="4"/>
    </row>
    <row r="10913" spans="15:54" x14ac:dyDescent="0.4">
      <c r="O10913" s="4"/>
      <c r="P10913" s="4"/>
      <c r="V10913" s="4"/>
      <c r="W10913" s="4"/>
      <c r="AG10913" s="9"/>
      <c r="AT10913" s="4"/>
      <c r="AU10913" s="4"/>
      <c r="BA10913" s="4"/>
      <c r="BB10913" s="4"/>
    </row>
    <row r="10914" spans="15:54" x14ac:dyDescent="0.4">
      <c r="O10914" s="4"/>
      <c r="P10914" s="4"/>
      <c r="V10914" s="4"/>
      <c r="W10914" s="4"/>
      <c r="AG10914" s="9"/>
      <c r="AT10914" s="4"/>
      <c r="AU10914" s="4"/>
      <c r="BA10914" s="4"/>
      <c r="BB10914" s="4"/>
    </row>
    <row r="10915" spans="15:54" x14ac:dyDescent="0.4">
      <c r="O10915" s="4"/>
      <c r="P10915" s="4"/>
      <c r="V10915" s="4"/>
      <c r="W10915" s="4"/>
      <c r="AG10915" s="9"/>
      <c r="AT10915" s="4"/>
      <c r="AU10915" s="4"/>
      <c r="BA10915" s="4"/>
      <c r="BB10915" s="4"/>
    </row>
    <row r="10916" spans="15:54" x14ac:dyDescent="0.4">
      <c r="O10916" s="4"/>
      <c r="P10916" s="4"/>
      <c r="V10916" s="4"/>
      <c r="W10916" s="4"/>
      <c r="AG10916" s="9"/>
      <c r="AT10916" s="4"/>
      <c r="AU10916" s="4"/>
      <c r="BA10916" s="4"/>
      <c r="BB10916" s="4"/>
    </row>
    <row r="10917" spans="15:54" x14ac:dyDescent="0.4">
      <c r="O10917" s="4"/>
      <c r="P10917" s="4"/>
      <c r="V10917" s="4"/>
      <c r="W10917" s="4"/>
      <c r="AG10917" s="9"/>
      <c r="AT10917" s="4"/>
      <c r="AU10917" s="4"/>
      <c r="BA10917" s="4"/>
      <c r="BB10917" s="4"/>
    </row>
    <row r="10918" spans="15:54" x14ac:dyDescent="0.4">
      <c r="O10918" s="4"/>
      <c r="P10918" s="4"/>
      <c r="V10918" s="4"/>
      <c r="W10918" s="4"/>
      <c r="AG10918" s="9"/>
      <c r="AT10918" s="4"/>
      <c r="AU10918" s="4"/>
      <c r="BA10918" s="4"/>
      <c r="BB10918" s="4"/>
    </row>
    <row r="10919" spans="15:54" x14ac:dyDescent="0.4">
      <c r="O10919" s="4"/>
      <c r="P10919" s="4"/>
      <c r="V10919" s="4"/>
      <c r="W10919" s="4"/>
      <c r="AG10919" s="9"/>
      <c r="AT10919" s="4"/>
      <c r="AU10919" s="4"/>
      <c r="BA10919" s="4"/>
      <c r="BB10919" s="4"/>
    </row>
    <row r="10920" spans="15:54" x14ac:dyDescent="0.4">
      <c r="O10920" s="4"/>
      <c r="P10920" s="4"/>
      <c r="V10920" s="4"/>
      <c r="W10920" s="4"/>
      <c r="AG10920" s="9"/>
      <c r="AT10920" s="4"/>
      <c r="AU10920" s="4"/>
      <c r="BA10920" s="4"/>
      <c r="BB10920" s="4"/>
    </row>
    <row r="10921" spans="15:54" x14ac:dyDescent="0.4">
      <c r="O10921" s="4"/>
      <c r="P10921" s="4"/>
      <c r="V10921" s="4"/>
      <c r="W10921" s="4"/>
      <c r="AG10921" s="9"/>
      <c r="AT10921" s="4"/>
      <c r="AU10921" s="4"/>
      <c r="BA10921" s="4"/>
      <c r="BB10921" s="4"/>
    </row>
    <row r="10922" spans="15:54" x14ac:dyDescent="0.4">
      <c r="O10922" s="4"/>
      <c r="P10922" s="4"/>
      <c r="V10922" s="4"/>
      <c r="W10922" s="4"/>
      <c r="AG10922" s="9"/>
      <c r="AT10922" s="4"/>
      <c r="AU10922" s="4"/>
      <c r="BA10922" s="4"/>
      <c r="BB10922" s="4"/>
    </row>
    <row r="10923" spans="15:54" x14ac:dyDescent="0.4">
      <c r="O10923" s="4"/>
      <c r="P10923" s="4"/>
      <c r="V10923" s="4"/>
      <c r="W10923" s="4"/>
      <c r="AG10923" s="9"/>
      <c r="AT10923" s="4"/>
      <c r="AU10923" s="4"/>
      <c r="BA10923" s="4"/>
      <c r="BB10923" s="4"/>
    </row>
    <row r="10924" spans="15:54" x14ac:dyDescent="0.4">
      <c r="O10924" s="4"/>
      <c r="P10924" s="4"/>
      <c r="V10924" s="4"/>
      <c r="W10924" s="4"/>
      <c r="AG10924" s="9"/>
      <c r="AT10924" s="4"/>
      <c r="AU10924" s="4"/>
      <c r="BA10924" s="4"/>
      <c r="BB10924" s="4"/>
    </row>
    <row r="10925" spans="15:54" x14ac:dyDescent="0.4">
      <c r="O10925" s="4"/>
      <c r="P10925" s="4"/>
      <c r="V10925" s="4"/>
      <c r="W10925" s="4"/>
      <c r="AG10925" s="9"/>
      <c r="AT10925" s="4"/>
      <c r="AU10925" s="4"/>
      <c r="BA10925" s="4"/>
      <c r="BB10925" s="4"/>
    </row>
    <row r="10926" spans="15:54" x14ac:dyDescent="0.4">
      <c r="O10926" s="4"/>
      <c r="P10926" s="4"/>
      <c r="V10926" s="4"/>
      <c r="W10926" s="4"/>
      <c r="AG10926" s="9"/>
      <c r="AT10926" s="4"/>
      <c r="AU10926" s="4"/>
      <c r="BA10926" s="4"/>
      <c r="BB10926" s="4"/>
    </row>
    <row r="10927" spans="15:54" x14ac:dyDescent="0.4">
      <c r="O10927" s="4"/>
      <c r="P10927" s="4"/>
      <c r="V10927" s="4"/>
      <c r="W10927" s="4"/>
      <c r="AG10927" s="9"/>
      <c r="AT10927" s="4"/>
      <c r="AU10927" s="4"/>
      <c r="BA10927" s="4"/>
      <c r="BB10927" s="4"/>
    </row>
    <row r="10928" spans="15:54" x14ac:dyDescent="0.4">
      <c r="O10928" s="4"/>
      <c r="P10928" s="4"/>
      <c r="V10928" s="4"/>
      <c r="W10928" s="4"/>
      <c r="AG10928" s="9"/>
      <c r="AT10928" s="4"/>
      <c r="AU10928" s="4"/>
      <c r="BA10928" s="4"/>
      <c r="BB10928" s="4"/>
    </row>
    <row r="10929" spans="15:54" x14ac:dyDescent="0.4">
      <c r="O10929" s="4"/>
      <c r="P10929" s="4"/>
      <c r="V10929" s="4"/>
      <c r="W10929" s="4"/>
      <c r="AG10929" s="9"/>
      <c r="AT10929" s="4"/>
      <c r="AU10929" s="4"/>
      <c r="BA10929" s="4"/>
      <c r="BB10929" s="4"/>
    </row>
    <row r="10930" spans="15:54" x14ac:dyDescent="0.4">
      <c r="O10930" s="4"/>
      <c r="P10930" s="4"/>
      <c r="V10930" s="4"/>
      <c r="W10930" s="4"/>
      <c r="AG10930" s="9"/>
      <c r="AT10930" s="4"/>
      <c r="AU10930" s="4"/>
      <c r="BA10930" s="4"/>
      <c r="BB10930" s="4"/>
    </row>
    <row r="10931" spans="15:54" x14ac:dyDescent="0.4">
      <c r="O10931" s="4"/>
      <c r="P10931" s="4"/>
      <c r="V10931" s="4"/>
      <c r="W10931" s="4"/>
      <c r="AG10931" s="9"/>
      <c r="AT10931" s="4"/>
      <c r="AU10931" s="4"/>
      <c r="BA10931" s="4"/>
      <c r="BB10931" s="4"/>
    </row>
    <row r="10932" spans="15:54" x14ac:dyDescent="0.4">
      <c r="O10932" s="4"/>
      <c r="P10932" s="4"/>
      <c r="V10932" s="4"/>
      <c r="W10932" s="4"/>
      <c r="AG10932" s="9"/>
      <c r="AT10932" s="4"/>
      <c r="AU10932" s="4"/>
      <c r="BA10932" s="4"/>
      <c r="BB10932" s="4"/>
    </row>
    <row r="10933" spans="15:54" x14ac:dyDescent="0.4">
      <c r="O10933" s="4"/>
      <c r="P10933" s="4"/>
      <c r="V10933" s="4"/>
      <c r="W10933" s="4"/>
      <c r="AG10933" s="9"/>
      <c r="AT10933" s="4"/>
      <c r="AU10933" s="4"/>
      <c r="BA10933" s="4"/>
      <c r="BB10933" s="4"/>
    </row>
    <row r="10934" spans="15:54" x14ac:dyDescent="0.4">
      <c r="O10934" s="4"/>
      <c r="P10934" s="4"/>
      <c r="V10934" s="4"/>
      <c r="W10934" s="4"/>
      <c r="AG10934" s="9"/>
      <c r="AT10934" s="4"/>
      <c r="AU10934" s="4"/>
      <c r="BA10934" s="4"/>
      <c r="BB10934" s="4"/>
    </row>
    <row r="10935" spans="15:54" x14ac:dyDescent="0.4">
      <c r="O10935" s="4"/>
      <c r="P10935" s="4"/>
      <c r="V10935" s="4"/>
      <c r="W10935" s="4"/>
      <c r="AG10935" s="9"/>
      <c r="AT10935" s="4"/>
      <c r="AU10935" s="4"/>
      <c r="BA10935" s="4"/>
      <c r="BB10935" s="4"/>
    </row>
    <row r="10936" spans="15:54" x14ac:dyDescent="0.4">
      <c r="O10936" s="4"/>
      <c r="P10936" s="4"/>
      <c r="V10936" s="4"/>
      <c r="W10936" s="4"/>
      <c r="AG10936" s="9"/>
      <c r="AT10936" s="4"/>
      <c r="AU10936" s="4"/>
      <c r="BA10936" s="4"/>
      <c r="BB10936" s="4"/>
    </row>
    <row r="10937" spans="15:54" x14ac:dyDescent="0.4">
      <c r="O10937" s="4"/>
      <c r="P10937" s="4"/>
      <c r="V10937" s="4"/>
      <c r="W10937" s="4"/>
      <c r="AG10937" s="9"/>
      <c r="AT10937" s="4"/>
      <c r="AU10937" s="4"/>
      <c r="BA10937" s="4"/>
      <c r="BB10937" s="4"/>
    </row>
    <row r="10938" spans="15:54" x14ac:dyDescent="0.4">
      <c r="O10938" s="4"/>
      <c r="P10938" s="4"/>
      <c r="V10938" s="4"/>
      <c r="W10938" s="4"/>
      <c r="AG10938" s="9"/>
      <c r="AT10938" s="4"/>
      <c r="AU10938" s="4"/>
      <c r="BA10938" s="4"/>
      <c r="BB10938" s="4"/>
    </row>
    <row r="10939" spans="15:54" x14ac:dyDescent="0.4">
      <c r="O10939" s="4"/>
      <c r="P10939" s="4"/>
      <c r="V10939" s="4"/>
      <c r="W10939" s="4"/>
      <c r="AG10939" s="9"/>
      <c r="AT10939" s="4"/>
      <c r="AU10939" s="4"/>
      <c r="BA10939" s="4"/>
      <c r="BB10939" s="4"/>
    </row>
    <row r="10940" spans="15:54" x14ac:dyDescent="0.4">
      <c r="O10940" s="4"/>
      <c r="P10940" s="4"/>
      <c r="V10940" s="4"/>
      <c r="W10940" s="4"/>
      <c r="AG10940" s="9"/>
      <c r="AT10940" s="4"/>
      <c r="AU10940" s="4"/>
      <c r="BA10940" s="4"/>
      <c r="BB10940" s="4"/>
    </row>
    <row r="10941" spans="15:54" x14ac:dyDescent="0.4">
      <c r="O10941" s="4"/>
      <c r="P10941" s="4"/>
      <c r="V10941" s="4"/>
      <c r="W10941" s="4"/>
      <c r="AG10941" s="9"/>
      <c r="AT10941" s="4"/>
      <c r="AU10941" s="4"/>
      <c r="BA10941" s="4"/>
      <c r="BB10941" s="4"/>
    </row>
    <row r="10942" spans="15:54" x14ac:dyDescent="0.4">
      <c r="O10942" s="4"/>
      <c r="P10942" s="4"/>
      <c r="V10942" s="4"/>
      <c r="W10942" s="4"/>
      <c r="AG10942" s="9"/>
      <c r="AT10942" s="4"/>
      <c r="AU10942" s="4"/>
      <c r="BA10942" s="4"/>
      <c r="BB10942" s="4"/>
    </row>
    <row r="10943" spans="15:54" x14ac:dyDescent="0.4">
      <c r="O10943" s="4"/>
      <c r="P10943" s="4"/>
      <c r="V10943" s="4"/>
      <c r="W10943" s="4"/>
      <c r="AG10943" s="9"/>
      <c r="AT10943" s="4"/>
      <c r="AU10943" s="4"/>
      <c r="BA10943" s="4"/>
      <c r="BB10943" s="4"/>
    </row>
    <row r="10944" spans="15:54" x14ac:dyDescent="0.4">
      <c r="O10944" s="4"/>
      <c r="P10944" s="4"/>
      <c r="V10944" s="4"/>
      <c r="W10944" s="4"/>
      <c r="AG10944" s="9"/>
      <c r="AT10944" s="4"/>
      <c r="AU10944" s="4"/>
      <c r="BA10944" s="4"/>
      <c r="BB10944" s="4"/>
    </row>
    <row r="10945" spans="15:54" x14ac:dyDescent="0.4">
      <c r="O10945" s="4"/>
      <c r="P10945" s="4"/>
      <c r="V10945" s="4"/>
      <c r="W10945" s="4"/>
      <c r="AG10945" s="9"/>
      <c r="AT10945" s="4"/>
      <c r="AU10945" s="4"/>
      <c r="BA10945" s="4"/>
      <c r="BB10945" s="4"/>
    </row>
    <row r="10946" spans="15:54" x14ac:dyDescent="0.4">
      <c r="O10946" s="4"/>
      <c r="P10946" s="4"/>
      <c r="V10946" s="4"/>
      <c r="W10946" s="4"/>
      <c r="AG10946" s="9"/>
      <c r="AT10946" s="4"/>
      <c r="AU10946" s="4"/>
      <c r="BA10946" s="4"/>
      <c r="BB10946" s="4"/>
    </row>
    <row r="10947" spans="15:54" x14ac:dyDescent="0.4">
      <c r="O10947" s="4"/>
      <c r="P10947" s="4"/>
      <c r="V10947" s="4"/>
      <c r="W10947" s="4"/>
      <c r="AG10947" s="9"/>
      <c r="AT10947" s="4"/>
      <c r="AU10947" s="4"/>
      <c r="BA10947" s="4"/>
      <c r="BB10947" s="4"/>
    </row>
    <row r="10948" spans="15:54" x14ac:dyDescent="0.4">
      <c r="O10948" s="4"/>
      <c r="P10948" s="4"/>
      <c r="V10948" s="4"/>
      <c r="W10948" s="4"/>
      <c r="AG10948" s="9"/>
      <c r="AT10948" s="4"/>
      <c r="AU10948" s="4"/>
      <c r="BA10948" s="4"/>
      <c r="BB10948" s="4"/>
    </row>
    <row r="10949" spans="15:54" x14ac:dyDescent="0.4">
      <c r="O10949" s="4"/>
      <c r="P10949" s="4"/>
      <c r="V10949" s="4"/>
      <c r="W10949" s="4"/>
      <c r="AG10949" s="9"/>
      <c r="AT10949" s="4"/>
      <c r="AU10949" s="4"/>
      <c r="BA10949" s="4"/>
      <c r="BB10949" s="4"/>
    </row>
    <row r="10950" spans="15:54" x14ac:dyDescent="0.4">
      <c r="O10950" s="4"/>
      <c r="P10950" s="4"/>
      <c r="V10950" s="4"/>
      <c r="W10950" s="4"/>
      <c r="AG10950" s="9"/>
      <c r="AT10950" s="4"/>
      <c r="AU10950" s="4"/>
      <c r="BA10950" s="4"/>
      <c r="BB10950" s="4"/>
    </row>
    <row r="10951" spans="15:54" x14ac:dyDescent="0.4">
      <c r="O10951" s="4"/>
      <c r="P10951" s="4"/>
      <c r="V10951" s="4"/>
      <c r="W10951" s="4"/>
      <c r="AG10951" s="9"/>
      <c r="AT10951" s="4"/>
      <c r="AU10951" s="4"/>
      <c r="BA10951" s="4"/>
      <c r="BB10951" s="4"/>
    </row>
    <row r="10952" spans="15:54" x14ac:dyDescent="0.4">
      <c r="O10952" s="4"/>
      <c r="P10952" s="4"/>
      <c r="V10952" s="4"/>
      <c r="W10952" s="4"/>
      <c r="AG10952" s="9"/>
      <c r="AT10952" s="4"/>
      <c r="AU10952" s="4"/>
      <c r="BA10952" s="4"/>
      <c r="BB10952" s="4"/>
    </row>
    <row r="10953" spans="15:54" x14ac:dyDescent="0.4">
      <c r="O10953" s="4"/>
      <c r="P10953" s="4"/>
      <c r="V10953" s="4"/>
      <c r="W10953" s="4"/>
      <c r="AG10953" s="9"/>
      <c r="AT10953" s="4"/>
      <c r="AU10953" s="4"/>
      <c r="BA10953" s="4"/>
      <c r="BB10953" s="4"/>
    </row>
    <row r="10954" spans="15:54" x14ac:dyDescent="0.4">
      <c r="O10954" s="4"/>
      <c r="P10954" s="4"/>
      <c r="V10954" s="4"/>
      <c r="W10954" s="4"/>
      <c r="AG10954" s="9"/>
      <c r="AT10954" s="4"/>
      <c r="AU10954" s="4"/>
      <c r="BA10954" s="4"/>
      <c r="BB10954" s="4"/>
    </row>
    <row r="10955" spans="15:54" x14ac:dyDescent="0.4">
      <c r="O10955" s="4"/>
      <c r="P10955" s="4"/>
      <c r="V10955" s="4"/>
      <c r="W10955" s="4"/>
      <c r="AG10955" s="9"/>
      <c r="AT10955" s="4"/>
      <c r="AU10955" s="4"/>
      <c r="BA10955" s="4"/>
      <c r="BB10955" s="4"/>
    </row>
    <row r="10956" spans="15:54" x14ac:dyDescent="0.4">
      <c r="O10956" s="4"/>
      <c r="P10956" s="4"/>
      <c r="V10956" s="4"/>
      <c r="W10956" s="4"/>
      <c r="AG10956" s="9"/>
      <c r="AT10956" s="4"/>
      <c r="AU10956" s="4"/>
      <c r="BA10956" s="4"/>
      <c r="BB10956" s="4"/>
    </row>
    <row r="10957" spans="15:54" x14ac:dyDescent="0.4">
      <c r="O10957" s="4"/>
      <c r="P10957" s="4"/>
      <c r="V10957" s="4"/>
      <c r="W10957" s="4"/>
      <c r="AG10957" s="9"/>
      <c r="AT10957" s="4"/>
      <c r="AU10957" s="4"/>
      <c r="BA10957" s="4"/>
      <c r="BB10957" s="4"/>
    </row>
    <row r="10958" spans="15:54" x14ac:dyDescent="0.4">
      <c r="O10958" s="4"/>
      <c r="P10958" s="4"/>
      <c r="V10958" s="4"/>
      <c r="W10958" s="4"/>
      <c r="AG10958" s="9"/>
      <c r="AT10958" s="4"/>
      <c r="AU10958" s="4"/>
      <c r="BA10958" s="4"/>
      <c r="BB10958" s="4"/>
    </row>
    <row r="10959" spans="15:54" x14ac:dyDescent="0.4">
      <c r="O10959" s="4"/>
      <c r="P10959" s="4"/>
      <c r="V10959" s="4"/>
      <c r="W10959" s="4"/>
      <c r="AG10959" s="9"/>
      <c r="AT10959" s="4"/>
      <c r="AU10959" s="4"/>
      <c r="BA10959" s="4"/>
      <c r="BB10959" s="4"/>
    </row>
    <row r="10960" spans="15:54" x14ac:dyDescent="0.4">
      <c r="O10960" s="4"/>
      <c r="P10960" s="4"/>
      <c r="V10960" s="4"/>
      <c r="W10960" s="4"/>
      <c r="AG10960" s="9"/>
      <c r="AT10960" s="4"/>
      <c r="AU10960" s="4"/>
      <c r="BA10960" s="4"/>
      <c r="BB10960" s="4"/>
    </row>
    <row r="10961" spans="15:54" x14ac:dyDescent="0.4">
      <c r="O10961" s="4"/>
      <c r="P10961" s="4"/>
      <c r="V10961" s="4"/>
      <c r="W10961" s="4"/>
      <c r="AT10961" s="4"/>
      <c r="AU10961" s="4"/>
      <c r="BA10961" s="4"/>
      <c r="BB10961" s="4"/>
    </row>
    <row r="10962" spans="15:54" x14ac:dyDescent="0.4">
      <c r="O10962" s="4"/>
      <c r="P10962" s="4"/>
      <c r="V10962" s="4"/>
      <c r="W10962" s="4"/>
      <c r="AG10962" s="9"/>
      <c r="AT10962" s="4"/>
      <c r="AU10962" s="4"/>
      <c r="BA10962" s="4"/>
      <c r="BB10962" s="4"/>
    </row>
    <row r="10963" spans="15:54" x14ac:dyDescent="0.4">
      <c r="O10963" s="4"/>
      <c r="P10963" s="4"/>
      <c r="V10963" s="4"/>
      <c r="W10963" s="4"/>
      <c r="AG10963" s="9"/>
      <c r="AT10963" s="4"/>
      <c r="AU10963" s="4"/>
      <c r="BA10963" s="4"/>
      <c r="BB10963" s="4"/>
    </row>
    <row r="10964" spans="15:54" x14ac:dyDescent="0.4">
      <c r="O10964" s="4"/>
      <c r="P10964" s="4"/>
      <c r="V10964" s="4"/>
      <c r="W10964" s="4"/>
      <c r="AG10964" s="9"/>
      <c r="AT10964" s="4"/>
      <c r="AU10964" s="4"/>
      <c r="BA10964" s="4"/>
      <c r="BB10964" s="4"/>
    </row>
    <row r="10965" spans="15:54" x14ac:dyDescent="0.4">
      <c r="O10965" s="4"/>
      <c r="P10965" s="4"/>
      <c r="V10965" s="4"/>
      <c r="W10965" s="4"/>
      <c r="AG10965" s="9"/>
      <c r="AT10965" s="4"/>
      <c r="AU10965" s="4"/>
      <c r="BA10965" s="4"/>
      <c r="BB10965" s="4"/>
    </row>
    <row r="10966" spans="15:54" x14ac:dyDescent="0.4">
      <c r="O10966" s="4"/>
      <c r="P10966" s="4"/>
      <c r="V10966" s="4"/>
      <c r="W10966" s="4"/>
      <c r="AG10966" s="9"/>
      <c r="AT10966" s="4"/>
      <c r="AU10966" s="4"/>
      <c r="BA10966" s="4"/>
      <c r="BB10966" s="4"/>
    </row>
    <row r="10967" spans="15:54" x14ac:dyDescent="0.4">
      <c r="O10967" s="4"/>
      <c r="P10967" s="4"/>
      <c r="V10967" s="4"/>
      <c r="W10967" s="4"/>
      <c r="AG10967" s="9"/>
      <c r="AT10967" s="4"/>
      <c r="AU10967" s="4"/>
      <c r="BA10967" s="4"/>
      <c r="BB10967" s="4"/>
    </row>
    <row r="10968" spans="15:54" x14ac:dyDescent="0.4">
      <c r="O10968" s="4"/>
      <c r="P10968" s="4"/>
      <c r="V10968" s="4"/>
      <c r="W10968" s="4"/>
      <c r="AG10968" s="9"/>
      <c r="AT10968" s="4"/>
      <c r="AU10968" s="4"/>
      <c r="BA10968" s="4"/>
      <c r="BB10968" s="4"/>
    </row>
    <row r="10969" spans="15:54" x14ac:dyDescent="0.4">
      <c r="O10969" s="4"/>
      <c r="P10969" s="4"/>
      <c r="V10969" s="4"/>
      <c r="W10969" s="4"/>
      <c r="AG10969" s="9"/>
      <c r="AT10969" s="4"/>
      <c r="AU10969" s="4"/>
      <c r="BA10969" s="4"/>
      <c r="BB10969" s="4"/>
    </row>
    <row r="10970" spans="15:54" x14ac:dyDescent="0.4">
      <c r="O10970" s="4"/>
      <c r="P10970" s="4"/>
      <c r="V10970" s="4"/>
      <c r="W10970" s="4"/>
      <c r="AG10970" s="9"/>
      <c r="AT10970" s="4"/>
      <c r="AU10970" s="4"/>
      <c r="BA10970" s="4"/>
      <c r="BB10970" s="4"/>
    </row>
    <row r="10971" spans="15:54" x14ac:dyDescent="0.4">
      <c r="O10971" s="4"/>
      <c r="P10971" s="4"/>
      <c r="V10971" s="4"/>
      <c r="W10971" s="4"/>
      <c r="AG10971" s="9"/>
      <c r="AT10971" s="4"/>
      <c r="AU10971" s="4"/>
      <c r="BA10971" s="4"/>
      <c r="BB10971" s="4"/>
    </row>
    <row r="10972" spans="15:54" x14ac:dyDescent="0.4">
      <c r="O10972" s="4"/>
      <c r="P10972" s="4"/>
      <c r="V10972" s="4"/>
      <c r="W10972" s="4"/>
      <c r="AG10972" s="9"/>
      <c r="AT10972" s="4"/>
      <c r="AU10972" s="4"/>
      <c r="BA10972" s="4"/>
      <c r="BB10972" s="4"/>
    </row>
    <row r="10973" spans="15:54" x14ac:dyDescent="0.4">
      <c r="O10973" s="4"/>
      <c r="P10973" s="4"/>
      <c r="V10973" s="4"/>
      <c r="W10973" s="4"/>
      <c r="AG10973" s="9"/>
      <c r="AT10973" s="4"/>
      <c r="AU10973" s="4"/>
      <c r="BA10973" s="4"/>
      <c r="BB10973" s="4"/>
    </row>
    <row r="10974" spans="15:54" x14ac:dyDescent="0.4">
      <c r="O10974" s="4"/>
      <c r="P10974" s="4"/>
      <c r="V10974" s="4"/>
      <c r="W10974" s="4"/>
      <c r="AG10974" s="9"/>
      <c r="AT10974" s="4"/>
      <c r="AU10974" s="4"/>
      <c r="BA10974" s="4"/>
      <c r="BB10974" s="4"/>
    </row>
    <row r="10975" spans="15:54" x14ac:dyDescent="0.4">
      <c r="O10975" s="4"/>
      <c r="P10975" s="4"/>
      <c r="V10975" s="4"/>
      <c r="W10975" s="4"/>
      <c r="AG10975" s="9"/>
      <c r="AT10975" s="4"/>
      <c r="AU10975" s="4"/>
      <c r="BA10975" s="4"/>
      <c r="BB10975" s="4"/>
    </row>
    <row r="10976" spans="15:54" x14ac:dyDescent="0.4">
      <c r="O10976" s="4"/>
      <c r="P10976" s="4"/>
      <c r="V10976" s="4"/>
      <c r="W10976" s="4"/>
      <c r="AG10976" s="9"/>
      <c r="AT10976" s="4"/>
      <c r="AU10976" s="4"/>
      <c r="BA10976" s="4"/>
      <c r="BB10976" s="4"/>
    </row>
    <row r="10977" spans="15:54" x14ac:dyDescent="0.4">
      <c r="O10977" s="4"/>
      <c r="P10977" s="4"/>
      <c r="V10977" s="4"/>
      <c r="W10977" s="4"/>
      <c r="AG10977" s="9"/>
      <c r="AT10977" s="4"/>
      <c r="AU10977" s="4"/>
      <c r="BA10977" s="4"/>
      <c r="BB10977" s="4"/>
    </row>
    <row r="10978" spans="15:54" x14ac:dyDescent="0.4">
      <c r="O10978" s="4"/>
      <c r="P10978" s="4"/>
      <c r="V10978" s="4"/>
      <c r="W10978" s="4"/>
      <c r="AG10978" s="9"/>
      <c r="AT10978" s="4"/>
      <c r="AU10978" s="4"/>
      <c r="BA10978" s="4"/>
      <c r="BB10978" s="4"/>
    </row>
    <row r="10979" spans="15:54" x14ac:dyDescent="0.4">
      <c r="O10979" s="4"/>
      <c r="P10979" s="4"/>
      <c r="V10979" s="4"/>
      <c r="W10979" s="4"/>
      <c r="AG10979" s="9"/>
      <c r="AT10979" s="4"/>
      <c r="AU10979" s="4"/>
      <c r="BA10979" s="4"/>
      <c r="BB10979" s="4"/>
    </row>
    <row r="10980" spans="15:54" x14ac:dyDescent="0.4">
      <c r="O10980" s="4"/>
      <c r="P10980" s="4"/>
      <c r="V10980" s="4"/>
      <c r="W10980" s="4"/>
      <c r="AG10980" s="9"/>
      <c r="AT10980" s="4"/>
      <c r="AU10980" s="4"/>
      <c r="BA10980" s="4"/>
      <c r="BB10980" s="4"/>
    </row>
    <row r="10981" spans="15:54" x14ac:dyDescent="0.4">
      <c r="O10981" s="4"/>
      <c r="P10981" s="4"/>
      <c r="V10981" s="4"/>
      <c r="W10981" s="4"/>
      <c r="AT10981" s="4"/>
      <c r="AU10981" s="4"/>
      <c r="BA10981" s="4"/>
      <c r="BB10981" s="4"/>
    </row>
    <row r="10982" spans="15:54" x14ac:dyDescent="0.4">
      <c r="O10982" s="4"/>
      <c r="P10982" s="4"/>
      <c r="V10982" s="4"/>
      <c r="W10982" s="4"/>
      <c r="AG10982" s="9"/>
      <c r="AT10982" s="4"/>
      <c r="AU10982" s="4"/>
      <c r="BA10982" s="4"/>
      <c r="BB10982" s="4"/>
    </row>
    <row r="10983" spans="15:54" x14ac:dyDescent="0.4">
      <c r="O10983" s="4"/>
      <c r="P10983" s="4"/>
      <c r="V10983" s="4"/>
      <c r="W10983" s="4"/>
      <c r="AG10983" s="9"/>
      <c r="AT10983" s="4"/>
      <c r="AU10983" s="4"/>
      <c r="BA10983" s="4"/>
      <c r="BB10983" s="4"/>
    </row>
    <row r="10984" spans="15:54" x14ac:dyDescent="0.4">
      <c r="O10984" s="4"/>
      <c r="P10984" s="4"/>
      <c r="V10984" s="4"/>
      <c r="W10984" s="4"/>
      <c r="AG10984" s="9"/>
      <c r="AT10984" s="4"/>
      <c r="AU10984" s="4"/>
      <c r="BA10984" s="4"/>
      <c r="BB10984" s="4"/>
    </row>
    <row r="10985" spans="15:54" x14ac:dyDescent="0.4">
      <c r="O10985" s="4"/>
      <c r="P10985" s="4"/>
      <c r="V10985" s="4"/>
      <c r="W10985" s="4"/>
      <c r="AG10985" s="9"/>
      <c r="AT10985" s="4"/>
      <c r="AU10985" s="4"/>
      <c r="BA10985" s="4"/>
      <c r="BB10985" s="4"/>
    </row>
    <row r="10986" spans="15:54" x14ac:dyDescent="0.4">
      <c r="O10986" s="4"/>
      <c r="P10986" s="4"/>
      <c r="V10986" s="4"/>
      <c r="W10986" s="4"/>
      <c r="AG10986" s="9"/>
      <c r="AT10986" s="4"/>
      <c r="AU10986" s="4"/>
      <c r="BA10986" s="4"/>
      <c r="BB10986" s="4"/>
    </row>
    <row r="10987" spans="15:54" x14ac:dyDescent="0.4">
      <c r="O10987" s="4"/>
      <c r="P10987" s="4"/>
      <c r="V10987" s="4"/>
      <c r="W10987" s="4"/>
      <c r="AG10987" s="9"/>
      <c r="AT10987" s="4"/>
      <c r="AU10987" s="4"/>
      <c r="BA10987" s="4"/>
      <c r="BB10987" s="4"/>
    </row>
    <row r="10988" spans="15:54" x14ac:dyDescent="0.4">
      <c r="O10988" s="4"/>
      <c r="P10988" s="4"/>
      <c r="V10988" s="4"/>
      <c r="W10988" s="4"/>
      <c r="AG10988" s="9"/>
      <c r="AT10988" s="4"/>
      <c r="AU10988" s="4"/>
      <c r="BA10988" s="4"/>
      <c r="BB10988" s="4"/>
    </row>
    <row r="10989" spans="15:54" x14ac:dyDescent="0.4">
      <c r="O10989" s="4"/>
      <c r="P10989" s="4"/>
      <c r="V10989" s="4"/>
      <c r="W10989" s="4"/>
      <c r="AG10989" s="9"/>
      <c r="AT10989" s="4"/>
      <c r="AU10989" s="4"/>
      <c r="BA10989" s="4"/>
      <c r="BB10989" s="4"/>
    </row>
    <row r="10990" spans="15:54" x14ac:dyDescent="0.4">
      <c r="O10990" s="4"/>
      <c r="P10990" s="4"/>
      <c r="V10990" s="4"/>
      <c r="W10990" s="4"/>
      <c r="AG10990" s="9"/>
      <c r="AT10990" s="4"/>
      <c r="AU10990" s="4"/>
      <c r="BA10990" s="4"/>
      <c r="BB10990" s="4"/>
    </row>
    <row r="10991" spans="15:54" x14ac:dyDescent="0.4">
      <c r="O10991" s="4"/>
      <c r="P10991" s="4"/>
      <c r="V10991" s="4"/>
      <c r="W10991" s="4"/>
      <c r="AG10991" s="9"/>
      <c r="AT10991" s="4"/>
      <c r="AU10991" s="4"/>
      <c r="BA10991" s="4"/>
      <c r="BB10991" s="4"/>
    </row>
    <row r="10992" spans="15:54" x14ac:dyDescent="0.4">
      <c r="O10992" s="4"/>
      <c r="P10992" s="4"/>
      <c r="V10992" s="4"/>
      <c r="W10992" s="4"/>
      <c r="AG10992" s="9"/>
      <c r="AT10992" s="4"/>
      <c r="AU10992" s="4"/>
      <c r="BA10992" s="4"/>
      <c r="BB10992" s="4"/>
    </row>
    <row r="10993" spans="15:54" x14ac:dyDescent="0.4">
      <c r="O10993" s="4"/>
      <c r="P10993" s="4"/>
      <c r="V10993" s="4"/>
      <c r="W10993" s="4"/>
      <c r="AG10993" s="9"/>
      <c r="AT10993" s="4"/>
      <c r="AU10993" s="4"/>
      <c r="BA10993" s="4"/>
      <c r="BB10993" s="4"/>
    </row>
    <row r="10994" spans="15:54" x14ac:dyDescent="0.4">
      <c r="O10994" s="4"/>
      <c r="P10994" s="4"/>
      <c r="V10994" s="4"/>
      <c r="W10994" s="4"/>
      <c r="AG10994" s="9"/>
      <c r="AT10994" s="4"/>
      <c r="AU10994" s="4"/>
      <c r="BA10994" s="4"/>
      <c r="BB10994" s="4"/>
    </row>
    <row r="10995" spans="15:54" x14ac:dyDescent="0.4">
      <c r="O10995" s="4"/>
      <c r="P10995" s="4"/>
      <c r="V10995" s="4"/>
      <c r="W10995" s="4"/>
      <c r="AG10995" s="9"/>
      <c r="AT10995" s="4"/>
      <c r="AU10995" s="4"/>
      <c r="BA10995" s="4"/>
      <c r="BB10995" s="4"/>
    </row>
    <row r="10996" spans="15:54" x14ac:dyDescent="0.4">
      <c r="O10996" s="4"/>
      <c r="P10996" s="4"/>
      <c r="V10996" s="4"/>
      <c r="W10996" s="4"/>
      <c r="AG10996" s="9"/>
      <c r="AT10996" s="4"/>
      <c r="AU10996" s="4"/>
      <c r="BA10996" s="4"/>
      <c r="BB10996" s="4"/>
    </row>
    <row r="10997" spans="15:54" x14ac:dyDescent="0.4">
      <c r="O10997" s="4"/>
      <c r="P10997" s="4"/>
      <c r="V10997" s="4"/>
      <c r="W10997" s="4"/>
      <c r="AG10997" s="9"/>
      <c r="AT10997" s="4"/>
      <c r="AU10997" s="4"/>
      <c r="BA10997" s="4"/>
      <c r="BB10997" s="4"/>
    </row>
    <row r="10998" spans="15:54" x14ac:dyDescent="0.4">
      <c r="O10998" s="4"/>
      <c r="P10998" s="4"/>
      <c r="V10998" s="4"/>
      <c r="W10998" s="4"/>
      <c r="AG10998" s="9"/>
      <c r="AT10998" s="4"/>
      <c r="AU10998" s="4"/>
      <c r="BA10998" s="4"/>
      <c r="BB10998" s="4"/>
    </row>
    <row r="10999" spans="15:54" x14ac:dyDescent="0.4">
      <c r="O10999" s="4"/>
      <c r="P10999" s="4"/>
      <c r="V10999" s="4"/>
      <c r="W10999" s="4"/>
      <c r="AG10999" s="9"/>
      <c r="AT10999" s="4"/>
      <c r="AU10999" s="4"/>
      <c r="BA10999" s="4"/>
      <c r="BB10999" s="4"/>
    </row>
    <row r="11000" spans="15:54" x14ac:dyDescent="0.4">
      <c r="O11000" s="4"/>
      <c r="P11000" s="4"/>
      <c r="V11000" s="4"/>
      <c r="W11000" s="4"/>
      <c r="AG11000" s="9"/>
      <c r="AT11000" s="4"/>
      <c r="AU11000" s="4"/>
      <c r="BA11000" s="4"/>
      <c r="BB11000" s="4"/>
    </row>
    <row r="11001" spans="15:54" x14ac:dyDescent="0.4">
      <c r="O11001" s="4"/>
      <c r="P11001" s="4"/>
      <c r="V11001" s="4"/>
      <c r="W11001" s="4"/>
      <c r="AG11001" s="9"/>
      <c r="AT11001" s="4"/>
      <c r="AU11001" s="4"/>
      <c r="BA11001" s="4"/>
      <c r="BB11001" s="4"/>
    </row>
    <row r="11002" spans="15:54" x14ac:dyDescent="0.4">
      <c r="O11002" s="4"/>
      <c r="P11002" s="4"/>
      <c r="V11002" s="4"/>
      <c r="W11002" s="4"/>
      <c r="AG11002" s="9"/>
      <c r="AT11002" s="4"/>
      <c r="AU11002" s="4"/>
      <c r="BA11002" s="4"/>
      <c r="BB11002" s="4"/>
    </row>
    <row r="11003" spans="15:54" x14ac:dyDescent="0.4">
      <c r="O11003" s="4"/>
      <c r="P11003" s="4"/>
      <c r="V11003" s="4"/>
      <c r="W11003" s="4"/>
      <c r="AG11003" s="9"/>
      <c r="AT11003" s="4"/>
      <c r="AU11003" s="4"/>
      <c r="BA11003" s="4"/>
      <c r="BB11003" s="4"/>
    </row>
    <row r="11004" spans="15:54" x14ac:dyDescent="0.4">
      <c r="O11004" s="4"/>
      <c r="P11004" s="4"/>
      <c r="V11004" s="4"/>
      <c r="W11004" s="4"/>
      <c r="AG11004" s="9"/>
      <c r="AT11004" s="4"/>
      <c r="AU11004" s="4"/>
      <c r="BA11004" s="4"/>
      <c r="BB11004" s="4"/>
    </row>
    <row r="11005" spans="15:54" x14ac:dyDescent="0.4">
      <c r="O11005" s="4"/>
      <c r="P11005" s="4"/>
      <c r="V11005" s="4"/>
      <c r="W11005" s="4"/>
      <c r="AG11005" s="9"/>
      <c r="AT11005" s="4"/>
      <c r="AU11005" s="4"/>
      <c r="BA11005" s="4"/>
      <c r="BB11005" s="4"/>
    </row>
    <row r="11006" spans="15:54" x14ac:dyDescent="0.4">
      <c r="O11006" s="4"/>
      <c r="P11006" s="4"/>
      <c r="V11006" s="4"/>
      <c r="W11006" s="4"/>
      <c r="AG11006" s="9"/>
      <c r="AT11006" s="4"/>
      <c r="AU11006" s="4"/>
      <c r="BA11006" s="4"/>
      <c r="BB11006" s="4"/>
    </row>
    <row r="11007" spans="15:54" x14ac:dyDescent="0.4">
      <c r="O11007" s="4"/>
      <c r="P11007" s="4"/>
      <c r="V11007" s="4"/>
      <c r="W11007" s="4"/>
      <c r="AG11007" s="9"/>
      <c r="AT11007" s="4"/>
      <c r="AU11007" s="4"/>
      <c r="BA11007" s="4"/>
      <c r="BB11007" s="4"/>
    </row>
    <row r="11008" spans="15:54" x14ac:dyDescent="0.4">
      <c r="O11008" s="4"/>
      <c r="P11008" s="4"/>
      <c r="V11008" s="4"/>
      <c r="W11008" s="4"/>
      <c r="AG11008" s="9"/>
      <c r="AT11008" s="4"/>
      <c r="AU11008" s="4"/>
      <c r="BA11008" s="4"/>
      <c r="BB11008" s="4"/>
    </row>
    <row r="11009" spans="15:54" x14ac:dyDescent="0.4">
      <c r="O11009" s="4"/>
      <c r="P11009" s="4"/>
      <c r="V11009" s="4"/>
      <c r="W11009" s="4"/>
      <c r="AG11009" s="9"/>
      <c r="AT11009" s="4"/>
      <c r="AU11009" s="4"/>
      <c r="BA11009" s="4"/>
      <c r="BB11009" s="4"/>
    </row>
    <row r="11010" spans="15:54" x14ac:dyDescent="0.4">
      <c r="O11010" s="4"/>
      <c r="P11010" s="4"/>
      <c r="V11010" s="4"/>
      <c r="W11010" s="4"/>
      <c r="AG11010" s="9"/>
      <c r="AT11010" s="4"/>
      <c r="AU11010" s="4"/>
      <c r="BA11010" s="4"/>
      <c r="BB11010" s="4"/>
    </row>
    <row r="11011" spans="15:54" x14ac:dyDescent="0.4">
      <c r="O11011" s="4"/>
      <c r="P11011" s="4"/>
      <c r="V11011" s="4"/>
      <c r="W11011" s="4"/>
      <c r="AG11011" s="9"/>
      <c r="AT11011" s="4"/>
      <c r="AU11011" s="4"/>
      <c r="BA11011" s="4"/>
      <c r="BB11011" s="4"/>
    </row>
    <row r="11012" spans="15:54" x14ac:dyDescent="0.4">
      <c r="O11012" s="4"/>
      <c r="P11012" s="4"/>
      <c r="V11012" s="4"/>
      <c r="W11012" s="4"/>
      <c r="AG11012" s="9"/>
      <c r="AT11012" s="4"/>
      <c r="AU11012" s="4"/>
      <c r="BA11012" s="4"/>
      <c r="BB11012" s="4"/>
    </row>
    <row r="11013" spans="15:54" x14ac:dyDescent="0.4">
      <c r="O11013" s="4"/>
      <c r="P11013" s="4"/>
      <c r="V11013" s="4"/>
      <c r="W11013" s="4"/>
      <c r="AG11013" s="9"/>
      <c r="AT11013" s="4"/>
      <c r="AU11013" s="4"/>
      <c r="BA11013" s="4"/>
      <c r="BB11013" s="4"/>
    </row>
    <row r="11014" spans="15:54" x14ac:dyDescent="0.4">
      <c r="O11014" s="4"/>
      <c r="P11014" s="4"/>
      <c r="V11014" s="4"/>
      <c r="W11014" s="4"/>
      <c r="AG11014" s="9"/>
      <c r="AT11014" s="4"/>
      <c r="AU11014" s="4"/>
      <c r="BA11014" s="4"/>
      <c r="BB11014" s="4"/>
    </row>
    <row r="11015" spans="15:54" x14ac:dyDescent="0.4">
      <c r="O11015" s="4"/>
      <c r="P11015" s="4"/>
      <c r="V11015" s="4"/>
      <c r="W11015" s="4"/>
      <c r="AG11015" s="9"/>
      <c r="AT11015" s="4"/>
      <c r="AU11015" s="4"/>
      <c r="BA11015" s="4"/>
      <c r="BB11015" s="4"/>
    </row>
    <row r="11016" spans="15:54" x14ac:dyDescent="0.4">
      <c r="O11016" s="4"/>
      <c r="P11016" s="4"/>
      <c r="V11016" s="4"/>
      <c r="W11016" s="4"/>
      <c r="AG11016" s="9"/>
      <c r="AT11016" s="4"/>
      <c r="AU11016" s="4"/>
      <c r="BA11016" s="4"/>
      <c r="BB11016" s="4"/>
    </row>
    <row r="11017" spans="15:54" x14ac:dyDescent="0.4">
      <c r="O11017" s="4"/>
      <c r="P11017" s="4"/>
      <c r="V11017" s="4"/>
      <c r="W11017" s="4"/>
      <c r="AG11017" s="9"/>
      <c r="AT11017" s="4"/>
      <c r="AU11017" s="4"/>
      <c r="BA11017" s="4"/>
      <c r="BB11017" s="4"/>
    </row>
    <row r="11018" spans="15:54" x14ac:dyDescent="0.4">
      <c r="O11018" s="4"/>
      <c r="P11018" s="4"/>
      <c r="V11018" s="4"/>
      <c r="W11018" s="4"/>
      <c r="AG11018" s="9"/>
      <c r="AT11018" s="4"/>
      <c r="AU11018" s="4"/>
      <c r="BA11018" s="4"/>
      <c r="BB11018" s="4"/>
    </row>
    <row r="11019" spans="15:54" x14ac:dyDescent="0.4">
      <c r="O11019" s="4"/>
      <c r="P11019" s="4"/>
      <c r="V11019" s="4"/>
      <c r="W11019" s="4"/>
      <c r="AG11019" s="9"/>
      <c r="AT11019" s="4"/>
      <c r="AU11019" s="4"/>
      <c r="BA11019" s="4"/>
      <c r="BB11019" s="4"/>
    </row>
    <row r="11020" spans="15:54" x14ac:dyDescent="0.4">
      <c r="O11020" s="4"/>
      <c r="P11020" s="4"/>
      <c r="V11020" s="4"/>
      <c r="W11020" s="4"/>
      <c r="AG11020" s="9"/>
      <c r="AT11020" s="4"/>
      <c r="AU11020" s="4"/>
      <c r="BA11020" s="4"/>
      <c r="BB11020" s="4"/>
    </row>
    <row r="11021" spans="15:54" x14ac:dyDescent="0.4">
      <c r="O11021" s="4"/>
      <c r="P11021" s="4"/>
      <c r="V11021" s="4"/>
      <c r="W11021" s="4"/>
      <c r="AG11021" s="9"/>
      <c r="AT11021" s="4"/>
      <c r="AU11021" s="4"/>
      <c r="BA11021" s="4"/>
      <c r="BB11021" s="4"/>
    </row>
    <row r="11022" spans="15:54" x14ac:dyDescent="0.4">
      <c r="O11022" s="4"/>
      <c r="P11022" s="4"/>
      <c r="V11022" s="4"/>
      <c r="W11022" s="4"/>
      <c r="AG11022" s="9"/>
      <c r="AT11022" s="4"/>
      <c r="AU11022" s="4"/>
      <c r="BA11022" s="4"/>
      <c r="BB11022" s="4"/>
    </row>
    <row r="11023" spans="15:54" x14ac:dyDescent="0.4">
      <c r="O11023" s="4"/>
      <c r="P11023" s="4"/>
      <c r="V11023" s="4"/>
      <c r="W11023" s="4"/>
      <c r="AG11023" s="9"/>
      <c r="AT11023" s="4"/>
      <c r="AU11023" s="4"/>
      <c r="BA11023" s="4"/>
      <c r="BB11023" s="4"/>
    </row>
    <row r="11024" spans="15:54" x14ac:dyDescent="0.4">
      <c r="O11024" s="4"/>
      <c r="P11024" s="4"/>
      <c r="V11024" s="4"/>
      <c r="W11024" s="4"/>
      <c r="AG11024" s="9"/>
      <c r="AT11024" s="4"/>
      <c r="AU11024" s="4"/>
      <c r="BA11024" s="4"/>
      <c r="BB11024" s="4"/>
    </row>
    <row r="11025" spans="15:54" x14ac:dyDescent="0.4">
      <c r="O11025" s="4"/>
      <c r="P11025" s="4"/>
      <c r="V11025" s="4"/>
      <c r="W11025" s="4"/>
      <c r="AG11025" s="9"/>
      <c r="AT11025" s="4"/>
      <c r="AU11025" s="4"/>
      <c r="BA11025" s="4"/>
      <c r="BB11025" s="4"/>
    </row>
    <row r="11026" spans="15:54" x14ac:dyDescent="0.4">
      <c r="O11026" s="4"/>
      <c r="P11026" s="4"/>
      <c r="V11026" s="4"/>
      <c r="W11026" s="4"/>
      <c r="AG11026" s="9"/>
      <c r="AT11026" s="4"/>
      <c r="AU11026" s="4"/>
      <c r="BA11026" s="4"/>
      <c r="BB11026" s="4"/>
    </row>
    <row r="11027" spans="15:54" x14ac:dyDescent="0.4">
      <c r="O11027" s="4"/>
      <c r="P11027" s="4"/>
      <c r="V11027" s="4"/>
      <c r="W11027" s="4"/>
      <c r="AG11027" s="9"/>
      <c r="AT11027" s="4"/>
      <c r="AU11027" s="4"/>
      <c r="BA11027" s="4"/>
      <c r="BB11027" s="4"/>
    </row>
    <row r="11028" spans="15:54" x14ac:dyDescent="0.4">
      <c r="O11028" s="4"/>
      <c r="P11028" s="4"/>
      <c r="V11028" s="4"/>
      <c r="W11028" s="4"/>
      <c r="AG11028" s="9"/>
      <c r="AT11028" s="4"/>
      <c r="AU11028" s="4"/>
      <c r="BA11028" s="4"/>
      <c r="BB11028" s="4"/>
    </row>
    <row r="11029" spans="15:54" x14ac:dyDescent="0.4">
      <c r="O11029" s="4"/>
      <c r="P11029" s="4"/>
      <c r="V11029" s="4"/>
      <c r="W11029" s="4"/>
      <c r="AG11029" s="9"/>
      <c r="AT11029" s="4"/>
      <c r="AU11029" s="4"/>
      <c r="BA11029" s="4"/>
      <c r="BB11029" s="4"/>
    </row>
    <row r="11030" spans="15:54" x14ac:dyDescent="0.4">
      <c r="O11030" s="4"/>
      <c r="P11030" s="4"/>
      <c r="V11030" s="4"/>
      <c r="W11030" s="4"/>
      <c r="AG11030" s="9"/>
      <c r="AT11030" s="4"/>
      <c r="AU11030" s="4"/>
      <c r="BA11030" s="4"/>
      <c r="BB11030" s="4"/>
    </row>
    <row r="11031" spans="15:54" x14ac:dyDescent="0.4">
      <c r="O11031" s="4"/>
      <c r="P11031" s="4"/>
      <c r="V11031" s="4"/>
      <c r="W11031" s="4"/>
      <c r="AG11031" s="9"/>
      <c r="AT11031" s="4"/>
      <c r="AU11031" s="4"/>
      <c r="BA11031" s="4"/>
      <c r="BB11031" s="4"/>
    </row>
    <row r="11032" spans="15:54" x14ac:dyDescent="0.4">
      <c r="O11032" s="4"/>
      <c r="P11032" s="4"/>
      <c r="V11032" s="4"/>
      <c r="W11032" s="4"/>
      <c r="AG11032" s="9"/>
      <c r="AT11032" s="4"/>
      <c r="AU11032" s="4"/>
      <c r="BA11032" s="4"/>
      <c r="BB11032" s="4"/>
    </row>
    <row r="11033" spans="15:54" x14ac:dyDescent="0.4">
      <c r="O11033" s="4"/>
      <c r="P11033" s="4"/>
      <c r="V11033" s="4"/>
      <c r="W11033" s="4"/>
      <c r="AG11033" s="9"/>
      <c r="AT11033" s="4"/>
      <c r="AU11033" s="4"/>
      <c r="BA11033" s="4"/>
      <c r="BB11033" s="4"/>
    </row>
    <row r="11034" spans="15:54" x14ac:dyDescent="0.4">
      <c r="O11034" s="4"/>
      <c r="P11034" s="4"/>
      <c r="V11034" s="4"/>
      <c r="W11034" s="4"/>
      <c r="AG11034" s="9"/>
      <c r="AT11034" s="4"/>
      <c r="AU11034" s="4"/>
      <c r="BA11034" s="4"/>
      <c r="BB11034" s="4"/>
    </row>
    <row r="11035" spans="15:54" x14ac:dyDescent="0.4">
      <c r="O11035" s="4"/>
      <c r="P11035" s="4"/>
      <c r="V11035" s="4"/>
      <c r="W11035" s="4"/>
      <c r="AG11035" s="9"/>
      <c r="AT11035" s="4"/>
      <c r="AU11035" s="4"/>
      <c r="BA11035" s="4"/>
      <c r="BB11035" s="4"/>
    </row>
    <row r="11036" spans="15:54" x14ac:dyDescent="0.4">
      <c r="O11036" s="4"/>
      <c r="P11036" s="4"/>
      <c r="V11036" s="4"/>
      <c r="W11036" s="4"/>
      <c r="AG11036" s="9"/>
      <c r="AT11036" s="4"/>
      <c r="AU11036" s="4"/>
      <c r="BA11036" s="4"/>
      <c r="BB11036" s="4"/>
    </row>
    <row r="11037" spans="15:54" x14ac:dyDescent="0.4">
      <c r="O11037" s="4"/>
      <c r="P11037" s="4"/>
      <c r="V11037" s="4"/>
      <c r="W11037" s="4"/>
      <c r="AG11037" s="9"/>
      <c r="AT11037" s="4"/>
      <c r="AU11037" s="4"/>
      <c r="BA11037" s="4"/>
      <c r="BB11037" s="4"/>
    </row>
    <row r="11038" spans="15:54" x14ac:dyDescent="0.4">
      <c r="O11038" s="4"/>
      <c r="P11038" s="4"/>
      <c r="V11038" s="4"/>
      <c r="W11038" s="4"/>
      <c r="AG11038" s="9"/>
      <c r="AT11038" s="4"/>
      <c r="AU11038" s="4"/>
      <c r="BA11038" s="4"/>
      <c r="BB11038" s="4"/>
    </row>
    <row r="11039" spans="15:54" x14ac:dyDescent="0.4">
      <c r="O11039" s="4"/>
      <c r="P11039" s="4"/>
      <c r="V11039" s="4"/>
      <c r="W11039" s="4"/>
      <c r="AG11039" s="9"/>
      <c r="AT11039" s="4"/>
      <c r="AU11039" s="4"/>
      <c r="BA11039" s="4"/>
      <c r="BB11039" s="4"/>
    </row>
    <row r="11040" spans="15:54" x14ac:dyDescent="0.4">
      <c r="O11040" s="4"/>
      <c r="P11040" s="4"/>
      <c r="V11040" s="4"/>
      <c r="W11040" s="4"/>
      <c r="AG11040" s="9"/>
      <c r="AT11040" s="4"/>
      <c r="AU11040" s="4"/>
      <c r="BA11040" s="4"/>
      <c r="BB11040" s="4"/>
    </row>
    <row r="11041" spans="15:54" x14ac:dyDescent="0.4">
      <c r="O11041" s="4"/>
      <c r="P11041" s="4"/>
      <c r="V11041" s="4"/>
      <c r="W11041" s="4"/>
      <c r="AG11041" s="9"/>
      <c r="AT11041" s="4"/>
      <c r="AU11041" s="4"/>
      <c r="BA11041" s="4"/>
      <c r="BB11041" s="4"/>
    </row>
    <row r="11042" spans="15:54" x14ac:dyDescent="0.4">
      <c r="O11042" s="4"/>
      <c r="P11042" s="4"/>
      <c r="V11042" s="4"/>
      <c r="W11042" s="4"/>
      <c r="AT11042" s="4"/>
      <c r="AU11042" s="4"/>
      <c r="BA11042" s="4"/>
      <c r="BB11042" s="4"/>
    </row>
    <row r="11043" spans="15:54" x14ac:dyDescent="0.4">
      <c r="O11043" s="4"/>
      <c r="P11043" s="4"/>
      <c r="V11043" s="4"/>
      <c r="W11043" s="4"/>
      <c r="AG11043" s="9"/>
      <c r="AT11043" s="4"/>
      <c r="AU11043" s="4"/>
      <c r="BA11043" s="4"/>
      <c r="BB11043" s="4"/>
    </row>
    <row r="11044" spans="15:54" x14ac:dyDescent="0.4">
      <c r="O11044" s="4"/>
      <c r="P11044" s="4"/>
      <c r="V11044" s="4"/>
      <c r="W11044" s="4"/>
      <c r="AG11044" s="9"/>
      <c r="AT11044" s="4"/>
      <c r="AU11044" s="4"/>
      <c r="BA11044" s="4"/>
      <c r="BB11044" s="4"/>
    </row>
    <row r="11045" spans="15:54" x14ac:dyDescent="0.4">
      <c r="O11045" s="4"/>
      <c r="P11045" s="4"/>
      <c r="V11045" s="4"/>
      <c r="W11045" s="4"/>
      <c r="AG11045" s="9"/>
      <c r="AT11045" s="4"/>
      <c r="AU11045" s="4"/>
      <c r="BA11045" s="4"/>
      <c r="BB11045" s="4"/>
    </row>
    <row r="11046" spans="15:54" x14ac:dyDescent="0.4">
      <c r="O11046" s="4"/>
      <c r="P11046" s="4"/>
      <c r="V11046" s="4"/>
      <c r="W11046" s="4"/>
      <c r="AG11046" s="9"/>
      <c r="AT11046" s="4"/>
      <c r="AU11046" s="4"/>
      <c r="BA11046" s="4"/>
      <c r="BB11046" s="4"/>
    </row>
    <row r="11047" spans="15:54" x14ac:dyDescent="0.4">
      <c r="O11047" s="4"/>
      <c r="P11047" s="4"/>
      <c r="V11047" s="4"/>
      <c r="W11047" s="4"/>
      <c r="AG11047" s="9"/>
      <c r="AT11047" s="4"/>
      <c r="AU11047" s="4"/>
      <c r="BA11047" s="4"/>
      <c r="BB11047" s="4"/>
    </row>
    <row r="11048" spans="15:54" x14ac:dyDescent="0.4">
      <c r="O11048" s="4"/>
      <c r="P11048" s="4"/>
      <c r="V11048" s="4"/>
      <c r="W11048" s="4"/>
      <c r="AG11048" s="9"/>
      <c r="AT11048" s="4"/>
      <c r="AU11048" s="4"/>
      <c r="BA11048" s="4"/>
      <c r="BB11048" s="4"/>
    </row>
    <row r="11049" spans="15:54" x14ac:dyDescent="0.4">
      <c r="O11049" s="4"/>
      <c r="P11049" s="4"/>
      <c r="V11049" s="4"/>
      <c r="W11049" s="4"/>
      <c r="AG11049" s="9"/>
      <c r="AT11049" s="4"/>
      <c r="AU11049" s="4"/>
      <c r="BA11049" s="4"/>
      <c r="BB11049" s="4"/>
    </row>
    <row r="11050" spans="15:54" x14ac:dyDescent="0.4">
      <c r="O11050" s="4"/>
      <c r="P11050" s="4"/>
      <c r="V11050" s="4"/>
      <c r="W11050" s="4"/>
      <c r="AG11050" s="9"/>
      <c r="AT11050" s="4"/>
      <c r="AU11050" s="4"/>
      <c r="BA11050" s="4"/>
      <c r="BB11050" s="4"/>
    </row>
    <row r="11051" spans="15:54" x14ac:dyDescent="0.4">
      <c r="O11051" s="4"/>
      <c r="P11051" s="4"/>
      <c r="V11051" s="4"/>
      <c r="W11051" s="4"/>
      <c r="AG11051" s="9"/>
      <c r="AT11051" s="4"/>
      <c r="AU11051" s="4"/>
      <c r="BA11051" s="4"/>
      <c r="BB11051" s="4"/>
    </row>
    <row r="11052" spans="15:54" x14ac:dyDescent="0.4">
      <c r="O11052" s="4"/>
      <c r="P11052" s="4"/>
      <c r="V11052" s="4"/>
      <c r="W11052" s="4"/>
      <c r="AG11052" s="9"/>
      <c r="AT11052" s="4"/>
      <c r="AU11052" s="4"/>
      <c r="BA11052" s="4"/>
      <c r="BB11052" s="4"/>
    </row>
    <row r="11053" spans="15:54" x14ac:dyDescent="0.4">
      <c r="O11053" s="4"/>
      <c r="P11053" s="4"/>
      <c r="V11053" s="4"/>
      <c r="W11053" s="4"/>
      <c r="AG11053" s="9"/>
      <c r="AT11053" s="4"/>
      <c r="AU11053" s="4"/>
      <c r="BA11053" s="4"/>
      <c r="BB11053" s="4"/>
    </row>
    <row r="11054" spans="15:54" x14ac:dyDescent="0.4">
      <c r="O11054" s="4"/>
      <c r="P11054" s="4"/>
      <c r="V11054" s="4"/>
      <c r="W11054" s="4"/>
      <c r="AG11054" s="9"/>
      <c r="AT11054" s="4"/>
      <c r="AU11054" s="4"/>
      <c r="BA11054" s="4"/>
      <c r="BB11054" s="4"/>
    </row>
    <row r="11055" spans="15:54" x14ac:dyDescent="0.4">
      <c r="O11055" s="4"/>
      <c r="P11055" s="4"/>
      <c r="V11055" s="4"/>
      <c r="W11055" s="4"/>
      <c r="AG11055" s="9"/>
      <c r="AT11055" s="4"/>
      <c r="AU11055" s="4"/>
      <c r="BA11055" s="4"/>
      <c r="BB11055" s="4"/>
    </row>
    <row r="11056" spans="15:54" x14ac:dyDescent="0.4">
      <c r="O11056" s="4"/>
      <c r="P11056" s="4"/>
      <c r="V11056" s="4"/>
      <c r="W11056" s="4"/>
      <c r="AG11056" s="9"/>
      <c r="AT11056" s="4"/>
      <c r="AU11056" s="4"/>
      <c r="BA11056" s="4"/>
      <c r="BB11056" s="4"/>
    </row>
    <row r="11057" spans="15:54" x14ac:dyDescent="0.4">
      <c r="O11057" s="4"/>
      <c r="P11057" s="4"/>
      <c r="V11057" s="4"/>
      <c r="W11057" s="4"/>
      <c r="AG11057" s="9"/>
      <c r="AT11057" s="4"/>
      <c r="AU11057" s="4"/>
      <c r="BA11057" s="4"/>
      <c r="BB11057" s="4"/>
    </row>
    <row r="11058" spans="15:54" x14ac:dyDescent="0.4">
      <c r="O11058" s="4"/>
      <c r="P11058" s="4"/>
      <c r="V11058" s="4"/>
      <c r="W11058" s="4"/>
      <c r="AG11058" s="9"/>
      <c r="AT11058" s="4"/>
      <c r="AU11058" s="4"/>
      <c r="BA11058" s="4"/>
      <c r="BB11058" s="4"/>
    </row>
    <row r="11059" spans="15:54" x14ac:dyDescent="0.4">
      <c r="O11059" s="4"/>
      <c r="P11059" s="4"/>
      <c r="V11059" s="4"/>
      <c r="W11059" s="4"/>
      <c r="AG11059" s="9"/>
      <c r="AT11059" s="4"/>
      <c r="AU11059" s="4"/>
      <c r="BA11059" s="4"/>
      <c r="BB11059" s="4"/>
    </row>
    <row r="11060" spans="15:54" x14ac:dyDescent="0.4">
      <c r="O11060" s="4"/>
      <c r="P11060" s="4"/>
      <c r="V11060" s="4"/>
      <c r="W11060" s="4"/>
      <c r="AG11060" s="9"/>
      <c r="AT11060" s="4"/>
      <c r="AU11060" s="4"/>
      <c r="BA11060" s="4"/>
      <c r="BB11060" s="4"/>
    </row>
    <row r="11061" spans="15:54" x14ac:dyDescent="0.4">
      <c r="O11061" s="4"/>
      <c r="P11061" s="4"/>
      <c r="V11061" s="4"/>
      <c r="W11061" s="4"/>
      <c r="AG11061" s="9"/>
      <c r="AT11061" s="4"/>
      <c r="AU11061" s="4"/>
      <c r="BA11061" s="4"/>
      <c r="BB11061" s="4"/>
    </row>
    <row r="11062" spans="15:54" x14ac:dyDescent="0.4">
      <c r="O11062" s="4"/>
      <c r="P11062" s="4"/>
      <c r="V11062" s="4"/>
      <c r="W11062" s="4"/>
      <c r="AT11062" s="4"/>
      <c r="AU11062" s="4"/>
      <c r="BA11062" s="4"/>
      <c r="BB11062" s="4"/>
    </row>
    <row r="11063" spans="15:54" x14ac:dyDescent="0.4">
      <c r="O11063" s="4"/>
      <c r="P11063" s="4"/>
      <c r="V11063" s="4"/>
      <c r="W11063" s="4"/>
      <c r="AG11063" s="9"/>
      <c r="AT11063" s="4"/>
      <c r="AU11063" s="4"/>
      <c r="BA11063" s="4"/>
      <c r="BB11063" s="4"/>
    </row>
    <row r="11064" spans="15:54" x14ac:dyDescent="0.4">
      <c r="O11064" s="4"/>
      <c r="P11064" s="4"/>
      <c r="V11064" s="4"/>
      <c r="W11064" s="4"/>
      <c r="AG11064" s="9"/>
      <c r="AT11064" s="4"/>
      <c r="AU11064" s="4"/>
      <c r="BA11064" s="4"/>
      <c r="BB11064" s="4"/>
    </row>
    <row r="11065" spans="15:54" x14ac:dyDescent="0.4">
      <c r="O11065" s="4"/>
      <c r="P11065" s="4"/>
      <c r="V11065" s="4"/>
      <c r="W11065" s="4"/>
      <c r="AG11065" s="9"/>
      <c r="AT11065" s="4"/>
      <c r="AU11065" s="4"/>
      <c r="BA11065" s="4"/>
      <c r="BB11065" s="4"/>
    </row>
    <row r="11066" spans="15:54" x14ac:dyDescent="0.4">
      <c r="O11066" s="4"/>
      <c r="P11066" s="4"/>
      <c r="V11066" s="4"/>
      <c r="W11066" s="4"/>
      <c r="AG11066" s="9"/>
      <c r="AT11066" s="4"/>
      <c r="AU11066" s="4"/>
      <c r="BA11066" s="4"/>
      <c r="BB11066" s="4"/>
    </row>
    <row r="11067" spans="15:54" x14ac:dyDescent="0.4">
      <c r="O11067" s="4"/>
      <c r="P11067" s="4"/>
      <c r="V11067" s="4"/>
      <c r="W11067" s="4"/>
      <c r="AG11067" s="9"/>
      <c r="AT11067" s="4"/>
      <c r="AU11067" s="4"/>
      <c r="BA11067" s="4"/>
      <c r="BB11067" s="4"/>
    </row>
    <row r="11068" spans="15:54" x14ac:dyDescent="0.4">
      <c r="O11068" s="4"/>
      <c r="P11068" s="4"/>
      <c r="V11068" s="4"/>
      <c r="W11068" s="4"/>
      <c r="AG11068" s="9"/>
      <c r="AT11068" s="4"/>
      <c r="AU11068" s="4"/>
      <c r="BA11068" s="4"/>
      <c r="BB11068" s="4"/>
    </row>
    <row r="11069" spans="15:54" x14ac:dyDescent="0.4">
      <c r="O11069" s="4"/>
      <c r="P11069" s="4"/>
      <c r="V11069" s="4"/>
      <c r="W11069" s="4"/>
      <c r="AG11069" s="9"/>
      <c r="AT11069" s="4"/>
      <c r="AU11069" s="4"/>
      <c r="BA11069" s="4"/>
      <c r="BB11069" s="4"/>
    </row>
    <row r="11070" spans="15:54" x14ac:dyDescent="0.4">
      <c r="O11070" s="4"/>
      <c r="P11070" s="4"/>
      <c r="V11070" s="4"/>
      <c r="W11070" s="4"/>
      <c r="AG11070" s="9"/>
      <c r="AT11070" s="4"/>
      <c r="AU11070" s="4"/>
      <c r="BA11070" s="4"/>
      <c r="BB11070" s="4"/>
    </row>
    <row r="11071" spans="15:54" x14ac:dyDescent="0.4">
      <c r="O11071" s="4"/>
      <c r="P11071" s="4"/>
      <c r="V11071" s="4"/>
      <c r="W11071" s="4"/>
      <c r="AG11071" s="9"/>
      <c r="AT11071" s="4"/>
      <c r="AU11071" s="4"/>
      <c r="BA11071" s="4"/>
      <c r="BB11071" s="4"/>
    </row>
    <row r="11072" spans="15:54" x14ac:dyDescent="0.4">
      <c r="O11072" s="4"/>
      <c r="P11072" s="4"/>
      <c r="V11072" s="4"/>
      <c r="W11072" s="4"/>
      <c r="AG11072" s="9"/>
      <c r="AT11072" s="4"/>
      <c r="AU11072" s="4"/>
      <c r="BA11072" s="4"/>
      <c r="BB11072" s="4"/>
    </row>
    <row r="11073" spans="15:54" x14ac:dyDescent="0.4">
      <c r="O11073" s="4"/>
      <c r="P11073" s="4"/>
      <c r="V11073" s="4"/>
      <c r="W11073" s="4"/>
      <c r="AG11073" s="9"/>
      <c r="AT11073" s="4"/>
      <c r="AU11073" s="4"/>
      <c r="BA11073" s="4"/>
      <c r="BB11073" s="4"/>
    </row>
    <row r="11074" spans="15:54" x14ac:dyDescent="0.4">
      <c r="O11074" s="4"/>
      <c r="P11074" s="4"/>
      <c r="V11074" s="4"/>
      <c r="W11074" s="4"/>
      <c r="AG11074" s="9"/>
      <c r="AT11074" s="4"/>
      <c r="AU11074" s="4"/>
      <c r="BA11074" s="4"/>
      <c r="BB11074" s="4"/>
    </row>
    <row r="11075" spans="15:54" x14ac:dyDescent="0.4">
      <c r="O11075" s="4"/>
      <c r="P11075" s="4"/>
      <c r="V11075" s="4"/>
      <c r="W11075" s="4"/>
      <c r="AG11075" s="9"/>
      <c r="AT11075" s="4"/>
      <c r="AU11075" s="4"/>
      <c r="BA11075" s="4"/>
      <c r="BB11075" s="4"/>
    </row>
    <row r="11076" spans="15:54" x14ac:dyDescent="0.4">
      <c r="O11076" s="4"/>
      <c r="P11076" s="4"/>
      <c r="V11076" s="4"/>
      <c r="W11076" s="4"/>
      <c r="AG11076" s="9"/>
      <c r="AT11076" s="4"/>
      <c r="AU11076" s="4"/>
      <c r="BA11076" s="4"/>
      <c r="BB11076" s="4"/>
    </row>
    <row r="11077" spans="15:54" x14ac:dyDescent="0.4">
      <c r="O11077" s="4"/>
      <c r="P11077" s="4"/>
      <c r="V11077" s="4"/>
      <c r="W11077" s="4"/>
      <c r="AG11077" s="9"/>
      <c r="AT11077" s="4"/>
      <c r="AU11077" s="4"/>
      <c r="BA11077" s="4"/>
      <c r="BB11077" s="4"/>
    </row>
    <row r="11078" spans="15:54" x14ac:dyDescent="0.4">
      <c r="O11078" s="4"/>
      <c r="P11078" s="4"/>
      <c r="V11078" s="4"/>
      <c r="W11078" s="4"/>
      <c r="AG11078" s="9"/>
      <c r="AT11078" s="4"/>
      <c r="AU11078" s="4"/>
      <c r="BA11078" s="4"/>
      <c r="BB11078" s="4"/>
    </row>
    <row r="11079" spans="15:54" x14ac:dyDescent="0.4">
      <c r="O11079" s="4"/>
      <c r="P11079" s="4"/>
      <c r="V11079" s="4"/>
      <c r="W11079" s="4"/>
      <c r="AG11079" s="9"/>
      <c r="AT11079" s="4"/>
      <c r="AU11079" s="4"/>
      <c r="BA11079" s="4"/>
      <c r="BB11079" s="4"/>
    </row>
    <row r="11080" spans="15:54" x14ac:dyDescent="0.4">
      <c r="O11080" s="4"/>
      <c r="P11080" s="4"/>
      <c r="V11080" s="4"/>
      <c r="W11080" s="4"/>
      <c r="AG11080" s="9"/>
      <c r="AT11080" s="4"/>
      <c r="AU11080" s="4"/>
      <c r="BA11080" s="4"/>
      <c r="BB11080" s="4"/>
    </row>
    <row r="11081" spans="15:54" x14ac:dyDescent="0.4">
      <c r="O11081" s="4"/>
      <c r="P11081" s="4"/>
      <c r="V11081" s="4"/>
      <c r="W11081" s="4"/>
      <c r="AG11081" s="9"/>
      <c r="AT11081" s="4"/>
      <c r="AU11081" s="4"/>
      <c r="BA11081" s="4"/>
      <c r="BB11081" s="4"/>
    </row>
    <row r="11082" spans="15:54" x14ac:dyDescent="0.4">
      <c r="O11082" s="4"/>
      <c r="P11082" s="4"/>
      <c r="V11082" s="4"/>
      <c r="W11082" s="4"/>
      <c r="AG11082" s="9"/>
      <c r="AT11082" s="4"/>
      <c r="AU11082" s="4"/>
      <c r="BA11082" s="4"/>
      <c r="BB11082" s="4"/>
    </row>
    <row r="11083" spans="15:54" x14ac:dyDescent="0.4">
      <c r="O11083" s="4"/>
      <c r="P11083" s="4"/>
      <c r="V11083" s="4"/>
      <c r="W11083" s="4"/>
      <c r="AG11083" s="9"/>
      <c r="AT11083" s="4"/>
      <c r="AU11083" s="4"/>
      <c r="BA11083" s="4"/>
      <c r="BB11083" s="4"/>
    </row>
    <row r="11084" spans="15:54" x14ac:dyDescent="0.4">
      <c r="O11084" s="4"/>
      <c r="P11084" s="4"/>
      <c r="V11084" s="4"/>
      <c r="W11084" s="4"/>
      <c r="AG11084" s="9"/>
      <c r="AT11084" s="4"/>
      <c r="AU11084" s="4"/>
      <c r="BA11084" s="4"/>
      <c r="BB11084" s="4"/>
    </row>
    <row r="11085" spans="15:54" x14ac:dyDescent="0.4">
      <c r="O11085" s="4"/>
      <c r="P11085" s="4"/>
      <c r="V11085" s="4"/>
      <c r="W11085" s="4"/>
      <c r="AG11085" s="9"/>
      <c r="AT11085" s="4"/>
      <c r="AU11085" s="4"/>
      <c r="BA11085" s="4"/>
      <c r="BB11085" s="4"/>
    </row>
    <row r="11086" spans="15:54" x14ac:dyDescent="0.4">
      <c r="O11086" s="4"/>
      <c r="P11086" s="4"/>
      <c r="V11086" s="4"/>
      <c r="W11086" s="4"/>
      <c r="AG11086" s="9"/>
      <c r="AT11086" s="4"/>
      <c r="AU11086" s="4"/>
      <c r="BA11086" s="4"/>
      <c r="BB11086" s="4"/>
    </row>
    <row r="11087" spans="15:54" x14ac:dyDescent="0.4">
      <c r="O11087" s="4"/>
      <c r="P11087" s="4"/>
      <c r="V11087" s="4"/>
      <c r="W11087" s="4"/>
      <c r="AG11087" s="9"/>
      <c r="AT11087" s="4"/>
      <c r="AU11087" s="4"/>
      <c r="BA11087" s="4"/>
      <c r="BB11087" s="4"/>
    </row>
    <row r="11088" spans="15:54" x14ac:dyDescent="0.4">
      <c r="O11088" s="4"/>
      <c r="P11088" s="4"/>
      <c r="V11088" s="4"/>
      <c r="W11088" s="4"/>
      <c r="AG11088" s="9"/>
      <c r="AT11088" s="4"/>
      <c r="AU11088" s="4"/>
      <c r="BA11088" s="4"/>
      <c r="BB11088" s="4"/>
    </row>
    <row r="11089" spans="15:54" x14ac:dyDescent="0.4">
      <c r="O11089" s="4"/>
      <c r="P11089" s="4"/>
      <c r="V11089" s="4"/>
      <c r="W11089" s="4"/>
      <c r="AG11089" s="9"/>
      <c r="AT11089" s="4"/>
      <c r="AU11089" s="4"/>
      <c r="BA11089" s="4"/>
      <c r="BB11089" s="4"/>
    </row>
    <row r="11090" spans="15:54" x14ac:dyDescent="0.4">
      <c r="O11090" s="4"/>
      <c r="P11090" s="4"/>
      <c r="V11090" s="4"/>
      <c r="W11090" s="4"/>
      <c r="AG11090" s="9"/>
      <c r="AT11090" s="4"/>
      <c r="AU11090" s="4"/>
      <c r="BA11090" s="4"/>
      <c r="BB11090" s="4"/>
    </row>
    <row r="11091" spans="15:54" x14ac:dyDescent="0.4">
      <c r="O11091" s="4"/>
      <c r="P11091" s="4"/>
      <c r="V11091" s="4"/>
      <c r="W11091" s="4"/>
      <c r="AG11091" s="9"/>
      <c r="AT11091" s="4"/>
      <c r="AU11091" s="4"/>
      <c r="BA11091" s="4"/>
      <c r="BB11091" s="4"/>
    </row>
    <row r="11092" spans="15:54" x14ac:dyDescent="0.4">
      <c r="O11092" s="4"/>
      <c r="P11092" s="4"/>
      <c r="V11092" s="4"/>
      <c r="W11092" s="4"/>
      <c r="AG11092" s="9"/>
      <c r="AT11092" s="4"/>
      <c r="AU11092" s="4"/>
      <c r="BA11092" s="4"/>
      <c r="BB11092" s="4"/>
    </row>
    <row r="11093" spans="15:54" x14ac:dyDescent="0.4">
      <c r="O11093" s="4"/>
      <c r="P11093" s="4"/>
      <c r="V11093" s="4"/>
      <c r="W11093" s="4"/>
      <c r="AG11093" s="9"/>
      <c r="AT11093" s="4"/>
      <c r="AU11093" s="4"/>
      <c r="BA11093" s="4"/>
      <c r="BB11093" s="4"/>
    </row>
    <row r="11094" spans="15:54" x14ac:dyDescent="0.4">
      <c r="O11094" s="4"/>
      <c r="P11094" s="4"/>
      <c r="V11094" s="4"/>
      <c r="W11094" s="4"/>
      <c r="AG11094" s="9"/>
      <c r="AT11094" s="4"/>
      <c r="AU11094" s="4"/>
      <c r="BA11094" s="4"/>
      <c r="BB11094" s="4"/>
    </row>
    <row r="11095" spans="15:54" x14ac:dyDescent="0.4">
      <c r="O11095" s="4"/>
      <c r="P11095" s="4"/>
      <c r="V11095" s="4"/>
      <c r="W11095" s="4"/>
      <c r="AG11095" s="9"/>
      <c r="AT11095" s="4"/>
      <c r="AU11095" s="4"/>
      <c r="BA11095" s="4"/>
      <c r="BB11095" s="4"/>
    </row>
    <row r="11096" spans="15:54" x14ac:dyDescent="0.4">
      <c r="O11096" s="4"/>
      <c r="P11096" s="4"/>
      <c r="V11096" s="4"/>
      <c r="W11096" s="4"/>
      <c r="AG11096" s="9"/>
      <c r="AT11096" s="4"/>
      <c r="AU11096" s="4"/>
      <c r="BA11096" s="4"/>
      <c r="BB11096" s="4"/>
    </row>
    <row r="11097" spans="15:54" x14ac:dyDescent="0.4">
      <c r="O11097" s="4"/>
      <c r="P11097" s="4"/>
      <c r="V11097" s="4"/>
      <c r="W11097" s="4"/>
      <c r="AG11097" s="9"/>
      <c r="AT11097" s="4"/>
      <c r="AU11097" s="4"/>
      <c r="BA11097" s="4"/>
      <c r="BB11097" s="4"/>
    </row>
    <row r="11098" spans="15:54" x14ac:dyDescent="0.4">
      <c r="O11098" s="4"/>
      <c r="P11098" s="4"/>
      <c r="V11098" s="4"/>
      <c r="W11098" s="4"/>
      <c r="AG11098" s="9"/>
      <c r="AT11098" s="4"/>
      <c r="AU11098" s="4"/>
      <c r="BA11098" s="4"/>
      <c r="BB11098" s="4"/>
    </row>
    <row r="11099" spans="15:54" x14ac:dyDescent="0.4">
      <c r="O11099" s="4"/>
      <c r="P11099" s="4"/>
      <c r="V11099" s="4"/>
      <c r="W11099" s="4"/>
      <c r="AG11099" s="9"/>
      <c r="AT11099" s="4"/>
      <c r="AU11099" s="4"/>
      <c r="BA11099" s="4"/>
      <c r="BB11099" s="4"/>
    </row>
    <row r="11100" spans="15:54" x14ac:dyDescent="0.4">
      <c r="O11100" s="4"/>
      <c r="P11100" s="4"/>
      <c r="V11100" s="4"/>
      <c r="W11100" s="4"/>
      <c r="AG11100" s="9"/>
      <c r="AT11100" s="4"/>
      <c r="AU11100" s="4"/>
      <c r="BA11100" s="4"/>
      <c r="BB11100" s="4"/>
    </row>
    <row r="11101" spans="15:54" x14ac:dyDescent="0.4">
      <c r="O11101" s="4"/>
      <c r="P11101" s="4"/>
      <c r="V11101" s="4"/>
      <c r="W11101" s="4"/>
      <c r="AG11101" s="9"/>
      <c r="AT11101" s="4"/>
      <c r="AU11101" s="4"/>
      <c r="BA11101" s="4"/>
      <c r="BB11101" s="4"/>
    </row>
    <row r="11102" spans="15:54" x14ac:dyDescent="0.4">
      <c r="O11102" s="4"/>
      <c r="P11102" s="4"/>
      <c r="V11102" s="4"/>
      <c r="W11102" s="4"/>
      <c r="AG11102" s="9"/>
      <c r="AT11102" s="4"/>
      <c r="AU11102" s="4"/>
      <c r="BA11102" s="4"/>
      <c r="BB11102" s="4"/>
    </row>
    <row r="11103" spans="15:54" x14ac:dyDescent="0.4">
      <c r="O11103" s="4"/>
      <c r="P11103" s="4"/>
      <c r="V11103" s="4"/>
      <c r="W11103" s="4"/>
      <c r="AG11103" s="9"/>
      <c r="AT11103" s="4"/>
      <c r="AU11103" s="4"/>
      <c r="BA11103" s="4"/>
      <c r="BB11103" s="4"/>
    </row>
    <row r="11104" spans="15:54" x14ac:dyDescent="0.4">
      <c r="O11104" s="4"/>
      <c r="P11104" s="4"/>
      <c r="V11104" s="4"/>
      <c r="W11104" s="4"/>
      <c r="AG11104" s="9"/>
      <c r="AT11104" s="4"/>
      <c r="AU11104" s="4"/>
      <c r="BA11104" s="4"/>
      <c r="BB11104" s="4"/>
    </row>
    <row r="11105" spans="15:54" x14ac:dyDescent="0.4">
      <c r="O11105" s="4"/>
      <c r="P11105" s="4"/>
      <c r="V11105" s="4"/>
      <c r="W11105" s="4"/>
      <c r="AG11105" s="9"/>
      <c r="AT11105" s="4"/>
      <c r="AU11105" s="4"/>
      <c r="BA11105" s="4"/>
      <c r="BB11105" s="4"/>
    </row>
    <row r="11106" spans="15:54" x14ac:dyDescent="0.4">
      <c r="O11106" s="4"/>
      <c r="P11106" s="4"/>
      <c r="V11106" s="4"/>
      <c r="W11106" s="4"/>
      <c r="AG11106" s="9"/>
      <c r="AT11106" s="4"/>
      <c r="AU11106" s="4"/>
      <c r="BA11106" s="4"/>
      <c r="BB11106" s="4"/>
    </row>
    <row r="11107" spans="15:54" x14ac:dyDescent="0.4">
      <c r="O11107" s="4"/>
      <c r="P11107" s="4"/>
      <c r="V11107" s="4"/>
      <c r="W11107" s="4"/>
      <c r="AG11107" s="9"/>
      <c r="AT11107" s="4"/>
      <c r="AU11107" s="4"/>
      <c r="BA11107" s="4"/>
      <c r="BB11107" s="4"/>
    </row>
    <row r="11108" spans="15:54" x14ac:dyDescent="0.4">
      <c r="O11108" s="4"/>
      <c r="P11108" s="4"/>
      <c r="V11108" s="4"/>
      <c r="W11108" s="4"/>
      <c r="AG11108" s="9"/>
      <c r="AT11108" s="4"/>
      <c r="AU11108" s="4"/>
      <c r="BA11108" s="4"/>
      <c r="BB11108" s="4"/>
    </row>
    <row r="11109" spans="15:54" x14ac:dyDescent="0.4">
      <c r="O11109" s="4"/>
      <c r="P11109" s="4"/>
      <c r="V11109" s="4"/>
      <c r="W11109" s="4"/>
      <c r="AG11109" s="9"/>
      <c r="AT11109" s="4"/>
      <c r="AU11109" s="4"/>
      <c r="BA11109" s="4"/>
      <c r="BB11109" s="4"/>
    </row>
    <row r="11110" spans="15:54" x14ac:dyDescent="0.4">
      <c r="O11110" s="4"/>
      <c r="P11110" s="4"/>
      <c r="V11110" s="4"/>
      <c r="W11110" s="4"/>
      <c r="AG11110" s="9"/>
      <c r="AT11110" s="4"/>
      <c r="AU11110" s="4"/>
      <c r="BA11110" s="4"/>
      <c r="BB11110" s="4"/>
    </row>
    <row r="11111" spans="15:54" x14ac:dyDescent="0.4">
      <c r="O11111" s="4"/>
      <c r="P11111" s="4"/>
      <c r="V11111" s="4"/>
      <c r="W11111" s="4"/>
      <c r="AG11111" s="9"/>
      <c r="AT11111" s="4"/>
      <c r="AU11111" s="4"/>
      <c r="BA11111" s="4"/>
      <c r="BB11111" s="4"/>
    </row>
    <row r="11112" spans="15:54" x14ac:dyDescent="0.4">
      <c r="O11112" s="4"/>
      <c r="P11112" s="4"/>
      <c r="V11112" s="4"/>
      <c r="W11112" s="4"/>
      <c r="AG11112" s="9"/>
      <c r="AT11112" s="4"/>
      <c r="AU11112" s="4"/>
      <c r="BA11112" s="4"/>
      <c r="BB11112" s="4"/>
    </row>
    <row r="11113" spans="15:54" x14ac:dyDescent="0.4">
      <c r="O11113" s="4"/>
      <c r="P11113" s="4"/>
      <c r="V11113" s="4"/>
      <c r="W11113" s="4"/>
      <c r="AG11113" s="9"/>
      <c r="AT11113" s="4"/>
      <c r="AU11113" s="4"/>
      <c r="BA11113" s="4"/>
      <c r="BB11113" s="4"/>
    </row>
    <row r="11114" spans="15:54" x14ac:dyDescent="0.4">
      <c r="O11114" s="4"/>
      <c r="P11114" s="4"/>
      <c r="V11114" s="4"/>
      <c r="W11114" s="4"/>
      <c r="AG11114" s="9"/>
      <c r="AT11114" s="4"/>
      <c r="AU11114" s="4"/>
      <c r="BA11114" s="4"/>
      <c r="BB11114" s="4"/>
    </row>
    <row r="11115" spans="15:54" x14ac:dyDescent="0.4">
      <c r="O11115" s="4"/>
      <c r="P11115" s="4"/>
      <c r="V11115" s="4"/>
      <c r="W11115" s="4"/>
      <c r="AG11115" s="9"/>
      <c r="AT11115" s="4"/>
      <c r="AU11115" s="4"/>
      <c r="BA11115" s="4"/>
      <c r="BB11115" s="4"/>
    </row>
    <row r="11116" spans="15:54" x14ac:dyDescent="0.4">
      <c r="O11116" s="4"/>
      <c r="P11116" s="4"/>
      <c r="V11116" s="4"/>
      <c r="W11116" s="4"/>
      <c r="AG11116" s="9"/>
      <c r="AT11116" s="4"/>
      <c r="AU11116" s="4"/>
      <c r="BA11116" s="4"/>
      <c r="BB11116" s="4"/>
    </row>
    <row r="11117" spans="15:54" x14ac:dyDescent="0.4">
      <c r="O11117" s="4"/>
      <c r="P11117" s="4"/>
      <c r="V11117" s="4"/>
      <c r="W11117" s="4"/>
      <c r="AG11117" s="9"/>
      <c r="AT11117" s="4"/>
      <c r="AU11117" s="4"/>
      <c r="BA11117" s="4"/>
      <c r="BB11117" s="4"/>
    </row>
    <row r="11118" spans="15:54" x14ac:dyDescent="0.4">
      <c r="O11118" s="4"/>
      <c r="P11118" s="4"/>
      <c r="V11118" s="4"/>
      <c r="W11118" s="4"/>
      <c r="AG11118" s="9"/>
      <c r="AT11118" s="4"/>
      <c r="AU11118" s="4"/>
      <c r="BA11118" s="4"/>
      <c r="BB11118" s="4"/>
    </row>
    <row r="11119" spans="15:54" x14ac:dyDescent="0.4">
      <c r="O11119" s="4"/>
      <c r="P11119" s="4"/>
      <c r="V11119" s="4"/>
      <c r="W11119" s="4"/>
      <c r="AG11119" s="9"/>
      <c r="AT11119" s="4"/>
      <c r="AU11119" s="4"/>
      <c r="BA11119" s="4"/>
      <c r="BB11119" s="4"/>
    </row>
    <row r="11120" spans="15:54" x14ac:dyDescent="0.4">
      <c r="O11120" s="4"/>
      <c r="P11120" s="4"/>
      <c r="V11120" s="4"/>
      <c r="W11120" s="4"/>
      <c r="AG11120" s="9"/>
      <c r="AT11120" s="4"/>
      <c r="AU11120" s="4"/>
      <c r="BA11120" s="4"/>
      <c r="BB11120" s="4"/>
    </row>
    <row r="11121" spans="15:54" x14ac:dyDescent="0.4">
      <c r="O11121" s="4"/>
      <c r="P11121" s="4"/>
      <c r="V11121" s="4"/>
      <c r="W11121" s="4"/>
      <c r="AG11121" s="9"/>
      <c r="AT11121" s="4"/>
      <c r="AU11121" s="4"/>
      <c r="BA11121" s="4"/>
      <c r="BB11121" s="4"/>
    </row>
    <row r="11122" spans="15:54" x14ac:dyDescent="0.4">
      <c r="O11122" s="4"/>
      <c r="P11122" s="4"/>
      <c r="V11122" s="4"/>
      <c r="W11122" s="4"/>
      <c r="AG11122" s="9"/>
      <c r="AT11122" s="4"/>
      <c r="AU11122" s="4"/>
      <c r="BA11122" s="4"/>
      <c r="BB11122" s="4"/>
    </row>
    <row r="11123" spans="15:54" x14ac:dyDescent="0.4">
      <c r="O11123" s="4"/>
      <c r="P11123" s="4"/>
      <c r="V11123" s="4"/>
      <c r="W11123" s="4"/>
      <c r="AT11123" s="4"/>
      <c r="AU11123" s="4"/>
      <c r="BA11123" s="4"/>
      <c r="BB11123" s="4"/>
    </row>
    <row r="11124" spans="15:54" x14ac:dyDescent="0.4">
      <c r="O11124" s="4"/>
      <c r="P11124" s="4"/>
      <c r="V11124" s="4"/>
      <c r="W11124" s="4"/>
      <c r="AG11124" s="9"/>
      <c r="AT11124" s="4"/>
      <c r="AU11124" s="4"/>
      <c r="BA11124" s="4"/>
      <c r="BB11124" s="4"/>
    </row>
    <row r="11125" spans="15:54" x14ac:dyDescent="0.4">
      <c r="O11125" s="4"/>
      <c r="P11125" s="4"/>
      <c r="V11125" s="4"/>
      <c r="W11125" s="4"/>
      <c r="AG11125" s="9"/>
      <c r="AT11125" s="4"/>
      <c r="AU11125" s="4"/>
      <c r="BA11125" s="4"/>
      <c r="BB11125" s="4"/>
    </row>
    <row r="11126" spans="15:54" x14ac:dyDescent="0.4">
      <c r="O11126" s="4"/>
      <c r="P11126" s="4"/>
      <c r="V11126" s="4"/>
      <c r="W11126" s="4"/>
      <c r="AG11126" s="9"/>
      <c r="AT11126" s="4"/>
      <c r="AU11126" s="4"/>
      <c r="BA11126" s="4"/>
      <c r="BB11126" s="4"/>
    </row>
    <row r="11127" spans="15:54" x14ac:dyDescent="0.4">
      <c r="O11127" s="4"/>
      <c r="P11127" s="4"/>
      <c r="V11127" s="4"/>
      <c r="W11127" s="4"/>
      <c r="AG11127" s="9"/>
      <c r="AT11127" s="4"/>
      <c r="AU11127" s="4"/>
      <c r="BA11127" s="4"/>
      <c r="BB11127" s="4"/>
    </row>
    <row r="11128" spans="15:54" x14ac:dyDescent="0.4">
      <c r="O11128" s="4"/>
      <c r="P11128" s="4"/>
      <c r="V11128" s="4"/>
      <c r="W11128" s="4"/>
      <c r="AG11128" s="9"/>
      <c r="AT11128" s="4"/>
      <c r="AU11128" s="4"/>
      <c r="BA11128" s="4"/>
      <c r="BB11128" s="4"/>
    </row>
    <row r="11129" spans="15:54" x14ac:dyDescent="0.4">
      <c r="O11129" s="4"/>
      <c r="P11129" s="4"/>
      <c r="V11129" s="4"/>
      <c r="W11129" s="4"/>
      <c r="AG11129" s="9"/>
      <c r="AT11129" s="4"/>
      <c r="AU11129" s="4"/>
      <c r="BA11129" s="4"/>
      <c r="BB11129" s="4"/>
    </row>
    <row r="11130" spans="15:54" x14ac:dyDescent="0.4">
      <c r="O11130" s="4"/>
      <c r="P11130" s="4"/>
      <c r="V11130" s="4"/>
      <c r="W11130" s="4"/>
      <c r="AG11130" s="9"/>
      <c r="AT11130" s="4"/>
      <c r="AU11130" s="4"/>
      <c r="BA11130" s="4"/>
      <c r="BB11130" s="4"/>
    </row>
    <row r="11131" spans="15:54" x14ac:dyDescent="0.4">
      <c r="O11131" s="4"/>
      <c r="P11131" s="4"/>
      <c r="V11131" s="4"/>
      <c r="W11131" s="4"/>
      <c r="AG11131" s="9"/>
      <c r="AT11131" s="4"/>
      <c r="AU11131" s="4"/>
      <c r="BA11131" s="4"/>
      <c r="BB11131" s="4"/>
    </row>
    <row r="11132" spans="15:54" x14ac:dyDescent="0.4">
      <c r="O11132" s="4"/>
      <c r="P11132" s="4"/>
      <c r="V11132" s="4"/>
      <c r="W11132" s="4"/>
      <c r="AG11132" s="9"/>
      <c r="AT11132" s="4"/>
      <c r="AU11132" s="4"/>
      <c r="BA11132" s="4"/>
      <c r="BB11132" s="4"/>
    </row>
    <row r="11133" spans="15:54" x14ac:dyDescent="0.4">
      <c r="O11133" s="4"/>
      <c r="P11133" s="4"/>
      <c r="V11133" s="4"/>
      <c r="W11133" s="4"/>
      <c r="AG11133" s="9"/>
      <c r="AT11133" s="4"/>
      <c r="AU11133" s="4"/>
      <c r="BA11133" s="4"/>
      <c r="BB11133" s="4"/>
    </row>
    <row r="11134" spans="15:54" x14ac:dyDescent="0.4">
      <c r="O11134" s="4"/>
      <c r="P11134" s="4"/>
      <c r="V11134" s="4"/>
      <c r="W11134" s="4"/>
      <c r="AG11134" s="9"/>
      <c r="AT11134" s="4"/>
      <c r="AU11134" s="4"/>
      <c r="BA11134" s="4"/>
      <c r="BB11134" s="4"/>
    </row>
    <row r="11135" spans="15:54" x14ac:dyDescent="0.4">
      <c r="O11135" s="4"/>
      <c r="P11135" s="4"/>
      <c r="V11135" s="4"/>
      <c r="W11135" s="4"/>
      <c r="AG11135" s="9"/>
      <c r="AT11135" s="4"/>
      <c r="AU11135" s="4"/>
      <c r="BA11135" s="4"/>
      <c r="BB11135" s="4"/>
    </row>
    <row r="11136" spans="15:54" x14ac:dyDescent="0.4">
      <c r="O11136" s="4"/>
      <c r="P11136" s="4"/>
      <c r="V11136" s="4"/>
      <c r="W11136" s="4"/>
      <c r="AG11136" s="9"/>
      <c r="AT11136" s="4"/>
      <c r="AU11136" s="4"/>
      <c r="BA11136" s="4"/>
      <c r="BB11136" s="4"/>
    </row>
    <row r="11137" spans="15:54" x14ac:dyDescent="0.4">
      <c r="O11137" s="4"/>
      <c r="P11137" s="4"/>
      <c r="V11137" s="4"/>
      <c r="W11137" s="4"/>
      <c r="AG11137" s="9"/>
      <c r="AT11137" s="4"/>
      <c r="AU11137" s="4"/>
      <c r="BA11137" s="4"/>
      <c r="BB11137" s="4"/>
    </row>
    <row r="11138" spans="15:54" x14ac:dyDescent="0.4">
      <c r="O11138" s="4"/>
      <c r="P11138" s="4"/>
      <c r="V11138" s="4"/>
      <c r="W11138" s="4"/>
      <c r="AG11138" s="9"/>
      <c r="AT11138" s="4"/>
      <c r="AU11138" s="4"/>
      <c r="BA11138" s="4"/>
      <c r="BB11138" s="4"/>
    </row>
    <row r="11139" spans="15:54" x14ac:dyDescent="0.4">
      <c r="O11139" s="4"/>
      <c r="P11139" s="4"/>
      <c r="V11139" s="4"/>
      <c r="W11139" s="4"/>
      <c r="AG11139" s="9"/>
      <c r="AT11139" s="4"/>
      <c r="AU11139" s="4"/>
      <c r="BA11139" s="4"/>
      <c r="BB11139" s="4"/>
    </row>
    <row r="11140" spans="15:54" x14ac:dyDescent="0.4">
      <c r="O11140" s="4"/>
      <c r="P11140" s="4"/>
      <c r="V11140" s="4"/>
      <c r="W11140" s="4"/>
      <c r="AG11140" s="9"/>
      <c r="AT11140" s="4"/>
      <c r="AU11140" s="4"/>
      <c r="BA11140" s="4"/>
      <c r="BB11140" s="4"/>
    </row>
    <row r="11141" spans="15:54" x14ac:dyDescent="0.4">
      <c r="O11141" s="4"/>
      <c r="P11141" s="4"/>
      <c r="V11141" s="4"/>
      <c r="W11141" s="4"/>
      <c r="AG11141" s="9"/>
      <c r="AT11141" s="4"/>
      <c r="AU11141" s="4"/>
      <c r="BA11141" s="4"/>
      <c r="BB11141" s="4"/>
    </row>
    <row r="11142" spans="15:54" x14ac:dyDescent="0.4">
      <c r="O11142" s="4"/>
      <c r="P11142" s="4"/>
      <c r="V11142" s="4"/>
      <c r="W11142" s="4"/>
      <c r="AG11142" s="9"/>
      <c r="AT11142" s="4"/>
      <c r="AU11142" s="4"/>
      <c r="BA11142" s="4"/>
      <c r="BB11142" s="4"/>
    </row>
    <row r="11143" spans="15:54" x14ac:dyDescent="0.4">
      <c r="O11143" s="4"/>
      <c r="P11143" s="4"/>
      <c r="V11143" s="4"/>
      <c r="W11143" s="4"/>
      <c r="AT11143" s="4"/>
      <c r="AU11143" s="4"/>
      <c r="BA11143" s="4"/>
      <c r="BB11143" s="4"/>
    </row>
    <row r="11144" spans="15:54" x14ac:dyDescent="0.4">
      <c r="O11144" s="4"/>
      <c r="P11144" s="4"/>
      <c r="V11144" s="4"/>
      <c r="W11144" s="4"/>
      <c r="AG11144" s="9"/>
      <c r="AT11144" s="4"/>
      <c r="AU11144" s="4"/>
      <c r="BA11144" s="4"/>
      <c r="BB11144" s="4"/>
    </row>
    <row r="11145" spans="15:54" x14ac:dyDescent="0.4">
      <c r="O11145" s="4"/>
      <c r="P11145" s="4"/>
      <c r="V11145" s="4"/>
      <c r="W11145" s="4"/>
      <c r="AG11145" s="9"/>
      <c r="AT11145" s="4"/>
      <c r="AU11145" s="4"/>
      <c r="BA11145" s="4"/>
      <c r="BB11145" s="4"/>
    </row>
    <row r="11146" spans="15:54" x14ac:dyDescent="0.4">
      <c r="O11146" s="4"/>
      <c r="P11146" s="4"/>
      <c r="V11146" s="4"/>
      <c r="W11146" s="4"/>
      <c r="AG11146" s="9"/>
      <c r="AT11146" s="4"/>
      <c r="AU11146" s="4"/>
      <c r="BA11146" s="4"/>
      <c r="BB11146" s="4"/>
    </row>
    <row r="11147" spans="15:54" x14ac:dyDescent="0.4">
      <c r="O11147" s="4"/>
      <c r="P11147" s="4"/>
      <c r="V11147" s="4"/>
      <c r="W11147" s="4"/>
      <c r="AG11147" s="9"/>
      <c r="AT11147" s="4"/>
      <c r="AU11147" s="4"/>
      <c r="BA11147" s="4"/>
      <c r="BB11147" s="4"/>
    </row>
    <row r="11148" spans="15:54" x14ac:dyDescent="0.4">
      <c r="O11148" s="4"/>
      <c r="P11148" s="4"/>
      <c r="V11148" s="4"/>
      <c r="W11148" s="4"/>
      <c r="AG11148" s="9"/>
      <c r="AT11148" s="4"/>
      <c r="AU11148" s="4"/>
      <c r="BA11148" s="4"/>
      <c r="BB11148" s="4"/>
    </row>
    <row r="11149" spans="15:54" x14ac:dyDescent="0.4">
      <c r="O11149" s="4"/>
      <c r="P11149" s="4"/>
      <c r="V11149" s="4"/>
      <c r="W11149" s="4"/>
      <c r="AG11149" s="9"/>
      <c r="AT11149" s="4"/>
      <c r="AU11149" s="4"/>
      <c r="BA11149" s="4"/>
      <c r="BB11149" s="4"/>
    </row>
    <row r="11150" spans="15:54" x14ac:dyDescent="0.4">
      <c r="O11150" s="4"/>
      <c r="P11150" s="4"/>
      <c r="V11150" s="4"/>
      <c r="W11150" s="4"/>
      <c r="AG11150" s="9"/>
      <c r="AT11150" s="4"/>
      <c r="AU11150" s="4"/>
      <c r="BA11150" s="4"/>
      <c r="BB11150" s="4"/>
    </row>
    <row r="11151" spans="15:54" x14ac:dyDescent="0.4">
      <c r="O11151" s="4"/>
      <c r="P11151" s="4"/>
      <c r="V11151" s="4"/>
      <c r="W11151" s="4"/>
      <c r="AG11151" s="9"/>
      <c r="AT11151" s="4"/>
      <c r="AU11151" s="4"/>
      <c r="BA11151" s="4"/>
      <c r="BB11151" s="4"/>
    </row>
    <row r="11152" spans="15:54" x14ac:dyDescent="0.4">
      <c r="O11152" s="4"/>
      <c r="P11152" s="4"/>
      <c r="V11152" s="4"/>
      <c r="W11152" s="4"/>
      <c r="AG11152" s="9"/>
      <c r="AT11152" s="4"/>
      <c r="AU11152" s="4"/>
      <c r="BA11152" s="4"/>
      <c r="BB11152" s="4"/>
    </row>
    <row r="11153" spans="15:54" x14ac:dyDescent="0.4">
      <c r="O11153" s="4"/>
      <c r="P11153" s="4"/>
      <c r="V11153" s="4"/>
      <c r="W11153" s="4"/>
      <c r="AG11153" s="9"/>
      <c r="AT11153" s="4"/>
      <c r="AU11153" s="4"/>
      <c r="BA11153" s="4"/>
      <c r="BB11153" s="4"/>
    </row>
    <row r="11154" spans="15:54" x14ac:dyDescent="0.4">
      <c r="O11154" s="4"/>
      <c r="P11154" s="4"/>
      <c r="V11154" s="4"/>
      <c r="W11154" s="4"/>
      <c r="AG11154" s="9"/>
      <c r="AT11154" s="4"/>
      <c r="AU11154" s="4"/>
      <c r="BA11154" s="4"/>
      <c r="BB11154" s="4"/>
    </row>
    <row r="11155" spans="15:54" x14ac:dyDescent="0.4">
      <c r="O11155" s="4"/>
      <c r="P11155" s="4"/>
      <c r="V11155" s="4"/>
      <c r="W11155" s="4"/>
      <c r="AG11155" s="9"/>
      <c r="AT11155" s="4"/>
      <c r="AU11155" s="4"/>
      <c r="BA11155" s="4"/>
      <c r="BB11155" s="4"/>
    </row>
    <row r="11156" spans="15:54" x14ac:dyDescent="0.4">
      <c r="O11156" s="4"/>
      <c r="P11156" s="4"/>
      <c r="V11156" s="4"/>
      <c r="W11156" s="4"/>
      <c r="AG11156" s="9"/>
      <c r="AT11156" s="4"/>
      <c r="AU11156" s="4"/>
      <c r="BA11156" s="4"/>
      <c r="BB11156" s="4"/>
    </row>
    <row r="11157" spans="15:54" x14ac:dyDescent="0.4">
      <c r="O11157" s="4"/>
      <c r="P11157" s="4"/>
      <c r="V11157" s="4"/>
      <c r="W11157" s="4"/>
      <c r="AG11157" s="9"/>
      <c r="AT11157" s="4"/>
      <c r="AU11157" s="4"/>
      <c r="BA11157" s="4"/>
      <c r="BB11157" s="4"/>
    </row>
    <row r="11158" spans="15:54" x14ac:dyDescent="0.4">
      <c r="O11158" s="4"/>
      <c r="P11158" s="4"/>
      <c r="V11158" s="4"/>
      <c r="W11158" s="4"/>
      <c r="AG11158" s="9"/>
      <c r="AT11158" s="4"/>
      <c r="AU11158" s="4"/>
      <c r="BA11158" s="4"/>
      <c r="BB11158" s="4"/>
    </row>
    <row r="11159" spans="15:54" x14ac:dyDescent="0.4">
      <c r="O11159" s="4"/>
      <c r="P11159" s="4"/>
      <c r="V11159" s="4"/>
      <c r="W11159" s="4"/>
      <c r="AG11159" s="9"/>
      <c r="AT11159" s="4"/>
      <c r="AU11159" s="4"/>
      <c r="BA11159" s="4"/>
      <c r="BB11159" s="4"/>
    </row>
    <row r="11160" spans="15:54" x14ac:dyDescent="0.4">
      <c r="O11160" s="4"/>
      <c r="P11160" s="4"/>
      <c r="V11160" s="4"/>
      <c r="W11160" s="4"/>
      <c r="AG11160" s="9"/>
      <c r="AT11160" s="4"/>
      <c r="AU11160" s="4"/>
      <c r="BA11160" s="4"/>
      <c r="BB11160" s="4"/>
    </row>
    <row r="11161" spans="15:54" x14ac:dyDescent="0.4">
      <c r="O11161" s="4"/>
      <c r="P11161" s="4"/>
      <c r="V11161" s="4"/>
      <c r="W11161" s="4"/>
      <c r="AG11161" s="9"/>
      <c r="AT11161" s="4"/>
      <c r="AU11161" s="4"/>
      <c r="BA11161" s="4"/>
      <c r="BB11161" s="4"/>
    </row>
    <row r="11162" spans="15:54" x14ac:dyDescent="0.4">
      <c r="O11162" s="4"/>
      <c r="P11162" s="4"/>
      <c r="V11162" s="4"/>
      <c r="W11162" s="4"/>
      <c r="AG11162" s="9"/>
      <c r="AT11162" s="4"/>
      <c r="AU11162" s="4"/>
      <c r="BA11162" s="4"/>
      <c r="BB11162" s="4"/>
    </row>
    <row r="11163" spans="15:54" x14ac:dyDescent="0.4">
      <c r="O11163" s="4"/>
      <c r="P11163" s="4"/>
      <c r="V11163" s="4"/>
      <c r="W11163" s="4"/>
      <c r="AG11163" s="9"/>
      <c r="AT11163" s="4"/>
      <c r="AU11163" s="4"/>
      <c r="BA11163" s="4"/>
      <c r="BB11163" s="4"/>
    </row>
    <row r="11164" spans="15:54" x14ac:dyDescent="0.4">
      <c r="O11164" s="4"/>
      <c r="P11164" s="4"/>
      <c r="V11164" s="4"/>
      <c r="W11164" s="4"/>
      <c r="AG11164" s="9"/>
      <c r="AT11164" s="4"/>
      <c r="AU11164" s="4"/>
      <c r="BA11164" s="4"/>
      <c r="BB11164" s="4"/>
    </row>
    <row r="11165" spans="15:54" x14ac:dyDescent="0.4">
      <c r="O11165" s="4"/>
      <c r="P11165" s="4"/>
      <c r="V11165" s="4"/>
      <c r="W11165" s="4"/>
      <c r="AG11165" s="9"/>
      <c r="AT11165" s="4"/>
      <c r="AU11165" s="4"/>
      <c r="BA11165" s="4"/>
      <c r="BB11165" s="4"/>
    </row>
    <row r="11166" spans="15:54" x14ac:dyDescent="0.4">
      <c r="O11166" s="4"/>
      <c r="P11166" s="4"/>
      <c r="V11166" s="4"/>
      <c r="W11166" s="4"/>
      <c r="AG11166" s="9"/>
      <c r="AT11166" s="4"/>
      <c r="AU11166" s="4"/>
      <c r="BA11166" s="4"/>
      <c r="BB11166" s="4"/>
    </row>
    <row r="11167" spans="15:54" x14ac:dyDescent="0.4">
      <c r="O11167" s="4"/>
      <c r="P11167" s="4"/>
      <c r="V11167" s="4"/>
      <c r="W11167" s="4"/>
      <c r="AG11167" s="9"/>
      <c r="AT11167" s="4"/>
      <c r="AU11167" s="4"/>
      <c r="BA11167" s="4"/>
      <c r="BB11167" s="4"/>
    </row>
    <row r="11168" spans="15:54" x14ac:dyDescent="0.4">
      <c r="O11168" s="4"/>
      <c r="P11168" s="4"/>
      <c r="V11168" s="4"/>
      <c r="W11168" s="4"/>
      <c r="AG11168" s="9"/>
      <c r="AT11168" s="4"/>
      <c r="AU11168" s="4"/>
      <c r="BA11168" s="4"/>
      <c r="BB11168" s="4"/>
    </row>
    <row r="11169" spans="15:54" x14ac:dyDescent="0.4">
      <c r="O11169" s="4"/>
      <c r="P11169" s="4"/>
      <c r="V11169" s="4"/>
      <c r="W11169" s="4"/>
      <c r="AG11169" s="9"/>
      <c r="AT11169" s="4"/>
      <c r="AU11169" s="4"/>
      <c r="BA11169" s="4"/>
      <c r="BB11169" s="4"/>
    </row>
    <row r="11170" spans="15:54" x14ac:dyDescent="0.4">
      <c r="O11170" s="4"/>
      <c r="P11170" s="4"/>
      <c r="V11170" s="4"/>
      <c r="W11170" s="4"/>
      <c r="AG11170" s="9"/>
      <c r="AT11170" s="4"/>
      <c r="AU11170" s="4"/>
      <c r="BA11170" s="4"/>
      <c r="BB11170" s="4"/>
    </row>
    <row r="11171" spans="15:54" x14ac:dyDescent="0.4">
      <c r="O11171" s="4"/>
      <c r="P11171" s="4"/>
      <c r="V11171" s="4"/>
      <c r="W11171" s="4"/>
      <c r="AG11171" s="9"/>
      <c r="AT11171" s="4"/>
      <c r="AU11171" s="4"/>
      <c r="BA11171" s="4"/>
      <c r="BB11171" s="4"/>
    </row>
    <row r="11172" spans="15:54" x14ac:dyDescent="0.4">
      <c r="O11172" s="4"/>
      <c r="P11172" s="4"/>
      <c r="V11172" s="4"/>
      <c r="W11172" s="4"/>
      <c r="AG11172" s="9"/>
      <c r="AT11172" s="4"/>
      <c r="AU11172" s="4"/>
      <c r="BA11172" s="4"/>
      <c r="BB11172" s="4"/>
    </row>
    <row r="11173" spans="15:54" x14ac:dyDescent="0.4">
      <c r="O11173" s="4"/>
      <c r="P11173" s="4"/>
      <c r="V11173" s="4"/>
      <c r="W11173" s="4"/>
      <c r="AG11173" s="9"/>
      <c r="AT11173" s="4"/>
      <c r="AU11173" s="4"/>
      <c r="BA11173" s="4"/>
      <c r="BB11173" s="4"/>
    </row>
    <row r="11174" spans="15:54" x14ac:dyDescent="0.4">
      <c r="O11174" s="4"/>
      <c r="P11174" s="4"/>
      <c r="V11174" s="4"/>
      <c r="W11174" s="4"/>
      <c r="AG11174" s="9"/>
      <c r="AT11174" s="4"/>
      <c r="AU11174" s="4"/>
      <c r="BA11174" s="4"/>
      <c r="BB11174" s="4"/>
    </row>
    <row r="11175" spans="15:54" x14ac:dyDescent="0.4">
      <c r="O11175" s="4"/>
      <c r="P11175" s="4"/>
      <c r="V11175" s="4"/>
      <c r="W11175" s="4"/>
      <c r="AG11175" s="9"/>
      <c r="AT11175" s="4"/>
      <c r="AU11175" s="4"/>
      <c r="BA11175" s="4"/>
      <c r="BB11175" s="4"/>
    </row>
    <row r="11176" spans="15:54" x14ac:dyDescent="0.4">
      <c r="O11176" s="4"/>
      <c r="P11176" s="4"/>
      <c r="V11176" s="4"/>
      <c r="W11176" s="4"/>
      <c r="AG11176" s="9"/>
      <c r="AT11176" s="4"/>
      <c r="AU11176" s="4"/>
      <c r="BA11176" s="4"/>
      <c r="BB11176" s="4"/>
    </row>
    <row r="11177" spans="15:54" x14ac:dyDescent="0.4">
      <c r="O11177" s="4"/>
      <c r="P11177" s="4"/>
      <c r="V11177" s="4"/>
      <c r="W11177" s="4"/>
      <c r="AG11177" s="9"/>
      <c r="AT11177" s="4"/>
      <c r="AU11177" s="4"/>
      <c r="BA11177" s="4"/>
      <c r="BB11177" s="4"/>
    </row>
    <row r="11178" spans="15:54" x14ac:dyDescent="0.4">
      <c r="O11178" s="4"/>
      <c r="P11178" s="4"/>
      <c r="V11178" s="4"/>
      <c r="W11178" s="4"/>
      <c r="AG11178" s="9"/>
      <c r="AT11178" s="4"/>
      <c r="AU11178" s="4"/>
      <c r="BA11178" s="4"/>
      <c r="BB11178" s="4"/>
    </row>
    <row r="11179" spans="15:54" x14ac:dyDescent="0.4">
      <c r="O11179" s="4"/>
      <c r="P11179" s="4"/>
      <c r="V11179" s="4"/>
      <c r="W11179" s="4"/>
      <c r="AG11179" s="9"/>
      <c r="AT11179" s="4"/>
      <c r="AU11179" s="4"/>
      <c r="BA11179" s="4"/>
      <c r="BB11179" s="4"/>
    </row>
    <row r="11180" spans="15:54" x14ac:dyDescent="0.4">
      <c r="O11180" s="4"/>
      <c r="P11180" s="4"/>
      <c r="V11180" s="4"/>
      <c r="W11180" s="4"/>
      <c r="AG11180" s="9"/>
      <c r="AT11180" s="4"/>
      <c r="AU11180" s="4"/>
      <c r="BA11180" s="4"/>
      <c r="BB11180" s="4"/>
    </row>
    <row r="11181" spans="15:54" x14ac:dyDescent="0.4">
      <c r="O11181" s="4"/>
      <c r="P11181" s="4"/>
      <c r="V11181" s="4"/>
      <c r="W11181" s="4"/>
      <c r="AG11181" s="9"/>
      <c r="AT11181" s="4"/>
      <c r="AU11181" s="4"/>
      <c r="BA11181" s="4"/>
      <c r="BB11181" s="4"/>
    </row>
    <row r="11182" spans="15:54" x14ac:dyDescent="0.4">
      <c r="O11182" s="4"/>
      <c r="P11182" s="4"/>
      <c r="V11182" s="4"/>
      <c r="W11182" s="4"/>
      <c r="AG11182" s="9"/>
      <c r="AT11182" s="4"/>
      <c r="AU11182" s="4"/>
      <c r="BA11182" s="4"/>
      <c r="BB11182" s="4"/>
    </row>
    <row r="11183" spans="15:54" x14ac:dyDescent="0.4">
      <c r="O11183" s="4"/>
      <c r="P11183" s="4"/>
      <c r="V11183" s="4"/>
      <c r="W11183" s="4"/>
      <c r="AG11183" s="9"/>
      <c r="AT11183" s="4"/>
      <c r="AU11183" s="4"/>
      <c r="BA11183" s="4"/>
      <c r="BB11183" s="4"/>
    </row>
    <row r="11184" spans="15:54" x14ac:dyDescent="0.4">
      <c r="O11184" s="4"/>
      <c r="P11184" s="4"/>
      <c r="V11184" s="4"/>
      <c r="W11184" s="4"/>
      <c r="AG11184" s="9"/>
      <c r="AT11184" s="4"/>
      <c r="AU11184" s="4"/>
      <c r="BA11184" s="4"/>
      <c r="BB11184" s="4"/>
    </row>
    <row r="11185" spans="15:54" x14ac:dyDescent="0.4">
      <c r="O11185" s="4"/>
      <c r="P11185" s="4"/>
      <c r="V11185" s="4"/>
      <c r="W11185" s="4"/>
      <c r="AG11185" s="9"/>
      <c r="AT11185" s="4"/>
      <c r="AU11185" s="4"/>
      <c r="BA11185" s="4"/>
      <c r="BB11185" s="4"/>
    </row>
    <row r="11186" spans="15:54" x14ac:dyDescent="0.4">
      <c r="O11186" s="4"/>
      <c r="P11186" s="4"/>
      <c r="V11186" s="4"/>
      <c r="W11186" s="4"/>
      <c r="AG11186" s="9"/>
      <c r="AT11186" s="4"/>
      <c r="AU11186" s="4"/>
      <c r="BA11186" s="4"/>
      <c r="BB11186" s="4"/>
    </row>
    <row r="11187" spans="15:54" x14ac:dyDescent="0.4">
      <c r="O11187" s="4"/>
      <c r="P11187" s="4"/>
      <c r="V11187" s="4"/>
      <c r="W11187" s="4"/>
      <c r="AG11187" s="9"/>
      <c r="AT11187" s="4"/>
      <c r="AU11187" s="4"/>
      <c r="BA11187" s="4"/>
      <c r="BB11187" s="4"/>
    </row>
    <row r="11188" spans="15:54" x14ac:dyDescent="0.4">
      <c r="O11188" s="4"/>
      <c r="P11188" s="4"/>
      <c r="V11188" s="4"/>
      <c r="W11188" s="4"/>
      <c r="AG11188" s="9"/>
      <c r="AT11188" s="4"/>
      <c r="AU11188" s="4"/>
      <c r="BA11188" s="4"/>
      <c r="BB11188" s="4"/>
    </row>
    <row r="11189" spans="15:54" x14ac:dyDescent="0.4">
      <c r="O11189" s="4"/>
      <c r="P11189" s="4"/>
      <c r="V11189" s="4"/>
      <c r="W11189" s="4"/>
      <c r="AG11189" s="9"/>
      <c r="AT11189" s="4"/>
      <c r="AU11189" s="4"/>
      <c r="BA11189" s="4"/>
      <c r="BB11189" s="4"/>
    </row>
    <row r="11190" spans="15:54" x14ac:dyDescent="0.4">
      <c r="O11190" s="4"/>
      <c r="P11190" s="4"/>
      <c r="V11190" s="4"/>
      <c r="W11190" s="4"/>
      <c r="AG11190" s="9"/>
      <c r="AT11190" s="4"/>
      <c r="AU11190" s="4"/>
      <c r="BA11190" s="4"/>
      <c r="BB11190" s="4"/>
    </row>
    <row r="11191" spans="15:54" x14ac:dyDescent="0.4">
      <c r="O11191" s="4"/>
      <c r="P11191" s="4"/>
      <c r="V11191" s="4"/>
      <c r="W11191" s="4"/>
      <c r="AG11191" s="9"/>
      <c r="AT11191" s="4"/>
      <c r="AU11191" s="4"/>
      <c r="BA11191" s="4"/>
      <c r="BB11191" s="4"/>
    </row>
    <row r="11192" spans="15:54" x14ac:dyDescent="0.4">
      <c r="O11192" s="4"/>
      <c r="P11192" s="4"/>
      <c r="V11192" s="4"/>
      <c r="W11192" s="4"/>
      <c r="AG11192" s="9"/>
      <c r="AT11192" s="4"/>
      <c r="AU11192" s="4"/>
      <c r="BA11192" s="4"/>
      <c r="BB11192" s="4"/>
    </row>
    <row r="11193" spans="15:54" x14ac:dyDescent="0.4">
      <c r="O11193" s="4"/>
      <c r="P11193" s="4"/>
      <c r="V11193" s="4"/>
      <c r="W11193" s="4"/>
      <c r="AG11193" s="9"/>
      <c r="AT11193" s="4"/>
      <c r="AU11193" s="4"/>
      <c r="BA11193" s="4"/>
      <c r="BB11193" s="4"/>
    </row>
    <row r="11194" spans="15:54" x14ac:dyDescent="0.4">
      <c r="O11194" s="4"/>
      <c r="P11194" s="4"/>
      <c r="V11194" s="4"/>
      <c r="W11194" s="4"/>
      <c r="AG11194" s="9"/>
      <c r="AT11194" s="4"/>
      <c r="AU11194" s="4"/>
      <c r="BA11194" s="4"/>
      <c r="BB11194" s="4"/>
    </row>
    <row r="11195" spans="15:54" x14ac:dyDescent="0.4">
      <c r="O11195" s="4"/>
      <c r="P11195" s="4"/>
      <c r="V11195" s="4"/>
      <c r="W11195" s="4"/>
      <c r="AG11195" s="9"/>
      <c r="AT11195" s="4"/>
      <c r="AU11195" s="4"/>
      <c r="BA11195" s="4"/>
      <c r="BB11195" s="4"/>
    </row>
    <row r="11196" spans="15:54" x14ac:dyDescent="0.4">
      <c r="O11196" s="4"/>
      <c r="P11196" s="4"/>
      <c r="V11196" s="4"/>
      <c r="W11196" s="4"/>
      <c r="AG11196" s="9"/>
      <c r="AT11196" s="4"/>
      <c r="AU11196" s="4"/>
      <c r="BA11196" s="4"/>
      <c r="BB11196" s="4"/>
    </row>
    <row r="11197" spans="15:54" x14ac:dyDescent="0.4">
      <c r="O11197" s="4"/>
      <c r="P11197" s="4"/>
      <c r="V11197" s="4"/>
      <c r="W11197" s="4"/>
      <c r="AG11197" s="9"/>
      <c r="AT11197" s="4"/>
      <c r="AU11197" s="4"/>
      <c r="BA11197" s="4"/>
      <c r="BB11197" s="4"/>
    </row>
    <row r="11198" spans="15:54" x14ac:dyDescent="0.4">
      <c r="O11198" s="4"/>
      <c r="P11198" s="4"/>
      <c r="V11198" s="4"/>
      <c r="W11198" s="4"/>
      <c r="AG11198" s="9"/>
      <c r="AT11198" s="4"/>
      <c r="AU11198" s="4"/>
      <c r="BA11198" s="4"/>
      <c r="BB11198" s="4"/>
    </row>
    <row r="11199" spans="15:54" x14ac:dyDescent="0.4">
      <c r="O11199" s="4"/>
      <c r="P11199" s="4"/>
      <c r="V11199" s="4"/>
      <c r="W11199" s="4"/>
      <c r="AG11199" s="9"/>
      <c r="AT11199" s="4"/>
      <c r="AU11199" s="4"/>
      <c r="BA11199" s="4"/>
      <c r="BB11199" s="4"/>
    </row>
    <row r="11200" spans="15:54" x14ac:dyDescent="0.4">
      <c r="O11200" s="4"/>
      <c r="P11200" s="4"/>
      <c r="V11200" s="4"/>
      <c r="W11200" s="4"/>
      <c r="AG11200" s="9"/>
      <c r="AT11200" s="4"/>
      <c r="AU11200" s="4"/>
      <c r="BA11200" s="4"/>
      <c r="BB11200" s="4"/>
    </row>
    <row r="11201" spans="15:54" x14ac:dyDescent="0.4">
      <c r="O11201" s="4"/>
      <c r="P11201" s="4"/>
      <c r="V11201" s="4"/>
      <c r="W11201" s="4"/>
      <c r="AG11201" s="9"/>
      <c r="AT11201" s="4"/>
      <c r="AU11201" s="4"/>
      <c r="BA11201" s="4"/>
      <c r="BB11201" s="4"/>
    </row>
    <row r="11202" spans="15:54" x14ac:dyDescent="0.4">
      <c r="O11202" s="4"/>
      <c r="P11202" s="4"/>
      <c r="V11202" s="4"/>
      <c r="W11202" s="4"/>
      <c r="AG11202" s="9"/>
      <c r="AT11202" s="4"/>
      <c r="AU11202" s="4"/>
      <c r="BA11202" s="4"/>
      <c r="BB11202" s="4"/>
    </row>
    <row r="11203" spans="15:54" x14ac:dyDescent="0.4">
      <c r="O11203" s="4"/>
      <c r="P11203" s="4"/>
      <c r="V11203" s="4"/>
      <c r="W11203" s="4"/>
      <c r="AG11203" s="9"/>
      <c r="AT11203" s="4"/>
      <c r="AU11203" s="4"/>
      <c r="BA11203" s="4"/>
      <c r="BB11203" s="4"/>
    </row>
    <row r="11204" spans="15:54" x14ac:dyDescent="0.4">
      <c r="O11204" s="4"/>
      <c r="P11204" s="4"/>
      <c r="V11204" s="4"/>
      <c r="W11204" s="4"/>
      <c r="AT11204" s="4"/>
      <c r="AU11204" s="4"/>
      <c r="BA11204" s="4"/>
      <c r="BB11204" s="4"/>
    </row>
    <row r="11205" spans="15:54" x14ac:dyDescent="0.4">
      <c r="O11205" s="4"/>
      <c r="P11205" s="4"/>
      <c r="V11205" s="4"/>
      <c r="W11205" s="4"/>
      <c r="AG11205" s="9"/>
      <c r="AT11205" s="4"/>
      <c r="AU11205" s="4"/>
      <c r="BA11205" s="4"/>
      <c r="BB11205" s="4"/>
    </row>
    <row r="11206" spans="15:54" x14ac:dyDescent="0.4">
      <c r="O11206" s="4"/>
      <c r="P11206" s="4"/>
      <c r="V11206" s="4"/>
      <c r="W11206" s="4"/>
      <c r="AG11206" s="9"/>
      <c r="AT11206" s="4"/>
      <c r="AU11206" s="4"/>
      <c r="BA11206" s="4"/>
      <c r="BB11206" s="4"/>
    </row>
    <row r="11207" spans="15:54" x14ac:dyDescent="0.4">
      <c r="O11207" s="4"/>
      <c r="P11207" s="4"/>
      <c r="V11207" s="4"/>
      <c r="W11207" s="4"/>
      <c r="AG11207" s="9"/>
      <c r="AT11207" s="4"/>
      <c r="AU11207" s="4"/>
      <c r="BA11207" s="4"/>
      <c r="BB11207" s="4"/>
    </row>
    <row r="11208" spans="15:54" x14ac:dyDescent="0.4">
      <c r="O11208" s="4"/>
      <c r="P11208" s="4"/>
      <c r="V11208" s="4"/>
      <c r="W11208" s="4"/>
      <c r="AG11208" s="9"/>
      <c r="AT11208" s="4"/>
      <c r="AU11208" s="4"/>
      <c r="BA11208" s="4"/>
      <c r="BB11208" s="4"/>
    </row>
    <row r="11209" spans="15:54" x14ac:dyDescent="0.4">
      <c r="O11209" s="4"/>
      <c r="P11209" s="4"/>
      <c r="V11209" s="4"/>
      <c r="W11209" s="4"/>
      <c r="AG11209" s="9"/>
      <c r="AT11209" s="4"/>
      <c r="AU11209" s="4"/>
      <c r="BA11209" s="4"/>
      <c r="BB11209" s="4"/>
    </row>
    <row r="11210" spans="15:54" x14ac:dyDescent="0.4">
      <c r="O11210" s="4"/>
      <c r="P11210" s="4"/>
      <c r="V11210" s="4"/>
      <c r="W11210" s="4"/>
      <c r="AG11210" s="9"/>
      <c r="AT11210" s="4"/>
      <c r="AU11210" s="4"/>
      <c r="BA11210" s="4"/>
      <c r="BB11210" s="4"/>
    </row>
    <row r="11211" spans="15:54" x14ac:dyDescent="0.4">
      <c r="O11211" s="4"/>
      <c r="P11211" s="4"/>
      <c r="V11211" s="4"/>
      <c r="W11211" s="4"/>
      <c r="AG11211" s="9"/>
      <c r="AT11211" s="4"/>
      <c r="AU11211" s="4"/>
      <c r="BA11211" s="4"/>
      <c r="BB11211" s="4"/>
    </row>
    <row r="11212" spans="15:54" x14ac:dyDescent="0.4">
      <c r="O11212" s="4"/>
      <c r="P11212" s="4"/>
      <c r="V11212" s="4"/>
      <c r="W11212" s="4"/>
      <c r="AG11212" s="9"/>
      <c r="AT11212" s="4"/>
      <c r="AU11212" s="4"/>
      <c r="BA11212" s="4"/>
      <c r="BB11212" s="4"/>
    </row>
    <row r="11213" spans="15:54" x14ac:dyDescent="0.4">
      <c r="O11213" s="4"/>
      <c r="P11213" s="4"/>
      <c r="V11213" s="4"/>
      <c r="W11213" s="4"/>
      <c r="AG11213" s="9"/>
      <c r="AT11213" s="4"/>
      <c r="AU11213" s="4"/>
      <c r="BA11213" s="4"/>
      <c r="BB11213" s="4"/>
    </row>
    <row r="11214" spans="15:54" x14ac:dyDescent="0.4">
      <c r="O11214" s="4"/>
      <c r="P11214" s="4"/>
      <c r="V11214" s="4"/>
      <c r="W11214" s="4"/>
      <c r="AG11214" s="9"/>
      <c r="AT11214" s="4"/>
      <c r="AU11214" s="4"/>
      <c r="BA11214" s="4"/>
      <c r="BB11214" s="4"/>
    </row>
    <row r="11215" spans="15:54" x14ac:dyDescent="0.4">
      <c r="O11215" s="4"/>
      <c r="P11215" s="4"/>
      <c r="V11215" s="4"/>
      <c r="W11215" s="4"/>
      <c r="AG11215" s="9"/>
      <c r="AT11215" s="4"/>
      <c r="AU11215" s="4"/>
      <c r="BA11215" s="4"/>
      <c r="BB11215" s="4"/>
    </row>
    <row r="11216" spans="15:54" x14ac:dyDescent="0.4">
      <c r="O11216" s="4"/>
      <c r="P11216" s="4"/>
      <c r="V11216" s="4"/>
      <c r="W11216" s="4"/>
      <c r="AG11216" s="9"/>
      <c r="AT11216" s="4"/>
      <c r="AU11216" s="4"/>
      <c r="BA11216" s="4"/>
      <c r="BB11216" s="4"/>
    </row>
    <row r="11217" spans="15:54" x14ac:dyDescent="0.4">
      <c r="O11217" s="4"/>
      <c r="P11217" s="4"/>
      <c r="V11217" s="4"/>
      <c r="W11217" s="4"/>
      <c r="AG11217" s="9"/>
      <c r="AT11217" s="4"/>
      <c r="AU11217" s="4"/>
      <c r="BA11217" s="4"/>
      <c r="BB11217" s="4"/>
    </row>
    <row r="11218" spans="15:54" x14ac:dyDescent="0.4">
      <c r="O11218" s="4"/>
      <c r="P11218" s="4"/>
      <c r="V11218" s="4"/>
      <c r="W11218" s="4"/>
      <c r="AG11218" s="9"/>
      <c r="AT11218" s="4"/>
      <c r="AU11218" s="4"/>
      <c r="BA11218" s="4"/>
      <c r="BB11218" s="4"/>
    </row>
    <row r="11219" spans="15:54" x14ac:dyDescent="0.4">
      <c r="O11219" s="4"/>
      <c r="P11219" s="4"/>
      <c r="V11219" s="4"/>
      <c r="W11219" s="4"/>
      <c r="AG11219" s="9"/>
      <c r="AT11219" s="4"/>
      <c r="AU11219" s="4"/>
      <c r="BA11219" s="4"/>
      <c r="BB11219" s="4"/>
    </row>
    <row r="11220" spans="15:54" x14ac:dyDescent="0.4">
      <c r="O11220" s="4"/>
      <c r="P11220" s="4"/>
      <c r="V11220" s="4"/>
      <c r="W11220" s="4"/>
      <c r="AG11220" s="9"/>
      <c r="AT11220" s="4"/>
      <c r="AU11220" s="4"/>
      <c r="BA11220" s="4"/>
      <c r="BB11220" s="4"/>
    </row>
    <row r="11221" spans="15:54" x14ac:dyDescent="0.4">
      <c r="O11221" s="4"/>
      <c r="P11221" s="4"/>
      <c r="V11221" s="4"/>
      <c r="W11221" s="4"/>
      <c r="AG11221" s="9"/>
      <c r="AT11221" s="4"/>
      <c r="AU11221" s="4"/>
      <c r="BA11221" s="4"/>
      <c r="BB11221" s="4"/>
    </row>
    <row r="11222" spans="15:54" x14ac:dyDescent="0.4">
      <c r="O11222" s="4"/>
      <c r="P11222" s="4"/>
      <c r="V11222" s="4"/>
      <c r="W11222" s="4"/>
      <c r="AG11222" s="9"/>
      <c r="AT11222" s="4"/>
      <c r="AU11222" s="4"/>
      <c r="BA11222" s="4"/>
      <c r="BB11222" s="4"/>
    </row>
    <row r="11223" spans="15:54" x14ac:dyDescent="0.4">
      <c r="O11223" s="4"/>
      <c r="P11223" s="4"/>
      <c r="V11223" s="4"/>
      <c r="W11223" s="4"/>
      <c r="AG11223" s="9"/>
      <c r="AT11223" s="4"/>
      <c r="AU11223" s="4"/>
      <c r="BA11223" s="4"/>
      <c r="BB11223" s="4"/>
    </row>
    <row r="11224" spans="15:54" x14ac:dyDescent="0.4">
      <c r="O11224" s="4"/>
      <c r="P11224" s="4"/>
      <c r="V11224" s="4"/>
      <c r="W11224" s="4"/>
      <c r="AT11224" s="4"/>
      <c r="AU11224" s="4"/>
      <c r="BA11224" s="4"/>
      <c r="BB11224" s="4"/>
    </row>
    <row r="11225" spans="15:54" x14ac:dyDescent="0.4">
      <c r="O11225" s="4"/>
      <c r="P11225" s="4"/>
      <c r="V11225" s="4"/>
      <c r="W11225" s="4"/>
      <c r="AG11225" s="9"/>
      <c r="AT11225" s="4"/>
      <c r="AU11225" s="4"/>
      <c r="BA11225" s="4"/>
      <c r="BB11225" s="4"/>
    </row>
    <row r="11226" spans="15:54" x14ac:dyDescent="0.4">
      <c r="O11226" s="4"/>
      <c r="P11226" s="4"/>
      <c r="V11226" s="4"/>
      <c r="W11226" s="4"/>
      <c r="AG11226" s="9"/>
      <c r="AT11226" s="4"/>
      <c r="AU11226" s="4"/>
      <c r="BA11226" s="4"/>
      <c r="BB11226" s="4"/>
    </row>
    <row r="11227" spans="15:54" x14ac:dyDescent="0.4">
      <c r="O11227" s="4"/>
      <c r="P11227" s="4"/>
      <c r="V11227" s="4"/>
      <c r="W11227" s="4"/>
      <c r="AG11227" s="9"/>
      <c r="AT11227" s="4"/>
      <c r="AU11227" s="4"/>
      <c r="BA11227" s="4"/>
      <c r="BB11227" s="4"/>
    </row>
    <row r="11228" spans="15:54" x14ac:dyDescent="0.4">
      <c r="O11228" s="4"/>
      <c r="P11228" s="4"/>
      <c r="V11228" s="4"/>
      <c r="W11228" s="4"/>
      <c r="AG11228" s="9"/>
      <c r="AT11228" s="4"/>
      <c r="AU11228" s="4"/>
      <c r="BA11228" s="4"/>
      <c r="BB11228" s="4"/>
    </row>
    <row r="11229" spans="15:54" x14ac:dyDescent="0.4">
      <c r="O11229" s="4"/>
      <c r="P11229" s="4"/>
      <c r="V11229" s="4"/>
      <c r="W11229" s="4"/>
      <c r="AG11229" s="9"/>
      <c r="AT11229" s="4"/>
      <c r="AU11229" s="4"/>
      <c r="BA11229" s="4"/>
      <c r="BB11229" s="4"/>
    </row>
    <row r="11230" spans="15:54" x14ac:dyDescent="0.4">
      <c r="O11230" s="4"/>
      <c r="P11230" s="4"/>
      <c r="V11230" s="4"/>
      <c r="W11230" s="4"/>
      <c r="AG11230" s="9"/>
      <c r="AT11230" s="4"/>
      <c r="AU11230" s="4"/>
      <c r="BA11230" s="4"/>
      <c r="BB11230" s="4"/>
    </row>
    <row r="11231" spans="15:54" x14ac:dyDescent="0.4">
      <c r="O11231" s="4"/>
      <c r="P11231" s="4"/>
      <c r="V11231" s="4"/>
      <c r="W11231" s="4"/>
      <c r="AG11231" s="9"/>
      <c r="AT11231" s="4"/>
      <c r="AU11231" s="4"/>
      <c r="BA11231" s="4"/>
      <c r="BB11231" s="4"/>
    </row>
    <row r="11232" spans="15:54" x14ac:dyDescent="0.4">
      <c r="O11232" s="4"/>
      <c r="P11232" s="4"/>
      <c r="V11232" s="4"/>
      <c r="W11232" s="4"/>
      <c r="AG11232" s="9"/>
      <c r="AT11232" s="4"/>
      <c r="AU11232" s="4"/>
      <c r="BA11232" s="4"/>
      <c r="BB11232" s="4"/>
    </row>
    <row r="11233" spans="15:54" x14ac:dyDescent="0.4">
      <c r="O11233" s="4"/>
      <c r="P11233" s="4"/>
      <c r="V11233" s="4"/>
      <c r="W11233" s="4"/>
      <c r="AG11233" s="9"/>
      <c r="AT11233" s="4"/>
      <c r="AU11233" s="4"/>
      <c r="BA11233" s="4"/>
      <c r="BB11233" s="4"/>
    </row>
    <row r="11234" spans="15:54" x14ac:dyDescent="0.4">
      <c r="O11234" s="4"/>
      <c r="P11234" s="4"/>
      <c r="V11234" s="4"/>
      <c r="W11234" s="4"/>
      <c r="AG11234" s="9"/>
      <c r="AT11234" s="4"/>
      <c r="AU11234" s="4"/>
      <c r="BA11234" s="4"/>
      <c r="BB11234" s="4"/>
    </row>
    <row r="11235" spans="15:54" x14ac:dyDescent="0.4">
      <c r="O11235" s="4"/>
      <c r="P11235" s="4"/>
      <c r="V11235" s="4"/>
      <c r="W11235" s="4"/>
      <c r="AG11235" s="9"/>
      <c r="AT11235" s="4"/>
      <c r="AU11235" s="4"/>
      <c r="BA11235" s="4"/>
      <c r="BB11235" s="4"/>
    </row>
    <row r="11236" spans="15:54" x14ac:dyDescent="0.4">
      <c r="O11236" s="4"/>
      <c r="P11236" s="4"/>
      <c r="V11236" s="4"/>
      <c r="W11236" s="4"/>
      <c r="AG11236" s="9"/>
      <c r="AT11236" s="4"/>
      <c r="AU11236" s="4"/>
      <c r="BA11236" s="4"/>
      <c r="BB11236" s="4"/>
    </row>
    <row r="11237" spans="15:54" x14ac:dyDescent="0.4">
      <c r="O11237" s="4"/>
      <c r="P11237" s="4"/>
      <c r="V11237" s="4"/>
      <c r="W11237" s="4"/>
      <c r="AG11237" s="9"/>
      <c r="AT11237" s="4"/>
      <c r="AU11237" s="4"/>
      <c r="BA11237" s="4"/>
      <c r="BB11237" s="4"/>
    </row>
    <row r="11238" spans="15:54" x14ac:dyDescent="0.4">
      <c r="O11238" s="4"/>
      <c r="P11238" s="4"/>
      <c r="V11238" s="4"/>
      <c r="W11238" s="4"/>
      <c r="AG11238" s="9"/>
      <c r="AT11238" s="4"/>
      <c r="AU11238" s="4"/>
      <c r="BA11238" s="4"/>
      <c r="BB11238" s="4"/>
    </row>
    <row r="11239" spans="15:54" x14ac:dyDescent="0.4">
      <c r="O11239" s="4"/>
      <c r="P11239" s="4"/>
      <c r="V11239" s="4"/>
      <c r="W11239" s="4"/>
      <c r="AG11239" s="9"/>
      <c r="AT11239" s="4"/>
      <c r="AU11239" s="4"/>
      <c r="BA11239" s="4"/>
      <c r="BB11239" s="4"/>
    </row>
    <row r="11240" spans="15:54" x14ac:dyDescent="0.4">
      <c r="O11240" s="4"/>
      <c r="P11240" s="4"/>
      <c r="V11240" s="4"/>
      <c r="W11240" s="4"/>
      <c r="AG11240" s="9"/>
      <c r="AT11240" s="4"/>
      <c r="AU11240" s="4"/>
      <c r="BA11240" s="4"/>
      <c r="BB11240" s="4"/>
    </row>
    <row r="11241" spans="15:54" x14ac:dyDescent="0.4">
      <c r="O11241" s="4"/>
      <c r="P11241" s="4"/>
      <c r="V11241" s="4"/>
      <c r="W11241" s="4"/>
      <c r="AG11241" s="9"/>
      <c r="AT11241" s="4"/>
      <c r="AU11241" s="4"/>
      <c r="BA11241" s="4"/>
      <c r="BB11241" s="4"/>
    </row>
    <row r="11242" spans="15:54" x14ac:dyDescent="0.4">
      <c r="O11242" s="4"/>
      <c r="P11242" s="4"/>
      <c r="V11242" s="4"/>
      <c r="W11242" s="4"/>
      <c r="AG11242" s="9"/>
      <c r="AT11242" s="4"/>
      <c r="AU11242" s="4"/>
      <c r="BA11242" s="4"/>
      <c r="BB11242" s="4"/>
    </row>
    <row r="11243" spans="15:54" x14ac:dyDescent="0.4">
      <c r="O11243" s="4"/>
      <c r="P11243" s="4"/>
      <c r="V11243" s="4"/>
      <c r="W11243" s="4"/>
      <c r="AG11243" s="9"/>
      <c r="AT11243" s="4"/>
      <c r="AU11243" s="4"/>
      <c r="BA11243" s="4"/>
      <c r="BB11243" s="4"/>
    </row>
    <row r="11244" spans="15:54" x14ac:dyDescent="0.4">
      <c r="O11244" s="4"/>
      <c r="P11244" s="4"/>
      <c r="V11244" s="4"/>
      <c r="W11244" s="4"/>
      <c r="AG11244" s="9"/>
      <c r="AT11244" s="4"/>
      <c r="AU11244" s="4"/>
      <c r="BA11244" s="4"/>
      <c r="BB11244" s="4"/>
    </row>
    <row r="11245" spans="15:54" x14ac:dyDescent="0.4">
      <c r="O11245" s="4"/>
      <c r="P11245" s="4"/>
      <c r="V11245" s="4"/>
      <c r="W11245" s="4"/>
      <c r="AG11245" s="9"/>
      <c r="AT11245" s="4"/>
      <c r="AU11245" s="4"/>
      <c r="BA11245" s="4"/>
      <c r="BB11245" s="4"/>
    </row>
    <row r="11246" spans="15:54" x14ac:dyDescent="0.4">
      <c r="O11246" s="4"/>
      <c r="P11246" s="4"/>
      <c r="V11246" s="4"/>
      <c r="W11246" s="4"/>
      <c r="AG11246" s="9"/>
      <c r="AT11246" s="4"/>
      <c r="AU11246" s="4"/>
      <c r="BA11246" s="4"/>
      <c r="BB11246" s="4"/>
    </row>
    <row r="11247" spans="15:54" x14ac:dyDescent="0.4">
      <c r="O11247" s="4"/>
      <c r="P11247" s="4"/>
      <c r="V11247" s="4"/>
      <c r="W11247" s="4"/>
      <c r="AG11247" s="9"/>
      <c r="AT11247" s="4"/>
      <c r="AU11247" s="4"/>
      <c r="BA11247" s="4"/>
      <c r="BB11247" s="4"/>
    </row>
    <row r="11248" spans="15:54" x14ac:dyDescent="0.4">
      <c r="O11248" s="4"/>
      <c r="P11248" s="4"/>
      <c r="V11248" s="4"/>
      <c r="W11248" s="4"/>
      <c r="AG11248" s="9"/>
      <c r="AT11248" s="4"/>
      <c r="AU11248" s="4"/>
      <c r="BA11248" s="4"/>
      <c r="BB11248" s="4"/>
    </row>
    <row r="11249" spans="15:54" x14ac:dyDescent="0.4">
      <c r="O11249" s="4"/>
      <c r="P11249" s="4"/>
      <c r="V11249" s="4"/>
      <c r="W11249" s="4"/>
      <c r="AG11249" s="9"/>
      <c r="AT11249" s="4"/>
      <c r="AU11249" s="4"/>
      <c r="BA11249" s="4"/>
      <c r="BB11249" s="4"/>
    </row>
    <row r="11250" spans="15:54" x14ac:dyDescent="0.4">
      <c r="O11250" s="4"/>
      <c r="P11250" s="4"/>
      <c r="V11250" s="4"/>
      <c r="W11250" s="4"/>
      <c r="AG11250" s="9"/>
      <c r="AT11250" s="4"/>
      <c r="AU11250" s="4"/>
      <c r="BA11250" s="4"/>
      <c r="BB11250" s="4"/>
    </row>
    <row r="11251" spans="15:54" x14ac:dyDescent="0.4">
      <c r="O11251" s="4"/>
      <c r="P11251" s="4"/>
      <c r="V11251" s="4"/>
      <c r="W11251" s="4"/>
      <c r="AG11251" s="9"/>
      <c r="AT11251" s="4"/>
      <c r="AU11251" s="4"/>
      <c r="BA11251" s="4"/>
      <c r="BB11251" s="4"/>
    </row>
    <row r="11252" spans="15:54" x14ac:dyDescent="0.4">
      <c r="O11252" s="4"/>
      <c r="P11252" s="4"/>
      <c r="V11252" s="4"/>
      <c r="W11252" s="4"/>
      <c r="AG11252" s="9"/>
      <c r="AT11252" s="4"/>
      <c r="AU11252" s="4"/>
      <c r="BA11252" s="4"/>
      <c r="BB11252" s="4"/>
    </row>
    <row r="11253" spans="15:54" x14ac:dyDescent="0.4">
      <c r="O11253" s="4"/>
      <c r="P11253" s="4"/>
      <c r="V11253" s="4"/>
      <c r="W11253" s="4"/>
      <c r="AG11253" s="9"/>
      <c r="AT11253" s="4"/>
      <c r="AU11253" s="4"/>
      <c r="BA11253" s="4"/>
      <c r="BB11253" s="4"/>
    </row>
    <row r="11254" spans="15:54" x14ac:dyDescent="0.4">
      <c r="O11254" s="4"/>
      <c r="P11254" s="4"/>
      <c r="V11254" s="4"/>
      <c r="W11254" s="4"/>
      <c r="AG11254" s="9"/>
      <c r="AT11254" s="4"/>
      <c r="AU11254" s="4"/>
      <c r="BA11254" s="4"/>
      <c r="BB11254" s="4"/>
    </row>
    <row r="11255" spans="15:54" x14ac:dyDescent="0.4">
      <c r="O11255" s="4"/>
      <c r="P11255" s="4"/>
      <c r="V11255" s="4"/>
      <c r="W11255" s="4"/>
      <c r="AG11255" s="9"/>
      <c r="AT11255" s="4"/>
      <c r="AU11255" s="4"/>
      <c r="BA11255" s="4"/>
      <c r="BB11255" s="4"/>
    </row>
    <row r="11256" spans="15:54" x14ac:dyDescent="0.4">
      <c r="O11256" s="4"/>
      <c r="P11256" s="4"/>
      <c r="V11256" s="4"/>
      <c r="W11256" s="4"/>
      <c r="AG11256" s="9"/>
      <c r="AT11256" s="4"/>
      <c r="AU11256" s="4"/>
      <c r="BA11256" s="4"/>
      <c r="BB11256" s="4"/>
    </row>
    <row r="11257" spans="15:54" x14ac:dyDescent="0.4">
      <c r="O11257" s="4"/>
      <c r="P11257" s="4"/>
      <c r="V11257" s="4"/>
      <c r="W11257" s="4"/>
      <c r="AG11257" s="9"/>
      <c r="AT11257" s="4"/>
      <c r="AU11257" s="4"/>
      <c r="BA11257" s="4"/>
      <c r="BB11257" s="4"/>
    </row>
    <row r="11258" spans="15:54" x14ac:dyDescent="0.4">
      <c r="O11258" s="4"/>
      <c r="P11258" s="4"/>
      <c r="V11258" s="4"/>
      <c r="W11258" s="4"/>
      <c r="AG11258" s="9"/>
      <c r="AT11258" s="4"/>
      <c r="AU11258" s="4"/>
      <c r="BA11258" s="4"/>
      <c r="BB11258" s="4"/>
    </row>
    <row r="11259" spans="15:54" x14ac:dyDescent="0.4">
      <c r="O11259" s="4"/>
      <c r="P11259" s="4"/>
      <c r="V11259" s="4"/>
      <c r="W11259" s="4"/>
      <c r="AG11259" s="9"/>
      <c r="AT11259" s="4"/>
      <c r="AU11259" s="4"/>
      <c r="BA11259" s="4"/>
      <c r="BB11259" s="4"/>
    </row>
    <row r="11260" spans="15:54" x14ac:dyDescent="0.4">
      <c r="O11260" s="4"/>
      <c r="P11260" s="4"/>
      <c r="V11260" s="4"/>
      <c r="W11260" s="4"/>
      <c r="AG11260" s="9"/>
      <c r="AT11260" s="4"/>
      <c r="AU11260" s="4"/>
      <c r="BA11260" s="4"/>
      <c r="BB11260" s="4"/>
    </row>
    <row r="11261" spans="15:54" x14ac:dyDescent="0.4">
      <c r="O11261" s="4"/>
      <c r="P11261" s="4"/>
      <c r="V11261" s="4"/>
      <c r="W11261" s="4"/>
      <c r="AG11261" s="9"/>
      <c r="AT11261" s="4"/>
      <c r="AU11261" s="4"/>
      <c r="BA11261" s="4"/>
      <c r="BB11261" s="4"/>
    </row>
    <row r="11262" spans="15:54" x14ac:dyDescent="0.4">
      <c r="O11262" s="4"/>
      <c r="P11262" s="4"/>
      <c r="V11262" s="4"/>
      <c r="W11262" s="4"/>
      <c r="AG11262" s="9"/>
      <c r="AT11262" s="4"/>
      <c r="AU11262" s="4"/>
      <c r="BA11262" s="4"/>
      <c r="BB11262" s="4"/>
    </row>
    <row r="11263" spans="15:54" x14ac:dyDescent="0.4">
      <c r="O11263" s="4"/>
      <c r="P11263" s="4"/>
      <c r="V11263" s="4"/>
      <c r="W11263" s="4"/>
      <c r="AG11263" s="9"/>
      <c r="AT11263" s="4"/>
      <c r="AU11263" s="4"/>
      <c r="BA11263" s="4"/>
      <c r="BB11263" s="4"/>
    </row>
    <row r="11264" spans="15:54" x14ac:dyDescent="0.4">
      <c r="O11264" s="4"/>
      <c r="P11264" s="4"/>
      <c r="V11264" s="4"/>
      <c r="W11264" s="4"/>
      <c r="AG11264" s="9"/>
      <c r="AT11264" s="4"/>
      <c r="AU11264" s="4"/>
      <c r="BA11264" s="4"/>
      <c r="BB11264" s="4"/>
    </row>
    <row r="11265" spans="15:54" x14ac:dyDescent="0.4">
      <c r="O11265" s="4"/>
      <c r="P11265" s="4"/>
      <c r="V11265" s="4"/>
      <c r="W11265" s="4"/>
      <c r="AG11265" s="9"/>
      <c r="AT11265" s="4"/>
      <c r="AU11265" s="4"/>
      <c r="BA11265" s="4"/>
      <c r="BB11265" s="4"/>
    </row>
    <row r="11266" spans="15:54" x14ac:dyDescent="0.4">
      <c r="O11266" s="4"/>
      <c r="P11266" s="4"/>
      <c r="V11266" s="4"/>
      <c r="W11266" s="4"/>
      <c r="AG11266" s="9"/>
      <c r="AT11266" s="4"/>
      <c r="AU11266" s="4"/>
      <c r="BA11266" s="4"/>
      <c r="BB11266" s="4"/>
    </row>
    <row r="11267" spans="15:54" x14ac:dyDescent="0.4">
      <c r="O11267" s="4"/>
      <c r="P11267" s="4"/>
      <c r="V11267" s="4"/>
      <c r="W11267" s="4"/>
      <c r="AG11267" s="9"/>
      <c r="AT11267" s="4"/>
      <c r="AU11267" s="4"/>
      <c r="BA11267" s="4"/>
      <c r="BB11267" s="4"/>
    </row>
    <row r="11268" spans="15:54" x14ac:dyDescent="0.4">
      <c r="O11268" s="4"/>
      <c r="P11268" s="4"/>
      <c r="V11268" s="4"/>
      <c r="W11268" s="4"/>
      <c r="AG11268" s="9"/>
      <c r="AT11268" s="4"/>
      <c r="AU11268" s="4"/>
      <c r="BA11268" s="4"/>
      <c r="BB11268" s="4"/>
    </row>
    <row r="11269" spans="15:54" x14ac:dyDescent="0.4">
      <c r="O11269" s="4"/>
      <c r="P11269" s="4"/>
      <c r="V11269" s="4"/>
      <c r="W11269" s="4"/>
      <c r="AG11269" s="9"/>
      <c r="AT11269" s="4"/>
      <c r="AU11269" s="4"/>
      <c r="BA11269" s="4"/>
      <c r="BB11269" s="4"/>
    </row>
    <row r="11270" spans="15:54" x14ac:dyDescent="0.4">
      <c r="O11270" s="4"/>
      <c r="P11270" s="4"/>
      <c r="V11270" s="4"/>
      <c r="W11270" s="4"/>
      <c r="AG11270" s="9"/>
      <c r="AT11270" s="4"/>
      <c r="AU11270" s="4"/>
      <c r="BA11270" s="4"/>
      <c r="BB11270" s="4"/>
    </row>
    <row r="11271" spans="15:54" x14ac:dyDescent="0.4">
      <c r="O11271" s="4"/>
      <c r="P11271" s="4"/>
      <c r="V11271" s="4"/>
      <c r="W11271" s="4"/>
      <c r="AG11271" s="9"/>
      <c r="AT11271" s="4"/>
      <c r="AU11271" s="4"/>
      <c r="BA11271" s="4"/>
      <c r="BB11271" s="4"/>
    </row>
    <row r="11272" spans="15:54" x14ac:dyDescent="0.4">
      <c r="O11272" s="4"/>
      <c r="P11272" s="4"/>
      <c r="V11272" s="4"/>
      <c r="W11272" s="4"/>
      <c r="AG11272" s="9"/>
      <c r="AT11272" s="4"/>
      <c r="AU11272" s="4"/>
      <c r="BA11272" s="4"/>
      <c r="BB11272" s="4"/>
    </row>
    <row r="11273" spans="15:54" x14ac:dyDescent="0.4">
      <c r="O11273" s="4"/>
      <c r="P11273" s="4"/>
      <c r="V11273" s="4"/>
      <c r="W11273" s="4"/>
      <c r="AG11273" s="9"/>
      <c r="AT11273" s="4"/>
      <c r="AU11273" s="4"/>
      <c r="BA11273" s="4"/>
      <c r="BB11273" s="4"/>
    </row>
    <row r="11274" spans="15:54" x14ac:dyDescent="0.4">
      <c r="O11274" s="4"/>
      <c r="P11274" s="4"/>
      <c r="V11274" s="4"/>
      <c r="W11274" s="4"/>
      <c r="AG11274" s="9"/>
      <c r="AT11274" s="4"/>
      <c r="AU11274" s="4"/>
      <c r="BA11274" s="4"/>
      <c r="BB11274" s="4"/>
    </row>
    <row r="11275" spans="15:54" x14ac:dyDescent="0.4">
      <c r="O11275" s="4"/>
      <c r="P11275" s="4"/>
      <c r="V11275" s="4"/>
      <c r="W11275" s="4"/>
      <c r="AG11275" s="9"/>
      <c r="AT11275" s="4"/>
      <c r="AU11275" s="4"/>
      <c r="BA11275" s="4"/>
      <c r="BB11275" s="4"/>
    </row>
    <row r="11276" spans="15:54" x14ac:dyDescent="0.4">
      <c r="O11276" s="4"/>
      <c r="P11276" s="4"/>
      <c r="V11276" s="4"/>
      <c r="W11276" s="4"/>
      <c r="AG11276" s="9"/>
      <c r="AT11276" s="4"/>
      <c r="AU11276" s="4"/>
      <c r="BA11276" s="4"/>
      <c r="BB11276" s="4"/>
    </row>
    <row r="11277" spans="15:54" x14ac:dyDescent="0.4">
      <c r="O11277" s="4"/>
      <c r="P11277" s="4"/>
      <c r="V11277" s="4"/>
      <c r="W11277" s="4"/>
      <c r="AG11277" s="9"/>
      <c r="AT11277" s="4"/>
      <c r="AU11277" s="4"/>
      <c r="BA11277" s="4"/>
      <c r="BB11277" s="4"/>
    </row>
    <row r="11278" spans="15:54" x14ac:dyDescent="0.4">
      <c r="O11278" s="4"/>
      <c r="P11278" s="4"/>
      <c r="V11278" s="4"/>
      <c r="W11278" s="4"/>
      <c r="AG11278" s="9"/>
      <c r="AT11278" s="4"/>
      <c r="AU11278" s="4"/>
      <c r="BA11278" s="4"/>
      <c r="BB11278" s="4"/>
    </row>
    <row r="11279" spans="15:54" x14ac:dyDescent="0.4">
      <c r="O11279" s="4"/>
      <c r="P11279" s="4"/>
      <c r="V11279" s="4"/>
      <c r="W11279" s="4"/>
      <c r="AG11279" s="9"/>
      <c r="AT11279" s="4"/>
      <c r="AU11279" s="4"/>
      <c r="BA11279" s="4"/>
      <c r="BB11279" s="4"/>
    </row>
    <row r="11280" spans="15:54" x14ac:dyDescent="0.4">
      <c r="O11280" s="4"/>
      <c r="P11280" s="4"/>
      <c r="V11280" s="4"/>
      <c r="W11280" s="4"/>
      <c r="AG11280" s="9"/>
      <c r="AT11280" s="4"/>
      <c r="AU11280" s="4"/>
      <c r="BA11280" s="4"/>
      <c r="BB11280" s="4"/>
    </row>
    <row r="11281" spans="15:54" x14ac:dyDescent="0.4">
      <c r="O11281" s="4"/>
      <c r="P11281" s="4"/>
      <c r="V11281" s="4"/>
      <c r="W11281" s="4"/>
      <c r="AG11281" s="9"/>
      <c r="AT11281" s="4"/>
      <c r="AU11281" s="4"/>
      <c r="BA11281" s="4"/>
      <c r="BB11281" s="4"/>
    </row>
    <row r="11282" spans="15:54" x14ac:dyDescent="0.4">
      <c r="O11282" s="4"/>
      <c r="P11282" s="4"/>
      <c r="V11282" s="4"/>
      <c r="W11282" s="4"/>
      <c r="AG11282" s="9"/>
      <c r="AT11282" s="4"/>
      <c r="AU11282" s="4"/>
      <c r="BA11282" s="4"/>
      <c r="BB11282" s="4"/>
    </row>
    <row r="11283" spans="15:54" x14ac:dyDescent="0.4">
      <c r="O11283" s="4"/>
      <c r="P11283" s="4"/>
      <c r="V11283" s="4"/>
      <c r="W11283" s="4"/>
      <c r="AG11283" s="9"/>
      <c r="AT11283" s="4"/>
      <c r="AU11283" s="4"/>
      <c r="BA11283" s="4"/>
      <c r="BB11283" s="4"/>
    </row>
    <row r="11284" spans="15:54" x14ac:dyDescent="0.4">
      <c r="O11284" s="4"/>
      <c r="P11284" s="4"/>
      <c r="V11284" s="4"/>
      <c r="W11284" s="4"/>
      <c r="AG11284" s="9"/>
      <c r="AT11284" s="4"/>
      <c r="AU11284" s="4"/>
      <c r="BA11284" s="4"/>
      <c r="BB11284" s="4"/>
    </row>
    <row r="11285" spans="15:54" x14ac:dyDescent="0.4">
      <c r="O11285" s="4"/>
      <c r="P11285" s="4"/>
      <c r="V11285" s="4"/>
      <c r="W11285" s="4"/>
      <c r="AT11285" s="4"/>
      <c r="AU11285" s="4"/>
      <c r="BA11285" s="4"/>
      <c r="BB11285" s="4"/>
    </row>
    <row r="11286" spans="15:54" x14ac:dyDescent="0.4">
      <c r="O11286" s="4"/>
      <c r="P11286" s="4"/>
      <c r="V11286" s="4"/>
      <c r="W11286" s="4"/>
      <c r="AG11286" s="9"/>
      <c r="AT11286" s="4"/>
      <c r="AU11286" s="4"/>
      <c r="BA11286" s="4"/>
      <c r="BB11286" s="4"/>
    </row>
    <row r="11287" spans="15:54" x14ac:dyDescent="0.4">
      <c r="O11287" s="4"/>
      <c r="P11287" s="4"/>
      <c r="V11287" s="4"/>
      <c r="W11287" s="4"/>
      <c r="AG11287" s="9"/>
      <c r="AT11287" s="4"/>
      <c r="AU11287" s="4"/>
      <c r="BA11287" s="4"/>
      <c r="BB11287" s="4"/>
    </row>
    <row r="11288" spans="15:54" x14ac:dyDescent="0.4">
      <c r="O11288" s="4"/>
      <c r="P11288" s="4"/>
      <c r="V11288" s="4"/>
      <c r="W11288" s="4"/>
      <c r="AG11288" s="9"/>
      <c r="AT11288" s="4"/>
      <c r="AU11288" s="4"/>
      <c r="BA11288" s="4"/>
      <c r="BB11288" s="4"/>
    </row>
    <row r="11289" spans="15:54" x14ac:dyDescent="0.4">
      <c r="O11289" s="4"/>
      <c r="P11289" s="4"/>
      <c r="V11289" s="4"/>
      <c r="W11289" s="4"/>
      <c r="AG11289" s="9"/>
      <c r="AT11289" s="4"/>
      <c r="AU11289" s="4"/>
      <c r="BA11289" s="4"/>
      <c r="BB11289" s="4"/>
    </row>
    <row r="11290" spans="15:54" x14ac:dyDescent="0.4">
      <c r="O11290" s="4"/>
      <c r="P11290" s="4"/>
      <c r="V11290" s="4"/>
      <c r="W11290" s="4"/>
      <c r="AG11290" s="9"/>
      <c r="AT11290" s="4"/>
      <c r="AU11290" s="4"/>
      <c r="BA11290" s="4"/>
      <c r="BB11290" s="4"/>
    </row>
    <row r="11291" spans="15:54" x14ac:dyDescent="0.4">
      <c r="O11291" s="4"/>
      <c r="P11291" s="4"/>
      <c r="V11291" s="4"/>
      <c r="W11291" s="4"/>
      <c r="AG11291" s="9"/>
      <c r="AT11291" s="4"/>
      <c r="AU11291" s="4"/>
      <c r="BA11291" s="4"/>
      <c r="BB11291" s="4"/>
    </row>
    <row r="11292" spans="15:54" x14ac:dyDescent="0.4">
      <c r="O11292" s="4"/>
      <c r="P11292" s="4"/>
      <c r="V11292" s="4"/>
      <c r="W11292" s="4"/>
      <c r="AG11292" s="9"/>
      <c r="AT11292" s="4"/>
      <c r="AU11292" s="4"/>
      <c r="BA11292" s="4"/>
      <c r="BB11292" s="4"/>
    </row>
    <row r="11293" spans="15:54" x14ac:dyDescent="0.4">
      <c r="O11293" s="4"/>
      <c r="P11293" s="4"/>
      <c r="V11293" s="4"/>
      <c r="W11293" s="4"/>
      <c r="AG11293" s="9"/>
      <c r="AT11293" s="4"/>
      <c r="AU11293" s="4"/>
      <c r="BA11293" s="4"/>
      <c r="BB11293" s="4"/>
    </row>
    <row r="11294" spans="15:54" x14ac:dyDescent="0.4">
      <c r="O11294" s="4"/>
      <c r="P11294" s="4"/>
      <c r="V11294" s="4"/>
      <c r="W11294" s="4"/>
      <c r="AG11294" s="9"/>
      <c r="AT11294" s="4"/>
      <c r="AU11294" s="4"/>
      <c r="BA11294" s="4"/>
      <c r="BB11294" s="4"/>
    </row>
    <row r="11295" spans="15:54" x14ac:dyDescent="0.4">
      <c r="O11295" s="4"/>
      <c r="P11295" s="4"/>
      <c r="V11295" s="4"/>
      <c r="W11295" s="4"/>
      <c r="AG11295" s="9"/>
      <c r="AT11295" s="4"/>
      <c r="AU11295" s="4"/>
      <c r="BA11295" s="4"/>
      <c r="BB11295" s="4"/>
    </row>
    <row r="11296" spans="15:54" x14ac:dyDescent="0.4">
      <c r="O11296" s="4"/>
      <c r="P11296" s="4"/>
      <c r="V11296" s="4"/>
      <c r="W11296" s="4"/>
      <c r="AG11296" s="9"/>
      <c r="AT11296" s="4"/>
      <c r="AU11296" s="4"/>
      <c r="BA11296" s="4"/>
      <c r="BB11296" s="4"/>
    </row>
    <row r="11297" spans="15:54" x14ac:dyDescent="0.4">
      <c r="O11297" s="4"/>
      <c r="P11297" s="4"/>
      <c r="V11297" s="4"/>
      <c r="W11297" s="4"/>
      <c r="AG11297" s="9"/>
      <c r="AT11297" s="4"/>
      <c r="AU11297" s="4"/>
      <c r="BA11297" s="4"/>
      <c r="BB11297" s="4"/>
    </row>
    <row r="11298" spans="15:54" x14ac:dyDescent="0.4">
      <c r="O11298" s="4"/>
      <c r="P11298" s="4"/>
      <c r="V11298" s="4"/>
      <c r="W11298" s="4"/>
      <c r="AG11298" s="9"/>
      <c r="AT11298" s="4"/>
      <c r="AU11298" s="4"/>
      <c r="BA11298" s="4"/>
      <c r="BB11298" s="4"/>
    </row>
    <row r="11299" spans="15:54" x14ac:dyDescent="0.4">
      <c r="O11299" s="4"/>
      <c r="P11299" s="4"/>
      <c r="V11299" s="4"/>
      <c r="W11299" s="4"/>
      <c r="AG11299" s="9"/>
      <c r="AT11299" s="4"/>
      <c r="AU11299" s="4"/>
      <c r="BA11299" s="4"/>
      <c r="BB11299" s="4"/>
    </row>
    <row r="11300" spans="15:54" x14ac:dyDescent="0.4">
      <c r="O11300" s="4"/>
      <c r="P11300" s="4"/>
      <c r="V11300" s="4"/>
      <c r="W11300" s="4"/>
      <c r="AG11300" s="9"/>
      <c r="AT11300" s="4"/>
      <c r="AU11300" s="4"/>
      <c r="BA11300" s="4"/>
      <c r="BB11300" s="4"/>
    </row>
    <row r="11301" spans="15:54" x14ac:dyDescent="0.4">
      <c r="O11301" s="4"/>
      <c r="P11301" s="4"/>
      <c r="V11301" s="4"/>
      <c r="W11301" s="4"/>
      <c r="AG11301" s="9"/>
      <c r="AT11301" s="4"/>
      <c r="AU11301" s="4"/>
      <c r="BA11301" s="4"/>
      <c r="BB11301" s="4"/>
    </row>
    <row r="11302" spans="15:54" x14ac:dyDescent="0.4">
      <c r="O11302" s="4"/>
      <c r="P11302" s="4"/>
      <c r="V11302" s="4"/>
      <c r="W11302" s="4"/>
      <c r="AG11302" s="9"/>
      <c r="AT11302" s="4"/>
      <c r="AU11302" s="4"/>
      <c r="BA11302" s="4"/>
      <c r="BB11302" s="4"/>
    </row>
    <row r="11303" spans="15:54" x14ac:dyDescent="0.4">
      <c r="O11303" s="4"/>
      <c r="P11303" s="4"/>
      <c r="V11303" s="4"/>
      <c r="W11303" s="4"/>
      <c r="AG11303" s="9"/>
      <c r="AT11303" s="4"/>
      <c r="AU11303" s="4"/>
      <c r="BA11303" s="4"/>
      <c r="BB11303" s="4"/>
    </row>
    <row r="11304" spans="15:54" x14ac:dyDescent="0.4">
      <c r="O11304" s="4"/>
      <c r="P11304" s="4"/>
      <c r="V11304" s="4"/>
      <c r="W11304" s="4"/>
      <c r="AG11304" s="9"/>
      <c r="AT11304" s="4"/>
      <c r="AU11304" s="4"/>
      <c r="BA11304" s="4"/>
      <c r="BB11304" s="4"/>
    </row>
    <row r="11305" spans="15:54" x14ac:dyDescent="0.4">
      <c r="O11305" s="4"/>
      <c r="P11305" s="4"/>
      <c r="V11305" s="4"/>
      <c r="W11305" s="4"/>
      <c r="AT11305" s="4"/>
      <c r="AU11305" s="4"/>
      <c r="BA11305" s="4"/>
      <c r="BB11305" s="4"/>
    </row>
    <row r="11306" spans="15:54" x14ac:dyDescent="0.4">
      <c r="O11306" s="4"/>
      <c r="P11306" s="4"/>
      <c r="V11306" s="4"/>
      <c r="W11306" s="4"/>
      <c r="AG11306" s="9"/>
      <c r="AT11306" s="4"/>
      <c r="AU11306" s="4"/>
      <c r="BA11306" s="4"/>
      <c r="BB11306" s="4"/>
    </row>
    <row r="11307" spans="15:54" x14ac:dyDescent="0.4">
      <c r="O11307" s="4"/>
      <c r="P11307" s="4"/>
      <c r="V11307" s="4"/>
      <c r="W11307" s="4"/>
      <c r="AG11307" s="9"/>
      <c r="AT11307" s="4"/>
      <c r="AU11307" s="4"/>
      <c r="BA11307" s="4"/>
      <c r="BB11307" s="4"/>
    </row>
    <row r="11308" spans="15:54" x14ac:dyDescent="0.4">
      <c r="O11308" s="4"/>
      <c r="P11308" s="4"/>
      <c r="V11308" s="4"/>
      <c r="W11308" s="4"/>
      <c r="AG11308" s="9"/>
      <c r="AT11308" s="4"/>
      <c r="AU11308" s="4"/>
      <c r="BA11308" s="4"/>
      <c r="BB11308" s="4"/>
    </row>
    <row r="11309" spans="15:54" x14ac:dyDescent="0.4">
      <c r="O11309" s="4"/>
      <c r="P11309" s="4"/>
      <c r="V11309" s="4"/>
      <c r="W11309" s="4"/>
      <c r="AG11309" s="9"/>
      <c r="AT11309" s="4"/>
      <c r="AU11309" s="4"/>
      <c r="BA11309" s="4"/>
      <c r="BB11309" s="4"/>
    </row>
    <row r="11310" spans="15:54" x14ac:dyDescent="0.4">
      <c r="O11310" s="4"/>
      <c r="P11310" s="4"/>
      <c r="V11310" s="4"/>
      <c r="W11310" s="4"/>
      <c r="AG11310" s="9"/>
      <c r="AT11310" s="4"/>
      <c r="AU11310" s="4"/>
      <c r="BA11310" s="4"/>
      <c r="BB11310" s="4"/>
    </row>
    <row r="11311" spans="15:54" x14ac:dyDescent="0.4">
      <c r="O11311" s="4"/>
      <c r="P11311" s="4"/>
      <c r="V11311" s="4"/>
      <c r="W11311" s="4"/>
      <c r="AG11311" s="9"/>
      <c r="AT11311" s="4"/>
      <c r="AU11311" s="4"/>
      <c r="BA11311" s="4"/>
      <c r="BB11311" s="4"/>
    </row>
    <row r="11312" spans="15:54" x14ac:dyDescent="0.4">
      <c r="O11312" s="4"/>
      <c r="P11312" s="4"/>
      <c r="V11312" s="4"/>
      <c r="W11312" s="4"/>
      <c r="AG11312" s="9"/>
      <c r="AT11312" s="4"/>
      <c r="AU11312" s="4"/>
      <c r="BA11312" s="4"/>
      <c r="BB11312" s="4"/>
    </row>
    <row r="11313" spans="15:54" x14ac:dyDescent="0.4">
      <c r="O11313" s="4"/>
      <c r="P11313" s="4"/>
      <c r="V11313" s="4"/>
      <c r="W11313" s="4"/>
      <c r="AG11313" s="9"/>
      <c r="AT11313" s="4"/>
      <c r="AU11313" s="4"/>
      <c r="BA11313" s="4"/>
      <c r="BB11313" s="4"/>
    </row>
    <row r="11314" spans="15:54" x14ac:dyDescent="0.4">
      <c r="O11314" s="4"/>
      <c r="P11314" s="4"/>
      <c r="V11314" s="4"/>
      <c r="W11314" s="4"/>
      <c r="AG11314" s="9"/>
      <c r="AT11314" s="4"/>
      <c r="AU11314" s="4"/>
      <c r="BA11314" s="4"/>
      <c r="BB11314" s="4"/>
    </row>
    <row r="11315" spans="15:54" x14ac:dyDescent="0.4">
      <c r="O11315" s="4"/>
      <c r="P11315" s="4"/>
      <c r="V11315" s="4"/>
      <c r="W11315" s="4"/>
      <c r="AG11315" s="9"/>
      <c r="AT11315" s="4"/>
      <c r="AU11315" s="4"/>
      <c r="BA11315" s="4"/>
      <c r="BB11315" s="4"/>
    </row>
    <row r="11316" spans="15:54" x14ac:dyDescent="0.4">
      <c r="O11316" s="4"/>
      <c r="P11316" s="4"/>
      <c r="V11316" s="4"/>
      <c r="W11316" s="4"/>
      <c r="AG11316" s="9"/>
      <c r="AT11316" s="4"/>
      <c r="AU11316" s="4"/>
      <c r="BA11316" s="4"/>
      <c r="BB11316" s="4"/>
    </row>
    <row r="11317" spans="15:54" x14ac:dyDescent="0.4">
      <c r="O11317" s="4"/>
      <c r="P11317" s="4"/>
      <c r="V11317" s="4"/>
      <c r="W11317" s="4"/>
      <c r="AG11317" s="9"/>
      <c r="AT11317" s="4"/>
      <c r="AU11317" s="4"/>
      <c r="BA11317" s="4"/>
      <c r="BB11317" s="4"/>
    </row>
    <row r="11318" spans="15:54" x14ac:dyDescent="0.4">
      <c r="O11318" s="4"/>
      <c r="P11318" s="4"/>
      <c r="V11318" s="4"/>
      <c r="W11318" s="4"/>
      <c r="AG11318" s="9"/>
      <c r="AT11318" s="4"/>
      <c r="AU11318" s="4"/>
      <c r="BA11318" s="4"/>
      <c r="BB11318" s="4"/>
    </row>
    <row r="11319" spans="15:54" x14ac:dyDescent="0.4">
      <c r="O11319" s="4"/>
      <c r="P11319" s="4"/>
      <c r="V11319" s="4"/>
      <c r="W11319" s="4"/>
      <c r="AG11319" s="9"/>
      <c r="AT11319" s="4"/>
      <c r="AU11319" s="4"/>
      <c r="BA11319" s="4"/>
      <c r="BB11319" s="4"/>
    </row>
    <row r="11320" spans="15:54" x14ac:dyDescent="0.4">
      <c r="O11320" s="4"/>
      <c r="P11320" s="4"/>
      <c r="V11320" s="4"/>
      <c r="W11320" s="4"/>
      <c r="AG11320" s="9"/>
      <c r="AT11320" s="4"/>
      <c r="AU11320" s="4"/>
      <c r="BA11320" s="4"/>
      <c r="BB11320" s="4"/>
    </row>
    <row r="11321" spans="15:54" x14ac:dyDescent="0.4">
      <c r="O11321" s="4"/>
      <c r="P11321" s="4"/>
      <c r="V11321" s="4"/>
      <c r="W11321" s="4"/>
      <c r="AG11321" s="9"/>
      <c r="AT11321" s="4"/>
      <c r="AU11321" s="4"/>
      <c r="BA11321" s="4"/>
      <c r="BB11321" s="4"/>
    </row>
    <row r="11322" spans="15:54" x14ac:dyDescent="0.4">
      <c r="O11322" s="4"/>
      <c r="P11322" s="4"/>
      <c r="V11322" s="4"/>
      <c r="W11322" s="4"/>
      <c r="AG11322" s="9"/>
      <c r="AT11322" s="4"/>
      <c r="AU11322" s="4"/>
      <c r="BA11322" s="4"/>
      <c r="BB11322" s="4"/>
    </row>
    <row r="11323" spans="15:54" x14ac:dyDescent="0.4">
      <c r="O11323" s="4"/>
      <c r="P11323" s="4"/>
      <c r="V11323" s="4"/>
      <c r="W11323" s="4"/>
      <c r="AG11323" s="9"/>
      <c r="AT11323" s="4"/>
      <c r="AU11323" s="4"/>
      <c r="BA11323" s="4"/>
      <c r="BB11323" s="4"/>
    </row>
    <row r="11324" spans="15:54" x14ac:dyDescent="0.4">
      <c r="O11324" s="4"/>
      <c r="P11324" s="4"/>
      <c r="V11324" s="4"/>
      <c r="W11324" s="4"/>
      <c r="AG11324" s="9"/>
      <c r="AT11324" s="4"/>
      <c r="AU11324" s="4"/>
      <c r="BA11324" s="4"/>
      <c r="BB11324" s="4"/>
    </row>
    <row r="11325" spans="15:54" x14ac:dyDescent="0.4">
      <c r="O11325" s="4"/>
      <c r="P11325" s="4"/>
      <c r="V11325" s="4"/>
      <c r="W11325" s="4"/>
      <c r="AG11325" s="9"/>
      <c r="AT11325" s="4"/>
      <c r="AU11325" s="4"/>
      <c r="BA11325" s="4"/>
      <c r="BB11325" s="4"/>
    </row>
    <row r="11326" spans="15:54" x14ac:dyDescent="0.4">
      <c r="O11326" s="4"/>
      <c r="P11326" s="4"/>
      <c r="V11326" s="4"/>
      <c r="W11326" s="4"/>
      <c r="AG11326" s="9"/>
      <c r="AT11326" s="4"/>
      <c r="AU11326" s="4"/>
      <c r="BA11326" s="4"/>
      <c r="BB11326" s="4"/>
    </row>
    <row r="11327" spans="15:54" x14ac:dyDescent="0.4">
      <c r="O11327" s="4"/>
      <c r="P11327" s="4"/>
      <c r="V11327" s="4"/>
      <c r="W11327" s="4"/>
      <c r="AG11327" s="9"/>
      <c r="AT11327" s="4"/>
      <c r="AU11327" s="4"/>
      <c r="BA11327" s="4"/>
      <c r="BB11327" s="4"/>
    </row>
    <row r="11328" spans="15:54" x14ac:dyDescent="0.4">
      <c r="O11328" s="4"/>
      <c r="P11328" s="4"/>
      <c r="V11328" s="4"/>
      <c r="W11328" s="4"/>
      <c r="AG11328" s="9"/>
      <c r="AT11328" s="4"/>
      <c r="AU11328" s="4"/>
      <c r="BA11328" s="4"/>
      <c r="BB11328" s="4"/>
    </row>
    <row r="11329" spans="15:54" x14ac:dyDescent="0.4">
      <c r="O11329" s="4"/>
      <c r="P11329" s="4"/>
      <c r="V11329" s="4"/>
      <c r="W11329" s="4"/>
      <c r="AG11329" s="9"/>
      <c r="AT11329" s="4"/>
      <c r="AU11329" s="4"/>
      <c r="BA11329" s="4"/>
      <c r="BB11329" s="4"/>
    </row>
    <row r="11330" spans="15:54" x14ac:dyDescent="0.4">
      <c r="O11330" s="4"/>
      <c r="P11330" s="4"/>
      <c r="V11330" s="4"/>
      <c r="W11330" s="4"/>
      <c r="AG11330" s="9"/>
      <c r="AT11330" s="4"/>
      <c r="AU11330" s="4"/>
      <c r="BA11330" s="4"/>
      <c r="BB11330" s="4"/>
    </row>
    <row r="11331" spans="15:54" x14ac:dyDescent="0.4">
      <c r="O11331" s="4"/>
      <c r="P11331" s="4"/>
      <c r="V11331" s="4"/>
      <c r="W11331" s="4"/>
      <c r="AG11331" s="9"/>
      <c r="AT11331" s="4"/>
      <c r="AU11331" s="4"/>
      <c r="BA11331" s="4"/>
      <c r="BB11331" s="4"/>
    </row>
    <row r="11332" spans="15:54" x14ac:dyDescent="0.4">
      <c r="O11332" s="4"/>
      <c r="P11332" s="4"/>
      <c r="V11332" s="4"/>
      <c r="W11332" s="4"/>
      <c r="AG11332" s="9"/>
      <c r="AT11332" s="4"/>
      <c r="AU11332" s="4"/>
      <c r="BA11332" s="4"/>
      <c r="BB11332" s="4"/>
    </row>
    <row r="11333" spans="15:54" x14ac:dyDescent="0.4">
      <c r="O11333" s="4"/>
      <c r="P11333" s="4"/>
      <c r="V11333" s="4"/>
      <c r="W11333" s="4"/>
      <c r="AG11333" s="9"/>
      <c r="AT11333" s="4"/>
      <c r="AU11333" s="4"/>
      <c r="BA11333" s="4"/>
      <c r="BB11333" s="4"/>
    </row>
    <row r="11334" spans="15:54" x14ac:dyDescent="0.4">
      <c r="O11334" s="4"/>
      <c r="P11334" s="4"/>
      <c r="V11334" s="4"/>
      <c r="W11334" s="4"/>
      <c r="AG11334" s="9"/>
      <c r="AT11334" s="4"/>
      <c r="AU11334" s="4"/>
      <c r="BA11334" s="4"/>
      <c r="BB11334" s="4"/>
    </row>
    <row r="11335" spans="15:54" x14ac:dyDescent="0.4">
      <c r="O11335" s="4"/>
      <c r="P11335" s="4"/>
      <c r="V11335" s="4"/>
      <c r="W11335" s="4"/>
      <c r="AG11335" s="9"/>
      <c r="AT11335" s="4"/>
      <c r="AU11335" s="4"/>
      <c r="BA11335" s="4"/>
      <c r="BB11335" s="4"/>
    </row>
    <row r="11336" spans="15:54" x14ac:dyDescent="0.4">
      <c r="O11336" s="4"/>
      <c r="P11336" s="4"/>
      <c r="V11336" s="4"/>
      <c r="W11336" s="4"/>
      <c r="AG11336" s="9"/>
      <c r="AT11336" s="4"/>
      <c r="AU11336" s="4"/>
      <c r="BA11336" s="4"/>
      <c r="BB11336" s="4"/>
    </row>
    <row r="11337" spans="15:54" x14ac:dyDescent="0.4">
      <c r="O11337" s="4"/>
      <c r="P11337" s="4"/>
      <c r="V11337" s="4"/>
      <c r="W11337" s="4"/>
      <c r="AG11337" s="9"/>
      <c r="AT11337" s="4"/>
      <c r="AU11337" s="4"/>
      <c r="BA11337" s="4"/>
      <c r="BB11337" s="4"/>
    </row>
    <row r="11338" spans="15:54" x14ac:dyDescent="0.4">
      <c r="O11338" s="4"/>
      <c r="P11338" s="4"/>
      <c r="V11338" s="4"/>
      <c r="W11338" s="4"/>
      <c r="AG11338" s="9"/>
      <c r="AT11338" s="4"/>
      <c r="AU11338" s="4"/>
      <c r="BA11338" s="4"/>
      <c r="BB11338" s="4"/>
    </row>
    <row r="11339" spans="15:54" x14ac:dyDescent="0.4">
      <c r="O11339" s="4"/>
      <c r="P11339" s="4"/>
      <c r="V11339" s="4"/>
      <c r="W11339" s="4"/>
      <c r="AG11339" s="9"/>
      <c r="AT11339" s="4"/>
      <c r="AU11339" s="4"/>
      <c r="BA11339" s="4"/>
      <c r="BB11339" s="4"/>
    </row>
    <row r="11340" spans="15:54" x14ac:dyDescent="0.4">
      <c r="O11340" s="4"/>
      <c r="P11340" s="4"/>
      <c r="V11340" s="4"/>
      <c r="W11340" s="4"/>
      <c r="AG11340" s="9"/>
      <c r="AT11340" s="4"/>
      <c r="AU11340" s="4"/>
      <c r="BA11340" s="4"/>
      <c r="BB11340" s="4"/>
    </row>
    <row r="11341" spans="15:54" x14ac:dyDescent="0.4">
      <c r="O11341" s="4"/>
      <c r="P11341" s="4"/>
      <c r="V11341" s="4"/>
      <c r="W11341" s="4"/>
      <c r="AG11341" s="9"/>
      <c r="AT11341" s="4"/>
      <c r="AU11341" s="4"/>
      <c r="BA11341" s="4"/>
      <c r="BB11341" s="4"/>
    </row>
    <row r="11342" spans="15:54" x14ac:dyDescent="0.4">
      <c r="O11342" s="4"/>
      <c r="P11342" s="4"/>
      <c r="V11342" s="4"/>
      <c r="W11342" s="4"/>
      <c r="AG11342" s="9"/>
      <c r="AT11342" s="4"/>
      <c r="AU11342" s="4"/>
      <c r="BA11342" s="4"/>
      <c r="BB11342" s="4"/>
    </row>
    <row r="11343" spans="15:54" x14ac:dyDescent="0.4">
      <c r="O11343" s="4"/>
      <c r="P11343" s="4"/>
      <c r="V11343" s="4"/>
      <c r="W11343" s="4"/>
      <c r="AG11343" s="9"/>
      <c r="AT11343" s="4"/>
      <c r="AU11343" s="4"/>
      <c r="BA11343" s="4"/>
      <c r="BB11343" s="4"/>
    </row>
    <row r="11344" spans="15:54" x14ac:dyDescent="0.4">
      <c r="O11344" s="4"/>
      <c r="P11344" s="4"/>
      <c r="V11344" s="4"/>
      <c r="W11344" s="4"/>
      <c r="AG11344" s="9"/>
      <c r="AT11344" s="4"/>
      <c r="AU11344" s="4"/>
      <c r="BA11344" s="4"/>
      <c r="BB11344" s="4"/>
    </row>
    <row r="11345" spans="15:54" x14ac:dyDescent="0.4">
      <c r="O11345" s="4"/>
      <c r="P11345" s="4"/>
      <c r="V11345" s="4"/>
      <c r="W11345" s="4"/>
      <c r="AG11345" s="9"/>
      <c r="AT11345" s="4"/>
      <c r="AU11345" s="4"/>
      <c r="BA11345" s="4"/>
      <c r="BB11345" s="4"/>
    </row>
    <row r="11346" spans="15:54" x14ac:dyDescent="0.4">
      <c r="O11346" s="4"/>
      <c r="P11346" s="4"/>
      <c r="V11346" s="4"/>
      <c r="W11346" s="4"/>
      <c r="AG11346" s="9"/>
      <c r="AT11346" s="4"/>
      <c r="AU11346" s="4"/>
      <c r="BA11346" s="4"/>
      <c r="BB11346" s="4"/>
    </row>
    <row r="11347" spans="15:54" x14ac:dyDescent="0.4">
      <c r="O11347" s="4"/>
      <c r="P11347" s="4"/>
      <c r="V11347" s="4"/>
      <c r="W11347" s="4"/>
      <c r="AG11347" s="9"/>
      <c r="AT11347" s="4"/>
      <c r="AU11347" s="4"/>
      <c r="BA11347" s="4"/>
      <c r="BB11347" s="4"/>
    </row>
    <row r="11348" spans="15:54" x14ac:dyDescent="0.4">
      <c r="O11348" s="4"/>
      <c r="P11348" s="4"/>
      <c r="V11348" s="4"/>
      <c r="W11348" s="4"/>
      <c r="AG11348" s="9"/>
      <c r="AT11348" s="4"/>
      <c r="AU11348" s="4"/>
      <c r="BA11348" s="4"/>
      <c r="BB11348" s="4"/>
    </row>
    <row r="11349" spans="15:54" x14ac:dyDescent="0.4">
      <c r="O11349" s="4"/>
      <c r="P11349" s="4"/>
      <c r="V11349" s="4"/>
      <c r="W11349" s="4"/>
      <c r="AG11349" s="9"/>
      <c r="AT11349" s="4"/>
      <c r="AU11349" s="4"/>
      <c r="BA11349" s="4"/>
      <c r="BB11349" s="4"/>
    </row>
    <row r="11350" spans="15:54" x14ac:dyDescent="0.4">
      <c r="O11350" s="4"/>
      <c r="P11350" s="4"/>
      <c r="V11350" s="4"/>
      <c r="W11350" s="4"/>
      <c r="AG11350" s="9"/>
      <c r="AT11350" s="4"/>
      <c r="AU11350" s="4"/>
      <c r="BA11350" s="4"/>
      <c r="BB11350" s="4"/>
    </row>
    <row r="11351" spans="15:54" x14ac:dyDescent="0.4">
      <c r="O11351" s="4"/>
      <c r="P11351" s="4"/>
      <c r="V11351" s="4"/>
      <c r="W11351" s="4"/>
      <c r="AG11351" s="9"/>
      <c r="AT11351" s="4"/>
      <c r="AU11351" s="4"/>
      <c r="BA11351" s="4"/>
      <c r="BB11351" s="4"/>
    </row>
    <row r="11352" spans="15:54" x14ac:dyDescent="0.4">
      <c r="O11352" s="4"/>
      <c r="P11352" s="4"/>
      <c r="V11352" s="4"/>
      <c r="W11352" s="4"/>
      <c r="AG11352" s="9"/>
      <c r="AT11352" s="4"/>
      <c r="AU11352" s="4"/>
      <c r="BA11352" s="4"/>
      <c r="BB11352" s="4"/>
    </row>
    <row r="11353" spans="15:54" x14ac:dyDescent="0.4">
      <c r="O11353" s="4"/>
      <c r="P11353" s="4"/>
      <c r="V11353" s="4"/>
      <c r="W11353" s="4"/>
      <c r="AG11353" s="9"/>
      <c r="AT11353" s="4"/>
      <c r="AU11353" s="4"/>
      <c r="BA11353" s="4"/>
      <c r="BB11353" s="4"/>
    </row>
    <row r="11354" spans="15:54" x14ac:dyDescent="0.4">
      <c r="O11354" s="4"/>
      <c r="P11354" s="4"/>
      <c r="V11354" s="4"/>
      <c r="W11354" s="4"/>
      <c r="AG11354" s="9"/>
      <c r="AT11354" s="4"/>
      <c r="AU11354" s="4"/>
      <c r="BA11354" s="4"/>
      <c r="BB11354" s="4"/>
    </row>
    <row r="11355" spans="15:54" x14ac:dyDescent="0.4">
      <c r="O11355" s="4"/>
      <c r="P11355" s="4"/>
      <c r="V11355" s="4"/>
      <c r="W11355" s="4"/>
      <c r="AG11355" s="9"/>
      <c r="AT11355" s="4"/>
      <c r="AU11355" s="4"/>
      <c r="BA11355" s="4"/>
      <c r="BB11355" s="4"/>
    </row>
    <row r="11356" spans="15:54" x14ac:dyDescent="0.4">
      <c r="O11356" s="4"/>
      <c r="P11356" s="4"/>
      <c r="V11356" s="4"/>
      <c r="W11356" s="4"/>
      <c r="AG11356" s="9"/>
      <c r="AT11356" s="4"/>
      <c r="AU11356" s="4"/>
      <c r="BA11356" s="4"/>
      <c r="BB11356" s="4"/>
    </row>
    <row r="11357" spans="15:54" x14ac:dyDescent="0.4">
      <c r="O11357" s="4"/>
      <c r="P11357" s="4"/>
      <c r="V11357" s="4"/>
      <c r="W11357" s="4"/>
      <c r="AG11357" s="9"/>
      <c r="AT11357" s="4"/>
      <c r="AU11357" s="4"/>
      <c r="BA11357" s="4"/>
      <c r="BB11357" s="4"/>
    </row>
    <row r="11358" spans="15:54" x14ac:dyDescent="0.4">
      <c r="O11358" s="4"/>
      <c r="P11358" s="4"/>
      <c r="V11358" s="4"/>
      <c r="W11358" s="4"/>
      <c r="AG11358" s="9"/>
      <c r="AT11358" s="4"/>
      <c r="AU11358" s="4"/>
      <c r="BA11358" s="4"/>
      <c r="BB11358" s="4"/>
    </row>
    <row r="11359" spans="15:54" x14ac:dyDescent="0.4">
      <c r="O11359" s="4"/>
      <c r="P11359" s="4"/>
      <c r="V11359" s="4"/>
      <c r="W11359" s="4"/>
      <c r="AG11359" s="9"/>
      <c r="AT11359" s="4"/>
      <c r="AU11359" s="4"/>
      <c r="BA11359" s="4"/>
      <c r="BB11359" s="4"/>
    </row>
    <row r="11360" spans="15:54" x14ac:dyDescent="0.4">
      <c r="O11360" s="4"/>
      <c r="P11360" s="4"/>
      <c r="V11360" s="4"/>
      <c r="W11360" s="4"/>
      <c r="AG11360" s="9"/>
      <c r="AT11360" s="4"/>
      <c r="AU11360" s="4"/>
      <c r="BA11360" s="4"/>
      <c r="BB11360" s="4"/>
    </row>
    <row r="11361" spans="15:54" x14ac:dyDescent="0.4">
      <c r="O11361" s="4"/>
      <c r="P11361" s="4"/>
      <c r="V11361" s="4"/>
      <c r="W11361" s="4"/>
      <c r="AG11361" s="9"/>
      <c r="AT11361" s="4"/>
      <c r="AU11361" s="4"/>
      <c r="BA11361" s="4"/>
      <c r="BB11361" s="4"/>
    </row>
    <row r="11362" spans="15:54" x14ac:dyDescent="0.4">
      <c r="O11362" s="4"/>
      <c r="P11362" s="4"/>
      <c r="V11362" s="4"/>
      <c r="W11362" s="4"/>
      <c r="AG11362" s="9"/>
      <c r="AT11362" s="4"/>
      <c r="AU11362" s="4"/>
      <c r="BA11362" s="4"/>
      <c r="BB11362" s="4"/>
    </row>
    <row r="11363" spans="15:54" x14ac:dyDescent="0.4">
      <c r="O11363" s="4"/>
      <c r="P11363" s="4"/>
      <c r="V11363" s="4"/>
      <c r="W11363" s="4"/>
      <c r="AG11363" s="9"/>
      <c r="AT11363" s="4"/>
      <c r="AU11363" s="4"/>
      <c r="BA11363" s="4"/>
      <c r="BB11363" s="4"/>
    </row>
    <row r="11364" spans="15:54" x14ac:dyDescent="0.4">
      <c r="O11364" s="4"/>
      <c r="P11364" s="4"/>
      <c r="V11364" s="4"/>
      <c r="W11364" s="4"/>
      <c r="AG11364" s="9"/>
      <c r="AT11364" s="4"/>
      <c r="AU11364" s="4"/>
      <c r="BA11364" s="4"/>
      <c r="BB11364" s="4"/>
    </row>
    <row r="11365" spans="15:54" x14ac:dyDescent="0.4">
      <c r="O11365" s="4"/>
      <c r="P11365" s="4"/>
      <c r="V11365" s="4"/>
      <c r="W11365" s="4"/>
      <c r="AG11365" s="9"/>
      <c r="AT11365" s="4"/>
      <c r="AU11365" s="4"/>
      <c r="BA11365" s="4"/>
      <c r="BB11365" s="4"/>
    </row>
    <row r="11366" spans="15:54" x14ac:dyDescent="0.4">
      <c r="O11366" s="4"/>
      <c r="P11366" s="4"/>
      <c r="V11366" s="4"/>
      <c r="W11366" s="4"/>
      <c r="AT11366" s="4"/>
      <c r="AU11366" s="4"/>
      <c r="BA11366" s="4"/>
      <c r="BB11366" s="4"/>
    </row>
    <row r="11367" spans="15:54" x14ac:dyDescent="0.4">
      <c r="O11367" s="4"/>
      <c r="P11367" s="4"/>
      <c r="V11367" s="4"/>
      <c r="W11367" s="4"/>
      <c r="AG11367" s="9"/>
      <c r="AT11367" s="4"/>
      <c r="AU11367" s="4"/>
      <c r="BA11367" s="4"/>
      <c r="BB11367" s="4"/>
    </row>
    <row r="11368" spans="15:54" x14ac:dyDescent="0.4">
      <c r="O11368" s="4"/>
      <c r="P11368" s="4"/>
      <c r="V11368" s="4"/>
      <c r="W11368" s="4"/>
      <c r="AG11368" s="9"/>
      <c r="AT11368" s="4"/>
      <c r="AU11368" s="4"/>
      <c r="BA11368" s="4"/>
      <c r="BB11368" s="4"/>
    </row>
    <row r="11369" spans="15:54" x14ac:dyDescent="0.4">
      <c r="O11369" s="4"/>
      <c r="P11369" s="4"/>
      <c r="V11369" s="4"/>
      <c r="W11369" s="4"/>
      <c r="AG11369" s="9"/>
      <c r="AT11369" s="4"/>
      <c r="AU11369" s="4"/>
      <c r="BA11369" s="4"/>
      <c r="BB11369" s="4"/>
    </row>
    <row r="11370" spans="15:54" x14ac:dyDescent="0.4">
      <c r="O11370" s="4"/>
      <c r="P11370" s="4"/>
      <c r="V11370" s="4"/>
      <c r="W11370" s="4"/>
      <c r="AG11370" s="9"/>
      <c r="AT11370" s="4"/>
      <c r="AU11370" s="4"/>
      <c r="BA11370" s="4"/>
      <c r="BB11370" s="4"/>
    </row>
    <row r="11371" spans="15:54" x14ac:dyDescent="0.4">
      <c r="O11371" s="4"/>
      <c r="P11371" s="4"/>
      <c r="V11371" s="4"/>
      <c r="W11371" s="4"/>
      <c r="AG11371" s="9"/>
      <c r="AT11371" s="4"/>
      <c r="AU11371" s="4"/>
      <c r="BA11371" s="4"/>
      <c r="BB11371" s="4"/>
    </row>
    <row r="11372" spans="15:54" x14ac:dyDescent="0.4">
      <c r="O11372" s="4"/>
      <c r="P11372" s="4"/>
      <c r="V11372" s="4"/>
      <c r="W11372" s="4"/>
      <c r="AG11372" s="9"/>
      <c r="AT11372" s="4"/>
      <c r="AU11372" s="4"/>
      <c r="BA11372" s="4"/>
      <c r="BB11372" s="4"/>
    </row>
    <row r="11373" spans="15:54" x14ac:dyDescent="0.4">
      <c r="O11373" s="4"/>
      <c r="P11373" s="4"/>
      <c r="V11373" s="4"/>
      <c r="W11373" s="4"/>
      <c r="AG11373" s="9"/>
      <c r="AT11373" s="4"/>
      <c r="AU11373" s="4"/>
      <c r="BA11373" s="4"/>
      <c r="BB11373" s="4"/>
    </row>
    <row r="11374" spans="15:54" x14ac:dyDescent="0.4">
      <c r="O11374" s="4"/>
      <c r="P11374" s="4"/>
      <c r="V11374" s="4"/>
      <c r="W11374" s="4"/>
      <c r="AG11374" s="9"/>
      <c r="AT11374" s="4"/>
      <c r="AU11374" s="4"/>
      <c r="BA11374" s="4"/>
      <c r="BB11374" s="4"/>
    </row>
    <row r="11375" spans="15:54" x14ac:dyDescent="0.4">
      <c r="O11375" s="4"/>
      <c r="P11375" s="4"/>
      <c r="V11375" s="4"/>
      <c r="W11375" s="4"/>
      <c r="AG11375" s="9"/>
      <c r="AT11375" s="4"/>
      <c r="AU11375" s="4"/>
      <c r="BA11375" s="4"/>
      <c r="BB11375" s="4"/>
    </row>
    <row r="11376" spans="15:54" x14ac:dyDescent="0.4">
      <c r="O11376" s="4"/>
      <c r="P11376" s="4"/>
      <c r="V11376" s="4"/>
      <c r="W11376" s="4"/>
      <c r="AG11376" s="9"/>
      <c r="AT11376" s="4"/>
      <c r="AU11376" s="4"/>
      <c r="BA11376" s="4"/>
      <c r="BB11376" s="4"/>
    </row>
    <row r="11377" spans="15:54" x14ac:dyDescent="0.4">
      <c r="O11377" s="4"/>
      <c r="P11377" s="4"/>
      <c r="V11377" s="4"/>
      <c r="W11377" s="4"/>
      <c r="AG11377" s="9"/>
      <c r="AT11377" s="4"/>
      <c r="AU11377" s="4"/>
      <c r="BA11377" s="4"/>
      <c r="BB11377" s="4"/>
    </row>
    <row r="11378" spans="15:54" x14ac:dyDescent="0.4">
      <c r="O11378" s="4"/>
      <c r="P11378" s="4"/>
      <c r="V11378" s="4"/>
      <c r="W11378" s="4"/>
      <c r="AG11378" s="9"/>
      <c r="AT11378" s="4"/>
      <c r="AU11378" s="4"/>
      <c r="BA11378" s="4"/>
      <c r="BB11378" s="4"/>
    </row>
    <row r="11379" spans="15:54" x14ac:dyDescent="0.4">
      <c r="O11379" s="4"/>
      <c r="P11379" s="4"/>
      <c r="V11379" s="4"/>
      <c r="W11379" s="4"/>
      <c r="AG11379" s="9"/>
      <c r="AT11379" s="4"/>
      <c r="AU11379" s="4"/>
      <c r="BA11379" s="4"/>
      <c r="BB11379" s="4"/>
    </row>
    <row r="11380" spans="15:54" x14ac:dyDescent="0.4">
      <c r="O11380" s="4"/>
      <c r="P11380" s="4"/>
      <c r="V11380" s="4"/>
      <c r="W11380" s="4"/>
      <c r="AG11380" s="9"/>
      <c r="AT11380" s="4"/>
      <c r="AU11380" s="4"/>
      <c r="BA11380" s="4"/>
      <c r="BB11380" s="4"/>
    </row>
    <row r="11381" spans="15:54" x14ac:dyDescent="0.4">
      <c r="O11381" s="4"/>
      <c r="P11381" s="4"/>
      <c r="V11381" s="4"/>
      <c r="W11381" s="4"/>
      <c r="AG11381" s="9"/>
      <c r="AT11381" s="4"/>
      <c r="AU11381" s="4"/>
      <c r="BA11381" s="4"/>
      <c r="BB11381" s="4"/>
    </row>
    <row r="11382" spans="15:54" x14ac:dyDescent="0.4">
      <c r="O11382" s="4"/>
      <c r="P11382" s="4"/>
      <c r="V11382" s="4"/>
      <c r="W11382" s="4"/>
      <c r="AG11382" s="9"/>
      <c r="AT11382" s="4"/>
      <c r="AU11382" s="4"/>
      <c r="BA11382" s="4"/>
      <c r="BB11382" s="4"/>
    </row>
    <row r="11383" spans="15:54" x14ac:dyDescent="0.4">
      <c r="O11383" s="4"/>
      <c r="P11383" s="4"/>
      <c r="V11383" s="4"/>
      <c r="W11383" s="4"/>
      <c r="AG11383" s="9"/>
      <c r="AT11383" s="4"/>
      <c r="AU11383" s="4"/>
      <c r="BA11383" s="4"/>
      <c r="BB11383" s="4"/>
    </row>
    <row r="11384" spans="15:54" x14ac:dyDescent="0.4">
      <c r="O11384" s="4"/>
      <c r="P11384" s="4"/>
      <c r="V11384" s="4"/>
      <c r="W11384" s="4"/>
      <c r="AG11384" s="9"/>
      <c r="AT11384" s="4"/>
      <c r="AU11384" s="4"/>
      <c r="BA11384" s="4"/>
      <c r="BB11384" s="4"/>
    </row>
    <row r="11385" spans="15:54" x14ac:dyDescent="0.4">
      <c r="O11385" s="4"/>
      <c r="P11385" s="4"/>
      <c r="V11385" s="4"/>
      <c r="W11385" s="4"/>
      <c r="AG11385" s="9"/>
      <c r="AT11385" s="4"/>
      <c r="AU11385" s="4"/>
      <c r="BA11385" s="4"/>
      <c r="BB11385" s="4"/>
    </row>
    <row r="11386" spans="15:54" x14ac:dyDescent="0.4">
      <c r="O11386" s="4"/>
      <c r="P11386" s="4"/>
      <c r="V11386" s="4"/>
      <c r="W11386" s="4"/>
      <c r="AT11386" s="4"/>
      <c r="AU11386" s="4"/>
      <c r="BA11386" s="4"/>
      <c r="BB11386" s="4"/>
    </row>
    <row r="11387" spans="15:54" x14ac:dyDescent="0.4">
      <c r="O11387" s="4"/>
      <c r="P11387" s="4"/>
      <c r="V11387" s="4"/>
      <c r="W11387" s="4"/>
      <c r="AG11387" s="9"/>
      <c r="AT11387" s="4"/>
      <c r="AU11387" s="4"/>
      <c r="BA11387" s="4"/>
      <c r="BB11387" s="4"/>
    </row>
    <row r="11388" spans="15:54" x14ac:dyDescent="0.4">
      <c r="O11388" s="4"/>
      <c r="P11388" s="4"/>
      <c r="V11388" s="4"/>
      <c r="W11388" s="4"/>
      <c r="AG11388" s="9"/>
      <c r="AT11388" s="4"/>
      <c r="AU11388" s="4"/>
      <c r="BA11388" s="4"/>
      <c r="BB11388" s="4"/>
    </row>
    <row r="11389" spans="15:54" x14ac:dyDescent="0.4">
      <c r="O11389" s="4"/>
      <c r="P11389" s="4"/>
      <c r="V11389" s="4"/>
      <c r="W11389" s="4"/>
      <c r="AG11389" s="9"/>
      <c r="AT11389" s="4"/>
      <c r="AU11389" s="4"/>
      <c r="BA11389" s="4"/>
      <c r="BB11389" s="4"/>
    </row>
    <row r="11390" spans="15:54" x14ac:dyDescent="0.4">
      <c r="O11390" s="4"/>
      <c r="P11390" s="4"/>
      <c r="V11390" s="4"/>
      <c r="W11390" s="4"/>
      <c r="AG11390" s="9"/>
      <c r="AT11390" s="4"/>
      <c r="AU11390" s="4"/>
      <c r="BA11390" s="4"/>
      <c r="BB11390" s="4"/>
    </row>
    <row r="11391" spans="15:54" x14ac:dyDescent="0.4">
      <c r="O11391" s="4"/>
      <c r="P11391" s="4"/>
      <c r="V11391" s="4"/>
      <c r="W11391" s="4"/>
      <c r="AG11391" s="9"/>
      <c r="AT11391" s="4"/>
      <c r="AU11391" s="4"/>
      <c r="BA11391" s="4"/>
      <c r="BB11391" s="4"/>
    </row>
    <row r="11392" spans="15:54" x14ac:dyDescent="0.4">
      <c r="O11392" s="4"/>
      <c r="P11392" s="4"/>
      <c r="V11392" s="4"/>
      <c r="W11392" s="4"/>
      <c r="AG11392" s="9"/>
      <c r="AT11392" s="4"/>
      <c r="AU11392" s="4"/>
      <c r="BA11392" s="4"/>
      <c r="BB11392" s="4"/>
    </row>
    <row r="11393" spans="15:54" x14ac:dyDescent="0.4">
      <c r="O11393" s="4"/>
      <c r="P11393" s="4"/>
      <c r="V11393" s="4"/>
      <c r="W11393" s="4"/>
      <c r="AG11393" s="9"/>
      <c r="AT11393" s="4"/>
      <c r="AU11393" s="4"/>
      <c r="BA11393" s="4"/>
      <c r="BB11393" s="4"/>
    </row>
    <row r="11394" spans="15:54" x14ac:dyDescent="0.4">
      <c r="O11394" s="4"/>
      <c r="P11394" s="4"/>
      <c r="V11394" s="4"/>
      <c r="W11394" s="4"/>
      <c r="AG11394" s="9"/>
      <c r="AT11394" s="4"/>
      <c r="AU11394" s="4"/>
      <c r="BA11394" s="4"/>
      <c r="BB11394" s="4"/>
    </row>
    <row r="11395" spans="15:54" x14ac:dyDescent="0.4">
      <c r="O11395" s="4"/>
      <c r="P11395" s="4"/>
      <c r="V11395" s="4"/>
      <c r="W11395" s="4"/>
      <c r="AG11395" s="9"/>
      <c r="AT11395" s="4"/>
      <c r="AU11395" s="4"/>
      <c r="BA11395" s="4"/>
      <c r="BB11395" s="4"/>
    </row>
    <row r="11396" spans="15:54" x14ac:dyDescent="0.4">
      <c r="O11396" s="4"/>
      <c r="P11396" s="4"/>
      <c r="V11396" s="4"/>
      <c r="W11396" s="4"/>
      <c r="AG11396" s="9"/>
      <c r="AT11396" s="4"/>
      <c r="AU11396" s="4"/>
      <c r="BA11396" s="4"/>
      <c r="BB11396" s="4"/>
    </row>
    <row r="11397" spans="15:54" x14ac:dyDescent="0.4">
      <c r="O11397" s="4"/>
      <c r="P11397" s="4"/>
      <c r="V11397" s="4"/>
      <c r="W11397" s="4"/>
      <c r="AG11397" s="9"/>
      <c r="AT11397" s="4"/>
      <c r="AU11397" s="4"/>
      <c r="BA11397" s="4"/>
      <c r="BB11397" s="4"/>
    </row>
    <row r="11398" spans="15:54" x14ac:dyDescent="0.4">
      <c r="O11398" s="4"/>
      <c r="P11398" s="4"/>
      <c r="V11398" s="4"/>
      <c r="W11398" s="4"/>
      <c r="AG11398" s="9"/>
      <c r="AT11398" s="4"/>
      <c r="AU11398" s="4"/>
      <c r="BA11398" s="4"/>
      <c r="BB11398" s="4"/>
    </row>
    <row r="11399" spans="15:54" x14ac:dyDescent="0.4">
      <c r="O11399" s="4"/>
      <c r="P11399" s="4"/>
      <c r="V11399" s="4"/>
      <c r="W11399" s="4"/>
      <c r="AG11399" s="9"/>
      <c r="AT11399" s="4"/>
      <c r="AU11399" s="4"/>
      <c r="BA11399" s="4"/>
      <c r="BB11399" s="4"/>
    </row>
    <row r="11400" spans="15:54" x14ac:dyDescent="0.4">
      <c r="O11400" s="4"/>
      <c r="P11400" s="4"/>
      <c r="V11400" s="4"/>
      <c r="W11400" s="4"/>
      <c r="AG11400" s="9"/>
      <c r="AT11400" s="4"/>
      <c r="AU11400" s="4"/>
      <c r="BA11400" s="4"/>
      <c r="BB11400" s="4"/>
    </row>
    <row r="11401" spans="15:54" x14ac:dyDescent="0.4">
      <c r="O11401" s="4"/>
      <c r="P11401" s="4"/>
      <c r="V11401" s="4"/>
      <c r="W11401" s="4"/>
      <c r="AG11401" s="9"/>
      <c r="AT11401" s="4"/>
      <c r="AU11401" s="4"/>
      <c r="BA11401" s="4"/>
      <c r="BB11401" s="4"/>
    </row>
    <row r="11402" spans="15:54" x14ac:dyDescent="0.4">
      <c r="O11402" s="4"/>
      <c r="P11402" s="4"/>
      <c r="V11402" s="4"/>
      <c r="W11402" s="4"/>
      <c r="AG11402" s="9"/>
      <c r="AT11402" s="4"/>
      <c r="AU11402" s="4"/>
      <c r="BA11402" s="4"/>
      <c r="BB11402" s="4"/>
    </row>
    <row r="11403" spans="15:54" x14ac:dyDescent="0.4">
      <c r="O11403" s="4"/>
      <c r="P11403" s="4"/>
      <c r="V11403" s="4"/>
      <c r="W11403" s="4"/>
      <c r="AG11403" s="9"/>
      <c r="AT11403" s="4"/>
      <c r="AU11403" s="4"/>
      <c r="BA11403" s="4"/>
      <c r="BB11403" s="4"/>
    </row>
    <row r="11404" spans="15:54" x14ac:dyDescent="0.4">
      <c r="O11404" s="4"/>
      <c r="P11404" s="4"/>
      <c r="V11404" s="4"/>
      <c r="W11404" s="4"/>
      <c r="AG11404" s="9"/>
      <c r="AT11404" s="4"/>
      <c r="AU11404" s="4"/>
      <c r="BA11404" s="4"/>
      <c r="BB11404" s="4"/>
    </row>
    <row r="11405" spans="15:54" x14ac:dyDescent="0.4">
      <c r="O11405" s="4"/>
      <c r="P11405" s="4"/>
      <c r="V11405" s="4"/>
      <c r="W11405" s="4"/>
      <c r="AG11405" s="9"/>
      <c r="AT11405" s="4"/>
      <c r="AU11405" s="4"/>
      <c r="BA11405" s="4"/>
      <c r="BB11405" s="4"/>
    </row>
    <row r="11406" spans="15:54" x14ac:dyDescent="0.4">
      <c r="O11406" s="4"/>
      <c r="P11406" s="4"/>
      <c r="V11406" s="4"/>
      <c r="W11406" s="4"/>
      <c r="AG11406" s="9"/>
      <c r="AT11406" s="4"/>
      <c r="AU11406" s="4"/>
      <c r="BA11406" s="4"/>
      <c r="BB11406" s="4"/>
    </row>
    <row r="11407" spans="15:54" x14ac:dyDescent="0.4">
      <c r="O11407" s="4"/>
      <c r="P11407" s="4"/>
      <c r="V11407" s="4"/>
      <c r="W11407" s="4"/>
      <c r="AG11407" s="9"/>
      <c r="AT11407" s="4"/>
      <c r="AU11407" s="4"/>
      <c r="BA11407" s="4"/>
      <c r="BB11407" s="4"/>
    </row>
    <row r="11408" spans="15:54" x14ac:dyDescent="0.4">
      <c r="O11408" s="4"/>
      <c r="P11408" s="4"/>
      <c r="V11408" s="4"/>
      <c r="W11408" s="4"/>
      <c r="AG11408" s="9"/>
      <c r="AT11408" s="4"/>
      <c r="AU11408" s="4"/>
      <c r="BA11408" s="4"/>
      <c r="BB11408" s="4"/>
    </row>
    <row r="11409" spans="15:54" x14ac:dyDescent="0.4">
      <c r="O11409" s="4"/>
      <c r="P11409" s="4"/>
      <c r="V11409" s="4"/>
      <c r="W11409" s="4"/>
      <c r="AG11409" s="9"/>
      <c r="AT11409" s="4"/>
      <c r="AU11409" s="4"/>
      <c r="BA11409" s="4"/>
      <c r="BB11409" s="4"/>
    </row>
    <row r="11410" spans="15:54" x14ac:dyDescent="0.4">
      <c r="O11410" s="4"/>
      <c r="P11410" s="4"/>
      <c r="V11410" s="4"/>
      <c r="W11410" s="4"/>
      <c r="AG11410" s="9"/>
      <c r="AT11410" s="4"/>
      <c r="AU11410" s="4"/>
      <c r="BA11410" s="4"/>
      <c r="BB11410" s="4"/>
    </row>
    <row r="11411" spans="15:54" x14ac:dyDescent="0.4">
      <c r="O11411" s="4"/>
      <c r="P11411" s="4"/>
      <c r="V11411" s="4"/>
      <c r="W11411" s="4"/>
      <c r="AG11411" s="9"/>
      <c r="AT11411" s="4"/>
      <c r="AU11411" s="4"/>
      <c r="BA11411" s="4"/>
      <c r="BB11411" s="4"/>
    </row>
    <row r="11412" spans="15:54" x14ac:dyDescent="0.4">
      <c r="O11412" s="4"/>
      <c r="P11412" s="4"/>
      <c r="V11412" s="4"/>
      <c r="W11412" s="4"/>
      <c r="AG11412" s="9"/>
      <c r="AT11412" s="4"/>
      <c r="AU11412" s="4"/>
      <c r="BA11412" s="4"/>
      <c r="BB11412" s="4"/>
    </row>
    <row r="11413" spans="15:54" x14ac:dyDescent="0.4">
      <c r="O11413" s="4"/>
      <c r="P11413" s="4"/>
      <c r="V11413" s="4"/>
      <c r="W11413" s="4"/>
      <c r="AG11413" s="9"/>
      <c r="AT11413" s="4"/>
      <c r="AU11413" s="4"/>
      <c r="BA11413" s="4"/>
      <c r="BB11413" s="4"/>
    </row>
    <row r="11414" spans="15:54" x14ac:dyDescent="0.4">
      <c r="O11414" s="4"/>
      <c r="P11414" s="4"/>
      <c r="V11414" s="4"/>
      <c r="W11414" s="4"/>
      <c r="AG11414" s="9"/>
      <c r="AT11414" s="4"/>
      <c r="AU11414" s="4"/>
      <c r="BA11414" s="4"/>
      <c r="BB11414" s="4"/>
    </row>
    <row r="11415" spans="15:54" x14ac:dyDescent="0.4">
      <c r="O11415" s="4"/>
      <c r="P11415" s="4"/>
      <c r="V11415" s="4"/>
      <c r="W11415" s="4"/>
      <c r="AG11415" s="9"/>
      <c r="AT11415" s="4"/>
      <c r="AU11415" s="4"/>
      <c r="BA11415" s="4"/>
      <c r="BB11415" s="4"/>
    </row>
    <row r="11416" spans="15:54" x14ac:dyDescent="0.4">
      <c r="O11416" s="4"/>
      <c r="P11416" s="4"/>
      <c r="V11416" s="4"/>
      <c r="W11416" s="4"/>
      <c r="AG11416" s="9"/>
      <c r="AT11416" s="4"/>
      <c r="AU11416" s="4"/>
      <c r="BA11416" s="4"/>
      <c r="BB11416" s="4"/>
    </row>
    <row r="11417" spans="15:54" x14ac:dyDescent="0.4">
      <c r="O11417" s="4"/>
      <c r="P11417" s="4"/>
      <c r="V11417" s="4"/>
      <c r="W11417" s="4"/>
      <c r="AG11417" s="9"/>
      <c r="AT11417" s="4"/>
      <c r="AU11417" s="4"/>
      <c r="BA11417" s="4"/>
      <c r="BB11417" s="4"/>
    </row>
    <row r="11418" spans="15:54" x14ac:dyDescent="0.4">
      <c r="O11418" s="4"/>
      <c r="P11418" s="4"/>
      <c r="V11418" s="4"/>
      <c r="W11418" s="4"/>
      <c r="AG11418" s="9"/>
      <c r="AT11418" s="4"/>
      <c r="AU11418" s="4"/>
      <c r="BA11418" s="4"/>
      <c r="BB11418" s="4"/>
    </row>
    <row r="11419" spans="15:54" x14ac:dyDescent="0.4">
      <c r="O11419" s="4"/>
      <c r="P11419" s="4"/>
      <c r="V11419" s="4"/>
      <c r="W11419" s="4"/>
      <c r="AG11419" s="9"/>
      <c r="AT11419" s="4"/>
      <c r="AU11419" s="4"/>
      <c r="BA11419" s="4"/>
      <c r="BB11419" s="4"/>
    </row>
    <row r="11420" spans="15:54" x14ac:dyDescent="0.4">
      <c r="O11420" s="4"/>
      <c r="P11420" s="4"/>
      <c r="V11420" s="4"/>
      <c r="W11420" s="4"/>
      <c r="AG11420" s="9"/>
      <c r="AT11420" s="4"/>
      <c r="AU11420" s="4"/>
      <c r="BA11420" s="4"/>
      <c r="BB11420" s="4"/>
    </row>
    <row r="11421" spans="15:54" x14ac:dyDescent="0.4">
      <c r="O11421" s="4"/>
      <c r="P11421" s="4"/>
      <c r="V11421" s="4"/>
      <c r="W11421" s="4"/>
      <c r="AG11421" s="9"/>
      <c r="AT11421" s="4"/>
      <c r="AU11421" s="4"/>
      <c r="BA11421" s="4"/>
      <c r="BB11421" s="4"/>
    </row>
    <row r="11422" spans="15:54" x14ac:dyDescent="0.4">
      <c r="O11422" s="4"/>
      <c r="P11422" s="4"/>
      <c r="V11422" s="4"/>
      <c r="W11422" s="4"/>
      <c r="AG11422" s="9"/>
      <c r="AT11422" s="4"/>
      <c r="AU11422" s="4"/>
      <c r="BA11422" s="4"/>
      <c r="BB11422" s="4"/>
    </row>
    <row r="11423" spans="15:54" x14ac:dyDescent="0.4">
      <c r="O11423" s="4"/>
      <c r="P11423" s="4"/>
      <c r="V11423" s="4"/>
      <c r="W11423" s="4"/>
      <c r="AG11423" s="9"/>
      <c r="AT11423" s="4"/>
      <c r="AU11423" s="4"/>
      <c r="BA11423" s="4"/>
      <c r="BB11423" s="4"/>
    </row>
    <row r="11424" spans="15:54" x14ac:dyDescent="0.4">
      <c r="O11424" s="4"/>
      <c r="P11424" s="4"/>
      <c r="V11424" s="4"/>
      <c r="W11424" s="4"/>
      <c r="AG11424" s="9"/>
      <c r="AT11424" s="4"/>
      <c r="AU11424" s="4"/>
      <c r="BA11424" s="4"/>
      <c r="BB11424" s="4"/>
    </row>
    <row r="11425" spans="15:54" x14ac:dyDescent="0.4">
      <c r="O11425" s="4"/>
      <c r="P11425" s="4"/>
      <c r="V11425" s="4"/>
      <c r="W11425" s="4"/>
      <c r="AG11425" s="9"/>
      <c r="AT11425" s="4"/>
      <c r="AU11425" s="4"/>
      <c r="BA11425" s="4"/>
      <c r="BB11425" s="4"/>
    </row>
    <row r="11426" spans="15:54" x14ac:dyDescent="0.4">
      <c r="O11426" s="4"/>
      <c r="P11426" s="4"/>
      <c r="V11426" s="4"/>
      <c r="W11426" s="4"/>
      <c r="AG11426" s="9"/>
      <c r="AT11426" s="4"/>
      <c r="AU11426" s="4"/>
      <c r="BA11426" s="4"/>
      <c r="BB11426" s="4"/>
    </row>
    <row r="11427" spans="15:54" x14ac:dyDescent="0.4">
      <c r="O11427" s="4"/>
      <c r="P11427" s="4"/>
      <c r="V11427" s="4"/>
      <c r="W11427" s="4"/>
      <c r="AG11427" s="9"/>
      <c r="AT11427" s="4"/>
      <c r="AU11427" s="4"/>
      <c r="BA11427" s="4"/>
      <c r="BB11427" s="4"/>
    </row>
    <row r="11428" spans="15:54" x14ac:dyDescent="0.4">
      <c r="O11428" s="4"/>
      <c r="P11428" s="4"/>
      <c r="V11428" s="4"/>
      <c r="W11428" s="4"/>
      <c r="AG11428" s="9"/>
      <c r="AT11428" s="4"/>
      <c r="AU11428" s="4"/>
      <c r="BA11428" s="4"/>
      <c r="BB11428" s="4"/>
    </row>
    <row r="11429" spans="15:54" x14ac:dyDescent="0.4">
      <c r="O11429" s="4"/>
      <c r="P11429" s="4"/>
      <c r="V11429" s="4"/>
      <c r="W11429" s="4"/>
      <c r="AG11429" s="9"/>
      <c r="AT11429" s="4"/>
      <c r="AU11429" s="4"/>
      <c r="BA11429" s="4"/>
      <c r="BB11429" s="4"/>
    </row>
    <row r="11430" spans="15:54" x14ac:dyDescent="0.4">
      <c r="O11430" s="4"/>
      <c r="P11430" s="4"/>
      <c r="V11430" s="4"/>
      <c r="W11430" s="4"/>
      <c r="AG11430" s="9"/>
      <c r="AT11430" s="4"/>
      <c r="AU11430" s="4"/>
      <c r="BA11430" s="4"/>
      <c r="BB11430" s="4"/>
    </row>
    <row r="11431" spans="15:54" x14ac:dyDescent="0.4">
      <c r="O11431" s="4"/>
      <c r="P11431" s="4"/>
      <c r="V11431" s="4"/>
      <c r="W11431" s="4"/>
      <c r="AG11431" s="9"/>
      <c r="AT11431" s="4"/>
      <c r="AU11431" s="4"/>
      <c r="BA11431" s="4"/>
      <c r="BB11431" s="4"/>
    </row>
    <row r="11432" spans="15:54" x14ac:dyDescent="0.4">
      <c r="O11432" s="4"/>
      <c r="P11432" s="4"/>
      <c r="V11432" s="4"/>
      <c r="W11432" s="4"/>
      <c r="AG11432" s="9"/>
      <c r="AT11432" s="4"/>
      <c r="AU11432" s="4"/>
      <c r="BA11432" s="4"/>
      <c r="BB11432" s="4"/>
    </row>
    <row r="11433" spans="15:54" x14ac:dyDescent="0.4">
      <c r="O11433" s="4"/>
      <c r="P11433" s="4"/>
      <c r="V11433" s="4"/>
      <c r="W11433" s="4"/>
      <c r="AG11433" s="9"/>
      <c r="AT11433" s="4"/>
      <c r="AU11433" s="4"/>
      <c r="BA11433" s="4"/>
      <c r="BB11433" s="4"/>
    </row>
    <row r="11434" spans="15:54" x14ac:dyDescent="0.4">
      <c r="O11434" s="4"/>
      <c r="P11434" s="4"/>
      <c r="V11434" s="4"/>
      <c r="W11434" s="4"/>
      <c r="AG11434" s="9"/>
      <c r="AT11434" s="4"/>
      <c r="AU11434" s="4"/>
      <c r="BA11434" s="4"/>
      <c r="BB11434" s="4"/>
    </row>
    <row r="11435" spans="15:54" x14ac:dyDescent="0.4">
      <c r="O11435" s="4"/>
      <c r="P11435" s="4"/>
      <c r="V11435" s="4"/>
      <c r="W11435" s="4"/>
      <c r="AG11435" s="9"/>
      <c r="AT11435" s="4"/>
      <c r="AU11435" s="4"/>
      <c r="BA11435" s="4"/>
      <c r="BB11435" s="4"/>
    </row>
    <row r="11436" spans="15:54" x14ac:dyDescent="0.4">
      <c r="O11436" s="4"/>
      <c r="P11436" s="4"/>
      <c r="V11436" s="4"/>
      <c r="W11436" s="4"/>
      <c r="AG11436" s="9"/>
      <c r="AT11436" s="4"/>
      <c r="AU11436" s="4"/>
      <c r="BA11436" s="4"/>
      <c r="BB11436" s="4"/>
    </row>
    <row r="11437" spans="15:54" x14ac:dyDescent="0.4">
      <c r="O11437" s="4"/>
      <c r="P11437" s="4"/>
      <c r="V11437" s="4"/>
      <c r="W11437" s="4"/>
      <c r="AG11437" s="9"/>
      <c r="AT11437" s="4"/>
      <c r="AU11437" s="4"/>
      <c r="BA11437" s="4"/>
      <c r="BB11437" s="4"/>
    </row>
    <row r="11438" spans="15:54" x14ac:dyDescent="0.4">
      <c r="O11438" s="4"/>
      <c r="P11438" s="4"/>
      <c r="V11438" s="4"/>
      <c r="W11438" s="4"/>
      <c r="AG11438" s="9"/>
      <c r="AT11438" s="4"/>
      <c r="AU11438" s="4"/>
      <c r="BA11438" s="4"/>
      <c r="BB11438" s="4"/>
    </row>
    <row r="11439" spans="15:54" x14ac:dyDescent="0.4">
      <c r="O11439" s="4"/>
      <c r="P11439" s="4"/>
      <c r="V11439" s="4"/>
      <c r="W11439" s="4"/>
      <c r="AG11439" s="9"/>
      <c r="AT11439" s="4"/>
      <c r="AU11439" s="4"/>
      <c r="BA11439" s="4"/>
      <c r="BB11439" s="4"/>
    </row>
    <row r="11440" spans="15:54" x14ac:dyDescent="0.4">
      <c r="O11440" s="4"/>
      <c r="P11440" s="4"/>
      <c r="V11440" s="4"/>
      <c r="W11440" s="4"/>
      <c r="AG11440" s="9"/>
      <c r="AT11440" s="4"/>
      <c r="AU11440" s="4"/>
      <c r="BA11440" s="4"/>
      <c r="BB11440" s="4"/>
    </row>
    <row r="11441" spans="15:54" x14ac:dyDescent="0.4">
      <c r="O11441" s="4"/>
      <c r="P11441" s="4"/>
      <c r="V11441" s="4"/>
      <c r="W11441" s="4"/>
      <c r="AG11441" s="9"/>
      <c r="AT11441" s="4"/>
      <c r="AU11441" s="4"/>
      <c r="BA11441" s="4"/>
      <c r="BB11441" s="4"/>
    </row>
    <row r="11442" spans="15:54" x14ac:dyDescent="0.4">
      <c r="O11442" s="4"/>
      <c r="P11442" s="4"/>
      <c r="V11442" s="4"/>
      <c r="W11442" s="4"/>
      <c r="AG11442" s="9"/>
      <c r="AT11442" s="4"/>
      <c r="AU11442" s="4"/>
      <c r="BA11442" s="4"/>
      <c r="BB11442" s="4"/>
    </row>
    <row r="11443" spans="15:54" x14ac:dyDescent="0.4">
      <c r="O11443" s="4"/>
      <c r="P11443" s="4"/>
      <c r="V11443" s="4"/>
      <c r="W11443" s="4"/>
      <c r="AG11443" s="9"/>
      <c r="AT11443" s="4"/>
      <c r="AU11443" s="4"/>
      <c r="BA11443" s="4"/>
      <c r="BB11443" s="4"/>
    </row>
    <row r="11444" spans="15:54" x14ac:dyDescent="0.4">
      <c r="O11444" s="4"/>
      <c r="P11444" s="4"/>
      <c r="V11444" s="4"/>
      <c r="W11444" s="4"/>
      <c r="AG11444" s="9"/>
      <c r="AT11444" s="4"/>
      <c r="AU11444" s="4"/>
      <c r="BA11444" s="4"/>
      <c r="BB11444" s="4"/>
    </row>
    <row r="11445" spans="15:54" x14ac:dyDescent="0.4">
      <c r="O11445" s="4"/>
      <c r="P11445" s="4"/>
      <c r="V11445" s="4"/>
      <c r="W11445" s="4"/>
      <c r="AG11445" s="9"/>
      <c r="AT11445" s="4"/>
      <c r="AU11445" s="4"/>
      <c r="BA11445" s="4"/>
      <c r="BB11445" s="4"/>
    </row>
    <row r="11446" spans="15:54" x14ac:dyDescent="0.4">
      <c r="O11446" s="4"/>
      <c r="P11446" s="4"/>
      <c r="V11446" s="4"/>
      <c r="W11446" s="4"/>
      <c r="AT11446" s="4"/>
      <c r="AU11446" s="4"/>
      <c r="BA11446" s="4"/>
      <c r="BB11446" s="4"/>
    </row>
    <row r="11447" spans="15:54" x14ac:dyDescent="0.4">
      <c r="O11447" s="4"/>
      <c r="P11447" s="4"/>
      <c r="V11447" s="4"/>
      <c r="W11447" s="4"/>
      <c r="AT11447" s="4"/>
      <c r="AU11447" s="4"/>
      <c r="BA11447" s="4"/>
      <c r="BB11447" s="4"/>
    </row>
    <row r="11448" spans="15:54" x14ac:dyDescent="0.4">
      <c r="O11448" s="4"/>
      <c r="P11448" s="4"/>
      <c r="V11448" s="4"/>
      <c r="W11448" s="4"/>
      <c r="AG11448" s="9"/>
      <c r="AT11448" s="4"/>
      <c r="AU11448" s="4"/>
      <c r="BA11448" s="4"/>
      <c r="BB11448" s="4"/>
    </row>
    <row r="11449" spans="15:54" x14ac:dyDescent="0.4">
      <c r="O11449" s="4"/>
      <c r="P11449" s="4"/>
      <c r="V11449" s="4"/>
      <c r="W11449" s="4"/>
      <c r="AG11449" s="9"/>
      <c r="AT11449" s="4"/>
      <c r="AU11449" s="4"/>
      <c r="BA11449" s="4"/>
      <c r="BB11449" s="4"/>
    </row>
    <row r="11450" spans="15:54" x14ac:dyDescent="0.4">
      <c r="O11450" s="4"/>
      <c r="P11450" s="4"/>
      <c r="V11450" s="4"/>
      <c r="W11450" s="4"/>
      <c r="AG11450" s="9"/>
      <c r="AT11450" s="4"/>
      <c r="AU11450" s="4"/>
      <c r="BA11450" s="4"/>
      <c r="BB11450" s="4"/>
    </row>
    <row r="11451" spans="15:54" x14ac:dyDescent="0.4">
      <c r="O11451" s="4"/>
      <c r="P11451" s="4"/>
      <c r="V11451" s="4"/>
      <c r="W11451" s="4"/>
      <c r="AG11451" s="9"/>
      <c r="AT11451" s="4"/>
      <c r="AU11451" s="4"/>
      <c r="BA11451" s="4"/>
      <c r="BB11451" s="4"/>
    </row>
    <row r="11452" spans="15:54" x14ac:dyDescent="0.4">
      <c r="O11452" s="4"/>
      <c r="P11452" s="4"/>
      <c r="V11452" s="4"/>
      <c r="W11452" s="4"/>
      <c r="AG11452" s="9"/>
      <c r="AT11452" s="4"/>
      <c r="AU11452" s="4"/>
      <c r="BA11452" s="4"/>
      <c r="BB11452" s="4"/>
    </row>
    <row r="11453" spans="15:54" x14ac:dyDescent="0.4">
      <c r="O11453" s="4"/>
      <c r="P11453" s="4"/>
      <c r="V11453" s="4"/>
      <c r="W11453" s="4"/>
      <c r="AG11453" s="9"/>
      <c r="AT11453" s="4"/>
      <c r="AU11453" s="4"/>
      <c r="BA11453" s="4"/>
      <c r="BB11453" s="4"/>
    </row>
    <row r="11454" spans="15:54" x14ac:dyDescent="0.4">
      <c r="O11454" s="4"/>
      <c r="P11454" s="4"/>
      <c r="V11454" s="4"/>
      <c r="W11454" s="4"/>
      <c r="AG11454" s="9"/>
      <c r="AT11454" s="4"/>
      <c r="AU11454" s="4"/>
      <c r="BA11454" s="4"/>
      <c r="BB11454" s="4"/>
    </row>
    <row r="11455" spans="15:54" x14ac:dyDescent="0.4">
      <c r="O11455" s="4"/>
      <c r="P11455" s="4"/>
      <c r="V11455" s="4"/>
      <c r="W11455" s="4"/>
      <c r="AG11455" s="9"/>
      <c r="AT11455" s="4"/>
      <c r="AU11455" s="4"/>
      <c r="BA11455" s="4"/>
      <c r="BB11455" s="4"/>
    </row>
    <row r="11456" spans="15:54" x14ac:dyDescent="0.4">
      <c r="O11456" s="4"/>
      <c r="P11456" s="4"/>
      <c r="V11456" s="4"/>
      <c r="W11456" s="4"/>
      <c r="AG11456" s="9"/>
      <c r="AT11456" s="4"/>
      <c r="AU11456" s="4"/>
      <c r="BA11456" s="4"/>
      <c r="BB11456" s="4"/>
    </row>
    <row r="11457" spans="15:54" x14ac:dyDescent="0.4">
      <c r="O11457" s="4"/>
      <c r="P11457" s="4"/>
      <c r="V11457" s="4"/>
      <c r="W11457" s="4"/>
      <c r="AG11457" s="9"/>
      <c r="AT11457" s="4"/>
      <c r="AU11457" s="4"/>
      <c r="BA11457" s="4"/>
      <c r="BB11457" s="4"/>
    </row>
    <row r="11458" spans="15:54" x14ac:dyDescent="0.4">
      <c r="O11458" s="4"/>
      <c r="P11458" s="4"/>
      <c r="V11458" s="4"/>
      <c r="W11458" s="4"/>
      <c r="AG11458" s="9"/>
      <c r="AT11458" s="4"/>
      <c r="AU11458" s="4"/>
      <c r="BA11458" s="4"/>
      <c r="BB11458" s="4"/>
    </row>
    <row r="11459" spans="15:54" x14ac:dyDescent="0.4">
      <c r="O11459" s="4"/>
      <c r="P11459" s="4"/>
      <c r="V11459" s="4"/>
      <c r="W11459" s="4"/>
      <c r="AG11459" s="9"/>
      <c r="AT11459" s="4"/>
      <c r="AU11459" s="4"/>
      <c r="BA11459" s="4"/>
      <c r="BB11459" s="4"/>
    </row>
    <row r="11460" spans="15:54" x14ac:dyDescent="0.4">
      <c r="O11460" s="4"/>
      <c r="P11460" s="4"/>
      <c r="V11460" s="4"/>
      <c r="W11460" s="4"/>
      <c r="AG11460" s="9"/>
      <c r="AT11460" s="4"/>
      <c r="AU11460" s="4"/>
      <c r="BA11460" s="4"/>
      <c r="BB11460" s="4"/>
    </row>
    <row r="11461" spans="15:54" x14ac:dyDescent="0.4">
      <c r="O11461" s="4"/>
      <c r="P11461" s="4"/>
      <c r="V11461" s="4"/>
      <c r="W11461" s="4"/>
      <c r="AG11461" s="9"/>
      <c r="AT11461" s="4"/>
      <c r="AU11461" s="4"/>
      <c r="BA11461" s="4"/>
      <c r="BB11461" s="4"/>
    </row>
    <row r="11462" spans="15:54" x14ac:dyDescent="0.4">
      <c r="O11462" s="4"/>
      <c r="P11462" s="4"/>
      <c r="V11462" s="4"/>
      <c r="W11462" s="4"/>
      <c r="AG11462" s="9"/>
      <c r="AT11462" s="4"/>
      <c r="AU11462" s="4"/>
      <c r="BA11462" s="4"/>
      <c r="BB11462" s="4"/>
    </row>
    <row r="11463" spans="15:54" x14ac:dyDescent="0.4">
      <c r="O11463" s="4"/>
      <c r="P11463" s="4"/>
      <c r="V11463" s="4"/>
      <c r="W11463" s="4"/>
      <c r="AG11463" s="9"/>
      <c r="AT11463" s="4"/>
      <c r="AU11463" s="4"/>
      <c r="BA11463" s="4"/>
      <c r="BB11463" s="4"/>
    </row>
    <row r="11464" spans="15:54" x14ac:dyDescent="0.4">
      <c r="O11464" s="4"/>
      <c r="P11464" s="4"/>
      <c r="V11464" s="4"/>
      <c r="W11464" s="4"/>
      <c r="AG11464" s="9"/>
      <c r="AT11464" s="4"/>
      <c r="AU11464" s="4"/>
      <c r="BA11464" s="4"/>
      <c r="BB11464" s="4"/>
    </row>
    <row r="11465" spans="15:54" x14ac:dyDescent="0.4">
      <c r="O11465" s="4"/>
      <c r="P11465" s="4"/>
      <c r="V11465" s="4"/>
      <c r="W11465" s="4"/>
      <c r="AG11465" s="9"/>
      <c r="AT11465" s="4"/>
      <c r="AU11465" s="4"/>
      <c r="BA11465" s="4"/>
      <c r="BB11465" s="4"/>
    </row>
    <row r="11466" spans="15:54" x14ac:dyDescent="0.4">
      <c r="O11466" s="4"/>
      <c r="P11466" s="4"/>
      <c r="V11466" s="4"/>
      <c r="W11466" s="4"/>
      <c r="AG11466" s="9"/>
      <c r="AT11466" s="4"/>
      <c r="AU11466" s="4"/>
      <c r="BA11466" s="4"/>
      <c r="BB11466" s="4"/>
    </row>
    <row r="11467" spans="15:54" x14ac:dyDescent="0.4">
      <c r="O11467" s="4"/>
      <c r="P11467" s="4"/>
      <c r="V11467" s="4"/>
      <c r="W11467" s="4"/>
      <c r="AT11467" s="4"/>
      <c r="AU11467" s="4"/>
      <c r="BA11467" s="4"/>
      <c r="BB11467" s="4"/>
    </row>
    <row r="11468" spans="15:54" x14ac:dyDescent="0.4">
      <c r="O11468" s="4"/>
      <c r="P11468" s="4"/>
      <c r="V11468" s="4"/>
      <c r="W11468" s="4"/>
      <c r="AG11468" s="9"/>
      <c r="AT11468" s="4"/>
      <c r="AU11468" s="4"/>
      <c r="BA11468" s="4"/>
      <c r="BB11468" s="4"/>
    </row>
    <row r="11469" spans="15:54" x14ac:dyDescent="0.4">
      <c r="O11469" s="4"/>
      <c r="P11469" s="4"/>
      <c r="V11469" s="4"/>
      <c r="W11469" s="4"/>
      <c r="AG11469" s="9"/>
      <c r="AT11469" s="4"/>
      <c r="AU11469" s="4"/>
      <c r="BA11469" s="4"/>
      <c r="BB11469" s="4"/>
    </row>
    <row r="11470" spans="15:54" x14ac:dyDescent="0.4">
      <c r="O11470" s="4"/>
      <c r="P11470" s="4"/>
      <c r="V11470" s="4"/>
      <c r="W11470" s="4"/>
      <c r="AG11470" s="9"/>
      <c r="AT11470" s="4"/>
      <c r="AU11470" s="4"/>
      <c r="BA11470" s="4"/>
      <c r="BB11470" s="4"/>
    </row>
    <row r="11471" spans="15:54" x14ac:dyDescent="0.4">
      <c r="O11471" s="4"/>
      <c r="P11471" s="4"/>
      <c r="V11471" s="4"/>
      <c r="W11471" s="4"/>
      <c r="AG11471" s="9"/>
      <c r="AT11471" s="4"/>
      <c r="AU11471" s="4"/>
      <c r="BA11471" s="4"/>
      <c r="BB11471" s="4"/>
    </row>
    <row r="11472" spans="15:54" x14ac:dyDescent="0.4">
      <c r="O11472" s="4"/>
      <c r="P11472" s="4"/>
      <c r="V11472" s="4"/>
      <c r="W11472" s="4"/>
      <c r="AG11472" s="9"/>
      <c r="AT11472" s="4"/>
      <c r="AU11472" s="4"/>
      <c r="BA11472" s="4"/>
      <c r="BB11472" s="4"/>
    </row>
    <row r="11473" spans="15:54" x14ac:dyDescent="0.4">
      <c r="O11473" s="4"/>
      <c r="P11473" s="4"/>
      <c r="V11473" s="4"/>
      <c r="W11473" s="4"/>
      <c r="AG11473" s="9"/>
      <c r="AT11473" s="4"/>
      <c r="AU11473" s="4"/>
      <c r="BA11473" s="4"/>
      <c r="BB11473" s="4"/>
    </row>
    <row r="11474" spans="15:54" x14ac:dyDescent="0.4">
      <c r="O11474" s="4"/>
      <c r="P11474" s="4"/>
      <c r="V11474" s="4"/>
      <c r="W11474" s="4"/>
      <c r="AG11474" s="9"/>
      <c r="AT11474" s="4"/>
      <c r="AU11474" s="4"/>
      <c r="BA11474" s="4"/>
      <c r="BB11474" s="4"/>
    </row>
    <row r="11475" spans="15:54" x14ac:dyDescent="0.4">
      <c r="O11475" s="4"/>
      <c r="P11475" s="4"/>
      <c r="V11475" s="4"/>
      <c r="W11475" s="4"/>
      <c r="AG11475" s="9"/>
      <c r="AT11475" s="4"/>
      <c r="AU11475" s="4"/>
      <c r="BA11475" s="4"/>
      <c r="BB11475" s="4"/>
    </row>
    <row r="11476" spans="15:54" x14ac:dyDescent="0.4">
      <c r="O11476" s="4"/>
      <c r="P11476" s="4"/>
      <c r="V11476" s="4"/>
      <c r="W11476" s="4"/>
      <c r="AG11476" s="9"/>
      <c r="AT11476" s="4"/>
      <c r="AU11476" s="4"/>
      <c r="BA11476" s="4"/>
      <c r="BB11476" s="4"/>
    </row>
    <row r="11477" spans="15:54" x14ac:dyDescent="0.4">
      <c r="O11477" s="4"/>
      <c r="P11477" s="4"/>
      <c r="V11477" s="4"/>
      <c r="W11477" s="4"/>
      <c r="AG11477" s="9"/>
      <c r="AT11477" s="4"/>
      <c r="AU11477" s="4"/>
      <c r="BA11477" s="4"/>
      <c r="BB11477" s="4"/>
    </row>
    <row r="11478" spans="15:54" x14ac:dyDescent="0.4">
      <c r="O11478" s="4"/>
      <c r="P11478" s="4"/>
      <c r="V11478" s="4"/>
      <c r="W11478" s="4"/>
      <c r="AG11478" s="9"/>
      <c r="AT11478" s="4"/>
      <c r="AU11478" s="4"/>
      <c r="BA11478" s="4"/>
      <c r="BB11478" s="4"/>
    </row>
    <row r="11479" spans="15:54" x14ac:dyDescent="0.4">
      <c r="O11479" s="4"/>
      <c r="P11479" s="4"/>
      <c r="V11479" s="4"/>
      <c r="W11479" s="4"/>
      <c r="AG11479" s="9"/>
      <c r="AT11479" s="4"/>
      <c r="AU11479" s="4"/>
      <c r="BA11479" s="4"/>
      <c r="BB11479" s="4"/>
    </row>
    <row r="11480" spans="15:54" x14ac:dyDescent="0.4">
      <c r="O11480" s="4"/>
      <c r="P11480" s="4"/>
      <c r="V11480" s="4"/>
      <c r="W11480" s="4"/>
      <c r="AG11480" s="9"/>
      <c r="AT11480" s="4"/>
      <c r="AU11480" s="4"/>
      <c r="BA11480" s="4"/>
      <c r="BB11480" s="4"/>
    </row>
    <row r="11481" spans="15:54" x14ac:dyDescent="0.4">
      <c r="O11481" s="4"/>
      <c r="P11481" s="4"/>
      <c r="V11481" s="4"/>
      <c r="W11481" s="4"/>
      <c r="AG11481" s="9"/>
      <c r="AT11481" s="4"/>
      <c r="AU11481" s="4"/>
      <c r="BA11481" s="4"/>
      <c r="BB11481" s="4"/>
    </row>
    <row r="11482" spans="15:54" x14ac:dyDescent="0.4">
      <c r="O11482" s="4"/>
      <c r="P11482" s="4"/>
      <c r="V11482" s="4"/>
      <c r="W11482" s="4"/>
      <c r="AG11482" s="9"/>
      <c r="AT11482" s="4"/>
      <c r="AU11482" s="4"/>
      <c r="BA11482" s="4"/>
      <c r="BB11482" s="4"/>
    </row>
    <row r="11483" spans="15:54" x14ac:dyDescent="0.4">
      <c r="O11483" s="4"/>
      <c r="P11483" s="4"/>
      <c r="V11483" s="4"/>
      <c r="W11483" s="4"/>
      <c r="AG11483" s="9"/>
      <c r="AT11483" s="4"/>
      <c r="AU11483" s="4"/>
      <c r="BA11483" s="4"/>
      <c r="BB11483" s="4"/>
    </row>
    <row r="11484" spans="15:54" x14ac:dyDescent="0.4">
      <c r="O11484" s="4"/>
      <c r="P11484" s="4"/>
      <c r="V11484" s="4"/>
      <c r="W11484" s="4"/>
      <c r="AG11484" s="9"/>
      <c r="AT11484" s="4"/>
      <c r="AU11484" s="4"/>
      <c r="BA11484" s="4"/>
      <c r="BB11484" s="4"/>
    </row>
    <row r="11485" spans="15:54" x14ac:dyDescent="0.4">
      <c r="O11485" s="4"/>
      <c r="P11485" s="4"/>
      <c r="V11485" s="4"/>
      <c r="W11485" s="4"/>
      <c r="AG11485" s="9"/>
      <c r="AT11485" s="4"/>
      <c r="AU11485" s="4"/>
      <c r="BA11485" s="4"/>
      <c r="BB11485" s="4"/>
    </row>
    <row r="11486" spans="15:54" x14ac:dyDescent="0.4">
      <c r="O11486" s="4"/>
      <c r="P11486" s="4"/>
      <c r="V11486" s="4"/>
      <c r="W11486" s="4"/>
      <c r="AG11486" s="9"/>
      <c r="AT11486" s="4"/>
      <c r="AU11486" s="4"/>
      <c r="BA11486" s="4"/>
      <c r="BB11486" s="4"/>
    </row>
    <row r="11487" spans="15:54" x14ac:dyDescent="0.4">
      <c r="O11487" s="4"/>
      <c r="P11487" s="4"/>
      <c r="V11487" s="4"/>
      <c r="W11487" s="4"/>
      <c r="AG11487" s="9"/>
      <c r="AT11487" s="4"/>
      <c r="AU11487" s="4"/>
      <c r="BA11487" s="4"/>
      <c r="BB11487" s="4"/>
    </row>
    <row r="11488" spans="15:54" x14ac:dyDescent="0.4">
      <c r="O11488" s="4"/>
      <c r="P11488" s="4"/>
      <c r="V11488" s="4"/>
      <c r="W11488" s="4"/>
      <c r="AG11488" s="9"/>
      <c r="AT11488" s="4"/>
      <c r="AU11488" s="4"/>
      <c r="BA11488" s="4"/>
      <c r="BB11488" s="4"/>
    </row>
    <row r="11489" spans="15:54" x14ac:dyDescent="0.4">
      <c r="O11489" s="4"/>
      <c r="P11489" s="4"/>
      <c r="V11489" s="4"/>
      <c r="W11489" s="4"/>
      <c r="AG11489" s="9"/>
      <c r="AT11489" s="4"/>
      <c r="AU11489" s="4"/>
      <c r="BA11489" s="4"/>
      <c r="BB11489" s="4"/>
    </row>
    <row r="11490" spans="15:54" x14ac:dyDescent="0.4">
      <c r="O11490" s="4"/>
      <c r="P11490" s="4"/>
      <c r="V11490" s="4"/>
      <c r="W11490" s="4"/>
      <c r="AG11490" s="9"/>
      <c r="AT11490" s="4"/>
      <c r="AU11490" s="4"/>
      <c r="BA11490" s="4"/>
      <c r="BB11490" s="4"/>
    </row>
    <row r="11491" spans="15:54" x14ac:dyDescent="0.4">
      <c r="O11491" s="4"/>
      <c r="P11491" s="4"/>
      <c r="V11491" s="4"/>
      <c r="W11491" s="4"/>
      <c r="AG11491" s="9"/>
      <c r="AT11491" s="4"/>
      <c r="AU11491" s="4"/>
      <c r="BA11491" s="4"/>
      <c r="BB11491" s="4"/>
    </row>
    <row r="11492" spans="15:54" x14ac:dyDescent="0.4">
      <c r="O11492" s="4"/>
      <c r="P11492" s="4"/>
      <c r="V11492" s="4"/>
      <c r="W11492" s="4"/>
      <c r="AG11492" s="9"/>
      <c r="AT11492" s="4"/>
      <c r="AU11492" s="4"/>
      <c r="BA11492" s="4"/>
      <c r="BB11492" s="4"/>
    </row>
    <row r="11493" spans="15:54" x14ac:dyDescent="0.4">
      <c r="O11493" s="4"/>
      <c r="P11493" s="4"/>
      <c r="V11493" s="4"/>
      <c r="W11493" s="4"/>
      <c r="AG11493" s="9"/>
      <c r="AT11493" s="4"/>
      <c r="AU11493" s="4"/>
      <c r="BA11493" s="4"/>
      <c r="BB11493" s="4"/>
    </row>
    <row r="11494" spans="15:54" x14ac:dyDescent="0.4">
      <c r="O11494" s="4"/>
      <c r="P11494" s="4"/>
      <c r="V11494" s="4"/>
      <c r="W11494" s="4"/>
      <c r="AG11494" s="9"/>
      <c r="AT11494" s="4"/>
      <c r="AU11494" s="4"/>
      <c r="BA11494" s="4"/>
      <c r="BB11494" s="4"/>
    </row>
    <row r="11495" spans="15:54" x14ac:dyDescent="0.4">
      <c r="O11495" s="4"/>
      <c r="P11495" s="4"/>
      <c r="V11495" s="4"/>
      <c r="W11495" s="4"/>
      <c r="AG11495" s="9"/>
      <c r="AT11495" s="4"/>
      <c r="AU11495" s="4"/>
      <c r="BA11495" s="4"/>
      <c r="BB11495" s="4"/>
    </row>
    <row r="11496" spans="15:54" x14ac:dyDescent="0.4">
      <c r="O11496" s="4"/>
      <c r="P11496" s="4"/>
      <c r="V11496" s="4"/>
      <c r="W11496" s="4"/>
      <c r="AG11496" s="9"/>
      <c r="AT11496" s="4"/>
      <c r="AU11496" s="4"/>
      <c r="BA11496" s="4"/>
      <c r="BB11496" s="4"/>
    </row>
    <row r="11497" spans="15:54" x14ac:dyDescent="0.4">
      <c r="O11497" s="4"/>
      <c r="P11497" s="4"/>
      <c r="V11497" s="4"/>
      <c r="W11497" s="4"/>
      <c r="AG11497" s="9"/>
      <c r="AT11497" s="4"/>
      <c r="AU11497" s="4"/>
      <c r="BA11497" s="4"/>
      <c r="BB11497" s="4"/>
    </row>
    <row r="11498" spans="15:54" x14ac:dyDescent="0.4">
      <c r="O11498" s="4"/>
      <c r="P11498" s="4"/>
      <c r="V11498" s="4"/>
      <c r="W11498" s="4"/>
      <c r="AG11498" s="9"/>
      <c r="AT11498" s="4"/>
      <c r="AU11498" s="4"/>
      <c r="BA11498" s="4"/>
      <c r="BB11498" s="4"/>
    </row>
    <row r="11499" spans="15:54" x14ac:dyDescent="0.4">
      <c r="O11499" s="4"/>
      <c r="P11499" s="4"/>
      <c r="V11499" s="4"/>
      <c r="W11499" s="4"/>
      <c r="AG11499" s="9"/>
      <c r="AT11499" s="4"/>
      <c r="AU11499" s="4"/>
      <c r="BA11499" s="4"/>
      <c r="BB11499" s="4"/>
    </row>
    <row r="11500" spans="15:54" x14ac:dyDescent="0.4">
      <c r="O11500" s="4"/>
      <c r="P11500" s="4"/>
      <c r="V11500" s="4"/>
      <c r="W11500" s="4"/>
      <c r="AG11500" s="9"/>
      <c r="AT11500" s="4"/>
      <c r="AU11500" s="4"/>
      <c r="BA11500" s="4"/>
      <c r="BB11500" s="4"/>
    </row>
    <row r="11501" spans="15:54" x14ac:dyDescent="0.4">
      <c r="O11501" s="4"/>
      <c r="P11501" s="4"/>
      <c r="V11501" s="4"/>
      <c r="W11501" s="4"/>
      <c r="AG11501" s="9"/>
      <c r="AT11501" s="4"/>
      <c r="AU11501" s="4"/>
      <c r="BA11501" s="4"/>
      <c r="BB11501" s="4"/>
    </row>
    <row r="11502" spans="15:54" x14ac:dyDescent="0.4">
      <c r="O11502" s="4"/>
      <c r="P11502" s="4"/>
      <c r="V11502" s="4"/>
      <c r="W11502" s="4"/>
      <c r="AG11502" s="9"/>
      <c r="AT11502" s="4"/>
      <c r="AU11502" s="4"/>
      <c r="BA11502" s="4"/>
      <c r="BB11502" s="4"/>
    </row>
    <row r="11503" spans="15:54" x14ac:dyDescent="0.4">
      <c r="O11503" s="4"/>
      <c r="P11503" s="4"/>
      <c r="V11503" s="4"/>
      <c r="W11503" s="4"/>
      <c r="AG11503" s="9"/>
      <c r="AT11503" s="4"/>
      <c r="AU11503" s="4"/>
      <c r="BA11503" s="4"/>
      <c r="BB11503" s="4"/>
    </row>
    <row r="11504" spans="15:54" x14ac:dyDescent="0.4">
      <c r="O11504" s="4"/>
      <c r="P11504" s="4"/>
      <c r="V11504" s="4"/>
      <c r="W11504" s="4"/>
      <c r="AG11504" s="9"/>
      <c r="AT11504" s="4"/>
      <c r="AU11504" s="4"/>
      <c r="BA11504" s="4"/>
      <c r="BB11504" s="4"/>
    </row>
    <row r="11505" spans="15:54" x14ac:dyDescent="0.4">
      <c r="O11505" s="4"/>
      <c r="P11505" s="4"/>
      <c r="V11505" s="4"/>
      <c r="W11505" s="4"/>
      <c r="AG11505" s="9"/>
      <c r="AT11505" s="4"/>
      <c r="AU11505" s="4"/>
      <c r="BA11505" s="4"/>
      <c r="BB11505" s="4"/>
    </row>
    <row r="11506" spans="15:54" x14ac:dyDescent="0.4">
      <c r="O11506" s="4"/>
      <c r="P11506" s="4"/>
      <c r="V11506" s="4"/>
      <c r="W11506" s="4"/>
      <c r="AG11506" s="9"/>
      <c r="AT11506" s="4"/>
      <c r="AU11506" s="4"/>
      <c r="BA11506" s="4"/>
      <c r="BB11506" s="4"/>
    </row>
    <row r="11507" spans="15:54" x14ac:dyDescent="0.4">
      <c r="O11507" s="4"/>
      <c r="P11507" s="4"/>
      <c r="V11507" s="4"/>
      <c r="W11507" s="4"/>
      <c r="AG11507" s="9"/>
      <c r="AT11507" s="4"/>
      <c r="AU11507" s="4"/>
      <c r="BA11507" s="4"/>
      <c r="BB11507" s="4"/>
    </row>
    <row r="11508" spans="15:54" x14ac:dyDescent="0.4">
      <c r="O11508" s="4"/>
      <c r="P11508" s="4"/>
      <c r="V11508" s="4"/>
      <c r="W11508" s="4"/>
      <c r="AG11508" s="9"/>
      <c r="AT11508" s="4"/>
      <c r="AU11508" s="4"/>
      <c r="BA11508" s="4"/>
      <c r="BB11508" s="4"/>
    </row>
    <row r="11509" spans="15:54" x14ac:dyDescent="0.4">
      <c r="O11509" s="4"/>
      <c r="P11509" s="4"/>
      <c r="V11509" s="4"/>
      <c r="W11509" s="4"/>
      <c r="AG11509" s="9"/>
      <c r="AT11509" s="4"/>
      <c r="AU11509" s="4"/>
      <c r="BA11509" s="4"/>
      <c r="BB11509" s="4"/>
    </row>
    <row r="11510" spans="15:54" x14ac:dyDescent="0.4">
      <c r="O11510" s="4"/>
      <c r="P11510" s="4"/>
      <c r="V11510" s="4"/>
      <c r="W11510" s="4"/>
      <c r="AG11510" s="9"/>
      <c r="AT11510" s="4"/>
      <c r="AU11510" s="4"/>
      <c r="BA11510" s="4"/>
      <c r="BB11510" s="4"/>
    </row>
    <row r="11511" spans="15:54" x14ac:dyDescent="0.4">
      <c r="O11511" s="4"/>
      <c r="P11511" s="4"/>
      <c r="V11511" s="4"/>
      <c r="W11511" s="4"/>
      <c r="AG11511" s="9"/>
      <c r="AT11511" s="4"/>
      <c r="AU11511" s="4"/>
      <c r="BA11511" s="4"/>
      <c r="BB11511" s="4"/>
    </row>
    <row r="11512" spans="15:54" x14ac:dyDescent="0.4">
      <c r="O11512" s="4"/>
      <c r="P11512" s="4"/>
      <c r="V11512" s="4"/>
      <c r="W11512" s="4"/>
      <c r="AG11512" s="9"/>
      <c r="AT11512" s="4"/>
      <c r="AU11512" s="4"/>
      <c r="BA11512" s="4"/>
      <c r="BB11512" s="4"/>
    </row>
    <row r="11513" spans="15:54" x14ac:dyDescent="0.4">
      <c r="O11513" s="4"/>
      <c r="P11513" s="4"/>
      <c r="V11513" s="4"/>
      <c r="W11513" s="4"/>
      <c r="AG11513" s="9"/>
      <c r="AT11513" s="4"/>
      <c r="AU11513" s="4"/>
      <c r="BA11513" s="4"/>
      <c r="BB11513" s="4"/>
    </row>
    <row r="11514" spans="15:54" x14ac:dyDescent="0.4">
      <c r="O11514" s="4"/>
      <c r="P11514" s="4"/>
      <c r="V11514" s="4"/>
      <c r="W11514" s="4"/>
      <c r="AG11514" s="9"/>
      <c r="AT11514" s="4"/>
      <c r="AU11514" s="4"/>
      <c r="BA11514" s="4"/>
      <c r="BB11514" s="4"/>
    </row>
    <row r="11515" spans="15:54" x14ac:dyDescent="0.4">
      <c r="O11515" s="4"/>
      <c r="P11515" s="4"/>
      <c r="V11515" s="4"/>
      <c r="W11515" s="4"/>
      <c r="AG11515" s="9"/>
      <c r="AT11515" s="4"/>
      <c r="AU11515" s="4"/>
      <c r="BA11515" s="4"/>
      <c r="BB11515" s="4"/>
    </row>
    <row r="11516" spans="15:54" x14ac:dyDescent="0.4">
      <c r="O11516" s="4"/>
      <c r="P11516" s="4"/>
      <c r="V11516" s="4"/>
      <c r="W11516" s="4"/>
      <c r="AG11516" s="9"/>
      <c r="AT11516" s="4"/>
      <c r="AU11516" s="4"/>
      <c r="BA11516" s="4"/>
      <c r="BB11516" s="4"/>
    </row>
    <row r="11517" spans="15:54" x14ac:dyDescent="0.4">
      <c r="O11517" s="4"/>
      <c r="P11517" s="4"/>
      <c r="V11517" s="4"/>
      <c r="W11517" s="4"/>
      <c r="AG11517" s="9"/>
      <c r="AT11517" s="4"/>
      <c r="AU11517" s="4"/>
      <c r="BA11517" s="4"/>
      <c r="BB11517" s="4"/>
    </row>
    <row r="11518" spans="15:54" x14ac:dyDescent="0.4">
      <c r="O11518" s="4"/>
      <c r="P11518" s="4"/>
      <c r="V11518" s="4"/>
      <c r="W11518" s="4"/>
      <c r="AG11518" s="9"/>
      <c r="AT11518" s="4"/>
      <c r="AU11518" s="4"/>
      <c r="BA11518" s="4"/>
      <c r="BB11518" s="4"/>
    </row>
    <row r="11519" spans="15:54" x14ac:dyDescent="0.4">
      <c r="O11519" s="4"/>
      <c r="P11519" s="4"/>
      <c r="V11519" s="4"/>
      <c r="W11519" s="4"/>
      <c r="AG11519" s="9"/>
      <c r="AT11519" s="4"/>
      <c r="AU11519" s="4"/>
      <c r="BA11519" s="4"/>
      <c r="BB11519" s="4"/>
    </row>
    <row r="11520" spans="15:54" x14ac:dyDescent="0.4">
      <c r="O11520" s="4"/>
      <c r="P11520" s="4"/>
      <c r="V11520" s="4"/>
      <c r="W11520" s="4"/>
      <c r="AG11520" s="9"/>
      <c r="AT11520" s="4"/>
      <c r="AU11520" s="4"/>
      <c r="BA11520" s="4"/>
      <c r="BB11520" s="4"/>
    </row>
    <row r="11521" spans="15:54" x14ac:dyDescent="0.4">
      <c r="O11521" s="4"/>
      <c r="P11521" s="4"/>
      <c r="V11521" s="4"/>
      <c r="W11521" s="4"/>
      <c r="AG11521" s="9"/>
      <c r="AT11521" s="4"/>
      <c r="AU11521" s="4"/>
      <c r="BA11521" s="4"/>
      <c r="BB11521" s="4"/>
    </row>
    <row r="11522" spans="15:54" x14ac:dyDescent="0.4">
      <c r="O11522" s="4"/>
      <c r="P11522" s="4"/>
      <c r="V11522" s="4"/>
      <c r="W11522" s="4"/>
      <c r="AG11522" s="9"/>
      <c r="AT11522" s="4"/>
      <c r="AU11522" s="4"/>
      <c r="BA11522" s="4"/>
      <c r="BB11522" s="4"/>
    </row>
    <row r="11523" spans="15:54" x14ac:dyDescent="0.4">
      <c r="O11523" s="4"/>
      <c r="P11523" s="4"/>
      <c r="V11523" s="4"/>
      <c r="W11523" s="4"/>
      <c r="AG11523" s="9"/>
      <c r="AT11523" s="4"/>
      <c r="AU11523" s="4"/>
      <c r="BA11523" s="4"/>
      <c r="BB11523" s="4"/>
    </row>
    <row r="11524" spans="15:54" x14ac:dyDescent="0.4">
      <c r="O11524" s="4"/>
      <c r="P11524" s="4"/>
      <c r="V11524" s="4"/>
      <c r="W11524" s="4"/>
      <c r="AG11524" s="9"/>
      <c r="AT11524" s="4"/>
      <c r="AU11524" s="4"/>
      <c r="BA11524" s="4"/>
      <c r="BB11524" s="4"/>
    </row>
    <row r="11525" spans="15:54" x14ac:dyDescent="0.4">
      <c r="O11525" s="4"/>
      <c r="P11525" s="4"/>
      <c r="V11525" s="4"/>
      <c r="W11525" s="4"/>
      <c r="AG11525" s="9"/>
      <c r="AT11525" s="4"/>
      <c r="AU11525" s="4"/>
      <c r="BA11525" s="4"/>
      <c r="BB11525" s="4"/>
    </row>
    <row r="11526" spans="15:54" x14ac:dyDescent="0.4">
      <c r="O11526" s="4"/>
      <c r="P11526" s="4"/>
      <c r="V11526" s="4"/>
      <c r="W11526" s="4"/>
      <c r="AG11526" s="9"/>
      <c r="AT11526" s="4"/>
      <c r="AU11526" s="4"/>
      <c r="BA11526" s="4"/>
      <c r="BB11526" s="4"/>
    </row>
    <row r="11527" spans="15:54" x14ac:dyDescent="0.4">
      <c r="O11527" s="4"/>
      <c r="P11527" s="4"/>
      <c r="V11527" s="4"/>
      <c r="W11527" s="4"/>
      <c r="AG11527" s="9"/>
      <c r="AT11527" s="4"/>
      <c r="AU11527" s="4"/>
      <c r="BA11527" s="4"/>
      <c r="BB11527" s="4"/>
    </row>
    <row r="11528" spans="15:54" x14ac:dyDescent="0.4">
      <c r="O11528" s="4"/>
      <c r="P11528" s="4"/>
      <c r="V11528" s="4"/>
      <c r="W11528" s="4"/>
      <c r="AT11528" s="4"/>
      <c r="AU11528" s="4"/>
      <c r="BA11528" s="4"/>
      <c r="BB11528" s="4"/>
    </row>
    <row r="11529" spans="15:54" x14ac:dyDescent="0.4">
      <c r="O11529" s="4"/>
      <c r="P11529" s="4"/>
      <c r="V11529" s="4"/>
      <c r="W11529" s="4"/>
      <c r="AG11529" s="9"/>
      <c r="AT11529" s="4"/>
      <c r="AU11529" s="4"/>
      <c r="BA11529" s="4"/>
      <c r="BB11529" s="4"/>
    </row>
    <row r="11530" spans="15:54" x14ac:dyDescent="0.4">
      <c r="O11530" s="4"/>
      <c r="P11530" s="4"/>
      <c r="V11530" s="4"/>
      <c r="W11530" s="4"/>
      <c r="AG11530" s="9"/>
      <c r="AT11530" s="4"/>
      <c r="AU11530" s="4"/>
      <c r="BA11530" s="4"/>
      <c r="BB11530" s="4"/>
    </row>
    <row r="11531" spans="15:54" x14ac:dyDescent="0.4">
      <c r="O11531" s="4"/>
      <c r="P11531" s="4"/>
      <c r="V11531" s="4"/>
      <c r="W11531" s="4"/>
      <c r="AG11531" s="9"/>
      <c r="AT11531" s="4"/>
      <c r="AU11531" s="4"/>
      <c r="BA11531" s="4"/>
      <c r="BB11531" s="4"/>
    </row>
    <row r="11532" spans="15:54" x14ac:dyDescent="0.4">
      <c r="O11532" s="4"/>
      <c r="P11532" s="4"/>
      <c r="V11532" s="4"/>
      <c r="W11532" s="4"/>
      <c r="AG11532" s="9"/>
      <c r="AT11532" s="4"/>
      <c r="AU11532" s="4"/>
      <c r="BA11532" s="4"/>
      <c r="BB11532" s="4"/>
    </row>
    <row r="11533" spans="15:54" x14ac:dyDescent="0.4">
      <c r="O11533" s="4"/>
      <c r="P11533" s="4"/>
      <c r="V11533" s="4"/>
      <c r="W11533" s="4"/>
      <c r="AG11533" s="9"/>
      <c r="AT11533" s="4"/>
      <c r="AU11533" s="4"/>
      <c r="BA11533" s="4"/>
      <c r="BB11533" s="4"/>
    </row>
    <row r="11534" spans="15:54" x14ac:dyDescent="0.4">
      <c r="O11534" s="4"/>
      <c r="P11534" s="4"/>
      <c r="V11534" s="4"/>
      <c r="W11534" s="4"/>
      <c r="AG11534" s="9"/>
      <c r="AT11534" s="4"/>
      <c r="AU11534" s="4"/>
      <c r="BA11534" s="4"/>
      <c r="BB11534" s="4"/>
    </row>
    <row r="11535" spans="15:54" x14ac:dyDescent="0.4">
      <c r="O11535" s="4"/>
      <c r="P11535" s="4"/>
      <c r="V11535" s="4"/>
      <c r="W11535" s="4"/>
      <c r="AG11535" s="9"/>
      <c r="AT11535" s="4"/>
      <c r="AU11535" s="4"/>
      <c r="BA11535" s="4"/>
      <c r="BB11535" s="4"/>
    </row>
    <row r="11536" spans="15:54" x14ac:dyDescent="0.4">
      <c r="O11536" s="4"/>
      <c r="P11536" s="4"/>
      <c r="V11536" s="4"/>
      <c r="W11536" s="4"/>
      <c r="AG11536" s="9"/>
      <c r="AT11536" s="4"/>
      <c r="AU11536" s="4"/>
      <c r="BA11536" s="4"/>
      <c r="BB11536" s="4"/>
    </row>
    <row r="11537" spans="15:54" x14ac:dyDescent="0.4">
      <c r="O11537" s="4"/>
      <c r="P11537" s="4"/>
      <c r="V11537" s="4"/>
      <c r="W11537" s="4"/>
      <c r="AG11537" s="9"/>
      <c r="AT11537" s="4"/>
      <c r="AU11537" s="4"/>
      <c r="BA11537" s="4"/>
      <c r="BB11537" s="4"/>
    </row>
    <row r="11538" spans="15:54" x14ac:dyDescent="0.4">
      <c r="O11538" s="4"/>
      <c r="P11538" s="4"/>
      <c r="V11538" s="4"/>
      <c r="W11538" s="4"/>
      <c r="AG11538" s="9"/>
      <c r="AT11538" s="4"/>
      <c r="AU11538" s="4"/>
      <c r="BA11538" s="4"/>
      <c r="BB11538" s="4"/>
    </row>
    <row r="11539" spans="15:54" x14ac:dyDescent="0.4">
      <c r="O11539" s="4"/>
      <c r="P11539" s="4"/>
      <c r="V11539" s="4"/>
      <c r="W11539" s="4"/>
      <c r="AG11539" s="9"/>
      <c r="AT11539" s="4"/>
      <c r="AU11539" s="4"/>
      <c r="BA11539" s="4"/>
      <c r="BB11539" s="4"/>
    </row>
    <row r="11540" spans="15:54" x14ac:dyDescent="0.4">
      <c r="O11540" s="4"/>
      <c r="P11540" s="4"/>
      <c r="V11540" s="4"/>
      <c r="W11540" s="4"/>
      <c r="AG11540" s="9"/>
      <c r="AT11540" s="4"/>
      <c r="AU11540" s="4"/>
      <c r="BA11540" s="4"/>
      <c r="BB11540" s="4"/>
    </row>
    <row r="11541" spans="15:54" x14ac:dyDescent="0.4">
      <c r="O11541" s="4"/>
      <c r="P11541" s="4"/>
      <c r="V11541" s="4"/>
      <c r="W11541" s="4"/>
      <c r="AG11541" s="9"/>
      <c r="AT11541" s="4"/>
      <c r="AU11541" s="4"/>
      <c r="BA11541" s="4"/>
      <c r="BB11541" s="4"/>
    </row>
    <row r="11542" spans="15:54" x14ac:dyDescent="0.4">
      <c r="O11542" s="4"/>
      <c r="P11542" s="4"/>
      <c r="V11542" s="4"/>
      <c r="W11542" s="4"/>
      <c r="AG11542" s="9"/>
      <c r="AT11542" s="4"/>
      <c r="AU11542" s="4"/>
      <c r="BA11542" s="4"/>
      <c r="BB11542" s="4"/>
    </row>
    <row r="11543" spans="15:54" x14ac:dyDescent="0.4">
      <c r="O11543" s="4"/>
      <c r="P11543" s="4"/>
      <c r="V11543" s="4"/>
      <c r="W11543" s="4"/>
      <c r="AG11543" s="9"/>
      <c r="AT11543" s="4"/>
      <c r="AU11543" s="4"/>
      <c r="BA11543" s="4"/>
      <c r="BB11543" s="4"/>
    </row>
    <row r="11544" spans="15:54" x14ac:dyDescent="0.4">
      <c r="O11544" s="4"/>
      <c r="P11544" s="4"/>
      <c r="V11544" s="4"/>
      <c r="W11544" s="4"/>
      <c r="AG11544" s="9"/>
      <c r="AT11544" s="4"/>
      <c r="AU11544" s="4"/>
      <c r="BA11544" s="4"/>
      <c r="BB11544" s="4"/>
    </row>
    <row r="11545" spans="15:54" x14ac:dyDescent="0.4">
      <c r="O11545" s="4"/>
      <c r="P11545" s="4"/>
      <c r="V11545" s="4"/>
      <c r="W11545" s="4"/>
      <c r="AG11545" s="9"/>
      <c r="AT11545" s="4"/>
      <c r="AU11545" s="4"/>
      <c r="BA11545" s="4"/>
      <c r="BB11545" s="4"/>
    </row>
    <row r="11546" spans="15:54" x14ac:dyDescent="0.4">
      <c r="O11546" s="4"/>
      <c r="P11546" s="4"/>
      <c r="V11546" s="4"/>
      <c r="W11546" s="4"/>
      <c r="AG11546" s="9"/>
      <c r="AT11546" s="4"/>
      <c r="AU11546" s="4"/>
      <c r="BA11546" s="4"/>
      <c r="BB11546" s="4"/>
    </row>
    <row r="11547" spans="15:54" x14ac:dyDescent="0.4">
      <c r="O11547" s="4"/>
      <c r="P11547" s="4"/>
      <c r="V11547" s="4"/>
      <c r="W11547" s="4"/>
      <c r="AG11547" s="9"/>
      <c r="AT11547" s="4"/>
      <c r="AU11547" s="4"/>
      <c r="BA11547" s="4"/>
      <c r="BB11547" s="4"/>
    </row>
    <row r="11548" spans="15:54" x14ac:dyDescent="0.4">
      <c r="O11548" s="4"/>
      <c r="P11548" s="4"/>
      <c r="V11548" s="4"/>
      <c r="W11548" s="4"/>
      <c r="AT11548" s="4"/>
      <c r="AU11548" s="4"/>
      <c r="BA11548" s="4"/>
      <c r="BB11548" s="4"/>
    </row>
    <row r="11549" spans="15:54" x14ac:dyDescent="0.4">
      <c r="O11549" s="4"/>
      <c r="P11549" s="4"/>
      <c r="V11549" s="4"/>
      <c r="W11549" s="4"/>
      <c r="AG11549" s="9"/>
      <c r="AT11549" s="4"/>
      <c r="AU11549" s="4"/>
      <c r="BA11549" s="4"/>
      <c r="BB11549" s="4"/>
    </row>
    <row r="11550" spans="15:54" x14ac:dyDescent="0.4">
      <c r="O11550" s="4"/>
      <c r="P11550" s="4"/>
      <c r="V11550" s="4"/>
      <c r="W11550" s="4"/>
      <c r="AG11550" s="9"/>
      <c r="AT11550" s="4"/>
      <c r="AU11550" s="4"/>
      <c r="BA11550" s="4"/>
      <c r="BB11550" s="4"/>
    </row>
    <row r="11551" spans="15:54" x14ac:dyDescent="0.4">
      <c r="O11551" s="4"/>
      <c r="P11551" s="4"/>
      <c r="V11551" s="4"/>
      <c r="W11551" s="4"/>
      <c r="AG11551" s="9"/>
      <c r="AT11551" s="4"/>
      <c r="AU11551" s="4"/>
      <c r="BA11551" s="4"/>
      <c r="BB11551" s="4"/>
    </row>
    <row r="11552" spans="15:54" x14ac:dyDescent="0.4">
      <c r="O11552" s="4"/>
      <c r="P11552" s="4"/>
      <c r="V11552" s="4"/>
      <c r="W11552" s="4"/>
      <c r="AG11552" s="9"/>
      <c r="AT11552" s="4"/>
      <c r="AU11552" s="4"/>
      <c r="BA11552" s="4"/>
      <c r="BB11552" s="4"/>
    </row>
    <row r="11553" spans="15:54" x14ac:dyDescent="0.4">
      <c r="O11553" s="4"/>
      <c r="P11553" s="4"/>
      <c r="V11553" s="4"/>
      <c r="W11553" s="4"/>
      <c r="AG11553" s="9"/>
      <c r="AT11553" s="4"/>
      <c r="AU11553" s="4"/>
      <c r="BA11553" s="4"/>
      <c r="BB11553" s="4"/>
    </row>
    <row r="11554" spans="15:54" x14ac:dyDescent="0.4">
      <c r="O11554" s="4"/>
      <c r="P11554" s="4"/>
      <c r="V11554" s="4"/>
      <c r="W11554" s="4"/>
      <c r="AG11554" s="9"/>
      <c r="AT11554" s="4"/>
      <c r="AU11554" s="4"/>
      <c r="BA11554" s="4"/>
      <c r="BB11554" s="4"/>
    </row>
    <row r="11555" spans="15:54" x14ac:dyDescent="0.4">
      <c r="O11555" s="4"/>
      <c r="P11555" s="4"/>
      <c r="V11555" s="4"/>
      <c r="W11555" s="4"/>
      <c r="AG11555" s="9"/>
      <c r="AT11555" s="4"/>
      <c r="AU11555" s="4"/>
      <c r="BA11555" s="4"/>
      <c r="BB11555" s="4"/>
    </row>
    <row r="11556" spans="15:54" x14ac:dyDescent="0.4">
      <c r="O11556" s="4"/>
      <c r="P11556" s="4"/>
      <c r="V11556" s="4"/>
      <c r="W11556" s="4"/>
      <c r="AG11556" s="9"/>
      <c r="AT11556" s="4"/>
      <c r="AU11556" s="4"/>
      <c r="BA11556" s="4"/>
      <c r="BB11556" s="4"/>
    </row>
    <row r="11557" spans="15:54" x14ac:dyDescent="0.4">
      <c r="O11557" s="4"/>
      <c r="P11557" s="4"/>
      <c r="V11557" s="4"/>
      <c r="W11557" s="4"/>
      <c r="AG11557" s="9"/>
      <c r="AT11557" s="4"/>
      <c r="AU11557" s="4"/>
      <c r="BA11557" s="4"/>
      <c r="BB11557" s="4"/>
    </row>
    <row r="11558" spans="15:54" x14ac:dyDescent="0.4">
      <c r="O11558" s="4"/>
      <c r="P11558" s="4"/>
      <c r="V11558" s="4"/>
      <c r="W11558" s="4"/>
      <c r="AG11558" s="9"/>
      <c r="AT11558" s="4"/>
      <c r="AU11558" s="4"/>
      <c r="BA11558" s="4"/>
      <c r="BB11558" s="4"/>
    </row>
    <row r="11559" spans="15:54" x14ac:dyDescent="0.4">
      <c r="O11559" s="4"/>
      <c r="P11559" s="4"/>
      <c r="V11559" s="4"/>
      <c r="W11559" s="4"/>
      <c r="AG11559" s="9"/>
      <c r="AT11559" s="4"/>
      <c r="AU11559" s="4"/>
      <c r="BA11559" s="4"/>
      <c r="BB11559" s="4"/>
    </row>
    <row r="11560" spans="15:54" x14ac:dyDescent="0.4">
      <c r="O11560" s="4"/>
      <c r="P11560" s="4"/>
      <c r="V11560" s="4"/>
      <c r="W11560" s="4"/>
      <c r="AG11560" s="9"/>
      <c r="AT11560" s="4"/>
      <c r="AU11560" s="4"/>
      <c r="BA11560" s="4"/>
      <c r="BB11560" s="4"/>
    </row>
    <row r="11561" spans="15:54" x14ac:dyDescent="0.4">
      <c r="O11561" s="4"/>
      <c r="P11561" s="4"/>
      <c r="V11561" s="4"/>
      <c r="W11561" s="4"/>
      <c r="AG11561" s="9"/>
      <c r="AT11561" s="4"/>
      <c r="AU11561" s="4"/>
      <c r="BA11561" s="4"/>
      <c r="BB11561" s="4"/>
    </row>
    <row r="11562" spans="15:54" x14ac:dyDescent="0.4">
      <c r="O11562" s="4"/>
      <c r="P11562" s="4"/>
      <c r="V11562" s="4"/>
      <c r="W11562" s="4"/>
      <c r="AG11562" s="9"/>
      <c r="AT11562" s="4"/>
      <c r="AU11562" s="4"/>
      <c r="BA11562" s="4"/>
      <c r="BB11562" s="4"/>
    </row>
    <row r="11563" spans="15:54" x14ac:dyDescent="0.4">
      <c r="O11563" s="4"/>
      <c r="P11563" s="4"/>
      <c r="V11563" s="4"/>
      <c r="W11563" s="4"/>
      <c r="AG11563" s="9"/>
      <c r="AT11563" s="4"/>
      <c r="AU11563" s="4"/>
      <c r="BA11563" s="4"/>
      <c r="BB11563" s="4"/>
    </row>
    <row r="11564" spans="15:54" x14ac:dyDescent="0.4">
      <c r="O11564" s="4"/>
      <c r="P11564" s="4"/>
      <c r="V11564" s="4"/>
      <c r="W11564" s="4"/>
      <c r="AG11564" s="9"/>
      <c r="AT11564" s="4"/>
      <c r="AU11564" s="4"/>
      <c r="BA11564" s="4"/>
      <c r="BB11564" s="4"/>
    </row>
    <row r="11565" spans="15:54" x14ac:dyDescent="0.4">
      <c r="O11565" s="4"/>
      <c r="P11565" s="4"/>
      <c r="V11565" s="4"/>
      <c r="W11565" s="4"/>
      <c r="AG11565" s="9"/>
      <c r="AT11565" s="4"/>
      <c r="AU11565" s="4"/>
      <c r="BA11565" s="4"/>
      <c r="BB11565" s="4"/>
    </row>
    <row r="11566" spans="15:54" x14ac:dyDescent="0.4">
      <c r="O11566" s="4"/>
      <c r="P11566" s="4"/>
      <c r="V11566" s="4"/>
      <c r="W11566" s="4"/>
      <c r="AG11566" s="9"/>
      <c r="AT11566" s="4"/>
      <c r="AU11566" s="4"/>
      <c r="BA11566" s="4"/>
      <c r="BB11566" s="4"/>
    </row>
    <row r="11567" spans="15:54" x14ac:dyDescent="0.4">
      <c r="O11567" s="4"/>
      <c r="P11567" s="4"/>
      <c r="V11567" s="4"/>
      <c r="W11567" s="4"/>
      <c r="AG11567" s="9"/>
      <c r="AT11567" s="4"/>
      <c r="AU11567" s="4"/>
      <c r="BA11567" s="4"/>
      <c r="BB11567" s="4"/>
    </row>
    <row r="11568" spans="15:54" x14ac:dyDescent="0.4">
      <c r="O11568" s="4"/>
      <c r="P11568" s="4"/>
      <c r="V11568" s="4"/>
      <c r="W11568" s="4"/>
      <c r="AG11568" s="9"/>
      <c r="AT11568" s="4"/>
      <c r="AU11568" s="4"/>
      <c r="BA11568" s="4"/>
      <c r="BB11568" s="4"/>
    </row>
    <row r="11569" spans="15:54" x14ac:dyDescent="0.4">
      <c r="O11569" s="4"/>
      <c r="P11569" s="4"/>
      <c r="V11569" s="4"/>
      <c r="W11569" s="4"/>
      <c r="AG11569" s="9"/>
      <c r="AT11569" s="4"/>
      <c r="AU11569" s="4"/>
      <c r="BA11569" s="4"/>
      <c r="BB11569" s="4"/>
    </row>
    <row r="11570" spans="15:54" x14ac:dyDescent="0.4">
      <c r="O11570" s="4"/>
      <c r="P11570" s="4"/>
      <c r="V11570" s="4"/>
      <c r="W11570" s="4"/>
      <c r="AG11570" s="9"/>
      <c r="AT11570" s="4"/>
      <c r="AU11570" s="4"/>
      <c r="BA11570" s="4"/>
      <c r="BB11570" s="4"/>
    </row>
    <row r="11571" spans="15:54" x14ac:dyDescent="0.4">
      <c r="O11571" s="4"/>
      <c r="P11571" s="4"/>
      <c r="V11571" s="4"/>
      <c r="W11571" s="4"/>
      <c r="AG11571" s="9"/>
      <c r="AT11571" s="4"/>
      <c r="AU11571" s="4"/>
      <c r="BA11571" s="4"/>
      <c r="BB11571" s="4"/>
    </row>
    <row r="11572" spans="15:54" x14ac:dyDescent="0.4">
      <c r="O11572" s="4"/>
      <c r="P11572" s="4"/>
      <c r="V11572" s="4"/>
      <c r="W11572" s="4"/>
      <c r="AG11572" s="9"/>
      <c r="AT11572" s="4"/>
      <c r="AU11572" s="4"/>
      <c r="BA11572" s="4"/>
      <c r="BB11572" s="4"/>
    </row>
    <row r="11573" spans="15:54" x14ac:dyDescent="0.4">
      <c r="O11573" s="4"/>
      <c r="P11573" s="4"/>
      <c r="V11573" s="4"/>
      <c r="W11573" s="4"/>
      <c r="AG11573" s="9"/>
      <c r="AT11573" s="4"/>
      <c r="AU11573" s="4"/>
      <c r="BA11573" s="4"/>
      <c r="BB11573" s="4"/>
    </row>
    <row r="11574" spans="15:54" x14ac:dyDescent="0.4">
      <c r="O11574" s="4"/>
      <c r="P11574" s="4"/>
      <c r="V11574" s="4"/>
      <c r="W11574" s="4"/>
      <c r="AG11574" s="9"/>
      <c r="AT11574" s="4"/>
      <c r="AU11574" s="4"/>
      <c r="BA11574" s="4"/>
      <c r="BB11574" s="4"/>
    </row>
    <row r="11575" spans="15:54" x14ac:dyDescent="0.4">
      <c r="O11575" s="4"/>
      <c r="P11575" s="4"/>
      <c r="V11575" s="4"/>
      <c r="W11575" s="4"/>
      <c r="AG11575" s="9"/>
      <c r="AT11575" s="4"/>
      <c r="AU11575" s="4"/>
      <c r="BA11575" s="4"/>
      <c r="BB11575" s="4"/>
    </row>
    <row r="11576" spans="15:54" x14ac:dyDescent="0.4">
      <c r="O11576" s="4"/>
      <c r="P11576" s="4"/>
      <c r="V11576" s="4"/>
      <c r="W11576" s="4"/>
      <c r="AG11576" s="9"/>
      <c r="AT11576" s="4"/>
      <c r="AU11576" s="4"/>
      <c r="BA11576" s="4"/>
      <c r="BB11576" s="4"/>
    </row>
    <row r="11577" spans="15:54" x14ac:dyDescent="0.4">
      <c r="O11577" s="4"/>
      <c r="P11577" s="4"/>
      <c r="V11577" s="4"/>
      <c r="W11577" s="4"/>
      <c r="AG11577" s="9"/>
      <c r="AT11577" s="4"/>
      <c r="AU11577" s="4"/>
      <c r="BA11577" s="4"/>
      <c r="BB11577" s="4"/>
    </row>
    <row r="11578" spans="15:54" x14ac:dyDescent="0.4">
      <c r="O11578" s="4"/>
      <c r="P11578" s="4"/>
      <c r="V11578" s="4"/>
      <c r="W11578" s="4"/>
      <c r="AG11578" s="9"/>
      <c r="AT11578" s="4"/>
      <c r="AU11578" s="4"/>
      <c r="BA11578" s="4"/>
      <c r="BB11578" s="4"/>
    </row>
    <row r="11579" spans="15:54" x14ac:dyDescent="0.4">
      <c r="O11579" s="4"/>
      <c r="P11579" s="4"/>
      <c r="V11579" s="4"/>
      <c r="W11579" s="4"/>
      <c r="AG11579" s="9"/>
      <c r="AT11579" s="4"/>
      <c r="AU11579" s="4"/>
      <c r="BA11579" s="4"/>
      <c r="BB11579" s="4"/>
    </row>
    <row r="11580" spans="15:54" x14ac:dyDescent="0.4">
      <c r="O11580" s="4"/>
      <c r="P11580" s="4"/>
      <c r="V11580" s="4"/>
      <c r="W11580" s="4"/>
      <c r="AG11580" s="9"/>
      <c r="AT11580" s="4"/>
      <c r="AU11580" s="4"/>
      <c r="BA11580" s="4"/>
      <c r="BB11580" s="4"/>
    </row>
    <row r="11581" spans="15:54" x14ac:dyDescent="0.4">
      <c r="O11581" s="4"/>
      <c r="P11581" s="4"/>
      <c r="V11581" s="4"/>
      <c r="W11581" s="4"/>
      <c r="AG11581" s="9"/>
      <c r="AT11581" s="4"/>
      <c r="AU11581" s="4"/>
      <c r="BA11581" s="4"/>
      <c r="BB11581" s="4"/>
    </row>
    <row r="11582" spans="15:54" x14ac:dyDescent="0.4">
      <c r="O11582" s="4"/>
      <c r="P11582" s="4"/>
      <c r="V11582" s="4"/>
      <c r="W11582" s="4"/>
      <c r="AG11582" s="9"/>
      <c r="AT11582" s="4"/>
      <c r="AU11582" s="4"/>
      <c r="BA11582" s="4"/>
      <c r="BB11582" s="4"/>
    </row>
    <row r="11583" spans="15:54" x14ac:dyDescent="0.4">
      <c r="O11583" s="4"/>
      <c r="P11583" s="4"/>
      <c r="V11583" s="4"/>
      <c r="W11583" s="4"/>
      <c r="AG11583" s="9"/>
      <c r="AT11583" s="4"/>
      <c r="AU11583" s="4"/>
      <c r="BA11583" s="4"/>
      <c r="BB11583" s="4"/>
    </row>
    <row r="11584" spans="15:54" x14ac:dyDescent="0.4">
      <c r="O11584" s="4"/>
      <c r="P11584" s="4"/>
      <c r="V11584" s="4"/>
      <c r="W11584" s="4"/>
      <c r="AG11584" s="9"/>
      <c r="AT11584" s="4"/>
      <c r="AU11584" s="4"/>
      <c r="BA11584" s="4"/>
      <c r="BB11584" s="4"/>
    </row>
    <row r="11585" spans="15:54" x14ac:dyDescent="0.4">
      <c r="O11585" s="4"/>
      <c r="P11585" s="4"/>
      <c r="V11585" s="4"/>
      <c r="W11585" s="4"/>
      <c r="AG11585" s="9"/>
      <c r="AT11585" s="4"/>
      <c r="AU11585" s="4"/>
      <c r="BA11585" s="4"/>
      <c r="BB11585" s="4"/>
    </row>
    <row r="11586" spans="15:54" x14ac:dyDescent="0.4">
      <c r="O11586" s="4"/>
      <c r="P11586" s="4"/>
      <c r="V11586" s="4"/>
      <c r="W11586" s="4"/>
      <c r="AG11586" s="9"/>
      <c r="AT11586" s="4"/>
      <c r="AU11586" s="4"/>
      <c r="BA11586" s="4"/>
      <c r="BB11586" s="4"/>
    </row>
    <row r="11587" spans="15:54" x14ac:dyDescent="0.4">
      <c r="O11587" s="4"/>
      <c r="P11587" s="4"/>
      <c r="V11587" s="4"/>
      <c r="W11587" s="4"/>
      <c r="AG11587" s="9"/>
      <c r="AT11587" s="4"/>
      <c r="AU11587" s="4"/>
      <c r="BA11587" s="4"/>
      <c r="BB11587" s="4"/>
    </row>
    <row r="11588" spans="15:54" x14ac:dyDescent="0.4">
      <c r="O11588" s="4"/>
      <c r="P11588" s="4"/>
      <c r="V11588" s="4"/>
      <c r="W11588" s="4"/>
      <c r="AG11588" s="9"/>
      <c r="AT11588" s="4"/>
      <c r="AU11588" s="4"/>
      <c r="BA11588" s="4"/>
      <c r="BB11588" s="4"/>
    </row>
    <row r="11589" spans="15:54" x14ac:dyDescent="0.4">
      <c r="O11589" s="4"/>
      <c r="P11589" s="4"/>
      <c r="V11589" s="4"/>
      <c r="W11589" s="4"/>
      <c r="AG11589" s="9"/>
      <c r="AT11589" s="4"/>
      <c r="AU11589" s="4"/>
      <c r="BA11589" s="4"/>
      <c r="BB11589" s="4"/>
    </row>
    <row r="11590" spans="15:54" x14ac:dyDescent="0.4">
      <c r="O11590" s="4"/>
      <c r="P11590" s="4"/>
      <c r="V11590" s="4"/>
      <c r="W11590" s="4"/>
      <c r="AG11590" s="9"/>
      <c r="AT11590" s="4"/>
      <c r="AU11590" s="4"/>
      <c r="BA11590" s="4"/>
      <c r="BB11590" s="4"/>
    </row>
    <row r="11591" spans="15:54" x14ac:dyDescent="0.4">
      <c r="O11591" s="4"/>
      <c r="P11591" s="4"/>
      <c r="V11591" s="4"/>
      <c r="W11591" s="4"/>
      <c r="AG11591" s="9"/>
      <c r="AT11591" s="4"/>
      <c r="AU11591" s="4"/>
      <c r="BA11591" s="4"/>
      <c r="BB11591" s="4"/>
    </row>
    <row r="11592" spans="15:54" x14ac:dyDescent="0.4">
      <c r="O11592" s="4"/>
      <c r="P11592" s="4"/>
      <c r="V11592" s="4"/>
      <c r="W11592" s="4"/>
      <c r="AG11592" s="9"/>
      <c r="AT11592" s="4"/>
      <c r="AU11592" s="4"/>
      <c r="BA11592" s="4"/>
      <c r="BB11592" s="4"/>
    </row>
    <row r="11593" spans="15:54" x14ac:dyDescent="0.4">
      <c r="O11593" s="4"/>
      <c r="P11593" s="4"/>
      <c r="V11593" s="4"/>
      <c r="W11593" s="4"/>
      <c r="AG11593" s="9"/>
      <c r="AT11593" s="4"/>
      <c r="AU11593" s="4"/>
      <c r="BA11593" s="4"/>
      <c r="BB11593" s="4"/>
    </row>
    <row r="11594" spans="15:54" x14ac:dyDescent="0.4">
      <c r="O11594" s="4"/>
      <c r="P11594" s="4"/>
      <c r="V11594" s="4"/>
      <c r="W11594" s="4"/>
      <c r="AG11594" s="9"/>
      <c r="AT11594" s="4"/>
      <c r="AU11594" s="4"/>
      <c r="BA11594" s="4"/>
      <c r="BB11594" s="4"/>
    </row>
    <row r="11595" spans="15:54" x14ac:dyDescent="0.4">
      <c r="O11595" s="4"/>
      <c r="P11595" s="4"/>
      <c r="V11595" s="4"/>
      <c r="W11595" s="4"/>
      <c r="AG11595" s="9"/>
      <c r="AT11595" s="4"/>
      <c r="AU11595" s="4"/>
      <c r="BA11595" s="4"/>
      <c r="BB11595" s="4"/>
    </row>
    <row r="11596" spans="15:54" x14ac:dyDescent="0.4">
      <c r="O11596" s="4"/>
      <c r="P11596" s="4"/>
      <c r="V11596" s="4"/>
      <c r="W11596" s="4"/>
      <c r="AG11596" s="9"/>
      <c r="AT11596" s="4"/>
      <c r="AU11596" s="4"/>
      <c r="BA11596" s="4"/>
      <c r="BB11596" s="4"/>
    </row>
    <row r="11597" spans="15:54" x14ac:dyDescent="0.4">
      <c r="O11597" s="4"/>
      <c r="P11597" s="4"/>
      <c r="V11597" s="4"/>
      <c r="W11597" s="4"/>
      <c r="AG11597" s="9"/>
      <c r="AT11597" s="4"/>
      <c r="AU11597" s="4"/>
      <c r="BA11597" s="4"/>
      <c r="BB11597" s="4"/>
    </row>
    <row r="11598" spans="15:54" x14ac:dyDescent="0.4">
      <c r="O11598" s="4"/>
      <c r="P11598" s="4"/>
      <c r="V11598" s="4"/>
      <c r="W11598" s="4"/>
      <c r="AG11598" s="9"/>
      <c r="AT11598" s="4"/>
      <c r="AU11598" s="4"/>
      <c r="BA11598" s="4"/>
      <c r="BB11598" s="4"/>
    </row>
    <row r="11599" spans="15:54" x14ac:dyDescent="0.4">
      <c r="O11599" s="4"/>
      <c r="P11599" s="4"/>
      <c r="V11599" s="4"/>
      <c r="W11599" s="4"/>
      <c r="AG11599" s="9"/>
      <c r="AT11599" s="4"/>
      <c r="AU11599" s="4"/>
      <c r="BA11599" s="4"/>
      <c r="BB11599" s="4"/>
    </row>
    <row r="11600" spans="15:54" x14ac:dyDescent="0.4">
      <c r="O11600" s="4"/>
      <c r="P11600" s="4"/>
      <c r="V11600" s="4"/>
      <c r="W11600" s="4"/>
      <c r="AG11600" s="9"/>
      <c r="AT11600" s="4"/>
      <c r="AU11600" s="4"/>
      <c r="BA11600" s="4"/>
      <c r="BB11600" s="4"/>
    </row>
    <row r="11601" spans="15:54" x14ac:dyDescent="0.4">
      <c r="O11601" s="4"/>
      <c r="P11601" s="4"/>
      <c r="V11601" s="4"/>
      <c r="W11601" s="4"/>
      <c r="AG11601" s="9"/>
      <c r="AT11601" s="4"/>
      <c r="AU11601" s="4"/>
      <c r="BA11601" s="4"/>
      <c r="BB11601" s="4"/>
    </row>
    <row r="11602" spans="15:54" x14ac:dyDescent="0.4">
      <c r="O11602" s="4"/>
      <c r="P11602" s="4"/>
      <c r="V11602" s="4"/>
      <c r="W11602" s="4"/>
      <c r="AG11602" s="9"/>
      <c r="AT11602" s="4"/>
      <c r="AU11602" s="4"/>
      <c r="BA11602" s="4"/>
      <c r="BB11602" s="4"/>
    </row>
    <row r="11603" spans="15:54" x14ac:dyDescent="0.4">
      <c r="O11603" s="4"/>
      <c r="P11603" s="4"/>
      <c r="V11603" s="4"/>
      <c r="W11603" s="4"/>
      <c r="AG11603" s="9"/>
      <c r="AT11603" s="4"/>
      <c r="AU11603" s="4"/>
      <c r="BA11603" s="4"/>
      <c r="BB11603" s="4"/>
    </row>
    <row r="11604" spans="15:54" x14ac:dyDescent="0.4">
      <c r="O11604" s="4"/>
      <c r="P11604" s="4"/>
      <c r="V11604" s="4"/>
      <c r="W11604" s="4"/>
      <c r="AG11604" s="9"/>
      <c r="AT11604" s="4"/>
      <c r="AU11604" s="4"/>
      <c r="BA11604" s="4"/>
      <c r="BB11604" s="4"/>
    </row>
    <row r="11605" spans="15:54" x14ac:dyDescent="0.4">
      <c r="O11605" s="4"/>
      <c r="P11605" s="4"/>
      <c r="V11605" s="4"/>
      <c r="W11605" s="4"/>
      <c r="AG11605" s="9"/>
      <c r="AT11605" s="4"/>
      <c r="AU11605" s="4"/>
      <c r="BA11605" s="4"/>
      <c r="BB11605" s="4"/>
    </row>
    <row r="11606" spans="15:54" x14ac:dyDescent="0.4">
      <c r="O11606" s="4"/>
      <c r="P11606" s="4"/>
      <c r="V11606" s="4"/>
      <c r="W11606" s="4"/>
      <c r="AG11606" s="9"/>
      <c r="AT11606" s="4"/>
      <c r="AU11606" s="4"/>
      <c r="BA11606" s="4"/>
      <c r="BB11606" s="4"/>
    </row>
    <row r="11607" spans="15:54" x14ac:dyDescent="0.4">
      <c r="O11607" s="4"/>
      <c r="P11607" s="4"/>
      <c r="V11607" s="4"/>
      <c r="W11607" s="4"/>
      <c r="AG11607" s="9"/>
      <c r="AT11607" s="4"/>
      <c r="AU11607" s="4"/>
      <c r="BA11607" s="4"/>
      <c r="BB11607" s="4"/>
    </row>
    <row r="11608" spans="15:54" x14ac:dyDescent="0.4">
      <c r="O11608" s="4"/>
      <c r="P11608" s="4"/>
      <c r="V11608" s="4"/>
      <c r="W11608" s="4"/>
      <c r="AG11608" s="9"/>
      <c r="AT11608" s="4"/>
      <c r="AU11608" s="4"/>
      <c r="BA11608" s="4"/>
      <c r="BB11608" s="4"/>
    </row>
    <row r="11609" spans="15:54" x14ac:dyDescent="0.4">
      <c r="O11609" s="4"/>
      <c r="P11609" s="4"/>
      <c r="V11609" s="4"/>
      <c r="W11609" s="4"/>
      <c r="AT11609" s="4"/>
      <c r="AU11609" s="4"/>
      <c r="BA11609" s="4"/>
      <c r="BB11609" s="4"/>
    </row>
    <row r="11610" spans="15:54" x14ac:dyDescent="0.4">
      <c r="O11610" s="4"/>
      <c r="P11610" s="4"/>
      <c r="V11610" s="4"/>
      <c r="W11610" s="4"/>
      <c r="AG11610" s="9"/>
      <c r="AT11610" s="4"/>
      <c r="AU11610" s="4"/>
      <c r="BA11610" s="4"/>
      <c r="BB11610" s="4"/>
    </row>
    <row r="11611" spans="15:54" x14ac:dyDescent="0.4">
      <c r="O11611" s="4"/>
      <c r="P11611" s="4"/>
      <c r="V11611" s="4"/>
      <c r="W11611" s="4"/>
      <c r="AG11611" s="9"/>
      <c r="AT11611" s="4"/>
      <c r="AU11611" s="4"/>
      <c r="BA11611" s="4"/>
      <c r="BB11611" s="4"/>
    </row>
    <row r="11612" spans="15:54" x14ac:dyDescent="0.4">
      <c r="O11612" s="4"/>
      <c r="P11612" s="4"/>
      <c r="V11612" s="4"/>
      <c r="W11612" s="4"/>
      <c r="AG11612" s="9"/>
      <c r="AT11612" s="4"/>
      <c r="AU11612" s="4"/>
      <c r="BA11612" s="4"/>
      <c r="BB11612" s="4"/>
    </row>
    <row r="11613" spans="15:54" x14ac:dyDescent="0.4">
      <c r="O11613" s="4"/>
      <c r="P11613" s="4"/>
      <c r="V11613" s="4"/>
      <c r="W11613" s="4"/>
      <c r="AG11613" s="9"/>
      <c r="AT11613" s="4"/>
      <c r="AU11613" s="4"/>
      <c r="BA11613" s="4"/>
      <c r="BB11613" s="4"/>
    </row>
    <row r="11614" spans="15:54" x14ac:dyDescent="0.4">
      <c r="O11614" s="4"/>
      <c r="P11614" s="4"/>
      <c r="V11614" s="4"/>
      <c r="W11614" s="4"/>
      <c r="AG11614" s="9"/>
      <c r="AT11614" s="4"/>
      <c r="AU11614" s="4"/>
      <c r="BA11614" s="4"/>
      <c r="BB11614" s="4"/>
    </row>
    <row r="11615" spans="15:54" x14ac:dyDescent="0.4">
      <c r="O11615" s="4"/>
      <c r="P11615" s="4"/>
      <c r="V11615" s="4"/>
      <c r="W11615" s="4"/>
      <c r="AG11615" s="9"/>
      <c r="AT11615" s="4"/>
      <c r="AU11615" s="4"/>
      <c r="BA11615" s="4"/>
      <c r="BB11615" s="4"/>
    </row>
    <row r="11616" spans="15:54" x14ac:dyDescent="0.4">
      <c r="O11616" s="4"/>
      <c r="P11616" s="4"/>
      <c r="V11616" s="4"/>
      <c r="W11616" s="4"/>
      <c r="AG11616" s="9"/>
      <c r="AT11616" s="4"/>
      <c r="AU11616" s="4"/>
      <c r="BA11616" s="4"/>
      <c r="BB11616" s="4"/>
    </row>
    <row r="11617" spans="15:54" x14ac:dyDescent="0.4">
      <c r="O11617" s="4"/>
      <c r="P11617" s="4"/>
      <c r="V11617" s="4"/>
      <c r="W11617" s="4"/>
      <c r="AG11617" s="9"/>
      <c r="AT11617" s="4"/>
      <c r="AU11617" s="4"/>
      <c r="BA11617" s="4"/>
      <c r="BB11617" s="4"/>
    </row>
    <row r="11618" spans="15:54" x14ac:dyDescent="0.4">
      <c r="O11618" s="4"/>
      <c r="P11618" s="4"/>
      <c r="V11618" s="4"/>
      <c r="W11618" s="4"/>
      <c r="AG11618" s="9"/>
      <c r="AT11618" s="4"/>
      <c r="AU11618" s="4"/>
      <c r="BA11618" s="4"/>
      <c r="BB11618" s="4"/>
    </row>
    <row r="11619" spans="15:54" x14ac:dyDescent="0.4">
      <c r="O11619" s="4"/>
      <c r="P11619" s="4"/>
      <c r="V11619" s="4"/>
      <c r="W11619" s="4"/>
      <c r="AG11619" s="9"/>
      <c r="AT11619" s="4"/>
      <c r="AU11619" s="4"/>
      <c r="BA11619" s="4"/>
      <c r="BB11619" s="4"/>
    </row>
    <row r="11620" spans="15:54" x14ac:dyDescent="0.4">
      <c r="O11620" s="4"/>
      <c r="P11620" s="4"/>
      <c r="V11620" s="4"/>
      <c r="W11620" s="4"/>
      <c r="AG11620" s="9"/>
      <c r="AT11620" s="4"/>
      <c r="AU11620" s="4"/>
      <c r="BA11620" s="4"/>
      <c r="BB11620" s="4"/>
    </row>
    <row r="11621" spans="15:54" x14ac:dyDescent="0.4">
      <c r="O11621" s="4"/>
      <c r="P11621" s="4"/>
      <c r="V11621" s="4"/>
      <c r="W11621" s="4"/>
      <c r="AG11621" s="9"/>
      <c r="AT11621" s="4"/>
      <c r="AU11621" s="4"/>
      <c r="BA11621" s="4"/>
      <c r="BB11621" s="4"/>
    </row>
    <row r="11622" spans="15:54" x14ac:dyDescent="0.4">
      <c r="O11622" s="4"/>
      <c r="P11622" s="4"/>
      <c r="V11622" s="4"/>
      <c r="W11622" s="4"/>
      <c r="AG11622" s="9"/>
      <c r="AT11622" s="4"/>
      <c r="AU11622" s="4"/>
      <c r="BA11622" s="4"/>
      <c r="BB11622" s="4"/>
    </row>
    <row r="11623" spans="15:54" x14ac:dyDescent="0.4">
      <c r="O11623" s="4"/>
      <c r="P11623" s="4"/>
      <c r="V11623" s="4"/>
      <c r="W11623" s="4"/>
      <c r="AG11623" s="9"/>
      <c r="AT11623" s="4"/>
      <c r="AU11623" s="4"/>
      <c r="BA11623" s="4"/>
      <c r="BB11623" s="4"/>
    </row>
    <row r="11624" spans="15:54" x14ac:dyDescent="0.4">
      <c r="O11624" s="4"/>
      <c r="P11624" s="4"/>
      <c r="V11624" s="4"/>
      <c r="W11624" s="4"/>
      <c r="AG11624" s="9"/>
      <c r="AT11624" s="4"/>
      <c r="AU11624" s="4"/>
      <c r="BA11624" s="4"/>
      <c r="BB11624" s="4"/>
    </row>
    <row r="11625" spans="15:54" x14ac:dyDescent="0.4">
      <c r="O11625" s="4"/>
      <c r="P11625" s="4"/>
      <c r="V11625" s="4"/>
      <c r="W11625" s="4"/>
      <c r="AG11625" s="9"/>
      <c r="AT11625" s="4"/>
      <c r="AU11625" s="4"/>
      <c r="BA11625" s="4"/>
      <c r="BB11625" s="4"/>
    </row>
    <row r="11626" spans="15:54" x14ac:dyDescent="0.4">
      <c r="O11626" s="4"/>
      <c r="P11626" s="4"/>
      <c r="V11626" s="4"/>
      <c r="W11626" s="4"/>
      <c r="AG11626" s="9"/>
      <c r="AT11626" s="4"/>
      <c r="AU11626" s="4"/>
      <c r="BA11626" s="4"/>
      <c r="BB11626" s="4"/>
    </row>
    <row r="11627" spans="15:54" x14ac:dyDescent="0.4">
      <c r="O11627" s="4"/>
      <c r="P11627" s="4"/>
      <c r="V11627" s="4"/>
      <c r="W11627" s="4"/>
      <c r="AG11627" s="9"/>
      <c r="AT11627" s="4"/>
      <c r="AU11627" s="4"/>
      <c r="BA11627" s="4"/>
      <c r="BB11627" s="4"/>
    </row>
    <row r="11628" spans="15:54" x14ac:dyDescent="0.4">
      <c r="O11628" s="4"/>
      <c r="P11628" s="4"/>
      <c r="V11628" s="4"/>
      <c r="W11628" s="4"/>
      <c r="AG11628" s="9"/>
      <c r="AT11628" s="4"/>
      <c r="AU11628" s="4"/>
      <c r="BA11628" s="4"/>
      <c r="BB11628" s="4"/>
    </row>
    <row r="11629" spans="15:54" x14ac:dyDescent="0.4">
      <c r="O11629" s="4"/>
      <c r="P11629" s="4"/>
      <c r="V11629" s="4"/>
      <c r="W11629" s="4"/>
      <c r="AT11629" s="4"/>
      <c r="AU11629" s="4"/>
      <c r="BA11629" s="4"/>
      <c r="BB11629" s="4"/>
    </row>
    <row r="11630" spans="15:54" x14ac:dyDescent="0.4">
      <c r="O11630" s="4"/>
      <c r="P11630" s="4"/>
      <c r="V11630" s="4"/>
      <c r="W11630" s="4"/>
      <c r="AG11630" s="9"/>
      <c r="AT11630" s="4"/>
      <c r="AU11630" s="4"/>
      <c r="BA11630" s="4"/>
      <c r="BB11630" s="4"/>
    </row>
    <row r="11631" spans="15:54" x14ac:dyDescent="0.4">
      <c r="O11631" s="4"/>
      <c r="P11631" s="4"/>
      <c r="V11631" s="4"/>
      <c r="W11631" s="4"/>
      <c r="AG11631" s="9"/>
      <c r="AT11631" s="4"/>
      <c r="AU11631" s="4"/>
      <c r="BA11631" s="4"/>
      <c r="BB11631" s="4"/>
    </row>
    <row r="11632" spans="15:54" x14ac:dyDescent="0.4">
      <c r="O11632" s="4"/>
      <c r="P11632" s="4"/>
      <c r="V11632" s="4"/>
      <c r="W11632" s="4"/>
      <c r="AG11632" s="9"/>
      <c r="AT11632" s="4"/>
      <c r="AU11632" s="4"/>
      <c r="BA11632" s="4"/>
      <c r="BB11632" s="4"/>
    </row>
    <row r="11633" spans="15:54" x14ac:dyDescent="0.4">
      <c r="O11633" s="4"/>
      <c r="P11633" s="4"/>
      <c r="V11633" s="4"/>
      <c r="W11633" s="4"/>
      <c r="AG11633" s="9"/>
      <c r="AT11633" s="4"/>
      <c r="AU11633" s="4"/>
      <c r="BA11633" s="4"/>
      <c r="BB11633" s="4"/>
    </row>
    <row r="11634" spans="15:54" x14ac:dyDescent="0.4">
      <c r="O11634" s="4"/>
      <c r="P11634" s="4"/>
      <c r="V11634" s="4"/>
      <c r="W11634" s="4"/>
      <c r="AG11634" s="9"/>
      <c r="AT11634" s="4"/>
      <c r="AU11634" s="4"/>
      <c r="BA11634" s="4"/>
      <c r="BB11634" s="4"/>
    </row>
    <row r="11635" spans="15:54" x14ac:dyDescent="0.4">
      <c r="O11635" s="4"/>
      <c r="P11635" s="4"/>
      <c r="V11635" s="4"/>
      <c r="W11635" s="4"/>
      <c r="AG11635" s="9"/>
      <c r="AT11635" s="4"/>
      <c r="AU11635" s="4"/>
      <c r="BA11635" s="4"/>
      <c r="BB11635" s="4"/>
    </row>
    <row r="11636" spans="15:54" x14ac:dyDescent="0.4">
      <c r="O11636" s="4"/>
      <c r="P11636" s="4"/>
      <c r="V11636" s="4"/>
      <c r="W11636" s="4"/>
      <c r="AG11636" s="9"/>
      <c r="AT11636" s="4"/>
      <c r="AU11636" s="4"/>
      <c r="BA11636" s="4"/>
      <c r="BB11636" s="4"/>
    </row>
    <row r="11637" spans="15:54" x14ac:dyDescent="0.4">
      <c r="O11637" s="4"/>
      <c r="P11637" s="4"/>
      <c r="V11637" s="4"/>
      <c r="W11637" s="4"/>
      <c r="AG11637" s="9"/>
      <c r="AT11637" s="4"/>
      <c r="AU11637" s="4"/>
      <c r="BA11637" s="4"/>
      <c r="BB11637" s="4"/>
    </row>
    <row r="11638" spans="15:54" x14ac:dyDescent="0.4">
      <c r="O11638" s="4"/>
      <c r="P11638" s="4"/>
      <c r="V11638" s="4"/>
      <c r="W11638" s="4"/>
      <c r="AG11638" s="9"/>
      <c r="AT11638" s="4"/>
      <c r="AU11638" s="4"/>
      <c r="BA11638" s="4"/>
      <c r="BB11638" s="4"/>
    </row>
    <row r="11639" spans="15:54" x14ac:dyDescent="0.4">
      <c r="O11639" s="4"/>
      <c r="P11639" s="4"/>
      <c r="V11639" s="4"/>
      <c r="W11639" s="4"/>
      <c r="AG11639" s="9"/>
      <c r="AT11639" s="4"/>
      <c r="AU11639" s="4"/>
      <c r="BA11639" s="4"/>
      <c r="BB11639" s="4"/>
    </row>
    <row r="11640" spans="15:54" x14ac:dyDescent="0.4">
      <c r="O11640" s="4"/>
      <c r="P11640" s="4"/>
      <c r="V11640" s="4"/>
      <c r="W11640" s="4"/>
      <c r="AG11640" s="9"/>
      <c r="AT11640" s="4"/>
      <c r="AU11640" s="4"/>
      <c r="BA11640" s="4"/>
      <c r="BB11640" s="4"/>
    </row>
    <row r="11641" spans="15:54" x14ac:dyDescent="0.4">
      <c r="O11641" s="4"/>
      <c r="P11641" s="4"/>
      <c r="V11641" s="4"/>
      <c r="W11641" s="4"/>
      <c r="AG11641" s="9"/>
      <c r="AT11641" s="4"/>
      <c r="AU11641" s="4"/>
      <c r="BA11641" s="4"/>
      <c r="BB11641" s="4"/>
    </row>
    <row r="11642" spans="15:54" x14ac:dyDescent="0.4">
      <c r="O11642" s="4"/>
      <c r="P11642" s="4"/>
      <c r="V11642" s="4"/>
      <c r="W11642" s="4"/>
      <c r="AG11642" s="9"/>
      <c r="AT11642" s="4"/>
      <c r="AU11642" s="4"/>
      <c r="BA11642" s="4"/>
      <c r="BB11642" s="4"/>
    </row>
    <row r="11643" spans="15:54" x14ac:dyDescent="0.4">
      <c r="O11643" s="4"/>
      <c r="P11643" s="4"/>
      <c r="V11643" s="4"/>
      <c r="W11643" s="4"/>
      <c r="AG11643" s="9"/>
      <c r="AT11643" s="4"/>
      <c r="AU11643" s="4"/>
      <c r="BA11643" s="4"/>
      <c r="BB11643" s="4"/>
    </row>
    <row r="11644" spans="15:54" x14ac:dyDescent="0.4">
      <c r="O11644" s="4"/>
      <c r="P11644" s="4"/>
      <c r="V11644" s="4"/>
      <c r="W11644" s="4"/>
      <c r="AG11644" s="9"/>
      <c r="AT11644" s="4"/>
      <c r="AU11644" s="4"/>
      <c r="BA11644" s="4"/>
      <c r="BB11644" s="4"/>
    </row>
    <row r="11645" spans="15:54" x14ac:dyDescent="0.4">
      <c r="O11645" s="4"/>
      <c r="P11645" s="4"/>
      <c r="V11645" s="4"/>
      <c r="W11645" s="4"/>
      <c r="AG11645" s="9"/>
      <c r="AT11645" s="4"/>
      <c r="AU11645" s="4"/>
      <c r="BA11645" s="4"/>
      <c r="BB11645" s="4"/>
    </row>
    <row r="11646" spans="15:54" x14ac:dyDescent="0.4">
      <c r="O11646" s="4"/>
      <c r="P11646" s="4"/>
      <c r="V11646" s="4"/>
      <c r="W11646" s="4"/>
      <c r="AG11646" s="9"/>
      <c r="AT11646" s="4"/>
      <c r="AU11646" s="4"/>
      <c r="BA11646" s="4"/>
      <c r="BB11646" s="4"/>
    </row>
    <row r="11647" spans="15:54" x14ac:dyDescent="0.4">
      <c r="O11647" s="4"/>
      <c r="P11647" s="4"/>
      <c r="V11647" s="4"/>
      <c r="W11647" s="4"/>
      <c r="AG11647" s="9"/>
      <c r="AT11647" s="4"/>
      <c r="AU11647" s="4"/>
      <c r="BA11647" s="4"/>
      <c r="BB11647" s="4"/>
    </row>
    <row r="11648" spans="15:54" x14ac:dyDescent="0.4">
      <c r="O11648" s="4"/>
      <c r="P11648" s="4"/>
      <c r="V11648" s="4"/>
      <c r="W11648" s="4"/>
      <c r="AG11648" s="9"/>
      <c r="AT11648" s="4"/>
      <c r="AU11648" s="4"/>
      <c r="BA11648" s="4"/>
      <c r="BB11648" s="4"/>
    </row>
    <row r="11649" spans="15:54" x14ac:dyDescent="0.4">
      <c r="O11649" s="4"/>
      <c r="P11649" s="4"/>
      <c r="V11649" s="4"/>
      <c r="W11649" s="4"/>
      <c r="AG11649" s="9"/>
      <c r="AT11649" s="4"/>
      <c r="AU11649" s="4"/>
      <c r="BA11649" s="4"/>
      <c r="BB11649" s="4"/>
    </row>
    <row r="11650" spans="15:54" x14ac:dyDescent="0.4">
      <c r="O11650" s="4"/>
      <c r="P11650" s="4"/>
      <c r="V11650" s="4"/>
      <c r="W11650" s="4"/>
      <c r="AG11650" s="9"/>
      <c r="AT11650" s="4"/>
      <c r="AU11650" s="4"/>
      <c r="BA11650" s="4"/>
      <c r="BB11650" s="4"/>
    </row>
    <row r="11651" spans="15:54" x14ac:dyDescent="0.4">
      <c r="O11651" s="4"/>
      <c r="P11651" s="4"/>
      <c r="V11651" s="4"/>
      <c r="W11651" s="4"/>
      <c r="AG11651" s="9"/>
      <c r="AT11651" s="4"/>
      <c r="AU11651" s="4"/>
      <c r="BA11651" s="4"/>
      <c r="BB11651" s="4"/>
    </row>
    <row r="11652" spans="15:54" x14ac:dyDescent="0.4">
      <c r="O11652" s="4"/>
      <c r="P11652" s="4"/>
      <c r="V11652" s="4"/>
      <c r="W11652" s="4"/>
      <c r="AG11652" s="9"/>
      <c r="AT11652" s="4"/>
      <c r="AU11652" s="4"/>
      <c r="BA11652" s="4"/>
      <c r="BB11652" s="4"/>
    </row>
    <row r="11653" spans="15:54" x14ac:dyDescent="0.4">
      <c r="O11653" s="4"/>
      <c r="P11653" s="4"/>
      <c r="V11653" s="4"/>
      <c r="W11653" s="4"/>
      <c r="AG11653" s="9"/>
      <c r="AT11653" s="4"/>
      <c r="AU11653" s="4"/>
      <c r="BA11653" s="4"/>
      <c r="BB11653" s="4"/>
    </row>
    <row r="11654" spans="15:54" x14ac:dyDescent="0.4">
      <c r="O11654" s="4"/>
      <c r="P11654" s="4"/>
      <c r="V11654" s="4"/>
      <c r="W11654" s="4"/>
      <c r="AG11654" s="9"/>
      <c r="AT11654" s="4"/>
      <c r="AU11654" s="4"/>
      <c r="BA11654" s="4"/>
      <c r="BB11654" s="4"/>
    </row>
    <row r="11655" spans="15:54" x14ac:dyDescent="0.4">
      <c r="O11655" s="4"/>
      <c r="P11655" s="4"/>
      <c r="V11655" s="4"/>
      <c r="W11655" s="4"/>
      <c r="AG11655" s="9"/>
      <c r="AT11655" s="4"/>
      <c r="AU11655" s="4"/>
      <c r="BA11655" s="4"/>
      <c r="BB11655" s="4"/>
    </row>
    <row r="11656" spans="15:54" x14ac:dyDescent="0.4">
      <c r="O11656" s="4"/>
      <c r="P11656" s="4"/>
      <c r="V11656" s="4"/>
      <c r="W11656" s="4"/>
      <c r="AG11656" s="9"/>
      <c r="AT11656" s="4"/>
      <c r="AU11656" s="4"/>
      <c r="BA11656" s="4"/>
      <c r="BB11656" s="4"/>
    </row>
    <row r="11657" spans="15:54" x14ac:dyDescent="0.4">
      <c r="O11657" s="4"/>
      <c r="P11657" s="4"/>
      <c r="V11657" s="4"/>
      <c r="W11657" s="4"/>
      <c r="AG11657" s="9"/>
      <c r="AT11657" s="4"/>
      <c r="AU11657" s="4"/>
      <c r="BA11657" s="4"/>
      <c r="BB11657" s="4"/>
    </row>
    <row r="11658" spans="15:54" x14ac:dyDescent="0.4">
      <c r="O11658" s="4"/>
      <c r="P11658" s="4"/>
      <c r="V11658" s="4"/>
      <c r="W11658" s="4"/>
      <c r="AG11658" s="9"/>
      <c r="AT11658" s="4"/>
      <c r="AU11658" s="4"/>
      <c r="BA11658" s="4"/>
      <c r="BB11658" s="4"/>
    </row>
    <row r="11659" spans="15:54" x14ac:dyDescent="0.4">
      <c r="O11659" s="4"/>
      <c r="P11659" s="4"/>
      <c r="V11659" s="4"/>
      <c r="W11659" s="4"/>
      <c r="AG11659" s="9"/>
      <c r="AT11659" s="4"/>
      <c r="AU11659" s="4"/>
      <c r="BA11659" s="4"/>
      <c r="BB11659" s="4"/>
    </row>
    <row r="11660" spans="15:54" x14ac:dyDescent="0.4">
      <c r="O11660" s="4"/>
      <c r="P11660" s="4"/>
      <c r="V11660" s="4"/>
      <c r="W11660" s="4"/>
      <c r="AG11660" s="9"/>
      <c r="AT11660" s="4"/>
      <c r="AU11660" s="4"/>
      <c r="BA11660" s="4"/>
      <c r="BB11660" s="4"/>
    </row>
    <row r="11661" spans="15:54" x14ac:dyDescent="0.4">
      <c r="O11661" s="4"/>
      <c r="P11661" s="4"/>
      <c r="V11661" s="4"/>
      <c r="W11661" s="4"/>
      <c r="AG11661" s="9"/>
      <c r="AT11661" s="4"/>
      <c r="AU11661" s="4"/>
      <c r="BA11661" s="4"/>
      <c r="BB11661" s="4"/>
    </row>
    <row r="11662" spans="15:54" x14ac:dyDescent="0.4">
      <c r="O11662" s="4"/>
      <c r="P11662" s="4"/>
      <c r="V11662" s="4"/>
      <c r="W11662" s="4"/>
      <c r="AG11662" s="9"/>
      <c r="AT11662" s="4"/>
      <c r="AU11662" s="4"/>
      <c r="BA11662" s="4"/>
      <c r="BB11662" s="4"/>
    </row>
    <row r="11663" spans="15:54" x14ac:dyDescent="0.4">
      <c r="O11663" s="4"/>
      <c r="P11663" s="4"/>
      <c r="V11663" s="4"/>
      <c r="W11663" s="4"/>
      <c r="AG11663" s="9"/>
      <c r="AT11663" s="4"/>
      <c r="AU11663" s="4"/>
      <c r="BA11663" s="4"/>
      <c r="BB11663" s="4"/>
    </row>
    <row r="11664" spans="15:54" x14ac:dyDescent="0.4">
      <c r="O11664" s="4"/>
      <c r="P11664" s="4"/>
      <c r="V11664" s="4"/>
      <c r="W11664" s="4"/>
      <c r="AG11664" s="9"/>
      <c r="AT11664" s="4"/>
      <c r="AU11664" s="4"/>
      <c r="BA11664" s="4"/>
      <c r="BB11664" s="4"/>
    </row>
    <row r="11665" spans="15:54" x14ac:dyDescent="0.4">
      <c r="O11665" s="4"/>
      <c r="P11665" s="4"/>
      <c r="V11665" s="4"/>
      <c r="W11665" s="4"/>
      <c r="AG11665" s="9"/>
      <c r="AT11665" s="4"/>
      <c r="AU11665" s="4"/>
      <c r="BA11665" s="4"/>
      <c r="BB11665" s="4"/>
    </row>
    <row r="11666" spans="15:54" x14ac:dyDescent="0.4">
      <c r="O11666" s="4"/>
      <c r="P11666" s="4"/>
      <c r="V11666" s="4"/>
      <c r="W11666" s="4"/>
      <c r="AG11666" s="9"/>
      <c r="AT11666" s="4"/>
      <c r="AU11666" s="4"/>
      <c r="BA11666" s="4"/>
      <c r="BB11666" s="4"/>
    </row>
    <row r="11667" spans="15:54" x14ac:dyDescent="0.4">
      <c r="O11667" s="4"/>
      <c r="P11667" s="4"/>
      <c r="V11667" s="4"/>
      <c r="W11667" s="4"/>
      <c r="AG11667" s="9"/>
      <c r="AT11667" s="4"/>
      <c r="AU11667" s="4"/>
      <c r="BA11667" s="4"/>
      <c r="BB11667" s="4"/>
    </row>
    <row r="11668" spans="15:54" x14ac:dyDescent="0.4">
      <c r="O11668" s="4"/>
      <c r="P11668" s="4"/>
      <c r="V11668" s="4"/>
      <c r="W11668" s="4"/>
      <c r="AG11668" s="9"/>
      <c r="AT11668" s="4"/>
      <c r="AU11668" s="4"/>
      <c r="BA11668" s="4"/>
      <c r="BB11668" s="4"/>
    </row>
    <row r="11669" spans="15:54" x14ac:dyDescent="0.4">
      <c r="O11669" s="4"/>
      <c r="P11669" s="4"/>
      <c r="V11669" s="4"/>
      <c r="W11669" s="4"/>
      <c r="AG11669" s="9"/>
      <c r="AT11669" s="4"/>
      <c r="AU11669" s="4"/>
      <c r="BA11669" s="4"/>
      <c r="BB11669" s="4"/>
    </row>
    <row r="11670" spans="15:54" x14ac:dyDescent="0.4">
      <c r="O11670" s="4"/>
      <c r="P11670" s="4"/>
      <c r="V11670" s="4"/>
      <c r="W11670" s="4"/>
      <c r="AG11670" s="9"/>
      <c r="AT11670" s="4"/>
      <c r="AU11670" s="4"/>
      <c r="BA11670" s="4"/>
      <c r="BB11670" s="4"/>
    </row>
    <row r="11671" spans="15:54" x14ac:dyDescent="0.4">
      <c r="O11671" s="4"/>
      <c r="P11671" s="4"/>
      <c r="V11671" s="4"/>
      <c r="W11671" s="4"/>
      <c r="AG11671" s="9"/>
      <c r="AT11671" s="4"/>
      <c r="AU11671" s="4"/>
      <c r="BA11671" s="4"/>
      <c r="BB11671" s="4"/>
    </row>
    <row r="11672" spans="15:54" x14ac:dyDescent="0.4">
      <c r="O11672" s="4"/>
      <c r="P11672" s="4"/>
      <c r="V11672" s="4"/>
      <c r="W11672" s="4"/>
      <c r="AG11672" s="9"/>
      <c r="AT11672" s="4"/>
      <c r="AU11672" s="4"/>
      <c r="BA11672" s="4"/>
      <c r="BB11672" s="4"/>
    </row>
    <row r="11673" spans="15:54" x14ac:dyDescent="0.4">
      <c r="O11673" s="4"/>
      <c r="P11673" s="4"/>
      <c r="V11673" s="4"/>
      <c r="W11673" s="4"/>
      <c r="AG11673" s="9"/>
      <c r="AT11673" s="4"/>
      <c r="AU11673" s="4"/>
      <c r="BA11673" s="4"/>
      <c r="BB11673" s="4"/>
    </row>
    <row r="11674" spans="15:54" x14ac:dyDescent="0.4">
      <c r="O11674" s="4"/>
      <c r="P11674" s="4"/>
      <c r="V11674" s="4"/>
      <c r="W11674" s="4"/>
      <c r="AG11674" s="9"/>
      <c r="AT11674" s="4"/>
      <c r="AU11674" s="4"/>
      <c r="BA11674" s="4"/>
      <c r="BB11674" s="4"/>
    </row>
    <row r="11675" spans="15:54" x14ac:dyDescent="0.4">
      <c r="O11675" s="4"/>
      <c r="P11675" s="4"/>
      <c r="V11675" s="4"/>
      <c r="W11675" s="4"/>
      <c r="AG11675" s="9"/>
      <c r="AT11675" s="4"/>
      <c r="AU11675" s="4"/>
      <c r="BA11675" s="4"/>
      <c r="BB11675" s="4"/>
    </row>
    <row r="11676" spans="15:54" x14ac:dyDescent="0.4">
      <c r="O11676" s="4"/>
      <c r="P11676" s="4"/>
      <c r="V11676" s="4"/>
      <c r="W11676" s="4"/>
      <c r="AG11676" s="9"/>
      <c r="AT11676" s="4"/>
      <c r="AU11676" s="4"/>
      <c r="BA11676" s="4"/>
      <c r="BB11676" s="4"/>
    </row>
    <row r="11677" spans="15:54" x14ac:dyDescent="0.4">
      <c r="O11677" s="4"/>
      <c r="P11677" s="4"/>
      <c r="V11677" s="4"/>
      <c r="W11677" s="4"/>
      <c r="AG11677" s="9"/>
      <c r="AT11677" s="4"/>
      <c r="AU11677" s="4"/>
      <c r="BA11677" s="4"/>
      <c r="BB11677" s="4"/>
    </row>
    <row r="11678" spans="15:54" x14ac:dyDescent="0.4">
      <c r="O11678" s="4"/>
      <c r="P11678" s="4"/>
      <c r="V11678" s="4"/>
      <c r="W11678" s="4"/>
      <c r="AG11678" s="9"/>
      <c r="AT11678" s="4"/>
      <c r="AU11678" s="4"/>
      <c r="BA11678" s="4"/>
      <c r="BB11678" s="4"/>
    </row>
    <row r="11679" spans="15:54" x14ac:dyDescent="0.4">
      <c r="O11679" s="4"/>
      <c r="P11679" s="4"/>
      <c r="V11679" s="4"/>
      <c r="W11679" s="4"/>
      <c r="AG11679" s="9"/>
      <c r="AT11679" s="4"/>
      <c r="AU11679" s="4"/>
      <c r="BA11679" s="4"/>
      <c r="BB11679" s="4"/>
    </row>
    <row r="11680" spans="15:54" x14ac:dyDescent="0.4">
      <c r="O11680" s="4"/>
      <c r="P11680" s="4"/>
      <c r="V11680" s="4"/>
      <c r="W11680" s="4"/>
      <c r="AG11680" s="9"/>
      <c r="AT11680" s="4"/>
      <c r="AU11680" s="4"/>
      <c r="BA11680" s="4"/>
      <c r="BB11680" s="4"/>
    </row>
    <row r="11681" spans="15:54" x14ac:dyDescent="0.4">
      <c r="O11681" s="4"/>
      <c r="P11681" s="4"/>
      <c r="V11681" s="4"/>
      <c r="W11681" s="4"/>
      <c r="AG11681" s="9"/>
      <c r="AT11681" s="4"/>
      <c r="AU11681" s="4"/>
      <c r="BA11681" s="4"/>
      <c r="BB11681" s="4"/>
    </row>
    <row r="11682" spans="15:54" x14ac:dyDescent="0.4">
      <c r="O11682" s="4"/>
      <c r="P11682" s="4"/>
      <c r="V11682" s="4"/>
      <c r="W11682" s="4"/>
      <c r="AG11682" s="9"/>
      <c r="AT11682" s="4"/>
      <c r="AU11682" s="4"/>
      <c r="BA11682" s="4"/>
      <c r="BB11682" s="4"/>
    </row>
    <row r="11683" spans="15:54" x14ac:dyDescent="0.4">
      <c r="O11683" s="4"/>
      <c r="P11683" s="4"/>
      <c r="V11683" s="4"/>
      <c r="W11683" s="4"/>
      <c r="AG11683" s="9"/>
      <c r="AT11683" s="4"/>
      <c r="AU11683" s="4"/>
      <c r="BA11683" s="4"/>
      <c r="BB11683" s="4"/>
    </row>
    <row r="11684" spans="15:54" x14ac:dyDescent="0.4">
      <c r="O11684" s="4"/>
      <c r="P11684" s="4"/>
      <c r="V11684" s="4"/>
      <c r="W11684" s="4"/>
      <c r="AG11684" s="9"/>
      <c r="AT11684" s="4"/>
      <c r="AU11684" s="4"/>
      <c r="BA11684" s="4"/>
      <c r="BB11684" s="4"/>
    </row>
    <row r="11685" spans="15:54" x14ac:dyDescent="0.4">
      <c r="O11685" s="4"/>
      <c r="P11685" s="4"/>
      <c r="V11685" s="4"/>
      <c r="W11685" s="4"/>
      <c r="AG11685" s="9"/>
      <c r="AT11685" s="4"/>
      <c r="AU11685" s="4"/>
      <c r="BA11685" s="4"/>
      <c r="BB11685" s="4"/>
    </row>
    <row r="11686" spans="15:54" x14ac:dyDescent="0.4">
      <c r="O11686" s="4"/>
      <c r="P11686" s="4"/>
      <c r="V11686" s="4"/>
      <c r="W11686" s="4"/>
      <c r="AG11686" s="9"/>
      <c r="AT11686" s="4"/>
      <c r="AU11686" s="4"/>
      <c r="BA11686" s="4"/>
      <c r="BB11686" s="4"/>
    </row>
    <row r="11687" spans="15:54" x14ac:dyDescent="0.4">
      <c r="O11687" s="4"/>
      <c r="P11687" s="4"/>
      <c r="V11687" s="4"/>
      <c r="W11687" s="4"/>
      <c r="AG11687" s="9"/>
      <c r="AT11687" s="4"/>
      <c r="AU11687" s="4"/>
      <c r="BA11687" s="4"/>
      <c r="BB11687" s="4"/>
    </row>
    <row r="11688" spans="15:54" x14ac:dyDescent="0.4">
      <c r="O11688" s="4"/>
      <c r="P11688" s="4"/>
      <c r="V11688" s="4"/>
      <c r="W11688" s="4"/>
      <c r="AG11688" s="9"/>
      <c r="AT11688" s="4"/>
      <c r="AU11688" s="4"/>
      <c r="BA11688" s="4"/>
      <c r="BB11688" s="4"/>
    </row>
    <row r="11689" spans="15:54" x14ac:dyDescent="0.4">
      <c r="O11689" s="4"/>
      <c r="P11689" s="4"/>
      <c r="V11689" s="4"/>
      <c r="W11689" s="4"/>
      <c r="AG11689" s="9"/>
      <c r="AT11689" s="4"/>
      <c r="AU11689" s="4"/>
      <c r="BA11689" s="4"/>
      <c r="BB11689" s="4"/>
    </row>
    <row r="11690" spans="15:54" x14ac:dyDescent="0.4">
      <c r="O11690" s="4"/>
      <c r="P11690" s="4"/>
      <c r="V11690" s="4"/>
      <c r="W11690" s="4"/>
      <c r="AT11690" s="4"/>
      <c r="AU11690" s="4"/>
      <c r="BA11690" s="4"/>
      <c r="BB11690" s="4"/>
    </row>
    <row r="11691" spans="15:54" x14ac:dyDescent="0.4">
      <c r="O11691" s="4"/>
      <c r="P11691" s="4"/>
      <c r="V11691" s="4"/>
      <c r="W11691" s="4"/>
      <c r="AG11691" s="9"/>
      <c r="AT11691" s="4"/>
      <c r="AU11691" s="4"/>
      <c r="BA11691" s="4"/>
      <c r="BB11691" s="4"/>
    </row>
    <row r="11692" spans="15:54" x14ac:dyDescent="0.4">
      <c r="O11692" s="4"/>
      <c r="P11692" s="4"/>
      <c r="V11692" s="4"/>
      <c r="W11692" s="4"/>
      <c r="AG11692" s="9"/>
      <c r="AT11692" s="4"/>
      <c r="AU11692" s="4"/>
      <c r="BA11692" s="4"/>
      <c r="BB11692" s="4"/>
    </row>
    <row r="11693" spans="15:54" x14ac:dyDescent="0.4">
      <c r="O11693" s="4"/>
      <c r="P11693" s="4"/>
      <c r="V11693" s="4"/>
      <c r="W11693" s="4"/>
      <c r="AG11693" s="9"/>
      <c r="AT11693" s="4"/>
      <c r="AU11693" s="4"/>
      <c r="BA11693" s="4"/>
      <c r="BB11693" s="4"/>
    </row>
    <row r="11694" spans="15:54" x14ac:dyDescent="0.4">
      <c r="O11694" s="4"/>
      <c r="P11694" s="4"/>
      <c r="V11694" s="4"/>
      <c r="W11694" s="4"/>
      <c r="AG11694" s="9"/>
      <c r="AT11694" s="4"/>
      <c r="AU11694" s="4"/>
      <c r="BA11694" s="4"/>
      <c r="BB11694" s="4"/>
    </row>
    <row r="11695" spans="15:54" x14ac:dyDescent="0.4">
      <c r="O11695" s="4"/>
      <c r="P11695" s="4"/>
      <c r="V11695" s="4"/>
      <c r="W11695" s="4"/>
      <c r="AG11695" s="9"/>
      <c r="AT11695" s="4"/>
      <c r="AU11695" s="4"/>
      <c r="BA11695" s="4"/>
      <c r="BB11695" s="4"/>
    </row>
    <row r="11696" spans="15:54" x14ac:dyDescent="0.4">
      <c r="O11696" s="4"/>
      <c r="P11696" s="4"/>
      <c r="V11696" s="4"/>
      <c r="W11696" s="4"/>
      <c r="AG11696" s="9"/>
      <c r="AT11696" s="4"/>
      <c r="AU11696" s="4"/>
      <c r="BA11696" s="4"/>
      <c r="BB11696" s="4"/>
    </row>
    <row r="11697" spans="15:54" x14ac:dyDescent="0.4">
      <c r="O11697" s="4"/>
      <c r="P11697" s="4"/>
      <c r="V11697" s="4"/>
      <c r="W11697" s="4"/>
      <c r="AG11697" s="9"/>
      <c r="AT11697" s="4"/>
      <c r="AU11697" s="4"/>
      <c r="BA11697" s="4"/>
      <c r="BB11697" s="4"/>
    </row>
    <row r="11698" spans="15:54" x14ac:dyDescent="0.4">
      <c r="O11698" s="4"/>
      <c r="P11698" s="4"/>
      <c r="V11698" s="4"/>
      <c r="W11698" s="4"/>
      <c r="AG11698" s="9"/>
      <c r="AT11698" s="4"/>
      <c r="AU11698" s="4"/>
      <c r="BA11698" s="4"/>
      <c r="BB11698" s="4"/>
    </row>
    <row r="11699" spans="15:54" x14ac:dyDescent="0.4">
      <c r="O11699" s="4"/>
      <c r="P11699" s="4"/>
      <c r="V11699" s="4"/>
      <c r="W11699" s="4"/>
      <c r="AG11699" s="9"/>
      <c r="AT11699" s="4"/>
      <c r="AU11699" s="4"/>
      <c r="BA11699" s="4"/>
      <c r="BB11699" s="4"/>
    </row>
    <row r="11700" spans="15:54" x14ac:dyDescent="0.4">
      <c r="O11700" s="4"/>
      <c r="P11700" s="4"/>
      <c r="V11700" s="4"/>
      <c r="W11700" s="4"/>
      <c r="AG11700" s="9"/>
      <c r="AT11700" s="4"/>
      <c r="AU11700" s="4"/>
      <c r="BA11700" s="4"/>
      <c r="BB11700" s="4"/>
    </row>
    <row r="11701" spans="15:54" x14ac:dyDescent="0.4">
      <c r="O11701" s="4"/>
      <c r="P11701" s="4"/>
      <c r="V11701" s="4"/>
      <c r="W11701" s="4"/>
      <c r="AG11701" s="9"/>
      <c r="AT11701" s="4"/>
      <c r="AU11701" s="4"/>
      <c r="BA11701" s="4"/>
      <c r="BB11701" s="4"/>
    </row>
    <row r="11702" spans="15:54" x14ac:dyDescent="0.4">
      <c r="O11702" s="4"/>
      <c r="P11702" s="4"/>
      <c r="V11702" s="4"/>
      <c r="W11702" s="4"/>
      <c r="AG11702" s="9"/>
      <c r="AT11702" s="4"/>
      <c r="AU11702" s="4"/>
      <c r="BA11702" s="4"/>
      <c r="BB11702" s="4"/>
    </row>
    <row r="11703" spans="15:54" x14ac:dyDescent="0.4">
      <c r="O11703" s="4"/>
      <c r="P11703" s="4"/>
      <c r="V11703" s="4"/>
      <c r="W11703" s="4"/>
      <c r="AG11703" s="9"/>
      <c r="AT11703" s="4"/>
      <c r="AU11703" s="4"/>
      <c r="BA11703" s="4"/>
      <c r="BB11703" s="4"/>
    </row>
    <row r="11704" spans="15:54" x14ac:dyDescent="0.4">
      <c r="O11704" s="4"/>
      <c r="P11704" s="4"/>
      <c r="V11704" s="4"/>
      <c r="W11704" s="4"/>
      <c r="AG11704" s="9"/>
      <c r="AT11704" s="4"/>
      <c r="AU11704" s="4"/>
      <c r="BA11704" s="4"/>
      <c r="BB11704" s="4"/>
    </row>
    <row r="11705" spans="15:54" x14ac:dyDescent="0.4">
      <c r="O11705" s="4"/>
      <c r="P11705" s="4"/>
      <c r="V11705" s="4"/>
      <c r="W11705" s="4"/>
      <c r="AG11705" s="9"/>
      <c r="AT11705" s="4"/>
      <c r="AU11705" s="4"/>
      <c r="BA11705" s="4"/>
      <c r="BB11705" s="4"/>
    </row>
    <row r="11706" spans="15:54" x14ac:dyDescent="0.4">
      <c r="O11706" s="4"/>
      <c r="P11706" s="4"/>
      <c r="V11706" s="4"/>
      <c r="W11706" s="4"/>
      <c r="AG11706" s="9"/>
      <c r="AT11706" s="4"/>
      <c r="AU11706" s="4"/>
      <c r="BA11706" s="4"/>
      <c r="BB11706" s="4"/>
    </row>
    <row r="11707" spans="15:54" x14ac:dyDescent="0.4">
      <c r="O11707" s="4"/>
      <c r="P11707" s="4"/>
      <c r="V11707" s="4"/>
      <c r="W11707" s="4"/>
      <c r="AG11707" s="9"/>
      <c r="AT11707" s="4"/>
      <c r="AU11707" s="4"/>
      <c r="BA11707" s="4"/>
      <c r="BB11707" s="4"/>
    </row>
    <row r="11708" spans="15:54" x14ac:dyDescent="0.4">
      <c r="O11708" s="4"/>
      <c r="P11708" s="4"/>
      <c r="V11708" s="4"/>
      <c r="W11708" s="4"/>
      <c r="AG11708" s="9"/>
      <c r="AT11708" s="4"/>
      <c r="AU11708" s="4"/>
      <c r="BA11708" s="4"/>
      <c r="BB11708" s="4"/>
    </row>
    <row r="11709" spans="15:54" x14ac:dyDescent="0.4">
      <c r="O11709" s="4"/>
      <c r="P11709" s="4"/>
      <c r="V11709" s="4"/>
      <c r="W11709" s="4"/>
      <c r="AG11709" s="9"/>
      <c r="AT11709" s="4"/>
      <c r="AU11709" s="4"/>
      <c r="BA11709" s="4"/>
      <c r="BB11709" s="4"/>
    </row>
    <row r="11710" spans="15:54" x14ac:dyDescent="0.4">
      <c r="O11710" s="4"/>
      <c r="P11710" s="4"/>
      <c r="V11710" s="4"/>
      <c r="W11710" s="4"/>
      <c r="AT11710" s="4"/>
      <c r="AU11710" s="4"/>
      <c r="BA11710" s="4"/>
      <c r="BB11710" s="4"/>
    </row>
    <row r="11711" spans="15:54" x14ac:dyDescent="0.4">
      <c r="O11711" s="4"/>
      <c r="P11711" s="4"/>
      <c r="V11711" s="4"/>
      <c r="W11711" s="4"/>
      <c r="AG11711" s="9"/>
      <c r="AT11711" s="4"/>
      <c r="AU11711" s="4"/>
      <c r="BA11711" s="4"/>
      <c r="BB11711" s="4"/>
    </row>
    <row r="11712" spans="15:54" x14ac:dyDescent="0.4">
      <c r="O11712" s="4"/>
      <c r="P11712" s="4"/>
      <c r="V11712" s="4"/>
      <c r="W11712" s="4"/>
      <c r="AG11712" s="9"/>
      <c r="AT11712" s="4"/>
      <c r="AU11712" s="4"/>
      <c r="BA11712" s="4"/>
      <c r="BB11712" s="4"/>
    </row>
    <row r="11713" spans="15:54" x14ac:dyDescent="0.4">
      <c r="O11713" s="4"/>
      <c r="P11713" s="4"/>
      <c r="V11713" s="4"/>
      <c r="W11713" s="4"/>
      <c r="AG11713" s="9"/>
      <c r="AT11713" s="4"/>
      <c r="AU11713" s="4"/>
      <c r="BA11713" s="4"/>
      <c r="BB11713" s="4"/>
    </row>
    <row r="11714" spans="15:54" x14ac:dyDescent="0.4">
      <c r="O11714" s="4"/>
      <c r="P11714" s="4"/>
      <c r="V11714" s="4"/>
      <c r="W11714" s="4"/>
      <c r="AG11714" s="9"/>
      <c r="AT11714" s="4"/>
      <c r="AU11714" s="4"/>
      <c r="BA11714" s="4"/>
      <c r="BB11714" s="4"/>
    </row>
    <row r="11715" spans="15:54" x14ac:dyDescent="0.4">
      <c r="O11715" s="4"/>
      <c r="P11715" s="4"/>
      <c r="V11715" s="4"/>
      <c r="W11715" s="4"/>
      <c r="AG11715" s="9"/>
      <c r="AT11715" s="4"/>
      <c r="AU11715" s="4"/>
      <c r="BA11715" s="4"/>
      <c r="BB11715" s="4"/>
    </row>
    <row r="11716" spans="15:54" x14ac:dyDescent="0.4">
      <c r="O11716" s="4"/>
      <c r="P11716" s="4"/>
      <c r="V11716" s="4"/>
      <c r="W11716" s="4"/>
      <c r="AG11716" s="9"/>
      <c r="AT11716" s="4"/>
      <c r="AU11716" s="4"/>
      <c r="BA11716" s="4"/>
      <c r="BB11716" s="4"/>
    </row>
    <row r="11717" spans="15:54" x14ac:dyDescent="0.4">
      <c r="O11717" s="4"/>
      <c r="P11717" s="4"/>
      <c r="V11717" s="4"/>
      <c r="W11717" s="4"/>
      <c r="AG11717" s="9"/>
      <c r="AT11717" s="4"/>
      <c r="AU11717" s="4"/>
      <c r="BA11717" s="4"/>
      <c r="BB11717" s="4"/>
    </row>
    <row r="11718" spans="15:54" x14ac:dyDescent="0.4">
      <c r="O11718" s="4"/>
      <c r="P11718" s="4"/>
      <c r="V11718" s="4"/>
      <c r="W11718" s="4"/>
      <c r="AG11718" s="9"/>
      <c r="AT11718" s="4"/>
      <c r="AU11718" s="4"/>
      <c r="BA11718" s="4"/>
      <c r="BB11718" s="4"/>
    </row>
    <row r="11719" spans="15:54" x14ac:dyDescent="0.4">
      <c r="O11719" s="4"/>
      <c r="P11719" s="4"/>
      <c r="V11719" s="4"/>
      <c r="W11719" s="4"/>
      <c r="AG11719" s="9"/>
      <c r="AT11719" s="4"/>
      <c r="AU11719" s="4"/>
      <c r="BA11719" s="4"/>
      <c r="BB11719" s="4"/>
    </row>
    <row r="11720" spans="15:54" x14ac:dyDescent="0.4">
      <c r="O11720" s="4"/>
      <c r="P11720" s="4"/>
      <c r="V11720" s="4"/>
      <c r="W11720" s="4"/>
      <c r="AG11720" s="9"/>
      <c r="AT11720" s="4"/>
      <c r="AU11720" s="4"/>
      <c r="BA11720" s="4"/>
      <c r="BB11720" s="4"/>
    </row>
    <row r="11721" spans="15:54" x14ac:dyDescent="0.4">
      <c r="O11721" s="4"/>
      <c r="P11721" s="4"/>
      <c r="V11721" s="4"/>
      <c r="W11721" s="4"/>
      <c r="AG11721" s="9"/>
      <c r="AT11721" s="4"/>
      <c r="AU11721" s="4"/>
      <c r="BA11721" s="4"/>
      <c r="BB11721" s="4"/>
    </row>
    <row r="11722" spans="15:54" x14ac:dyDescent="0.4">
      <c r="O11722" s="4"/>
      <c r="P11722" s="4"/>
      <c r="V11722" s="4"/>
      <c r="W11722" s="4"/>
      <c r="AG11722" s="9"/>
      <c r="AT11722" s="4"/>
      <c r="AU11722" s="4"/>
      <c r="BA11722" s="4"/>
      <c r="BB11722" s="4"/>
    </row>
    <row r="11723" spans="15:54" x14ac:dyDescent="0.4">
      <c r="O11723" s="4"/>
      <c r="P11723" s="4"/>
      <c r="V11723" s="4"/>
      <c r="W11723" s="4"/>
      <c r="AG11723" s="9"/>
      <c r="AT11723" s="4"/>
      <c r="AU11723" s="4"/>
      <c r="BA11723" s="4"/>
      <c r="BB11723" s="4"/>
    </row>
    <row r="11724" spans="15:54" x14ac:dyDescent="0.4">
      <c r="O11724" s="4"/>
      <c r="P11724" s="4"/>
      <c r="V11724" s="4"/>
      <c r="W11724" s="4"/>
      <c r="AG11724" s="9"/>
      <c r="AT11724" s="4"/>
      <c r="AU11724" s="4"/>
      <c r="BA11724" s="4"/>
      <c r="BB11724" s="4"/>
    </row>
    <row r="11725" spans="15:54" x14ac:dyDescent="0.4">
      <c r="O11725" s="4"/>
      <c r="P11725" s="4"/>
      <c r="V11725" s="4"/>
      <c r="W11725" s="4"/>
      <c r="AG11725" s="9"/>
      <c r="AT11725" s="4"/>
      <c r="AU11725" s="4"/>
      <c r="BA11725" s="4"/>
      <c r="BB11725" s="4"/>
    </row>
    <row r="11726" spans="15:54" x14ac:dyDescent="0.4">
      <c r="O11726" s="4"/>
      <c r="P11726" s="4"/>
      <c r="V11726" s="4"/>
      <c r="W11726" s="4"/>
      <c r="AG11726" s="9"/>
      <c r="AT11726" s="4"/>
      <c r="AU11726" s="4"/>
      <c r="BA11726" s="4"/>
      <c r="BB11726" s="4"/>
    </row>
    <row r="11727" spans="15:54" x14ac:dyDescent="0.4">
      <c r="O11727" s="4"/>
      <c r="P11727" s="4"/>
      <c r="V11727" s="4"/>
      <c r="W11727" s="4"/>
      <c r="AG11727" s="9"/>
      <c r="AT11727" s="4"/>
      <c r="AU11727" s="4"/>
      <c r="BA11727" s="4"/>
      <c r="BB11727" s="4"/>
    </row>
    <row r="11728" spans="15:54" x14ac:dyDescent="0.4">
      <c r="O11728" s="4"/>
      <c r="P11728" s="4"/>
      <c r="V11728" s="4"/>
      <c r="W11728" s="4"/>
      <c r="AG11728" s="9"/>
      <c r="AT11728" s="4"/>
      <c r="AU11728" s="4"/>
      <c r="BA11728" s="4"/>
      <c r="BB11728" s="4"/>
    </row>
    <row r="11729" spans="15:54" x14ac:dyDescent="0.4">
      <c r="O11729" s="4"/>
      <c r="P11729" s="4"/>
      <c r="V11729" s="4"/>
      <c r="W11729" s="4"/>
      <c r="AG11729" s="9"/>
      <c r="AT11729" s="4"/>
      <c r="AU11729" s="4"/>
      <c r="BA11729" s="4"/>
      <c r="BB11729" s="4"/>
    </row>
    <row r="11730" spans="15:54" x14ac:dyDescent="0.4">
      <c r="O11730" s="4"/>
      <c r="P11730" s="4"/>
      <c r="V11730" s="4"/>
      <c r="W11730" s="4"/>
      <c r="AG11730" s="9"/>
      <c r="AT11730" s="4"/>
      <c r="AU11730" s="4"/>
      <c r="BA11730" s="4"/>
      <c r="BB11730" s="4"/>
    </row>
    <row r="11731" spans="15:54" x14ac:dyDescent="0.4">
      <c r="O11731" s="4"/>
      <c r="P11731" s="4"/>
      <c r="V11731" s="4"/>
      <c r="W11731" s="4"/>
      <c r="AG11731" s="9"/>
      <c r="AT11731" s="4"/>
      <c r="AU11731" s="4"/>
      <c r="BA11731" s="4"/>
      <c r="BB11731" s="4"/>
    </row>
    <row r="11732" spans="15:54" x14ac:dyDescent="0.4">
      <c r="O11732" s="4"/>
      <c r="P11732" s="4"/>
      <c r="V11732" s="4"/>
      <c r="W11732" s="4"/>
      <c r="AG11732" s="9"/>
      <c r="AT11732" s="4"/>
      <c r="AU11732" s="4"/>
      <c r="BA11732" s="4"/>
      <c r="BB11732" s="4"/>
    </row>
    <row r="11733" spans="15:54" x14ac:dyDescent="0.4">
      <c r="O11733" s="4"/>
      <c r="P11733" s="4"/>
      <c r="V11733" s="4"/>
      <c r="W11733" s="4"/>
      <c r="AG11733" s="9"/>
      <c r="AT11733" s="4"/>
      <c r="AU11733" s="4"/>
      <c r="BA11733" s="4"/>
      <c r="BB11733" s="4"/>
    </row>
    <row r="11734" spans="15:54" x14ac:dyDescent="0.4">
      <c r="O11734" s="4"/>
      <c r="P11734" s="4"/>
      <c r="V11734" s="4"/>
      <c r="W11734" s="4"/>
      <c r="AG11734" s="9"/>
      <c r="AT11734" s="4"/>
      <c r="AU11734" s="4"/>
      <c r="BA11734" s="4"/>
      <c r="BB11734" s="4"/>
    </row>
    <row r="11735" spans="15:54" x14ac:dyDescent="0.4">
      <c r="O11735" s="4"/>
      <c r="P11735" s="4"/>
      <c r="V11735" s="4"/>
      <c r="W11735" s="4"/>
      <c r="AG11735" s="9"/>
      <c r="AT11735" s="4"/>
      <c r="AU11735" s="4"/>
      <c r="BA11735" s="4"/>
      <c r="BB11735" s="4"/>
    </row>
    <row r="11736" spans="15:54" x14ac:dyDescent="0.4">
      <c r="O11736" s="4"/>
      <c r="P11736" s="4"/>
      <c r="V11736" s="4"/>
      <c r="W11736" s="4"/>
      <c r="AG11736" s="9"/>
      <c r="AT11736" s="4"/>
      <c r="AU11736" s="4"/>
      <c r="BA11736" s="4"/>
      <c r="BB11736" s="4"/>
    </row>
    <row r="11737" spans="15:54" x14ac:dyDescent="0.4">
      <c r="O11737" s="4"/>
      <c r="P11737" s="4"/>
      <c r="V11737" s="4"/>
      <c r="W11737" s="4"/>
      <c r="AG11737" s="9"/>
      <c r="AT11737" s="4"/>
      <c r="AU11737" s="4"/>
      <c r="BA11737" s="4"/>
      <c r="BB11737" s="4"/>
    </row>
    <row r="11738" spans="15:54" x14ac:dyDescent="0.4">
      <c r="O11738" s="4"/>
      <c r="P11738" s="4"/>
      <c r="V11738" s="4"/>
      <c r="W11738" s="4"/>
      <c r="AG11738" s="9"/>
      <c r="AT11738" s="4"/>
      <c r="AU11738" s="4"/>
      <c r="BA11738" s="4"/>
      <c r="BB11738" s="4"/>
    </row>
    <row r="11739" spans="15:54" x14ac:dyDescent="0.4">
      <c r="O11739" s="4"/>
      <c r="P11739" s="4"/>
      <c r="V11739" s="4"/>
      <c r="W11739" s="4"/>
      <c r="AG11739" s="9"/>
      <c r="AT11739" s="4"/>
      <c r="AU11739" s="4"/>
      <c r="BA11739" s="4"/>
      <c r="BB11739" s="4"/>
    </row>
    <row r="11740" spans="15:54" x14ac:dyDescent="0.4">
      <c r="O11740" s="4"/>
      <c r="P11740" s="4"/>
      <c r="V11740" s="4"/>
      <c r="W11740" s="4"/>
      <c r="AG11740" s="9"/>
      <c r="AT11740" s="4"/>
      <c r="AU11740" s="4"/>
      <c r="BA11740" s="4"/>
      <c r="BB11740" s="4"/>
    </row>
    <row r="11741" spans="15:54" x14ac:dyDescent="0.4">
      <c r="O11741" s="4"/>
      <c r="P11741" s="4"/>
      <c r="V11741" s="4"/>
      <c r="W11741" s="4"/>
      <c r="AG11741" s="9"/>
      <c r="AT11741" s="4"/>
      <c r="AU11741" s="4"/>
      <c r="BA11741" s="4"/>
      <c r="BB11741" s="4"/>
    </row>
    <row r="11742" spans="15:54" x14ac:dyDescent="0.4">
      <c r="O11742" s="4"/>
      <c r="P11742" s="4"/>
      <c r="V11742" s="4"/>
      <c r="W11742" s="4"/>
      <c r="AG11742" s="9"/>
      <c r="AT11742" s="4"/>
      <c r="AU11742" s="4"/>
      <c r="BA11742" s="4"/>
      <c r="BB11742" s="4"/>
    </row>
    <row r="11743" spans="15:54" x14ac:dyDescent="0.4">
      <c r="O11743" s="4"/>
      <c r="P11743" s="4"/>
      <c r="V11743" s="4"/>
      <c r="W11743" s="4"/>
      <c r="AG11743" s="9"/>
      <c r="AT11743" s="4"/>
      <c r="AU11743" s="4"/>
      <c r="BA11743" s="4"/>
      <c r="BB11743" s="4"/>
    </row>
    <row r="11744" spans="15:54" x14ac:dyDescent="0.4">
      <c r="O11744" s="4"/>
      <c r="P11744" s="4"/>
      <c r="V11744" s="4"/>
      <c r="W11744" s="4"/>
      <c r="AG11744" s="9"/>
      <c r="AT11744" s="4"/>
      <c r="AU11744" s="4"/>
      <c r="BA11744" s="4"/>
      <c r="BB11744" s="4"/>
    </row>
    <row r="11745" spans="15:54" x14ac:dyDescent="0.4">
      <c r="O11745" s="4"/>
      <c r="P11745" s="4"/>
      <c r="V11745" s="4"/>
      <c r="W11745" s="4"/>
      <c r="AG11745" s="9"/>
      <c r="AT11745" s="4"/>
      <c r="AU11745" s="4"/>
      <c r="BA11745" s="4"/>
      <c r="BB11745" s="4"/>
    </row>
    <row r="11746" spans="15:54" x14ac:dyDescent="0.4">
      <c r="O11746" s="4"/>
      <c r="P11746" s="4"/>
      <c r="V11746" s="4"/>
      <c r="W11746" s="4"/>
      <c r="AG11746" s="9"/>
      <c r="AT11746" s="4"/>
      <c r="AU11746" s="4"/>
      <c r="BA11746" s="4"/>
      <c r="BB11746" s="4"/>
    </row>
    <row r="11747" spans="15:54" x14ac:dyDescent="0.4">
      <c r="O11747" s="4"/>
      <c r="P11747" s="4"/>
      <c r="V11747" s="4"/>
      <c r="W11747" s="4"/>
      <c r="AG11747" s="9"/>
      <c r="AT11747" s="4"/>
      <c r="AU11747" s="4"/>
      <c r="BA11747" s="4"/>
      <c r="BB11747" s="4"/>
    </row>
    <row r="11748" spans="15:54" x14ac:dyDescent="0.4">
      <c r="O11748" s="4"/>
      <c r="P11748" s="4"/>
      <c r="V11748" s="4"/>
      <c r="W11748" s="4"/>
      <c r="AG11748" s="9"/>
      <c r="AT11748" s="4"/>
      <c r="AU11748" s="4"/>
      <c r="BA11748" s="4"/>
      <c r="BB11748" s="4"/>
    </row>
    <row r="11749" spans="15:54" x14ac:dyDescent="0.4">
      <c r="O11749" s="4"/>
      <c r="P11749" s="4"/>
      <c r="V11749" s="4"/>
      <c r="W11749" s="4"/>
      <c r="AG11749" s="9"/>
      <c r="AT11749" s="4"/>
      <c r="AU11749" s="4"/>
      <c r="BA11749" s="4"/>
      <c r="BB11749" s="4"/>
    </row>
    <row r="11750" spans="15:54" x14ac:dyDescent="0.4">
      <c r="O11750" s="4"/>
      <c r="P11750" s="4"/>
      <c r="V11750" s="4"/>
      <c r="W11750" s="4"/>
      <c r="AG11750" s="9"/>
      <c r="AT11750" s="4"/>
      <c r="AU11750" s="4"/>
      <c r="BA11750" s="4"/>
      <c r="BB11750" s="4"/>
    </row>
    <row r="11751" spans="15:54" x14ac:dyDescent="0.4">
      <c r="O11751" s="4"/>
      <c r="P11751" s="4"/>
      <c r="V11751" s="4"/>
      <c r="W11751" s="4"/>
      <c r="AG11751" s="9"/>
      <c r="AT11751" s="4"/>
      <c r="AU11751" s="4"/>
      <c r="BA11751" s="4"/>
      <c r="BB11751" s="4"/>
    </row>
    <row r="11752" spans="15:54" x14ac:dyDescent="0.4">
      <c r="O11752" s="4"/>
      <c r="P11752" s="4"/>
      <c r="V11752" s="4"/>
      <c r="W11752" s="4"/>
      <c r="AG11752" s="9"/>
      <c r="AT11752" s="4"/>
      <c r="AU11752" s="4"/>
      <c r="BA11752" s="4"/>
      <c r="BB11752" s="4"/>
    </row>
    <row r="11753" spans="15:54" x14ac:dyDescent="0.4">
      <c r="O11753" s="4"/>
      <c r="P11753" s="4"/>
      <c r="V11753" s="4"/>
      <c r="W11753" s="4"/>
      <c r="AG11753" s="9"/>
      <c r="AT11753" s="4"/>
      <c r="AU11753" s="4"/>
      <c r="BA11753" s="4"/>
      <c r="BB11753" s="4"/>
    </row>
    <row r="11754" spans="15:54" x14ac:dyDescent="0.4">
      <c r="O11754" s="4"/>
      <c r="P11754" s="4"/>
      <c r="V11754" s="4"/>
      <c r="W11754" s="4"/>
      <c r="AG11754" s="9"/>
      <c r="AT11754" s="4"/>
      <c r="AU11754" s="4"/>
      <c r="BA11754" s="4"/>
      <c r="BB11754" s="4"/>
    </row>
    <row r="11755" spans="15:54" x14ac:dyDescent="0.4">
      <c r="O11755" s="4"/>
      <c r="P11755" s="4"/>
      <c r="V11755" s="4"/>
      <c r="W11755" s="4"/>
      <c r="AG11755" s="9"/>
      <c r="AT11755" s="4"/>
      <c r="AU11755" s="4"/>
      <c r="BA11755" s="4"/>
      <c r="BB11755" s="4"/>
    </row>
    <row r="11756" spans="15:54" x14ac:dyDescent="0.4">
      <c r="O11756" s="4"/>
      <c r="P11756" s="4"/>
      <c r="V11756" s="4"/>
      <c r="W11756" s="4"/>
      <c r="AG11756" s="9"/>
      <c r="AT11756" s="4"/>
      <c r="AU11756" s="4"/>
      <c r="BA11756" s="4"/>
      <c r="BB11756" s="4"/>
    </row>
    <row r="11757" spans="15:54" x14ac:dyDescent="0.4">
      <c r="O11757" s="4"/>
      <c r="P11757" s="4"/>
      <c r="V11757" s="4"/>
      <c r="W11757" s="4"/>
      <c r="AG11757" s="9"/>
      <c r="AT11757" s="4"/>
      <c r="AU11757" s="4"/>
      <c r="BA11757" s="4"/>
      <c r="BB11757" s="4"/>
    </row>
    <row r="11758" spans="15:54" x14ac:dyDescent="0.4">
      <c r="O11758" s="4"/>
      <c r="P11758" s="4"/>
      <c r="V11758" s="4"/>
      <c r="W11758" s="4"/>
      <c r="AG11758" s="9"/>
      <c r="AT11758" s="4"/>
      <c r="AU11758" s="4"/>
      <c r="BA11758" s="4"/>
      <c r="BB11758" s="4"/>
    </row>
    <row r="11759" spans="15:54" x14ac:dyDescent="0.4">
      <c r="O11759" s="4"/>
      <c r="P11759" s="4"/>
      <c r="V11759" s="4"/>
      <c r="W11759" s="4"/>
      <c r="AG11759" s="9"/>
      <c r="AT11759" s="4"/>
      <c r="AU11759" s="4"/>
      <c r="BA11759" s="4"/>
      <c r="BB11759" s="4"/>
    </row>
    <row r="11760" spans="15:54" x14ac:dyDescent="0.4">
      <c r="O11760" s="4"/>
      <c r="P11760" s="4"/>
      <c r="V11760" s="4"/>
      <c r="W11760" s="4"/>
      <c r="AG11760" s="9"/>
      <c r="AT11760" s="4"/>
      <c r="AU11760" s="4"/>
      <c r="BA11760" s="4"/>
      <c r="BB11760" s="4"/>
    </row>
    <row r="11761" spans="15:54" x14ac:dyDescent="0.4">
      <c r="O11761" s="4"/>
      <c r="P11761" s="4"/>
      <c r="V11761" s="4"/>
      <c r="W11761" s="4"/>
      <c r="AG11761" s="9"/>
      <c r="AT11761" s="4"/>
      <c r="AU11761" s="4"/>
      <c r="BA11761" s="4"/>
      <c r="BB11761" s="4"/>
    </row>
    <row r="11762" spans="15:54" x14ac:dyDescent="0.4">
      <c r="O11762" s="4"/>
      <c r="P11762" s="4"/>
      <c r="V11762" s="4"/>
      <c r="W11762" s="4"/>
      <c r="AG11762" s="9"/>
      <c r="AT11762" s="4"/>
      <c r="AU11762" s="4"/>
      <c r="BA11762" s="4"/>
      <c r="BB11762" s="4"/>
    </row>
    <row r="11763" spans="15:54" x14ac:dyDescent="0.4">
      <c r="O11763" s="4"/>
      <c r="P11763" s="4"/>
      <c r="V11763" s="4"/>
      <c r="W11763" s="4"/>
      <c r="AG11763" s="9"/>
      <c r="AT11763" s="4"/>
      <c r="AU11763" s="4"/>
      <c r="BA11763" s="4"/>
      <c r="BB11763" s="4"/>
    </row>
    <row r="11764" spans="15:54" x14ac:dyDescent="0.4">
      <c r="O11764" s="4"/>
      <c r="P11764" s="4"/>
      <c r="V11764" s="4"/>
      <c r="W11764" s="4"/>
      <c r="AG11764" s="9"/>
      <c r="AT11764" s="4"/>
      <c r="AU11764" s="4"/>
      <c r="BA11764" s="4"/>
      <c r="BB11764" s="4"/>
    </row>
    <row r="11765" spans="15:54" x14ac:dyDescent="0.4">
      <c r="O11765" s="4"/>
      <c r="P11765" s="4"/>
      <c r="V11765" s="4"/>
      <c r="W11765" s="4"/>
      <c r="AG11765" s="9"/>
      <c r="AT11765" s="4"/>
      <c r="AU11765" s="4"/>
      <c r="BA11765" s="4"/>
      <c r="BB11765" s="4"/>
    </row>
    <row r="11766" spans="15:54" x14ac:dyDescent="0.4">
      <c r="O11766" s="4"/>
      <c r="P11766" s="4"/>
      <c r="V11766" s="4"/>
      <c r="W11766" s="4"/>
      <c r="AG11766" s="9"/>
      <c r="AT11766" s="4"/>
      <c r="AU11766" s="4"/>
      <c r="BA11766" s="4"/>
      <c r="BB11766" s="4"/>
    </row>
    <row r="11767" spans="15:54" x14ac:dyDescent="0.4">
      <c r="O11767" s="4"/>
      <c r="P11767" s="4"/>
      <c r="V11767" s="4"/>
      <c r="W11767" s="4"/>
      <c r="AG11767" s="9"/>
      <c r="AT11767" s="4"/>
      <c r="AU11767" s="4"/>
      <c r="BA11767" s="4"/>
      <c r="BB11767" s="4"/>
    </row>
    <row r="11768" spans="15:54" x14ac:dyDescent="0.4">
      <c r="O11768" s="4"/>
      <c r="P11768" s="4"/>
      <c r="V11768" s="4"/>
      <c r="W11768" s="4"/>
      <c r="AG11768" s="9"/>
      <c r="AT11768" s="4"/>
      <c r="AU11768" s="4"/>
      <c r="BA11768" s="4"/>
      <c r="BB11768" s="4"/>
    </row>
    <row r="11769" spans="15:54" x14ac:dyDescent="0.4">
      <c r="O11769" s="4"/>
      <c r="P11769" s="4"/>
      <c r="V11769" s="4"/>
      <c r="W11769" s="4"/>
      <c r="AG11769" s="9"/>
      <c r="AT11769" s="4"/>
      <c r="AU11769" s="4"/>
      <c r="BA11769" s="4"/>
      <c r="BB11769" s="4"/>
    </row>
    <row r="11770" spans="15:54" x14ac:dyDescent="0.4">
      <c r="O11770" s="4"/>
      <c r="P11770" s="4"/>
      <c r="V11770" s="4"/>
      <c r="W11770" s="4"/>
      <c r="AG11770" s="9"/>
      <c r="AT11770" s="4"/>
      <c r="AU11770" s="4"/>
      <c r="BA11770" s="4"/>
      <c r="BB11770" s="4"/>
    </row>
    <row r="11771" spans="15:54" x14ac:dyDescent="0.4">
      <c r="O11771" s="4"/>
      <c r="P11771" s="4"/>
      <c r="V11771" s="4"/>
      <c r="W11771" s="4"/>
      <c r="AT11771" s="4"/>
      <c r="AU11771" s="4"/>
      <c r="BA11771" s="4"/>
      <c r="BB11771" s="4"/>
    </row>
    <row r="11772" spans="15:54" x14ac:dyDescent="0.4">
      <c r="O11772" s="4"/>
      <c r="P11772" s="4"/>
      <c r="V11772" s="4"/>
      <c r="W11772" s="4"/>
      <c r="AG11772" s="9"/>
      <c r="AT11772" s="4"/>
      <c r="AU11772" s="4"/>
      <c r="BA11772" s="4"/>
      <c r="BB11772" s="4"/>
    </row>
    <row r="11773" spans="15:54" x14ac:dyDescent="0.4">
      <c r="O11773" s="4"/>
      <c r="P11773" s="4"/>
      <c r="V11773" s="4"/>
      <c r="W11773" s="4"/>
      <c r="AG11773" s="9"/>
      <c r="AT11773" s="4"/>
      <c r="AU11773" s="4"/>
      <c r="BA11773" s="4"/>
      <c r="BB11773" s="4"/>
    </row>
    <row r="11774" spans="15:54" x14ac:dyDescent="0.4">
      <c r="O11774" s="4"/>
      <c r="P11774" s="4"/>
      <c r="V11774" s="4"/>
      <c r="W11774" s="4"/>
      <c r="AG11774" s="9"/>
      <c r="AT11774" s="4"/>
      <c r="AU11774" s="4"/>
      <c r="BA11774" s="4"/>
      <c r="BB11774" s="4"/>
    </row>
    <row r="11775" spans="15:54" x14ac:dyDescent="0.4">
      <c r="O11775" s="4"/>
      <c r="P11775" s="4"/>
      <c r="V11775" s="4"/>
      <c r="W11775" s="4"/>
      <c r="AG11775" s="9"/>
      <c r="AT11775" s="4"/>
      <c r="AU11775" s="4"/>
      <c r="BA11775" s="4"/>
      <c r="BB11775" s="4"/>
    </row>
    <row r="11776" spans="15:54" x14ac:dyDescent="0.4">
      <c r="O11776" s="4"/>
      <c r="P11776" s="4"/>
      <c r="V11776" s="4"/>
      <c r="W11776" s="4"/>
      <c r="AG11776" s="9"/>
      <c r="AT11776" s="4"/>
      <c r="AU11776" s="4"/>
      <c r="BA11776" s="4"/>
      <c r="BB11776" s="4"/>
    </row>
    <row r="11777" spans="15:54" x14ac:dyDescent="0.4">
      <c r="O11777" s="4"/>
      <c r="P11777" s="4"/>
      <c r="V11777" s="4"/>
      <c r="W11777" s="4"/>
      <c r="AG11777" s="9"/>
      <c r="AT11777" s="4"/>
      <c r="AU11777" s="4"/>
      <c r="BA11777" s="4"/>
      <c r="BB11777" s="4"/>
    </row>
    <row r="11778" spans="15:54" x14ac:dyDescent="0.4">
      <c r="O11778" s="4"/>
      <c r="P11778" s="4"/>
      <c r="V11778" s="4"/>
      <c r="W11778" s="4"/>
      <c r="AG11778" s="9"/>
      <c r="AT11778" s="4"/>
      <c r="AU11778" s="4"/>
      <c r="BA11778" s="4"/>
      <c r="BB11778" s="4"/>
    </row>
    <row r="11779" spans="15:54" x14ac:dyDescent="0.4">
      <c r="O11779" s="4"/>
      <c r="P11779" s="4"/>
      <c r="V11779" s="4"/>
      <c r="W11779" s="4"/>
      <c r="AG11779" s="9"/>
      <c r="AT11779" s="4"/>
      <c r="AU11779" s="4"/>
      <c r="BA11779" s="4"/>
      <c r="BB11779" s="4"/>
    </row>
    <row r="11780" spans="15:54" x14ac:dyDescent="0.4">
      <c r="O11780" s="4"/>
      <c r="P11780" s="4"/>
      <c r="V11780" s="4"/>
      <c r="W11780" s="4"/>
      <c r="AG11780" s="9"/>
      <c r="AT11780" s="4"/>
      <c r="AU11780" s="4"/>
      <c r="BA11780" s="4"/>
      <c r="BB11780" s="4"/>
    </row>
    <row r="11781" spans="15:54" x14ac:dyDescent="0.4">
      <c r="O11781" s="4"/>
      <c r="P11781" s="4"/>
      <c r="V11781" s="4"/>
      <c r="W11781" s="4"/>
      <c r="AG11781" s="9"/>
      <c r="AT11781" s="4"/>
      <c r="AU11781" s="4"/>
      <c r="BA11781" s="4"/>
      <c r="BB11781" s="4"/>
    </row>
    <row r="11782" spans="15:54" x14ac:dyDescent="0.4">
      <c r="O11782" s="4"/>
      <c r="P11782" s="4"/>
      <c r="V11782" s="4"/>
      <c r="W11782" s="4"/>
      <c r="AG11782" s="9"/>
      <c r="AT11782" s="4"/>
      <c r="AU11782" s="4"/>
      <c r="BA11782" s="4"/>
      <c r="BB11782" s="4"/>
    </row>
    <row r="11783" spans="15:54" x14ac:dyDescent="0.4">
      <c r="O11783" s="4"/>
      <c r="P11783" s="4"/>
      <c r="V11783" s="4"/>
      <c r="W11783" s="4"/>
      <c r="AG11783" s="9"/>
      <c r="AT11783" s="4"/>
      <c r="AU11783" s="4"/>
      <c r="BA11783" s="4"/>
      <c r="BB11783" s="4"/>
    </row>
    <row r="11784" spans="15:54" x14ac:dyDescent="0.4">
      <c r="O11784" s="4"/>
      <c r="P11784" s="4"/>
      <c r="V11784" s="4"/>
      <c r="W11784" s="4"/>
      <c r="AG11784" s="9"/>
      <c r="AT11784" s="4"/>
      <c r="AU11784" s="4"/>
      <c r="BA11784" s="4"/>
      <c r="BB11784" s="4"/>
    </row>
    <row r="11785" spans="15:54" x14ac:dyDescent="0.4">
      <c r="O11785" s="4"/>
      <c r="P11785" s="4"/>
      <c r="V11785" s="4"/>
      <c r="W11785" s="4"/>
      <c r="AG11785" s="9"/>
      <c r="AT11785" s="4"/>
      <c r="AU11785" s="4"/>
      <c r="BA11785" s="4"/>
      <c r="BB11785" s="4"/>
    </row>
    <row r="11786" spans="15:54" x14ac:dyDescent="0.4">
      <c r="O11786" s="4"/>
      <c r="P11786" s="4"/>
      <c r="V11786" s="4"/>
      <c r="W11786" s="4"/>
      <c r="AG11786" s="9"/>
      <c r="AT11786" s="4"/>
      <c r="AU11786" s="4"/>
      <c r="BA11786" s="4"/>
      <c r="BB11786" s="4"/>
    </row>
    <row r="11787" spans="15:54" x14ac:dyDescent="0.4">
      <c r="O11787" s="4"/>
      <c r="P11787" s="4"/>
      <c r="V11787" s="4"/>
      <c r="W11787" s="4"/>
      <c r="AG11787" s="9"/>
      <c r="AT11787" s="4"/>
      <c r="AU11787" s="4"/>
      <c r="BA11787" s="4"/>
      <c r="BB11787" s="4"/>
    </row>
    <row r="11788" spans="15:54" x14ac:dyDescent="0.4">
      <c r="O11788" s="4"/>
      <c r="P11788" s="4"/>
      <c r="V11788" s="4"/>
      <c r="W11788" s="4"/>
      <c r="AG11788" s="9"/>
      <c r="AT11788" s="4"/>
      <c r="AU11788" s="4"/>
      <c r="BA11788" s="4"/>
      <c r="BB11788" s="4"/>
    </row>
    <row r="11789" spans="15:54" x14ac:dyDescent="0.4">
      <c r="O11789" s="4"/>
      <c r="P11789" s="4"/>
      <c r="V11789" s="4"/>
      <c r="W11789" s="4"/>
      <c r="AG11789" s="9"/>
      <c r="AT11789" s="4"/>
      <c r="AU11789" s="4"/>
      <c r="BA11789" s="4"/>
      <c r="BB11789" s="4"/>
    </row>
    <row r="11790" spans="15:54" x14ac:dyDescent="0.4">
      <c r="O11790" s="4"/>
      <c r="P11790" s="4"/>
      <c r="V11790" s="4"/>
      <c r="W11790" s="4"/>
      <c r="AG11790" s="9"/>
      <c r="AT11790" s="4"/>
      <c r="AU11790" s="4"/>
      <c r="BA11790" s="4"/>
      <c r="BB11790" s="4"/>
    </row>
    <row r="11791" spans="15:54" x14ac:dyDescent="0.4">
      <c r="O11791" s="4"/>
      <c r="P11791" s="4"/>
      <c r="V11791" s="4"/>
      <c r="W11791" s="4"/>
      <c r="AT11791" s="4"/>
      <c r="AU11791" s="4"/>
      <c r="BA11791" s="4"/>
      <c r="BB11791" s="4"/>
    </row>
    <row r="11792" spans="15:54" x14ac:dyDescent="0.4">
      <c r="O11792" s="4"/>
      <c r="P11792" s="4"/>
      <c r="V11792" s="4"/>
      <c r="W11792" s="4"/>
      <c r="AG11792" s="9"/>
      <c r="AT11792" s="4"/>
      <c r="AU11792" s="4"/>
      <c r="BA11792" s="4"/>
      <c r="BB11792" s="4"/>
    </row>
    <row r="11793" spans="15:54" x14ac:dyDescent="0.4">
      <c r="O11793" s="4"/>
      <c r="P11793" s="4"/>
      <c r="V11793" s="4"/>
      <c r="W11793" s="4"/>
      <c r="AG11793" s="9"/>
      <c r="AT11793" s="4"/>
      <c r="AU11793" s="4"/>
      <c r="BA11793" s="4"/>
      <c r="BB11793" s="4"/>
    </row>
    <row r="11794" spans="15:54" x14ac:dyDescent="0.4">
      <c r="O11794" s="4"/>
      <c r="P11794" s="4"/>
      <c r="V11794" s="4"/>
      <c r="W11794" s="4"/>
      <c r="AG11794" s="9"/>
      <c r="AT11794" s="4"/>
      <c r="AU11794" s="4"/>
      <c r="BA11794" s="4"/>
      <c r="BB11794" s="4"/>
    </row>
    <row r="11795" spans="15:54" x14ac:dyDescent="0.4">
      <c r="O11795" s="4"/>
      <c r="P11795" s="4"/>
      <c r="V11795" s="4"/>
      <c r="W11795" s="4"/>
      <c r="AG11795" s="9"/>
      <c r="AT11795" s="4"/>
      <c r="AU11795" s="4"/>
      <c r="BA11795" s="4"/>
      <c r="BB11795" s="4"/>
    </row>
    <row r="11796" spans="15:54" x14ac:dyDescent="0.4">
      <c r="O11796" s="4"/>
      <c r="P11796" s="4"/>
      <c r="V11796" s="4"/>
      <c r="W11796" s="4"/>
      <c r="AG11796" s="9"/>
      <c r="AT11796" s="4"/>
      <c r="AU11796" s="4"/>
      <c r="BA11796" s="4"/>
      <c r="BB11796" s="4"/>
    </row>
    <row r="11797" spans="15:54" x14ac:dyDescent="0.4">
      <c r="O11797" s="4"/>
      <c r="P11797" s="4"/>
      <c r="V11797" s="4"/>
      <c r="W11797" s="4"/>
      <c r="AG11797" s="9"/>
      <c r="AT11797" s="4"/>
      <c r="AU11797" s="4"/>
      <c r="BA11797" s="4"/>
      <c r="BB11797" s="4"/>
    </row>
    <row r="11798" spans="15:54" x14ac:dyDescent="0.4">
      <c r="O11798" s="4"/>
      <c r="P11798" s="4"/>
      <c r="V11798" s="4"/>
      <c r="W11798" s="4"/>
      <c r="AG11798" s="9"/>
      <c r="AT11798" s="4"/>
      <c r="AU11798" s="4"/>
      <c r="BA11798" s="4"/>
      <c r="BB11798" s="4"/>
    </row>
    <row r="11799" spans="15:54" x14ac:dyDescent="0.4">
      <c r="O11799" s="4"/>
      <c r="P11799" s="4"/>
      <c r="V11799" s="4"/>
      <c r="W11799" s="4"/>
      <c r="AG11799" s="9"/>
      <c r="AT11799" s="4"/>
      <c r="AU11799" s="4"/>
      <c r="BA11799" s="4"/>
      <c r="BB11799" s="4"/>
    </row>
    <row r="11800" spans="15:54" x14ac:dyDescent="0.4">
      <c r="O11800" s="4"/>
      <c r="P11800" s="4"/>
      <c r="V11800" s="4"/>
      <c r="W11800" s="4"/>
      <c r="AG11800" s="9"/>
      <c r="AT11800" s="4"/>
      <c r="AU11800" s="4"/>
      <c r="BA11800" s="4"/>
      <c r="BB11800" s="4"/>
    </row>
    <row r="11801" spans="15:54" x14ac:dyDescent="0.4">
      <c r="O11801" s="4"/>
      <c r="P11801" s="4"/>
      <c r="V11801" s="4"/>
      <c r="W11801" s="4"/>
      <c r="AG11801" s="9"/>
      <c r="AT11801" s="4"/>
      <c r="AU11801" s="4"/>
      <c r="BA11801" s="4"/>
      <c r="BB11801" s="4"/>
    </row>
    <row r="11802" spans="15:54" x14ac:dyDescent="0.4">
      <c r="O11802" s="4"/>
      <c r="P11802" s="4"/>
      <c r="V11802" s="4"/>
      <c r="W11802" s="4"/>
      <c r="AG11802" s="9"/>
      <c r="AT11802" s="4"/>
      <c r="AU11802" s="4"/>
      <c r="BA11802" s="4"/>
      <c r="BB11802" s="4"/>
    </row>
    <row r="11803" spans="15:54" x14ac:dyDescent="0.4">
      <c r="O11803" s="4"/>
      <c r="P11803" s="4"/>
      <c r="V11803" s="4"/>
      <c r="W11803" s="4"/>
      <c r="AG11803" s="9"/>
      <c r="AT11803" s="4"/>
      <c r="AU11803" s="4"/>
      <c r="BA11803" s="4"/>
      <c r="BB11803" s="4"/>
    </row>
    <row r="11804" spans="15:54" x14ac:dyDescent="0.4">
      <c r="O11804" s="4"/>
      <c r="P11804" s="4"/>
      <c r="V11804" s="4"/>
      <c r="W11804" s="4"/>
      <c r="AG11804" s="9"/>
      <c r="AT11804" s="4"/>
      <c r="AU11804" s="4"/>
      <c r="BA11804" s="4"/>
      <c r="BB11804" s="4"/>
    </row>
    <row r="11805" spans="15:54" x14ac:dyDescent="0.4">
      <c r="O11805" s="4"/>
      <c r="P11805" s="4"/>
      <c r="V11805" s="4"/>
      <c r="W11805" s="4"/>
      <c r="AG11805" s="9"/>
      <c r="AT11805" s="4"/>
      <c r="AU11805" s="4"/>
      <c r="BA11805" s="4"/>
      <c r="BB11805" s="4"/>
    </row>
    <row r="11806" spans="15:54" x14ac:dyDescent="0.4">
      <c r="O11806" s="4"/>
      <c r="P11806" s="4"/>
      <c r="V11806" s="4"/>
      <c r="W11806" s="4"/>
      <c r="AG11806" s="9"/>
      <c r="AT11806" s="4"/>
      <c r="AU11806" s="4"/>
      <c r="BA11806" s="4"/>
      <c r="BB11806" s="4"/>
    </row>
    <row r="11807" spans="15:54" x14ac:dyDescent="0.4">
      <c r="O11807" s="4"/>
      <c r="P11807" s="4"/>
      <c r="V11807" s="4"/>
      <c r="W11807" s="4"/>
      <c r="AG11807" s="9"/>
      <c r="AT11807" s="4"/>
      <c r="AU11807" s="4"/>
      <c r="BA11807" s="4"/>
      <c r="BB11807" s="4"/>
    </row>
    <row r="11808" spans="15:54" x14ac:dyDescent="0.4">
      <c r="O11808" s="4"/>
      <c r="P11808" s="4"/>
      <c r="V11808" s="4"/>
      <c r="W11808" s="4"/>
      <c r="AG11808" s="9"/>
      <c r="AT11808" s="4"/>
      <c r="AU11808" s="4"/>
      <c r="BA11808" s="4"/>
      <c r="BB11808" s="4"/>
    </row>
    <row r="11809" spans="15:54" x14ac:dyDescent="0.4">
      <c r="O11809" s="4"/>
      <c r="P11809" s="4"/>
      <c r="V11809" s="4"/>
      <c r="W11809" s="4"/>
      <c r="AG11809" s="9"/>
      <c r="AT11809" s="4"/>
      <c r="AU11809" s="4"/>
      <c r="BA11809" s="4"/>
      <c r="BB11809" s="4"/>
    </row>
    <row r="11810" spans="15:54" x14ac:dyDescent="0.4">
      <c r="O11810" s="4"/>
      <c r="P11810" s="4"/>
      <c r="V11810" s="4"/>
      <c r="W11810" s="4"/>
      <c r="AG11810" s="9"/>
      <c r="AT11810" s="4"/>
      <c r="AU11810" s="4"/>
      <c r="BA11810" s="4"/>
      <c r="BB11810" s="4"/>
    </row>
    <row r="11811" spans="15:54" x14ac:dyDescent="0.4">
      <c r="O11811" s="4"/>
      <c r="P11811" s="4"/>
      <c r="V11811" s="4"/>
      <c r="W11811" s="4"/>
      <c r="AG11811" s="9"/>
      <c r="AT11811" s="4"/>
      <c r="AU11811" s="4"/>
      <c r="BA11811" s="4"/>
      <c r="BB11811" s="4"/>
    </row>
    <row r="11812" spans="15:54" x14ac:dyDescent="0.4">
      <c r="O11812" s="4"/>
      <c r="P11812" s="4"/>
      <c r="V11812" s="4"/>
      <c r="W11812" s="4"/>
      <c r="AG11812" s="9"/>
      <c r="AT11812" s="4"/>
      <c r="AU11812" s="4"/>
      <c r="BA11812" s="4"/>
      <c r="BB11812" s="4"/>
    </row>
    <row r="11813" spans="15:54" x14ac:dyDescent="0.4">
      <c r="O11813" s="4"/>
      <c r="P11813" s="4"/>
      <c r="V11813" s="4"/>
      <c r="W11813" s="4"/>
      <c r="AG11813" s="9"/>
      <c r="AT11813" s="4"/>
      <c r="AU11813" s="4"/>
      <c r="BA11813" s="4"/>
      <c r="BB11813" s="4"/>
    </row>
    <row r="11814" spans="15:54" x14ac:dyDescent="0.4">
      <c r="O11814" s="4"/>
      <c r="P11814" s="4"/>
      <c r="V11814" s="4"/>
      <c r="W11814" s="4"/>
      <c r="AG11814" s="9"/>
      <c r="AT11814" s="4"/>
      <c r="AU11814" s="4"/>
      <c r="BA11814" s="4"/>
      <c r="BB11814" s="4"/>
    </row>
    <row r="11815" spans="15:54" x14ac:dyDescent="0.4">
      <c r="O11815" s="4"/>
      <c r="P11815" s="4"/>
      <c r="V11815" s="4"/>
      <c r="W11815" s="4"/>
      <c r="AG11815" s="9"/>
      <c r="AT11815" s="4"/>
      <c r="AU11815" s="4"/>
      <c r="BA11815" s="4"/>
      <c r="BB11815" s="4"/>
    </row>
    <row r="11816" spans="15:54" x14ac:dyDescent="0.4">
      <c r="O11816" s="4"/>
      <c r="P11816" s="4"/>
      <c r="V11816" s="4"/>
      <c r="W11816" s="4"/>
      <c r="AG11816" s="9"/>
      <c r="AT11816" s="4"/>
      <c r="AU11816" s="4"/>
      <c r="BA11816" s="4"/>
      <c r="BB11816" s="4"/>
    </row>
    <row r="11817" spans="15:54" x14ac:dyDescent="0.4">
      <c r="O11817" s="4"/>
      <c r="P11817" s="4"/>
      <c r="V11817" s="4"/>
      <c r="W11817" s="4"/>
      <c r="AG11817" s="9"/>
      <c r="AT11817" s="4"/>
      <c r="AU11817" s="4"/>
      <c r="BA11817" s="4"/>
      <c r="BB11817" s="4"/>
    </row>
    <row r="11818" spans="15:54" x14ac:dyDescent="0.4">
      <c r="O11818" s="4"/>
      <c r="P11818" s="4"/>
      <c r="V11818" s="4"/>
      <c r="W11818" s="4"/>
      <c r="AG11818" s="9"/>
      <c r="AT11818" s="4"/>
      <c r="AU11818" s="4"/>
      <c r="BA11818" s="4"/>
      <c r="BB11818" s="4"/>
    </row>
    <row r="11819" spans="15:54" x14ac:dyDescent="0.4">
      <c r="O11819" s="4"/>
      <c r="P11819" s="4"/>
      <c r="V11819" s="4"/>
      <c r="W11819" s="4"/>
      <c r="AG11819" s="9"/>
      <c r="AT11819" s="4"/>
      <c r="AU11819" s="4"/>
      <c r="BA11819" s="4"/>
      <c r="BB11819" s="4"/>
    </row>
    <row r="11820" spans="15:54" x14ac:dyDescent="0.4">
      <c r="O11820" s="4"/>
      <c r="P11820" s="4"/>
      <c r="V11820" s="4"/>
      <c r="W11820" s="4"/>
      <c r="AG11820" s="9"/>
      <c r="AT11820" s="4"/>
      <c r="AU11820" s="4"/>
      <c r="BA11820" s="4"/>
      <c r="BB11820" s="4"/>
    </row>
    <row r="11821" spans="15:54" x14ac:dyDescent="0.4">
      <c r="O11821" s="4"/>
      <c r="P11821" s="4"/>
      <c r="V11821" s="4"/>
      <c r="W11821" s="4"/>
      <c r="AG11821" s="9"/>
      <c r="AT11821" s="4"/>
      <c r="AU11821" s="4"/>
      <c r="BA11821" s="4"/>
      <c r="BB11821" s="4"/>
    </row>
    <row r="11822" spans="15:54" x14ac:dyDescent="0.4">
      <c r="O11822" s="4"/>
      <c r="P11822" s="4"/>
      <c r="V11822" s="4"/>
      <c r="W11822" s="4"/>
      <c r="AG11822" s="9"/>
      <c r="AT11822" s="4"/>
      <c r="AU11822" s="4"/>
      <c r="BA11822" s="4"/>
      <c r="BB11822" s="4"/>
    </row>
    <row r="11823" spans="15:54" x14ac:dyDescent="0.4">
      <c r="O11823" s="4"/>
      <c r="P11823" s="4"/>
      <c r="V11823" s="4"/>
      <c r="W11823" s="4"/>
      <c r="AG11823" s="9"/>
      <c r="AT11823" s="4"/>
      <c r="AU11823" s="4"/>
      <c r="BA11823" s="4"/>
      <c r="BB11823" s="4"/>
    </row>
    <row r="11824" spans="15:54" x14ac:dyDescent="0.4">
      <c r="O11824" s="4"/>
      <c r="P11824" s="4"/>
      <c r="V11824" s="4"/>
      <c r="W11824" s="4"/>
      <c r="AG11824" s="9"/>
      <c r="AT11824" s="4"/>
      <c r="AU11824" s="4"/>
      <c r="BA11824" s="4"/>
      <c r="BB11824" s="4"/>
    </row>
    <row r="11825" spans="15:54" x14ac:dyDescent="0.4">
      <c r="O11825" s="4"/>
      <c r="P11825" s="4"/>
      <c r="V11825" s="4"/>
      <c r="W11825" s="4"/>
      <c r="AG11825" s="9"/>
      <c r="AT11825" s="4"/>
      <c r="AU11825" s="4"/>
      <c r="BA11825" s="4"/>
      <c r="BB11825" s="4"/>
    </row>
    <row r="11826" spans="15:54" x14ac:dyDescent="0.4">
      <c r="O11826" s="4"/>
      <c r="P11826" s="4"/>
      <c r="V11826" s="4"/>
      <c r="W11826" s="4"/>
      <c r="AG11826" s="9"/>
      <c r="AT11826" s="4"/>
      <c r="AU11826" s="4"/>
      <c r="BA11826" s="4"/>
      <c r="BB11826" s="4"/>
    </row>
    <row r="11827" spans="15:54" x14ac:dyDescent="0.4">
      <c r="O11827" s="4"/>
      <c r="P11827" s="4"/>
      <c r="V11827" s="4"/>
      <c r="W11827" s="4"/>
      <c r="AG11827" s="9"/>
      <c r="AT11827" s="4"/>
      <c r="AU11827" s="4"/>
      <c r="BA11827" s="4"/>
      <c r="BB11827" s="4"/>
    </row>
    <row r="11828" spans="15:54" x14ac:dyDescent="0.4">
      <c r="O11828" s="4"/>
      <c r="P11828" s="4"/>
      <c r="V11828" s="4"/>
      <c r="W11828" s="4"/>
      <c r="AG11828" s="9"/>
      <c r="AT11828" s="4"/>
      <c r="AU11828" s="4"/>
      <c r="BA11828" s="4"/>
      <c r="BB11828" s="4"/>
    </row>
    <row r="11829" spans="15:54" x14ac:dyDescent="0.4">
      <c r="O11829" s="4"/>
      <c r="P11829" s="4"/>
      <c r="V11829" s="4"/>
      <c r="W11829" s="4"/>
      <c r="AG11829" s="9"/>
      <c r="AT11829" s="4"/>
      <c r="AU11829" s="4"/>
      <c r="BA11829" s="4"/>
      <c r="BB11829" s="4"/>
    </row>
    <row r="11830" spans="15:54" x14ac:dyDescent="0.4">
      <c r="O11830" s="4"/>
      <c r="P11830" s="4"/>
      <c r="V11830" s="4"/>
      <c r="W11830" s="4"/>
      <c r="AG11830" s="9"/>
      <c r="AT11830" s="4"/>
      <c r="AU11830" s="4"/>
      <c r="BA11830" s="4"/>
      <c r="BB11830" s="4"/>
    </row>
    <row r="11831" spans="15:54" x14ac:dyDescent="0.4">
      <c r="O11831" s="4"/>
      <c r="P11831" s="4"/>
      <c r="V11831" s="4"/>
      <c r="W11831" s="4"/>
      <c r="AG11831" s="9"/>
      <c r="AT11831" s="4"/>
      <c r="AU11831" s="4"/>
      <c r="BA11831" s="4"/>
      <c r="BB11831" s="4"/>
    </row>
    <row r="11832" spans="15:54" x14ac:dyDescent="0.4">
      <c r="O11832" s="4"/>
      <c r="P11832" s="4"/>
      <c r="V11832" s="4"/>
      <c r="W11832" s="4"/>
      <c r="AG11832" s="9"/>
      <c r="AT11832" s="4"/>
      <c r="AU11832" s="4"/>
      <c r="BA11832" s="4"/>
      <c r="BB11832" s="4"/>
    </row>
    <row r="11833" spans="15:54" x14ac:dyDescent="0.4">
      <c r="O11833" s="4"/>
      <c r="P11833" s="4"/>
      <c r="V11833" s="4"/>
      <c r="W11833" s="4"/>
      <c r="AG11833" s="9"/>
      <c r="AT11833" s="4"/>
      <c r="AU11833" s="4"/>
      <c r="BA11833" s="4"/>
      <c r="BB11833" s="4"/>
    </row>
    <row r="11834" spans="15:54" x14ac:dyDescent="0.4">
      <c r="O11834" s="4"/>
      <c r="P11834" s="4"/>
      <c r="V11834" s="4"/>
      <c r="W11834" s="4"/>
      <c r="AG11834" s="9"/>
      <c r="AT11834" s="4"/>
      <c r="AU11834" s="4"/>
      <c r="BA11834" s="4"/>
      <c r="BB11834" s="4"/>
    </row>
    <row r="11835" spans="15:54" x14ac:dyDescent="0.4">
      <c r="O11835" s="4"/>
      <c r="P11835" s="4"/>
      <c r="V11835" s="4"/>
      <c r="W11835" s="4"/>
      <c r="AG11835" s="9"/>
      <c r="AT11835" s="4"/>
      <c r="AU11835" s="4"/>
      <c r="BA11835" s="4"/>
      <c r="BB11835" s="4"/>
    </row>
    <row r="11836" spans="15:54" x14ac:dyDescent="0.4">
      <c r="O11836" s="4"/>
      <c r="P11836" s="4"/>
      <c r="V11836" s="4"/>
      <c r="W11836" s="4"/>
      <c r="AG11836" s="9"/>
      <c r="AT11836" s="4"/>
      <c r="AU11836" s="4"/>
      <c r="BA11836" s="4"/>
      <c r="BB11836" s="4"/>
    </row>
    <row r="11837" spans="15:54" x14ac:dyDescent="0.4">
      <c r="O11837" s="4"/>
      <c r="P11837" s="4"/>
      <c r="V11837" s="4"/>
      <c r="W11837" s="4"/>
      <c r="AG11837" s="9"/>
      <c r="AT11837" s="4"/>
      <c r="AU11837" s="4"/>
      <c r="BA11837" s="4"/>
      <c r="BB11837" s="4"/>
    </row>
    <row r="11838" spans="15:54" x14ac:dyDescent="0.4">
      <c r="O11838" s="4"/>
      <c r="P11838" s="4"/>
      <c r="V11838" s="4"/>
      <c r="W11838" s="4"/>
      <c r="AG11838" s="9"/>
      <c r="AT11838" s="4"/>
      <c r="AU11838" s="4"/>
      <c r="BA11838" s="4"/>
      <c r="BB11838" s="4"/>
    </row>
    <row r="11839" spans="15:54" x14ac:dyDescent="0.4">
      <c r="O11839" s="4"/>
      <c r="P11839" s="4"/>
      <c r="V11839" s="4"/>
      <c r="W11839" s="4"/>
      <c r="AG11839" s="9"/>
      <c r="AT11839" s="4"/>
      <c r="AU11839" s="4"/>
      <c r="BA11839" s="4"/>
      <c r="BB11839" s="4"/>
    </row>
    <row r="11840" spans="15:54" x14ac:dyDescent="0.4">
      <c r="O11840" s="4"/>
      <c r="P11840" s="4"/>
      <c r="V11840" s="4"/>
      <c r="W11840" s="4"/>
      <c r="AG11840" s="9"/>
      <c r="AT11840" s="4"/>
      <c r="AU11840" s="4"/>
      <c r="BA11840" s="4"/>
      <c r="BB11840" s="4"/>
    </row>
    <row r="11841" spans="15:54" x14ac:dyDescent="0.4">
      <c r="O11841" s="4"/>
      <c r="P11841" s="4"/>
      <c r="V11841" s="4"/>
      <c r="W11841" s="4"/>
      <c r="AG11841" s="9"/>
      <c r="AT11841" s="4"/>
      <c r="AU11841" s="4"/>
      <c r="BA11841" s="4"/>
      <c r="BB11841" s="4"/>
    </row>
    <row r="11842" spans="15:54" x14ac:dyDescent="0.4">
      <c r="O11842" s="4"/>
      <c r="P11842" s="4"/>
      <c r="V11842" s="4"/>
      <c r="W11842" s="4"/>
      <c r="AG11842" s="9"/>
      <c r="AT11842" s="4"/>
      <c r="AU11842" s="4"/>
      <c r="BA11842" s="4"/>
      <c r="BB11842" s="4"/>
    </row>
    <row r="11843" spans="15:54" x14ac:dyDescent="0.4">
      <c r="O11843" s="4"/>
      <c r="P11843" s="4"/>
      <c r="V11843" s="4"/>
      <c r="W11843" s="4"/>
      <c r="AG11843" s="9"/>
      <c r="AT11843" s="4"/>
      <c r="AU11843" s="4"/>
      <c r="BA11843" s="4"/>
      <c r="BB11843" s="4"/>
    </row>
    <row r="11844" spans="15:54" x14ac:dyDescent="0.4">
      <c r="O11844" s="4"/>
      <c r="P11844" s="4"/>
      <c r="V11844" s="4"/>
      <c r="W11844" s="4"/>
      <c r="AG11844" s="9"/>
      <c r="AT11844" s="4"/>
      <c r="AU11844" s="4"/>
      <c r="BA11844" s="4"/>
      <c r="BB11844" s="4"/>
    </row>
    <row r="11845" spans="15:54" x14ac:dyDescent="0.4">
      <c r="O11845" s="4"/>
      <c r="P11845" s="4"/>
      <c r="V11845" s="4"/>
      <c r="W11845" s="4"/>
      <c r="AG11845" s="9"/>
      <c r="AT11845" s="4"/>
      <c r="AU11845" s="4"/>
      <c r="BA11845" s="4"/>
      <c r="BB11845" s="4"/>
    </row>
    <row r="11846" spans="15:54" x14ac:dyDescent="0.4">
      <c r="O11846" s="4"/>
      <c r="P11846" s="4"/>
      <c r="V11846" s="4"/>
      <c r="W11846" s="4"/>
      <c r="AG11846" s="9"/>
      <c r="AT11846" s="4"/>
      <c r="AU11846" s="4"/>
      <c r="BA11846" s="4"/>
      <c r="BB11846" s="4"/>
    </row>
    <row r="11847" spans="15:54" x14ac:dyDescent="0.4">
      <c r="O11847" s="4"/>
      <c r="P11847" s="4"/>
      <c r="V11847" s="4"/>
      <c r="W11847" s="4"/>
      <c r="AG11847" s="9"/>
      <c r="AT11847" s="4"/>
      <c r="AU11847" s="4"/>
      <c r="BA11847" s="4"/>
      <c r="BB11847" s="4"/>
    </row>
    <row r="11848" spans="15:54" x14ac:dyDescent="0.4">
      <c r="O11848" s="4"/>
      <c r="P11848" s="4"/>
      <c r="V11848" s="4"/>
      <c r="W11848" s="4"/>
      <c r="AG11848" s="9"/>
      <c r="AT11848" s="4"/>
      <c r="AU11848" s="4"/>
      <c r="BA11848" s="4"/>
      <c r="BB11848" s="4"/>
    </row>
    <row r="11849" spans="15:54" x14ac:dyDescent="0.4">
      <c r="O11849" s="4"/>
      <c r="P11849" s="4"/>
      <c r="V11849" s="4"/>
      <c r="W11849" s="4"/>
      <c r="AG11849" s="9"/>
      <c r="AT11849" s="4"/>
      <c r="AU11849" s="4"/>
      <c r="BA11849" s="4"/>
      <c r="BB11849" s="4"/>
    </row>
    <row r="11850" spans="15:54" x14ac:dyDescent="0.4">
      <c r="O11850" s="4"/>
      <c r="P11850" s="4"/>
      <c r="V11850" s="4"/>
      <c r="W11850" s="4"/>
      <c r="AG11850" s="9"/>
      <c r="AT11850" s="4"/>
      <c r="AU11850" s="4"/>
      <c r="BA11850" s="4"/>
      <c r="BB11850" s="4"/>
    </row>
    <row r="11851" spans="15:54" x14ac:dyDescent="0.4">
      <c r="O11851" s="4"/>
      <c r="P11851" s="4"/>
      <c r="V11851" s="4"/>
      <c r="W11851" s="4"/>
      <c r="AG11851" s="9"/>
      <c r="AT11851" s="4"/>
      <c r="AU11851" s="4"/>
      <c r="BA11851" s="4"/>
      <c r="BB11851" s="4"/>
    </row>
    <row r="11852" spans="15:54" x14ac:dyDescent="0.4">
      <c r="O11852" s="4"/>
      <c r="P11852" s="4"/>
      <c r="V11852" s="4"/>
      <c r="W11852" s="4"/>
      <c r="AT11852" s="4"/>
      <c r="AU11852" s="4"/>
      <c r="BA11852" s="4"/>
      <c r="BB11852" s="4"/>
    </row>
    <row r="11853" spans="15:54" x14ac:dyDescent="0.4">
      <c r="O11853" s="4"/>
      <c r="P11853" s="4"/>
      <c r="V11853" s="4"/>
      <c r="W11853" s="4"/>
      <c r="AG11853" s="9"/>
      <c r="AT11853" s="4"/>
      <c r="AU11853" s="4"/>
      <c r="BA11853" s="4"/>
      <c r="BB11853" s="4"/>
    </row>
    <row r="11854" spans="15:54" x14ac:dyDescent="0.4">
      <c r="O11854" s="4"/>
      <c r="P11854" s="4"/>
      <c r="V11854" s="4"/>
      <c r="W11854" s="4"/>
      <c r="AG11854" s="9"/>
      <c r="AT11854" s="4"/>
      <c r="AU11854" s="4"/>
      <c r="BA11854" s="4"/>
      <c r="BB11854" s="4"/>
    </row>
    <row r="11855" spans="15:54" x14ac:dyDescent="0.4">
      <c r="O11855" s="4"/>
      <c r="P11855" s="4"/>
      <c r="V11855" s="4"/>
      <c r="W11855" s="4"/>
      <c r="AG11855" s="9"/>
      <c r="AT11855" s="4"/>
      <c r="AU11855" s="4"/>
      <c r="BA11855" s="4"/>
      <c r="BB11855" s="4"/>
    </row>
    <row r="11856" spans="15:54" x14ac:dyDescent="0.4">
      <c r="O11856" s="4"/>
      <c r="P11856" s="4"/>
      <c r="V11856" s="4"/>
      <c r="W11856" s="4"/>
      <c r="AG11856" s="9"/>
      <c r="AT11856" s="4"/>
      <c r="AU11856" s="4"/>
      <c r="BA11856" s="4"/>
      <c r="BB11856" s="4"/>
    </row>
    <row r="11857" spans="15:54" x14ac:dyDescent="0.4">
      <c r="O11857" s="4"/>
      <c r="P11857" s="4"/>
      <c r="V11857" s="4"/>
      <c r="W11857" s="4"/>
      <c r="AG11857" s="9"/>
      <c r="AT11857" s="4"/>
      <c r="AU11857" s="4"/>
      <c r="BA11857" s="4"/>
      <c r="BB11857" s="4"/>
    </row>
    <row r="11858" spans="15:54" x14ac:dyDescent="0.4">
      <c r="O11858" s="4"/>
      <c r="P11858" s="4"/>
      <c r="V11858" s="4"/>
      <c r="W11858" s="4"/>
      <c r="AG11858" s="9"/>
      <c r="AT11858" s="4"/>
      <c r="AU11858" s="4"/>
      <c r="BA11858" s="4"/>
      <c r="BB11858" s="4"/>
    </row>
    <row r="11859" spans="15:54" x14ac:dyDescent="0.4">
      <c r="O11859" s="4"/>
      <c r="P11859" s="4"/>
      <c r="V11859" s="4"/>
      <c r="W11859" s="4"/>
      <c r="AG11859" s="9"/>
      <c r="AT11859" s="4"/>
      <c r="AU11859" s="4"/>
      <c r="BA11859" s="4"/>
      <c r="BB11859" s="4"/>
    </row>
    <row r="11860" spans="15:54" x14ac:dyDescent="0.4">
      <c r="O11860" s="4"/>
      <c r="P11860" s="4"/>
      <c r="V11860" s="4"/>
      <c r="W11860" s="4"/>
      <c r="AG11860" s="9"/>
      <c r="AT11860" s="4"/>
      <c r="AU11860" s="4"/>
      <c r="BA11860" s="4"/>
      <c r="BB11860" s="4"/>
    </row>
    <row r="11861" spans="15:54" x14ac:dyDescent="0.4">
      <c r="O11861" s="4"/>
      <c r="P11861" s="4"/>
      <c r="V11861" s="4"/>
      <c r="W11861" s="4"/>
      <c r="AG11861" s="9"/>
      <c r="AT11861" s="4"/>
      <c r="AU11861" s="4"/>
      <c r="BA11861" s="4"/>
      <c r="BB11861" s="4"/>
    </row>
    <row r="11862" spans="15:54" x14ac:dyDescent="0.4">
      <c r="O11862" s="4"/>
      <c r="P11862" s="4"/>
      <c r="V11862" s="4"/>
      <c r="W11862" s="4"/>
      <c r="AG11862" s="9"/>
      <c r="AT11862" s="4"/>
      <c r="AU11862" s="4"/>
      <c r="BA11862" s="4"/>
      <c r="BB11862" s="4"/>
    </row>
    <row r="11863" spans="15:54" x14ac:dyDescent="0.4">
      <c r="O11863" s="4"/>
      <c r="P11863" s="4"/>
      <c r="V11863" s="4"/>
      <c r="W11863" s="4"/>
      <c r="AG11863" s="9"/>
      <c r="AT11863" s="4"/>
      <c r="AU11863" s="4"/>
      <c r="BA11863" s="4"/>
      <c r="BB11863" s="4"/>
    </row>
    <row r="11864" spans="15:54" x14ac:dyDescent="0.4">
      <c r="O11864" s="4"/>
      <c r="P11864" s="4"/>
      <c r="V11864" s="4"/>
      <c r="W11864" s="4"/>
      <c r="AG11864" s="9"/>
      <c r="AT11864" s="4"/>
      <c r="AU11864" s="4"/>
      <c r="BA11864" s="4"/>
      <c r="BB11864" s="4"/>
    </row>
    <row r="11865" spans="15:54" x14ac:dyDescent="0.4">
      <c r="O11865" s="4"/>
      <c r="P11865" s="4"/>
      <c r="V11865" s="4"/>
      <c r="W11865" s="4"/>
      <c r="AG11865" s="9"/>
      <c r="AT11865" s="4"/>
      <c r="AU11865" s="4"/>
      <c r="BA11865" s="4"/>
      <c r="BB11865" s="4"/>
    </row>
    <row r="11866" spans="15:54" x14ac:dyDescent="0.4">
      <c r="O11866" s="4"/>
      <c r="P11866" s="4"/>
      <c r="V11866" s="4"/>
      <c r="W11866" s="4"/>
      <c r="AG11866" s="9"/>
      <c r="AT11866" s="4"/>
      <c r="AU11866" s="4"/>
      <c r="BA11866" s="4"/>
      <c r="BB11866" s="4"/>
    </row>
    <row r="11867" spans="15:54" x14ac:dyDescent="0.4">
      <c r="O11867" s="4"/>
      <c r="P11867" s="4"/>
      <c r="V11867" s="4"/>
      <c r="W11867" s="4"/>
      <c r="AG11867" s="9"/>
      <c r="AT11867" s="4"/>
      <c r="AU11867" s="4"/>
      <c r="BA11867" s="4"/>
      <c r="BB11867" s="4"/>
    </row>
    <row r="11868" spans="15:54" x14ac:dyDescent="0.4">
      <c r="O11868" s="4"/>
      <c r="P11868" s="4"/>
      <c r="V11868" s="4"/>
      <c r="W11868" s="4"/>
      <c r="AG11868" s="9"/>
      <c r="AT11868" s="4"/>
      <c r="AU11868" s="4"/>
      <c r="BA11868" s="4"/>
      <c r="BB11868" s="4"/>
    </row>
    <row r="11869" spans="15:54" x14ac:dyDescent="0.4">
      <c r="O11869" s="4"/>
      <c r="P11869" s="4"/>
      <c r="V11869" s="4"/>
      <c r="W11869" s="4"/>
      <c r="AG11869" s="9"/>
      <c r="AT11869" s="4"/>
      <c r="AU11869" s="4"/>
      <c r="BA11869" s="4"/>
      <c r="BB11869" s="4"/>
    </row>
    <row r="11870" spans="15:54" x14ac:dyDescent="0.4">
      <c r="O11870" s="4"/>
      <c r="P11870" s="4"/>
      <c r="V11870" s="4"/>
      <c r="W11870" s="4"/>
      <c r="AG11870" s="9"/>
      <c r="AT11870" s="4"/>
      <c r="AU11870" s="4"/>
      <c r="BA11870" s="4"/>
      <c r="BB11870" s="4"/>
    </row>
    <row r="11871" spans="15:54" x14ac:dyDescent="0.4">
      <c r="O11871" s="4"/>
      <c r="P11871" s="4"/>
      <c r="V11871" s="4"/>
      <c r="W11871" s="4"/>
      <c r="AG11871" s="9"/>
      <c r="AT11871" s="4"/>
      <c r="AU11871" s="4"/>
      <c r="BA11871" s="4"/>
      <c r="BB11871" s="4"/>
    </row>
    <row r="11872" spans="15:54" x14ac:dyDescent="0.4">
      <c r="O11872" s="4"/>
      <c r="P11872" s="4"/>
      <c r="V11872" s="4"/>
      <c r="W11872" s="4"/>
      <c r="AT11872" s="4"/>
      <c r="AU11872" s="4"/>
      <c r="BA11872" s="4"/>
      <c r="BB11872" s="4"/>
    </row>
    <row r="11873" spans="15:54" x14ac:dyDescent="0.4">
      <c r="O11873" s="4"/>
      <c r="P11873" s="4"/>
      <c r="V11873" s="4"/>
      <c r="W11873" s="4"/>
      <c r="AG11873" s="9"/>
      <c r="AT11873" s="4"/>
      <c r="AU11873" s="4"/>
      <c r="BA11873" s="4"/>
      <c r="BB11873" s="4"/>
    </row>
    <row r="11874" spans="15:54" x14ac:dyDescent="0.4">
      <c r="O11874" s="4"/>
      <c r="P11874" s="4"/>
      <c r="V11874" s="4"/>
      <c r="W11874" s="4"/>
      <c r="AG11874" s="9"/>
      <c r="AT11874" s="4"/>
      <c r="AU11874" s="4"/>
      <c r="BA11874" s="4"/>
      <c r="BB11874" s="4"/>
    </row>
    <row r="11875" spans="15:54" x14ac:dyDescent="0.4">
      <c r="O11875" s="4"/>
      <c r="P11875" s="4"/>
      <c r="V11875" s="4"/>
      <c r="W11875" s="4"/>
      <c r="AG11875" s="9"/>
      <c r="AT11875" s="4"/>
      <c r="AU11875" s="4"/>
      <c r="BA11875" s="4"/>
      <c r="BB11875" s="4"/>
    </row>
    <row r="11876" spans="15:54" x14ac:dyDescent="0.4">
      <c r="O11876" s="4"/>
      <c r="P11876" s="4"/>
      <c r="V11876" s="4"/>
      <c r="W11876" s="4"/>
      <c r="AG11876" s="9"/>
      <c r="AT11876" s="4"/>
      <c r="AU11876" s="4"/>
      <c r="BA11876" s="4"/>
      <c r="BB11876" s="4"/>
    </row>
    <row r="11877" spans="15:54" x14ac:dyDescent="0.4">
      <c r="O11877" s="4"/>
      <c r="P11877" s="4"/>
      <c r="V11877" s="4"/>
      <c r="W11877" s="4"/>
      <c r="AG11877" s="9"/>
      <c r="AT11877" s="4"/>
      <c r="AU11877" s="4"/>
      <c r="BA11877" s="4"/>
      <c r="BB11877" s="4"/>
    </row>
    <row r="11878" spans="15:54" x14ac:dyDescent="0.4">
      <c r="O11878" s="4"/>
      <c r="P11878" s="4"/>
      <c r="V11878" s="4"/>
      <c r="W11878" s="4"/>
      <c r="AG11878" s="9"/>
      <c r="AT11878" s="4"/>
      <c r="AU11878" s="4"/>
      <c r="BA11878" s="4"/>
      <c r="BB11878" s="4"/>
    </row>
    <row r="11879" spans="15:54" x14ac:dyDescent="0.4">
      <c r="O11879" s="4"/>
      <c r="P11879" s="4"/>
      <c r="V11879" s="4"/>
      <c r="W11879" s="4"/>
      <c r="AG11879" s="9"/>
      <c r="AT11879" s="4"/>
      <c r="AU11879" s="4"/>
      <c r="BA11879" s="4"/>
      <c r="BB11879" s="4"/>
    </row>
    <row r="11880" spans="15:54" x14ac:dyDescent="0.4">
      <c r="O11880" s="4"/>
      <c r="P11880" s="4"/>
      <c r="V11880" s="4"/>
      <c r="W11880" s="4"/>
      <c r="AG11880" s="9"/>
      <c r="AT11880" s="4"/>
      <c r="AU11880" s="4"/>
      <c r="BA11880" s="4"/>
      <c r="BB11880" s="4"/>
    </row>
    <row r="11881" spans="15:54" x14ac:dyDescent="0.4">
      <c r="O11881" s="4"/>
      <c r="P11881" s="4"/>
      <c r="V11881" s="4"/>
      <c r="W11881" s="4"/>
      <c r="AG11881" s="9"/>
      <c r="AT11881" s="4"/>
      <c r="AU11881" s="4"/>
      <c r="BA11881" s="4"/>
      <c r="BB11881" s="4"/>
    </row>
    <row r="11882" spans="15:54" x14ac:dyDescent="0.4">
      <c r="O11882" s="4"/>
      <c r="P11882" s="4"/>
      <c r="V11882" s="4"/>
      <c r="W11882" s="4"/>
      <c r="AG11882" s="9"/>
      <c r="AT11882" s="4"/>
      <c r="AU11882" s="4"/>
      <c r="BA11882" s="4"/>
      <c r="BB11882" s="4"/>
    </row>
    <row r="11883" spans="15:54" x14ac:dyDescent="0.4">
      <c r="O11883" s="4"/>
      <c r="P11883" s="4"/>
      <c r="V11883" s="4"/>
      <c r="W11883" s="4"/>
      <c r="AG11883" s="9"/>
      <c r="AT11883" s="4"/>
      <c r="AU11883" s="4"/>
      <c r="BA11883" s="4"/>
      <c r="BB11883" s="4"/>
    </row>
    <row r="11884" spans="15:54" x14ac:dyDescent="0.4">
      <c r="O11884" s="4"/>
      <c r="P11884" s="4"/>
      <c r="V11884" s="4"/>
      <c r="W11884" s="4"/>
      <c r="AG11884" s="9"/>
      <c r="AT11884" s="4"/>
      <c r="AU11884" s="4"/>
      <c r="BA11884" s="4"/>
      <c r="BB11884" s="4"/>
    </row>
    <row r="11885" spans="15:54" x14ac:dyDescent="0.4">
      <c r="O11885" s="4"/>
      <c r="P11885" s="4"/>
      <c r="V11885" s="4"/>
      <c r="W11885" s="4"/>
      <c r="AG11885" s="9"/>
      <c r="AT11885" s="4"/>
      <c r="AU11885" s="4"/>
      <c r="BA11885" s="4"/>
      <c r="BB11885" s="4"/>
    </row>
    <row r="11886" spans="15:54" x14ac:dyDescent="0.4">
      <c r="O11886" s="4"/>
      <c r="P11886" s="4"/>
      <c r="V11886" s="4"/>
      <c r="W11886" s="4"/>
      <c r="AG11886" s="9"/>
      <c r="AT11886" s="4"/>
      <c r="AU11886" s="4"/>
      <c r="BA11886" s="4"/>
      <c r="BB11886" s="4"/>
    </row>
    <row r="11887" spans="15:54" x14ac:dyDescent="0.4">
      <c r="O11887" s="4"/>
      <c r="P11887" s="4"/>
      <c r="V11887" s="4"/>
      <c r="W11887" s="4"/>
      <c r="AG11887" s="9"/>
      <c r="AT11887" s="4"/>
      <c r="AU11887" s="4"/>
      <c r="BA11887" s="4"/>
      <c r="BB11887" s="4"/>
    </row>
    <row r="11888" spans="15:54" x14ac:dyDescent="0.4">
      <c r="O11888" s="4"/>
      <c r="P11888" s="4"/>
      <c r="V11888" s="4"/>
      <c r="W11888" s="4"/>
      <c r="AG11888" s="9"/>
      <c r="AT11888" s="4"/>
      <c r="AU11888" s="4"/>
      <c r="BA11888" s="4"/>
      <c r="BB11888" s="4"/>
    </row>
    <row r="11889" spans="15:54" x14ac:dyDescent="0.4">
      <c r="O11889" s="4"/>
      <c r="P11889" s="4"/>
      <c r="V11889" s="4"/>
      <c r="W11889" s="4"/>
      <c r="AG11889" s="9"/>
      <c r="AT11889" s="4"/>
      <c r="AU11889" s="4"/>
      <c r="BA11889" s="4"/>
      <c r="BB11889" s="4"/>
    </row>
    <row r="11890" spans="15:54" x14ac:dyDescent="0.4">
      <c r="O11890" s="4"/>
      <c r="P11890" s="4"/>
      <c r="V11890" s="4"/>
      <c r="W11890" s="4"/>
      <c r="AG11890" s="9"/>
      <c r="AT11890" s="4"/>
      <c r="AU11890" s="4"/>
      <c r="BA11890" s="4"/>
      <c r="BB11890" s="4"/>
    </row>
    <row r="11891" spans="15:54" x14ac:dyDescent="0.4">
      <c r="O11891" s="4"/>
      <c r="P11891" s="4"/>
      <c r="V11891" s="4"/>
      <c r="W11891" s="4"/>
      <c r="AG11891" s="9"/>
      <c r="AT11891" s="4"/>
      <c r="AU11891" s="4"/>
      <c r="BA11891" s="4"/>
      <c r="BB11891" s="4"/>
    </row>
    <row r="11892" spans="15:54" x14ac:dyDescent="0.4">
      <c r="O11892" s="4"/>
      <c r="P11892" s="4"/>
      <c r="V11892" s="4"/>
      <c r="W11892" s="4"/>
      <c r="AG11892" s="9"/>
      <c r="AT11892" s="4"/>
      <c r="AU11892" s="4"/>
      <c r="BA11892" s="4"/>
      <c r="BB11892" s="4"/>
    </row>
    <row r="11893" spans="15:54" x14ac:dyDescent="0.4">
      <c r="O11893" s="4"/>
      <c r="P11893" s="4"/>
      <c r="V11893" s="4"/>
      <c r="W11893" s="4"/>
      <c r="AG11893" s="9"/>
      <c r="AT11893" s="4"/>
      <c r="AU11893" s="4"/>
      <c r="BA11893" s="4"/>
      <c r="BB11893" s="4"/>
    </row>
    <row r="11894" spans="15:54" x14ac:dyDescent="0.4">
      <c r="O11894" s="4"/>
      <c r="P11894" s="4"/>
      <c r="V11894" s="4"/>
      <c r="W11894" s="4"/>
      <c r="AG11894" s="9"/>
      <c r="AT11894" s="4"/>
      <c r="AU11894" s="4"/>
      <c r="BA11894" s="4"/>
      <c r="BB11894" s="4"/>
    </row>
    <row r="11895" spans="15:54" x14ac:dyDescent="0.4">
      <c r="O11895" s="4"/>
      <c r="P11895" s="4"/>
      <c r="V11895" s="4"/>
      <c r="W11895" s="4"/>
      <c r="AG11895" s="9"/>
      <c r="AT11895" s="4"/>
      <c r="AU11895" s="4"/>
      <c r="BA11895" s="4"/>
      <c r="BB11895" s="4"/>
    </row>
    <row r="11896" spans="15:54" x14ac:dyDescent="0.4">
      <c r="O11896" s="4"/>
      <c r="P11896" s="4"/>
      <c r="V11896" s="4"/>
      <c r="W11896" s="4"/>
      <c r="AG11896" s="9"/>
      <c r="AT11896" s="4"/>
      <c r="AU11896" s="4"/>
      <c r="BA11896" s="4"/>
      <c r="BB11896" s="4"/>
    </row>
    <row r="11897" spans="15:54" x14ac:dyDescent="0.4">
      <c r="O11897" s="4"/>
      <c r="P11897" s="4"/>
      <c r="V11897" s="4"/>
      <c r="W11897" s="4"/>
      <c r="AG11897" s="9"/>
      <c r="AT11897" s="4"/>
      <c r="AU11897" s="4"/>
      <c r="BA11897" s="4"/>
      <c r="BB11897" s="4"/>
    </row>
    <row r="11898" spans="15:54" x14ac:dyDescent="0.4">
      <c r="O11898" s="4"/>
      <c r="P11898" s="4"/>
      <c r="V11898" s="4"/>
      <c r="W11898" s="4"/>
      <c r="AG11898" s="9"/>
      <c r="AT11898" s="4"/>
      <c r="AU11898" s="4"/>
      <c r="BA11898" s="4"/>
      <c r="BB11898" s="4"/>
    </row>
    <row r="11899" spans="15:54" x14ac:dyDescent="0.4">
      <c r="O11899" s="4"/>
      <c r="P11899" s="4"/>
      <c r="V11899" s="4"/>
      <c r="W11899" s="4"/>
      <c r="AG11899" s="9"/>
      <c r="AT11899" s="4"/>
      <c r="AU11899" s="4"/>
      <c r="BA11899" s="4"/>
      <c r="BB11899" s="4"/>
    </row>
    <row r="11900" spans="15:54" x14ac:dyDescent="0.4">
      <c r="O11900" s="4"/>
      <c r="P11900" s="4"/>
      <c r="V11900" s="4"/>
      <c r="W11900" s="4"/>
      <c r="AG11900" s="9"/>
      <c r="AT11900" s="4"/>
      <c r="AU11900" s="4"/>
      <c r="BA11900" s="4"/>
      <c r="BB11900" s="4"/>
    </row>
    <row r="11901" spans="15:54" x14ac:dyDescent="0.4">
      <c r="O11901" s="4"/>
      <c r="P11901" s="4"/>
      <c r="V11901" s="4"/>
      <c r="W11901" s="4"/>
      <c r="AG11901" s="9"/>
      <c r="AT11901" s="4"/>
      <c r="AU11901" s="4"/>
      <c r="BA11901" s="4"/>
      <c r="BB11901" s="4"/>
    </row>
    <row r="11902" spans="15:54" x14ac:dyDescent="0.4">
      <c r="O11902" s="4"/>
      <c r="P11902" s="4"/>
      <c r="V11902" s="4"/>
      <c r="W11902" s="4"/>
      <c r="AG11902" s="9"/>
      <c r="AT11902" s="4"/>
      <c r="AU11902" s="4"/>
      <c r="BA11902" s="4"/>
      <c r="BB11902" s="4"/>
    </row>
    <row r="11903" spans="15:54" x14ac:dyDescent="0.4">
      <c r="O11903" s="4"/>
      <c r="P11903" s="4"/>
      <c r="V11903" s="4"/>
      <c r="W11903" s="4"/>
      <c r="AG11903" s="9"/>
      <c r="AT11903" s="4"/>
      <c r="AU11903" s="4"/>
      <c r="BA11903" s="4"/>
      <c r="BB11903" s="4"/>
    </row>
    <row r="11904" spans="15:54" x14ac:dyDescent="0.4">
      <c r="O11904" s="4"/>
      <c r="P11904" s="4"/>
      <c r="V11904" s="4"/>
      <c r="W11904" s="4"/>
      <c r="AG11904" s="9"/>
      <c r="AT11904" s="4"/>
      <c r="AU11904" s="4"/>
      <c r="BA11904" s="4"/>
      <c r="BB11904" s="4"/>
    </row>
    <row r="11905" spans="15:54" x14ac:dyDescent="0.4">
      <c r="O11905" s="4"/>
      <c r="P11905" s="4"/>
      <c r="V11905" s="4"/>
      <c r="W11905" s="4"/>
      <c r="AG11905" s="9"/>
      <c r="AT11905" s="4"/>
      <c r="AU11905" s="4"/>
      <c r="BA11905" s="4"/>
      <c r="BB11905" s="4"/>
    </row>
    <row r="11906" spans="15:54" x14ac:dyDescent="0.4">
      <c r="O11906" s="4"/>
      <c r="P11906" s="4"/>
      <c r="V11906" s="4"/>
      <c r="W11906" s="4"/>
      <c r="AG11906" s="9"/>
      <c r="AT11906" s="4"/>
      <c r="AU11906" s="4"/>
      <c r="BA11906" s="4"/>
      <c r="BB11906" s="4"/>
    </row>
    <row r="11907" spans="15:54" x14ac:dyDescent="0.4">
      <c r="O11907" s="4"/>
      <c r="P11907" s="4"/>
      <c r="V11907" s="4"/>
      <c r="W11907" s="4"/>
      <c r="AG11907" s="9"/>
      <c r="AT11907" s="4"/>
      <c r="AU11907" s="4"/>
      <c r="BA11907" s="4"/>
      <c r="BB11907" s="4"/>
    </row>
    <row r="11908" spans="15:54" x14ac:dyDescent="0.4">
      <c r="O11908" s="4"/>
      <c r="P11908" s="4"/>
      <c r="V11908" s="4"/>
      <c r="W11908" s="4"/>
      <c r="AG11908" s="9"/>
      <c r="AT11908" s="4"/>
      <c r="AU11908" s="4"/>
      <c r="BA11908" s="4"/>
      <c r="BB11908" s="4"/>
    </row>
    <row r="11909" spans="15:54" x14ac:dyDescent="0.4">
      <c r="O11909" s="4"/>
      <c r="P11909" s="4"/>
      <c r="V11909" s="4"/>
      <c r="W11909" s="4"/>
      <c r="AG11909" s="9"/>
      <c r="AT11909" s="4"/>
      <c r="AU11909" s="4"/>
      <c r="BA11909" s="4"/>
      <c r="BB11909" s="4"/>
    </row>
    <row r="11910" spans="15:54" x14ac:dyDescent="0.4">
      <c r="O11910" s="4"/>
      <c r="P11910" s="4"/>
      <c r="V11910" s="4"/>
      <c r="W11910" s="4"/>
      <c r="AG11910" s="9"/>
      <c r="AT11910" s="4"/>
      <c r="AU11910" s="4"/>
      <c r="BA11910" s="4"/>
      <c r="BB11910" s="4"/>
    </row>
    <row r="11911" spans="15:54" x14ac:dyDescent="0.4">
      <c r="O11911" s="4"/>
      <c r="P11911" s="4"/>
      <c r="V11911" s="4"/>
      <c r="W11911" s="4"/>
      <c r="AG11911" s="9"/>
      <c r="AT11911" s="4"/>
      <c r="AU11911" s="4"/>
      <c r="BA11911" s="4"/>
      <c r="BB11911" s="4"/>
    </row>
    <row r="11912" spans="15:54" x14ac:dyDescent="0.4">
      <c r="O11912" s="4"/>
      <c r="P11912" s="4"/>
      <c r="V11912" s="4"/>
      <c r="W11912" s="4"/>
      <c r="AG11912" s="9"/>
      <c r="AT11912" s="4"/>
      <c r="AU11912" s="4"/>
      <c r="BA11912" s="4"/>
      <c r="BB11912" s="4"/>
    </row>
    <row r="11913" spans="15:54" x14ac:dyDescent="0.4">
      <c r="O11913" s="4"/>
      <c r="P11913" s="4"/>
      <c r="V11913" s="4"/>
      <c r="W11913" s="4"/>
      <c r="AG11913" s="9"/>
      <c r="AT11913" s="4"/>
      <c r="AU11913" s="4"/>
      <c r="BA11913" s="4"/>
      <c r="BB11913" s="4"/>
    </row>
    <row r="11914" spans="15:54" x14ac:dyDescent="0.4">
      <c r="O11914" s="4"/>
      <c r="P11914" s="4"/>
      <c r="V11914" s="4"/>
      <c r="W11914" s="4"/>
      <c r="AG11914" s="9"/>
      <c r="AT11914" s="4"/>
      <c r="AU11914" s="4"/>
      <c r="BA11914" s="4"/>
      <c r="BB11914" s="4"/>
    </row>
    <row r="11915" spans="15:54" x14ac:dyDescent="0.4">
      <c r="O11915" s="4"/>
      <c r="P11915" s="4"/>
      <c r="V11915" s="4"/>
      <c r="W11915" s="4"/>
      <c r="AG11915" s="9"/>
      <c r="AT11915" s="4"/>
      <c r="AU11915" s="4"/>
      <c r="BA11915" s="4"/>
      <c r="BB11915" s="4"/>
    </row>
    <row r="11916" spans="15:54" x14ac:dyDescent="0.4">
      <c r="O11916" s="4"/>
      <c r="P11916" s="4"/>
      <c r="V11916" s="4"/>
      <c r="W11916" s="4"/>
      <c r="AG11916" s="9"/>
      <c r="AT11916" s="4"/>
      <c r="AU11916" s="4"/>
      <c r="BA11916" s="4"/>
      <c r="BB11916" s="4"/>
    </row>
    <row r="11917" spans="15:54" x14ac:dyDescent="0.4">
      <c r="O11917" s="4"/>
      <c r="P11917" s="4"/>
      <c r="V11917" s="4"/>
      <c r="W11917" s="4"/>
      <c r="AG11917" s="9"/>
      <c r="AT11917" s="4"/>
      <c r="AU11917" s="4"/>
      <c r="BA11917" s="4"/>
      <c r="BB11917" s="4"/>
    </row>
    <row r="11918" spans="15:54" x14ac:dyDescent="0.4">
      <c r="O11918" s="4"/>
      <c r="P11918" s="4"/>
      <c r="V11918" s="4"/>
      <c r="W11918" s="4"/>
      <c r="AG11918" s="9"/>
      <c r="AT11918" s="4"/>
      <c r="AU11918" s="4"/>
      <c r="BA11918" s="4"/>
      <c r="BB11918" s="4"/>
    </row>
    <row r="11919" spans="15:54" x14ac:dyDescent="0.4">
      <c r="O11919" s="4"/>
      <c r="P11919" s="4"/>
      <c r="V11919" s="4"/>
      <c r="W11919" s="4"/>
      <c r="AG11919" s="9"/>
      <c r="AT11919" s="4"/>
      <c r="AU11919" s="4"/>
      <c r="BA11919" s="4"/>
      <c r="BB11919" s="4"/>
    </row>
    <row r="11920" spans="15:54" x14ac:dyDescent="0.4">
      <c r="O11920" s="4"/>
      <c r="P11920" s="4"/>
      <c r="V11920" s="4"/>
      <c r="W11920" s="4"/>
      <c r="AG11920" s="9"/>
      <c r="AT11920" s="4"/>
      <c r="AU11920" s="4"/>
      <c r="BA11920" s="4"/>
      <c r="BB11920" s="4"/>
    </row>
    <row r="11921" spans="15:54" x14ac:dyDescent="0.4">
      <c r="O11921" s="4"/>
      <c r="P11921" s="4"/>
      <c r="V11921" s="4"/>
      <c r="W11921" s="4"/>
      <c r="AG11921" s="9"/>
      <c r="AT11921" s="4"/>
      <c r="AU11921" s="4"/>
      <c r="BA11921" s="4"/>
      <c r="BB11921" s="4"/>
    </row>
    <row r="11922" spans="15:54" x14ac:dyDescent="0.4">
      <c r="O11922" s="4"/>
      <c r="P11922" s="4"/>
      <c r="V11922" s="4"/>
      <c r="W11922" s="4"/>
      <c r="AG11922" s="9"/>
      <c r="AT11922" s="4"/>
      <c r="AU11922" s="4"/>
      <c r="BA11922" s="4"/>
      <c r="BB11922" s="4"/>
    </row>
    <row r="11923" spans="15:54" x14ac:dyDescent="0.4">
      <c r="O11923" s="4"/>
      <c r="P11923" s="4"/>
      <c r="V11923" s="4"/>
      <c r="W11923" s="4"/>
      <c r="AG11923" s="9"/>
      <c r="AT11923" s="4"/>
      <c r="AU11923" s="4"/>
      <c r="BA11923" s="4"/>
      <c r="BB11923" s="4"/>
    </row>
    <row r="11924" spans="15:54" x14ac:dyDescent="0.4">
      <c r="O11924" s="4"/>
      <c r="P11924" s="4"/>
      <c r="V11924" s="4"/>
      <c r="W11924" s="4"/>
      <c r="AG11924" s="9"/>
      <c r="AT11924" s="4"/>
      <c r="AU11924" s="4"/>
      <c r="BA11924" s="4"/>
      <c r="BB11924" s="4"/>
    </row>
    <row r="11925" spans="15:54" x14ac:dyDescent="0.4">
      <c r="O11925" s="4"/>
      <c r="P11925" s="4"/>
      <c r="V11925" s="4"/>
      <c r="W11925" s="4"/>
      <c r="AG11925" s="9"/>
      <c r="AT11925" s="4"/>
      <c r="AU11925" s="4"/>
      <c r="BA11925" s="4"/>
      <c r="BB11925" s="4"/>
    </row>
    <row r="11926" spans="15:54" x14ac:dyDescent="0.4">
      <c r="O11926" s="4"/>
      <c r="P11926" s="4"/>
      <c r="V11926" s="4"/>
      <c r="W11926" s="4"/>
      <c r="AG11926" s="9"/>
      <c r="AT11926" s="4"/>
      <c r="AU11926" s="4"/>
      <c r="BA11926" s="4"/>
      <c r="BB11926" s="4"/>
    </row>
    <row r="11927" spans="15:54" x14ac:dyDescent="0.4">
      <c r="O11927" s="4"/>
      <c r="P11927" s="4"/>
      <c r="V11927" s="4"/>
      <c r="W11927" s="4"/>
      <c r="AG11927" s="9"/>
      <c r="AT11927" s="4"/>
      <c r="AU11927" s="4"/>
      <c r="BA11927" s="4"/>
      <c r="BB11927" s="4"/>
    </row>
    <row r="11928" spans="15:54" x14ac:dyDescent="0.4">
      <c r="O11928" s="4"/>
      <c r="P11928" s="4"/>
      <c r="V11928" s="4"/>
      <c r="W11928" s="4"/>
      <c r="AG11928" s="9"/>
      <c r="AT11928" s="4"/>
      <c r="AU11928" s="4"/>
      <c r="BA11928" s="4"/>
      <c r="BB11928" s="4"/>
    </row>
    <row r="11929" spans="15:54" x14ac:dyDescent="0.4">
      <c r="O11929" s="4"/>
      <c r="P11929" s="4"/>
      <c r="V11929" s="4"/>
      <c r="W11929" s="4"/>
      <c r="AG11929" s="9"/>
      <c r="AT11929" s="4"/>
      <c r="AU11929" s="4"/>
      <c r="BA11929" s="4"/>
      <c r="BB11929" s="4"/>
    </row>
    <row r="11930" spans="15:54" x14ac:dyDescent="0.4">
      <c r="O11930" s="4"/>
      <c r="P11930" s="4"/>
      <c r="V11930" s="4"/>
      <c r="W11930" s="4"/>
      <c r="AG11930" s="9"/>
      <c r="AT11930" s="4"/>
      <c r="AU11930" s="4"/>
      <c r="BA11930" s="4"/>
      <c r="BB11930" s="4"/>
    </row>
    <row r="11931" spans="15:54" x14ac:dyDescent="0.4">
      <c r="O11931" s="4"/>
      <c r="P11931" s="4"/>
      <c r="V11931" s="4"/>
      <c r="W11931" s="4"/>
      <c r="AG11931" s="9"/>
      <c r="AT11931" s="4"/>
      <c r="AU11931" s="4"/>
      <c r="BA11931" s="4"/>
      <c r="BB11931" s="4"/>
    </row>
    <row r="11932" spans="15:54" x14ac:dyDescent="0.4">
      <c r="O11932" s="4"/>
      <c r="P11932" s="4"/>
      <c r="V11932" s="4"/>
      <c r="W11932" s="4"/>
      <c r="AG11932" s="9"/>
      <c r="AT11932" s="4"/>
      <c r="AU11932" s="4"/>
      <c r="BA11932" s="4"/>
      <c r="BB11932" s="4"/>
    </row>
    <row r="11933" spans="15:54" x14ac:dyDescent="0.4">
      <c r="O11933" s="4"/>
      <c r="P11933" s="4"/>
      <c r="V11933" s="4"/>
      <c r="W11933" s="4"/>
      <c r="AT11933" s="4"/>
      <c r="AU11933" s="4"/>
      <c r="BA11933" s="4"/>
      <c r="BB11933" s="4"/>
    </row>
    <row r="11934" spans="15:54" x14ac:dyDescent="0.4">
      <c r="O11934" s="4"/>
      <c r="P11934" s="4"/>
      <c r="V11934" s="4"/>
      <c r="W11934" s="4"/>
      <c r="AG11934" s="9"/>
      <c r="AT11934" s="4"/>
      <c r="AU11934" s="4"/>
      <c r="BA11934" s="4"/>
      <c r="BB11934" s="4"/>
    </row>
    <row r="11935" spans="15:54" x14ac:dyDescent="0.4">
      <c r="O11935" s="4"/>
      <c r="P11935" s="4"/>
      <c r="V11935" s="4"/>
      <c r="W11935" s="4"/>
      <c r="AG11935" s="9"/>
      <c r="AT11935" s="4"/>
      <c r="AU11935" s="4"/>
      <c r="BA11935" s="4"/>
      <c r="BB11935" s="4"/>
    </row>
    <row r="11936" spans="15:54" x14ac:dyDescent="0.4">
      <c r="O11936" s="4"/>
      <c r="P11936" s="4"/>
      <c r="V11936" s="4"/>
      <c r="W11936" s="4"/>
      <c r="AG11936" s="9"/>
      <c r="AT11936" s="4"/>
      <c r="AU11936" s="4"/>
      <c r="BA11936" s="4"/>
      <c r="BB11936" s="4"/>
    </row>
    <row r="11937" spans="15:54" x14ac:dyDescent="0.4">
      <c r="O11937" s="4"/>
      <c r="P11937" s="4"/>
      <c r="V11937" s="4"/>
      <c r="W11937" s="4"/>
      <c r="AG11937" s="9"/>
      <c r="AT11937" s="4"/>
      <c r="AU11937" s="4"/>
      <c r="BA11937" s="4"/>
      <c r="BB11937" s="4"/>
    </row>
    <row r="11938" spans="15:54" x14ac:dyDescent="0.4">
      <c r="O11938" s="4"/>
      <c r="P11938" s="4"/>
      <c r="V11938" s="4"/>
      <c r="W11938" s="4"/>
      <c r="AG11938" s="9"/>
      <c r="AT11938" s="4"/>
      <c r="AU11938" s="4"/>
      <c r="BA11938" s="4"/>
      <c r="BB11938" s="4"/>
    </row>
    <row r="11939" spans="15:54" x14ac:dyDescent="0.4">
      <c r="O11939" s="4"/>
      <c r="P11939" s="4"/>
      <c r="V11939" s="4"/>
      <c r="W11939" s="4"/>
      <c r="AG11939" s="9"/>
      <c r="AT11939" s="4"/>
      <c r="AU11939" s="4"/>
      <c r="BA11939" s="4"/>
      <c r="BB11939" s="4"/>
    </row>
    <row r="11940" spans="15:54" x14ac:dyDescent="0.4">
      <c r="O11940" s="4"/>
      <c r="P11940" s="4"/>
      <c r="V11940" s="4"/>
      <c r="W11940" s="4"/>
      <c r="AG11940" s="9"/>
      <c r="AT11940" s="4"/>
      <c r="AU11940" s="4"/>
      <c r="BA11940" s="4"/>
      <c r="BB11940" s="4"/>
    </row>
    <row r="11941" spans="15:54" x14ac:dyDescent="0.4">
      <c r="O11941" s="4"/>
      <c r="P11941" s="4"/>
      <c r="V11941" s="4"/>
      <c r="W11941" s="4"/>
      <c r="AG11941" s="9"/>
      <c r="AT11941" s="4"/>
      <c r="AU11941" s="4"/>
      <c r="BA11941" s="4"/>
      <c r="BB11941" s="4"/>
    </row>
    <row r="11942" spans="15:54" x14ac:dyDescent="0.4">
      <c r="O11942" s="4"/>
      <c r="P11942" s="4"/>
      <c r="V11942" s="4"/>
      <c r="W11942" s="4"/>
      <c r="AG11942" s="9"/>
      <c r="AT11942" s="4"/>
      <c r="AU11942" s="4"/>
      <c r="BA11942" s="4"/>
      <c r="BB11942" s="4"/>
    </row>
    <row r="11943" spans="15:54" x14ac:dyDescent="0.4">
      <c r="O11943" s="4"/>
      <c r="P11943" s="4"/>
      <c r="V11943" s="4"/>
      <c r="W11943" s="4"/>
      <c r="AG11943" s="9"/>
      <c r="AT11943" s="4"/>
      <c r="AU11943" s="4"/>
      <c r="BA11943" s="4"/>
      <c r="BB11943" s="4"/>
    </row>
    <row r="11944" spans="15:54" x14ac:dyDescent="0.4">
      <c r="O11944" s="4"/>
      <c r="P11944" s="4"/>
      <c r="V11944" s="4"/>
      <c r="W11944" s="4"/>
      <c r="AG11944" s="9"/>
      <c r="AT11944" s="4"/>
      <c r="AU11944" s="4"/>
      <c r="BA11944" s="4"/>
      <c r="BB11944" s="4"/>
    </row>
    <row r="11945" spans="15:54" x14ac:dyDescent="0.4">
      <c r="O11945" s="4"/>
      <c r="P11945" s="4"/>
      <c r="V11945" s="4"/>
      <c r="W11945" s="4"/>
      <c r="AG11945" s="9"/>
      <c r="AT11945" s="4"/>
      <c r="AU11945" s="4"/>
      <c r="BA11945" s="4"/>
      <c r="BB11945" s="4"/>
    </row>
    <row r="11946" spans="15:54" x14ac:dyDescent="0.4">
      <c r="O11946" s="4"/>
      <c r="P11946" s="4"/>
      <c r="V11946" s="4"/>
      <c r="W11946" s="4"/>
      <c r="AG11946" s="9"/>
      <c r="AT11946" s="4"/>
      <c r="AU11946" s="4"/>
      <c r="BA11946" s="4"/>
      <c r="BB11946" s="4"/>
    </row>
    <row r="11947" spans="15:54" x14ac:dyDescent="0.4">
      <c r="O11947" s="4"/>
      <c r="P11947" s="4"/>
      <c r="V11947" s="4"/>
      <c r="W11947" s="4"/>
      <c r="AG11947" s="9"/>
      <c r="AT11947" s="4"/>
      <c r="AU11947" s="4"/>
      <c r="BA11947" s="4"/>
      <c r="BB11947" s="4"/>
    </row>
    <row r="11948" spans="15:54" x14ac:dyDescent="0.4">
      <c r="O11948" s="4"/>
      <c r="P11948" s="4"/>
      <c r="V11948" s="4"/>
      <c r="W11948" s="4"/>
      <c r="AG11948" s="9"/>
      <c r="AT11948" s="4"/>
      <c r="AU11948" s="4"/>
      <c r="BA11948" s="4"/>
      <c r="BB11948" s="4"/>
    </row>
    <row r="11949" spans="15:54" x14ac:dyDescent="0.4">
      <c r="O11949" s="4"/>
      <c r="P11949" s="4"/>
      <c r="V11949" s="4"/>
      <c r="W11949" s="4"/>
      <c r="AG11949" s="9"/>
      <c r="AT11949" s="4"/>
      <c r="AU11949" s="4"/>
      <c r="BA11949" s="4"/>
      <c r="BB11949" s="4"/>
    </row>
    <row r="11950" spans="15:54" x14ac:dyDescent="0.4">
      <c r="O11950" s="4"/>
      <c r="P11950" s="4"/>
      <c r="V11950" s="4"/>
      <c r="W11950" s="4"/>
      <c r="AG11950" s="9"/>
      <c r="AT11950" s="4"/>
      <c r="AU11950" s="4"/>
      <c r="BA11950" s="4"/>
      <c r="BB11950" s="4"/>
    </row>
    <row r="11951" spans="15:54" x14ac:dyDescent="0.4">
      <c r="O11951" s="4"/>
      <c r="P11951" s="4"/>
      <c r="V11951" s="4"/>
      <c r="W11951" s="4"/>
      <c r="AG11951" s="9"/>
      <c r="AT11951" s="4"/>
      <c r="AU11951" s="4"/>
      <c r="BA11951" s="4"/>
      <c r="BB11951" s="4"/>
    </row>
    <row r="11952" spans="15:54" x14ac:dyDescent="0.4">
      <c r="O11952" s="4"/>
      <c r="P11952" s="4"/>
      <c r="V11952" s="4"/>
      <c r="W11952" s="4"/>
      <c r="AG11952" s="9"/>
      <c r="AT11952" s="4"/>
      <c r="AU11952" s="4"/>
      <c r="BA11952" s="4"/>
      <c r="BB11952" s="4"/>
    </row>
    <row r="11953" spans="15:54" x14ac:dyDescent="0.4">
      <c r="O11953" s="4"/>
      <c r="P11953" s="4"/>
      <c r="V11953" s="4"/>
      <c r="W11953" s="4"/>
      <c r="AT11953" s="4"/>
      <c r="AU11953" s="4"/>
      <c r="BA11953" s="4"/>
      <c r="BB11953" s="4"/>
    </row>
    <row r="11954" spans="15:54" x14ac:dyDescent="0.4">
      <c r="O11954" s="4"/>
      <c r="P11954" s="4"/>
      <c r="V11954" s="4"/>
      <c r="W11954" s="4"/>
      <c r="AG11954" s="9"/>
      <c r="AT11954" s="4"/>
      <c r="AU11954" s="4"/>
      <c r="BA11954" s="4"/>
      <c r="BB11954" s="4"/>
    </row>
    <row r="11955" spans="15:54" x14ac:dyDescent="0.4">
      <c r="O11955" s="4"/>
      <c r="P11955" s="4"/>
      <c r="V11955" s="4"/>
      <c r="W11955" s="4"/>
      <c r="AG11955" s="9"/>
      <c r="AT11955" s="4"/>
      <c r="AU11955" s="4"/>
      <c r="BA11955" s="4"/>
      <c r="BB11955" s="4"/>
    </row>
    <row r="11956" spans="15:54" x14ac:dyDescent="0.4">
      <c r="O11956" s="4"/>
      <c r="P11956" s="4"/>
      <c r="V11956" s="4"/>
      <c r="W11956" s="4"/>
      <c r="AG11956" s="9"/>
      <c r="AT11956" s="4"/>
      <c r="AU11956" s="4"/>
      <c r="BA11956" s="4"/>
      <c r="BB11956" s="4"/>
    </row>
    <row r="11957" spans="15:54" x14ac:dyDescent="0.4">
      <c r="O11957" s="4"/>
      <c r="P11957" s="4"/>
      <c r="V11957" s="4"/>
      <c r="W11957" s="4"/>
      <c r="AG11957" s="9"/>
      <c r="AT11957" s="4"/>
      <c r="AU11957" s="4"/>
      <c r="BA11957" s="4"/>
      <c r="BB11957" s="4"/>
    </row>
    <row r="11958" spans="15:54" x14ac:dyDescent="0.4">
      <c r="O11958" s="4"/>
      <c r="P11958" s="4"/>
      <c r="V11958" s="4"/>
      <c r="W11958" s="4"/>
      <c r="AG11958" s="9"/>
      <c r="AT11958" s="4"/>
      <c r="AU11958" s="4"/>
      <c r="BA11958" s="4"/>
      <c r="BB11958" s="4"/>
    </row>
    <row r="11959" spans="15:54" x14ac:dyDescent="0.4">
      <c r="O11959" s="4"/>
      <c r="P11959" s="4"/>
      <c r="V11959" s="4"/>
      <c r="W11959" s="4"/>
      <c r="AG11959" s="9"/>
      <c r="AT11959" s="4"/>
      <c r="AU11959" s="4"/>
      <c r="BA11959" s="4"/>
      <c r="BB11959" s="4"/>
    </row>
    <row r="11960" spans="15:54" x14ac:dyDescent="0.4">
      <c r="O11960" s="4"/>
      <c r="P11960" s="4"/>
      <c r="V11960" s="4"/>
      <c r="W11960" s="4"/>
      <c r="AG11960" s="9"/>
      <c r="AT11960" s="4"/>
      <c r="AU11960" s="4"/>
      <c r="BA11960" s="4"/>
      <c r="BB11960" s="4"/>
    </row>
    <row r="11961" spans="15:54" x14ac:dyDescent="0.4">
      <c r="O11961" s="4"/>
      <c r="P11961" s="4"/>
      <c r="V11961" s="4"/>
      <c r="W11961" s="4"/>
      <c r="AG11961" s="9"/>
      <c r="AT11961" s="4"/>
      <c r="AU11961" s="4"/>
      <c r="BA11961" s="4"/>
      <c r="BB11961" s="4"/>
    </row>
    <row r="11962" spans="15:54" x14ac:dyDescent="0.4">
      <c r="O11962" s="4"/>
      <c r="P11962" s="4"/>
      <c r="V11962" s="4"/>
      <c r="W11962" s="4"/>
      <c r="AG11962" s="9"/>
      <c r="AT11962" s="4"/>
      <c r="AU11962" s="4"/>
      <c r="BA11962" s="4"/>
      <c r="BB11962" s="4"/>
    </row>
    <row r="11963" spans="15:54" x14ac:dyDescent="0.4">
      <c r="O11963" s="4"/>
      <c r="P11963" s="4"/>
      <c r="V11963" s="4"/>
      <c r="W11963" s="4"/>
      <c r="AG11963" s="9"/>
      <c r="AT11963" s="4"/>
      <c r="AU11963" s="4"/>
      <c r="BA11963" s="4"/>
      <c r="BB11963" s="4"/>
    </row>
    <row r="11964" spans="15:54" x14ac:dyDescent="0.4">
      <c r="O11964" s="4"/>
      <c r="P11964" s="4"/>
      <c r="V11964" s="4"/>
      <c r="W11964" s="4"/>
      <c r="AG11964" s="9"/>
      <c r="AT11964" s="4"/>
      <c r="AU11964" s="4"/>
      <c r="BA11964" s="4"/>
      <c r="BB11964" s="4"/>
    </row>
    <row r="11965" spans="15:54" x14ac:dyDescent="0.4">
      <c r="O11965" s="4"/>
      <c r="P11965" s="4"/>
      <c r="V11965" s="4"/>
      <c r="W11965" s="4"/>
      <c r="AG11965" s="9"/>
      <c r="AT11965" s="4"/>
      <c r="AU11965" s="4"/>
      <c r="BA11965" s="4"/>
      <c r="BB11965" s="4"/>
    </row>
    <row r="11966" spans="15:54" x14ac:dyDescent="0.4">
      <c r="O11966" s="4"/>
      <c r="P11966" s="4"/>
      <c r="V11966" s="4"/>
      <c r="W11966" s="4"/>
      <c r="AG11966" s="9"/>
      <c r="AT11966" s="4"/>
      <c r="AU11966" s="4"/>
      <c r="BA11966" s="4"/>
      <c r="BB11966" s="4"/>
    </row>
    <row r="11967" spans="15:54" x14ac:dyDescent="0.4">
      <c r="O11967" s="4"/>
      <c r="P11967" s="4"/>
      <c r="V11967" s="4"/>
      <c r="W11967" s="4"/>
      <c r="AG11967" s="9"/>
      <c r="AT11967" s="4"/>
      <c r="AU11967" s="4"/>
      <c r="BA11967" s="4"/>
      <c r="BB11967" s="4"/>
    </row>
    <row r="11968" spans="15:54" x14ac:dyDescent="0.4">
      <c r="O11968" s="4"/>
      <c r="P11968" s="4"/>
      <c r="V11968" s="4"/>
      <c r="W11968" s="4"/>
      <c r="AG11968" s="9"/>
      <c r="AT11968" s="4"/>
      <c r="AU11968" s="4"/>
      <c r="BA11968" s="4"/>
      <c r="BB11968" s="4"/>
    </row>
    <row r="11969" spans="15:54" x14ac:dyDescent="0.4">
      <c r="O11969" s="4"/>
      <c r="P11969" s="4"/>
      <c r="V11969" s="4"/>
      <c r="W11969" s="4"/>
      <c r="AG11969" s="9"/>
      <c r="AT11969" s="4"/>
      <c r="AU11969" s="4"/>
      <c r="BA11969" s="4"/>
      <c r="BB11969" s="4"/>
    </row>
    <row r="11970" spans="15:54" x14ac:dyDescent="0.4">
      <c r="O11970" s="4"/>
      <c r="P11970" s="4"/>
      <c r="V11970" s="4"/>
      <c r="W11970" s="4"/>
      <c r="AG11970" s="9"/>
      <c r="AT11970" s="4"/>
      <c r="AU11970" s="4"/>
      <c r="BA11970" s="4"/>
      <c r="BB11970" s="4"/>
    </row>
    <row r="11971" spans="15:54" x14ac:dyDescent="0.4">
      <c r="O11971" s="4"/>
      <c r="P11971" s="4"/>
      <c r="V11971" s="4"/>
      <c r="W11971" s="4"/>
      <c r="AG11971" s="9"/>
      <c r="AT11971" s="4"/>
      <c r="AU11971" s="4"/>
      <c r="BA11971" s="4"/>
      <c r="BB11971" s="4"/>
    </row>
    <row r="11972" spans="15:54" x14ac:dyDescent="0.4">
      <c r="O11972" s="4"/>
      <c r="P11972" s="4"/>
      <c r="V11972" s="4"/>
      <c r="W11972" s="4"/>
      <c r="AG11972" s="9"/>
      <c r="AT11972" s="4"/>
      <c r="AU11972" s="4"/>
      <c r="BA11972" s="4"/>
      <c r="BB11972" s="4"/>
    </row>
    <row r="11973" spans="15:54" x14ac:dyDescent="0.4">
      <c r="O11973" s="4"/>
      <c r="P11973" s="4"/>
      <c r="V11973" s="4"/>
      <c r="W11973" s="4"/>
      <c r="AG11973" s="9"/>
      <c r="AT11973" s="4"/>
      <c r="AU11973" s="4"/>
      <c r="BA11973" s="4"/>
      <c r="BB11973" s="4"/>
    </row>
    <row r="11974" spans="15:54" x14ac:dyDescent="0.4">
      <c r="O11974" s="4"/>
      <c r="P11974" s="4"/>
      <c r="V11974" s="4"/>
      <c r="W11974" s="4"/>
      <c r="AG11974" s="9"/>
      <c r="AT11974" s="4"/>
      <c r="AU11974" s="4"/>
      <c r="BA11974" s="4"/>
      <c r="BB11974" s="4"/>
    </row>
    <row r="11975" spans="15:54" x14ac:dyDescent="0.4">
      <c r="O11975" s="4"/>
      <c r="P11975" s="4"/>
      <c r="V11975" s="4"/>
      <c r="W11975" s="4"/>
      <c r="AG11975" s="9"/>
      <c r="AT11975" s="4"/>
      <c r="AU11975" s="4"/>
      <c r="BA11975" s="4"/>
      <c r="BB11975" s="4"/>
    </row>
    <row r="11976" spans="15:54" x14ac:dyDescent="0.4">
      <c r="O11976" s="4"/>
      <c r="P11976" s="4"/>
      <c r="V11976" s="4"/>
      <c r="W11976" s="4"/>
      <c r="AG11976" s="9"/>
      <c r="AT11976" s="4"/>
      <c r="AU11976" s="4"/>
      <c r="BA11976" s="4"/>
      <c r="BB11976" s="4"/>
    </row>
    <row r="11977" spans="15:54" x14ac:dyDescent="0.4">
      <c r="O11977" s="4"/>
      <c r="P11977" s="4"/>
      <c r="V11977" s="4"/>
      <c r="W11977" s="4"/>
      <c r="AG11977" s="9"/>
      <c r="AT11977" s="4"/>
      <c r="AU11977" s="4"/>
      <c r="BA11977" s="4"/>
      <c r="BB11977" s="4"/>
    </row>
    <row r="11978" spans="15:54" x14ac:dyDescent="0.4">
      <c r="O11978" s="4"/>
      <c r="P11978" s="4"/>
      <c r="V11978" s="4"/>
      <c r="W11978" s="4"/>
      <c r="AG11978" s="9"/>
      <c r="AT11978" s="4"/>
      <c r="AU11978" s="4"/>
      <c r="BA11978" s="4"/>
      <c r="BB11978" s="4"/>
    </row>
    <row r="11979" spans="15:54" x14ac:dyDescent="0.4">
      <c r="O11979" s="4"/>
      <c r="P11979" s="4"/>
      <c r="V11979" s="4"/>
      <c r="W11979" s="4"/>
      <c r="AG11979" s="9"/>
      <c r="AT11979" s="4"/>
      <c r="AU11979" s="4"/>
      <c r="BA11979" s="4"/>
      <c r="BB11979" s="4"/>
    </row>
    <row r="11980" spans="15:54" x14ac:dyDescent="0.4">
      <c r="O11980" s="4"/>
      <c r="P11980" s="4"/>
      <c r="V11980" s="4"/>
      <c r="W11980" s="4"/>
      <c r="AG11980" s="9"/>
      <c r="AT11980" s="4"/>
      <c r="AU11980" s="4"/>
      <c r="BA11980" s="4"/>
      <c r="BB11980" s="4"/>
    </row>
    <row r="11981" spans="15:54" x14ac:dyDescent="0.4">
      <c r="O11981" s="4"/>
      <c r="P11981" s="4"/>
      <c r="V11981" s="4"/>
      <c r="W11981" s="4"/>
      <c r="AG11981" s="9"/>
      <c r="AT11981" s="4"/>
      <c r="AU11981" s="4"/>
      <c r="BA11981" s="4"/>
      <c r="BB11981" s="4"/>
    </row>
    <row r="11982" spans="15:54" x14ac:dyDescent="0.4">
      <c r="O11982" s="4"/>
      <c r="P11982" s="4"/>
      <c r="V11982" s="4"/>
      <c r="W11982" s="4"/>
      <c r="AG11982" s="9"/>
      <c r="AT11982" s="4"/>
      <c r="AU11982" s="4"/>
      <c r="BA11982" s="4"/>
      <c r="BB11982" s="4"/>
    </row>
    <row r="11983" spans="15:54" x14ac:dyDescent="0.4">
      <c r="O11983" s="4"/>
      <c r="P11983" s="4"/>
      <c r="V11983" s="4"/>
      <c r="W11983" s="4"/>
      <c r="AG11983" s="9"/>
      <c r="AT11983" s="4"/>
      <c r="AU11983" s="4"/>
      <c r="BA11983" s="4"/>
      <c r="BB11983" s="4"/>
    </row>
    <row r="11984" spans="15:54" x14ac:dyDescent="0.4">
      <c r="O11984" s="4"/>
      <c r="P11984" s="4"/>
      <c r="V11984" s="4"/>
      <c r="W11984" s="4"/>
      <c r="AG11984" s="9"/>
      <c r="AT11984" s="4"/>
      <c r="AU11984" s="4"/>
      <c r="BA11984" s="4"/>
      <c r="BB11984" s="4"/>
    </row>
    <row r="11985" spans="15:54" x14ac:dyDescent="0.4">
      <c r="O11985" s="4"/>
      <c r="P11985" s="4"/>
      <c r="V11985" s="4"/>
      <c r="W11985" s="4"/>
      <c r="AG11985" s="9"/>
      <c r="AT11985" s="4"/>
      <c r="AU11985" s="4"/>
      <c r="BA11985" s="4"/>
      <c r="BB11985" s="4"/>
    </row>
    <row r="11986" spans="15:54" x14ac:dyDescent="0.4">
      <c r="O11986" s="4"/>
      <c r="P11986" s="4"/>
      <c r="V11986" s="4"/>
      <c r="W11986" s="4"/>
      <c r="AG11986" s="9"/>
      <c r="AT11986" s="4"/>
      <c r="AU11986" s="4"/>
      <c r="BA11986" s="4"/>
      <c r="BB11986" s="4"/>
    </row>
    <row r="11987" spans="15:54" x14ac:dyDescent="0.4">
      <c r="O11987" s="4"/>
      <c r="P11987" s="4"/>
      <c r="V11987" s="4"/>
      <c r="W11987" s="4"/>
      <c r="AG11987" s="9"/>
      <c r="AT11987" s="4"/>
      <c r="AU11987" s="4"/>
      <c r="BA11987" s="4"/>
      <c r="BB11987" s="4"/>
    </row>
    <row r="11988" spans="15:54" x14ac:dyDescent="0.4">
      <c r="O11988" s="4"/>
      <c r="P11988" s="4"/>
      <c r="V11988" s="4"/>
      <c r="W11988" s="4"/>
      <c r="AG11988" s="9"/>
      <c r="AT11988" s="4"/>
      <c r="AU11988" s="4"/>
      <c r="BA11988" s="4"/>
      <c r="BB11988" s="4"/>
    </row>
    <row r="11989" spans="15:54" x14ac:dyDescent="0.4">
      <c r="O11989" s="4"/>
      <c r="P11989" s="4"/>
      <c r="V11989" s="4"/>
      <c r="W11989" s="4"/>
      <c r="AG11989" s="9"/>
      <c r="AT11989" s="4"/>
      <c r="AU11989" s="4"/>
      <c r="BA11989" s="4"/>
      <c r="BB11989" s="4"/>
    </row>
    <row r="11990" spans="15:54" x14ac:dyDescent="0.4">
      <c r="O11990" s="4"/>
      <c r="P11990" s="4"/>
      <c r="V11990" s="4"/>
      <c r="W11990" s="4"/>
      <c r="AG11990" s="9"/>
      <c r="AT11990" s="4"/>
      <c r="AU11990" s="4"/>
      <c r="BA11990" s="4"/>
      <c r="BB11990" s="4"/>
    </row>
    <row r="11991" spans="15:54" x14ac:dyDescent="0.4">
      <c r="O11991" s="4"/>
      <c r="P11991" s="4"/>
      <c r="V11991" s="4"/>
      <c r="W11991" s="4"/>
      <c r="AG11991" s="9"/>
      <c r="AT11991" s="4"/>
      <c r="AU11991" s="4"/>
      <c r="BA11991" s="4"/>
      <c r="BB11991" s="4"/>
    </row>
    <row r="11992" spans="15:54" x14ac:dyDescent="0.4">
      <c r="O11992" s="4"/>
      <c r="P11992" s="4"/>
      <c r="V11992" s="4"/>
      <c r="W11992" s="4"/>
      <c r="AG11992" s="9"/>
      <c r="AT11992" s="4"/>
      <c r="AU11992" s="4"/>
      <c r="BA11992" s="4"/>
      <c r="BB11992" s="4"/>
    </row>
    <row r="11993" spans="15:54" x14ac:dyDescent="0.4">
      <c r="O11993" s="4"/>
      <c r="P11993" s="4"/>
      <c r="V11993" s="4"/>
      <c r="W11993" s="4"/>
      <c r="AG11993" s="9"/>
      <c r="AT11993" s="4"/>
      <c r="AU11993" s="4"/>
      <c r="BA11993" s="4"/>
      <c r="BB11993" s="4"/>
    </row>
    <row r="11994" spans="15:54" x14ac:dyDescent="0.4">
      <c r="O11994" s="4"/>
      <c r="P11994" s="4"/>
      <c r="V11994" s="4"/>
      <c r="W11994" s="4"/>
      <c r="AG11994" s="9"/>
      <c r="AT11994" s="4"/>
      <c r="AU11994" s="4"/>
      <c r="BA11994" s="4"/>
      <c r="BB11994" s="4"/>
    </row>
    <row r="11995" spans="15:54" x14ac:dyDescent="0.4">
      <c r="O11995" s="4"/>
      <c r="P11995" s="4"/>
      <c r="V11995" s="4"/>
      <c r="W11995" s="4"/>
      <c r="AG11995" s="9"/>
      <c r="AT11995" s="4"/>
      <c r="AU11995" s="4"/>
      <c r="BA11995" s="4"/>
      <c r="BB11995" s="4"/>
    </row>
    <row r="11996" spans="15:54" x14ac:dyDescent="0.4">
      <c r="O11996" s="4"/>
      <c r="P11996" s="4"/>
      <c r="V11996" s="4"/>
      <c r="W11996" s="4"/>
      <c r="AG11996" s="9"/>
      <c r="AT11996" s="4"/>
      <c r="AU11996" s="4"/>
      <c r="BA11996" s="4"/>
      <c r="BB11996" s="4"/>
    </row>
    <row r="11997" spans="15:54" x14ac:dyDescent="0.4">
      <c r="O11997" s="4"/>
      <c r="P11997" s="4"/>
      <c r="V11997" s="4"/>
      <c r="W11997" s="4"/>
      <c r="AG11997" s="9"/>
      <c r="AT11997" s="4"/>
      <c r="AU11997" s="4"/>
      <c r="BA11997" s="4"/>
      <c r="BB11997" s="4"/>
    </row>
    <row r="11998" spans="15:54" x14ac:dyDescent="0.4">
      <c r="O11998" s="4"/>
      <c r="P11998" s="4"/>
      <c r="V11998" s="4"/>
      <c r="W11998" s="4"/>
      <c r="AG11998" s="9"/>
      <c r="AT11998" s="4"/>
      <c r="AU11998" s="4"/>
      <c r="BA11998" s="4"/>
      <c r="BB11998" s="4"/>
    </row>
    <row r="11999" spans="15:54" x14ac:dyDescent="0.4">
      <c r="O11999" s="4"/>
      <c r="P11999" s="4"/>
      <c r="V11999" s="4"/>
      <c r="W11999" s="4"/>
      <c r="AG11999" s="9"/>
      <c r="AT11999" s="4"/>
      <c r="AU11999" s="4"/>
      <c r="BA11999" s="4"/>
      <c r="BB11999" s="4"/>
    </row>
    <row r="12000" spans="15:54" x14ac:dyDescent="0.4">
      <c r="O12000" s="4"/>
      <c r="P12000" s="4"/>
      <c r="V12000" s="4"/>
      <c r="W12000" s="4"/>
      <c r="AG12000" s="9"/>
      <c r="AT12000" s="4"/>
      <c r="AU12000" s="4"/>
      <c r="BA12000" s="4"/>
      <c r="BB12000" s="4"/>
    </row>
    <row r="12001" spans="15:54" x14ac:dyDescent="0.4">
      <c r="O12001" s="4"/>
      <c r="P12001" s="4"/>
      <c r="V12001" s="4"/>
      <c r="W12001" s="4"/>
      <c r="AG12001" s="9"/>
      <c r="AT12001" s="4"/>
      <c r="AU12001" s="4"/>
      <c r="BA12001" s="4"/>
      <c r="BB12001" s="4"/>
    </row>
    <row r="12002" spans="15:54" x14ac:dyDescent="0.4">
      <c r="O12002" s="4"/>
      <c r="P12002" s="4"/>
      <c r="V12002" s="4"/>
      <c r="W12002" s="4"/>
      <c r="AG12002" s="9"/>
      <c r="AT12002" s="4"/>
      <c r="AU12002" s="4"/>
      <c r="BA12002" s="4"/>
      <c r="BB12002" s="4"/>
    </row>
    <row r="12003" spans="15:54" x14ac:dyDescent="0.4">
      <c r="O12003" s="4"/>
      <c r="P12003" s="4"/>
      <c r="V12003" s="4"/>
      <c r="W12003" s="4"/>
      <c r="AG12003" s="9"/>
      <c r="AT12003" s="4"/>
      <c r="AU12003" s="4"/>
      <c r="BA12003" s="4"/>
      <c r="BB12003" s="4"/>
    </row>
    <row r="12004" spans="15:54" x14ac:dyDescent="0.4">
      <c r="O12004" s="4"/>
      <c r="P12004" s="4"/>
      <c r="V12004" s="4"/>
      <c r="W12004" s="4"/>
      <c r="AG12004" s="9"/>
      <c r="AT12004" s="4"/>
      <c r="AU12004" s="4"/>
      <c r="BA12004" s="4"/>
      <c r="BB12004" s="4"/>
    </row>
    <row r="12005" spans="15:54" x14ac:dyDescent="0.4">
      <c r="O12005" s="4"/>
      <c r="P12005" s="4"/>
      <c r="V12005" s="4"/>
      <c r="W12005" s="4"/>
      <c r="AG12005" s="9"/>
      <c r="AT12005" s="4"/>
      <c r="AU12005" s="4"/>
      <c r="BA12005" s="4"/>
      <c r="BB12005" s="4"/>
    </row>
    <row r="12006" spans="15:54" x14ac:dyDescent="0.4">
      <c r="O12006" s="4"/>
      <c r="P12006" s="4"/>
      <c r="V12006" s="4"/>
      <c r="W12006" s="4"/>
      <c r="AG12006" s="9"/>
      <c r="AT12006" s="4"/>
      <c r="AU12006" s="4"/>
      <c r="BA12006" s="4"/>
      <c r="BB12006" s="4"/>
    </row>
    <row r="12007" spans="15:54" x14ac:dyDescent="0.4">
      <c r="O12007" s="4"/>
      <c r="P12007" s="4"/>
      <c r="V12007" s="4"/>
      <c r="W12007" s="4"/>
      <c r="AG12007" s="9"/>
      <c r="AT12007" s="4"/>
      <c r="AU12007" s="4"/>
      <c r="BA12007" s="4"/>
      <c r="BB12007" s="4"/>
    </row>
    <row r="12008" spans="15:54" x14ac:dyDescent="0.4">
      <c r="O12008" s="4"/>
      <c r="P12008" s="4"/>
      <c r="V12008" s="4"/>
      <c r="W12008" s="4"/>
      <c r="AG12008" s="9"/>
      <c r="AT12008" s="4"/>
      <c r="AU12008" s="4"/>
      <c r="BA12008" s="4"/>
      <c r="BB12008" s="4"/>
    </row>
    <row r="12009" spans="15:54" x14ac:dyDescent="0.4">
      <c r="O12009" s="4"/>
      <c r="P12009" s="4"/>
      <c r="V12009" s="4"/>
      <c r="W12009" s="4"/>
      <c r="AG12009" s="9"/>
      <c r="AT12009" s="4"/>
      <c r="AU12009" s="4"/>
      <c r="BA12009" s="4"/>
      <c r="BB12009" s="4"/>
    </row>
    <row r="12010" spans="15:54" x14ac:dyDescent="0.4">
      <c r="O12010" s="4"/>
      <c r="P12010" s="4"/>
      <c r="V12010" s="4"/>
      <c r="W12010" s="4"/>
      <c r="AG12010" s="9"/>
      <c r="AT12010" s="4"/>
      <c r="AU12010" s="4"/>
      <c r="BA12010" s="4"/>
      <c r="BB12010" s="4"/>
    </row>
    <row r="12011" spans="15:54" x14ac:dyDescent="0.4">
      <c r="O12011" s="4"/>
      <c r="P12011" s="4"/>
      <c r="V12011" s="4"/>
      <c r="W12011" s="4"/>
      <c r="AG12011" s="9"/>
      <c r="AT12011" s="4"/>
      <c r="AU12011" s="4"/>
      <c r="BA12011" s="4"/>
      <c r="BB12011" s="4"/>
    </row>
    <row r="12012" spans="15:54" x14ac:dyDescent="0.4">
      <c r="O12012" s="4"/>
      <c r="P12012" s="4"/>
      <c r="V12012" s="4"/>
      <c r="W12012" s="4"/>
      <c r="AG12012" s="9"/>
      <c r="AT12012" s="4"/>
      <c r="AU12012" s="4"/>
      <c r="BA12012" s="4"/>
      <c r="BB12012" s="4"/>
    </row>
    <row r="12013" spans="15:54" x14ac:dyDescent="0.4">
      <c r="O12013" s="4"/>
      <c r="P12013" s="4"/>
      <c r="V12013" s="4"/>
      <c r="W12013" s="4"/>
      <c r="AG12013" s="9"/>
      <c r="AT12013" s="4"/>
      <c r="AU12013" s="4"/>
      <c r="BA12013" s="4"/>
      <c r="BB12013" s="4"/>
    </row>
    <row r="12014" spans="15:54" x14ac:dyDescent="0.4">
      <c r="O12014" s="4"/>
      <c r="P12014" s="4"/>
      <c r="V12014" s="4"/>
      <c r="W12014" s="4"/>
      <c r="AT12014" s="4"/>
      <c r="AU12014" s="4"/>
      <c r="BA12014" s="4"/>
      <c r="BB12014" s="4"/>
    </row>
    <row r="12015" spans="15:54" x14ac:dyDescent="0.4">
      <c r="O12015" s="4"/>
      <c r="P12015" s="4"/>
      <c r="V12015" s="4"/>
      <c r="W12015" s="4"/>
      <c r="AG12015" s="9"/>
      <c r="AT12015" s="4"/>
      <c r="AU12015" s="4"/>
      <c r="BA12015" s="4"/>
      <c r="BB12015" s="4"/>
    </row>
    <row r="12016" spans="15:54" x14ac:dyDescent="0.4">
      <c r="O12016" s="4"/>
      <c r="P12016" s="4"/>
      <c r="V12016" s="4"/>
      <c r="W12016" s="4"/>
      <c r="AG12016" s="9"/>
      <c r="AT12016" s="4"/>
      <c r="AU12016" s="4"/>
      <c r="BA12016" s="4"/>
      <c r="BB12016" s="4"/>
    </row>
    <row r="12017" spans="15:54" x14ac:dyDescent="0.4">
      <c r="O12017" s="4"/>
      <c r="P12017" s="4"/>
      <c r="V12017" s="4"/>
      <c r="W12017" s="4"/>
      <c r="AG12017" s="9"/>
      <c r="AT12017" s="4"/>
      <c r="AU12017" s="4"/>
      <c r="BA12017" s="4"/>
      <c r="BB12017" s="4"/>
    </row>
    <row r="12018" spans="15:54" x14ac:dyDescent="0.4">
      <c r="O12018" s="4"/>
      <c r="P12018" s="4"/>
      <c r="V12018" s="4"/>
      <c r="W12018" s="4"/>
      <c r="AG12018" s="9"/>
      <c r="AT12018" s="4"/>
      <c r="AU12018" s="4"/>
      <c r="BA12018" s="4"/>
      <c r="BB12018" s="4"/>
    </row>
    <row r="12019" spans="15:54" x14ac:dyDescent="0.4">
      <c r="O12019" s="4"/>
      <c r="P12019" s="4"/>
      <c r="V12019" s="4"/>
      <c r="W12019" s="4"/>
      <c r="AG12019" s="9"/>
      <c r="AT12019" s="4"/>
      <c r="AU12019" s="4"/>
      <c r="BA12019" s="4"/>
      <c r="BB12019" s="4"/>
    </row>
    <row r="12020" spans="15:54" x14ac:dyDescent="0.4">
      <c r="O12020" s="4"/>
      <c r="P12020" s="4"/>
      <c r="V12020" s="4"/>
      <c r="W12020" s="4"/>
      <c r="AG12020" s="9"/>
      <c r="AT12020" s="4"/>
      <c r="AU12020" s="4"/>
      <c r="BA12020" s="4"/>
      <c r="BB12020" s="4"/>
    </row>
    <row r="12021" spans="15:54" x14ac:dyDescent="0.4">
      <c r="O12021" s="4"/>
      <c r="P12021" s="4"/>
      <c r="V12021" s="4"/>
      <c r="W12021" s="4"/>
      <c r="AG12021" s="9"/>
      <c r="AT12021" s="4"/>
      <c r="AU12021" s="4"/>
      <c r="BA12021" s="4"/>
      <c r="BB12021" s="4"/>
    </row>
    <row r="12022" spans="15:54" x14ac:dyDescent="0.4">
      <c r="O12022" s="4"/>
      <c r="P12022" s="4"/>
      <c r="V12022" s="4"/>
      <c r="W12022" s="4"/>
      <c r="AG12022" s="9"/>
      <c r="AT12022" s="4"/>
      <c r="AU12022" s="4"/>
      <c r="BA12022" s="4"/>
      <c r="BB12022" s="4"/>
    </row>
    <row r="12023" spans="15:54" x14ac:dyDescent="0.4">
      <c r="O12023" s="4"/>
      <c r="P12023" s="4"/>
      <c r="V12023" s="4"/>
      <c r="W12023" s="4"/>
      <c r="AG12023" s="9"/>
      <c r="AT12023" s="4"/>
      <c r="AU12023" s="4"/>
      <c r="BA12023" s="4"/>
      <c r="BB12023" s="4"/>
    </row>
    <row r="12024" spans="15:54" x14ac:dyDescent="0.4">
      <c r="O12024" s="4"/>
      <c r="P12024" s="4"/>
      <c r="V12024" s="4"/>
      <c r="W12024" s="4"/>
      <c r="AG12024" s="9"/>
      <c r="AT12024" s="4"/>
      <c r="AU12024" s="4"/>
      <c r="BA12024" s="4"/>
      <c r="BB12024" s="4"/>
    </row>
    <row r="12025" spans="15:54" x14ac:dyDescent="0.4">
      <c r="O12025" s="4"/>
      <c r="P12025" s="4"/>
      <c r="V12025" s="4"/>
      <c r="W12025" s="4"/>
      <c r="AG12025" s="9"/>
      <c r="AT12025" s="4"/>
      <c r="AU12025" s="4"/>
      <c r="BA12025" s="4"/>
      <c r="BB12025" s="4"/>
    </row>
    <row r="12026" spans="15:54" x14ac:dyDescent="0.4">
      <c r="O12026" s="4"/>
      <c r="P12026" s="4"/>
      <c r="V12026" s="4"/>
      <c r="W12026" s="4"/>
      <c r="AG12026" s="9"/>
      <c r="AT12026" s="4"/>
      <c r="AU12026" s="4"/>
      <c r="BA12026" s="4"/>
      <c r="BB12026" s="4"/>
    </row>
    <row r="12027" spans="15:54" x14ac:dyDescent="0.4">
      <c r="O12027" s="4"/>
      <c r="P12027" s="4"/>
      <c r="V12027" s="4"/>
      <c r="W12027" s="4"/>
      <c r="AG12027" s="9"/>
      <c r="AT12027" s="4"/>
      <c r="AU12027" s="4"/>
      <c r="BA12027" s="4"/>
      <c r="BB12027" s="4"/>
    </row>
    <row r="12028" spans="15:54" x14ac:dyDescent="0.4">
      <c r="O12028" s="4"/>
      <c r="P12028" s="4"/>
      <c r="V12028" s="4"/>
      <c r="W12028" s="4"/>
      <c r="AG12028" s="9"/>
      <c r="AT12028" s="4"/>
      <c r="AU12028" s="4"/>
      <c r="BA12028" s="4"/>
      <c r="BB12028" s="4"/>
    </row>
    <row r="12029" spans="15:54" x14ac:dyDescent="0.4">
      <c r="O12029" s="4"/>
      <c r="P12029" s="4"/>
      <c r="V12029" s="4"/>
      <c r="W12029" s="4"/>
      <c r="AG12029" s="9"/>
      <c r="AT12029" s="4"/>
      <c r="AU12029" s="4"/>
      <c r="BA12029" s="4"/>
      <c r="BB12029" s="4"/>
    </row>
    <row r="12030" spans="15:54" x14ac:dyDescent="0.4">
      <c r="O12030" s="4"/>
      <c r="P12030" s="4"/>
      <c r="V12030" s="4"/>
      <c r="W12030" s="4"/>
      <c r="AG12030" s="9"/>
      <c r="AT12030" s="4"/>
      <c r="AU12030" s="4"/>
      <c r="BA12030" s="4"/>
      <c r="BB12030" s="4"/>
    </row>
    <row r="12031" spans="15:54" x14ac:dyDescent="0.4">
      <c r="O12031" s="4"/>
      <c r="P12031" s="4"/>
      <c r="V12031" s="4"/>
      <c r="W12031" s="4"/>
      <c r="AG12031" s="9"/>
      <c r="AT12031" s="4"/>
      <c r="AU12031" s="4"/>
      <c r="BA12031" s="4"/>
      <c r="BB12031" s="4"/>
    </row>
    <row r="12032" spans="15:54" x14ac:dyDescent="0.4">
      <c r="O12032" s="4"/>
      <c r="P12032" s="4"/>
      <c r="V12032" s="4"/>
      <c r="W12032" s="4"/>
      <c r="AG12032" s="9"/>
      <c r="AT12032" s="4"/>
      <c r="AU12032" s="4"/>
      <c r="BA12032" s="4"/>
      <c r="BB12032" s="4"/>
    </row>
    <row r="12033" spans="15:54" x14ac:dyDescent="0.4">
      <c r="O12033" s="4"/>
      <c r="P12033" s="4"/>
      <c r="V12033" s="4"/>
      <c r="W12033" s="4"/>
      <c r="AG12033" s="9"/>
      <c r="AT12033" s="4"/>
      <c r="AU12033" s="4"/>
      <c r="BA12033" s="4"/>
      <c r="BB12033" s="4"/>
    </row>
    <row r="12034" spans="15:54" x14ac:dyDescent="0.4">
      <c r="O12034" s="4"/>
      <c r="P12034" s="4"/>
      <c r="V12034" s="4"/>
      <c r="W12034" s="4"/>
      <c r="AT12034" s="4"/>
      <c r="AU12034" s="4"/>
      <c r="BA12034" s="4"/>
      <c r="BB12034" s="4"/>
    </row>
    <row r="12035" spans="15:54" x14ac:dyDescent="0.4">
      <c r="O12035" s="4"/>
      <c r="P12035" s="4"/>
      <c r="V12035" s="4"/>
      <c r="W12035" s="4"/>
      <c r="AG12035" s="9"/>
      <c r="AT12035" s="4"/>
      <c r="AU12035" s="4"/>
      <c r="BA12035" s="4"/>
      <c r="BB12035" s="4"/>
    </row>
    <row r="12036" spans="15:54" x14ac:dyDescent="0.4">
      <c r="O12036" s="4"/>
      <c r="P12036" s="4"/>
      <c r="V12036" s="4"/>
      <c r="W12036" s="4"/>
      <c r="AG12036" s="9"/>
      <c r="AT12036" s="4"/>
      <c r="AU12036" s="4"/>
      <c r="BA12036" s="4"/>
      <c r="BB12036" s="4"/>
    </row>
    <row r="12037" spans="15:54" x14ac:dyDescent="0.4">
      <c r="O12037" s="4"/>
      <c r="P12037" s="4"/>
      <c r="V12037" s="4"/>
      <c r="W12037" s="4"/>
      <c r="AG12037" s="9"/>
      <c r="AT12037" s="4"/>
      <c r="AU12037" s="4"/>
      <c r="BA12037" s="4"/>
      <c r="BB12037" s="4"/>
    </row>
    <row r="12038" spans="15:54" x14ac:dyDescent="0.4">
      <c r="O12038" s="4"/>
      <c r="P12038" s="4"/>
      <c r="V12038" s="4"/>
      <c r="W12038" s="4"/>
      <c r="AG12038" s="9"/>
      <c r="AT12038" s="4"/>
      <c r="AU12038" s="4"/>
      <c r="BA12038" s="4"/>
      <c r="BB12038" s="4"/>
    </row>
    <row r="12039" spans="15:54" x14ac:dyDescent="0.4">
      <c r="O12039" s="4"/>
      <c r="P12039" s="4"/>
      <c r="V12039" s="4"/>
      <c r="W12039" s="4"/>
      <c r="AG12039" s="9"/>
      <c r="AT12039" s="4"/>
      <c r="AU12039" s="4"/>
      <c r="BA12039" s="4"/>
      <c r="BB12039" s="4"/>
    </row>
    <row r="12040" spans="15:54" x14ac:dyDescent="0.4">
      <c r="O12040" s="4"/>
      <c r="P12040" s="4"/>
      <c r="V12040" s="4"/>
      <c r="W12040" s="4"/>
      <c r="AG12040" s="9"/>
      <c r="AT12040" s="4"/>
      <c r="AU12040" s="4"/>
      <c r="BA12040" s="4"/>
      <c r="BB12040" s="4"/>
    </row>
    <row r="12041" spans="15:54" x14ac:dyDescent="0.4">
      <c r="O12041" s="4"/>
      <c r="P12041" s="4"/>
      <c r="V12041" s="4"/>
      <c r="W12041" s="4"/>
      <c r="AG12041" s="9"/>
      <c r="AT12041" s="4"/>
      <c r="AU12041" s="4"/>
      <c r="BA12041" s="4"/>
      <c r="BB12041" s="4"/>
    </row>
    <row r="12042" spans="15:54" x14ac:dyDescent="0.4">
      <c r="O12042" s="4"/>
      <c r="P12042" s="4"/>
      <c r="V12042" s="4"/>
      <c r="W12042" s="4"/>
      <c r="AG12042" s="9"/>
      <c r="AT12042" s="4"/>
      <c r="AU12042" s="4"/>
      <c r="BA12042" s="4"/>
      <c r="BB12042" s="4"/>
    </row>
    <row r="12043" spans="15:54" x14ac:dyDescent="0.4">
      <c r="O12043" s="4"/>
      <c r="P12043" s="4"/>
      <c r="V12043" s="4"/>
      <c r="W12043" s="4"/>
      <c r="AG12043" s="9"/>
      <c r="AT12043" s="4"/>
      <c r="AU12043" s="4"/>
      <c r="BA12043" s="4"/>
      <c r="BB12043" s="4"/>
    </row>
    <row r="12044" spans="15:54" x14ac:dyDescent="0.4">
      <c r="O12044" s="4"/>
      <c r="P12044" s="4"/>
      <c r="V12044" s="4"/>
      <c r="W12044" s="4"/>
      <c r="AG12044" s="9"/>
      <c r="AT12044" s="4"/>
      <c r="AU12044" s="4"/>
      <c r="BA12044" s="4"/>
      <c r="BB12044" s="4"/>
    </row>
    <row r="12045" spans="15:54" x14ac:dyDescent="0.4">
      <c r="O12045" s="4"/>
      <c r="P12045" s="4"/>
      <c r="V12045" s="4"/>
      <c r="W12045" s="4"/>
      <c r="AG12045" s="9"/>
      <c r="AT12045" s="4"/>
      <c r="AU12045" s="4"/>
      <c r="BA12045" s="4"/>
      <c r="BB12045" s="4"/>
    </row>
    <row r="12046" spans="15:54" x14ac:dyDescent="0.4">
      <c r="O12046" s="4"/>
      <c r="P12046" s="4"/>
      <c r="V12046" s="4"/>
      <c r="W12046" s="4"/>
      <c r="AG12046" s="9"/>
      <c r="AT12046" s="4"/>
      <c r="AU12046" s="4"/>
      <c r="BA12046" s="4"/>
      <c r="BB12046" s="4"/>
    </row>
    <row r="12047" spans="15:54" x14ac:dyDescent="0.4">
      <c r="O12047" s="4"/>
      <c r="P12047" s="4"/>
      <c r="V12047" s="4"/>
      <c r="W12047" s="4"/>
      <c r="AG12047" s="9"/>
      <c r="AT12047" s="4"/>
      <c r="AU12047" s="4"/>
      <c r="BA12047" s="4"/>
      <c r="BB12047" s="4"/>
    </row>
    <row r="12048" spans="15:54" x14ac:dyDescent="0.4">
      <c r="O12048" s="4"/>
      <c r="P12048" s="4"/>
      <c r="V12048" s="4"/>
      <c r="W12048" s="4"/>
      <c r="AG12048" s="9"/>
      <c r="AT12048" s="4"/>
      <c r="AU12048" s="4"/>
      <c r="BA12048" s="4"/>
      <c r="BB12048" s="4"/>
    </row>
    <row r="12049" spans="15:54" x14ac:dyDescent="0.4">
      <c r="O12049" s="4"/>
      <c r="P12049" s="4"/>
      <c r="V12049" s="4"/>
      <c r="W12049" s="4"/>
      <c r="AG12049" s="9"/>
      <c r="AT12049" s="4"/>
      <c r="AU12049" s="4"/>
      <c r="BA12049" s="4"/>
      <c r="BB12049" s="4"/>
    </row>
    <row r="12050" spans="15:54" x14ac:dyDescent="0.4">
      <c r="O12050" s="4"/>
      <c r="P12050" s="4"/>
      <c r="V12050" s="4"/>
      <c r="W12050" s="4"/>
      <c r="AG12050" s="9"/>
      <c r="AT12050" s="4"/>
      <c r="AU12050" s="4"/>
      <c r="BA12050" s="4"/>
      <c r="BB12050" s="4"/>
    </row>
    <row r="12051" spans="15:54" x14ac:dyDescent="0.4">
      <c r="O12051" s="4"/>
      <c r="P12051" s="4"/>
      <c r="V12051" s="4"/>
      <c r="W12051" s="4"/>
      <c r="AG12051" s="9"/>
      <c r="AT12051" s="4"/>
      <c r="AU12051" s="4"/>
      <c r="BA12051" s="4"/>
      <c r="BB12051" s="4"/>
    </row>
    <row r="12052" spans="15:54" x14ac:dyDescent="0.4">
      <c r="O12052" s="4"/>
      <c r="P12052" s="4"/>
      <c r="V12052" s="4"/>
      <c r="W12052" s="4"/>
      <c r="AG12052" s="9"/>
      <c r="AT12052" s="4"/>
      <c r="AU12052" s="4"/>
      <c r="BA12052" s="4"/>
      <c r="BB12052" s="4"/>
    </row>
    <row r="12053" spans="15:54" x14ac:dyDescent="0.4">
      <c r="O12053" s="4"/>
      <c r="P12053" s="4"/>
      <c r="V12053" s="4"/>
      <c r="W12053" s="4"/>
      <c r="AG12053" s="9"/>
      <c r="AT12053" s="4"/>
      <c r="AU12053" s="4"/>
      <c r="BA12053" s="4"/>
      <c r="BB12053" s="4"/>
    </row>
    <row r="12054" spans="15:54" x14ac:dyDescent="0.4">
      <c r="O12054" s="4"/>
      <c r="P12054" s="4"/>
      <c r="V12054" s="4"/>
      <c r="W12054" s="4"/>
      <c r="AG12054" s="9"/>
      <c r="AT12054" s="4"/>
      <c r="AU12054" s="4"/>
      <c r="BA12054" s="4"/>
      <c r="BB12054" s="4"/>
    </row>
    <row r="12055" spans="15:54" x14ac:dyDescent="0.4">
      <c r="O12055" s="4"/>
      <c r="P12055" s="4"/>
      <c r="V12055" s="4"/>
      <c r="W12055" s="4"/>
      <c r="AG12055" s="9"/>
      <c r="AT12055" s="4"/>
      <c r="AU12055" s="4"/>
      <c r="BA12055" s="4"/>
      <c r="BB12055" s="4"/>
    </row>
    <row r="12056" spans="15:54" x14ac:dyDescent="0.4">
      <c r="O12056" s="4"/>
      <c r="P12056" s="4"/>
      <c r="V12056" s="4"/>
      <c r="W12056" s="4"/>
      <c r="AG12056" s="9"/>
      <c r="AT12056" s="4"/>
      <c r="AU12056" s="4"/>
      <c r="BA12056" s="4"/>
      <c r="BB12056" s="4"/>
    </row>
    <row r="12057" spans="15:54" x14ac:dyDescent="0.4">
      <c r="O12057" s="4"/>
      <c r="P12057" s="4"/>
      <c r="V12057" s="4"/>
      <c r="W12057" s="4"/>
      <c r="AG12057" s="9"/>
      <c r="AT12057" s="4"/>
      <c r="AU12057" s="4"/>
      <c r="BA12057" s="4"/>
      <c r="BB12057" s="4"/>
    </row>
    <row r="12058" spans="15:54" x14ac:dyDescent="0.4">
      <c r="O12058" s="4"/>
      <c r="P12058" s="4"/>
      <c r="V12058" s="4"/>
      <c r="W12058" s="4"/>
      <c r="AG12058" s="9"/>
      <c r="AT12058" s="4"/>
      <c r="AU12058" s="4"/>
      <c r="BA12058" s="4"/>
      <c r="BB12058" s="4"/>
    </row>
    <row r="12059" spans="15:54" x14ac:dyDescent="0.4">
      <c r="O12059" s="4"/>
      <c r="P12059" s="4"/>
      <c r="V12059" s="4"/>
      <c r="W12059" s="4"/>
      <c r="AG12059" s="9"/>
      <c r="AT12059" s="4"/>
      <c r="AU12059" s="4"/>
      <c r="BA12059" s="4"/>
      <c r="BB12059" s="4"/>
    </row>
    <row r="12060" spans="15:54" x14ac:dyDescent="0.4">
      <c r="O12060" s="4"/>
      <c r="P12060" s="4"/>
      <c r="V12060" s="4"/>
      <c r="W12060" s="4"/>
      <c r="AG12060" s="9"/>
      <c r="AT12060" s="4"/>
      <c r="AU12060" s="4"/>
      <c r="BA12060" s="4"/>
      <c r="BB12060" s="4"/>
    </row>
    <row r="12061" spans="15:54" x14ac:dyDescent="0.4">
      <c r="O12061" s="4"/>
      <c r="P12061" s="4"/>
      <c r="V12061" s="4"/>
      <c r="W12061" s="4"/>
      <c r="AG12061" s="9"/>
      <c r="AT12061" s="4"/>
      <c r="AU12061" s="4"/>
      <c r="BA12061" s="4"/>
      <c r="BB12061" s="4"/>
    </row>
    <row r="12062" spans="15:54" x14ac:dyDescent="0.4">
      <c r="O12062" s="4"/>
      <c r="P12062" s="4"/>
      <c r="V12062" s="4"/>
      <c r="W12062" s="4"/>
      <c r="AG12062" s="9"/>
      <c r="AT12062" s="4"/>
      <c r="AU12062" s="4"/>
      <c r="BA12062" s="4"/>
      <c r="BB12062" s="4"/>
    </row>
    <row r="12063" spans="15:54" x14ac:dyDescent="0.4">
      <c r="O12063" s="4"/>
      <c r="P12063" s="4"/>
      <c r="V12063" s="4"/>
      <c r="W12063" s="4"/>
      <c r="AG12063" s="9"/>
      <c r="AT12063" s="4"/>
      <c r="AU12063" s="4"/>
      <c r="BA12063" s="4"/>
      <c r="BB12063" s="4"/>
    </row>
    <row r="12064" spans="15:54" x14ac:dyDescent="0.4">
      <c r="O12064" s="4"/>
      <c r="P12064" s="4"/>
      <c r="V12064" s="4"/>
      <c r="W12064" s="4"/>
      <c r="AG12064" s="9"/>
      <c r="AT12064" s="4"/>
      <c r="AU12064" s="4"/>
      <c r="BA12064" s="4"/>
      <c r="BB12064" s="4"/>
    </row>
    <row r="12065" spans="15:54" x14ac:dyDescent="0.4">
      <c r="O12065" s="4"/>
      <c r="P12065" s="4"/>
      <c r="V12065" s="4"/>
      <c r="W12065" s="4"/>
      <c r="AG12065" s="9"/>
      <c r="AT12065" s="4"/>
      <c r="AU12065" s="4"/>
      <c r="BA12065" s="4"/>
      <c r="BB12065" s="4"/>
    </row>
    <row r="12066" spans="15:54" x14ac:dyDescent="0.4">
      <c r="O12066" s="4"/>
      <c r="P12066" s="4"/>
      <c r="V12066" s="4"/>
      <c r="W12066" s="4"/>
      <c r="AG12066" s="9"/>
      <c r="AT12066" s="4"/>
      <c r="AU12066" s="4"/>
      <c r="BA12066" s="4"/>
      <c r="BB12066" s="4"/>
    </row>
    <row r="12067" spans="15:54" x14ac:dyDescent="0.4">
      <c r="O12067" s="4"/>
      <c r="P12067" s="4"/>
      <c r="V12067" s="4"/>
      <c r="W12067" s="4"/>
      <c r="AG12067" s="9"/>
      <c r="AT12067" s="4"/>
      <c r="AU12067" s="4"/>
      <c r="BA12067" s="4"/>
      <c r="BB12067" s="4"/>
    </row>
    <row r="12068" spans="15:54" x14ac:dyDescent="0.4">
      <c r="O12068" s="4"/>
      <c r="P12068" s="4"/>
      <c r="V12068" s="4"/>
      <c r="W12068" s="4"/>
      <c r="AG12068" s="9"/>
      <c r="AT12068" s="4"/>
      <c r="AU12068" s="4"/>
      <c r="BA12068" s="4"/>
      <c r="BB12068" s="4"/>
    </row>
    <row r="12069" spans="15:54" x14ac:dyDescent="0.4">
      <c r="O12069" s="4"/>
      <c r="P12069" s="4"/>
      <c r="V12069" s="4"/>
      <c r="W12069" s="4"/>
      <c r="AG12069" s="9"/>
      <c r="AT12069" s="4"/>
      <c r="AU12069" s="4"/>
      <c r="BA12069" s="4"/>
      <c r="BB12069" s="4"/>
    </row>
    <row r="12070" spans="15:54" x14ac:dyDescent="0.4">
      <c r="O12070" s="4"/>
      <c r="P12070" s="4"/>
      <c r="V12070" s="4"/>
      <c r="W12070" s="4"/>
      <c r="AG12070" s="9"/>
      <c r="AT12070" s="4"/>
      <c r="AU12070" s="4"/>
      <c r="BA12070" s="4"/>
      <c r="BB12070" s="4"/>
    </row>
    <row r="12071" spans="15:54" x14ac:dyDescent="0.4">
      <c r="O12071" s="4"/>
      <c r="P12071" s="4"/>
      <c r="V12071" s="4"/>
      <c r="W12071" s="4"/>
      <c r="AG12071" s="9"/>
      <c r="AT12071" s="4"/>
      <c r="AU12071" s="4"/>
      <c r="BA12071" s="4"/>
      <c r="BB12071" s="4"/>
    </row>
    <row r="12072" spans="15:54" x14ac:dyDescent="0.4">
      <c r="O12072" s="4"/>
      <c r="P12072" s="4"/>
      <c r="V12072" s="4"/>
      <c r="W12072" s="4"/>
      <c r="AG12072" s="9"/>
      <c r="AT12072" s="4"/>
      <c r="AU12072" s="4"/>
      <c r="BA12072" s="4"/>
      <c r="BB12072" s="4"/>
    </row>
    <row r="12073" spans="15:54" x14ac:dyDescent="0.4">
      <c r="O12073" s="4"/>
      <c r="P12073" s="4"/>
      <c r="V12073" s="4"/>
      <c r="W12073" s="4"/>
      <c r="AG12073" s="9"/>
      <c r="AT12073" s="4"/>
      <c r="AU12073" s="4"/>
      <c r="BA12073" s="4"/>
      <c r="BB12073" s="4"/>
    </row>
    <row r="12074" spans="15:54" x14ac:dyDescent="0.4">
      <c r="O12074" s="4"/>
      <c r="P12074" s="4"/>
      <c r="V12074" s="4"/>
      <c r="W12074" s="4"/>
      <c r="AG12074" s="9"/>
      <c r="AT12074" s="4"/>
      <c r="AU12074" s="4"/>
      <c r="BA12074" s="4"/>
      <c r="BB12074" s="4"/>
    </row>
    <row r="12075" spans="15:54" x14ac:dyDescent="0.4">
      <c r="O12075" s="4"/>
      <c r="P12075" s="4"/>
      <c r="V12075" s="4"/>
      <c r="W12075" s="4"/>
      <c r="AG12075" s="9"/>
      <c r="AT12075" s="4"/>
      <c r="AU12075" s="4"/>
      <c r="BA12075" s="4"/>
      <c r="BB12075" s="4"/>
    </row>
    <row r="12076" spans="15:54" x14ac:dyDescent="0.4">
      <c r="O12076" s="4"/>
      <c r="P12076" s="4"/>
      <c r="V12076" s="4"/>
      <c r="W12076" s="4"/>
      <c r="AG12076" s="9"/>
      <c r="AT12076" s="4"/>
      <c r="AU12076" s="4"/>
      <c r="BA12076" s="4"/>
      <c r="BB12076" s="4"/>
    </row>
    <row r="12077" spans="15:54" x14ac:dyDescent="0.4">
      <c r="O12077" s="4"/>
      <c r="P12077" s="4"/>
      <c r="V12077" s="4"/>
      <c r="W12077" s="4"/>
      <c r="AG12077" s="9"/>
      <c r="AT12077" s="4"/>
      <c r="AU12077" s="4"/>
      <c r="BA12077" s="4"/>
      <c r="BB12077" s="4"/>
    </row>
    <row r="12078" spans="15:54" x14ac:dyDescent="0.4">
      <c r="O12078" s="4"/>
      <c r="P12078" s="4"/>
      <c r="V12078" s="4"/>
      <c r="W12078" s="4"/>
      <c r="AG12078" s="9"/>
      <c r="AT12078" s="4"/>
      <c r="AU12078" s="4"/>
      <c r="BA12078" s="4"/>
      <c r="BB12078" s="4"/>
    </row>
    <row r="12079" spans="15:54" x14ac:dyDescent="0.4">
      <c r="O12079" s="4"/>
      <c r="P12079" s="4"/>
      <c r="V12079" s="4"/>
      <c r="W12079" s="4"/>
      <c r="AG12079" s="9"/>
      <c r="AT12079" s="4"/>
      <c r="AU12079" s="4"/>
      <c r="BA12079" s="4"/>
      <c r="BB12079" s="4"/>
    </row>
    <row r="12080" spans="15:54" x14ac:dyDescent="0.4">
      <c r="O12080" s="4"/>
      <c r="P12080" s="4"/>
      <c r="V12080" s="4"/>
      <c r="W12080" s="4"/>
      <c r="AG12080" s="9"/>
      <c r="AT12080" s="4"/>
      <c r="AU12080" s="4"/>
      <c r="BA12080" s="4"/>
      <c r="BB12080" s="4"/>
    </row>
    <row r="12081" spans="15:54" x14ac:dyDescent="0.4">
      <c r="O12081" s="4"/>
      <c r="P12081" s="4"/>
      <c r="V12081" s="4"/>
      <c r="W12081" s="4"/>
      <c r="AG12081" s="9"/>
      <c r="AT12081" s="4"/>
      <c r="AU12081" s="4"/>
      <c r="BA12081" s="4"/>
      <c r="BB12081" s="4"/>
    </row>
    <row r="12082" spans="15:54" x14ac:dyDescent="0.4">
      <c r="O12082" s="4"/>
      <c r="P12082" s="4"/>
      <c r="V12082" s="4"/>
      <c r="W12082" s="4"/>
      <c r="AG12082" s="9"/>
      <c r="AT12082" s="4"/>
      <c r="AU12082" s="4"/>
      <c r="BA12082" s="4"/>
      <c r="BB12082" s="4"/>
    </row>
    <row r="12083" spans="15:54" x14ac:dyDescent="0.4">
      <c r="O12083" s="4"/>
      <c r="P12083" s="4"/>
      <c r="V12083" s="4"/>
      <c r="W12083" s="4"/>
      <c r="AG12083" s="9"/>
      <c r="AT12083" s="4"/>
      <c r="AU12083" s="4"/>
      <c r="BA12083" s="4"/>
      <c r="BB12083" s="4"/>
    </row>
    <row r="12084" spans="15:54" x14ac:dyDescent="0.4">
      <c r="O12084" s="4"/>
      <c r="P12084" s="4"/>
      <c r="V12084" s="4"/>
      <c r="W12084" s="4"/>
      <c r="AG12084" s="9"/>
      <c r="AT12084" s="4"/>
      <c r="AU12084" s="4"/>
      <c r="BA12084" s="4"/>
      <c r="BB12084" s="4"/>
    </row>
    <row r="12085" spans="15:54" x14ac:dyDescent="0.4">
      <c r="O12085" s="4"/>
      <c r="P12085" s="4"/>
      <c r="V12085" s="4"/>
      <c r="W12085" s="4"/>
      <c r="AG12085" s="9"/>
      <c r="AT12085" s="4"/>
      <c r="AU12085" s="4"/>
      <c r="BA12085" s="4"/>
      <c r="BB12085" s="4"/>
    </row>
    <row r="12086" spans="15:54" x14ac:dyDescent="0.4">
      <c r="O12086" s="4"/>
      <c r="P12086" s="4"/>
      <c r="V12086" s="4"/>
      <c r="W12086" s="4"/>
      <c r="AG12086" s="9"/>
      <c r="AT12086" s="4"/>
      <c r="AU12086" s="4"/>
      <c r="BA12086" s="4"/>
      <c r="BB12086" s="4"/>
    </row>
    <row r="12087" spans="15:54" x14ac:dyDescent="0.4">
      <c r="O12087" s="4"/>
      <c r="P12087" s="4"/>
      <c r="V12087" s="4"/>
      <c r="W12087" s="4"/>
      <c r="AG12087" s="9"/>
      <c r="AT12087" s="4"/>
      <c r="AU12087" s="4"/>
      <c r="BA12087" s="4"/>
      <c r="BB12087" s="4"/>
    </row>
    <row r="12088" spans="15:54" x14ac:dyDescent="0.4">
      <c r="O12088" s="4"/>
      <c r="P12088" s="4"/>
      <c r="V12088" s="4"/>
      <c r="W12088" s="4"/>
      <c r="AG12088" s="9"/>
      <c r="AT12088" s="4"/>
      <c r="AU12088" s="4"/>
      <c r="BA12088" s="4"/>
      <c r="BB12088" s="4"/>
    </row>
    <row r="12089" spans="15:54" x14ac:dyDescent="0.4">
      <c r="O12089" s="4"/>
      <c r="P12089" s="4"/>
      <c r="V12089" s="4"/>
      <c r="W12089" s="4"/>
      <c r="AG12089" s="9"/>
      <c r="AT12089" s="4"/>
      <c r="AU12089" s="4"/>
      <c r="BA12089" s="4"/>
      <c r="BB12089" s="4"/>
    </row>
    <row r="12090" spans="15:54" x14ac:dyDescent="0.4">
      <c r="O12090" s="4"/>
      <c r="P12090" s="4"/>
      <c r="V12090" s="4"/>
      <c r="W12090" s="4"/>
      <c r="AG12090" s="9"/>
      <c r="AT12090" s="4"/>
      <c r="AU12090" s="4"/>
      <c r="BA12090" s="4"/>
      <c r="BB12090" s="4"/>
    </row>
    <row r="12091" spans="15:54" x14ac:dyDescent="0.4">
      <c r="O12091" s="4"/>
      <c r="P12091" s="4"/>
      <c r="V12091" s="4"/>
      <c r="W12091" s="4"/>
      <c r="AG12091" s="9"/>
      <c r="AT12091" s="4"/>
      <c r="AU12091" s="4"/>
      <c r="BA12091" s="4"/>
      <c r="BB12091" s="4"/>
    </row>
    <row r="12092" spans="15:54" x14ac:dyDescent="0.4">
      <c r="O12092" s="4"/>
      <c r="P12092" s="4"/>
      <c r="V12092" s="4"/>
      <c r="W12092" s="4"/>
      <c r="AG12092" s="9"/>
      <c r="AT12092" s="4"/>
      <c r="AU12092" s="4"/>
      <c r="BA12092" s="4"/>
      <c r="BB12092" s="4"/>
    </row>
    <row r="12093" spans="15:54" x14ac:dyDescent="0.4">
      <c r="O12093" s="4"/>
      <c r="P12093" s="4"/>
      <c r="V12093" s="4"/>
      <c r="W12093" s="4"/>
      <c r="AG12093" s="9"/>
      <c r="AT12093" s="4"/>
      <c r="AU12093" s="4"/>
      <c r="BA12093" s="4"/>
      <c r="BB12093" s="4"/>
    </row>
    <row r="12094" spans="15:54" x14ac:dyDescent="0.4">
      <c r="O12094" s="4"/>
      <c r="P12094" s="4"/>
      <c r="V12094" s="4"/>
      <c r="W12094" s="4"/>
      <c r="AG12094" s="9"/>
      <c r="AT12094" s="4"/>
      <c r="AU12094" s="4"/>
      <c r="BA12094" s="4"/>
      <c r="BB12094" s="4"/>
    </row>
    <row r="12095" spans="15:54" x14ac:dyDescent="0.4">
      <c r="O12095" s="4"/>
      <c r="P12095" s="4"/>
      <c r="V12095" s="4"/>
      <c r="W12095" s="4"/>
      <c r="AT12095" s="4"/>
      <c r="AU12095" s="4"/>
      <c r="BA12095" s="4"/>
      <c r="BB12095" s="4"/>
    </row>
    <row r="12096" spans="15:54" x14ac:dyDescent="0.4">
      <c r="O12096" s="4"/>
      <c r="P12096" s="4"/>
      <c r="V12096" s="4"/>
      <c r="W12096" s="4"/>
      <c r="AG12096" s="9"/>
      <c r="AT12096" s="4"/>
      <c r="AU12096" s="4"/>
      <c r="BA12096" s="4"/>
      <c r="BB12096" s="4"/>
    </row>
    <row r="12097" spans="15:54" x14ac:dyDescent="0.4">
      <c r="O12097" s="4"/>
      <c r="P12097" s="4"/>
      <c r="V12097" s="4"/>
      <c r="W12097" s="4"/>
      <c r="AG12097" s="9"/>
      <c r="AT12097" s="4"/>
      <c r="AU12097" s="4"/>
      <c r="BA12097" s="4"/>
      <c r="BB12097" s="4"/>
    </row>
    <row r="12098" spans="15:54" x14ac:dyDescent="0.4">
      <c r="O12098" s="4"/>
      <c r="P12098" s="4"/>
      <c r="V12098" s="4"/>
      <c r="W12098" s="4"/>
      <c r="AG12098" s="9"/>
      <c r="AT12098" s="4"/>
      <c r="AU12098" s="4"/>
      <c r="BA12098" s="4"/>
      <c r="BB12098" s="4"/>
    </row>
    <row r="12099" spans="15:54" x14ac:dyDescent="0.4">
      <c r="O12099" s="4"/>
      <c r="P12099" s="4"/>
      <c r="V12099" s="4"/>
      <c r="W12099" s="4"/>
      <c r="AG12099" s="9"/>
      <c r="AT12099" s="4"/>
      <c r="AU12099" s="4"/>
      <c r="BA12099" s="4"/>
      <c r="BB12099" s="4"/>
    </row>
    <row r="12100" spans="15:54" x14ac:dyDescent="0.4">
      <c r="O12100" s="4"/>
      <c r="P12100" s="4"/>
      <c r="V12100" s="4"/>
      <c r="W12100" s="4"/>
      <c r="AG12100" s="9"/>
      <c r="AT12100" s="4"/>
      <c r="AU12100" s="4"/>
      <c r="BA12100" s="4"/>
      <c r="BB12100" s="4"/>
    </row>
    <row r="12101" spans="15:54" x14ac:dyDescent="0.4">
      <c r="O12101" s="4"/>
      <c r="P12101" s="4"/>
      <c r="V12101" s="4"/>
      <c r="W12101" s="4"/>
      <c r="AG12101" s="9"/>
      <c r="AT12101" s="4"/>
      <c r="AU12101" s="4"/>
      <c r="BA12101" s="4"/>
      <c r="BB12101" s="4"/>
    </row>
    <row r="12102" spans="15:54" x14ac:dyDescent="0.4">
      <c r="O12102" s="4"/>
      <c r="P12102" s="4"/>
      <c r="V12102" s="4"/>
      <c r="W12102" s="4"/>
      <c r="AG12102" s="9"/>
      <c r="AT12102" s="4"/>
      <c r="AU12102" s="4"/>
      <c r="BA12102" s="4"/>
      <c r="BB12102" s="4"/>
    </row>
    <row r="12103" spans="15:54" x14ac:dyDescent="0.4">
      <c r="O12103" s="4"/>
      <c r="P12103" s="4"/>
      <c r="V12103" s="4"/>
      <c r="W12103" s="4"/>
      <c r="AG12103" s="9"/>
      <c r="AT12103" s="4"/>
      <c r="AU12103" s="4"/>
      <c r="BA12103" s="4"/>
      <c r="BB12103" s="4"/>
    </row>
    <row r="12104" spans="15:54" x14ac:dyDescent="0.4">
      <c r="O12104" s="4"/>
      <c r="P12104" s="4"/>
      <c r="V12104" s="4"/>
      <c r="W12104" s="4"/>
      <c r="AG12104" s="9"/>
      <c r="AT12104" s="4"/>
      <c r="AU12104" s="4"/>
      <c r="BA12104" s="4"/>
      <c r="BB12104" s="4"/>
    </row>
    <row r="12105" spans="15:54" x14ac:dyDescent="0.4">
      <c r="O12105" s="4"/>
      <c r="P12105" s="4"/>
      <c r="V12105" s="4"/>
      <c r="W12105" s="4"/>
      <c r="AG12105" s="9"/>
      <c r="AT12105" s="4"/>
      <c r="AU12105" s="4"/>
      <c r="BA12105" s="4"/>
      <c r="BB12105" s="4"/>
    </row>
    <row r="12106" spans="15:54" x14ac:dyDescent="0.4">
      <c r="O12106" s="4"/>
      <c r="P12106" s="4"/>
      <c r="V12106" s="4"/>
      <c r="W12106" s="4"/>
      <c r="AG12106" s="9"/>
      <c r="AT12106" s="4"/>
      <c r="AU12106" s="4"/>
      <c r="BA12106" s="4"/>
      <c r="BB12106" s="4"/>
    </row>
    <row r="12107" spans="15:54" x14ac:dyDescent="0.4">
      <c r="O12107" s="4"/>
      <c r="P12107" s="4"/>
      <c r="V12107" s="4"/>
      <c r="W12107" s="4"/>
      <c r="AG12107" s="9"/>
      <c r="AT12107" s="4"/>
      <c r="AU12107" s="4"/>
      <c r="BA12107" s="4"/>
      <c r="BB12107" s="4"/>
    </row>
    <row r="12108" spans="15:54" x14ac:dyDescent="0.4">
      <c r="O12108" s="4"/>
      <c r="P12108" s="4"/>
      <c r="V12108" s="4"/>
      <c r="W12108" s="4"/>
      <c r="AG12108" s="9"/>
      <c r="AT12108" s="4"/>
      <c r="AU12108" s="4"/>
      <c r="BA12108" s="4"/>
      <c r="BB12108" s="4"/>
    </row>
    <row r="12109" spans="15:54" x14ac:dyDescent="0.4">
      <c r="O12109" s="4"/>
      <c r="P12109" s="4"/>
      <c r="V12109" s="4"/>
      <c r="W12109" s="4"/>
      <c r="AG12109" s="9"/>
      <c r="AT12109" s="4"/>
      <c r="AU12109" s="4"/>
      <c r="BA12109" s="4"/>
      <c r="BB12109" s="4"/>
    </row>
    <row r="12110" spans="15:54" x14ac:dyDescent="0.4">
      <c r="O12110" s="4"/>
      <c r="P12110" s="4"/>
      <c r="V12110" s="4"/>
      <c r="W12110" s="4"/>
      <c r="AG12110" s="9"/>
      <c r="AT12110" s="4"/>
      <c r="AU12110" s="4"/>
      <c r="BA12110" s="4"/>
      <c r="BB12110" s="4"/>
    </row>
    <row r="12111" spans="15:54" x14ac:dyDescent="0.4">
      <c r="O12111" s="4"/>
      <c r="P12111" s="4"/>
      <c r="V12111" s="4"/>
      <c r="W12111" s="4"/>
      <c r="AG12111" s="9"/>
      <c r="AT12111" s="4"/>
      <c r="AU12111" s="4"/>
      <c r="BA12111" s="4"/>
      <c r="BB12111" s="4"/>
    </row>
    <row r="12112" spans="15:54" x14ac:dyDescent="0.4">
      <c r="O12112" s="4"/>
      <c r="P12112" s="4"/>
      <c r="V12112" s="4"/>
      <c r="W12112" s="4"/>
      <c r="AG12112" s="9"/>
      <c r="AT12112" s="4"/>
      <c r="AU12112" s="4"/>
      <c r="BA12112" s="4"/>
      <c r="BB12112" s="4"/>
    </row>
    <row r="12113" spans="15:54" x14ac:dyDescent="0.4">
      <c r="O12113" s="4"/>
      <c r="P12113" s="4"/>
      <c r="V12113" s="4"/>
      <c r="W12113" s="4"/>
      <c r="AG12113" s="9"/>
      <c r="AT12113" s="4"/>
      <c r="AU12113" s="4"/>
      <c r="BA12113" s="4"/>
      <c r="BB12113" s="4"/>
    </row>
    <row r="12114" spans="15:54" x14ac:dyDescent="0.4">
      <c r="O12114" s="4"/>
      <c r="P12114" s="4"/>
      <c r="V12114" s="4"/>
      <c r="W12114" s="4"/>
      <c r="AG12114" s="9"/>
      <c r="AT12114" s="4"/>
      <c r="AU12114" s="4"/>
      <c r="BA12114" s="4"/>
      <c r="BB12114" s="4"/>
    </row>
    <row r="12115" spans="15:54" x14ac:dyDescent="0.4">
      <c r="O12115" s="4"/>
      <c r="P12115" s="4"/>
      <c r="V12115" s="4"/>
      <c r="W12115" s="4"/>
      <c r="AT12115" s="4"/>
      <c r="AU12115" s="4"/>
      <c r="BA12115" s="4"/>
      <c r="BB12115" s="4"/>
    </row>
    <row r="12116" spans="15:54" x14ac:dyDescent="0.4">
      <c r="O12116" s="4"/>
      <c r="P12116" s="4"/>
      <c r="V12116" s="4"/>
      <c r="W12116" s="4"/>
      <c r="AG12116" s="9"/>
      <c r="AT12116" s="4"/>
      <c r="AU12116" s="4"/>
      <c r="BA12116" s="4"/>
      <c r="BB12116" s="4"/>
    </row>
    <row r="12117" spans="15:54" x14ac:dyDescent="0.4">
      <c r="O12117" s="4"/>
      <c r="P12117" s="4"/>
      <c r="V12117" s="4"/>
      <c r="W12117" s="4"/>
      <c r="AG12117" s="9"/>
      <c r="AT12117" s="4"/>
      <c r="AU12117" s="4"/>
      <c r="BA12117" s="4"/>
      <c r="BB12117" s="4"/>
    </row>
    <row r="12118" spans="15:54" x14ac:dyDescent="0.4">
      <c r="O12118" s="4"/>
      <c r="P12118" s="4"/>
      <c r="V12118" s="4"/>
      <c r="W12118" s="4"/>
      <c r="AG12118" s="9"/>
      <c r="AT12118" s="4"/>
      <c r="AU12118" s="4"/>
      <c r="BA12118" s="4"/>
      <c r="BB12118" s="4"/>
    </row>
    <row r="12119" spans="15:54" x14ac:dyDescent="0.4">
      <c r="O12119" s="4"/>
      <c r="P12119" s="4"/>
      <c r="V12119" s="4"/>
      <c r="W12119" s="4"/>
      <c r="AG12119" s="9"/>
      <c r="AT12119" s="4"/>
      <c r="AU12119" s="4"/>
      <c r="BA12119" s="4"/>
      <c r="BB12119" s="4"/>
    </row>
    <row r="12120" spans="15:54" x14ac:dyDescent="0.4">
      <c r="O12120" s="4"/>
      <c r="P12120" s="4"/>
      <c r="V12120" s="4"/>
      <c r="W12120" s="4"/>
      <c r="AG12120" s="9"/>
      <c r="AT12120" s="4"/>
      <c r="AU12120" s="4"/>
      <c r="BA12120" s="4"/>
      <c r="BB12120" s="4"/>
    </row>
    <row r="12121" spans="15:54" x14ac:dyDescent="0.4">
      <c r="O12121" s="4"/>
      <c r="P12121" s="4"/>
      <c r="V12121" s="4"/>
      <c r="W12121" s="4"/>
      <c r="AG12121" s="9"/>
      <c r="AT12121" s="4"/>
      <c r="AU12121" s="4"/>
      <c r="BA12121" s="4"/>
      <c r="BB12121" s="4"/>
    </row>
    <row r="12122" spans="15:54" x14ac:dyDescent="0.4">
      <c r="O12122" s="4"/>
      <c r="P12122" s="4"/>
      <c r="V12122" s="4"/>
      <c r="W12122" s="4"/>
      <c r="AG12122" s="9"/>
      <c r="AT12122" s="4"/>
      <c r="AU12122" s="4"/>
      <c r="BA12122" s="4"/>
      <c r="BB12122" s="4"/>
    </row>
    <row r="12123" spans="15:54" x14ac:dyDescent="0.4">
      <c r="O12123" s="4"/>
      <c r="P12123" s="4"/>
      <c r="V12123" s="4"/>
      <c r="W12123" s="4"/>
      <c r="AG12123" s="9"/>
      <c r="AT12123" s="4"/>
      <c r="AU12123" s="4"/>
      <c r="BA12123" s="4"/>
      <c r="BB12123" s="4"/>
    </row>
    <row r="12124" spans="15:54" x14ac:dyDescent="0.4">
      <c r="O12124" s="4"/>
      <c r="P12124" s="4"/>
      <c r="V12124" s="4"/>
      <c r="W12124" s="4"/>
      <c r="AG12124" s="9"/>
      <c r="AT12124" s="4"/>
      <c r="AU12124" s="4"/>
      <c r="BA12124" s="4"/>
      <c r="BB12124" s="4"/>
    </row>
    <row r="12125" spans="15:54" x14ac:dyDescent="0.4">
      <c r="O12125" s="4"/>
      <c r="P12125" s="4"/>
      <c r="V12125" s="4"/>
      <c r="W12125" s="4"/>
      <c r="AG12125" s="9"/>
      <c r="AT12125" s="4"/>
      <c r="AU12125" s="4"/>
      <c r="BA12125" s="4"/>
      <c r="BB12125" s="4"/>
    </row>
    <row r="12126" spans="15:54" x14ac:dyDescent="0.4">
      <c r="O12126" s="4"/>
      <c r="P12126" s="4"/>
      <c r="V12126" s="4"/>
      <c r="W12126" s="4"/>
      <c r="AG12126" s="9"/>
      <c r="AT12126" s="4"/>
      <c r="AU12126" s="4"/>
      <c r="BA12126" s="4"/>
      <c r="BB12126" s="4"/>
    </row>
    <row r="12127" spans="15:54" x14ac:dyDescent="0.4">
      <c r="O12127" s="4"/>
      <c r="P12127" s="4"/>
      <c r="V12127" s="4"/>
      <c r="W12127" s="4"/>
      <c r="AG12127" s="9"/>
      <c r="AT12127" s="4"/>
      <c r="AU12127" s="4"/>
      <c r="BA12127" s="4"/>
      <c r="BB12127" s="4"/>
    </row>
    <row r="12128" spans="15:54" x14ac:dyDescent="0.4">
      <c r="O12128" s="4"/>
      <c r="P12128" s="4"/>
      <c r="V12128" s="4"/>
      <c r="W12128" s="4"/>
      <c r="AG12128" s="9"/>
      <c r="AT12128" s="4"/>
      <c r="AU12128" s="4"/>
      <c r="BA12128" s="4"/>
      <c r="BB12128" s="4"/>
    </row>
    <row r="12129" spans="15:54" x14ac:dyDescent="0.4">
      <c r="O12129" s="4"/>
      <c r="P12129" s="4"/>
      <c r="V12129" s="4"/>
      <c r="W12129" s="4"/>
      <c r="AG12129" s="9"/>
      <c r="AT12129" s="4"/>
      <c r="AU12129" s="4"/>
      <c r="BA12129" s="4"/>
      <c r="BB12129" s="4"/>
    </row>
    <row r="12130" spans="15:54" x14ac:dyDescent="0.4">
      <c r="O12130" s="4"/>
      <c r="P12130" s="4"/>
      <c r="V12130" s="4"/>
      <c r="W12130" s="4"/>
      <c r="AG12130" s="9"/>
      <c r="AT12130" s="4"/>
      <c r="AU12130" s="4"/>
      <c r="BA12130" s="4"/>
      <c r="BB12130" s="4"/>
    </row>
    <row r="12131" spans="15:54" x14ac:dyDescent="0.4">
      <c r="O12131" s="4"/>
      <c r="P12131" s="4"/>
      <c r="V12131" s="4"/>
      <c r="W12131" s="4"/>
      <c r="AG12131" s="9"/>
      <c r="AT12131" s="4"/>
      <c r="AU12131" s="4"/>
      <c r="BA12131" s="4"/>
      <c r="BB12131" s="4"/>
    </row>
    <row r="12132" spans="15:54" x14ac:dyDescent="0.4">
      <c r="O12132" s="4"/>
      <c r="P12132" s="4"/>
      <c r="V12132" s="4"/>
      <c r="W12132" s="4"/>
      <c r="AG12132" s="9"/>
      <c r="AT12132" s="4"/>
      <c r="AU12132" s="4"/>
      <c r="BA12132" s="4"/>
      <c r="BB12132" s="4"/>
    </row>
    <row r="12133" spans="15:54" x14ac:dyDescent="0.4">
      <c r="O12133" s="4"/>
      <c r="P12133" s="4"/>
      <c r="V12133" s="4"/>
      <c r="W12133" s="4"/>
      <c r="AG12133" s="9"/>
      <c r="AT12133" s="4"/>
      <c r="AU12133" s="4"/>
      <c r="BA12133" s="4"/>
      <c r="BB12133" s="4"/>
    </row>
    <row r="12134" spans="15:54" x14ac:dyDescent="0.4">
      <c r="O12134" s="4"/>
      <c r="P12134" s="4"/>
      <c r="V12134" s="4"/>
      <c r="W12134" s="4"/>
      <c r="AG12134" s="9"/>
      <c r="AT12134" s="4"/>
      <c r="AU12134" s="4"/>
      <c r="BA12134" s="4"/>
      <c r="BB12134" s="4"/>
    </row>
    <row r="12135" spans="15:54" x14ac:dyDescent="0.4">
      <c r="O12135" s="4"/>
      <c r="P12135" s="4"/>
      <c r="V12135" s="4"/>
      <c r="W12135" s="4"/>
      <c r="AG12135" s="9"/>
      <c r="AT12135" s="4"/>
      <c r="AU12135" s="4"/>
      <c r="BA12135" s="4"/>
      <c r="BB12135" s="4"/>
    </row>
    <row r="12136" spans="15:54" x14ac:dyDescent="0.4">
      <c r="O12136" s="4"/>
      <c r="P12136" s="4"/>
      <c r="V12136" s="4"/>
      <c r="W12136" s="4"/>
      <c r="AG12136" s="9"/>
      <c r="AT12136" s="4"/>
      <c r="AU12136" s="4"/>
      <c r="BA12136" s="4"/>
      <c r="BB12136" s="4"/>
    </row>
    <row r="12137" spans="15:54" x14ac:dyDescent="0.4">
      <c r="O12137" s="4"/>
      <c r="P12137" s="4"/>
      <c r="V12137" s="4"/>
      <c r="W12137" s="4"/>
      <c r="AG12137" s="9"/>
      <c r="AT12137" s="4"/>
      <c r="AU12137" s="4"/>
      <c r="BA12137" s="4"/>
      <c r="BB12137" s="4"/>
    </row>
    <row r="12138" spans="15:54" x14ac:dyDescent="0.4">
      <c r="O12138" s="4"/>
      <c r="P12138" s="4"/>
      <c r="V12138" s="4"/>
      <c r="W12138" s="4"/>
      <c r="AG12138" s="9"/>
      <c r="AT12138" s="4"/>
      <c r="AU12138" s="4"/>
      <c r="BA12138" s="4"/>
      <c r="BB12138" s="4"/>
    </row>
    <row r="12139" spans="15:54" x14ac:dyDescent="0.4">
      <c r="O12139" s="4"/>
      <c r="P12139" s="4"/>
      <c r="V12139" s="4"/>
      <c r="W12139" s="4"/>
      <c r="AG12139" s="9"/>
      <c r="AT12139" s="4"/>
      <c r="AU12139" s="4"/>
      <c r="BA12139" s="4"/>
      <c r="BB12139" s="4"/>
    </row>
    <row r="12140" spans="15:54" x14ac:dyDescent="0.4">
      <c r="O12140" s="4"/>
      <c r="P12140" s="4"/>
      <c r="V12140" s="4"/>
      <c r="W12140" s="4"/>
      <c r="AG12140" s="9"/>
      <c r="AT12140" s="4"/>
      <c r="AU12140" s="4"/>
      <c r="BA12140" s="4"/>
      <c r="BB12140" s="4"/>
    </row>
    <row r="12141" spans="15:54" x14ac:dyDescent="0.4">
      <c r="O12141" s="4"/>
      <c r="P12141" s="4"/>
      <c r="V12141" s="4"/>
      <c r="W12141" s="4"/>
      <c r="AG12141" s="9"/>
      <c r="AT12141" s="4"/>
      <c r="AU12141" s="4"/>
      <c r="BA12141" s="4"/>
      <c r="BB12141" s="4"/>
    </row>
    <row r="12142" spans="15:54" x14ac:dyDescent="0.4">
      <c r="O12142" s="4"/>
      <c r="P12142" s="4"/>
      <c r="V12142" s="4"/>
      <c r="W12142" s="4"/>
      <c r="AG12142" s="9"/>
      <c r="AT12142" s="4"/>
      <c r="AU12142" s="4"/>
      <c r="BA12142" s="4"/>
      <c r="BB12142" s="4"/>
    </row>
    <row r="12143" spans="15:54" x14ac:dyDescent="0.4">
      <c r="O12143" s="4"/>
      <c r="P12143" s="4"/>
      <c r="V12143" s="4"/>
      <c r="W12143" s="4"/>
      <c r="AG12143" s="9"/>
      <c r="AT12143" s="4"/>
      <c r="AU12143" s="4"/>
      <c r="BA12143" s="4"/>
      <c r="BB12143" s="4"/>
    </row>
    <row r="12144" spans="15:54" x14ac:dyDescent="0.4">
      <c r="O12144" s="4"/>
      <c r="P12144" s="4"/>
      <c r="V12144" s="4"/>
      <c r="W12144" s="4"/>
      <c r="AG12144" s="9"/>
      <c r="AT12144" s="4"/>
      <c r="AU12144" s="4"/>
      <c r="BA12144" s="4"/>
      <c r="BB12144" s="4"/>
    </row>
    <row r="12145" spans="15:54" x14ac:dyDescent="0.4">
      <c r="O12145" s="4"/>
      <c r="P12145" s="4"/>
      <c r="V12145" s="4"/>
      <c r="W12145" s="4"/>
      <c r="AG12145" s="9"/>
      <c r="AT12145" s="4"/>
      <c r="AU12145" s="4"/>
      <c r="BA12145" s="4"/>
      <c r="BB12145" s="4"/>
    </row>
    <row r="12146" spans="15:54" x14ac:dyDescent="0.4">
      <c r="O12146" s="4"/>
      <c r="P12146" s="4"/>
      <c r="V12146" s="4"/>
      <c r="W12146" s="4"/>
      <c r="AG12146" s="9"/>
      <c r="AT12146" s="4"/>
      <c r="AU12146" s="4"/>
      <c r="BA12146" s="4"/>
      <c r="BB12146" s="4"/>
    </row>
    <row r="12147" spans="15:54" x14ac:dyDescent="0.4">
      <c r="O12147" s="4"/>
      <c r="P12147" s="4"/>
      <c r="V12147" s="4"/>
      <c r="W12147" s="4"/>
      <c r="AG12147" s="9"/>
      <c r="AT12147" s="4"/>
      <c r="AU12147" s="4"/>
      <c r="BA12147" s="4"/>
      <c r="BB12147" s="4"/>
    </row>
    <row r="12148" spans="15:54" x14ac:dyDescent="0.4">
      <c r="O12148" s="4"/>
      <c r="P12148" s="4"/>
      <c r="V12148" s="4"/>
      <c r="W12148" s="4"/>
      <c r="AG12148" s="9"/>
      <c r="AT12148" s="4"/>
      <c r="AU12148" s="4"/>
      <c r="BA12148" s="4"/>
      <c r="BB12148" s="4"/>
    </row>
    <row r="12149" spans="15:54" x14ac:dyDescent="0.4">
      <c r="O12149" s="4"/>
      <c r="P12149" s="4"/>
      <c r="V12149" s="4"/>
      <c r="W12149" s="4"/>
      <c r="AG12149" s="9"/>
      <c r="AT12149" s="4"/>
      <c r="AU12149" s="4"/>
      <c r="BA12149" s="4"/>
      <c r="BB12149" s="4"/>
    </row>
    <row r="12150" spans="15:54" x14ac:dyDescent="0.4">
      <c r="O12150" s="4"/>
      <c r="P12150" s="4"/>
      <c r="V12150" s="4"/>
      <c r="W12150" s="4"/>
      <c r="AG12150" s="9"/>
      <c r="AT12150" s="4"/>
      <c r="AU12150" s="4"/>
      <c r="BA12150" s="4"/>
      <c r="BB12150" s="4"/>
    </row>
    <row r="12151" spans="15:54" x14ac:dyDescent="0.4">
      <c r="O12151" s="4"/>
      <c r="P12151" s="4"/>
      <c r="V12151" s="4"/>
      <c r="W12151" s="4"/>
      <c r="AG12151" s="9"/>
      <c r="AT12151" s="4"/>
      <c r="AU12151" s="4"/>
      <c r="BA12151" s="4"/>
      <c r="BB12151" s="4"/>
    </row>
    <row r="12152" spans="15:54" x14ac:dyDescent="0.4">
      <c r="O12152" s="4"/>
      <c r="P12152" s="4"/>
      <c r="V12152" s="4"/>
      <c r="W12152" s="4"/>
      <c r="AG12152" s="9"/>
      <c r="AT12152" s="4"/>
      <c r="AU12152" s="4"/>
      <c r="BA12152" s="4"/>
      <c r="BB12152" s="4"/>
    </row>
    <row r="12153" spans="15:54" x14ac:dyDescent="0.4">
      <c r="O12153" s="4"/>
      <c r="P12153" s="4"/>
      <c r="V12153" s="4"/>
      <c r="W12153" s="4"/>
      <c r="AG12153" s="9"/>
      <c r="AT12153" s="4"/>
      <c r="AU12153" s="4"/>
      <c r="BA12153" s="4"/>
      <c r="BB12153" s="4"/>
    </row>
    <row r="12154" spans="15:54" x14ac:dyDescent="0.4">
      <c r="O12154" s="4"/>
      <c r="P12154" s="4"/>
      <c r="V12154" s="4"/>
      <c r="W12154" s="4"/>
      <c r="AG12154" s="9"/>
      <c r="AT12154" s="4"/>
      <c r="AU12154" s="4"/>
      <c r="BA12154" s="4"/>
      <c r="BB12154" s="4"/>
    </row>
    <row r="12155" spans="15:54" x14ac:dyDescent="0.4">
      <c r="O12155" s="4"/>
      <c r="P12155" s="4"/>
      <c r="V12155" s="4"/>
      <c r="W12155" s="4"/>
      <c r="AG12155" s="9"/>
      <c r="AT12155" s="4"/>
      <c r="AU12155" s="4"/>
      <c r="BA12155" s="4"/>
      <c r="BB12155" s="4"/>
    </row>
    <row r="12156" spans="15:54" x14ac:dyDescent="0.4">
      <c r="O12156" s="4"/>
      <c r="P12156" s="4"/>
      <c r="V12156" s="4"/>
      <c r="W12156" s="4"/>
      <c r="AG12156" s="9"/>
      <c r="AT12156" s="4"/>
      <c r="AU12156" s="4"/>
      <c r="BA12156" s="4"/>
      <c r="BB12156" s="4"/>
    </row>
    <row r="12157" spans="15:54" x14ac:dyDescent="0.4">
      <c r="O12157" s="4"/>
      <c r="P12157" s="4"/>
      <c r="V12157" s="4"/>
      <c r="W12157" s="4"/>
      <c r="AG12157" s="9"/>
      <c r="AT12157" s="4"/>
      <c r="AU12157" s="4"/>
      <c r="BA12157" s="4"/>
      <c r="BB12157" s="4"/>
    </row>
    <row r="12158" spans="15:54" x14ac:dyDescent="0.4">
      <c r="O12158" s="4"/>
      <c r="P12158" s="4"/>
      <c r="V12158" s="4"/>
      <c r="W12158" s="4"/>
      <c r="AG12158" s="9"/>
      <c r="AT12158" s="4"/>
      <c r="AU12158" s="4"/>
      <c r="BA12158" s="4"/>
      <c r="BB12158" s="4"/>
    </row>
    <row r="12159" spans="15:54" x14ac:dyDescent="0.4">
      <c r="O12159" s="4"/>
      <c r="P12159" s="4"/>
      <c r="V12159" s="4"/>
      <c r="W12159" s="4"/>
      <c r="AG12159" s="9"/>
      <c r="AT12159" s="4"/>
      <c r="AU12159" s="4"/>
      <c r="BA12159" s="4"/>
      <c r="BB12159" s="4"/>
    </row>
    <row r="12160" spans="15:54" x14ac:dyDescent="0.4">
      <c r="O12160" s="4"/>
      <c r="P12160" s="4"/>
      <c r="V12160" s="4"/>
      <c r="W12160" s="4"/>
      <c r="AG12160" s="9"/>
      <c r="AT12160" s="4"/>
      <c r="AU12160" s="4"/>
      <c r="BA12160" s="4"/>
      <c r="BB12160" s="4"/>
    </row>
    <row r="12161" spans="15:54" x14ac:dyDescent="0.4">
      <c r="O12161" s="4"/>
      <c r="P12161" s="4"/>
      <c r="V12161" s="4"/>
      <c r="W12161" s="4"/>
      <c r="AG12161" s="9"/>
      <c r="AT12161" s="4"/>
      <c r="AU12161" s="4"/>
      <c r="BA12161" s="4"/>
      <c r="BB12161" s="4"/>
    </row>
    <row r="12162" spans="15:54" x14ac:dyDescent="0.4">
      <c r="O12162" s="4"/>
      <c r="P12162" s="4"/>
      <c r="V12162" s="4"/>
      <c r="W12162" s="4"/>
      <c r="AG12162" s="9"/>
      <c r="AT12162" s="4"/>
      <c r="AU12162" s="4"/>
      <c r="BA12162" s="4"/>
      <c r="BB12162" s="4"/>
    </row>
    <row r="12163" spans="15:54" x14ac:dyDescent="0.4">
      <c r="O12163" s="4"/>
      <c r="P12163" s="4"/>
      <c r="V12163" s="4"/>
      <c r="W12163" s="4"/>
      <c r="AG12163" s="9"/>
      <c r="AT12163" s="4"/>
      <c r="AU12163" s="4"/>
      <c r="BA12163" s="4"/>
      <c r="BB12163" s="4"/>
    </row>
    <row r="12164" spans="15:54" x14ac:dyDescent="0.4">
      <c r="O12164" s="4"/>
      <c r="P12164" s="4"/>
      <c r="V12164" s="4"/>
      <c r="W12164" s="4"/>
      <c r="AG12164" s="9"/>
      <c r="AT12164" s="4"/>
      <c r="AU12164" s="4"/>
      <c r="BA12164" s="4"/>
      <c r="BB12164" s="4"/>
    </row>
    <row r="12165" spans="15:54" x14ac:dyDescent="0.4">
      <c r="O12165" s="4"/>
      <c r="P12165" s="4"/>
      <c r="V12165" s="4"/>
      <c r="W12165" s="4"/>
      <c r="AG12165" s="9"/>
      <c r="AT12165" s="4"/>
      <c r="AU12165" s="4"/>
      <c r="BA12165" s="4"/>
      <c r="BB12165" s="4"/>
    </row>
    <row r="12166" spans="15:54" x14ac:dyDescent="0.4">
      <c r="O12166" s="4"/>
      <c r="P12166" s="4"/>
      <c r="V12166" s="4"/>
      <c r="W12166" s="4"/>
      <c r="AG12166" s="9"/>
      <c r="AT12166" s="4"/>
      <c r="AU12166" s="4"/>
      <c r="BA12166" s="4"/>
      <c r="BB12166" s="4"/>
    </row>
    <row r="12167" spans="15:54" x14ac:dyDescent="0.4">
      <c r="O12167" s="4"/>
      <c r="P12167" s="4"/>
      <c r="V12167" s="4"/>
      <c r="W12167" s="4"/>
      <c r="AG12167" s="9"/>
      <c r="AT12167" s="4"/>
      <c r="AU12167" s="4"/>
      <c r="BA12167" s="4"/>
      <c r="BB12167" s="4"/>
    </row>
    <row r="12168" spans="15:54" x14ac:dyDescent="0.4">
      <c r="O12168" s="4"/>
      <c r="P12168" s="4"/>
      <c r="V12168" s="4"/>
      <c r="W12168" s="4"/>
      <c r="AG12168" s="9"/>
      <c r="AT12168" s="4"/>
      <c r="AU12168" s="4"/>
      <c r="BA12168" s="4"/>
      <c r="BB12168" s="4"/>
    </row>
    <row r="12169" spans="15:54" x14ac:dyDescent="0.4">
      <c r="O12169" s="4"/>
      <c r="P12169" s="4"/>
      <c r="V12169" s="4"/>
      <c r="W12169" s="4"/>
      <c r="AG12169" s="9"/>
      <c r="AT12169" s="4"/>
      <c r="AU12169" s="4"/>
      <c r="BA12169" s="4"/>
      <c r="BB12169" s="4"/>
    </row>
    <row r="12170" spans="15:54" x14ac:dyDescent="0.4">
      <c r="O12170" s="4"/>
      <c r="P12170" s="4"/>
      <c r="V12170" s="4"/>
      <c r="W12170" s="4"/>
      <c r="AG12170" s="9"/>
      <c r="AT12170" s="4"/>
      <c r="AU12170" s="4"/>
      <c r="BA12170" s="4"/>
      <c r="BB12170" s="4"/>
    </row>
    <row r="12171" spans="15:54" x14ac:dyDescent="0.4">
      <c r="O12171" s="4"/>
      <c r="P12171" s="4"/>
      <c r="V12171" s="4"/>
      <c r="W12171" s="4"/>
      <c r="AG12171" s="9"/>
      <c r="AT12171" s="4"/>
      <c r="AU12171" s="4"/>
      <c r="BA12171" s="4"/>
      <c r="BB12171" s="4"/>
    </row>
    <row r="12172" spans="15:54" x14ac:dyDescent="0.4">
      <c r="O12172" s="4"/>
      <c r="P12172" s="4"/>
      <c r="V12172" s="4"/>
      <c r="W12172" s="4"/>
      <c r="AG12172" s="9"/>
      <c r="AT12172" s="4"/>
      <c r="AU12172" s="4"/>
      <c r="BA12172" s="4"/>
      <c r="BB12172" s="4"/>
    </row>
    <row r="12173" spans="15:54" x14ac:dyDescent="0.4">
      <c r="O12173" s="4"/>
      <c r="P12173" s="4"/>
      <c r="V12173" s="4"/>
      <c r="W12173" s="4"/>
      <c r="AG12173" s="9"/>
      <c r="AT12173" s="4"/>
      <c r="AU12173" s="4"/>
      <c r="BA12173" s="4"/>
      <c r="BB12173" s="4"/>
    </row>
    <row r="12174" spans="15:54" x14ac:dyDescent="0.4">
      <c r="O12174" s="4"/>
      <c r="P12174" s="4"/>
      <c r="V12174" s="4"/>
      <c r="W12174" s="4"/>
      <c r="AG12174" s="9"/>
      <c r="AT12174" s="4"/>
      <c r="AU12174" s="4"/>
      <c r="BA12174" s="4"/>
      <c r="BB12174" s="4"/>
    </row>
    <row r="12175" spans="15:54" x14ac:dyDescent="0.4">
      <c r="O12175" s="4"/>
      <c r="P12175" s="4"/>
      <c r="V12175" s="4"/>
      <c r="W12175" s="4"/>
      <c r="AG12175" s="9"/>
      <c r="AT12175" s="4"/>
      <c r="AU12175" s="4"/>
      <c r="BA12175" s="4"/>
      <c r="BB12175" s="4"/>
    </row>
    <row r="12176" spans="15:54" x14ac:dyDescent="0.4">
      <c r="O12176" s="4"/>
      <c r="P12176" s="4"/>
      <c r="V12176" s="4"/>
      <c r="W12176" s="4"/>
      <c r="AT12176" s="4"/>
      <c r="AU12176" s="4"/>
      <c r="BA12176" s="4"/>
      <c r="BB12176" s="4"/>
    </row>
    <row r="12177" spans="15:54" x14ac:dyDescent="0.4">
      <c r="O12177" s="4"/>
      <c r="P12177" s="4"/>
      <c r="V12177" s="4"/>
      <c r="W12177" s="4"/>
      <c r="AG12177" s="9"/>
      <c r="AT12177" s="4"/>
      <c r="AU12177" s="4"/>
      <c r="BA12177" s="4"/>
      <c r="BB12177" s="4"/>
    </row>
    <row r="12178" spans="15:54" x14ac:dyDescent="0.4">
      <c r="O12178" s="4"/>
      <c r="P12178" s="4"/>
      <c r="V12178" s="4"/>
      <c r="W12178" s="4"/>
      <c r="AG12178" s="9"/>
      <c r="AT12178" s="4"/>
      <c r="AU12178" s="4"/>
      <c r="BA12178" s="4"/>
      <c r="BB12178" s="4"/>
    </row>
    <row r="12179" spans="15:54" x14ac:dyDescent="0.4">
      <c r="O12179" s="4"/>
      <c r="P12179" s="4"/>
      <c r="V12179" s="4"/>
      <c r="W12179" s="4"/>
      <c r="AG12179" s="9"/>
      <c r="AT12179" s="4"/>
      <c r="AU12179" s="4"/>
      <c r="BA12179" s="4"/>
      <c r="BB12179" s="4"/>
    </row>
    <row r="12180" spans="15:54" x14ac:dyDescent="0.4">
      <c r="O12180" s="4"/>
      <c r="P12180" s="4"/>
      <c r="V12180" s="4"/>
      <c r="W12180" s="4"/>
      <c r="AG12180" s="9"/>
      <c r="AT12180" s="4"/>
      <c r="AU12180" s="4"/>
      <c r="BA12180" s="4"/>
      <c r="BB12180" s="4"/>
    </row>
    <row r="12181" spans="15:54" x14ac:dyDescent="0.4">
      <c r="O12181" s="4"/>
      <c r="P12181" s="4"/>
      <c r="V12181" s="4"/>
      <c r="W12181" s="4"/>
      <c r="AG12181" s="9"/>
      <c r="AT12181" s="4"/>
      <c r="AU12181" s="4"/>
      <c r="BA12181" s="4"/>
      <c r="BB12181" s="4"/>
    </row>
    <row r="12182" spans="15:54" x14ac:dyDescent="0.4">
      <c r="O12182" s="4"/>
      <c r="P12182" s="4"/>
      <c r="V12182" s="4"/>
      <c r="W12182" s="4"/>
      <c r="AG12182" s="9"/>
      <c r="AT12182" s="4"/>
      <c r="AU12182" s="4"/>
      <c r="BA12182" s="4"/>
      <c r="BB12182" s="4"/>
    </row>
    <row r="12183" spans="15:54" x14ac:dyDescent="0.4">
      <c r="O12183" s="4"/>
      <c r="P12183" s="4"/>
      <c r="V12183" s="4"/>
      <c r="W12183" s="4"/>
      <c r="AG12183" s="9"/>
      <c r="AT12183" s="4"/>
      <c r="AU12183" s="4"/>
      <c r="BA12183" s="4"/>
      <c r="BB12183" s="4"/>
    </row>
    <row r="12184" spans="15:54" x14ac:dyDescent="0.4">
      <c r="O12184" s="4"/>
      <c r="P12184" s="4"/>
      <c r="V12184" s="4"/>
      <c r="W12184" s="4"/>
      <c r="AG12184" s="9"/>
      <c r="AT12184" s="4"/>
      <c r="AU12184" s="4"/>
      <c r="BA12184" s="4"/>
      <c r="BB12184" s="4"/>
    </row>
    <row r="12185" spans="15:54" x14ac:dyDescent="0.4">
      <c r="O12185" s="4"/>
      <c r="P12185" s="4"/>
      <c r="V12185" s="4"/>
      <c r="W12185" s="4"/>
      <c r="AG12185" s="9"/>
      <c r="AT12185" s="4"/>
      <c r="AU12185" s="4"/>
      <c r="BA12185" s="4"/>
      <c r="BB12185" s="4"/>
    </row>
    <row r="12186" spans="15:54" x14ac:dyDescent="0.4">
      <c r="O12186" s="4"/>
      <c r="P12186" s="4"/>
      <c r="V12186" s="4"/>
      <c r="W12186" s="4"/>
      <c r="AG12186" s="9"/>
      <c r="AT12186" s="4"/>
      <c r="AU12186" s="4"/>
      <c r="BA12186" s="4"/>
      <c r="BB12186" s="4"/>
    </row>
    <row r="12187" spans="15:54" x14ac:dyDescent="0.4">
      <c r="O12187" s="4"/>
      <c r="P12187" s="4"/>
      <c r="V12187" s="4"/>
      <c r="W12187" s="4"/>
      <c r="AG12187" s="9"/>
      <c r="AT12187" s="4"/>
      <c r="AU12187" s="4"/>
      <c r="BA12187" s="4"/>
      <c r="BB12187" s="4"/>
    </row>
    <row r="12188" spans="15:54" x14ac:dyDescent="0.4">
      <c r="O12188" s="4"/>
      <c r="P12188" s="4"/>
      <c r="V12188" s="4"/>
      <c r="W12188" s="4"/>
      <c r="AG12188" s="9"/>
      <c r="AT12188" s="4"/>
      <c r="AU12188" s="4"/>
      <c r="BA12188" s="4"/>
      <c r="BB12188" s="4"/>
    </row>
    <row r="12189" spans="15:54" x14ac:dyDescent="0.4">
      <c r="O12189" s="4"/>
      <c r="P12189" s="4"/>
      <c r="V12189" s="4"/>
      <c r="W12189" s="4"/>
      <c r="AG12189" s="9"/>
      <c r="AT12189" s="4"/>
      <c r="AU12189" s="4"/>
      <c r="BA12189" s="4"/>
      <c r="BB12189" s="4"/>
    </row>
    <row r="12190" spans="15:54" x14ac:dyDescent="0.4">
      <c r="O12190" s="4"/>
      <c r="P12190" s="4"/>
      <c r="V12190" s="4"/>
      <c r="W12190" s="4"/>
      <c r="AG12190" s="9"/>
      <c r="AT12190" s="4"/>
      <c r="AU12190" s="4"/>
      <c r="BA12190" s="4"/>
      <c r="BB12190" s="4"/>
    </row>
    <row r="12191" spans="15:54" x14ac:dyDescent="0.4">
      <c r="O12191" s="4"/>
      <c r="P12191" s="4"/>
      <c r="V12191" s="4"/>
      <c r="W12191" s="4"/>
      <c r="AG12191" s="9"/>
      <c r="AT12191" s="4"/>
      <c r="AU12191" s="4"/>
      <c r="BA12191" s="4"/>
      <c r="BB12191" s="4"/>
    </row>
    <row r="12192" spans="15:54" x14ac:dyDescent="0.4">
      <c r="O12192" s="4"/>
      <c r="P12192" s="4"/>
      <c r="V12192" s="4"/>
      <c r="W12192" s="4"/>
      <c r="AG12192" s="9"/>
      <c r="AT12192" s="4"/>
      <c r="AU12192" s="4"/>
      <c r="BA12192" s="4"/>
      <c r="BB12192" s="4"/>
    </row>
    <row r="12193" spans="15:54" x14ac:dyDescent="0.4">
      <c r="O12193" s="4"/>
      <c r="P12193" s="4"/>
      <c r="V12193" s="4"/>
      <c r="W12193" s="4"/>
      <c r="AG12193" s="9"/>
      <c r="AT12193" s="4"/>
      <c r="AU12193" s="4"/>
      <c r="BA12193" s="4"/>
      <c r="BB12193" s="4"/>
    </row>
    <row r="12194" spans="15:54" x14ac:dyDescent="0.4">
      <c r="O12194" s="4"/>
      <c r="P12194" s="4"/>
      <c r="V12194" s="4"/>
      <c r="W12194" s="4"/>
      <c r="AG12194" s="9"/>
      <c r="AT12194" s="4"/>
      <c r="AU12194" s="4"/>
      <c r="BA12194" s="4"/>
      <c r="BB12194" s="4"/>
    </row>
    <row r="12195" spans="15:54" x14ac:dyDescent="0.4">
      <c r="O12195" s="4"/>
      <c r="P12195" s="4"/>
      <c r="V12195" s="4"/>
      <c r="W12195" s="4"/>
      <c r="AG12195" s="9"/>
      <c r="AT12195" s="4"/>
      <c r="AU12195" s="4"/>
      <c r="BA12195" s="4"/>
      <c r="BB12195" s="4"/>
    </row>
    <row r="12196" spans="15:54" x14ac:dyDescent="0.4">
      <c r="O12196" s="4"/>
      <c r="P12196" s="4"/>
      <c r="V12196" s="4"/>
      <c r="W12196" s="4"/>
      <c r="AT12196" s="4"/>
      <c r="AU12196" s="4"/>
      <c r="BA12196" s="4"/>
      <c r="BB12196" s="4"/>
    </row>
    <row r="12197" spans="15:54" x14ac:dyDescent="0.4">
      <c r="O12197" s="4"/>
      <c r="P12197" s="4"/>
      <c r="V12197" s="4"/>
      <c r="W12197" s="4"/>
      <c r="AG12197" s="9"/>
      <c r="AT12197" s="4"/>
      <c r="AU12197" s="4"/>
      <c r="BA12197" s="4"/>
      <c r="BB12197" s="4"/>
    </row>
    <row r="12198" spans="15:54" x14ac:dyDescent="0.4">
      <c r="O12198" s="4"/>
      <c r="P12198" s="4"/>
      <c r="V12198" s="4"/>
      <c r="W12198" s="4"/>
      <c r="AG12198" s="9"/>
      <c r="AT12198" s="4"/>
      <c r="AU12198" s="4"/>
      <c r="BA12198" s="4"/>
      <c r="BB12198" s="4"/>
    </row>
    <row r="12199" spans="15:54" x14ac:dyDescent="0.4">
      <c r="O12199" s="4"/>
      <c r="P12199" s="4"/>
      <c r="V12199" s="4"/>
      <c r="W12199" s="4"/>
      <c r="AG12199" s="9"/>
      <c r="AT12199" s="4"/>
      <c r="AU12199" s="4"/>
      <c r="BA12199" s="4"/>
      <c r="BB12199" s="4"/>
    </row>
    <row r="12200" spans="15:54" x14ac:dyDescent="0.4">
      <c r="O12200" s="4"/>
      <c r="P12200" s="4"/>
      <c r="V12200" s="4"/>
      <c r="W12200" s="4"/>
      <c r="AG12200" s="9"/>
      <c r="AT12200" s="4"/>
      <c r="AU12200" s="4"/>
      <c r="BA12200" s="4"/>
      <c r="BB12200" s="4"/>
    </row>
    <row r="12201" spans="15:54" x14ac:dyDescent="0.4">
      <c r="O12201" s="4"/>
      <c r="P12201" s="4"/>
      <c r="V12201" s="4"/>
      <c r="W12201" s="4"/>
      <c r="AG12201" s="9"/>
      <c r="AT12201" s="4"/>
      <c r="AU12201" s="4"/>
      <c r="BA12201" s="4"/>
      <c r="BB12201" s="4"/>
    </row>
    <row r="12202" spans="15:54" x14ac:dyDescent="0.4">
      <c r="O12202" s="4"/>
      <c r="P12202" s="4"/>
      <c r="V12202" s="4"/>
      <c r="W12202" s="4"/>
      <c r="AG12202" s="9"/>
      <c r="AT12202" s="4"/>
      <c r="AU12202" s="4"/>
      <c r="BA12202" s="4"/>
      <c r="BB12202" s="4"/>
    </row>
    <row r="12203" spans="15:54" x14ac:dyDescent="0.4">
      <c r="O12203" s="4"/>
      <c r="P12203" s="4"/>
      <c r="V12203" s="4"/>
      <c r="W12203" s="4"/>
      <c r="AG12203" s="9"/>
      <c r="AT12203" s="4"/>
      <c r="AU12203" s="4"/>
      <c r="BA12203" s="4"/>
      <c r="BB12203" s="4"/>
    </row>
    <row r="12204" spans="15:54" x14ac:dyDescent="0.4">
      <c r="O12204" s="4"/>
      <c r="P12204" s="4"/>
      <c r="V12204" s="4"/>
      <c r="W12204" s="4"/>
      <c r="AG12204" s="9"/>
      <c r="AT12204" s="4"/>
      <c r="AU12204" s="4"/>
      <c r="BA12204" s="4"/>
      <c r="BB12204" s="4"/>
    </row>
    <row r="12205" spans="15:54" x14ac:dyDescent="0.4">
      <c r="O12205" s="4"/>
      <c r="P12205" s="4"/>
      <c r="V12205" s="4"/>
      <c r="W12205" s="4"/>
      <c r="AG12205" s="9"/>
      <c r="AT12205" s="4"/>
      <c r="AU12205" s="4"/>
      <c r="BA12205" s="4"/>
      <c r="BB12205" s="4"/>
    </row>
    <row r="12206" spans="15:54" x14ac:dyDescent="0.4">
      <c r="O12206" s="4"/>
      <c r="P12206" s="4"/>
      <c r="V12206" s="4"/>
      <c r="W12206" s="4"/>
      <c r="AG12206" s="9"/>
      <c r="AT12206" s="4"/>
      <c r="AU12206" s="4"/>
      <c r="BA12206" s="4"/>
      <c r="BB12206" s="4"/>
    </row>
    <row r="12207" spans="15:54" x14ac:dyDescent="0.4">
      <c r="O12207" s="4"/>
      <c r="P12207" s="4"/>
      <c r="V12207" s="4"/>
      <c r="W12207" s="4"/>
      <c r="AG12207" s="9"/>
      <c r="AT12207" s="4"/>
      <c r="AU12207" s="4"/>
      <c r="BA12207" s="4"/>
      <c r="BB12207" s="4"/>
    </row>
    <row r="12208" spans="15:54" x14ac:dyDescent="0.4">
      <c r="O12208" s="4"/>
      <c r="P12208" s="4"/>
      <c r="V12208" s="4"/>
      <c r="W12208" s="4"/>
      <c r="AG12208" s="9"/>
      <c r="AT12208" s="4"/>
      <c r="AU12208" s="4"/>
      <c r="BA12208" s="4"/>
      <c r="BB12208" s="4"/>
    </row>
    <row r="12209" spans="15:54" x14ac:dyDescent="0.4">
      <c r="O12209" s="4"/>
      <c r="P12209" s="4"/>
      <c r="V12209" s="4"/>
      <c r="W12209" s="4"/>
      <c r="AG12209" s="9"/>
      <c r="AT12209" s="4"/>
      <c r="AU12209" s="4"/>
      <c r="BA12209" s="4"/>
      <c r="BB12209" s="4"/>
    </row>
    <row r="12210" spans="15:54" x14ac:dyDescent="0.4">
      <c r="O12210" s="4"/>
      <c r="P12210" s="4"/>
      <c r="V12210" s="4"/>
      <c r="W12210" s="4"/>
      <c r="AG12210" s="9"/>
      <c r="AT12210" s="4"/>
      <c r="AU12210" s="4"/>
      <c r="BA12210" s="4"/>
      <c r="BB12210" s="4"/>
    </row>
    <row r="12211" spans="15:54" x14ac:dyDescent="0.4">
      <c r="O12211" s="4"/>
      <c r="P12211" s="4"/>
      <c r="V12211" s="4"/>
      <c r="W12211" s="4"/>
      <c r="AG12211" s="9"/>
      <c r="AT12211" s="4"/>
      <c r="AU12211" s="4"/>
      <c r="BA12211" s="4"/>
      <c r="BB12211" s="4"/>
    </row>
    <row r="12212" spans="15:54" x14ac:dyDescent="0.4">
      <c r="O12212" s="4"/>
      <c r="P12212" s="4"/>
      <c r="V12212" s="4"/>
      <c r="W12212" s="4"/>
      <c r="AG12212" s="9"/>
      <c r="AT12212" s="4"/>
      <c r="AU12212" s="4"/>
      <c r="BA12212" s="4"/>
      <c r="BB12212" s="4"/>
    </row>
    <row r="12213" spans="15:54" x14ac:dyDescent="0.4">
      <c r="O12213" s="4"/>
      <c r="P12213" s="4"/>
      <c r="V12213" s="4"/>
      <c r="W12213" s="4"/>
      <c r="AG12213" s="9"/>
      <c r="AT12213" s="4"/>
      <c r="AU12213" s="4"/>
      <c r="BA12213" s="4"/>
      <c r="BB12213" s="4"/>
    </row>
    <row r="12214" spans="15:54" x14ac:dyDescent="0.4">
      <c r="O12214" s="4"/>
      <c r="P12214" s="4"/>
      <c r="V12214" s="4"/>
      <c r="W12214" s="4"/>
      <c r="AG12214" s="9"/>
      <c r="AT12214" s="4"/>
      <c r="AU12214" s="4"/>
      <c r="BA12214" s="4"/>
      <c r="BB12214" s="4"/>
    </row>
    <row r="12215" spans="15:54" x14ac:dyDescent="0.4">
      <c r="O12215" s="4"/>
      <c r="P12215" s="4"/>
      <c r="V12215" s="4"/>
      <c r="W12215" s="4"/>
      <c r="AG12215" s="9"/>
      <c r="AT12215" s="4"/>
      <c r="AU12215" s="4"/>
      <c r="BA12215" s="4"/>
      <c r="BB12215" s="4"/>
    </row>
    <row r="12216" spans="15:54" x14ac:dyDescent="0.4">
      <c r="O12216" s="4"/>
      <c r="P12216" s="4"/>
      <c r="V12216" s="4"/>
      <c r="W12216" s="4"/>
      <c r="AG12216" s="9"/>
      <c r="AT12216" s="4"/>
      <c r="AU12216" s="4"/>
      <c r="BA12216" s="4"/>
      <c r="BB12216" s="4"/>
    </row>
    <row r="12217" spans="15:54" x14ac:dyDescent="0.4">
      <c r="O12217" s="4"/>
      <c r="P12217" s="4"/>
      <c r="V12217" s="4"/>
      <c r="W12217" s="4"/>
      <c r="AG12217" s="9"/>
      <c r="AT12217" s="4"/>
      <c r="AU12217" s="4"/>
      <c r="BA12217" s="4"/>
      <c r="BB12217" s="4"/>
    </row>
    <row r="12218" spans="15:54" x14ac:dyDescent="0.4">
      <c r="O12218" s="4"/>
      <c r="P12218" s="4"/>
      <c r="V12218" s="4"/>
      <c r="W12218" s="4"/>
      <c r="AG12218" s="9"/>
      <c r="AT12218" s="4"/>
      <c r="AU12218" s="4"/>
      <c r="BA12218" s="4"/>
      <c r="BB12218" s="4"/>
    </row>
    <row r="12219" spans="15:54" x14ac:dyDescent="0.4">
      <c r="O12219" s="4"/>
      <c r="P12219" s="4"/>
      <c r="V12219" s="4"/>
      <c r="W12219" s="4"/>
      <c r="AG12219" s="9"/>
      <c r="AT12219" s="4"/>
      <c r="AU12219" s="4"/>
      <c r="BA12219" s="4"/>
      <c r="BB12219" s="4"/>
    </row>
    <row r="12220" spans="15:54" x14ac:dyDescent="0.4">
      <c r="O12220" s="4"/>
      <c r="P12220" s="4"/>
      <c r="V12220" s="4"/>
      <c r="W12220" s="4"/>
      <c r="AG12220" s="9"/>
      <c r="AT12220" s="4"/>
      <c r="AU12220" s="4"/>
      <c r="BA12220" s="4"/>
      <c r="BB12220" s="4"/>
    </row>
    <row r="12221" spans="15:54" x14ac:dyDescent="0.4">
      <c r="O12221" s="4"/>
      <c r="P12221" s="4"/>
      <c r="V12221" s="4"/>
      <c r="W12221" s="4"/>
      <c r="AG12221" s="9"/>
      <c r="AT12221" s="4"/>
      <c r="AU12221" s="4"/>
      <c r="BA12221" s="4"/>
      <c r="BB12221" s="4"/>
    </row>
    <row r="12222" spans="15:54" x14ac:dyDescent="0.4">
      <c r="O12222" s="4"/>
      <c r="P12222" s="4"/>
      <c r="V12222" s="4"/>
      <c r="W12222" s="4"/>
      <c r="AG12222" s="9"/>
      <c r="AT12222" s="4"/>
      <c r="AU12222" s="4"/>
      <c r="BA12222" s="4"/>
      <c r="BB12222" s="4"/>
    </row>
    <row r="12223" spans="15:54" x14ac:dyDescent="0.4">
      <c r="O12223" s="4"/>
      <c r="P12223" s="4"/>
      <c r="V12223" s="4"/>
      <c r="W12223" s="4"/>
      <c r="AG12223" s="9"/>
      <c r="AT12223" s="4"/>
      <c r="AU12223" s="4"/>
      <c r="BA12223" s="4"/>
      <c r="BB12223" s="4"/>
    </row>
    <row r="12224" spans="15:54" x14ac:dyDescent="0.4">
      <c r="O12224" s="4"/>
      <c r="P12224" s="4"/>
      <c r="V12224" s="4"/>
      <c r="W12224" s="4"/>
      <c r="AG12224" s="9"/>
      <c r="AT12224" s="4"/>
      <c r="AU12224" s="4"/>
      <c r="BA12224" s="4"/>
      <c r="BB12224" s="4"/>
    </row>
    <row r="12225" spans="15:54" x14ac:dyDescent="0.4">
      <c r="O12225" s="4"/>
      <c r="P12225" s="4"/>
      <c r="V12225" s="4"/>
      <c r="W12225" s="4"/>
      <c r="AG12225" s="9"/>
      <c r="AT12225" s="4"/>
      <c r="AU12225" s="4"/>
      <c r="BA12225" s="4"/>
      <c r="BB12225" s="4"/>
    </row>
    <row r="12226" spans="15:54" x14ac:dyDescent="0.4">
      <c r="O12226" s="4"/>
      <c r="P12226" s="4"/>
      <c r="V12226" s="4"/>
      <c r="W12226" s="4"/>
      <c r="AG12226" s="9"/>
      <c r="AT12226" s="4"/>
      <c r="AU12226" s="4"/>
      <c r="BA12226" s="4"/>
      <c r="BB12226" s="4"/>
    </row>
    <row r="12227" spans="15:54" x14ac:dyDescent="0.4">
      <c r="O12227" s="4"/>
      <c r="P12227" s="4"/>
      <c r="V12227" s="4"/>
      <c r="W12227" s="4"/>
      <c r="AG12227" s="9"/>
      <c r="AT12227" s="4"/>
      <c r="AU12227" s="4"/>
      <c r="BA12227" s="4"/>
      <c r="BB12227" s="4"/>
    </row>
    <row r="12228" spans="15:54" x14ac:dyDescent="0.4">
      <c r="O12228" s="4"/>
      <c r="P12228" s="4"/>
      <c r="V12228" s="4"/>
      <c r="W12228" s="4"/>
      <c r="AG12228" s="9"/>
      <c r="AT12228" s="4"/>
      <c r="AU12228" s="4"/>
      <c r="BA12228" s="4"/>
      <c r="BB12228" s="4"/>
    </row>
    <row r="12229" spans="15:54" x14ac:dyDescent="0.4">
      <c r="O12229" s="4"/>
      <c r="P12229" s="4"/>
      <c r="V12229" s="4"/>
      <c r="W12229" s="4"/>
      <c r="AG12229" s="9"/>
      <c r="AT12229" s="4"/>
      <c r="AU12229" s="4"/>
      <c r="BA12229" s="4"/>
      <c r="BB12229" s="4"/>
    </row>
    <row r="12230" spans="15:54" x14ac:dyDescent="0.4">
      <c r="O12230" s="4"/>
      <c r="P12230" s="4"/>
      <c r="V12230" s="4"/>
      <c r="W12230" s="4"/>
      <c r="AG12230" s="9"/>
      <c r="AT12230" s="4"/>
      <c r="AU12230" s="4"/>
      <c r="BA12230" s="4"/>
      <c r="BB12230" s="4"/>
    </row>
    <row r="12231" spans="15:54" x14ac:dyDescent="0.4">
      <c r="O12231" s="4"/>
      <c r="P12231" s="4"/>
      <c r="V12231" s="4"/>
      <c r="W12231" s="4"/>
      <c r="AG12231" s="9"/>
      <c r="AT12231" s="4"/>
      <c r="AU12231" s="4"/>
      <c r="BA12231" s="4"/>
      <c r="BB12231" s="4"/>
    </row>
    <row r="12232" spans="15:54" x14ac:dyDescent="0.4">
      <c r="O12232" s="4"/>
      <c r="P12232" s="4"/>
      <c r="V12232" s="4"/>
      <c r="W12232" s="4"/>
      <c r="AG12232" s="9"/>
      <c r="AT12232" s="4"/>
      <c r="AU12232" s="4"/>
      <c r="BA12232" s="4"/>
      <c r="BB12232" s="4"/>
    </row>
    <row r="12233" spans="15:54" x14ac:dyDescent="0.4">
      <c r="O12233" s="4"/>
      <c r="P12233" s="4"/>
      <c r="V12233" s="4"/>
      <c r="W12233" s="4"/>
      <c r="AG12233" s="9"/>
      <c r="AT12233" s="4"/>
      <c r="AU12233" s="4"/>
      <c r="BA12233" s="4"/>
      <c r="BB12233" s="4"/>
    </row>
    <row r="12234" spans="15:54" x14ac:dyDescent="0.4">
      <c r="O12234" s="4"/>
      <c r="P12234" s="4"/>
      <c r="V12234" s="4"/>
      <c r="W12234" s="4"/>
      <c r="AG12234" s="9"/>
      <c r="AT12234" s="4"/>
      <c r="AU12234" s="4"/>
      <c r="BA12234" s="4"/>
      <c r="BB12234" s="4"/>
    </row>
    <row r="12235" spans="15:54" x14ac:dyDescent="0.4">
      <c r="O12235" s="4"/>
      <c r="P12235" s="4"/>
      <c r="V12235" s="4"/>
      <c r="W12235" s="4"/>
      <c r="AG12235" s="9"/>
      <c r="AT12235" s="4"/>
      <c r="AU12235" s="4"/>
      <c r="BA12235" s="4"/>
      <c r="BB12235" s="4"/>
    </row>
    <row r="12236" spans="15:54" x14ac:dyDescent="0.4">
      <c r="O12236" s="4"/>
      <c r="P12236" s="4"/>
      <c r="V12236" s="4"/>
      <c r="W12236" s="4"/>
      <c r="AG12236" s="9"/>
      <c r="AT12236" s="4"/>
      <c r="AU12236" s="4"/>
      <c r="BA12236" s="4"/>
      <c r="BB12236" s="4"/>
    </row>
    <row r="12237" spans="15:54" x14ac:dyDescent="0.4">
      <c r="O12237" s="4"/>
      <c r="P12237" s="4"/>
      <c r="V12237" s="4"/>
      <c r="W12237" s="4"/>
      <c r="AG12237" s="9"/>
      <c r="AT12237" s="4"/>
      <c r="AU12237" s="4"/>
      <c r="BA12237" s="4"/>
      <c r="BB12237" s="4"/>
    </row>
    <row r="12238" spans="15:54" x14ac:dyDescent="0.4">
      <c r="O12238" s="4"/>
      <c r="P12238" s="4"/>
      <c r="V12238" s="4"/>
      <c r="W12238" s="4"/>
      <c r="AG12238" s="9"/>
      <c r="AT12238" s="4"/>
      <c r="AU12238" s="4"/>
      <c r="BA12238" s="4"/>
      <c r="BB12238" s="4"/>
    </row>
    <row r="12239" spans="15:54" x14ac:dyDescent="0.4">
      <c r="O12239" s="4"/>
      <c r="P12239" s="4"/>
      <c r="V12239" s="4"/>
      <c r="W12239" s="4"/>
      <c r="AG12239" s="9"/>
      <c r="AT12239" s="4"/>
      <c r="AU12239" s="4"/>
      <c r="BA12239" s="4"/>
      <c r="BB12239" s="4"/>
    </row>
    <row r="12240" spans="15:54" x14ac:dyDescent="0.4">
      <c r="O12240" s="4"/>
      <c r="P12240" s="4"/>
      <c r="V12240" s="4"/>
      <c r="W12240" s="4"/>
      <c r="AG12240" s="9"/>
      <c r="AT12240" s="4"/>
      <c r="AU12240" s="4"/>
      <c r="BA12240" s="4"/>
      <c r="BB12240" s="4"/>
    </row>
    <row r="12241" spans="15:54" x14ac:dyDescent="0.4">
      <c r="O12241" s="4"/>
      <c r="P12241" s="4"/>
      <c r="V12241" s="4"/>
      <c r="W12241" s="4"/>
      <c r="AG12241" s="9"/>
      <c r="AT12241" s="4"/>
      <c r="AU12241" s="4"/>
      <c r="BA12241" s="4"/>
      <c r="BB12241" s="4"/>
    </row>
    <row r="12242" spans="15:54" x14ac:dyDescent="0.4">
      <c r="O12242" s="4"/>
      <c r="P12242" s="4"/>
      <c r="V12242" s="4"/>
      <c r="W12242" s="4"/>
      <c r="AG12242" s="9"/>
      <c r="AT12242" s="4"/>
      <c r="AU12242" s="4"/>
      <c r="BA12242" s="4"/>
      <c r="BB12242" s="4"/>
    </row>
    <row r="12243" spans="15:54" x14ac:dyDescent="0.4">
      <c r="O12243" s="4"/>
      <c r="P12243" s="4"/>
      <c r="V12243" s="4"/>
      <c r="W12243" s="4"/>
      <c r="AG12243" s="9"/>
      <c r="AT12243" s="4"/>
      <c r="AU12243" s="4"/>
      <c r="BA12243" s="4"/>
      <c r="BB12243" s="4"/>
    </row>
    <row r="12244" spans="15:54" x14ac:dyDescent="0.4">
      <c r="O12244" s="4"/>
      <c r="P12244" s="4"/>
      <c r="V12244" s="4"/>
      <c r="W12244" s="4"/>
      <c r="AG12244" s="9"/>
      <c r="AT12244" s="4"/>
      <c r="AU12244" s="4"/>
      <c r="BA12244" s="4"/>
      <c r="BB12244" s="4"/>
    </row>
    <row r="12245" spans="15:54" x14ac:dyDescent="0.4">
      <c r="O12245" s="4"/>
      <c r="P12245" s="4"/>
      <c r="V12245" s="4"/>
      <c r="W12245" s="4"/>
      <c r="AG12245" s="9"/>
      <c r="AT12245" s="4"/>
      <c r="AU12245" s="4"/>
      <c r="BA12245" s="4"/>
      <c r="BB12245" s="4"/>
    </row>
    <row r="12246" spans="15:54" x14ac:dyDescent="0.4">
      <c r="O12246" s="4"/>
      <c r="P12246" s="4"/>
      <c r="V12246" s="4"/>
      <c r="W12246" s="4"/>
      <c r="AG12246" s="9"/>
      <c r="AT12246" s="4"/>
      <c r="AU12246" s="4"/>
      <c r="BA12246" s="4"/>
      <c r="BB12246" s="4"/>
    </row>
    <row r="12247" spans="15:54" x14ac:dyDescent="0.4">
      <c r="O12247" s="4"/>
      <c r="P12247" s="4"/>
      <c r="V12247" s="4"/>
      <c r="W12247" s="4"/>
      <c r="AG12247" s="9"/>
      <c r="AT12247" s="4"/>
      <c r="AU12247" s="4"/>
      <c r="BA12247" s="4"/>
      <c r="BB12247" s="4"/>
    </row>
    <row r="12248" spans="15:54" x14ac:dyDescent="0.4">
      <c r="O12248" s="4"/>
      <c r="P12248" s="4"/>
      <c r="V12248" s="4"/>
      <c r="W12248" s="4"/>
      <c r="AG12248" s="9"/>
      <c r="AT12248" s="4"/>
      <c r="AU12248" s="4"/>
      <c r="BA12248" s="4"/>
      <c r="BB12248" s="4"/>
    </row>
    <row r="12249" spans="15:54" x14ac:dyDescent="0.4">
      <c r="O12249" s="4"/>
      <c r="P12249" s="4"/>
      <c r="V12249" s="4"/>
      <c r="W12249" s="4"/>
      <c r="AG12249" s="9"/>
      <c r="AT12249" s="4"/>
      <c r="AU12249" s="4"/>
      <c r="BA12249" s="4"/>
      <c r="BB12249" s="4"/>
    </row>
    <row r="12250" spans="15:54" x14ac:dyDescent="0.4">
      <c r="O12250" s="4"/>
      <c r="P12250" s="4"/>
      <c r="V12250" s="4"/>
      <c r="W12250" s="4"/>
      <c r="AG12250" s="9"/>
      <c r="AT12250" s="4"/>
      <c r="AU12250" s="4"/>
      <c r="BA12250" s="4"/>
      <c r="BB12250" s="4"/>
    </row>
    <row r="12251" spans="15:54" x14ac:dyDescent="0.4">
      <c r="O12251" s="4"/>
      <c r="P12251" s="4"/>
      <c r="V12251" s="4"/>
      <c r="W12251" s="4"/>
      <c r="AG12251" s="9"/>
      <c r="AT12251" s="4"/>
      <c r="AU12251" s="4"/>
      <c r="BA12251" s="4"/>
      <c r="BB12251" s="4"/>
    </row>
    <row r="12252" spans="15:54" x14ac:dyDescent="0.4">
      <c r="O12252" s="4"/>
      <c r="P12252" s="4"/>
      <c r="V12252" s="4"/>
      <c r="W12252" s="4"/>
      <c r="AG12252" s="9"/>
      <c r="AT12252" s="4"/>
      <c r="AU12252" s="4"/>
      <c r="BA12252" s="4"/>
      <c r="BB12252" s="4"/>
    </row>
    <row r="12253" spans="15:54" x14ac:dyDescent="0.4">
      <c r="O12253" s="4"/>
      <c r="P12253" s="4"/>
      <c r="V12253" s="4"/>
      <c r="W12253" s="4"/>
      <c r="AG12253" s="9"/>
      <c r="AT12253" s="4"/>
      <c r="AU12253" s="4"/>
      <c r="BA12253" s="4"/>
      <c r="BB12253" s="4"/>
    </row>
    <row r="12254" spans="15:54" x14ac:dyDescent="0.4">
      <c r="O12254" s="4"/>
      <c r="P12254" s="4"/>
      <c r="V12254" s="4"/>
      <c r="W12254" s="4"/>
      <c r="AG12254" s="9"/>
      <c r="AT12254" s="4"/>
      <c r="AU12254" s="4"/>
      <c r="BA12254" s="4"/>
      <c r="BB12254" s="4"/>
    </row>
    <row r="12255" spans="15:54" x14ac:dyDescent="0.4">
      <c r="O12255" s="4"/>
      <c r="P12255" s="4"/>
      <c r="V12255" s="4"/>
      <c r="W12255" s="4"/>
      <c r="AG12255" s="9"/>
      <c r="AT12255" s="4"/>
      <c r="AU12255" s="4"/>
      <c r="BA12255" s="4"/>
      <c r="BB12255" s="4"/>
    </row>
    <row r="12256" spans="15:54" x14ac:dyDescent="0.4">
      <c r="AT12256" s="4"/>
      <c r="AU12256" s="4"/>
      <c r="BA12256" s="4"/>
      <c r="BB12256" s="4"/>
    </row>
    <row r="12257" spans="15:54" x14ac:dyDescent="0.4">
      <c r="O12257" s="4"/>
      <c r="P12257" s="4"/>
      <c r="V12257" s="4"/>
      <c r="W12257" s="4"/>
      <c r="AT12257" s="4"/>
      <c r="AU12257" s="4"/>
      <c r="BA12257" s="4"/>
      <c r="BB12257" s="4"/>
    </row>
    <row r="12258" spans="15:54" x14ac:dyDescent="0.4">
      <c r="O12258" s="4"/>
      <c r="P12258" s="4"/>
      <c r="V12258" s="4"/>
      <c r="W12258" s="4"/>
      <c r="AG12258" s="9"/>
      <c r="AT12258" s="4"/>
      <c r="AU12258" s="4"/>
      <c r="BA12258" s="4"/>
      <c r="BB12258" s="4"/>
    </row>
    <row r="12259" spans="15:54" x14ac:dyDescent="0.4">
      <c r="O12259" s="4"/>
      <c r="P12259" s="4"/>
      <c r="V12259" s="4"/>
      <c r="W12259" s="4"/>
      <c r="AG12259" s="9"/>
      <c r="AT12259" s="4"/>
      <c r="AU12259" s="4"/>
      <c r="BA12259" s="4"/>
      <c r="BB12259" s="4"/>
    </row>
    <row r="12260" spans="15:54" x14ac:dyDescent="0.4">
      <c r="O12260" s="4"/>
      <c r="P12260" s="4"/>
      <c r="V12260" s="4"/>
      <c r="W12260" s="4"/>
      <c r="AG12260" s="9"/>
      <c r="AT12260" s="4"/>
      <c r="AU12260" s="4"/>
      <c r="BA12260" s="4"/>
      <c r="BB12260" s="4"/>
    </row>
    <row r="12261" spans="15:54" x14ac:dyDescent="0.4">
      <c r="O12261" s="4"/>
      <c r="P12261" s="4"/>
      <c r="V12261" s="4"/>
      <c r="W12261" s="4"/>
      <c r="AG12261" s="9"/>
      <c r="AT12261" s="4"/>
      <c r="AU12261" s="4"/>
      <c r="BA12261" s="4"/>
      <c r="BB12261" s="4"/>
    </row>
    <row r="12262" spans="15:54" x14ac:dyDescent="0.4">
      <c r="O12262" s="4"/>
      <c r="P12262" s="4"/>
      <c r="V12262" s="4"/>
      <c r="W12262" s="4"/>
      <c r="AG12262" s="9"/>
      <c r="AT12262" s="4"/>
      <c r="AU12262" s="4"/>
      <c r="BA12262" s="4"/>
      <c r="BB12262" s="4"/>
    </row>
    <row r="12263" spans="15:54" x14ac:dyDescent="0.4">
      <c r="O12263" s="4"/>
      <c r="P12263" s="4"/>
      <c r="V12263" s="4"/>
      <c r="W12263" s="4"/>
      <c r="AG12263" s="9"/>
      <c r="AT12263" s="4"/>
      <c r="AU12263" s="4"/>
      <c r="BA12263" s="4"/>
      <c r="BB12263" s="4"/>
    </row>
    <row r="12264" spans="15:54" x14ac:dyDescent="0.4">
      <c r="O12264" s="4"/>
      <c r="P12264" s="4"/>
      <c r="V12264" s="4"/>
      <c r="W12264" s="4"/>
      <c r="AG12264" s="9"/>
      <c r="AT12264" s="4"/>
      <c r="AU12264" s="4"/>
      <c r="BA12264" s="4"/>
      <c r="BB12264" s="4"/>
    </row>
    <row r="12265" spans="15:54" x14ac:dyDescent="0.4">
      <c r="O12265" s="4"/>
      <c r="P12265" s="4"/>
      <c r="V12265" s="4"/>
      <c r="W12265" s="4"/>
      <c r="AG12265" s="9"/>
      <c r="AT12265" s="4"/>
      <c r="AU12265" s="4"/>
      <c r="BA12265" s="4"/>
      <c r="BB12265" s="4"/>
    </row>
    <row r="12266" spans="15:54" x14ac:dyDescent="0.4">
      <c r="O12266" s="4"/>
      <c r="P12266" s="4"/>
      <c r="V12266" s="4"/>
      <c r="W12266" s="4"/>
      <c r="AG12266" s="9"/>
      <c r="AT12266" s="4"/>
      <c r="AU12266" s="4"/>
      <c r="BA12266" s="4"/>
      <c r="BB12266" s="4"/>
    </row>
    <row r="12267" spans="15:54" x14ac:dyDescent="0.4">
      <c r="O12267" s="4"/>
      <c r="P12267" s="4"/>
      <c r="V12267" s="4"/>
      <c r="W12267" s="4"/>
      <c r="AG12267" s="9"/>
      <c r="AT12267" s="4"/>
      <c r="AU12267" s="4"/>
      <c r="BA12267" s="4"/>
      <c r="BB12267" s="4"/>
    </row>
    <row r="12268" spans="15:54" x14ac:dyDescent="0.4">
      <c r="O12268" s="4"/>
      <c r="P12268" s="4"/>
      <c r="V12268" s="4"/>
      <c r="W12268" s="4"/>
      <c r="AG12268" s="9"/>
      <c r="AT12268" s="4"/>
      <c r="AU12268" s="4"/>
      <c r="BA12268" s="4"/>
      <c r="BB12268" s="4"/>
    </row>
    <row r="12269" spans="15:54" x14ac:dyDescent="0.4">
      <c r="O12269" s="4"/>
      <c r="P12269" s="4"/>
      <c r="V12269" s="4"/>
      <c r="W12269" s="4"/>
      <c r="AG12269" s="9"/>
      <c r="AT12269" s="4"/>
      <c r="AU12269" s="4"/>
      <c r="BA12269" s="4"/>
      <c r="BB12269" s="4"/>
    </row>
    <row r="12270" spans="15:54" x14ac:dyDescent="0.4">
      <c r="O12270" s="4"/>
      <c r="P12270" s="4"/>
      <c r="V12270" s="4"/>
      <c r="W12270" s="4"/>
      <c r="AG12270" s="9"/>
      <c r="AT12270" s="4"/>
      <c r="AU12270" s="4"/>
      <c r="BA12270" s="4"/>
      <c r="BB12270" s="4"/>
    </row>
    <row r="12271" spans="15:54" x14ac:dyDescent="0.4">
      <c r="O12271" s="4"/>
      <c r="P12271" s="4"/>
      <c r="V12271" s="4"/>
      <c r="W12271" s="4"/>
      <c r="AG12271" s="9"/>
      <c r="AT12271" s="4"/>
      <c r="AU12271" s="4"/>
      <c r="BA12271" s="4"/>
      <c r="BB12271" s="4"/>
    </row>
    <row r="12272" spans="15:54" x14ac:dyDescent="0.4">
      <c r="O12272" s="4"/>
      <c r="P12272" s="4"/>
      <c r="V12272" s="4"/>
      <c r="W12272" s="4"/>
      <c r="AG12272" s="9"/>
      <c r="AT12272" s="4"/>
      <c r="AU12272" s="4"/>
      <c r="BA12272" s="4"/>
      <c r="BB12272" s="4"/>
    </row>
    <row r="12273" spans="15:54" x14ac:dyDescent="0.4">
      <c r="O12273" s="4"/>
      <c r="P12273" s="4"/>
      <c r="V12273" s="4"/>
      <c r="W12273" s="4"/>
      <c r="AG12273" s="9"/>
      <c r="AT12273" s="4"/>
      <c r="AU12273" s="4"/>
      <c r="BA12273" s="4"/>
      <c r="BB12273" s="4"/>
    </row>
    <row r="12274" spans="15:54" x14ac:dyDescent="0.4">
      <c r="O12274" s="4"/>
      <c r="P12274" s="4"/>
      <c r="V12274" s="4"/>
      <c r="W12274" s="4"/>
      <c r="AG12274" s="9"/>
      <c r="AT12274" s="4"/>
      <c r="AU12274" s="4"/>
      <c r="BA12274" s="4"/>
      <c r="BB12274" s="4"/>
    </row>
    <row r="12275" spans="15:54" x14ac:dyDescent="0.4">
      <c r="O12275" s="4"/>
      <c r="P12275" s="4"/>
      <c r="V12275" s="4"/>
      <c r="W12275" s="4"/>
      <c r="AG12275" s="9"/>
      <c r="AT12275" s="4"/>
      <c r="AU12275" s="4"/>
      <c r="BA12275" s="4"/>
      <c r="BB12275" s="4"/>
    </row>
    <row r="12276" spans="15:54" x14ac:dyDescent="0.4">
      <c r="O12276" s="4"/>
      <c r="P12276" s="4"/>
      <c r="V12276" s="4"/>
      <c r="W12276" s="4"/>
      <c r="AG12276" s="9"/>
      <c r="AT12276" s="4"/>
      <c r="AU12276" s="4"/>
      <c r="BA12276" s="4"/>
      <c r="BB12276" s="4"/>
    </row>
    <row r="12277" spans="15:54" x14ac:dyDescent="0.4">
      <c r="O12277" s="4"/>
      <c r="P12277" s="4"/>
      <c r="V12277" s="4"/>
      <c r="W12277" s="4"/>
      <c r="AT12277" s="4"/>
      <c r="AU12277" s="4"/>
      <c r="BA12277" s="4"/>
      <c r="BB12277" s="4"/>
    </row>
    <row r="12278" spans="15:54" x14ac:dyDescent="0.4">
      <c r="O12278" s="4"/>
      <c r="P12278" s="4"/>
      <c r="V12278" s="4"/>
      <c r="W12278" s="4"/>
      <c r="AG12278" s="9"/>
      <c r="AT12278" s="4"/>
      <c r="AU12278" s="4"/>
      <c r="BA12278" s="4"/>
      <c r="BB12278" s="4"/>
    </row>
    <row r="12279" spans="15:54" x14ac:dyDescent="0.4">
      <c r="O12279" s="4"/>
      <c r="P12279" s="4"/>
      <c r="V12279" s="4"/>
      <c r="W12279" s="4"/>
      <c r="AG12279" s="9"/>
      <c r="AT12279" s="4"/>
      <c r="AU12279" s="4"/>
      <c r="BA12279" s="4"/>
      <c r="BB12279" s="4"/>
    </row>
    <row r="12280" spans="15:54" x14ac:dyDescent="0.4">
      <c r="O12280" s="4"/>
      <c r="P12280" s="4"/>
      <c r="V12280" s="4"/>
      <c r="W12280" s="4"/>
      <c r="AG12280" s="9"/>
      <c r="AT12280" s="4"/>
      <c r="AU12280" s="4"/>
      <c r="BA12280" s="4"/>
      <c r="BB12280" s="4"/>
    </row>
    <row r="12281" spans="15:54" x14ac:dyDescent="0.4">
      <c r="O12281" s="4"/>
      <c r="P12281" s="4"/>
      <c r="V12281" s="4"/>
      <c r="W12281" s="4"/>
      <c r="AG12281" s="9"/>
      <c r="AT12281" s="4"/>
      <c r="AU12281" s="4"/>
      <c r="BA12281" s="4"/>
      <c r="BB12281" s="4"/>
    </row>
    <row r="12282" spans="15:54" x14ac:dyDescent="0.4">
      <c r="O12282" s="4"/>
      <c r="P12282" s="4"/>
      <c r="V12282" s="4"/>
      <c r="W12282" s="4"/>
      <c r="AG12282" s="9"/>
      <c r="AT12282" s="4"/>
      <c r="AU12282" s="4"/>
      <c r="BA12282" s="4"/>
      <c r="BB12282" s="4"/>
    </row>
    <row r="12283" spans="15:54" x14ac:dyDescent="0.4">
      <c r="O12283" s="4"/>
      <c r="P12283" s="4"/>
      <c r="V12283" s="4"/>
      <c r="W12283" s="4"/>
      <c r="AG12283" s="9"/>
      <c r="AT12283" s="4"/>
      <c r="AU12283" s="4"/>
      <c r="BA12283" s="4"/>
      <c r="BB12283" s="4"/>
    </row>
    <row r="12284" spans="15:54" x14ac:dyDescent="0.4">
      <c r="O12284" s="4"/>
      <c r="P12284" s="4"/>
      <c r="V12284" s="4"/>
      <c r="W12284" s="4"/>
      <c r="AG12284" s="9"/>
      <c r="AT12284" s="4"/>
      <c r="AU12284" s="4"/>
      <c r="BA12284" s="4"/>
      <c r="BB12284" s="4"/>
    </row>
    <row r="12285" spans="15:54" x14ac:dyDescent="0.4">
      <c r="O12285" s="4"/>
      <c r="P12285" s="4"/>
      <c r="V12285" s="4"/>
      <c r="W12285" s="4"/>
      <c r="AG12285" s="9"/>
      <c r="AT12285" s="4"/>
      <c r="AU12285" s="4"/>
      <c r="BA12285" s="4"/>
      <c r="BB12285" s="4"/>
    </row>
    <row r="12286" spans="15:54" x14ac:dyDescent="0.4">
      <c r="O12286" s="4"/>
      <c r="P12286" s="4"/>
      <c r="V12286" s="4"/>
      <c r="W12286" s="4"/>
      <c r="AG12286" s="9"/>
      <c r="AT12286" s="4"/>
      <c r="AU12286" s="4"/>
      <c r="BA12286" s="4"/>
      <c r="BB12286" s="4"/>
    </row>
    <row r="12287" spans="15:54" x14ac:dyDescent="0.4">
      <c r="O12287" s="4"/>
      <c r="P12287" s="4"/>
      <c r="V12287" s="4"/>
      <c r="W12287" s="4"/>
      <c r="AG12287" s="9"/>
      <c r="AT12287" s="4"/>
      <c r="AU12287" s="4"/>
      <c r="BA12287" s="4"/>
      <c r="BB12287" s="4"/>
    </row>
    <row r="12288" spans="15:54" x14ac:dyDescent="0.4">
      <c r="O12288" s="4"/>
      <c r="P12288" s="4"/>
      <c r="V12288" s="4"/>
      <c r="W12288" s="4"/>
      <c r="AG12288" s="9"/>
      <c r="AT12288" s="4"/>
      <c r="AU12288" s="4"/>
      <c r="BA12288" s="4"/>
      <c r="BB12288" s="4"/>
    </row>
    <row r="12289" spans="15:54" x14ac:dyDescent="0.4">
      <c r="O12289" s="4"/>
      <c r="P12289" s="4"/>
      <c r="V12289" s="4"/>
      <c r="W12289" s="4"/>
      <c r="AG12289" s="9"/>
      <c r="AT12289" s="4"/>
      <c r="AU12289" s="4"/>
      <c r="BA12289" s="4"/>
      <c r="BB12289" s="4"/>
    </row>
    <row r="12290" spans="15:54" x14ac:dyDescent="0.4">
      <c r="O12290" s="4"/>
      <c r="P12290" s="4"/>
      <c r="V12290" s="4"/>
      <c r="W12290" s="4"/>
      <c r="AG12290" s="9"/>
      <c r="AT12290" s="4"/>
      <c r="AU12290" s="4"/>
      <c r="BA12290" s="4"/>
      <c r="BB12290" s="4"/>
    </row>
    <row r="12291" spans="15:54" x14ac:dyDescent="0.4">
      <c r="O12291" s="4"/>
      <c r="P12291" s="4"/>
      <c r="V12291" s="4"/>
      <c r="W12291" s="4"/>
      <c r="AG12291" s="9"/>
      <c r="AT12291" s="4"/>
      <c r="AU12291" s="4"/>
      <c r="BA12291" s="4"/>
      <c r="BB12291" s="4"/>
    </row>
    <row r="12292" spans="15:54" x14ac:dyDescent="0.4">
      <c r="O12292" s="4"/>
      <c r="P12292" s="4"/>
      <c r="V12292" s="4"/>
      <c r="W12292" s="4"/>
      <c r="AG12292" s="9"/>
      <c r="AT12292" s="4"/>
      <c r="AU12292" s="4"/>
      <c r="BA12292" s="4"/>
      <c r="BB12292" s="4"/>
    </row>
    <row r="12293" spans="15:54" x14ac:dyDescent="0.4">
      <c r="O12293" s="4"/>
      <c r="P12293" s="4"/>
      <c r="V12293" s="4"/>
      <c r="W12293" s="4"/>
      <c r="AG12293" s="9"/>
      <c r="AT12293" s="4"/>
      <c r="AU12293" s="4"/>
      <c r="BA12293" s="4"/>
      <c r="BB12293" s="4"/>
    </row>
    <row r="12294" spans="15:54" x14ac:dyDescent="0.4">
      <c r="O12294" s="4"/>
      <c r="P12294" s="4"/>
      <c r="V12294" s="4"/>
      <c r="W12294" s="4"/>
      <c r="AG12294" s="9"/>
      <c r="AT12294" s="4"/>
      <c r="AU12294" s="4"/>
      <c r="BA12294" s="4"/>
      <c r="BB12294" s="4"/>
    </row>
    <row r="12295" spans="15:54" x14ac:dyDescent="0.4">
      <c r="O12295" s="4"/>
      <c r="P12295" s="4"/>
      <c r="V12295" s="4"/>
      <c r="W12295" s="4"/>
      <c r="AG12295" s="9"/>
      <c r="AT12295" s="4"/>
      <c r="AU12295" s="4"/>
      <c r="BA12295" s="4"/>
      <c r="BB12295" s="4"/>
    </row>
    <row r="12296" spans="15:54" x14ac:dyDescent="0.4">
      <c r="O12296" s="4"/>
      <c r="P12296" s="4"/>
      <c r="V12296" s="4"/>
      <c r="W12296" s="4"/>
      <c r="AG12296" s="9"/>
      <c r="AT12296" s="4"/>
      <c r="AU12296" s="4"/>
      <c r="BA12296" s="4"/>
      <c r="BB12296" s="4"/>
    </row>
    <row r="12297" spans="15:54" x14ac:dyDescent="0.4">
      <c r="O12297" s="4"/>
      <c r="P12297" s="4"/>
      <c r="V12297" s="4"/>
      <c r="W12297" s="4"/>
      <c r="AG12297" s="9"/>
      <c r="AT12297" s="4"/>
      <c r="AU12297" s="4"/>
      <c r="BA12297" s="4"/>
      <c r="BB12297" s="4"/>
    </row>
    <row r="12298" spans="15:54" x14ac:dyDescent="0.4">
      <c r="O12298" s="4"/>
      <c r="P12298" s="4"/>
      <c r="V12298" s="4"/>
      <c r="W12298" s="4"/>
      <c r="AG12298" s="9"/>
      <c r="AT12298" s="4"/>
      <c r="AU12298" s="4"/>
      <c r="BA12298" s="4"/>
      <c r="BB12298" s="4"/>
    </row>
    <row r="12299" spans="15:54" x14ac:dyDescent="0.4">
      <c r="O12299" s="4"/>
      <c r="P12299" s="4"/>
      <c r="V12299" s="4"/>
      <c r="W12299" s="4"/>
      <c r="AG12299" s="9"/>
      <c r="AT12299" s="4"/>
      <c r="AU12299" s="4"/>
      <c r="BA12299" s="4"/>
      <c r="BB12299" s="4"/>
    </row>
    <row r="12300" spans="15:54" x14ac:dyDescent="0.4">
      <c r="O12300" s="4"/>
      <c r="P12300" s="4"/>
      <c r="V12300" s="4"/>
      <c r="W12300" s="4"/>
      <c r="AG12300" s="9"/>
      <c r="AT12300" s="4"/>
      <c r="AU12300" s="4"/>
      <c r="BA12300" s="4"/>
      <c r="BB12300" s="4"/>
    </row>
    <row r="12301" spans="15:54" x14ac:dyDescent="0.4">
      <c r="O12301" s="4"/>
      <c r="P12301" s="4"/>
      <c r="V12301" s="4"/>
      <c r="W12301" s="4"/>
      <c r="AG12301" s="9"/>
      <c r="AT12301" s="4"/>
      <c r="AU12301" s="4"/>
      <c r="BA12301" s="4"/>
      <c r="BB12301" s="4"/>
    </row>
    <row r="12302" spans="15:54" x14ac:dyDescent="0.4">
      <c r="O12302" s="4"/>
      <c r="P12302" s="4"/>
      <c r="V12302" s="4"/>
      <c r="W12302" s="4"/>
      <c r="AG12302" s="9"/>
      <c r="AT12302" s="4"/>
      <c r="AU12302" s="4"/>
      <c r="BA12302" s="4"/>
      <c r="BB12302" s="4"/>
    </row>
    <row r="12303" spans="15:54" x14ac:dyDescent="0.4">
      <c r="O12303" s="4"/>
      <c r="P12303" s="4"/>
      <c r="V12303" s="4"/>
      <c r="W12303" s="4"/>
      <c r="AG12303" s="9"/>
      <c r="AT12303" s="4"/>
      <c r="AU12303" s="4"/>
      <c r="BA12303" s="4"/>
      <c r="BB12303" s="4"/>
    </row>
    <row r="12304" spans="15:54" x14ac:dyDescent="0.4">
      <c r="O12304" s="4"/>
      <c r="P12304" s="4"/>
      <c r="V12304" s="4"/>
      <c r="W12304" s="4"/>
      <c r="AG12304" s="9"/>
      <c r="AT12304" s="4"/>
      <c r="AU12304" s="4"/>
      <c r="BA12304" s="4"/>
      <c r="BB12304" s="4"/>
    </row>
    <row r="12305" spans="15:54" x14ac:dyDescent="0.4">
      <c r="O12305" s="4"/>
      <c r="P12305" s="4"/>
      <c r="V12305" s="4"/>
      <c r="W12305" s="4"/>
      <c r="AG12305" s="9"/>
      <c r="AT12305" s="4"/>
      <c r="AU12305" s="4"/>
      <c r="BA12305" s="4"/>
      <c r="BB12305" s="4"/>
    </row>
    <row r="12306" spans="15:54" x14ac:dyDescent="0.4">
      <c r="O12306" s="4"/>
      <c r="P12306" s="4"/>
      <c r="V12306" s="4"/>
      <c r="W12306" s="4"/>
      <c r="AG12306" s="9"/>
      <c r="AT12306" s="4"/>
      <c r="AU12306" s="4"/>
      <c r="BA12306" s="4"/>
      <c r="BB12306" s="4"/>
    </row>
    <row r="12307" spans="15:54" x14ac:dyDescent="0.4">
      <c r="O12307" s="4"/>
      <c r="P12307" s="4"/>
      <c r="V12307" s="4"/>
      <c r="W12307" s="4"/>
      <c r="AG12307" s="9"/>
      <c r="AT12307" s="4"/>
      <c r="AU12307" s="4"/>
      <c r="BA12307" s="4"/>
      <c r="BB12307" s="4"/>
    </row>
    <row r="12308" spans="15:54" x14ac:dyDescent="0.4">
      <c r="O12308" s="4"/>
      <c r="P12308" s="4"/>
      <c r="V12308" s="4"/>
      <c r="W12308" s="4"/>
      <c r="AG12308" s="9"/>
      <c r="AT12308" s="4"/>
      <c r="AU12308" s="4"/>
      <c r="BA12308" s="4"/>
      <c r="BB12308" s="4"/>
    </row>
    <row r="12309" spans="15:54" x14ac:dyDescent="0.4">
      <c r="O12309" s="4"/>
      <c r="P12309" s="4"/>
      <c r="V12309" s="4"/>
      <c r="W12309" s="4"/>
      <c r="AG12309" s="9"/>
      <c r="AT12309" s="4"/>
      <c r="AU12309" s="4"/>
      <c r="BA12309" s="4"/>
      <c r="BB12309" s="4"/>
    </row>
    <row r="12310" spans="15:54" x14ac:dyDescent="0.4">
      <c r="O12310" s="4"/>
      <c r="P12310" s="4"/>
      <c r="V12310" s="4"/>
      <c r="W12310" s="4"/>
      <c r="AG12310" s="9"/>
      <c r="AT12310" s="4"/>
      <c r="AU12310" s="4"/>
      <c r="BA12310" s="4"/>
      <c r="BB12310" s="4"/>
    </row>
    <row r="12311" spans="15:54" x14ac:dyDescent="0.4">
      <c r="O12311" s="4"/>
      <c r="P12311" s="4"/>
      <c r="V12311" s="4"/>
      <c r="W12311" s="4"/>
      <c r="AG12311" s="9"/>
      <c r="AT12311" s="4"/>
      <c r="AU12311" s="4"/>
      <c r="BA12311" s="4"/>
      <c r="BB12311" s="4"/>
    </row>
    <row r="12312" spans="15:54" x14ac:dyDescent="0.4">
      <c r="O12312" s="4"/>
      <c r="P12312" s="4"/>
      <c r="V12312" s="4"/>
      <c r="W12312" s="4"/>
      <c r="AG12312" s="9"/>
      <c r="AT12312" s="4"/>
      <c r="AU12312" s="4"/>
      <c r="BA12312" s="4"/>
      <c r="BB12312" s="4"/>
    </row>
    <row r="12313" spans="15:54" x14ac:dyDescent="0.4">
      <c r="O12313" s="4"/>
      <c r="P12313" s="4"/>
      <c r="V12313" s="4"/>
      <c r="W12313" s="4"/>
      <c r="AG12313" s="9"/>
      <c r="AT12313" s="4"/>
      <c r="AU12313" s="4"/>
      <c r="BA12313" s="4"/>
      <c r="BB12313" s="4"/>
    </row>
    <row r="12314" spans="15:54" x14ac:dyDescent="0.4">
      <c r="O12314" s="4"/>
      <c r="P12314" s="4"/>
      <c r="V12314" s="4"/>
      <c r="W12314" s="4"/>
      <c r="AG12314" s="9"/>
      <c r="AT12314" s="4"/>
      <c r="AU12314" s="4"/>
      <c r="BA12314" s="4"/>
      <c r="BB12314" s="4"/>
    </row>
    <row r="12315" spans="15:54" x14ac:dyDescent="0.4">
      <c r="O12315" s="4"/>
      <c r="P12315" s="4"/>
      <c r="V12315" s="4"/>
      <c r="W12315" s="4"/>
      <c r="AG12315" s="9"/>
      <c r="AT12315" s="4"/>
      <c r="AU12315" s="4"/>
      <c r="BA12315" s="4"/>
      <c r="BB12315" s="4"/>
    </row>
    <row r="12316" spans="15:54" x14ac:dyDescent="0.4">
      <c r="O12316" s="4"/>
      <c r="P12316" s="4"/>
      <c r="V12316" s="4"/>
      <c r="W12316" s="4"/>
      <c r="AG12316" s="9"/>
      <c r="AT12316" s="4"/>
      <c r="AU12316" s="4"/>
      <c r="BA12316" s="4"/>
      <c r="BB12316" s="4"/>
    </row>
    <row r="12317" spans="15:54" x14ac:dyDescent="0.4">
      <c r="O12317" s="4"/>
      <c r="P12317" s="4"/>
      <c r="V12317" s="4"/>
      <c r="W12317" s="4"/>
      <c r="AG12317" s="9"/>
      <c r="AT12317" s="4"/>
      <c r="AU12317" s="4"/>
      <c r="BA12317" s="4"/>
      <c r="BB12317" s="4"/>
    </row>
    <row r="12318" spans="15:54" x14ac:dyDescent="0.4">
      <c r="O12318" s="4"/>
      <c r="P12318" s="4"/>
      <c r="V12318" s="4"/>
      <c r="W12318" s="4"/>
      <c r="AG12318" s="9"/>
      <c r="AT12318" s="4"/>
      <c r="AU12318" s="4"/>
      <c r="BA12318" s="4"/>
      <c r="BB12318" s="4"/>
    </row>
    <row r="12319" spans="15:54" x14ac:dyDescent="0.4">
      <c r="O12319" s="4"/>
      <c r="P12319" s="4"/>
      <c r="V12319" s="4"/>
      <c r="W12319" s="4"/>
      <c r="AG12319" s="9"/>
      <c r="AT12319" s="4"/>
      <c r="AU12319" s="4"/>
      <c r="BA12319" s="4"/>
      <c r="BB12319" s="4"/>
    </row>
    <row r="12320" spans="15:54" x14ac:dyDescent="0.4">
      <c r="O12320" s="4"/>
      <c r="P12320" s="4"/>
      <c r="V12320" s="4"/>
      <c r="W12320" s="4"/>
      <c r="AG12320" s="9"/>
      <c r="AT12320" s="4"/>
      <c r="AU12320" s="4"/>
      <c r="BA12320" s="4"/>
      <c r="BB12320" s="4"/>
    </row>
    <row r="12321" spans="15:54" x14ac:dyDescent="0.4">
      <c r="O12321" s="4"/>
      <c r="P12321" s="4"/>
      <c r="V12321" s="4"/>
      <c r="W12321" s="4"/>
      <c r="AG12321" s="9"/>
      <c r="AT12321" s="4"/>
      <c r="AU12321" s="4"/>
      <c r="BA12321" s="4"/>
      <c r="BB12321" s="4"/>
    </row>
    <row r="12322" spans="15:54" x14ac:dyDescent="0.4">
      <c r="O12322" s="4"/>
      <c r="P12322" s="4"/>
      <c r="V12322" s="4"/>
      <c r="W12322" s="4"/>
      <c r="AG12322" s="9"/>
      <c r="AT12322" s="4"/>
      <c r="AU12322" s="4"/>
      <c r="BA12322" s="4"/>
      <c r="BB12322" s="4"/>
    </row>
    <row r="12323" spans="15:54" x14ac:dyDescent="0.4">
      <c r="O12323" s="4"/>
      <c r="P12323" s="4"/>
      <c r="V12323" s="4"/>
      <c r="W12323" s="4"/>
      <c r="AG12323" s="9"/>
      <c r="AT12323" s="4"/>
      <c r="AU12323" s="4"/>
      <c r="BA12323" s="4"/>
      <c r="BB12323" s="4"/>
    </row>
    <row r="12324" spans="15:54" x14ac:dyDescent="0.4">
      <c r="O12324" s="4"/>
      <c r="P12324" s="4"/>
      <c r="V12324" s="4"/>
      <c r="W12324" s="4"/>
      <c r="AG12324" s="9"/>
      <c r="AT12324" s="4"/>
      <c r="AU12324" s="4"/>
      <c r="BA12324" s="4"/>
      <c r="BB12324" s="4"/>
    </row>
    <row r="12325" spans="15:54" x14ac:dyDescent="0.4">
      <c r="O12325" s="4"/>
      <c r="P12325" s="4"/>
      <c r="V12325" s="4"/>
      <c r="W12325" s="4"/>
      <c r="AG12325" s="9"/>
      <c r="AT12325" s="4"/>
      <c r="AU12325" s="4"/>
      <c r="BA12325" s="4"/>
      <c r="BB12325" s="4"/>
    </row>
    <row r="12326" spans="15:54" x14ac:dyDescent="0.4">
      <c r="O12326" s="4"/>
      <c r="P12326" s="4"/>
      <c r="V12326" s="4"/>
      <c r="W12326" s="4"/>
      <c r="AG12326" s="9"/>
      <c r="AT12326" s="4"/>
      <c r="AU12326" s="4"/>
      <c r="BA12326" s="4"/>
      <c r="BB12326" s="4"/>
    </row>
    <row r="12327" spans="15:54" x14ac:dyDescent="0.4">
      <c r="O12327" s="4"/>
      <c r="P12327" s="4"/>
      <c r="V12327" s="4"/>
      <c r="W12327" s="4"/>
      <c r="AG12327" s="9"/>
      <c r="AT12327" s="4"/>
      <c r="AU12327" s="4"/>
      <c r="BA12327" s="4"/>
      <c r="BB12327" s="4"/>
    </row>
    <row r="12328" spans="15:54" x14ac:dyDescent="0.4">
      <c r="O12328" s="4"/>
      <c r="P12328" s="4"/>
      <c r="V12328" s="4"/>
      <c r="W12328" s="4"/>
      <c r="AG12328" s="9"/>
      <c r="AT12328" s="4"/>
      <c r="AU12328" s="4"/>
      <c r="BA12328" s="4"/>
      <c r="BB12328" s="4"/>
    </row>
    <row r="12329" spans="15:54" x14ac:dyDescent="0.4">
      <c r="O12329" s="4"/>
      <c r="P12329" s="4"/>
      <c r="V12329" s="4"/>
      <c r="W12329" s="4"/>
      <c r="AG12329" s="9"/>
      <c r="AT12329" s="4"/>
      <c r="AU12329" s="4"/>
      <c r="BA12329" s="4"/>
      <c r="BB12329" s="4"/>
    </row>
    <row r="12330" spans="15:54" x14ac:dyDescent="0.4">
      <c r="O12330" s="4"/>
      <c r="P12330" s="4"/>
      <c r="V12330" s="4"/>
      <c r="W12330" s="4"/>
      <c r="AG12330" s="9"/>
      <c r="AT12330" s="4"/>
      <c r="AU12330" s="4"/>
      <c r="BA12330" s="4"/>
      <c r="BB12330" s="4"/>
    </row>
    <row r="12331" spans="15:54" x14ac:dyDescent="0.4">
      <c r="O12331" s="4"/>
      <c r="P12331" s="4"/>
      <c r="V12331" s="4"/>
      <c r="W12331" s="4"/>
      <c r="AG12331" s="9"/>
      <c r="AT12331" s="4"/>
      <c r="AU12331" s="4"/>
      <c r="BA12331" s="4"/>
      <c r="BB12331" s="4"/>
    </row>
    <row r="12332" spans="15:54" x14ac:dyDescent="0.4">
      <c r="O12332" s="4"/>
      <c r="P12332" s="4"/>
      <c r="V12332" s="4"/>
      <c r="W12332" s="4"/>
      <c r="AG12332" s="9"/>
      <c r="AT12332" s="4"/>
      <c r="AU12332" s="4"/>
      <c r="BA12332" s="4"/>
      <c r="BB12332" s="4"/>
    </row>
    <row r="12333" spans="15:54" x14ac:dyDescent="0.4">
      <c r="O12333" s="4"/>
      <c r="P12333" s="4"/>
      <c r="V12333" s="4"/>
      <c r="W12333" s="4"/>
      <c r="AG12333" s="9"/>
      <c r="AT12333" s="4"/>
      <c r="AU12333" s="4"/>
      <c r="BA12333" s="4"/>
      <c r="BB12333" s="4"/>
    </row>
    <row r="12334" spans="15:54" x14ac:dyDescent="0.4">
      <c r="O12334" s="4"/>
      <c r="P12334" s="4"/>
      <c r="V12334" s="4"/>
      <c r="W12334" s="4"/>
      <c r="AG12334" s="9"/>
      <c r="AT12334" s="4"/>
      <c r="AU12334" s="4"/>
      <c r="BA12334" s="4"/>
      <c r="BB12334" s="4"/>
    </row>
    <row r="12335" spans="15:54" x14ac:dyDescent="0.4">
      <c r="O12335" s="4"/>
      <c r="P12335" s="4"/>
      <c r="V12335" s="4"/>
      <c r="W12335" s="4"/>
      <c r="AG12335" s="9"/>
      <c r="AT12335" s="4"/>
      <c r="AU12335" s="4"/>
      <c r="BA12335" s="4"/>
      <c r="BB12335" s="4"/>
    </row>
    <row r="12336" spans="15:54" x14ac:dyDescent="0.4">
      <c r="O12336" s="4"/>
      <c r="P12336" s="4"/>
      <c r="V12336" s="4"/>
      <c r="W12336" s="4"/>
      <c r="AG12336" s="9"/>
      <c r="AT12336" s="4"/>
      <c r="AU12336" s="4"/>
      <c r="BA12336" s="4"/>
      <c r="BB12336" s="4"/>
    </row>
    <row r="12337" spans="15:54" x14ac:dyDescent="0.4">
      <c r="O12337" s="4"/>
      <c r="P12337" s="4"/>
      <c r="V12337" s="4"/>
      <c r="W12337" s="4"/>
      <c r="AG12337" s="9"/>
      <c r="AT12337" s="4"/>
      <c r="AU12337" s="4"/>
      <c r="BA12337" s="4"/>
      <c r="BB12337" s="4"/>
    </row>
    <row r="12338" spans="15:54" x14ac:dyDescent="0.4">
      <c r="O12338" s="4"/>
      <c r="P12338" s="4"/>
      <c r="V12338" s="4"/>
      <c r="W12338" s="4"/>
      <c r="AT12338" s="4"/>
      <c r="AU12338" s="4"/>
      <c r="BA12338" s="4"/>
      <c r="BB12338" s="4"/>
    </row>
    <row r="12339" spans="15:54" x14ac:dyDescent="0.4">
      <c r="O12339" s="4"/>
      <c r="P12339" s="4"/>
      <c r="V12339" s="4"/>
      <c r="W12339" s="4"/>
      <c r="AG12339" s="9"/>
      <c r="AT12339" s="4"/>
      <c r="AU12339" s="4"/>
      <c r="BA12339" s="4"/>
      <c r="BB12339" s="4"/>
    </row>
    <row r="12340" spans="15:54" x14ac:dyDescent="0.4">
      <c r="O12340" s="4"/>
      <c r="P12340" s="4"/>
      <c r="V12340" s="4"/>
      <c r="W12340" s="4"/>
      <c r="AG12340" s="9"/>
      <c r="AT12340" s="4"/>
      <c r="AU12340" s="4"/>
      <c r="BA12340" s="4"/>
      <c r="BB12340" s="4"/>
    </row>
    <row r="12341" spans="15:54" x14ac:dyDescent="0.4">
      <c r="O12341" s="4"/>
      <c r="P12341" s="4"/>
      <c r="V12341" s="4"/>
      <c r="W12341" s="4"/>
      <c r="AG12341" s="9"/>
      <c r="AT12341" s="4"/>
      <c r="AU12341" s="4"/>
      <c r="BA12341" s="4"/>
      <c r="BB12341" s="4"/>
    </row>
    <row r="12342" spans="15:54" x14ac:dyDescent="0.4">
      <c r="O12342" s="4"/>
      <c r="P12342" s="4"/>
      <c r="V12342" s="4"/>
      <c r="W12342" s="4"/>
      <c r="AG12342" s="9"/>
      <c r="AT12342" s="4"/>
      <c r="AU12342" s="4"/>
      <c r="BA12342" s="4"/>
      <c r="BB12342" s="4"/>
    </row>
    <row r="12343" spans="15:54" x14ac:dyDescent="0.4">
      <c r="O12343" s="4"/>
      <c r="P12343" s="4"/>
      <c r="V12343" s="4"/>
      <c r="W12343" s="4"/>
      <c r="AG12343" s="9"/>
      <c r="AT12343" s="4"/>
      <c r="AU12343" s="4"/>
      <c r="BA12343" s="4"/>
      <c r="BB12343" s="4"/>
    </row>
    <row r="12344" spans="15:54" x14ac:dyDescent="0.4">
      <c r="O12344" s="4"/>
      <c r="P12344" s="4"/>
      <c r="V12344" s="4"/>
      <c r="W12344" s="4"/>
      <c r="AG12344" s="9"/>
      <c r="AT12344" s="4"/>
      <c r="AU12344" s="4"/>
      <c r="BA12344" s="4"/>
      <c r="BB12344" s="4"/>
    </row>
    <row r="12345" spans="15:54" x14ac:dyDescent="0.4">
      <c r="O12345" s="4"/>
      <c r="P12345" s="4"/>
      <c r="V12345" s="4"/>
      <c r="W12345" s="4"/>
      <c r="AG12345" s="9"/>
      <c r="AT12345" s="4"/>
      <c r="AU12345" s="4"/>
      <c r="BA12345" s="4"/>
      <c r="BB12345" s="4"/>
    </row>
    <row r="12346" spans="15:54" x14ac:dyDescent="0.4">
      <c r="O12346" s="4"/>
      <c r="P12346" s="4"/>
      <c r="V12346" s="4"/>
      <c r="W12346" s="4"/>
      <c r="AG12346" s="9"/>
      <c r="AT12346" s="4"/>
      <c r="AU12346" s="4"/>
      <c r="BA12346" s="4"/>
      <c r="BB12346" s="4"/>
    </row>
    <row r="12347" spans="15:54" x14ac:dyDescent="0.4">
      <c r="O12347" s="4"/>
      <c r="P12347" s="4"/>
      <c r="V12347" s="4"/>
      <c r="W12347" s="4"/>
      <c r="AG12347" s="9"/>
      <c r="AT12347" s="4"/>
      <c r="AU12347" s="4"/>
      <c r="BA12347" s="4"/>
      <c r="BB12347" s="4"/>
    </row>
    <row r="12348" spans="15:54" x14ac:dyDescent="0.4">
      <c r="O12348" s="4"/>
      <c r="P12348" s="4"/>
      <c r="V12348" s="4"/>
      <c r="W12348" s="4"/>
      <c r="AG12348" s="9"/>
      <c r="AT12348" s="4"/>
      <c r="AU12348" s="4"/>
      <c r="BA12348" s="4"/>
      <c r="BB12348" s="4"/>
    </row>
    <row r="12349" spans="15:54" x14ac:dyDescent="0.4">
      <c r="O12349" s="4"/>
      <c r="P12349" s="4"/>
      <c r="V12349" s="4"/>
      <c r="W12349" s="4"/>
      <c r="AG12349" s="9"/>
      <c r="AT12349" s="4"/>
      <c r="AU12349" s="4"/>
      <c r="BA12349" s="4"/>
      <c r="BB12349" s="4"/>
    </row>
    <row r="12350" spans="15:54" x14ac:dyDescent="0.4">
      <c r="O12350" s="4"/>
      <c r="P12350" s="4"/>
      <c r="V12350" s="4"/>
      <c r="W12350" s="4"/>
      <c r="AG12350" s="9"/>
      <c r="AT12350" s="4"/>
      <c r="AU12350" s="4"/>
      <c r="BA12350" s="4"/>
      <c r="BB12350" s="4"/>
    </row>
    <row r="12351" spans="15:54" x14ac:dyDescent="0.4">
      <c r="O12351" s="4"/>
      <c r="P12351" s="4"/>
      <c r="V12351" s="4"/>
      <c r="W12351" s="4"/>
      <c r="AG12351" s="9"/>
      <c r="AT12351" s="4"/>
      <c r="AU12351" s="4"/>
      <c r="BA12351" s="4"/>
      <c r="BB12351" s="4"/>
    </row>
    <row r="12352" spans="15:54" x14ac:dyDescent="0.4">
      <c r="O12352" s="4"/>
      <c r="P12352" s="4"/>
      <c r="V12352" s="4"/>
      <c r="W12352" s="4"/>
      <c r="AG12352" s="9"/>
      <c r="AT12352" s="4"/>
      <c r="AU12352" s="4"/>
      <c r="BA12352" s="4"/>
      <c r="BB12352" s="4"/>
    </row>
    <row r="12353" spans="15:54" x14ac:dyDescent="0.4">
      <c r="O12353" s="4"/>
      <c r="P12353" s="4"/>
      <c r="V12353" s="4"/>
      <c r="W12353" s="4"/>
      <c r="AG12353" s="9"/>
      <c r="AT12353" s="4"/>
      <c r="AU12353" s="4"/>
      <c r="BA12353" s="4"/>
      <c r="BB12353" s="4"/>
    </row>
    <row r="12354" spans="15:54" x14ac:dyDescent="0.4">
      <c r="O12354" s="4"/>
      <c r="P12354" s="4"/>
      <c r="V12354" s="4"/>
      <c r="W12354" s="4"/>
      <c r="AG12354" s="9"/>
      <c r="AT12354" s="4"/>
      <c r="AU12354" s="4"/>
      <c r="BA12354" s="4"/>
      <c r="BB12354" s="4"/>
    </row>
    <row r="12355" spans="15:54" x14ac:dyDescent="0.4">
      <c r="O12355" s="4"/>
      <c r="P12355" s="4"/>
      <c r="V12355" s="4"/>
      <c r="W12355" s="4"/>
      <c r="AG12355" s="9"/>
      <c r="AT12355" s="4"/>
      <c r="AU12355" s="4"/>
      <c r="BA12355" s="4"/>
      <c r="BB12355" s="4"/>
    </row>
    <row r="12356" spans="15:54" x14ac:dyDescent="0.4">
      <c r="O12356" s="4"/>
      <c r="P12356" s="4"/>
      <c r="V12356" s="4"/>
      <c r="W12356" s="4"/>
      <c r="AG12356" s="9"/>
      <c r="AT12356" s="4"/>
      <c r="AU12356" s="4"/>
      <c r="BA12356" s="4"/>
      <c r="BB12356" s="4"/>
    </row>
    <row r="12357" spans="15:54" x14ac:dyDescent="0.4">
      <c r="O12357" s="4"/>
      <c r="P12357" s="4"/>
      <c r="V12357" s="4"/>
      <c r="W12357" s="4"/>
      <c r="AG12357" s="9"/>
      <c r="AT12357" s="4"/>
      <c r="AU12357" s="4"/>
      <c r="BA12357" s="4"/>
      <c r="BB12357" s="4"/>
    </row>
    <row r="12358" spans="15:54" x14ac:dyDescent="0.4">
      <c r="O12358" s="4"/>
      <c r="P12358" s="4"/>
      <c r="V12358" s="4"/>
      <c r="W12358" s="4"/>
      <c r="AT12358" s="4"/>
      <c r="AU12358" s="4"/>
      <c r="BA12358" s="4"/>
      <c r="BB12358" s="4"/>
    </row>
    <row r="12359" spans="15:54" x14ac:dyDescent="0.4">
      <c r="O12359" s="4"/>
      <c r="P12359" s="4"/>
      <c r="V12359" s="4"/>
      <c r="W12359" s="4"/>
      <c r="AG12359" s="9"/>
      <c r="AT12359" s="4"/>
      <c r="AU12359" s="4"/>
      <c r="BA12359" s="4"/>
      <c r="BB12359" s="4"/>
    </row>
    <row r="12360" spans="15:54" x14ac:dyDescent="0.4">
      <c r="O12360" s="4"/>
      <c r="P12360" s="4"/>
      <c r="V12360" s="4"/>
      <c r="W12360" s="4"/>
      <c r="AG12360" s="9"/>
      <c r="AT12360" s="4"/>
      <c r="AU12360" s="4"/>
      <c r="BA12360" s="4"/>
      <c r="BB12360" s="4"/>
    </row>
    <row r="12361" spans="15:54" x14ac:dyDescent="0.4">
      <c r="O12361" s="4"/>
      <c r="P12361" s="4"/>
      <c r="V12361" s="4"/>
      <c r="W12361" s="4"/>
      <c r="AG12361" s="9"/>
      <c r="AT12361" s="4"/>
      <c r="AU12361" s="4"/>
      <c r="BA12361" s="4"/>
      <c r="BB12361" s="4"/>
    </row>
    <row r="12362" spans="15:54" x14ac:dyDescent="0.4">
      <c r="O12362" s="4"/>
      <c r="P12362" s="4"/>
      <c r="V12362" s="4"/>
      <c r="W12362" s="4"/>
      <c r="AG12362" s="9"/>
      <c r="AT12362" s="4"/>
      <c r="AU12362" s="4"/>
      <c r="BA12362" s="4"/>
      <c r="BB12362" s="4"/>
    </row>
    <row r="12363" spans="15:54" x14ac:dyDescent="0.4">
      <c r="O12363" s="4"/>
      <c r="P12363" s="4"/>
      <c r="V12363" s="4"/>
      <c r="W12363" s="4"/>
      <c r="AG12363" s="9"/>
      <c r="AT12363" s="4"/>
      <c r="AU12363" s="4"/>
      <c r="BA12363" s="4"/>
      <c r="BB12363" s="4"/>
    </row>
    <row r="12364" spans="15:54" x14ac:dyDescent="0.4">
      <c r="O12364" s="4"/>
      <c r="P12364" s="4"/>
      <c r="V12364" s="4"/>
      <c r="W12364" s="4"/>
      <c r="AG12364" s="9"/>
      <c r="AT12364" s="4"/>
      <c r="AU12364" s="4"/>
      <c r="BA12364" s="4"/>
      <c r="BB12364" s="4"/>
    </row>
    <row r="12365" spans="15:54" x14ac:dyDescent="0.4">
      <c r="O12365" s="4"/>
      <c r="P12365" s="4"/>
      <c r="V12365" s="4"/>
      <c r="W12365" s="4"/>
      <c r="AG12365" s="9"/>
      <c r="AT12365" s="4"/>
      <c r="AU12365" s="4"/>
      <c r="BA12365" s="4"/>
      <c r="BB12365" s="4"/>
    </row>
    <row r="12366" spans="15:54" x14ac:dyDescent="0.4">
      <c r="O12366" s="4"/>
      <c r="P12366" s="4"/>
      <c r="V12366" s="4"/>
      <c r="W12366" s="4"/>
      <c r="AG12366" s="9"/>
      <c r="AT12366" s="4"/>
      <c r="AU12366" s="4"/>
      <c r="BA12366" s="4"/>
      <c r="BB12366" s="4"/>
    </row>
    <row r="12367" spans="15:54" x14ac:dyDescent="0.4">
      <c r="O12367" s="4"/>
      <c r="P12367" s="4"/>
      <c r="V12367" s="4"/>
      <c r="W12367" s="4"/>
      <c r="AG12367" s="9"/>
      <c r="AT12367" s="4"/>
      <c r="AU12367" s="4"/>
      <c r="BA12367" s="4"/>
      <c r="BB12367" s="4"/>
    </row>
    <row r="12368" spans="15:54" x14ac:dyDescent="0.4">
      <c r="O12368" s="4"/>
      <c r="P12368" s="4"/>
      <c r="V12368" s="4"/>
      <c r="W12368" s="4"/>
      <c r="AG12368" s="9"/>
      <c r="AT12368" s="4"/>
      <c r="AU12368" s="4"/>
      <c r="BA12368" s="4"/>
      <c r="BB12368" s="4"/>
    </row>
    <row r="12369" spans="15:54" x14ac:dyDescent="0.4">
      <c r="O12369" s="4"/>
      <c r="P12369" s="4"/>
      <c r="V12369" s="4"/>
      <c r="W12369" s="4"/>
      <c r="AG12369" s="9"/>
      <c r="AT12369" s="4"/>
      <c r="AU12369" s="4"/>
      <c r="BA12369" s="4"/>
      <c r="BB12369" s="4"/>
    </row>
    <row r="12370" spans="15:54" x14ac:dyDescent="0.4">
      <c r="O12370" s="4"/>
      <c r="P12370" s="4"/>
      <c r="V12370" s="4"/>
      <c r="W12370" s="4"/>
      <c r="AG12370" s="9"/>
      <c r="AT12370" s="4"/>
      <c r="AU12370" s="4"/>
      <c r="BA12370" s="4"/>
      <c r="BB12370" s="4"/>
    </row>
    <row r="12371" spans="15:54" x14ac:dyDescent="0.4">
      <c r="O12371" s="4"/>
      <c r="P12371" s="4"/>
      <c r="V12371" s="4"/>
      <c r="W12371" s="4"/>
      <c r="AG12371" s="9"/>
      <c r="AT12371" s="4"/>
      <c r="AU12371" s="4"/>
      <c r="BA12371" s="4"/>
      <c r="BB12371" s="4"/>
    </row>
    <row r="12372" spans="15:54" x14ac:dyDescent="0.4">
      <c r="O12372" s="4"/>
      <c r="P12372" s="4"/>
      <c r="V12372" s="4"/>
      <c r="W12372" s="4"/>
      <c r="AG12372" s="9"/>
      <c r="AT12372" s="4"/>
      <c r="AU12372" s="4"/>
      <c r="BA12372" s="4"/>
      <c r="BB12372" s="4"/>
    </row>
    <row r="12373" spans="15:54" x14ac:dyDescent="0.4">
      <c r="O12373" s="4"/>
      <c r="P12373" s="4"/>
      <c r="V12373" s="4"/>
      <c r="W12373" s="4"/>
      <c r="AG12373" s="9"/>
      <c r="AT12373" s="4"/>
      <c r="AU12373" s="4"/>
      <c r="BA12373" s="4"/>
      <c r="BB12373" s="4"/>
    </row>
    <row r="12374" spans="15:54" x14ac:dyDescent="0.4">
      <c r="O12374" s="4"/>
      <c r="P12374" s="4"/>
      <c r="V12374" s="4"/>
      <c r="W12374" s="4"/>
      <c r="AG12374" s="9"/>
      <c r="AT12374" s="4"/>
      <c r="AU12374" s="4"/>
      <c r="BA12374" s="4"/>
      <c r="BB12374" s="4"/>
    </row>
    <row r="12375" spans="15:54" x14ac:dyDescent="0.4">
      <c r="O12375" s="4"/>
      <c r="P12375" s="4"/>
      <c r="V12375" s="4"/>
      <c r="W12375" s="4"/>
      <c r="AG12375" s="9"/>
      <c r="AT12375" s="4"/>
      <c r="AU12375" s="4"/>
      <c r="BA12375" s="4"/>
      <c r="BB12375" s="4"/>
    </row>
    <row r="12376" spans="15:54" x14ac:dyDescent="0.4">
      <c r="O12376" s="4"/>
      <c r="P12376" s="4"/>
      <c r="V12376" s="4"/>
      <c r="W12376" s="4"/>
      <c r="AG12376" s="9"/>
      <c r="AT12376" s="4"/>
      <c r="AU12376" s="4"/>
      <c r="BA12376" s="4"/>
      <c r="BB12376" s="4"/>
    </row>
    <row r="12377" spans="15:54" x14ac:dyDescent="0.4">
      <c r="O12377" s="4"/>
      <c r="P12377" s="4"/>
      <c r="V12377" s="4"/>
      <c r="W12377" s="4"/>
      <c r="AG12377" s="9"/>
      <c r="AT12377" s="4"/>
      <c r="AU12377" s="4"/>
      <c r="BA12377" s="4"/>
      <c r="BB12377" s="4"/>
    </row>
    <row r="12378" spans="15:54" x14ac:dyDescent="0.4">
      <c r="O12378" s="4"/>
      <c r="P12378" s="4"/>
      <c r="V12378" s="4"/>
      <c r="W12378" s="4"/>
      <c r="AG12378" s="9"/>
      <c r="AT12378" s="4"/>
      <c r="AU12378" s="4"/>
      <c r="BA12378" s="4"/>
      <c r="BB12378" s="4"/>
    </row>
    <row r="12379" spans="15:54" x14ac:dyDescent="0.4">
      <c r="O12379" s="4"/>
      <c r="P12379" s="4"/>
      <c r="V12379" s="4"/>
      <c r="W12379" s="4"/>
      <c r="AG12379" s="9"/>
      <c r="AT12379" s="4"/>
      <c r="AU12379" s="4"/>
      <c r="BA12379" s="4"/>
      <c r="BB12379" s="4"/>
    </row>
    <row r="12380" spans="15:54" x14ac:dyDescent="0.4">
      <c r="O12380" s="4"/>
      <c r="P12380" s="4"/>
      <c r="V12380" s="4"/>
      <c r="W12380" s="4"/>
      <c r="AG12380" s="9"/>
      <c r="AT12380" s="4"/>
      <c r="AU12380" s="4"/>
      <c r="BA12380" s="4"/>
      <c r="BB12380" s="4"/>
    </row>
    <row r="12381" spans="15:54" x14ac:dyDescent="0.4">
      <c r="O12381" s="4"/>
      <c r="P12381" s="4"/>
      <c r="V12381" s="4"/>
      <c r="W12381" s="4"/>
      <c r="AG12381" s="9"/>
      <c r="AT12381" s="4"/>
      <c r="AU12381" s="4"/>
      <c r="BA12381" s="4"/>
      <c r="BB12381" s="4"/>
    </row>
    <row r="12382" spans="15:54" x14ac:dyDescent="0.4">
      <c r="O12382" s="4"/>
      <c r="P12382" s="4"/>
      <c r="V12382" s="4"/>
      <c r="W12382" s="4"/>
      <c r="AG12382" s="9"/>
      <c r="AT12382" s="4"/>
      <c r="AU12382" s="4"/>
      <c r="BA12382" s="4"/>
      <c r="BB12382" s="4"/>
    </row>
    <row r="12383" spans="15:54" x14ac:dyDescent="0.4">
      <c r="O12383" s="4"/>
      <c r="P12383" s="4"/>
      <c r="V12383" s="4"/>
      <c r="W12383" s="4"/>
      <c r="AG12383" s="9"/>
      <c r="AT12383" s="4"/>
      <c r="AU12383" s="4"/>
      <c r="BA12383" s="4"/>
      <c r="BB12383" s="4"/>
    </row>
    <row r="12384" spans="15:54" x14ac:dyDescent="0.4">
      <c r="O12384" s="4"/>
      <c r="P12384" s="4"/>
      <c r="V12384" s="4"/>
      <c r="W12384" s="4"/>
      <c r="AG12384" s="9"/>
      <c r="AT12384" s="4"/>
      <c r="AU12384" s="4"/>
      <c r="BA12384" s="4"/>
      <c r="BB12384" s="4"/>
    </row>
    <row r="12385" spans="15:54" x14ac:dyDescent="0.4">
      <c r="O12385" s="4"/>
      <c r="P12385" s="4"/>
      <c r="V12385" s="4"/>
      <c r="W12385" s="4"/>
      <c r="AG12385" s="9"/>
      <c r="AT12385" s="4"/>
      <c r="AU12385" s="4"/>
      <c r="BA12385" s="4"/>
      <c r="BB12385" s="4"/>
    </row>
    <row r="12386" spans="15:54" x14ac:dyDescent="0.4">
      <c r="O12386" s="4"/>
      <c r="P12386" s="4"/>
      <c r="V12386" s="4"/>
      <c r="W12386" s="4"/>
      <c r="AG12386" s="9"/>
      <c r="AT12386" s="4"/>
      <c r="AU12386" s="4"/>
      <c r="BA12386" s="4"/>
      <c r="BB12386" s="4"/>
    </row>
    <row r="12387" spans="15:54" x14ac:dyDescent="0.4">
      <c r="O12387" s="4"/>
      <c r="P12387" s="4"/>
      <c r="V12387" s="4"/>
      <c r="W12387" s="4"/>
      <c r="AG12387" s="9"/>
      <c r="AT12387" s="4"/>
      <c r="AU12387" s="4"/>
      <c r="BA12387" s="4"/>
      <c r="BB12387" s="4"/>
    </row>
    <row r="12388" spans="15:54" x14ac:dyDescent="0.4">
      <c r="O12388" s="4"/>
      <c r="P12388" s="4"/>
      <c r="V12388" s="4"/>
      <c r="W12388" s="4"/>
      <c r="AG12388" s="9"/>
      <c r="AT12388" s="4"/>
      <c r="AU12388" s="4"/>
      <c r="BA12388" s="4"/>
      <c r="BB12388" s="4"/>
    </row>
    <row r="12389" spans="15:54" x14ac:dyDescent="0.4">
      <c r="O12389" s="4"/>
      <c r="P12389" s="4"/>
      <c r="V12389" s="4"/>
      <c r="W12389" s="4"/>
      <c r="AG12389" s="9"/>
      <c r="AT12389" s="4"/>
      <c r="AU12389" s="4"/>
      <c r="BA12389" s="4"/>
      <c r="BB12389" s="4"/>
    </row>
    <row r="12390" spans="15:54" x14ac:dyDescent="0.4">
      <c r="O12390" s="4"/>
      <c r="P12390" s="4"/>
      <c r="V12390" s="4"/>
      <c r="W12390" s="4"/>
      <c r="AG12390" s="9"/>
      <c r="AT12390" s="4"/>
      <c r="AU12390" s="4"/>
      <c r="BA12390" s="4"/>
      <c r="BB12390" s="4"/>
    </row>
    <row r="12391" spans="15:54" x14ac:dyDescent="0.4">
      <c r="O12391" s="4"/>
      <c r="P12391" s="4"/>
      <c r="V12391" s="4"/>
      <c r="W12391" s="4"/>
      <c r="AG12391" s="9"/>
      <c r="AT12391" s="4"/>
      <c r="AU12391" s="4"/>
      <c r="BA12391" s="4"/>
      <c r="BB12391" s="4"/>
    </row>
    <row r="12392" spans="15:54" x14ac:dyDescent="0.4">
      <c r="O12392" s="4"/>
      <c r="P12392" s="4"/>
      <c r="V12392" s="4"/>
      <c r="W12392" s="4"/>
      <c r="AG12392" s="9"/>
      <c r="AT12392" s="4"/>
      <c r="AU12392" s="4"/>
      <c r="BA12392" s="4"/>
      <c r="BB12392" s="4"/>
    </row>
    <row r="12393" spans="15:54" x14ac:dyDescent="0.4">
      <c r="O12393" s="4"/>
      <c r="P12393" s="4"/>
      <c r="V12393" s="4"/>
      <c r="W12393" s="4"/>
      <c r="AG12393" s="9"/>
      <c r="AT12393" s="4"/>
      <c r="AU12393" s="4"/>
      <c r="BA12393" s="4"/>
      <c r="BB12393" s="4"/>
    </row>
    <row r="12394" spans="15:54" x14ac:dyDescent="0.4">
      <c r="O12394" s="4"/>
      <c r="P12394" s="4"/>
      <c r="V12394" s="4"/>
      <c r="W12394" s="4"/>
      <c r="AG12394" s="9"/>
      <c r="AT12394" s="4"/>
      <c r="AU12394" s="4"/>
      <c r="BA12394" s="4"/>
      <c r="BB12394" s="4"/>
    </row>
    <row r="12395" spans="15:54" x14ac:dyDescent="0.4">
      <c r="O12395" s="4"/>
      <c r="P12395" s="4"/>
      <c r="V12395" s="4"/>
      <c r="W12395" s="4"/>
      <c r="AG12395" s="9"/>
      <c r="AT12395" s="4"/>
      <c r="AU12395" s="4"/>
      <c r="BA12395" s="4"/>
      <c r="BB12395" s="4"/>
    </row>
    <row r="12396" spans="15:54" x14ac:dyDescent="0.4">
      <c r="O12396" s="4"/>
      <c r="P12396" s="4"/>
      <c r="V12396" s="4"/>
      <c r="W12396" s="4"/>
      <c r="AG12396" s="9"/>
      <c r="AT12396" s="4"/>
      <c r="AU12396" s="4"/>
      <c r="BA12396" s="4"/>
      <c r="BB12396" s="4"/>
    </row>
    <row r="12397" spans="15:54" x14ac:dyDescent="0.4">
      <c r="O12397" s="4"/>
      <c r="P12397" s="4"/>
      <c r="V12397" s="4"/>
      <c r="W12397" s="4"/>
      <c r="AG12397" s="9"/>
      <c r="AT12397" s="4"/>
      <c r="AU12397" s="4"/>
      <c r="BA12397" s="4"/>
      <c r="BB12397" s="4"/>
    </row>
    <row r="12398" spans="15:54" x14ac:dyDescent="0.4">
      <c r="O12398" s="4"/>
      <c r="P12398" s="4"/>
      <c r="V12398" s="4"/>
      <c r="W12398" s="4"/>
      <c r="AG12398" s="9"/>
      <c r="AT12398" s="4"/>
      <c r="AU12398" s="4"/>
      <c r="BA12398" s="4"/>
      <c r="BB12398" s="4"/>
    </row>
    <row r="12399" spans="15:54" x14ac:dyDescent="0.4">
      <c r="O12399" s="4"/>
      <c r="P12399" s="4"/>
      <c r="V12399" s="4"/>
      <c r="W12399" s="4"/>
      <c r="AG12399" s="9"/>
      <c r="AT12399" s="4"/>
      <c r="AU12399" s="4"/>
      <c r="BA12399" s="4"/>
      <c r="BB12399" s="4"/>
    </row>
    <row r="12400" spans="15:54" x14ac:dyDescent="0.4">
      <c r="O12400" s="4"/>
      <c r="P12400" s="4"/>
      <c r="V12400" s="4"/>
      <c r="W12400" s="4"/>
      <c r="AG12400" s="9"/>
      <c r="AT12400" s="4"/>
      <c r="AU12400" s="4"/>
      <c r="BA12400" s="4"/>
      <c r="BB12400" s="4"/>
    </row>
    <row r="12401" spans="15:54" x14ac:dyDescent="0.4">
      <c r="O12401" s="4"/>
      <c r="P12401" s="4"/>
      <c r="V12401" s="4"/>
      <c r="W12401" s="4"/>
      <c r="AG12401" s="9"/>
      <c r="AT12401" s="4"/>
      <c r="AU12401" s="4"/>
      <c r="BA12401" s="4"/>
      <c r="BB12401" s="4"/>
    </row>
    <row r="12402" spans="15:54" x14ac:dyDescent="0.4">
      <c r="O12402" s="4"/>
      <c r="P12402" s="4"/>
      <c r="V12402" s="4"/>
      <c r="W12402" s="4"/>
      <c r="AG12402" s="9"/>
      <c r="AT12402" s="4"/>
      <c r="AU12402" s="4"/>
      <c r="BA12402" s="4"/>
      <c r="BB12402" s="4"/>
    </row>
    <row r="12403" spans="15:54" x14ac:dyDescent="0.4">
      <c r="O12403" s="4"/>
      <c r="P12403" s="4"/>
      <c r="V12403" s="4"/>
      <c r="W12403" s="4"/>
      <c r="AG12403" s="9"/>
      <c r="AT12403" s="4"/>
      <c r="AU12403" s="4"/>
      <c r="BA12403" s="4"/>
      <c r="BB12403" s="4"/>
    </row>
    <row r="12404" spans="15:54" x14ac:dyDescent="0.4">
      <c r="O12404" s="4"/>
      <c r="P12404" s="4"/>
      <c r="V12404" s="4"/>
      <c r="W12404" s="4"/>
      <c r="AG12404" s="9"/>
      <c r="AT12404" s="4"/>
      <c r="AU12404" s="4"/>
      <c r="BA12404" s="4"/>
      <c r="BB12404" s="4"/>
    </row>
    <row r="12405" spans="15:54" x14ac:dyDescent="0.4">
      <c r="O12405" s="4"/>
      <c r="P12405" s="4"/>
      <c r="V12405" s="4"/>
      <c r="W12405" s="4"/>
      <c r="AG12405" s="9"/>
      <c r="AT12405" s="4"/>
      <c r="AU12405" s="4"/>
      <c r="BA12405" s="4"/>
      <c r="BB12405" s="4"/>
    </row>
    <row r="12406" spans="15:54" x14ac:dyDescent="0.4">
      <c r="O12406" s="4"/>
      <c r="P12406" s="4"/>
      <c r="V12406" s="4"/>
      <c r="W12406" s="4"/>
      <c r="AG12406" s="9"/>
      <c r="AT12406" s="4"/>
      <c r="AU12406" s="4"/>
      <c r="BA12406" s="4"/>
      <c r="BB12406" s="4"/>
    </row>
    <row r="12407" spans="15:54" x14ac:dyDescent="0.4">
      <c r="O12407" s="4"/>
      <c r="P12407" s="4"/>
      <c r="V12407" s="4"/>
      <c r="W12407" s="4"/>
      <c r="AG12407" s="9"/>
      <c r="AT12407" s="4"/>
      <c r="AU12407" s="4"/>
      <c r="BA12407" s="4"/>
      <c r="BB12407" s="4"/>
    </row>
    <row r="12408" spans="15:54" x14ac:dyDescent="0.4">
      <c r="O12408" s="4"/>
      <c r="P12408" s="4"/>
      <c r="V12408" s="4"/>
      <c r="W12408" s="4"/>
      <c r="AG12408" s="9"/>
      <c r="AT12408" s="4"/>
      <c r="AU12408" s="4"/>
      <c r="BA12408" s="4"/>
      <c r="BB12408" s="4"/>
    </row>
    <row r="12409" spans="15:54" x14ac:dyDescent="0.4">
      <c r="O12409" s="4"/>
      <c r="P12409" s="4"/>
      <c r="V12409" s="4"/>
      <c r="W12409" s="4"/>
      <c r="AG12409" s="9"/>
      <c r="AT12409" s="4"/>
      <c r="AU12409" s="4"/>
      <c r="BA12409" s="4"/>
      <c r="BB12409" s="4"/>
    </row>
    <row r="12410" spans="15:54" x14ac:dyDescent="0.4">
      <c r="O12410" s="4"/>
      <c r="P12410" s="4"/>
      <c r="V12410" s="4"/>
      <c r="W12410" s="4"/>
      <c r="AG12410" s="9"/>
      <c r="AT12410" s="4"/>
      <c r="AU12410" s="4"/>
      <c r="BA12410" s="4"/>
      <c r="BB12410" s="4"/>
    </row>
    <row r="12411" spans="15:54" x14ac:dyDescent="0.4">
      <c r="O12411" s="4"/>
      <c r="P12411" s="4"/>
      <c r="V12411" s="4"/>
      <c r="W12411" s="4"/>
      <c r="AG12411" s="9"/>
      <c r="AT12411" s="4"/>
      <c r="AU12411" s="4"/>
      <c r="BA12411" s="4"/>
      <c r="BB12411" s="4"/>
    </row>
    <row r="12412" spans="15:54" x14ac:dyDescent="0.4">
      <c r="O12412" s="4"/>
      <c r="P12412" s="4"/>
      <c r="V12412" s="4"/>
      <c r="W12412" s="4"/>
      <c r="AG12412" s="9"/>
      <c r="AT12412" s="4"/>
      <c r="AU12412" s="4"/>
      <c r="BA12412" s="4"/>
      <c r="BB12412" s="4"/>
    </row>
    <row r="12413" spans="15:54" x14ac:dyDescent="0.4">
      <c r="O12413" s="4"/>
      <c r="P12413" s="4"/>
      <c r="V12413" s="4"/>
      <c r="W12413" s="4"/>
      <c r="AG12413" s="9"/>
      <c r="AT12413" s="4"/>
      <c r="AU12413" s="4"/>
      <c r="BA12413" s="4"/>
      <c r="BB12413" s="4"/>
    </row>
    <row r="12414" spans="15:54" x14ac:dyDescent="0.4">
      <c r="O12414" s="4"/>
      <c r="P12414" s="4"/>
      <c r="V12414" s="4"/>
      <c r="W12414" s="4"/>
      <c r="AG12414" s="9"/>
      <c r="AT12414" s="4"/>
      <c r="AU12414" s="4"/>
      <c r="BA12414" s="4"/>
      <c r="BB12414" s="4"/>
    </row>
    <row r="12415" spans="15:54" x14ac:dyDescent="0.4">
      <c r="O12415" s="4"/>
      <c r="P12415" s="4"/>
      <c r="V12415" s="4"/>
      <c r="W12415" s="4"/>
      <c r="AG12415" s="9"/>
      <c r="AT12415" s="4"/>
      <c r="AU12415" s="4"/>
      <c r="BA12415" s="4"/>
      <c r="BB12415" s="4"/>
    </row>
    <row r="12416" spans="15:54" x14ac:dyDescent="0.4">
      <c r="O12416" s="4"/>
      <c r="P12416" s="4"/>
      <c r="V12416" s="4"/>
      <c r="W12416" s="4"/>
      <c r="AG12416" s="9"/>
      <c r="AT12416" s="4"/>
      <c r="AU12416" s="4"/>
      <c r="BA12416" s="4"/>
      <c r="BB12416" s="4"/>
    </row>
    <row r="12417" spans="15:54" x14ac:dyDescent="0.4">
      <c r="O12417" s="4"/>
      <c r="P12417" s="4"/>
      <c r="V12417" s="4"/>
      <c r="W12417" s="4"/>
      <c r="AG12417" s="9"/>
      <c r="AT12417" s="4"/>
      <c r="AU12417" s="4"/>
      <c r="BA12417" s="4"/>
      <c r="BB12417" s="4"/>
    </row>
    <row r="12418" spans="15:54" x14ac:dyDescent="0.4">
      <c r="O12418" s="4"/>
      <c r="P12418" s="4"/>
      <c r="V12418" s="4"/>
      <c r="W12418" s="4"/>
      <c r="AG12418" s="9"/>
      <c r="AT12418" s="4"/>
      <c r="AU12418" s="4"/>
      <c r="BA12418" s="4"/>
      <c r="BB12418" s="4"/>
    </row>
    <row r="12419" spans="15:54" x14ac:dyDescent="0.4">
      <c r="O12419" s="4"/>
      <c r="P12419" s="4"/>
      <c r="V12419" s="4"/>
      <c r="W12419" s="4"/>
      <c r="AT12419" s="4"/>
      <c r="AU12419" s="4"/>
      <c r="BA12419" s="4"/>
      <c r="BB12419" s="4"/>
    </row>
    <row r="12420" spans="15:54" x14ac:dyDescent="0.4">
      <c r="O12420" s="4"/>
      <c r="P12420" s="4"/>
      <c r="V12420" s="4"/>
      <c r="W12420" s="4"/>
      <c r="AG12420" s="9"/>
      <c r="AT12420" s="4"/>
      <c r="AU12420" s="4"/>
      <c r="BA12420" s="4"/>
      <c r="BB12420" s="4"/>
    </row>
    <row r="12421" spans="15:54" x14ac:dyDescent="0.4">
      <c r="O12421" s="4"/>
      <c r="P12421" s="4"/>
      <c r="V12421" s="4"/>
      <c r="W12421" s="4"/>
      <c r="AG12421" s="9"/>
      <c r="AT12421" s="4"/>
      <c r="AU12421" s="4"/>
      <c r="BA12421" s="4"/>
      <c r="BB12421" s="4"/>
    </row>
    <row r="12422" spans="15:54" x14ac:dyDescent="0.4">
      <c r="O12422" s="4"/>
      <c r="P12422" s="4"/>
      <c r="V12422" s="4"/>
      <c r="W12422" s="4"/>
      <c r="AG12422" s="9"/>
      <c r="AT12422" s="4"/>
      <c r="AU12422" s="4"/>
      <c r="BA12422" s="4"/>
      <c r="BB12422" s="4"/>
    </row>
    <row r="12423" spans="15:54" x14ac:dyDescent="0.4">
      <c r="O12423" s="4"/>
      <c r="P12423" s="4"/>
      <c r="V12423" s="4"/>
      <c r="W12423" s="4"/>
      <c r="AG12423" s="9"/>
      <c r="AT12423" s="4"/>
      <c r="AU12423" s="4"/>
      <c r="BA12423" s="4"/>
      <c r="BB12423" s="4"/>
    </row>
    <row r="12424" spans="15:54" x14ac:dyDescent="0.4">
      <c r="O12424" s="4"/>
      <c r="P12424" s="4"/>
      <c r="V12424" s="4"/>
      <c r="W12424" s="4"/>
      <c r="AG12424" s="9"/>
      <c r="AT12424" s="4"/>
      <c r="AU12424" s="4"/>
      <c r="BA12424" s="4"/>
      <c r="BB12424" s="4"/>
    </row>
    <row r="12425" spans="15:54" x14ac:dyDescent="0.4">
      <c r="O12425" s="4"/>
      <c r="P12425" s="4"/>
      <c r="V12425" s="4"/>
      <c r="W12425" s="4"/>
      <c r="AG12425" s="9"/>
      <c r="AT12425" s="4"/>
      <c r="AU12425" s="4"/>
      <c r="BA12425" s="4"/>
      <c r="BB12425" s="4"/>
    </row>
    <row r="12426" spans="15:54" x14ac:dyDescent="0.4">
      <c r="O12426" s="4"/>
      <c r="P12426" s="4"/>
      <c r="V12426" s="4"/>
      <c r="W12426" s="4"/>
      <c r="AG12426" s="9"/>
      <c r="AT12426" s="4"/>
      <c r="AU12426" s="4"/>
      <c r="BA12426" s="4"/>
      <c r="BB12426" s="4"/>
    </row>
    <row r="12427" spans="15:54" x14ac:dyDescent="0.4">
      <c r="O12427" s="4"/>
      <c r="P12427" s="4"/>
      <c r="V12427" s="4"/>
      <c r="W12427" s="4"/>
      <c r="AG12427" s="9"/>
      <c r="AT12427" s="4"/>
      <c r="AU12427" s="4"/>
      <c r="BA12427" s="4"/>
      <c r="BB12427" s="4"/>
    </row>
    <row r="12428" spans="15:54" x14ac:dyDescent="0.4">
      <c r="O12428" s="4"/>
      <c r="P12428" s="4"/>
      <c r="V12428" s="4"/>
      <c r="W12428" s="4"/>
      <c r="AG12428" s="9"/>
      <c r="AT12428" s="4"/>
      <c r="AU12428" s="4"/>
      <c r="BA12428" s="4"/>
      <c r="BB12428" s="4"/>
    </row>
    <row r="12429" spans="15:54" x14ac:dyDescent="0.4">
      <c r="O12429" s="4"/>
      <c r="P12429" s="4"/>
      <c r="V12429" s="4"/>
      <c r="W12429" s="4"/>
      <c r="AG12429" s="9"/>
      <c r="AT12429" s="4"/>
      <c r="AU12429" s="4"/>
      <c r="BA12429" s="4"/>
      <c r="BB12429" s="4"/>
    </row>
    <row r="12430" spans="15:54" x14ac:dyDescent="0.4">
      <c r="O12430" s="4"/>
      <c r="P12430" s="4"/>
      <c r="V12430" s="4"/>
      <c r="W12430" s="4"/>
      <c r="AG12430" s="9"/>
      <c r="AT12430" s="4"/>
      <c r="AU12430" s="4"/>
      <c r="BA12430" s="4"/>
      <c r="BB12430" s="4"/>
    </row>
    <row r="12431" spans="15:54" x14ac:dyDescent="0.4">
      <c r="O12431" s="4"/>
      <c r="P12431" s="4"/>
      <c r="V12431" s="4"/>
      <c r="W12431" s="4"/>
      <c r="AG12431" s="9"/>
      <c r="AT12431" s="4"/>
      <c r="AU12431" s="4"/>
      <c r="BA12431" s="4"/>
      <c r="BB12431" s="4"/>
    </row>
    <row r="12432" spans="15:54" x14ac:dyDescent="0.4">
      <c r="O12432" s="4"/>
      <c r="P12432" s="4"/>
      <c r="V12432" s="4"/>
      <c r="W12432" s="4"/>
      <c r="AG12432" s="9"/>
      <c r="AT12432" s="4"/>
      <c r="AU12432" s="4"/>
      <c r="BA12432" s="4"/>
      <c r="BB12432" s="4"/>
    </row>
    <row r="12433" spans="15:54" x14ac:dyDescent="0.4">
      <c r="O12433" s="4"/>
      <c r="P12433" s="4"/>
      <c r="V12433" s="4"/>
      <c r="W12433" s="4"/>
      <c r="AG12433" s="9"/>
      <c r="AT12433" s="4"/>
      <c r="AU12433" s="4"/>
      <c r="BA12433" s="4"/>
      <c r="BB12433" s="4"/>
    </row>
    <row r="12434" spans="15:54" x14ac:dyDescent="0.4">
      <c r="O12434" s="4"/>
      <c r="P12434" s="4"/>
      <c r="V12434" s="4"/>
      <c r="W12434" s="4"/>
      <c r="AG12434" s="9"/>
      <c r="AT12434" s="4"/>
      <c r="AU12434" s="4"/>
      <c r="BA12434" s="4"/>
      <c r="BB12434" s="4"/>
    </row>
    <row r="12435" spans="15:54" x14ac:dyDescent="0.4">
      <c r="O12435" s="4"/>
      <c r="P12435" s="4"/>
      <c r="V12435" s="4"/>
      <c r="W12435" s="4"/>
      <c r="AG12435" s="9"/>
      <c r="AT12435" s="4"/>
      <c r="AU12435" s="4"/>
      <c r="BA12435" s="4"/>
      <c r="BB12435" s="4"/>
    </row>
    <row r="12436" spans="15:54" x14ac:dyDescent="0.4">
      <c r="O12436" s="4"/>
      <c r="P12436" s="4"/>
      <c r="V12436" s="4"/>
      <c r="W12436" s="4"/>
      <c r="AG12436" s="9"/>
      <c r="AT12436" s="4"/>
      <c r="AU12436" s="4"/>
      <c r="BA12436" s="4"/>
      <c r="BB12436" s="4"/>
    </row>
    <row r="12437" spans="15:54" x14ac:dyDescent="0.4">
      <c r="O12437" s="4"/>
      <c r="P12437" s="4"/>
      <c r="V12437" s="4"/>
      <c r="W12437" s="4"/>
      <c r="AG12437" s="9"/>
      <c r="AT12437" s="4"/>
      <c r="AU12437" s="4"/>
      <c r="BA12437" s="4"/>
      <c r="BB12437" s="4"/>
    </row>
    <row r="12438" spans="15:54" x14ac:dyDescent="0.4">
      <c r="O12438" s="4"/>
      <c r="P12438" s="4"/>
      <c r="V12438" s="4"/>
      <c r="W12438" s="4"/>
      <c r="AG12438" s="9"/>
      <c r="AT12438" s="4"/>
      <c r="AU12438" s="4"/>
      <c r="BA12438" s="4"/>
      <c r="BB12438" s="4"/>
    </row>
    <row r="12439" spans="15:54" x14ac:dyDescent="0.4">
      <c r="O12439" s="4"/>
      <c r="P12439" s="4"/>
      <c r="V12439" s="4"/>
      <c r="W12439" s="4"/>
      <c r="AT12439" s="4"/>
      <c r="AU12439" s="4"/>
      <c r="BA12439" s="4"/>
      <c r="BB12439" s="4"/>
    </row>
    <row r="12440" spans="15:54" x14ac:dyDescent="0.4">
      <c r="O12440" s="4"/>
      <c r="P12440" s="4"/>
      <c r="V12440" s="4"/>
      <c r="W12440" s="4"/>
      <c r="AG12440" s="9"/>
      <c r="AT12440" s="4"/>
      <c r="AU12440" s="4"/>
      <c r="BA12440" s="4"/>
      <c r="BB12440" s="4"/>
    </row>
    <row r="12441" spans="15:54" x14ac:dyDescent="0.4">
      <c r="O12441" s="4"/>
      <c r="P12441" s="4"/>
      <c r="V12441" s="4"/>
      <c r="W12441" s="4"/>
      <c r="AG12441" s="9"/>
      <c r="AT12441" s="4"/>
      <c r="AU12441" s="4"/>
      <c r="BA12441" s="4"/>
      <c r="BB12441" s="4"/>
    </row>
    <row r="12442" spans="15:54" x14ac:dyDescent="0.4">
      <c r="O12442" s="4"/>
      <c r="P12442" s="4"/>
      <c r="V12442" s="4"/>
      <c r="W12442" s="4"/>
      <c r="AG12442" s="9"/>
      <c r="AT12442" s="4"/>
      <c r="AU12442" s="4"/>
      <c r="BA12442" s="4"/>
      <c r="BB12442" s="4"/>
    </row>
    <row r="12443" spans="15:54" x14ac:dyDescent="0.4">
      <c r="O12443" s="4"/>
      <c r="P12443" s="4"/>
      <c r="V12443" s="4"/>
      <c r="W12443" s="4"/>
      <c r="AG12443" s="9"/>
      <c r="AT12443" s="4"/>
      <c r="AU12443" s="4"/>
      <c r="BA12443" s="4"/>
      <c r="BB12443" s="4"/>
    </row>
    <row r="12444" spans="15:54" x14ac:dyDescent="0.4">
      <c r="O12444" s="4"/>
      <c r="P12444" s="4"/>
      <c r="V12444" s="4"/>
      <c r="W12444" s="4"/>
      <c r="AG12444" s="9"/>
      <c r="AT12444" s="4"/>
      <c r="AU12444" s="4"/>
      <c r="BA12444" s="4"/>
      <c r="BB12444" s="4"/>
    </row>
    <row r="12445" spans="15:54" x14ac:dyDescent="0.4">
      <c r="O12445" s="4"/>
      <c r="P12445" s="4"/>
      <c r="V12445" s="4"/>
      <c r="W12445" s="4"/>
      <c r="AG12445" s="9"/>
      <c r="AT12445" s="4"/>
      <c r="AU12445" s="4"/>
      <c r="BA12445" s="4"/>
      <c r="BB12445" s="4"/>
    </row>
    <row r="12446" spans="15:54" x14ac:dyDescent="0.4">
      <c r="O12446" s="4"/>
      <c r="P12446" s="4"/>
      <c r="V12446" s="4"/>
      <c r="W12446" s="4"/>
      <c r="AG12446" s="9"/>
      <c r="AT12446" s="4"/>
      <c r="AU12446" s="4"/>
      <c r="BA12446" s="4"/>
      <c r="BB12446" s="4"/>
    </row>
    <row r="12447" spans="15:54" x14ac:dyDescent="0.4">
      <c r="O12447" s="4"/>
      <c r="P12447" s="4"/>
      <c r="V12447" s="4"/>
      <c r="W12447" s="4"/>
      <c r="AG12447" s="9"/>
      <c r="AT12447" s="4"/>
      <c r="AU12447" s="4"/>
      <c r="BA12447" s="4"/>
      <c r="BB12447" s="4"/>
    </row>
    <row r="12448" spans="15:54" x14ac:dyDescent="0.4">
      <c r="O12448" s="4"/>
      <c r="P12448" s="4"/>
      <c r="V12448" s="4"/>
      <c r="W12448" s="4"/>
      <c r="AG12448" s="9"/>
      <c r="AT12448" s="4"/>
      <c r="AU12448" s="4"/>
      <c r="BA12448" s="4"/>
      <c r="BB12448" s="4"/>
    </row>
    <row r="12449" spans="15:54" x14ac:dyDescent="0.4">
      <c r="O12449" s="4"/>
      <c r="P12449" s="4"/>
      <c r="V12449" s="4"/>
      <c r="W12449" s="4"/>
      <c r="AG12449" s="9"/>
      <c r="AT12449" s="4"/>
      <c r="AU12449" s="4"/>
      <c r="BA12449" s="4"/>
      <c r="BB12449" s="4"/>
    </row>
    <row r="12450" spans="15:54" x14ac:dyDescent="0.4">
      <c r="O12450" s="4"/>
      <c r="P12450" s="4"/>
      <c r="V12450" s="4"/>
      <c r="W12450" s="4"/>
      <c r="AG12450" s="9"/>
      <c r="AT12450" s="4"/>
      <c r="AU12450" s="4"/>
      <c r="BA12450" s="4"/>
      <c r="BB12450" s="4"/>
    </row>
    <row r="12451" spans="15:54" x14ac:dyDescent="0.4">
      <c r="O12451" s="4"/>
      <c r="P12451" s="4"/>
      <c r="V12451" s="4"/>
      <c r="W12451" s="4"/>
      <c r="AG12451" s="9"/>
      <c r="AT12451" s="4"/>
      <c r="AU12451" s="4"/>
      <c r="BA12451" s="4"/>
      <c r="BB12451" s="4"/>
    </row>
    <row r="12452" spans="15:54" x14ac:dyDescent="0.4">
      <c r="O12452" s="4"/>
      <c r="P12452" s="4"/>
      <c r="V12452" s="4"/>
      <c r="W12452" s="4"/>
      <c r="AG12452" s="9"/>
      <c r="AT12452" s="4"/>
      <c r="AU12452" s="4"/>
      <c r="BA12452" s="4"/>
      <c r="BB12452" s="4"/>
    </row>
    <row r="12453" spans="15:54" x14ac:dyDescent="0.4">
      <c r="O12453" s="4"/>
      <c r="P12453" s="4"/>
      <c r="V12453" s="4"/>
      <c r="W12453" s="4"/>
      <c r="AG12453" s="9"/>
      <c r="AT12453" s="4"/>
      <c r="AU12453" s="4"/>
      <c r="BA12453" s="4"/>
      <c r="BB12453" s="4"/>
    </row>
    <row r="12454" spans="15:54" x14ac:dyDescent="0.4">
      <c r="O12454" s="4"/>
      <c r="P12454" s="4"/>
      <c r="V12454" s="4"/>
      <c r="W12454" s="4"/>
      <c r="AG12454" s="9"/>
      <c r="AT12454" s="4"/>
      <c r="AU12454" s="4"/>
      <c r="BA12454" s="4"/>
      <c r="BB12454" s="4"/>
    </row>
    <row r="12455" spans="15:54" x14ac:dyDescent="0.4">
      <c r="O12455" s="4"/>
      <c r="P12455" s="4"/>
      <c r="V12455" s="4"/>
      <c r="W12455" s="4"/>
      <c r="AG12455" s="9"/>
      <c r="AT12455" s="4"/>
      <c r="AU12455" s="4"/>
      <c r="BA12455" s="4"/>
      <c r="BB12455" s="4"/>
    </row>
    <row r="12456" spans="15:54" x14ac:dyDescent="0.4">
      <c r="O12456" s="4"/>
      <c r="P12456" s="4"/>
      <c r="V12456" s="4"/>
      <c r="W12456" s="4"/>
      <c r="AG12456" s="9"/>
      <c r="AT12456" s="4"/>
      <c r="AU12456" s="4"/>
      <c r="BA12456" s="4"/>
      <c r="BB12456" s="4"/>
    </row>
    <row r="12457" spans="15:54" x14ac:dyDescent="0.4">
      <c r="O12457" s="4"/>
      <c r="P12457" s="4"/>
      <c r="V12457" s="4"/>
      <c r="W12457" s="4"/>
      <c r="AG12457" s="9"/>
      <c r="AT12457" s="4"/>
      <c r="AU12457" s="4"/>
      <c r="BA12457" s="4"/>
      <c r="BB12457" s="4"/>
    </row>
    <row r="12458" spans="15:54" x14ac:dyDescent="0.4">
      <c r="O12458" s="4"/>
      <c r="P12458" s="4"/>
      <c r="V12458" s="4"/>
      <c r="W12458" s="4"/>
      <c r="AG12458" s="9"/>
      <c r="AT12458" s="4"/>
      <c r="AU12458" s="4"/>
      <c r="BA12458" s="4"/>
      <c r="BB12458" s="4"/>
    </row>
    <row r="12459" spans="15:54" x14ac:dyDescent="0.4">
      <c r="O12459" s="4"/>
      <c r="P12459" s="4"/>
      <c r="V12459" s="4"/>
      <c r="W12459" s="4"/>
      <c r="AG12459" s="9"/>
      <c r="AT12459" s="4"/>
      <c r="AU12459" s="4"/>
      <c r="BA12459" s="4"/>
      <c r="BB12459" s="4"/>
    </row>
    <row r="12460" spans="15:54" x14ac:dyDescent="0.4">
      <c r="O12460" s="4"/>
      <c r="P12460" s="4"/>
      <c r="V12460" s="4"/>
      <c r="W12460" s="4"/>
      <c r="AG12460" s="9"/>
      <c r="AT12460" s="4"/>
      <c r="AU12460" s="4"/>
      <c r="BA12460" s="4"/>
      <c r="BB12460" s="4"/>
    </row>
    <row r="12461" spans="15:54" x14ac:dyDescent="0.4">
      <c r="O12461" s="4"/>
      <c r="P12461" s="4"/>
      <c r="V12461" s="4"/>
      <c r="W12461" s="4"/>
      <c r="AG12461" s="9"/>
      <c r="AT12461" s="4"/>
      <c r="AU12461" s="4"/>
      <c r="BA12461" s="4"/>
      <c r="BB12461" s="4"/>
    </row>
    <row r="12462" spans="15:54" x14ac:dyDescent="0.4">
      <c r="O12462" s="4"/>
      <c r="P12462" s="4"/>
      <c r="V12462" s="4"/>
      <c r="W12462" s="4"/>
      <c r="AG12462" s="9"/>
      <c r="AT12462" s="4"/>
      <c r="AU12462" s="4"/>
      <c r="BA12462" s="4"/>
      <c r="BB12462" s="4"/>
    </row>
    <row r="12463" spans="15:54" x14ac:dyDescent="0.4">
      <c r="O12463" s="4"/>
      <c r="P12463" s="4"/>
      <c r="V12463" s="4"/>
      <c r="W12463" s="4"/>
      <c r="AG12463" s="9"/>
      <c r="AT12463" s="4"/>
      <c r="AU12463" s="4"/>
      <c r="BA12463" s="4"/>
      <c r="BB12463" s="4"/>
    </row>
    <row r="12464" spans="15:54" x14ac:dyDescent="0.4">
      <c r="O12464" s="4"/>
      <c r="P12464" s="4"/>
      <c r="V12464" s="4"/>
      <c r="W12464" s="4"/>
      <c r="AG12464" s="9"/>
      <c r="AT12464" s="4"/>
      <c r="AU12464" s="4"/>
      <c r="BA12464" s="4"/>
      <c r="BB12464" s="4"/>
    </row>
    <row r="12465" spans="15:54" x14ac:dyDescent="0.4">
      <c r="O12465" s="4"/>
      <c r="P12465" s="4"/>
      <c r="V12465" s="4"/>
      <c r="W12465" s="4"/>
      <c r="AG12465" s="9"/>
      <c r="AT12465" s="4"/>
      <c r="AU12465" s="4"/>
      <c r="BA12465" s="4"/>
      <c r="BB12465" s="4"/>
    </row>
    <row r="12466" spans="15:54" x14ac:dyDescent="0.4">
      <c r="O12466" s="4"/>
      <c r="P12466" s="4"/>
      <c r="V12466" s="4"/>
      <c r="W12466" s="4"/>
      <c r="AG12466" s="9"/>
      <c r="AT12466" s="4"/>
      <c r="AU12466" s="4"/>
      <c r="BA12466" s="4"/>
      <c r="BB12466" s="4"/>
    </row>
    <row r="12467" spans="15:54" x14ac:dyDescent="0.4">
      <c r="O12467" s="4"/>
      <c r="P12467" s="4"/>
      <c r="V12467" s="4"/>
      <c r="W12467" s="4"/>
      <c r="AG12467" s="9"/>
      <c r="AT12467" s="4"/>
      <c r="AU12467" s="4"/>
      <c r="BA12467" s="4"/>
      <c r="BB12467" s="4"/>
    </row>
    <row r="12468" spans="15:54" x14ac:dyDescent="0.4">
      <c r="O12468" s="4"/>
      <c r="P12468" s="4"/>
      <c r="V12468" s="4"/>
      <c r="W12468" s="4"/>
      <c r="AG12468" s="9"/>
      <c r="AT12468" s="4"/>
      <c r="AU12468" s="4"/>
      <c r="BA12468" s="4"/>
      <c r="BB12468" s="4"/>
    </row>
    <row r="12469" spans="15:54" x14ac:dyDescent="0.4">
      <c r="O12469" s="4"/>
      <c r="P12469" s="4"/>
      <c r="V12469" s="4"/>
      <c r="W12469" s="4"/>
      <c r="AG12469" s="9"/>
      <c r="AT12469" s="4"/>
      <c r="AU12469" s="4"/>
      <c r="BA12469" s="4"/>
      <c r="BB12469" s="4"/>
    </row>
    <row r="12470" spans="15:54" x14ac:dyDescent="0.4">
      <c r="O12470" s="4"/>
      <c r="P12470" s="4"/>
      <c r="V12470" s="4"/>
      <c r="W12470" s="4"/>
      <c r="AG12470" s="9"/>
      <c r="AT12470" s="4"/>
      <c r="AU12470" s="4"/>
      <c r="BA12470" s="4"/>
      <c r="BB12470" s="4"/>
    </row>
    <row r="12471" spans="15:54" x14ac:dyDescent="0.4">
      <c r="O12471" s="4"/>
      <c r="P12471" s="4"/>
      <c r="V12471" s="4"/>
      <c r="W12471" s="4"/>
      <c r="AG12471" s="9"/>
      <c r="AT12471" s="4"/>
      <c r="AU12471" s="4"/>
      <c r="BA12471" s="4"/>
      <c r="BB12471" s="4"/>
    </row>
    <row r="12472" spans="15:54" x14ac:dyDescent="0.4">
      <c r="O12472" s="4"/>
      <c r="P12472" s="4"/>
      <c r="V12472" s="4"/>
      <c r="W12472" s="4"/>
      <c r="AG12472" s="9"/>
      <c r="AT12472" s="4"/>
      <c r="AU12472" s="4"/>
      <c r="BA12472" s="4"/>
      <c r="BB12472" s="4"/>
    </row>
    <row r="12473" spans="15:54" x14ac:dyDescent="0.4">
      <c r="O12473" s="4"/>
      <c r="P12473" s="4"/>
      <c r="V12473" s="4"/>
      <c r="W12473" s="4"/>
      <c r="AG12473" s="9"/>
      <c r="AT12473" s="4"/>
      <c r="AU12473" s="4"/>
      <c r="BA12473" s="4"/>
      <c r="BB12473" s="4"/>
    </row>
    <row r="12474" spans="15:54" x14ac:dyDescent="0.4">
      <c r="O12474" s="4"/>
      <c r="P12474" s="4"/>
      <c r="V12474" s="4"/>
      <c r="W12474" s="4"/>
      <c r="AG12474" s="9"/>
      <c r="AT12474" s="4"/>
      <c r="AU12474" s="4"/>
      <c r="BA12474" s="4"/>
      <c r="BB12474" s="4"/>
    </row>
    <row r="12475" spans="15:54" x14ac:dyDescent="0.4">
      <c r="O12475" s="4"/>
      <c r="P12475" s="4"/>
      <c r="V12475" s="4"/>
      <c r="W12475" s="4"/>
      <c r="AG12475" s="9"/>
      <c r="AT12475" s="4"/>
      <c r="AU12475" s="4"/>
      <c r="BA12475" s="4"/>
      <c r="BB12475" s="4"/>
    </row>
    <row r="12476" spans="15:54" x14ac:dyDescent="0.4">
      <c r="O12476" s="4"/>
      <c r="P12476" s="4"/>
      <c r="V12476" s="4"/>
      <c r="W12476" s="4"/>
      <c r="AG12476" s="9"/>
      <c r="AT12476" s="4"/>
      <c r="AU12476" s="4"/>
      <c r="BA12476" s="4"/>
      <c r="BB12476" s="4"/>
    </row>
    <row r="12477" spans="15:54" x14ac:dyDescent="0.4">
      <c r="O12477" s="4"/>
      <c r="P12477" s="4"/>
      <c r="V12477" s="4"/>
      <c r="W12477" s="4"/>
      <c r="AG12477" s="9"/>
      <c r="AT12477" s="4"/>
      <c r="AU12477" s="4"/>
      <c r="BA12477" s="4"/>
      <c r="BB12477" s="4"/>
    </row>
    <row r="12478" spans="15:54" x14ac:dyDescent="0.4">
      <c r="O12478" s="4"/>
      <c r="P12478" s="4"/>
      <c r="V12478" s="4"/>
      <c r="W12478" s="4"/>
      <c r="AG12478" s="9"/>
      <c r="AT12478" s="4"/>
      <c r="AU12478" s="4"/>
      <c r="BA12478" s="4"/>
      <c r="BB12478" s="4"/>
    </row>
    <row r="12479" spans="15:54" x14ac:dyDescent="0.4">
      <c r="O12479" s="4"/>
      <c r="P12479" s="4"/>
      <c r="V12479" s="4"/>
      <c r="W12479" s="4"/>
      <c r="AG12479" s="9"/>
      <c r="AT12479" s="4"/>
      <c r="AU12479" s="4"/>
      <c r="BA12479" s="4"/>
      <c r="BB12479" s="4"/>
    </row>
    <row r="12480" spans="15:54" x14ac:dyDescent="0.4">
      <c r="O12480" s="4"/>
      <c r="P12480" s="4"/>
      <c r="V12480" s="4"/>
      <c r="W12480" s="4"/>
      <c r="AG12480" s="9"/>
      <c r="AT12480" s="4"/>
      <c r="AU12480" s="4"/>
      <c r="BA12480" s="4"/>
      <c r="BB12480" s="4"/>
    </row>
    <row r="12481" spans="15:54" x14ac:dyDescent="0.4">
      <c r="O12481" s="4"/>
      <c r="P12481" s="4"/>
      <c r="V12481" s="4"/>
      <c r="W12481" s="4"/>
      <c r="AG12481" s="9"/>
      <c r="AT12481" s="4"/>
      <c r="AU12481" s="4"/>
      <c r="BA12481" s="4"/>
      <c r="BB12481" s="4"/>
    </row>
    <row r="12482" spans="15:54" x14ac:dyDescent="0.4">
      <c r="O12482" s="4"/>
      <c r="P12482" s="4"/>
      <c r="V12482" s="4"/>
      <c r="W12482" s="4"/>
      <c r="AG12482" s="9"/>
      <c r="AT12482" s="4"/>
      <c r="AU12482" s="4"/>
      <c r="BA12482" s="4"/>
      <c r="BB12482" s="4"/>
    </row>
    <row r="12483" spans="15:54" x14ac:dyDescent="0.4">
      <c r="O12483" s="4"/>
      <c r="P12483" s="4"/>
      <c r="V12483" s="4"/>
      <c r="W12483" s="4"/>
      <c r="AG12483" s="9"/>
      <c r="AT12483" s="4"/>
      <c r="AU12483" s="4"/>
      <c r="BA12483" s="4"/>
      <c r="BB12483" s="4"/>
    </row>
    <row r="12484" spans="15:54" x14ac:dyDescent="0.4">
      <c r="O12484" s="4"/>
      <c r="P12484" s="4"/>
      <c r="V12484" s="4"/>
      <c r="W12484" s="4"/>
      <c r="AG12484" s="9"/>
      <c r="AT12484" s="4"/>
      <c r="AU12484" s="4"/>
      <c r="BA12484" s="4"/>
      <c r="BB12484" s="4"/>
    </row>
    <row r="12485" spans="15:54" x14ac:dyDescent="0.4">
      <c r="O12485" s="4"/>
      <c r="P12485" s="4"/>
      <c r="V12485" s="4"/>
      <c r="W12485" s="4"/>
      <c r="AG12485" s="9"/>
      <c r="AT12485" s="4"/>
      <c r="AU12485" s="4"/>
      <c r="BA12485" s="4"/>
      <c r="BB12485" s="4"/>
    </row>
    <row r="12486" spans="15:54" x14ac:dyDescent="0.4">
      <c r="O12486" s="4"/>
      <c r="P12486" s="4"/>
      <c r="V12486" s="4"/>
      <c r="W12486" s="4"/>
      <c r="AG12486" s="9"/>
      <c r="AT12486" s="4"/>
      <c r="AU12486" s="4"/>
      <c r="BA12486" s="4"/>
      <c r="BB12486" s="4"/>
    </row>
    <row r="12487" spans="15:54" x14ac:dyDescent="0.4">
      <c r="O12487" s="4"/>
      <c r="P12487" s="4"/>
      <c r="V12487" s="4"/>
      <c r="W12487" s="4"/>
      <c r="AG12487" s="9"/>
      <c r="AT12487" s="4"/>
      <c r="AU12487" s="4"/>
      <c r="BA12487" s="4"/>
      <c r="BB12487" s="4"/>
    </row>
    <row r="12488" spans="15:54" x14ac:dyDescent="0.4">
      <c r="O12488" s="4"/>
      <c r="P12488" s="4"/>
      <c r="V12488" s="4"/>
      <c r="W12488" s="4"/>
      <c r="AG12488" s="9"/>
      <c r="AT12488" s="4"/>
      <c r="AU12488" s="4"/>
      <c r="BA12488" s="4"/>
      <c r="BB12488" s="4"/>
    </row>
    <row r="12489" spans="15:54" x14ac:dyDescent="0.4">
      <c r="O12489" s="4"/>
      <c r="P12489" s="4"/>
      <c r="V12489" s="4"/>
      <c r="W12489" s="4"/>
      <c r="AG12489" s="9"/>
      <c r="AT12489" s="4"/>
      <c r="AU12489" s="4"/>
      <c r="BA12489" s="4"/>
      <c r="BB12489" s="4"/>
    </row>
    <row r="12490" spans="15:54" x14ac:dyDescent="0.4">
      <c r="O12490" s="4"/>
      <c r="P12490" s="4"/>
      <c r="V12490" s="4"/>
      <c r="W12490" s="4"/>
      <c r="AG12490" s="9"/>
      <c r="AT12490" s="4"/>
      <c r="AU12490" s="4"/>
      <c r="BA12490" s="4"/>
      <c r="BB12490" s="4"/>
    </row>
    <row r="12491" spans="15:54" x14ac:dyDescent="0.4">
      <c r="O12491" s="4"/>
      <c r="P12491" s="4"/>
      <c r="V12491" s="4"/>
      <c r="W12491" s="4"/>
      <c r="AG12491" s="9"/>
      <c r="AT12491" s="4"/>
      <c r="AU12491" s="4"/>
      <c r="BA12491" s="4"/>
      <c r="BB12491" s="4"/>
    </row>
    <row r="12492" spans="15:54" x14ac:dyDescent="0.4">
      <c r="O12492" s="4"/>
      <c r="P12492" s="4"/>
      <c r="V12492" s="4"/>
      <c r="W12492" s="4"/>
      <c r="AG12492" s="9"/>
      <c r="AT12492" s="4"/>
      <c r="AU12492" s="4"/>
      <c r="BA12492" s="4"/>
      <c r="BB12492" s="4"/>
    </row>
    <row r="12493" spans="15:54" x14ac:dyDescent="0.4">
      <c r="O12493" s="4"/>
      <c r="P12493" s="4"/>
      <c r="V12493" s="4"/>
      <c r="W12493" s="4"/>
      <c r="AG12493" s="9"/>
      <c r="AT12493" s="4"/>
      <c r="AU12493" s="4"/>
      <c r="BA12493" s="4"/>
      <c r="BB12493" s="4"/>
    </row>
    <row r="12494" spans="15:54" x14ac:dyDescent="0.4">
      <c r="O12494" s="4"/>
      <c r="P12494" s="4"/>
      <c r="V12494" s="4"/>
      <c r="W12494" s="4"/>
      <c r="AG12494" s="9"/>
      <c r="AT12494" s="4"/>
      <c r="AU12494" s="4"/>
      <c r="BA12494" s="4"/>
      <c r="BB12494" s="4"/>
    </row>
    <row r="12495" spans="15:54" x14ac:dyDescent="0.4">
      <c r="O12495" s="4"/>
      <c r="P12495" s="4"/>
      <c r="V12495" s="4"/>
      <c r="W12495" s="4"/>
      <c r="AG12495" s="9"/>
      <c r="AT12495" s="4"/>
      <c r="AU12495" s="4"/>
      <c r="BA12495" s="4"/>
      <c r="BB12495" s="4"/>
    </row>
    <row r="12496" spans="15:54" x14ac:dyDescent="0.4">
      <c r="O12496" s="4"/>
      <c r="P12496" s="4"/>
      <c r="V12496" s="4"/>
      <c r="W12496" s="4"/>
      <c r="AG12496" s="9"/>
      <c r="AT12496" s="4"/>
      <c r="AU12496" s="4"/>
      <c r="BA12496" s="4"/>
      <c r="BB12496" s="4"/>
    </row>
    <row r="12497" spans="15:54" x14ac:dyDescent="0.4">
      <c r="O12497" s="4"/>
      <c r="P12497" s="4"/>
      <c r="V12497" s="4"/>
      <c r="W12497" s="4"/>
      <c r="AG12497" s="9"/>
      <c r="AT12497" s="4"/>
      <c r="AU12497" s="4"/>
      <c r="BA12497" s="4"/>
      <c r="BB12497" s="4"/>
    </row>
    <row r="12498" spans="15:54" x14ac:dyDescent="0.4">
      <c r="O12498" s="4"/>
      <c r="P12498" s="4"/>
      <c r="V12498" s="4"/>
      <c r="W12498" s="4"/>
      <c r="AG12498" s="9"/>
      <c r="AT12498" s="4"/>
      <c r="AU12498" s="4"/>
      <c r="BA12498" s="4"/>
      <c r="BB12498" s="4"/>
    </row>
    <row r="12499" spans="15:54" x14ac:dyDescent="0.4">
      <c r="O12499" s="4"/>
      <c r="P12499" s="4"/>
      <c r="V12499" s="4"/>
      <c r="W12499" s="4"/>
      <c r="AG12499" s="9"/>
      <c r="AT12499" s="4"/>
      <c r="AU12499" s="4"/>
      <c r="BA12499" s="4"/>
      <c r="BB12499" s="4"/>
    </row>
    <row r="12500" spans="15:54" x14ac:dyDescent="0.4">
      <c r="O12500" s="4"/>
      <c r="P12500" s="4"/>
      <c r="V12500" s="4"/>
      <c r="W12500" s="4"/>
      <c r="AT12500" s="4"/>
      <c r="AU12500" s="4"/>
      <c r="BA12500" s="4"/>
      <c r="BB12500" s="4"/>
    </row>
    <row r="12501" spans="15:54" x14ac:dyDescent="0.4">
      <c r="O12501" s="4"/>
      <c r="P12501" s="4"/>
      <c r="V12501" s="4"/>
      <c r="W12501" s="4"/>
      <c r="AG12501" s="9"/>
      <c r="AT12501" s="4"/>
      <c r="AU12501" s="4"/>
      <c r="BA12501" s="4"/>
      <c r="BB12501" s="4"/>
    </row>
    <row r="12502" spans="15:54" x14ac:dyDescent="0.4">
      <c r="O12502" s="4"/>
      <c r="P12502" s="4"/>
      <c r="V12502" s="4"/>
      <c r="W12502" s="4"/>
      <c r="AG12502" s="9"/>
      <c r="AT12502" s="4"/>
      <c r="AU12502" s="4"/>
      <c r="BA12502" s="4"/>
      <c r="BB12502" s="4"/>
    </row>
    <row r="12503" spans="15:54" x14ac:dyDescent="0.4">
      <c r="O12503" s="4"/>
      <c r="P12503" s="4"/>
      <c r="V12503" s="4"/>
      <c r="W12503" s="4"/>
      <c r="AG12503" s="9"/>
      <c r="AT12503" s="4"/>
      <c r="AU12503" s="4"/>
      <c r="BA12503" s="4"/>
      <c r="BB12503" s="4"/>
    </row>
    <row r="12504" spans="15:54" x14ac:dyDescent="0.4">
      <c r="O12504" s="4"/>
      <c r="P12504" s="4"/>
      <c r="V12504" s="4"/>
      <c r="W12504" s="4"/>
      <c r="AG12504" s="9"/>
      <c r="AT12504" s="4"/>
      <c r="AU12504" s="4"/>
      <c r="BA12504" s="4"/>
      <c r="BB12504" s="4"/>
    </row>
    <row r="12505" spans="15:54" x14ac:dyDescent="0.4">
      <c r="O12505" s="4"/>
      <c r="P12505" s="4"/>
      <c r="V12505" s="4"/>
      <c r="W12505" s="4"/>
      <c r="AG12505" s="9"/>
      <c r="AT12505" s="4"/>
      <c r="AU12505" s="4"/>
      <c r="BA12505" s="4"/>
      <c r="BB12505" s="4"/>
    </row>
    <row r="12506" spans="15:54" x14ac:dyDescent="0.4">
      <c r="O12506" s="4"/>
      <c r="P12506" s="4"/>
      <c r="V12506" s="4"/>
      <c r="W12506" s="4"/>
      <c r="AG12506" s="9"/>
      <c r="AT12506" s="4"/>
      <c r="AU12506" s="4"/>
      <c r="BA12506" s="4"/>
      <c r="BB12506" s="4"/>
    </row>
    <row r="12507" spans="15:54" x14ac:dyDescent="0.4">
      <c r="O12507" s="4"/>
      <c r="P12507" s="4"/>
      <c r="V12507" s="4"/>
      <c r="W12507" s="4"/>
      <c r="AG12507" s="9"/>
      <c r="AT12507" s="4"/>
      <c r="AU12507" s="4"/>
      <c r="BA12507" s="4"/>
      <c r="BB12507" s="4"/>
    </row>
    <row r="12508" spans="15:54" x14ac:dyDescent="0.4">
      <c r="O12508" s="4"/>
      <c r="P12508" s="4"/>
      <c r="V12508" s="4"/>
      <c r="W12508" s="4"/>
      <c r="AG12508" s="9"/>
      <c r="AT12508" s="4"/>
      <c r="AU12508" s="4"/>
      <c r="BA12508" s="4"/>
      <c r="BB12508" s="4"/>
    </row>
    <row r="12509" spans="15:54" x14ac:dyDescent="0.4">
      <c r="O12509" s="4"/>
      <c r="P12509" s="4"/>
      <c r="V12509" s="4"/>
      <c r="W12509" s="4"/>
      <c r="AG12509" s="9"/>
      <c r="AT12509" s="4"/>
      <c r="AU12509" s="4"/>
      <c r="BA12509" s="4"/>
      <c r="BB12509" s="4"/>
    </row>
    <row r="12510" spans="15:54" x14ac:dyDescent="0.4">
      <c r="O12510" s="4"/>
      <c r="P12510" s="4"/>
      <c r="V12510" s="4"/>
      <c r="W12510" s="4"/>
      <c r="AG12510" s="9"/>
      <c r="AT12510" s="4"/>
      <c r="AU12510" s="4"/>
      <c r="BA12510" s="4"/>
      <c r="BB12510" s="4"/>
    </row>
    <row r="12511" spans="15:54" x14ac:dyDescent="0.4">
      <c r="O12511" s="4"/>
      <c r="P12511" s="4"/>
      <c r="V12511" s="4"/>
      <c r="W12511" s="4"/>
      <c r="AG12511" s="9"/>
      <c r="AT12511" s="4"/>
      <c r="AU12511" s="4"/>
      <c r="BA12511" s="4"/>
      <c r="BB12511" s="4"/>
    </row>
    <row r="12512" spans="15:54" x14ac:dyDescent="0.4">
      <c r="O12512" s="4"/>
      <c r="P12512" s="4"/>
      <c r="V12512" s="4"/>
      <c r="W12512" s="4"/>
      <c r="AG12512" s="9"/>
      <c r="AT12512" s="4"/>
      <c r="AU12512" s="4"/>
      <c r="BA12512" s="4"/>
      <c r="BB12512" s="4"/>
    </row>
    <row r="12513" spans="15:54" x14ac:dyDescent="0.4">
      <c r="O12513" s="4"/>
      <c r="P12513" s="4"/>
      <c r="V12513" s="4"/>
      <c r="W12513" s="4"/>
      <c r="AG12513" s="9"/>
      <c r="AT12513" s="4"/>
      <c r="AU12513" s="4"/>
      <c r="BA12513" s="4"/>
      <c r="BB12513" s="4"/>
    </row>
    <row r="12514" spans="15:54" x14ac:dyDescent="0.4">
      <c r="O12514" s="4"/>
      <c r="P12514" s="4"/>
      <c r="V12514" s="4"/>
      <c r="W12514" s="4"/>
      <c r="AG12514" s="9"/>
      <c r="AT12514" s="4"/>
      <c r="AU12514" s="4"/>
      <c r="BA12514" s="4"/>
      <c r="BB12514" s="4"/>
    </row>
    <row r="12515" spans="15:54" x14ac:dyDescent="0.4">
      <c r="O12515" s="4"/>
      <c r="P12515" s="4"/>
      <c r="V12515" s="4"/>
      <c r="W12515" s="4"/>
      <c r="AG12515" s="9"/>
      <c r="AT12515" s="4"/>
      <c r="AU12515" s="4"/>
      <c r="BA12515" s="4"/>
      <c r="BB12515" s="4"/>
    </row>
    <row r="12516" spans="15:54" x14ac:dyDescent="0.4">
      <c r="O12516" s="4"/>
      <c r="P12516" s="4"/>
      <c r="V12516" s="4"/>
      <c r="W12516" s="4"/>
      <c r="AG12516" s="9"/>
      <c r="AT12516" s="4"/>
      <c r="AU12516" s="4"/>
      <c r="BA12516" s="4"/>
      <c r="BB12516" s="4"/>
    </row>
    <row r="12517" spans="15:54" x14ac:dyDescent="0.4">
      <c r="O12517" s="4"/>
      <c r="P12517" s="4"/>
      <c r="V12517" s="4"/>
      <c r="W12517" s="4"/>
      <c r="AG12517" s="9"/>
      <c r="AT12517" s="4"/>
      <c r="AU12517" s="4"/>
      <c r="BA12517" s="4"/>
      <c r="BB12517" s="4"/>
    </row>
    <row r="12518" spans="15:54" x14ac:dyDescent="0.4">
      <c r="O12518" s="4"/>
      <c r="P12518" s="4"/>
      <c r="V12518" s="4"/>
      <c r="W12518" s="4"/>
      <c r="AG12518" s="9"/>
      <c r="AT12518" s="4"/>
      <c r="AU12518" s="4"/>
      <c r="BA12518" s="4"/>
      <c r="BB12518" s="4"/>
    </row>
    <row r="12519" spans="15:54" x14ac:dyDescent="0.4">
      <c r="O12519" s="4"/>
      <c r="P12519" s="4"/>
      <c r="V12519" s="4"/>
      <c r="W12519" s="4"/>
      <c r="AG12519" s="9"/>
      <c r="AT12519" s="4"/>
      <c r="AU12519" s="4"/>
      <c r="BA12519" s="4"/>
      <c r="BB12519" s="4"/>
    </row>
    <row r="12520" spans="15:54" x14ac:dyDescent="0.4">
      <c r="O12520" s="4"/>
      <c r="P12520" s="4"/>
      <c r="V12520" s="4"/>
      <c r="W12520" s="4"/>
      <c r="AT12520" s="4"/>
      <c r="AU12520" s="4"/>
      <c r="BA12520" s="4"/>
      <c r="BB12520" s="4"/>
    </row>
    <row r="12521" spans="15:54" x14ac:dyDescent="0.4">
      <c r="O12521" s="4"/>
      <c r="P12521" s="4"/>
      <c r="V12521" s="4"/>
      <c r="W12521" s="4"/>
      <c r="AG12521" s="9"/>
      <c r="AT12521" s="4"/>
      <c r="AU12521" s="4"/>
      <c r="BA12521" s="4"/>
      <c r="BB12521" s="4"/>
    </row>
    <row r="12522" spans="15:54" x14ac:dyDescent="0.4">
      <c r="O12522" s="4"/>
      <c r="P12522" s="4"/>
      <c r="V12522" s="4"/>
      <c r="W12522" s="4"/>
      <c r="AG12522" s="9"/>
      <c r="AT12522" s="4"/>
      <c r="AU12522" s="4"/>
      <c r="BA12522" s="4"/>
      <c r="BB12522" s="4"/>
    </row>
    <row r="12523" spans="15:54" x14ac:dyDescent="0.4">
      <c r="O12523" s="4"/>
      <c r="P12523" s="4"/>
      <c r="V12523" s="4"/>
      <c r="W12523" s="4"/>
      <c r="AG12523" s="9"/>
      <c r="AT12523" s="4"/>
      <c r="AU12523" s="4"/>
      <c r="BA12523" s="4"/>
      <c r="BB12523" s="4"/>
    </row>
    <row r="12524" spans="15:54" x14ac:dyDescent="0.4">
      <c r="O12524" s="4"/>
      <c r="P12524" s="4"/>
      <c r="V12524" s="4"/>
      <c r="W12524" s="4"/>
      <c r="AG12524" s="9"/>
      <c r="AT12524" s="4"/>
      <c r="AU12524" s="4"/>
      <c r="BA12524" s="4"/>
      <c r="BB12524" s="4"/>
    </row>
    <row r="12525" spans="15:54" x14ac:dyDescent="0.4">
      <c r="O12525" s="4"/>
      <c r="P12525" s="4"/>
      <c r="V12525" s="4"/>
      <c r="W12525" s="4"/>
      <c r="AG12525" s="9"/>
      <c r="AT12525" s="4"/>
      <c r="AU12525" s="4"/>
      <c r="BA12525" s="4"/>
      <c r="BB12525" s="4"/>
    </row>
    <row r="12526" spans="15:54" x14ac:dyDescent="0.4">
      <c r="O12526" s="4"/>
      <c r="P12526" s="4"/>
      <c r="V12526" s="4"/>
      <c r="W12526" s="4"/>
      <c r="AG12526" s="9"/>
      <c r="AT12526" s="4"/>
      <c r="AU12526" s="4"/>
      <c r="BA12526" s="4"/>
      <c r="BB12526" s="4"/>
    </row>
    <row r="12527" spans="15:54" x14ac:dyDescent="0.4">
      <c r="O12527" s="4"/>
      <c r="P12527" s="4"/>
      <c r="V12527" s="4"/>
      <c r="W12527" s="4"/>
      <c r="AG12527" s="9"/>
      <c r="AT12527" s="4"/>
      <c r="AU12527" s="4"/>
      <c r="BA12527" s="4"/>
      <c r="BB12527" s="4"/>
    </row>
    <row r="12528" spans="15:54" x14ac:dyDescent="0.4">
      <c r="O12528" s="4"/>
      <c r="P12528" s="4"/>
      <c r="V12528" s="4"/>
      <c r="W12528" s="4"/>
      <c r="AG12528" s="9"/>
      <c r="AT12528" s="4"/>
      <c r="AU12528" s="4"/>
      <c r="BA12528" s="4"/>
      <c r="BB12528" s="4"/>
    </row>
    <row r="12529" spans="15:54" x14ac:dyDescent="0.4">
      <c r="O12529" s="4"/>
      <c r="P12529" s="4"/>
      <c r="V12529" s="4"/>
      <c r="W12529" s="4"/>
      <c r="AG12529" s="9"/>
      <c r="AT12529" s="4"/>
      <c r="AU12529" s="4"/>
      <c r="BA12529" s="4"/>
      <c r="BB12529" s="4"/>
    </row>
    <row r="12530" spans="15:54" x14ac:dyDescent="0.4">
      <c r="O12530" s="4"/>
      <c r="P12530" s="4"/>
      <c r="V12530" s="4"/>
      <c r="W12530" s="4"/>
      <c r="AG12530" s="9"/>
      <c r="AT12530" s="4"/>
      <c r="AU12530" s="4"/>
      <c r="BA12530" s="4"/>
      <c r="BB12530" s="4"/>
    </row>
    <row r="12531" spans="15:54" x14ac:dyDescent="0.4">
      <c r="O12531" s="4"/>
      <c r="P12531" s="4"/>
      <c r="V12531" s="4"/>
      <c r="W12531" s="4"/>
      <c r="AG12531" s="9"/>
      <c r="AT12531" s="4"/>
      <c r="AU12531" s="4"/>
      <c r="BA12531" s="4"/>
      <c r="BB12531" s="4"/>
    </row>
    <row r="12532" spans="15:54" x14ac:dyDescent="0.4">
      <c r="O12532" s="4"/>
      <c r="P12532" s="4"/>
      <c r="V12532" s="4"/>
      <c r="W12532" s="4"/>
      <c r="AG12532" s="9"/>
      <c r="AT12532" s="4"/>
      <c r="AU12532" s="4"/>
      <c r="BA12532" s="4"/>
      <c r="BB12532" s="4"/>
    </row>
    <row r="12533" spans="15:54" x14ac:dyDescent="0.4">
      <c r="O12533" s="4"/>
      <c r="P12533" s="4"/>
      <c r="V12533" s="4"/>
      <c r="W12533" s="4"/>
      <c r="AG12533" s="9"/>
      <c r="AT12533" s="4"/>
      <c r="AU12533" s="4"/>
      <c r="BA12533" s="4"/>
      <c r="BB12533" s="4"/>
    </row>
    <row r="12534" spans="15:54" x14ac:dyDescent="0.4">
      <c r="O12534" s="4"/>
      <c r="P12534" s="4"/>
      <c r="V12534" s="4"/>
      <c r="W12534" s="4"/>
      <c r="AG12534" s="9"/>
      <c r="AT12534" s="4"/>
      <c r="AU12534" s="4"/>
      <c r="BA12534" s="4"/>
      <c r="BB12534" s="4"/>
    </row>
    <row r="12535" spans="15:54" x14ac:dyDescent="0.4">
      <c r="O12535" s="4"/>
      <c r="P12535" s="4"/>
      <c r="V12535" s="4"/>
      <c r="W12535" s="4"/>
      <c r="AG12535" s="9"/>
      <c r="AT12535" s="4"/>
      <c r="AU12535" s="4"/>
      <c r="BA12535" s="4"/>
      <c r="BB12535" s="4"/>
    </row>
    <row r="12536" spans="15:54" x14ac:dyDescent="0.4">
      <c r="O12536" s="4"/>
      <c r="P12536" s="4"/>
      <c r="V12536" s="4"/>
      <c r="W12536" s="4"/>
      <c r="AG12536" s="9"/>
      <c r="AT12536" s="4"/>
      <c r="AU12536" s="4"/>
      <c r="BA12536" s="4"/>
      <c r="BB12536" s="4"/>
    </row>
    <row r="12537" spans="15:54" x14ac:dyDescent="0.4">
      <c r="O12537" s="4"/>
      <c r="P12537" s="4"/>
      <c r="V12537" s="4"/>
      <c r="W12537" s="4"/>
      <c r="AG12537" s="9"/>
      <c r="AT12537" s="4"/>
      <c r="AU12537" s="4"/>
      <c r="BA12537" s="4"/>
      <c r="BB12537" s="4"/>
    </row>
    <row r="12538" spans="15:54" x14ac:dyDescent="0.4">
      <c r="O12538" s="4"/>
      <c r="P12538" s="4"/>
      <c r="V12538" s="4"/>
      <c r="W12538" s="4"/>
      <c r="AG12538" s="9"/>
      <c r="AT12538" s="4"/>
      <c r="AU12538" s="4"/>
      <c r="BA12538" s="4"/>
      <c r="BB12538" s="4"/>
    </row>
    <row r="12539" spans="15:54" x14ac:dyDescent="0.4">
      <c r="O12539" s="4"/>
      <c r="P12539" s="4"/>
      <c r="V12539" s="4"/>
      <c r="W12539" s="4"/>
      <c r="AG12539" s="9"/>
      <c r="AT12539" s="4"/>
      <c r="AU12539" s="4"/>
      <c r="BA12539" s="4"/>
      <c r="BB12539" s="4"/>
    </row>
    <row r="12540" spans="15:54" x14ac:dyDescent="0.4">
      <c r="O12540" s="4"/>
      <c r="P12540" s="4"/>
      <c r="V12540" s="4"/>
      <c r="W12540" s="4"/>
      <c r="AG12540" s="9"/>
      <c r="AT12540" s="4"/>
      <c r="AU12540" s="4"/>
      <c r="BA12540" s="4"/>
      <c r="BB12540" s="4"/>
    </row>
    <row r="12541" spans="15:54" x14ac:dyDescent="0.4">
      <c r="O12541" s="4"/>
      <c r="P12541" s="4"/>
      <c r="V12541" s="4"/>
      <c r="W12541" s="4"/>
      <c r="AG12541" s="9"/>
      <c r="AT12541" s="4"/>
      <c r="AU12541" s="4"/>
      <c r="BA12541" s="4"/>
      <c r="BB12541" s="4"/>
    </row>
    <row r="12542" spans="15:54" x14ac:dyDescent="0.4">
      <c r="O12542" s="4"/>
      <c r="P12542" s="4"/>
      <c r="V12542" s="4"/>
      <c r="W12542" s="4"/>
      <c r="AG12542" s="9"/>
      <c r="AT12542" s="4"/>
      <c r="AU12542" s="4"/>
      <c r="BA12542" s="4"/>
      <c r="BB12542" s="4"/>
    </row>
    <row r="12543" spans="15:54" x14ac:dyDescent="0.4">
      <c r="O12543" s="4"/>
      <c r="P12543" s="4"/>
      <c r="V12543" s="4"/>
      <c r="W12543" s="4"/>
      <c r="AG12543" s="9"/>
      <c r="AT12543" s="4"/>
      <c r="AU12543" s="4"/>
      <c r="BA12543" s="4"/>
      <c r="BB12543" s="4"/>
    </row>
    <row r="12544" spans="15:54" x14ac:dyDescent="0.4">
      <c r="O12544" s="4"/>
      <c r="P12544" s="4"/>
      <c r="V12544" s="4"/>
      <c r="W12544" s="4"/>
      <c r="AG12544" s="9"/>
      <c r="AT12544" s="4"/>
      <c r="AU12544" s="4"/>
      <c r="BA12544" s="4"/>
      <c r="BB12544" s="4"/>
    </row>
    <row r="12545" spans="15:54" x14ac:dyDescent="0.4">
      <c r="O12545" s="4"/>
      <c r="P12545" s="4"/>
      <c r="V12545" s="4"/>
      <c r="W12545" s="4"/>
      <c r="AG12545" s="9"/>
      <c r="AT12545" s="4"/>
      <c r="AU12545" s="4"/>
      <c r="BA12545" s="4"/>
      <c r="BB12545" s="4"/>
    </row>
    <row r="12546" spans="15:54" x14ac:dyDescent="0.4">
      <c r="O12546" s="4"/>
      <c r="P12546" s="4"/>
      <c r="V12546" s="4"/>
      <c r="W12546" s="4"/>
      <c r="AG12546" s="9"/>
      <c r="AT12546" s="4"/>
      <c r="AU12546" s="4"/>
      <c r="BA12546" s="4"/>
      <c r="BB12546" s="4"/>
    </row>
    <row r="12547" spans="15:54" x14ac:dyDescent="0.4">
      <c r="O12547" s="4"/>
      <c r="P12547" s="4"/>
      <c r="V12547" s="4"/>
      <c r="W12547" s="4"/>
      <c r="AG12547" s="9"/>
      <c r="AT12547" s="4"/>
      <c r="AU12547" s="4"/>
      <c r="BA12547" s="4"/>
      <c r="BB12547" s="4"/>
    </row>
    <row r="12548" spans="15:54" x14ac:dyDescent="0.4">
      <c r="O12548" s="4"/>
      <c r="P12548" s="4"/>
      <c r="V12548" s="4"/>
      <c r="W12548" s="4"/>
      <c r="AG12548" s="9"/>
      <c r="AT12548" s="4"/>
      <c r="AU12548" s="4"/>
      <c r="BA12548" s="4"/>
      <c r="BB12548" s="4"/>
    </row>
    <row r="12549" spans="15:54" x14ac:dyDescent="0.4">
      <c r="O12549" s="4"/>
      <c r="P12549" s="4"/>
      <c r="V12549" s="4"/>
      <c r="W12549" s="4"/>
      <c r="AG12549" s="9"/>
      <c r="AT12549" s="4"/>
      <c r="AU12549" s="4"/>
      <c r="BA12549" s="4"/>
      <c r="BB12549" s="4"/>
    </row>
    <row r="12550" spans="15:54" x14ac:dyDescent="0.4">
      <c r="O12550" s="4"/>
      <c r="P12550" s="4"/>
      <c r="V12550" s="4"/>
      <c r="W12550" s="4"/>
      <c r="AG12550" s="9"/>
      <c r="AT12550" s="4"/>
      <c r="AU12550" s="4"/>
      <c r="BA12550" s="4"/>
      <c r="BB12550" s="4"/>
    </row>
    <row r="12551" spans="15:54" x14ac:dyDescent="0.4">
      <c r="O12551" s="4"/>
      <c r="P12551" s="4"/>
      <c r="V12551" s="4"/>
      <c r="W12551" s="4"/>
      <c r="AG12551" s="9"/>
      <c r="AT12551" s="4"/>
      <c r="AU12551" s="4"/>
      <c r="BA12551" s="4"/>
      <c r="BB12551" s="4"/>
    </row>
    <row r="12552" spans="15:54" x14ac:dyDescent="0.4">
      <c r="O12552" s="4"/>
      <c r="P12552" s="4"/>
      <c r="V12552" s="4"/>
      <c r="W12552" s="4"/>
      <c r="AG12552" s="9"/>
      <c r="AT12552" s="4"/>
      <c r="AU12552" s="4"/>
      <c r="BA12552" s="4"/>
      <c r="BB12552" s="4"/>
    </row>
    <row r="12553" spans="15:54" x14ac:dyDescent="0.4">
      <c r="O12553" s="4"/>
      <c r="P12553" s="4"/>
      <c r="V12553" s="4"/>
      <c r="W12553" s="4"/>
      <c r="AG12553" s="9"/>
      <c r="AT12553" s="4"/>
      <c r="AU12553" s="4"/>
      <c r="BA12553" s="4"/>
      <c r="BB12553" s="4"/>
    </row>
    <row r="12554" spans="15:54" x14ac:dyDescent="0.4">
      <c r="O12554" s="4"/>
      <c r="P12554" s="4"/>
      <c r="V12554" s="4"/>
      <c r="W12554" s="4"/>
      <c r="AG12554" s="9"/>
      <c r="AT12554" s="4"/>
      <c r="AU12554" s="4"/>
      <c r="BA12554" s="4"/>
      <c r="BB12554" s="4"/>
    </row>
    <row r="12555" spans="15:54" x14ac:dyDescent="0.4">
      <c r="O12555" s="4"/>
      <c r="P12555" s="4"/>
      <c r="V12555" s="4"/>
      <c r="W12555" s="4"/>
      <c r="AG12555" s="9"/>
      <c r="AT12555" s="4"/>
      <c r="AU12555" s="4"/>
      <c r="BA12555" s="4"/>
      <c r="BB12555" s="4"/>
    </row>
    <row r="12556" spans="15:54" x14ac:dyDescent="0.4">
      <c r="O12556" s="4"/>
      <c r="P12556" s="4"/>
      <c r="V12556" s="4"/>
      <c r="W12556" s="4"/>
      <c r="AG12556" s="9"/>
      <c r="AT12556" s="4"/>
      <c r="AU12556" s="4"/>
      <c r="BA12556" s="4"/>
      <c r="BB12556" s="4"/>
    </row>
    <row r="12557" spans="15:54" x14ac:dyDescent="0.4">
      <c r="O12557" s="4"/>
      <c r="P12557" s="4"/>
      <c r="V12557" s="4"/>
      <c r="W12557" s="4"/>
      <c r="AG12557" s="9"/>
      <c r="AT12557" s="4"/>
      <c r="AU12557" s="4"/>
      <c r="BA12557" s="4"/>
      <c r="BB12557" s="4"/>
    </row>
    <row r="12558" spans="15:54" x14ac:dyDescent="0.4">
      <c r="O12558" s="4"/>
      <c r="P12558" s="4"/>
      <c r="V12558" s="4"/>
      <c r="W12558" s="4"/>
      <c r="AG12558" s="9"/>
      <c r="AT12558" s="4"/>
      <c r="AU12558" s="4"/>
      <c r="BA12558" s="4"/>
      <c r="BB12558" s="4"/>
    </row>
    <row r="12559" spans="15:54" x14ac:dyDescent="0.4">
      <c r="O12559" s="4"/>
      <c r="P12559" s="4"/>
      <c r="V12559" s="4"/>
      <c r="W12559" s="4"/>
      <c r="AG12559" s="9"/>
      <c r="AT12559" s="4"/>
      <c r="AU12559" s="4"/>
      <c r="BA12559" s="4"/>
      <c r="BB12559" s="4"/>
    </row>
    <row r="12560" spans="15:54" x14ac:dyDescent="0.4">
      <c r="O12560" s="4"/>
      <c r="P12560" s="4"/>
      <c r="V12560" s="4"/>
      <c r="W12560" s="4"/>
      <c r="AG12560" s="9"/>
      <c r="AT12560" s="4"/>
      <c r="AU12560" s="4"/>
      <c r="BA12560" s="4"/>
      <c r="BB12560" s="4"/>
    </row>
    <row r="12561" spans="15:54" x14ac:dyDescent="0.4">
      <c r="O12561" s="4"/>
      <c r="P12561" s="4"/>
      <c r="V12561" s="4"/>
      <c r="W12561" s="4"/>
      <c r="AG12561" s="9"/>
      <c r="AT12561" s="4"/>
      <c r="AU12561" s="4"/>
      <c r="BA12561" s="4"/>
      <c r="BB12561" s="4"/>
    </row>
    <row r="12562" spans="15:54" x14ac:dyDescent="0.4">
      <c r="O12562" s="4"/>
      <c r="P12562" s="4"/>
      <c r="V12562" s="4"/>
      <c r="W12562" s="4"/>
      <c r="AG12562" s="9"/>
      <c r="AT12562" s="4"/>
      <c r="AU12562" s="4"/>
      <c r="BA12562" s="4"/>
      <c r="BB12562" s="4"/>
    </row>
    <row r="12563" spans="15:54" x14ac:dyDescent="0.4">
      <c r="O12563" s="4"/>
      <c r="P12563" s="4"/>
      <c r="V12563" s="4"/>
      <c r="W12563" s="4"/>
      <c r="AG12563" s="9"/>
      <c r="AT12563" s="4"/>
      <c r="AU12563" s="4"/>
      <c r="BA12563" s="4"/>
      <c r="BB12563" s="4"/>
    </row>
    <row r="12564" spans="15:54" x14ac:dyDescent="0.4">
      <c r="O12564" s="4"/>
      <c r="P12564" s="4"/>
      <c r="V12564" s="4"/>
      <c r="W12564" s="4"/>
      <c r="AG12564" s="9"/>
      <c r="AT12564" s="4"/>
      <c r="AU12564" s="4"/>
      <c r="BA12564" s="4"/>
      <c r="BB12564" s="4"/>
    </row>
    <row r="12565" spans="15:54" x14ac:dyDescent="0.4">
      <c r="O12565" s="4"/>
      <c r="P12565" s="4"/>
      <c r="V12565" s="4"/>
      <c r="W12565" s="4"/>
      <c r="AG12565" s="9"/>
      <c r="AT12565" s="4"/>
      <c r="AU12565" s="4"/>
      <c r="BA12565" s="4"/>
      <c r="BB12565" s="4"/>
    </row>
    <row r="12566" spans="15:54" x14ac:dyDescent="0.4">
      <c r="O12566" s="4"/>
      <c r="P12566" s="4"/>
      <c r="V12566" s="4"/>
      <c r="W12566" s="4"/>
      <c r="AG12566" s="9"/>
      <c r="AT12566" s="4"/>
      <c r="AU12566" s="4"/>
      <c r="BA12566" s="4"/>
      <c r="BB12566" s="4"/>
    </row>
    <row r="12567" spans="15:54" x14ac:dyDescent="0.4">
      <c r="O12567" s="4"/>
      <c r="P12567" s="4"/>
      <c r="V12567" s="4"/>
      <c r="W12567" s="4"/>
      <c r="AG12567" s="9"/>
      <c r="AT12567" s="4"/>
      <c r="AU12567" s="4"/>
      <c r="BA12567" s="4"/>
      <c r="BB12567" s="4"/>
    </row>
    <row r="12568" spans="15:54" x14ac:dyDescent="0.4">
      <c r="O12568" s="4"/>
      <c r="P12568" s="4"/>
      <c r="V12568" s="4"/>
      <c r="W12568" s="4"/>
      <c r="AG12568" s="9"/>
      <c r="AT12568" s="4"/>
      <c r="AU12568" s="4"/>
      <c r="BA12568" s="4"/>
      <c r="BB12568" s="4"/>
    </row>
    <row r="12569" spans="15:54" x14ac:dyDescent="0.4">
      <c r="O12569" s="4"/>
      <c r="P12569" s="4"/>
      <c r="V12569" s="4"/>
      <c r="W12569" s="4"/>
      <c r="AG12569" s="9"/>
      <c r="AT12569" s="4"/>
      <c r="AU12569" s="4"/>
      <c r="BA12569" s="4"/>
      <c r="BB12569" s="4"/>
    </row>
    <row r="12570" spans="15:54" x14ac:dyDescent="0.4">
      <c r="O12570" s="4"/>
      <c r="P12570" s="4"/>
      <c r="V12570" s="4"/>
      <c r="W12570" s="4"/>
      <c r="AG12570" s="9"/>
      <c r="AT12570" s="4"/>
      <c r="AU12570" s="4"/>
      <c r="BA12570" s="4"/>
      <c r="BB12570" s="4"/>
    </row>
    <row r="12571" spans="15:54" x14ac:dyDescent="0.4">
      <c r="O12571" s="4"/>
      <c r="P12571" s="4"/>
      <c r="V12571" s="4"/>
      <c r="W12571" s="4"/>
      <c r="AG12571" s="9"/>
      <c r="AT12571" s="4"/>
      <c r="AU12571" s="4"/>
      <c r="BA12571" s="4"/>
      <c r="BB12571" s="4"/>
    </row>
    <row r="12572" spans="15:54" x14ac:dyDescent="0.4">
      <c r="O12572" s="4"/>
      <c r="P12572" s="4"/>
      <c r="V12572" s="4"/>
      <c r="W12572" s="4"/>
      <c r="AG12572" s="9"/>
      <c r="AT12572" s="4"/>
      <c r="AU12572" s="4"/>
      <c r="BA12572" s="4"/>
      <c r="BB12572" s="4"/>
    </row>
    <row r="12573" spans="15:54" x14ac:dyDescent="0.4">
      <c r="O12573" s="4"/>
      <c r="P12573" s="4"/>
      <c r="V12573" s="4"/>
      <c r="W12573" s="4"/>
      <c r="AG12573" s="9"/>
      <c r="AT12573" s="4"/>
      <c r="AU12573" s="4"/>
      <c r="BA12573" s="4"/>
      <c r="BB12573" s="4"/>
    </row>
    <row r="12574" spans="15:54" x14ac:dyDescent="0.4">
      <c r="O12574" s="4"/>
      <c r="P12574" s="4"/>
      <c r="V12574" s="4"/>
      <c r="W12574" s="4"/>
      <c r="AG12574" s="9"/>
      <c r="AT12574" s="4"/>
      <c r="AU12574" s="4"/>
      <c r="BA12574" s="4"/>
      <c r="BB12574" s="4"/>
    </row>
    <row r="12575" spans="15:54" x14ac:dyDescent="0.4">
      <c r="O12575" s="4"/>
      <c r="P12575" s="4"/>
      <c r="V12575" s="4"/>
      <c r="W12575" s="4"/>
      <c r="AG12575" s="9"/>
      <c r="AT12575" s="4"/>
      <c r="AU12575" s="4"/>
      <c r="BA12575" s="4"/>
      <c r="BB12575" s="4"/>
    </row>
    <row r="12576" spans="15:54" x14ac:dyDescent="0.4">
      <c r="O12576" s="4"/>
      <c r="P12576" s="4"/>
      <c r="V12576" s="4"/>
      <c r="W12576" s="4"/>
      <c r="AG12576" s="9"/>
      <c r="AT12576" s="4"/>
      <c r="AU12576" s="4"/>
      <c r="BA12576" s="4"/>
      <c r="BB12576" s="4"/>
    </row>
    <row r="12577" spans="15:54" x14ac:dyDescent="0.4">
      <c r="O12577" s="4"/>
      <c r="P12577" s="4"/>
      <c r="V12577" s="4"/>
      <c r="W12577" s="4"/>
      <c r="AG12577" s="9"/>
      <c r="AT12577" s="4"/>
      <c r="AU12577" s="4"/>
      <c r="BA12577" s="4"/>
      <c r="BB12577" s="4"/>
    </row>
    <row r="12578" spans="15:54" x14ac:dyDescent="0.4">
      <c r="O12578" s="4"/>
      <c r="P12578" s="4"/>
      <c r="V12578" s="4"/>
      <c r="W12578" s="4"/>
      <c r="AG12578" s="9"/>
      <c r="AT12578" s="4"/>
      <c r="AU12578" s="4"/>
      <c r="BA12578" s="4"/>
      <c r="BB12578" s="4"/>
    </row>
    <row r="12579" spans="15:54" x14ac:dyDescent="0.4">
      <c r="O12579" s="4"/>
      <c r="P12579" s="4"/>
      <c r="V12579" s="4"/>
      <c r="W12579" s="4"/>
      <c r="AG12579" s="9"/>
      <c r="AT12579" s="4"/>
      <c r="AU12579" s="4"/>
      <c r="BA12579" s="4"/>
      <c r="BB12579" s="4"/>
    </row>
    <row r="12580" spans="15:54" x14ac:dyDescent="0.4">
      <c r="O12580" s="4"/>
      <c r="P12580" s="4"/>
      <c r="V12580" s="4"/>
      <c r="W12580" s="4"/>
      <c r="AG12580" s="9"/>
      <c r="AT12580" s="4"/>
      <c r="AU12580" s="4"/>
      <c r="BA12580" s="4"/>
      <c r="BB12580" s="4"/>
    </row>
    <row r="12581" spans="15:54" x14ac:dyDescent="0.4">
      <c r="O12581" s="4"/>
      <c r="P12581" s="4"/>
      <c r="V12581" s="4"/>
      <c r="W12581" s="4"/>
      <c r="AT12581" s="4"/>
      <c r="AU12581" s="4"/>
      <c r="BA12581" s="4"/>
      <c r="BB12581" s="4"/>
    </row>
    <row r="12582" spans="15:54" x14ac:dyDescent="0.4">
      <c r="O12582" s="4"/>
      <c r="P12582" s="4"/>
      <c r="V12582" s="4"/>
      <c r="W12582" s="4"/>
      <c r="AG12582" s="9"/>
      <c r="AT12582" s="4"/>
      <c r="AU12582" s="4"/>
      <c r="BA12582" s="4"/>
      <c r="BB12582" s="4"/>
    </row>
    <row r="12583" spans="15:54" x14ac:dyDescent="0.4">
      <c r="O12583" s="4"/>
      <c r="P12583" s="4"/>
      <c r="V12583" s="4"/>
      <c r="W12583" s="4"/>
      <c r="AG12583" s="9"/>
      <c r="AT12583" s="4"/>
      <c r="AU12583" s="4"/>
      <c r="BA12583" s="4"/>
      <c r="BB12583" s="4"/>
    </row>
    <row r="12584" spans="15:54" x14ac:dyDescent="0.4">
      <c r="O12584" s="4"/>
      <c r="P12584" s="4"/>
      <c r="V12584" s="4"/>
      <c r="W12584" s="4"/>
      <c r="AG12584" s="9"/>
      <c r="AT12584" s="4"/>
      <c r="AU12584" s="4"/>
      <c r="BA12584" s="4"/>
      <c r="BB12584" s="4"/>
    </row>
    <row r="12585" spans="15:54" x14ac:dyDescent="0.4">
      <c r="O12585" s="4"/>
      <c r="P12585" s="4"/>
      <c r="V12585" s="4"/>
      <c r="W12585" s="4"/>
      <c r="AG12585" s="9"/>
      <c r="AT12585" s="4"/>
      <c r="AU12585" s="4"/>
      <c r="BA12585" s="4"/>
      <c r="BB12585" s="4"/>
    </row>
    <row r="12586" spans="15:54" x14ac:dyDescent="0.4">
      <c r="O12586" s="4"/>
      <c r="P12586" s="4"/>
      <c r="V12586" s="4"/>
      <c r="W12586" s="4"/>
      <c r="AG12586" s="9"/>
      <c r="AT12586" s="4"/>
      <c r="AU12586" s="4"/>
      <c r="BA12586" s="4"/>
      <c r="BB12586" s="4"/>
    </row>
    <row r="12587" spans="15:54" x14ac:dyDescent="0.4">
      <c r="O12587" s="4"/>
      <c r="P12587" s="4"/>
      <c r="V12587" s="4"/>
      <c r="W12587" s="4"/>
      <c r="AG12587" s="9"/>
      <c r="AT12587" s="4"/>
      <c r="AU12587" s="4"/>
      <c r="BA12587" s="4"/>
      <c r="BB12587" s="4"/>
    </row>
    <row r="12588" spans="15:54" x14ac:dyDescent="0.4">
      <c r="O12588" s="4"/>
      <c r="P12588" s="4"/>
      <c r="V12588" s="4"/>
      <c r="W12588" s="4"/>
      <c r="AG12588" s="9"/>
      <c r="AT12588" s="4"/>
      <c r="AU12588" s="4"/>
      <c r="BA12588" s="4"/>
      <c r="BB12588" s="4"/>
    </row>
    <row r="12589" spans="15:54" x14ac:dyDescent="0.4">
      <c r="O12589" s="4"/>
      <c r="P12589" s="4"/>
      <c r="V12589" s="4"/>
      <c r="W12589" s="4"/>
      <c r="AG12589" s="9"/>
      <c r="AT12589" s="4"/>
      <c r="AU12589" s="4"/>
      <c r="BA12589" s="4"/>
      <c r="BB12589" s="4"/>
    </row>
    <row r="12590" spans="15:54" x14ac:dyDescent="0.4">
      <c r="O12590" s="4"/>
      <c r="P12590" s="4"/>
      <c r="V12590" s="4"/>
      <c r="W12590" s="4"/>
      <c r="AG12590" s="9"/>
      <c r="AT12590" s="4"/>
      <c r="AU12590" s="4"/>
      <c r="BA12590" s="4"/>
      <c r="BB12590" s="4"/>
    </row>
    <row r="12591" spans="15:54" x14ac:dyDescent="0.4">
      <c r="O12591" s="4"/>
      <c r="P12591" s="4"/>
      <c r="V12591" s="4"/>
      <c r="W12591" s="4"/>
      <c r="AG12591" s="9"/>
      <c r="AT12591" s="4"/>
      <c r="AU12591" s="4"/>
      <c r="BA12591" s="4"/>
      <c r="BB12591" s="4"/>
    </row>
    <row r="12592" spans="15:54" x14ac:dyDescent="0.4">
      <c r="O12592" s="4"/>
      <c r="P12592" s="4"/>
      <c r="V12592" s="4"/>
      <c r="W12592" s="4"/>
      <c r="AG12592" s="9"/>
      <c r="AT12592" s="4"/>
      <c r="AU12592" s="4"/>
      <c r="BA12592" s="4"/>
      <c r="BB12592" s="4"/>
    </row>
    <row r="12593" spans="15:54" x14ac:dyDescent="0.4">
      <c r="O12593" s="4"/>
      <c r="P12593" s="4"/>
      <c r="V12593" s="4"/>
      <c r="W12593" s="4"/>
      <c r="AG12593" s="9"/>
      <c r="AT12593" s="4"/>
      <c r="AU12593" s="4"/>
      <c r="BA12593" s="4"/>
      <c r="BB12593" s="4"/>
    </row>
    <row r="12594" spans="15:54" x14ac:dyDescent="0.4">
      <c r="O12594" s="4"/>
      <c r="P12594" s="4"/>
      <c r="V12594" s="4"/>
      <c r="W12594" s="4"/>
      <c r="AG12594" s="9"/>
      <c r="AT12594" s="4"/>
      <c r="AU12594" s="4"/>
      <c r="BA12594" s="4"/>
      <c r="BB12594" s="4"/>
    </row>
    <row r="12595" spans="15:54" x14ac:dyDescent="0.4">
      <c r="O12595" s="4"/>
      <c r="P12595" s="4"/>
      <c r="V12595" s="4"/>
      <c r="W12595" s="4"/>
      <c r="AG12595" s="9"/>
      <c r="AT12595" s="4"/>
      <c r="AU12595" s="4"/>
      <c r="BA12595" s="4"/>
      <c r="BB12595" s="4"/>
    </row>
    <row r="12596" spans="15:54" x14ac:dyDescent="0.4">
      <c r="O12596" s="4"/>
      <c r="P12596" s="4"/>
      <c r="V12596" s="4"/>
      <c r="W12596" s="4"/>
      <c r="AG12596" s="9"/>
      <c r="AT12596" s="4"/>
      <c r="AU12596" s="4"/>
      <c r="BA12596" s="4"/>
      <c r="BB12596" s="4"/>
    </row>
    <row r="12597" spans="15:54" x14ac:dyDescent="0.4">
      <c r="O12597" s="4"/>
      <c r="P12597" s="4"/>
      <c r="V12597" s="4"/>
      <c r="W12597" s="4"/>
      <c r="AG12597" s="9"/>
      <c r="AT12597" s="4"/>
      <c r="AU12597" s="4"/>
      <c r="BA12597" s="4"/>
      <c r="BB12597" s="4"/>
    </row>
    <row r="12598" spans="15:54" x14ac:dyDescent="0.4">
      <c r="O12598" s="4"/>
      <c r="P12598" s="4"/>
      <c r="V12598" s="4"/>
      <c r="W12598" s="4"/>
      <c r="AG12598" s="9"/>
      <c r="AT12598" s="4"/>
      <c r="AU12598" s="4"/>
      <c r="BA12598" s="4"/>
      <c r="BB12598" s="4"/>
    </row>
    <row r="12599" spans="15:54" x14ac:dyDescent="0.4">
      <c r="O12599" s="4"/>
      <c r="P12599" s="4"/>
      <c r="V12599" s="4"/>
      <c r="W12599" s="4"/>
      <c r="AG12599" s="9"/>
      <c r="AT12599" s="4"/>
      <c r="AU12599" s="4"/>
      <c r="BA12599" s="4"/>
      <c r="BB12599" s="4"/>
    </row>
    <row r="12600" spans="15:54" x14ac:dyDescent="0.4">
      <c r="O12600" s="4"/>
      <c r="P12600" s="4"/>
      <c r="V12600" s="4"/>
      <c r="W12600" s="4"/>
      <c r="AG12600" s="9"/>
      <c r="AT12600" s="4"/>
      <c r="AU12600" s="4"/>
      <c r="BA12600" s="4"/>
      <c r="BB12600" s="4"/>
    </row>
    <row r="12601" spans="15:54" x14ac:dyDescent="0.4">
      <c r="O12601" s="4"/>
      <c r="P12601" s="4"/>
      <c r="V12601" s="4"/>
      <c r="W12601" s="4"/>
      <c r="AT12601" s="4"/>
      <c r="AU12601" s="4"/>
      <c r="BA12601" s="4"/>
      <c r="BB12601" s="4"/>
    </row>
    <row r="12602" spans="15:54" x14ac:dyDescent="0.4">
      <c r="O12602" s="4"/>
      <c r="P12602" s="4"/>
      <c r="V12602" s="4"/>
      <c r="W12602" s="4"/>
      <c r="AG12602" s="9"/>
      <c r="AT12602" s="4"/>
      <c r="AU12602" s="4"/>
      <c r="BA12602" s="4"/>
      <c r="BB12602" s="4"/>
    </row>
    <row r="12603" spans="15:54" x14ac:dyDescent="0.4">
      <c r="O12603" s="4"/>
      <c r="P12603" s="4"/>
      <c r="V12603" s="4"/>
      <c r="W12603" s="4"/>
      <c r="AG12603" s="9"/>
      <c r="AT12603" s="4"/>
      <c r="AU12603" s="4"/>
      <c r="BA12603" s="4"/>
      <c r="BB12603" s="4"/>
    </row>
    <row r="12604" spans="15:54" x14ac:dyDescent="0.4">
      <c r="O12604" s="4"/>
      <c r="P12604" s="4"/>
      <c r="V12604" s="4"/>
      <c r="W12604" s="4"/>
      <c r="AG12604" s="9"/>
      <c r="AT12604" s="4"/>
      <c r="AU12604" s="4"/>
      <c r="BA12604" s="4"/>
      <c r="BB12604" s="4"/>
    </row>
    <row r="12605" spans="15:54" x14ac:dyDescent="0.4">
      <c r="O12605" s="4"/>
      <c r="P12605" s="4"/>
      <c r="V12605" s="4"/>
      <c r="W12605" s="4"/>
      <c r="AG12605" s="9"/>
      <c r="AT12605" s="4"/>
      <c r="AU12605" s="4"/>
      <c r="BA12605" s="4"/>
      <c r="BB12605" s="4"/>
    </row>
    <row r="12606" spans="15:54" x14ac:dyDescent="0.4">
      <c r="O12606" s="4"/>
      <c r="P12606" s="4"/>
      <c r="V12606" s="4"/>
      <c r="W12606" s="4"/>
      <c r="AG12606" s="9"/>
      <c r="AT12606" s="4"/>
      <c r="AU12606" s="4"/>
      <c r="BA12606" s="4"/>
      <c r="BB12606" s="4"/>
    </row>
    <row r="12607" spans="15:54" x14ac:dyDescent="0.4">
      <c r="O12607" s="4"/>
      <c r="P12607" s="4"/>
      <c r="V12607" s="4"/>
      <c r="W12607" s="4"/>
      <c r="AG12607" s="9"/>
      <c r="AT12607" s="4"/>
      <c r="AU12607" s="4"/>
      <c r="BA12607" s="4"/>
      <c r="BB12607" s="4"/>
    </row>
    <row r="12608" spans="15:54" x14ac:dyDescent="0.4">
      <c r="O12608" s="4"/>
      <c r="P12608" s="4"/>
      <c r="V12608" s="4"/>
      <c r="W12608" s="4"/>
      <c r="AG12608" s="9"/>
      <c r="AT12608" s="4"/>
      <c r="AU12608" s="4"/>
      <c r="BA12608" s="4"/>
      <c r="BB12608" s="4"/>
    </row>
    <row r="12609" spans="15:54" x14ac:dyDescent="0.4">
      <c r="O12609" s="4"/>
      <c r="P12609" s="4"/>
      <c r="V12609" s="4"/>
      <c r="W12609" s="4"/>
      <c r="AG12609" s="9"/>
      <c r="AT12609" s="4"/>
      <c r="AU12609" s="4"/>
      <c r="BA12609" s="4"/>
      <c r="BB12609" s="4"/>
    </row>
    <row r="12610" spans="15:54" x14ac:dyDescent="0.4">
      <c r="O12610" s="4"/>
      <c r="P12610" s="4"/>
      <c r="V12610" s="4"/>
      <c r="W12610" s="4"/>
      <c r="AG12610" s="9"/>
      <c r="AT12610" s="4"/>
      <c r="AU12610" s="4"/>
      <c r="BA12610" s="4"/>
      <c r="BB12610" s="4"/>
    </row>
    <row r="12611" spans="15:54" x14ac:dyDescent="0.4">
      <c r="O12611" s="4"/>
      <c r="P12611" s="4"/>
      <c r="V12611" s="4"/>
      <c r="W12611" s="4"/>
      <c r="AG12611" s="9"/>
      <c r="AT12611" s="4"/>
      <c r="AU12611" s="4"/>
      <c r="BA12611" s="4"/>
      <c r="BB12611" s="4"/>
    </row>
    <row r="12612" spans="15:54" x14ac:dyDescent="0.4">
      <c r="O12612" s="4"/>
      <c r="P12612" s="4"/>
      <c r="V12612" s="4"/>
      <c r="W12612" s="4"/>
      <c r="AG12612" s="9"/>
      <c r="AT12612" s="4"/>
      <c r="AU12612" s="4"/>
      <c r="BA12612" s="4"/>
      <c r="BB12612" s="4"/>
    </row>
    <row r="12613" spans="15:54" x14ac:dyDescent="0.4">
      <c r="O12613" s="4"/>
      <c r="P12613" s="4"/>
      <c r="V12613" s="4"/>
      <c r="W12613" s="4"/>
      <c r="AG12613" s="9"/>
      <c r="AT12613" s="4"/>
      <c r="AU12613" s="4"/>
      <c r="BA12613" s="4"/>
      <c r="BB12613" s="4"/>
    </row>
    <row r="12614" spans="15:54" x14ac:dyDescent="0.4">
      <c r="O12614" s="4"/>
      <c r="P12614" s="4"/>
      <c r="V12614" s="4"/>
      <c r="W12614" s="4"/>
      <c r="AG12614" s="9"/>
      <c r="AT12614" s="4"/>
      <c r="AU12614" s="4"/>
      <c r="BA12614" s="4"/>
      <c r="BB12614" s="4"/>
    </row>
    <row r="12615" spans="15:54" x14ac:dyDescent="0.4">
      <c r="O12615" s="4"/>
      <c r="P12615" s="4"/>
      <c r="V12615" s="4"/>
      <c r="W12615" s="4"/>
      <c r="AG12615" s="9"/>
      <c r="AT12615" s="4"/>
      <c r="AU12615" s="4"/>
      <c r="BA12615" s="4"/>
      <c r="BB12615" s="4"/>
    </row>
    <row r="12616" spans="15:54" x14ac:dyDescent="0.4">
      <c r="O12616" s="4"/>
      <c r="P12616" s="4"/>
      <c r="V12616" s="4"/>
      <c r="W12616" s="4"/>
      <c r="AG12616" s="9"/>
      <c r="AT12616" s="4"/>
      <c r="AU12616" s="4"/>
      <c r="BA12616" s="4"/>
      <c r="BB12616" s="4"/>
    </row>
    <row r="12617" spans="15:54" x14ac:dyDescent="0.4">
      <c r="O12617" s="4"/>
      <c r="P12617" s="4"/>
      <c r="V12617" s="4"/>
      <c r="W12617" s="4"/>
      <c r="AG12617" s="9"/>
      <c r="AT12617" s="4"/>
      <c r="AU12617" s="4"/>
      <c r="BA12617" s="4"/>
      <c r="BB12617" s="4"/>
    </row>
    <row r="12618" spans="15:54" x14ac:dyDescent="0.4">
      <c r="O12618" s="4"/>
      <c r="P12618" s="4"/>
      <c r="V12618" s="4"/>
      <c r="W12618" s="4"/>
      <c r="AG12618" s="9"/>
      <c r="AT12618" s="4"/>
      <c r="AU12618" s="4"/>
      <c r="BA12618" s="4"/>
      <c r="BB12618" s="4"/>
    </row>
    <row r="12619" spans="15:54" x14ac:dyDescent="0.4">
      <c r="O12619" s="4"/>
      <c r="P12619" s="4"/>
      <c r="V12619" s="4"/>
      <c r="W12619" s="4"/>
      <c r="AG12619" s="9"/>
      <c r="AT12619" s="4"/>
      <c r="AU12619" s="4"/>
      <c r="BA12619" s="4"/>
      <c r="BB12619" s="4"/>
    </row>
    <row r="12620" spans="15:54" x14ac:dyDescent="0.4">
      <c r="O12620" s="4"/>
      <c r="P12620" s="4"/>
      <c r="V12620" s="4"/>
      <c r="W12620" s="4"/>
      <c r="AG12620" s="9"/>
      <c r="AT12620" s="4"/>
      <c r="AU12620" s="4"/>
      <c r="BA12620" s="4"/>
      <c r="BB12620" s="4"/>
    </row>
    <row r="12621" spans="15:54" x14ac:dyDescent="0.4">
      <c r="O12621" s="4"/>
      <c r="P12621" s="4"/>
      <c r="V12621" s="4"/>
      <c r="W12621" s="4"/>
      <c r="AG12621" s="9"/>
      <c r="AT12621" s="4"/>
      <c r="AU12621" s="4"/>
      <c r="BA12621" s="4"/>
      <c r="BB12621" s="4"/>
    </row>
    <row r="12622" spans="15:54" x14ac:dyDescent="0.4">
      <c r="O12622" s="4"/>
      <c r="P12622" s="4"/>
      <c r="V12622" s="4"/>
      <c r="W12622" s="4"/>
      <c r="AG12622" s="9"/>
      <c r="AT12622" s="4"/>
      <c r="AU12622" s="4"/>
      <c r="BA12622" s="4"/>
      <c r="BB12622" s="4"/>
    </row>
    <row r="12623" spans="15:54" x14ac:dyDescent="0.4">
      <c r="O12623" s="4"/>
      <c r="P12623" s="4"/>
      <c r="V12623" s="4"/>
      <c r="W12623" s="4"/>
      <c r="AG12623" s="9"/>
      <c r="AT12623" s="4"/>
      <c r="AU12623" s="4"/>
      <c r="BA12623" s="4"/>
      <c r="BB12623" s="4"/>
    </row>
    <row r="12624" spans="15:54" x14ac:dyDescent="0.4">
      <c r="O12624" s="4"/>
      <c r="P12624" s="4"/>
      <c r="V12624" s="4"/>
      <c r="W12624" s="4"/>
      <c r="AG12624" s="9"/>
      <c r="AT12624" s="4"/>
      <c r="AU12624" s="4"/>
      <c r="BA12624" s="4"/>
      <c r="BB12624" s="4"/>
    </row>
    <row r="12625" spans="15:54" x14ac:dyDescent="0.4">
      <c r="O12625" s="4"/>
      <c r="P12625" s="4"/>
      <c r="V12625" s="4"/>
      <c r="W12625" s="4"/>
      <c r="AG12625" s="9"/>
      <c r="AT12625" s="4"/>
      <c r="AU12625" s="4"/>
      <c r="BA12625" s="4"/>
      <c r="BB12625" s="4"/>
    </row>
    <row r="12626" spans="15:54" x14ac:dyDescent="0.4">
      <c r="O12626" s="4"/>
      <c r="P12626" s="4"/>
      <c r="V12626" s="4"/>
      <c r="W12626" s="4"/>
      <c r="AG12626" s="9"/>
      <c r="AT12626" s="4"/>
      <c r="AU12626" s="4"/>
      <c r="BA12626" s="4"/>
      <c r="BB12626" s="4"/>
    </row>
    <row r="12627" spans="15:54" x14ac:dyDescent="0.4">
      <c r="O12627" s="4"/>
      <c r="P12627" s="4"/>
      <c r="V12627" s="4"/>
      <c r="W12627" s="4"/>
      <c r="AG12627" s="9"/>
      <c r="AT12627" s="4"/>
      <c r="AU12627" s="4"/>
      <c r="BA12627" s="4"/>
      <c r="BB12627" s="4"/>
    </row>
    <row r="12628" spans="15:54" x14ac:dyDescent="0.4">
      <c r="O12628" s="4"/>
      <c r="P12628" s="4"/>
      <c r="V12628" s="4"/>
      <c r="W12628" s="4"/>
      <c r="AG12628" s="9"/>
      <c r="AT12628" s="4"/>
      <c r="AU12628" s="4"/>
      <c r="BA12628" s="4"/>
      <c r="BB12628" s="4"/>
    </row>
    <row r="12629" spans="15:54" x14ac:dyDescent="0.4">
      <c r="O12629" s="4"/>
      <c r="P12629" s="4"/>
      <c r="V12629" s="4"/>
      <c r="W12629" s="4"/>
      <c r="AG12629" s="9"/>
      <c r="AT12629" s="4"/>
      <c r="AU12629" s="4"/>
      <c r="BA12629" s="4"/>
      <c r="BB12629" s="4"/>
    </row>
    <row r="12630" spans="15:54" x14ac:dyDescent="0.4">
      <c r="O12630" s="4"/>
      <c r="P12630" s="4"/>
      <c r="V12630" s="4"/>
      <c r="W12630" s="4"/>
      <c r="AG12630" s="9"/>
      <c r="AT12630" s="4"/>
      <c r="AU12630" s="4"/>
      <c r="BA12630" s="4"/>
      <c r="BB12630" s="4"/>
    </row>
    <row r="12631" spans="15:54" x14ac:dyDescent="0.4">
      <c r="O12631" s="4"/>
      <c r="P12631" s="4"/>
      <c r="V12631" s="4"/>
      <c r="W12631" s="4"/>
      <c r="AG12631" s="9"/>
      <c r="AT12631" s="4"/>
      <c r="AU12631" s="4"/>
      <c r="BA12631" s="4"/>
      <c r="BB12631" s="4"/>
    </row>
    <row r="12632" spans="15:54" x14ac:dyDescent="0.4">
      <c r="O12632" s="4"/>
      <c r="P12632" s="4"/>
      <c r="V12632" s="4"/>
      <c r="W12632" s="4"/>
      <c r="AG12632" s="9"/>
      <c r="AT12632" s="4"/>
      <c r="AU12632" s="4"/>
      <c r="BA12632" s="4"/>
      <c r="BB12632" s="4"/>
    </row>
    <row r="12633" spans="15:54" x14ac:dyDescent="0.4">
      <c r="O12633" s="4"/>
      <c r="P12633" s="4"/>
      <c r="V12633" s="4"/>
      <c r="W12633" s="4"/>
      <c r="AG12633" s="9"/>
      <c r="AT12633" s="4"/>
      <c r="AU12633" s="4"/>
      <c r="BA12633" s="4"/>
      <c r="BB12633" s="4"/>
    </row>
    <row r="12634" spans="15:54" x14ac:dyDescent="0.4">
      <c r="O12634" s="4"/>
      <c r="P12634" s="4"/>
      <c r="V12634" s="4"/>
      <c r="W12634" s="4"/>
      <c r="AG12634" s="9"/>
      <c r="AT12634" s="4"/>
      <c r="AU12634" s="4"/>
      <c r="BA12634" s="4"/>
      <c r="BB12634" s="4"/>
    </row>
    <row r="12635" spans="15:54" x14ac:dyDescent="0.4">
      <c r="O12635" s="4"/>
      <c r="P12635" s="4"/>
      <c r="V12635" s="4"/>
      <c r="W12635" s="4"/>
      <c r="AG12635" s="9"/>
      <c r="AT12635" s="4"/>
      <c r="AU12635" s="4"/>
      <c r="BA12635" s="4"/>
      <c r="BB12635" s="4"/>
    </row>
    <row r="12636" spans="15:54" x14ac:dyDescent="0.4">
      <c r="O12636" s="4"/>
      <c r="P12636" s="4"/>
      <c r="V12636" s="4"/>
      <c r="W12636" s="4"/>
      <c r="AG12636" s="9"/>
      <c r="AT12636" s="4"/>
      <c r="AU12636" s="4"/>
      <c r="BA12636" s="4"/>
      <c r="BB12636" s="4"/>
    </row>
    <row r="12637" spans="15:54" x14ac:dyDescent="0.4">
      <c r="O12637" s="4"/>
      <c r="P12637" s="4"/>
      <c r="V12637" s="4"/>
      <c r="W12637" s="4"/>
      <c r="AG12637" s="9"/>
      <c r="AT12637" s="4"/>
      <c r="AU12637" s="4"/>
      <c r="BA12637" s="4"/>
      <c r="BB12637" s="4"/>
    </row>
    <row r="12638" spans="15:54" x14ac:dyDescent="0.4">
      <c r="O12638" s="4"/>
      <c r="P12638" s="4"/>
      <c r="V12638" s="4"/>
      <c r="W12638" s="4"/>
      <c r="AG12638" s="9"/>
      <c r="AT12638" s="4"/>
      <c r="AU12638" s="4"/>
      <c r="BA12638" s="4"/>
      <c r="BB12638" s="4"/>
    </row>
    <row r="12639" spans="15:54" x14ac:dyDescent="0.4">
      <c r="O12639" s="4"/>
      <c r="P12639" s="4"/>
      <c r="V12639" s="4"/>
      <c r="W12639" s="4"/>
      <c r="AG12639" s="9"/>
      <c r="AT12639" s="4"/>
      <c r="AU12639" s="4"/>
      <c r="BA12639" s="4"/>
      <c r="BB12639" s="4"/>
    </row>
    <row r="12640" spans="15:54" x14ac:dyDescent="0.4">
      <c r="O12640" s="4"/>
      <c r="P12640" s="4"/>
      <c r="V12640" s="4"/>
      <c r="W12640" s="4"/>
      <c r="AG12640" s="9"/>
      <c r="AT12640" s="4"/>
      <c r="AU12640" s="4"/>
      <c r="BA12640" s="4"/>
      <c r="BB12640" s="4"/>
    </row>
    <row r="12641" spans="15:54" x14ac:dyDescent="0.4">
      <c r="O12641" s="4"/>
      <c r="P12641" s="4"/>
      <c r="V12641" s="4"/>
      <c r="W12641" s="4"/>
      <c r="AG12641" s="9"/>
      <c r="AT12641" s="4"/>
      <c r="AU12641" s="4"/>
      <c r="BA12641" s="4"/>
      <c r="BB12641" s="4"/>
    </row>
    <row r="12642" spans="15:54" x14ac:dyDescent="0.4">
      <c r="O12642" s="4"/>
      <c r="P12642" s="4"/>
      <c r="V12642" s="4"/>
      <c r="W12642" s="4"/>
      <c r="AG12642" s="9"/>
      <c r="AT12642" s="4"/>
      <c r="AU12642" s="4"/>
      <c r="BA12642" s="4"/>
      <c r="BB12642" s="4"/>
    </row>
    <row r="12643" spans="15:54" x14ac:dyDescent="0.4">
      <c r="O12643" s="4"/>
      <c r="P12643" s="4"/>
      <c r="V12643" s="4"/>
      <c r="W12643" s="4"/>
      <c r="AG12643" s="9"/>
      <c r="AT12643" s="4"/>
      <c r="AU12643" s="4"/>
      <c r="BA12643" s="4"/>
      <c r="BB12643" s="4"/>
    </row>
    <row r="12644" spans="15:54" x14ac:dyDescent="0.4">
      <c r="O12644" s="4"/>
      <c r="P12644" s="4"/>
      <c r="V12644" s="4"/>
      <c r="W12644" s="4"/>
      <c r="AG12644" s="9"/>
      <c r="AT12644" s="4"/>
      <c r="AU12644" s="4"/>
      <c r="BA12644" s="4"/>
      <c r="BB12644" s="4"/>
    </row>
    <row r="12645" spans="15:54" x14ac:dyDescent="0.4">
      <c r="O12645" s="4"/>
      <c r="P12645" s="4"/>
      <c r="V12645" s="4"/>
      <c r="W12645" s="4"/>
      <c r="AG12645" s="9"/>
      <c r="AT12645" s="4"/>
      <c r="AU12645" s="4"/>
      <c r="BA12645" s="4"/>
      <c r="BB12645" s="4"/>
    </row>
    <row r="12646" spans="15:54" x14ac:dyDescent="0.4">
      <c r="O12646" s="4"/>
      <c r="P12646" s="4"/>
      <c r="V12646" s="4"/>
      <c r="W12646" s="4"/>
      <c r="AG12646" s="9"/>
      <c r="AT12646" s="4"/>
      <c r="AU12646" s="4"/>
      <c r="BA12646" s="4"/>
      <c r="BB12646" s="4"/>
    </row>
    <row r="12647" spans="15:54" x14ac:dyDescent="0.4">
      <c r="O12647" s="4"/>
      <c r="P12647" s="4"/>
      <c r="V12647" s="4"/>
      <c r="W12647" s="4"/>
      <c r="AG12647" s="9"/>
      <c r="AT12647" s="4"/>
      <c r="AU12647" s="4"/>
      <c r="BA12647" s="4"/>
      <c r="BB12647" s="4"/>
    </row>
    <row r="12648" spans="15:54" x14ac:dyDescent="0.4">
      <c r="O12648" s="4"/>
      <c r="P12648" s="4"/>
      <c r="V12648" s="4"/>
      <c r="W12648" s="4"/>
      <c r="AG12648" s="9"/>
      <c r="AT12648" s="4"/>
      <c r="AU12648" s="4"/>
      <c r="BA12648" s="4"/>
      <c r="BB12648" s="4"/>
    </row>
    <row r="12649" spans="15:54" x14ac:dyDescent="0.4">
      <c r="O12649" s="4"/>
      <c r="P12649" s="4"/>
      <c r="V12649" s="4"/>
      <c r="W12649" s="4"/>
      <c r="AG12649" s="9"/>
      <c r="AT12649" s="4"/>
      <c r="AU12649" s="4"/>
      <c r="BA12649" s="4"/>
      <c r="BB12649" s="4"/>
    </row>
    <row r="12650" spans="15:54" x14ac:dyDescent="0.4">
      <c r="O12650" s="4"/>
      <c r="P12650" s="4"/>
      <c r="V12650" s="4"/>
      <c r="W12650" s="4"/>
      <c r="AG12650" s="9"/>
      <c r="AT12650" s="4"/>
      <c r="AU12650" s="4"/>
      <c r="BA12650" s="4"/>
      <c r="BB12650" s="4"/>
    </row>
    <row r="12651" spans="15:54" x14ac:dyDescent="0.4">
      <c r="O12651" s="4"/>
      <c r="P12651" s="4"/>
      <c r="V12651" s="4"/>
      <c r="W12651" s="4"/>
      <c r="AG12651" s="9"/>
      <c r="AT12651" s="4"/>
      <c r="AU12651" s="4"/>
      <c r="BA12651" s="4"/>
      <c r="BB12651" s="4"/>
    </row>
    <row r="12652" spans="15:54" x14ac:dyDescent="0.4">
      <c r="O12652" s="4"/>
      <c r="P12652" s="4"/>
      <c r="V12652" s="4"/>
      <c r="W12652" s="4"/>
      <c r="AG12652" s="9"/>
      <c r="AT12652" s="4"/>
      <c r="AU12652" s="4"/>
      <c r="BA12652" s="4"/>
      <c r="BB12652" s="4"/>
    </row>
    <row r="12653" spans="15:54" x14ac:dyDescent="0.4">
      <c r="O12653" s="4"/>
      <c r="P12653" s="4"/>
      <c r="V12653" s="4"/>
      <c r="W12653" s="4"/>
      <c r="AG12653" s="9"/>
      <c r="AT12653" s="4"/>
      <c r="AU12653" s="4"/>
      <c r="BA12653" s="4"/>
      <c r="BB12653" s="4"/>
    </row>
    <row r="12654" spans="15:54" x14ac:dyDescent="0.4">
      <c r="O12654" s="4"/>
      <c r="P12654" s="4"/>
      <c r="V12654" s="4"/>
      <c r="W12654" s="4"/>
      <c r="AG12654" s="9"/>
      <c r="AT12654" s="4"/>
      <c r="AU12654" s="4"/>
      <c r="BA12654" s="4"/>
      <c r="BB12654" s="4"/>
    </row>
    <row r="12655" spans="15:54" x14ac:dyDescent="0.4">
      <c r="O12655" s="4"/>
      <c r="P12655" s="4"/>
      <c r="V12655" s="4"/>
      <c r="W12655" s="4"/>
      <c r="AG12655" s="9"/>
      <c r="AT12655" s="4"/>
      <c r="AU12655" s="4"/>
      <c r="BA12655" s="4"/>
      <c r="BB12655" s="4"/>
    </row>
    <row r="12656" spans="15:54" x14ac:dyDescent="0.4">
      <c r="O12656" s="4"/>
      <c r="P12656" s="4"/>
      <c r="V12656" s="4"/>
      <c r="W12656" s="4"/>
      <c r="AG12656" s="9"/>
      <c r="AT12656" s="4"/>
      <c r="AU12656" s="4"/>
      <c r="BA12656" s="4"/>
      <c r="BB12656" s="4"/>
    </row>
    <row r="12657" spans="15:54" x14ac:dyDescent="0.4">
      <c r="O12657" s="4"/>
      <c r="P12657" s="4"/>
      <c r="V12657" s="4"/>
      <c r="W12657" s="4"/>
      <c r="AG12657" s="9"/>
      <c r="AT12657" s="4"/>
      <c r="AU12657" s="4"/>
      <c r="BA12657" s="4"/>
      <c r="BB12657" s="4"/>
    </row>
    <row r="12658" spans="15:54" x14ac:dyDescent="0.4">
      <c r="O12658" s="4"/>
      <c r="P12658" s="4"/>
      <c r="V12658" s="4"/>
      <c r="W12658" s="4"/>
      <c r="AG12658" s="9"/>
      <c r="AT12658" s="4"/>
      <c r="AU12658" s="4"/>
      <c r="BA12658" s="4"/>
      <c r="BB12658" s="4"/>
    </row>
    <row r="12659" spans="15:54" x14ac:dyDescent="0.4">
      <c r="O12659" s="4"/>
      <c r="P12659" s="4"/>
      <c r="V12659" s="4"/>
      <c r="W12659" s="4"/>
      <c r="AG12659" s="9"/>
      <c r="AT12659" s="4"/>
      <c r="AU12659" s="4"/>
      <c r="BA12659" s="4"/>
      <c r="BB12659" s="4"/>
    </row>
    <row r="12660" spans="15:54" x14ac:dyDescent="0.4">
      <c r="O12660" s="4"/>
      <c r="P12660" s="4"/>
      <c r="V12660" s="4"/>
      <c r="W12660" s="4"/>
      <c r="AG12660" s="9"/>
      <c r="AT12660" s="4"/>
      <c r="AU12660" s="4"/>
      <c r="BA12660" s="4"/>
      <c r="BB12660" s="4"/>
    </row>
    <row r="12661" spans="15:54" x14ac:dyDescent="0.4">
      <c r="O12661" s="4"/>
      <c r="P12661" s="4"/>
      <c r="V12661" s="4"/>
      <c r="W12661" s="4"/>
      <c r="AG12661" s="9"/>
      <c r="AT12661" s="4"/>
      <c r="AU12661" s="4"/>
      <c r="BA12661" s="4"/>
      <c r="BB12661" s="4"/>
    </row>
    <row r="12662" spans="15:54" x14ac:dyDescent="0.4">
      <c r="O12662" s="4"/>
      <c r="P12662" s="4"/>
      <c r="V12662" s="4"/>
      <c r="W12662" s="4"/>
      <c r="AT12662" s="4"/>
      <c r="AU12662" s="4"/>
      <c r="BA12662" s="4"/>
      <c r="BB12662" s="4"/>
    </row>
    <row r="12663" spans="15:54" x14ac:dyDescent="0.4">
      <c r="O12663" s="4"/>
      <c r="P12663" s="4"/>
      <c r="V12663" s="4"/>
      <c r="W12663" s="4"/>
      <c r="AG12663" s="9"/>
      <c r="AT12663" s="4"/>
      <c r="AU12663" s="4"/>
      <c r="BA12663" s="4"/>
      <c r="BB12663" s="4"/>
    </row>
    <row r="12664" spans="15:54" x14ac:dyDescent="0.4">
      <c r="O12664" s="4"/>
      <c r="P12664" s="4"/>
      <c r="V12664" s="4"/>
      <c r="W12664" s="4"/>
      <c r="AG12664" s="9"/>
      <c r="AT12664" s="4"/>
      <c r="AU12664" s="4"/>
      <c r="BA12664" s="4"/>
      <c r="BB12664" s="4"/>
    </row>
    <row r="12665" spans="15:54" x14ac:dyDescent="0.4">
      <c r="O12665" s="4"/>
      <c r="P12665" s="4"/>
      <c r="V12665" s="4"/>
      <c r="W12665" s="4"/>
      <c r="AG12665" s="9"/>
      <c r="AT12665" s="4"/>
      <c r="AU12665" s="4"/>
      <c r="BA12665" s="4"/>
      <c r="BB12665" s="4"/>
    </row>
    <row r="12666" spans="15:54" x14ac:dyDescent="0.4">
      <c r="O12666" s="4"/>
      <c r="P12666" s="4"/>
      <c r="V12666" s="4"/>
      <c r="W12666" s="4"/>
      <c r="AG12666" s="9"/>
      <c r="AT12666" s="4"/>
      <c r="AU12666" s="4"/>
      <c r="BA12666" s="4"/>
      <c r="BB12666" s="4"/>
    </row>
    <row r="12667" spans="15:54" x14ac:dyDescent="0.4">
      <c r="O12667" s="4"/>
      <c r="P12667" s="4"/>
      <c r="V12667" s="4"/>
      <c r="W12667" s="4"/>
      <c r="AG12667" s="9"/>
      <c r="AT12667" s="4"/>
      <c r="AU12667" s="4"/>
      <c r="BA12667" s="4"/>
      <c r="BB12667" s="4"/>
    </row>
    <row r="12668" spans="15:54" x14ac:dyDescent="0.4">
      <c r="O12668" s="4"/>
      <c r="P12668" s="4"/>
      <c r="V12668" s="4"/>
      <c r="W12668" s="4"/>
      <c r="AG12668" s="9"/>
      <c r="AT12668" s="4"/>
      <c r="AU12668" s="4"/>
      <c r="BA12668" s="4"/>
      <c r="BB12668" s="4"/>
    </row>
    <row r="12669" spans="15:54" x14ac:dyDescent="0.4">
      <c r="O12669" s="4"/>
      <c r="P12669" s="4"/>
      <c r="V12669" s="4"/>
      <c r="W12669" s="4"/>
      <c r="AG12669" s="9"/>
      <c r="AT12669" s="4"/>
      <c r="AU12669" s="4"/>
      <c r="BA12669" s="4"/>
      <c r="BB12669" s="4"/>
    </row>
    <row r="12670" spans="15:54" x14ac:dyDescent="0.4">
      <c r="O12670" s="4"/>
      <c r="P12670" s="4"/>
      <c r="V12670" s="4"/>
      <c r="W12670" s="4"/>
      <c r="AG12670" s="9"/>
      <c r="AT12670" s="4"/>
      <c r="AU12670" s="4"/>
      <c r="BA12670" s="4"/>
      <c r="BB12670" s="4"/>
    </row>
    <row r="12671" spans="15:54" x14ac:dyDescent="0.4">
      <c r="O12671" s="4"/>
      <c r="P12671" s="4"/>
      <c r="V12671" s="4"/>
      <c r="W12671" s="4"/>
      <c r="AG12671" s="9"/>
      <c r="AT12671" s="4"/>
      <c r="AU12671" s="4"/>
      <c r="BA12671" s="4"/>
      <c r="BB12671" s="4"/>
    </row>
    <row r="12672" spans="15:54" x14ac:dyDescent="0.4">
      <c r="O12672" s="4"/>
      <c r="P12672" s="4"/>
      <c r="V12672" s="4"/>
      <c r="W12672" s="4"/>
      <c r="AG12672" s="9"/>
      <c r="AT12672" s="4"/>
      <c r="AU12672" s="4"/>
      <c r="BA12672" s="4"/>
      <c r="BB12672" s="4"/>
    </row>
    <row r="12673" spans="15:54" x14ac:dyDescent="0.4">
      <c r="O12673" s="4"/>
      <c r="P12673" s="4"/>
      <c r="V12673" s="4"/>
      <c r="W12673" s="4"/>
      <c r="AG12673" s="9"/>
      <c r="AT12673" s="4"/>
      <c r="AU12673" s="4"/>
      <c r="BA12673" s="4"/>
      <c r="BB12673" s="4"/>
    </row>
    <row r="12674" spans="15:54" x14ac:dyDescent="0.4">
      <c r="O12674" s="4"/>
      <c r="P12674" s="4"/>
      <c r="V12674" s="4"/>
      <c r="W12674" s="4"/>
      <c r="AG12674" s="9"/>
      <c r="AT12674" s="4"/>
      <c r="AU12674" s="4"/>
      <c r="BA12674" s="4"/>
      <c r="BB12674" s="4"/>
    </row>
    <row r="12675" spans="15:54" x14ac:dyDescent="0.4">
      <c r="O12675" s="4"/>
      <c r="P12675" s="4"/>
      <c r="V12675" s="4"/>
      <c r="W12675" s="4"/>
      <c r="AG12675" s="9"/>
      <c r="AT12675" s="4"/>
      <c r="AU12675" s="4"/>
      <c r="BA12675" s="4"/>
      <c r="BB12675" s="4"/>
    </row>
    <row r="12676" spans="15:54" x14ac:dyDescent="0.4">
      <c r="O12676" s="4"/>
      <c r="P12676" s="4"/>
      <c r="V12676" s="4"/>
      <c r="W12676" s="4"/>
      <c r="AG12676" s="9"/>
      <c r="AT12676" s="4"/>
      <c r="AU12676" s="4"/>
      <c r="BA12676" s="4"/>
      <c r="BB12676" s="4"/>
    </row>
    <row r="12677" spans="15:54" x14ac:dyDescent="0.4">
      <c r="O12677" s="4"/>
      <c r="P12677" s="4"/>
      <c r="V12677" s="4"/>
      <c r="W12677" s="4"/>
      <c r="AG12677" s="9"/>
      <c r="AT12677" s="4"/>
      <c r="AU12677" s="4"/>
      <c r="BA12677" s="4"/>
      <c r="BB12677" s="4"/>
    </row>
    <row r="12678" spans="15:54" x14ac:dyDescent="0.4">
      <c r="O12678" s="4"/>
      <c r="P12678" s="4"/>
      <c r="V12678" s="4"/>
      <c r="W12678" s="4"/>
      <c r="AG12678" s="9"/>
      <c r="AT12678" s="4"/>
      <c r="AU12678" s="4"/>
      <c r="BA12678" s="4"/>
      <c r="BB12678" s="4"/>
    </row>
    <row r="12679" spans="15:54" x14ac:dyDescent="0.4">
      <c r="O12679" s="4"/>
      <c r="P12679" s="4"/>
      <c r="V12679" s="4"/>
      <c r="W12679" s="4"/>
      <c r="AG12679" s="9"/>
      <c r="AT12679" s="4"/>
      <c r="AU12679" s="4"/>
      <c r="BA12679" s="4"/>
      <c r="BB12679" s="4"/>
    </row>
    <row r="12680" spans="15:54" x14ac:dyDescent="0.4">
      <c r="O12680" s="4"/>
      <c r="P12680" s="4"/>
      <c r="V12680" s="4"/>
      <c r="W12680" s="4"/>
      <c r="AG12680" s="9"/>
      <c r="AT12680" s="4"/>
      <c r="AU12680" s="4"/>
      <c r="BA12680" s="4"/>
      <c r="BB12680" s="4"/>
    </row>
    <row r="12681" spans="15:54" x14ac:dyDescent="0.4">
      <c r="O12681" s="4"/>
      <c r="P12681" s="4"/>
      <c r="V12681" s="4"/>
      <c r="W12681" s="4"/>
      <c r="AG12681" s="9"/>
      <c r="AT12681" s="4"/>
      <c r="AU12681" s="4"/>
      <c r="BA12681" s="4"/>
      <c r="BB12681" s="4"/>
    </row>
    <row r="12682" spans="15:54" x14ac:dyDescent="0.4">
      <c r="O12682" s="4"/>
      <c r="P12682" s="4"/>
      <c r="V12682" s="4"/>
      <c r="W12682" s="4"/>
      <c r="AT12682" s="4"/>
      <c r="AU12682" s="4"/>
      <c r="BA12682" s="4"/>
      <c r="BB12682" s="4"/>
    </row>
    <row r="12683" spans="15:54" x14ac:dyDescent="0.4">
      <c r="O12683" s="4"/>
      <c r="P12683" s="4"/>
      <c r="V12683" s="4"/>
      <c r="W12683" s="4"/>
      <c r="AG12683" s="9"/>
      <c r="AT12683" s="4"/>
      <c r="AU12683" s="4"/>
      <c r="BA12683" s="4"/>
      <c r="BB12683" s="4"/>
    </row>
    <row r="12684" spans="15:54" x14ac:dyDescent="0.4">
      <c r="O12684" s="4"/>
      <c r="P12684" s="4"/>
      <c r="V12684" s="4"/>
      <c r="W12684" s="4"/>
      <c r="AG12684" s="9"/>
      <c r="AT12684" s="4"/>
      <c r="AU12684" s="4"/>
      <c r="BA12684" s="4"/>
      <c r="BB12684" s="4"/>
    </row>
    <row r="12685" spans="15:54" x14ac:dyDescent="0.4">
      <c r="O12685" s="4"/>
      <c r="P12685" s="4"/>
      <c r="V12685" s="4"/>
      <c r="W12685" s="4"/>
      <c r="AG12685" s="9"/>
      <c r="AT12685" s="4"/>
      <c r="AU12685" s="4"/>
      <c r="BA12685" s="4"/>
      <c r="BB12685" s="4"/>
    </row>
    <row r="12686" spans="15:54" x14ac:dyDescent="0.4">
      <c r="O12686" s="4"/>
      <c r="P12686" s="4"/>
      <c r="V12686" s="4"/>
      <c r="W12686" s="4"/>
      <c r="AG12686" s="9"/>
      <c r="AT12686" s="4"/>
      <c r="AU12686" s="4"/>
      <c r="BA12686" s="4"/>
      <c r="BB12686" s="4"/>
    </row>
    <row r="12687" spans="15:54" x14ac:dyDescent="0.4">
      <c r="O12687" s="4"/>
      <c r="P12687" s="4"/>
      <c r="V12687" s="4"/>
      <c r="W12687" s="4"/>
      <c r="AG12687" s="9"/>
      <c r="AT12687" s="4"/>
      <c r="AU12687" s="4"/>
      <c r="BA12687" s="4"/>
      <c r="BB12687" s="4"/>
    </row>
    <row r="12688" spans="15:54" x14ac:dyDescent="0.4">
      <c r="O12688" s="4"/>
      <c r="P12688" s="4"/>
      <c r="V12688" s="4"/>
      <c r="W12688" s="4"/>
      <c r="AG12688" s="9"/>
      <c r="AT12688" s="4"/>
      <c r="AU12688" s="4"/>
      <c r="BA12688" s="4"/>
      <c r="BB12688" s="4"/>
    </row>
    <row r="12689" spans="15:54" x14ac:dyDescent="0.4">
      <c r="O12689" s="4"/>
      <c r="P12689" s="4"/>
      <c r="V12689" s="4"/>
      <c r="W12689" s="4"/>
      <c r="AG12689" s="9"/>
      <c r="AT12689" s="4"/>
      <c r="AU12689" s="4"/>
      <c r="BA12689" s="4"/>
      <c r="BB12689" s="4"/>
    </row>
    <row r="12690" spans="15:54" x14ac:dyDescent="0.4">
      <c r="O12690" s="4"/>
      <c r="P12690" s="4"/>
      <c r="V12690" s="4"/>
      <c r="W12690" s="4"/>
      <c r="AG12690" s="9"/>
      <c r="AT12690" s="4"/>
      <c r="AU12690" s="4"/>
      <c r="BA12690" s="4"/>
      <c r="BB12690" s="4"/>
    </row>
    <row r="12691" spans="15:54" x14ac:dyDescent="0.4">
      <c r="O12691" s="4"/>
      <c r="P12691" s="4"/>
      <c r="V12691" s="4"/>
      <c r="W12691" s="4"/>
      <c r="AG12691" s="9"/>
      <c r="AT12691" s="4"/>
      <c r="AU12691" s="4"/>
      <c r="BA12691" s="4"/>
      <c r="BB12691" s="4"/>
    </row>
    <row r="12692" spans="15:54" x14ac:dyDescent="0.4">
      <c r="O12692" s="4"/>
      <c r="P12692" s="4"/>
      <c r="V12692" s="4"/>
      <c r="W12692" s="4"/>
      <c r="AG12692" s="9"/>
      <c r="AT12692" s="4"/>
      <c r="AU12692" s="4"/>
      <c r="BA12692" s="4"/>
      <c r="BB12692" s="4"/>
    </row>
    <row r="12693" spans="15:54" x14ac:dyDescent="0.4">
      <c r="O12693" s="4"/>
      <c r="P12693" s="4"/>
      <c r="V12693" s="4"/>
      <c r="W12693" s="4"/>
      <c r="AG12693" s="9"/>
      <c r="AT12693" s="4"/>
      <c r="AU12693" s="4"/>
      <c r="BA12693" s="4"/>
      <c r="BB12693" s="4"/>
    </row>
    <row r="12694" spans="15:54" x14ac:dyDescent="0.4">
      <c r="O12694" s="4"/>
      <c r="P12694" s="4"/>
      <c r="V12694" s="4"/>
      <c r="W12694" s="4"/>
      <c r="AG12694" s="9"/>
      <c r="AT12694" s="4"/>
      <c r="AU12694" s="4"/>
      <c r="BA12694" s="4"/>
      <c r="BB12694" s="4"/>
    </row>
    <row r="12695" spans="15:54" x14ac:dyDescent="0.4">
      <c r="O12695" s="4"/>
      <c r="P12695" s="4"/>
      <c r="V12695" s="4"/>
      <c r="W12695" s="4"/>
      <c r="AG12695" s="9"/>
      <c r="AT12695" s="4"/>
      <c r="AU12695" s="4"/>
      <c r="BA12695" s="4"/>
      <c r="BB12695" s="4"/>
    </row>
    <row r="12696" spans="15:54" x14ac:dyDescent="0.4">
      <c r="O12696" s="4"/>
      <c r="P12696" s="4"/>
      <c r="V12696" s="4"/>
      <c r="W12696" s="4"/>
      <c r="AG12696" s="9"/>
      <c r="AT12696" s="4"/>
      <c r="AU12696" s="4"/>
      <c r="BA12696" s="4"/>
      <c r="BB12696" s="4"/>
    </row>
    <row r="12697" spans="15:54" x14ac:dyDescent="0.4">
      <c r="O12697" s="4"/>
      <c r="P12697" s="4"/>
      <c r="V12697" s="4"/>
      <c r="W12697" s="4"/>
      <c r="AG12697" s="9"/>
      <c r="AT12697" s="4"/>
      <c r="AU12697" s="4"/>
      <c r="BA12697" s="4"/>
      <c r="BB12697" s="4"/>
    </row>
    <row r="12698" spans="15:54" x14ac:dyDescent="0.4">
      <c r="O12698" s="4"/>
      <c r="P12698" s="4"/>
      <c r="V12698" s="4"/>
      <c r="W12698" s="4"/>
      <c r="AG12698" s="9"/>
      <c r="AT12698" s="4"/>
      <c r="AU12698" s="4"/>
      <c r="BA12698" s="4"/>
      <c r="BB12698" s="4"/>
    </row>
    <row r="12699" spans="15:54" x14ac:dyDescent="0.4">
      <c r="O12699" s="4"/>
      <c r="P12699" s="4"/>
      <c r="V12699" s="4"/>
      <c r="W12699" s="4"/>
      <c r="AG12699" s="9"/>
      <c r="AT12699" s="4"/>
      <c r="AU12699" s="4"/>
      <c r="BA12699" s="4"/>
      <c r="BB12699" s="4"/>
    </row>
    <row r="12700" spans="15:54" x14ac:dyDescent="0.4">
      <c r="O12700" s="4"/>
      <c r="P12700" s="4"/>
      <c r="V12700" s="4"/>
      <c r="W12700" s="4"/>
      <c r="AG12700" s="9"/>
      <c r="AT12700" s="4"/>
      <c r="AU12700" s="4"/>
      <c r="BA12700" s="4"/>
      <c r="BB12700" s="4"/>
    </row>
    <row r="12701" spans="15:54" x14ac:dyDescent="0.4">
      <c r="O12701" s="4"/>
      <c r="P12701" s="4"/>
      <c r="V12701" s="4"/>
      <c r="W12701" s="4"/>
      <c r="AG12701" s="9"/>
      <c r="AT12701" s="4"/>
      <c r="AU12701" s="4"/>
      <c r="BA12701" s="4"/>
      <c r="BB12701" s="4"/>
    </row>
    <row r="12702" spans="15:54" x14ac:dyDescent="0.4">
      <c r="O12702" s="4"/>
      <c r="P12702" s="4"/>
      <c r="V12702" s="4"/>
      <c r="W12702" s="4"/>
      <c r="AG12702" s="9"/>
      <c r="AT12702" s="4"/>
      <c r="AU12702" s="4"/>
      <c r="BA12702" s="4"/>
      <c r="BB12702" s="4"/>
    </row>
    <row r="12703" spans="15:54" x14ac:dyDescent="0.4">
      <c r="O12703" s="4"/>
      <c r="P12703" s="4"/>
      <c r="V12703" s="4"/>
      <c r="W12703" s="4"/>
      <c r="AG12703" s="9"/>
      <c r="AT12703" s="4"/>
      <c r="AU12703" s="4"/>
      <c r="BA12703" s="4"/>
      <c r="BB12703" s="4"/>
    </row>
    <row r="12704" spans="15:54" x14ac:dyDescent="0.4">
      <c r="O12704" s="4"/>
      <c r="P12704" s="4"/>
      <c r="V12704" s="4"/>
      <c r="W12704" s="4"/>
      <c r="AG12704" s="9"/>
      <c r="AT12704" s="4"/>
      <c r="AU12704" s="4"/>
      <c r="BA12704" s="4"/>
      <c r="BB12704" s="4"/>
    </row>
    <row r="12705" spans="15:54" x14ac:dyDescent="0.4">
      <c r="O12705" s="4"/>
      <c r="P12705" s="4"/>
      <c r="V12705" s="4"/>
      <c r="W12705" s="4"/>
      <c r="AG12705" s="9"/>
      <c r="AT12705" s="4"/>
      <c r="AU12705" s="4"/>
      <c r="BA12705" s="4"/>
      <c r="BB12705" s="4"/>
    </row>
    <row r="12706" spans="15:54" x14ac:dyDescent="0.4">
      <c r="O12706" s="4"/>
      <c r="P12706" s="4"/>
      <c r="V12706" s="4"/>
      <c r="W12706" s="4"/>
      <c r="AG12706" s="9"/>
      <c r="AT12706" s="4"/>
      <c r="AU12706" s="4"/>
      <c r="BA12706" s="4"/>
      <c r="BB12706" s="4"/>
    </row>
    <row r="12707" spans="15:54" x14ac:dyDescent="0.4">
      <c r="O12707" s="4"/>
      <c r="P12707" s="4"/>
      <c r="V12707" s="4"/>
      <c r="W12707" s="4"/>
      <c r="AG12707" s="9"/>
      <c r="AT12707" s="4"/>
      <c r="AU12707" s="4"/>
      <c r="BA12707" s="4"/>
      <c r="BB12707" s="4"/>
    </row>
    <row r="12708" spans="15:54" x14ac:dyDescent="0.4">
      <c r="O12708" s="4"/>
      <c r="P12708" s="4"/>
      <c r="V12708" s="4"/>
      <c r="W12708" s="4"/>
      <c r="AG12708" s="9"/>
      <c r="AT12708" s="4"/>
      <c r="AU12708" s="4"/>
      <c r="BA12708" s="4"/>
      <c r="BB12708" s="4"/>
    </row>
    <row r="12709" spans="15:54" x14ac:dyDescent="0.4">
      <c r="O12709" s="4"/>
      <c r="P12709" s="4"/>
      <c r="V12709" s="4"/>
      <c r="W12709" s="4"/>
      <c r="AG12709" s="9"/>
      <c r="AT12709" s="4"/>
      <c r="AU12709" s="4"/>
      <c r="BA12709" s="4"/>
      <c r="BB12709" s="4"/>
    </row>
    <row r="12710" spans="15:54" x14ac:dyDescent="0.4">
      <c r="O12710" s="4"/>
      <c r="P12710" s="4"/>
      <c r="V12710" s="4"/>
      <c r="W12710" s="4"/>
      <c r="AG12710" s="9"/>
      <c r="AT12710" s="4"/>
      <c r="AU12710" s="4"/>
      <c r="BA12710" s="4"/>
      <c r="BB12710" s="4"/>
    </row>
    <row r="12711" spans="15:54" x14ac:dyDescent="0.4">
      <c r="O12711" s="4"/>
      <c r="P12711" s="4"/>
      <c r="V12711" s="4"/>
      <c r="W12711" s="4"/>
      <c r="AG12711" s="9"/>
      <c r="AT12711" s="4"/>
      <c r="AU12711" s="4"/>
      <c r="BA12711" s="4"/>
      <c r="BB12711" s="4"/>
    </row>
    <row r="12712" spans="15:54" x14ac:dyDescent="0.4">
      <c r="O12712" s="4"/>
      <c r="P12712" s="4"/>
      <c r="V12712" s="4"/>
      <c r="W12712" s="4"/>
      <c r="AG12712" s="9"/>
      <c r="AT12712" s="4"/>
      <c r="AU12712" s="4"/>
      <c r="BA12712" s="4"/>
      <c r="BB12712" s="4"/>
    </row>
    <row r="12713" spans="15:54" x14ac:dyDescent="0.4">
      <c r="O12713" s="4"/>
      <c r="P12713" s="4"/>
      <c r="V12713" s="4"/>
      <c r="W12713" s="4"/>
      <c r="AG12713" s="9"/>
      <c r="AT12713" s="4"/>
      <c r="AU12713" s="4"/>
      <c r="BA12713" s="4"/>
      <c r="BB12713" s="4"/>
    </row>
    <row r="12714" spans="15:54" x14ac:dyDescent="0.4">
      <c r="O12714" s="4"/>
      <c r="P12714" s="4"/>
      <c r="V12714" s="4"/>
      <c r="W12714" s="4"/>
      <c r="AG12714" s="9"/>
      <c r="AT12714" s="4"/>
      <c r="AU12714" s="4"/>
      <c r="BA12714" s="4"/>
      <c r="BB12714" s="4"/>
    </row>
    <row r="12715" spans="15:54" x14ac:dyDescent="0.4">
      <c r="O12715" s="4"/>
      <c r="P12715" s="4"/>
      <c r="V12715" s="4"/>
      <c r="W12715" s="4"/>
      <c r="AG12715" s="9"/>
      <c r="AT12715" s="4"/>
      <c r="AU12715" s="4"/>
      <c r="BA12715" s="4"/>
      <c r="BB12715" s="4"/>
    </row>
    <row r="12716" spans="15:54" x14ac:dyDescent="0.4">
      <c r="O12716" s="4"/>
      <c r="P12716" s="4"/>
      <c r="V12716" s="4"/>
      <c r="W12716" s="4"/>
      <c r="AG12716" s="9"/>
      <c r="AT12716" s="4"/>
      <c r="AU12716" s="4"/>
      <c r="BA12716" s="4"/>
      <c r="BB12716" s="4"/>
    </row>
    <row r="12717" spans="15:54" x14ac:dyDescent="0.4">
      <c r="O12717" s="4"/>
      <c r="P12717" s="4"/>
      <c r="V12717" s="4"/>
      <c r="W12717" s="4"/>
      <c r="AG12717" s="9"/>
      <c r="AT12717" s="4"/>
      <c r="AU12717" s="4"/>
      <c r="BA12717" s="4"/>
      <c r="BB12717" s="4"/>
    </row>
    <row r="12718" spans="15:54" x14ac:dyDescent="0.4">
      <c r="O12718" s="4"/>
      <c r="P12718" s="4"/>
      <c r="V12718" s="4"/>
      <c r="W12718" s="4"/>
      <c r="AG12718" s="9"/>
      <c r="AT12718" s="4"/>
      <c r="AU12718" s="4"/>
      <c r="BA12718" s="4"/>
      <c r="BB12718" s="4"/>
    </row>
    <row r="12719" spans="15:54" x14ac:dyDescent="0.4">
      <c r="O12719" s="4"/>
      <c r="P12719" s="4"/>
      <c r="V12719" s="4"/>
      <c r="W12719" s="4"/>
      <c r="AG12719" s="9"/>
      <c r="AT12719" s="4"/>
      <c r="AU12719" s="4"/>
      <c r="BA12719" s="4"/>
      <c r="BB12719" s="4"/>
    </row>
    <row r="12720" spans="15:54" x14ac:dyDescent="0.4">
      <c r="O12720" s="4"/>
      <c r="P12720" s="4"/>
      <c r="V12720" s="4"/>
      <c r="W12720" s="4"/>
      <c r="AG12720" s="9"/>
      <c r="AT12720" s="4"/>
      <c r="AU12720" s="4"/>
      <c r="BA12720" s="4"/>
      <c r="BB12720" s="4"/>
    </row>
    <row r="12721" spans="15:54" x14ac:dyDescent="0.4">
      <c r="O12721" s="4"/>
      <c r="P12721" s="4"/>
      <c r="V12721" s="4"/>
      <c r="W12721" s="4"/>
      <c r="AG12721" s="9"/>
      <c r="AT12721" s="4"/>
      <c r="AU12721" s="4"/>
      <c r="BA12721" s="4"/>
      <c r="BB12721" s="4"/>
    </row>
    <row r="12722" spans="15:54" x14ac:dyDescent="0.4">
      <c r="O12722" s="4"/>
      <c r="P12722" s="4"/>
      <c r="V12722" s="4"/>
      <c r="W12722" s="4"/>
      <c r="AG12722" s="9"/>
      <c r="AT12722" s="4"/>
      <c r="AU12722" s="4"/>
      <c r="BA12722" s="4"/>
      <c r="BB12722" s="4"/>
    </row>
    <row r="12723" spans="15:54" x14ac:dyDescent="0.4">
      <c r="O12723" s="4"/>
      <c r="P12723" s="4"/>
      <c r="V12723" s="4"/>
      <c r="W12723" s="4"/>
      <c r="AG12723" s="9"/>
      <c r="AT12723" s="4"/>
      <c r="AU12723" s="4"/>
      <c r="BA12723" s="4"/>
      <c r="BB12723" s="4"/>
    </row>
    <row r="12724" spans="15:54" x14ac:dyDescent="0.4">
      <c r="O12724" s="4"/>
      <c r="P12724" s="4"/>
      <c r="V12724" s="4"/>
      <c r="W12724" s="4"/>
      <c r="AG12724" s="9"/>
      <c r="AT12724" s="4"/>
      <c r="AU12724" s="4"/>
      <c r="BA12724" s="4"/>
      <c r="BB12724" s="4"/>
    </row>
    <row r="12725" spans="15:54" x14ac:dyDescent="0.4">
      <c r="O12725" s="4"/>
      <c r="P12725" s="4"/>
      <c r="V12725" s="4"/>
      <c r="W12725" s="4"/>
      <c r="AG12725" s="9"/>
      <c r="AT12725" s="4"/>
      <c r="AU12725" s="4"/>
      <c r="BA12725" s="4"/>
      <c r="BB12725" s="4"/>
    </row>
    <row r="12726" spans="15:54" x14ac:dyDescent="0.4">
      <c r="O12726" s="4"/>
      <c r="P12726" s="4"/>
      <c r="V12726" s="4"/>
      <c r="W12726" s="4"/>
      <c r="AG12726" s="9"/>
      <c r="AT12726" s="4"/>
      <c r="AU12726" s="4"/>
      <c r="BA12726" s="4"/>
      <c r="BB12726" s="4"/>
    </row>
    <row r="12727" spans="15:54" x14ac:dyDescent="0.4">
      <c r="O12727" s="4"/>
      <c r="P12727" s="4"/>
      <c r="V12727" s="4"/>
      <c r="W12727" s="4"/>
      <c r="AG12727" s="9"/>
      <c r="AT12727" s="4"/>
      <c r="AU12727" s="4"/>
      <c r="BA12727" s="4"/>
      <c r="BB12727" s="4"/>
    </row>
    <row r="12728" spans="15:54" x14ac:dyDescent="0.4">
      <c r="O12728" s="4"/>
      <c r="P12728" s="4"/>
      <c r="V12728" s="4"/>
      <c r="W12728" s="4"/>
      <c r="AG12728" s="9"/>
      <c r="AT12728" s="4"/>
      <c r="AU12728" s="4"/>
      <c r="BA12728" s="4"/>
      <c r="BB12728" s="4"/>
    </row>
    <row r="12729" spans="15:54" x14ac:dyDescent="0.4">
      <c r="O12729" s="4"/>
      <c r="P12729" s="4"/>
      <c r="V12729" s="4"/>
      <c r="W12729" s="4"/>
      <c r="AG12729" s="9"/>
      <c r="AT12729" s="4"/>
      <c r="AU12729" s="4"/>
      <c r="BA12729" s="4"/>
      <c r="BB12729" s="4"/>
    </row>
    <row r="12730" spans="15:54" x14ac:dyDescent="0.4">
      <c r="O12730" s="4"/>
      <c r="P12730" s="4"/>
      <c r="V12730" s="4"/>
      <c r="W12730" s="4"/>
      <c r="AG12730" s="9"/>
      <c r="AT12730" s="4"/>
      <c r="AU12730" s="4"/>
      <c r="BA12730" s="4"/>
      <c r="BB12730" s="4"/>
    </row>
    <row r="12731" spans="15:54" x14ac:dyDescent="0.4">
      <c r="O12731" s="4"/>
      <c r="P12731" s="4"/>
      <c r="V12731" s="4"/>
      <c r="W12731" s="4"/>
      <c r="AG12731" s="9"/>
      <c r="AT12731" s="4"/>
      <c r="AU12731" s="4"/>
      <c r="BA12731" s="4"/>
      <c r="BB12731" s="4"/>
    </row>
    <row r="12732" spans="15:54" x14ac:dyDescent="0.4">
      <c r="O12732" s="4"/>
      <c r="P12732" s="4"/>
      <c r="V12732" s="4"/>
      <c r="W12732" s="4"/>
      <c r="AG12732" s="9"/>
      <c r="AT12732" s="4"/>
      <c r="AU12732" s="4"/>
      <c r="BA12732" s="4"/>
      <c r="BB12732" s="4"/>
    </row>
    <row r="12733" spans="15:54" x14ac:dyDescent="0.4">
      <c r="O12733" s="4"/>
      <c r="P12733" s="4"/>
      <c r="V12733" s="4"/>
      <c r="W12733" s="4"/>
      <c r="AG12733" s="9"/>
      <c r="AT12733" s="4"/>
      <c r="AU12733" s="4"/>
      <c r="BA12733" s="4"/>
      <c r="BB12733" s="4"/>
    </row>
    <row r="12734" spans="15:54" x14ac:dyDescent="0.4">
      <c r="O12734" s="4"/>
      <c r="P12734" s="4"/>
      <c r="V12734" s="4"/>
      <c r="W12734" s="4"/>
      <c r="AG12734" s="9"/>
      <c r="AT12734" s="4"/>
      <c r="AU12734" s="4"/>
      <c r="BA12734" s="4"/>
      <c r="BB12734" s="4"/>
    </row>
    <row r="12735" spans="15:54" x14ac:dyDescent="0.4">
      <c r="O12735" s="4"/>
      <c r="P12735" s="4"/>
      <c r="V12735" s="4"/>
      <c r="W12735" s="4"/>
      <c r="AG12735" s="9"/>
      <c r="AT12735" s="4"/>
      <c r="AU12735" s="4"/>
      <c r="BA12735" s="4"/>
      <c r="BB12735" s="4"/>
    </row>
    <row r="12736" spans="15:54" x14ac:dyDescent="0.4">
      <c r="O12736" s="4"/>
      <c r="P12736" s="4"/>
      <c r="V12736" s="4"/>
      <c r="W12736" s="4"/>
      <c r="AG12736" s="9"/>
      <c r="AT12736" s="4"/>
      <c r="AU12736" s="4"/>
      <c r="BA12736" s="4"/>
      <c r="BB12736" s="4"/>
    </row>
    <row r="12737" spans="15:54" x14ac:dyDescent="0.4">
      <c r="O12737" s="4"/>
      <c r="P12737" s="4"/>
      <c r="V12737" s="4"/>
      <c r="W12737" s="4"/>
      <c r="AG12737" s="9"/>
      <c r="AT12737" s="4"/>
      <c r="AU12737" s="4"/>
      <c r="BA12737" s="4"/>
      <c r="BB12737" s="4"/>
    </row>
    <row r="12738" spans="15:54" x14ac:dyDescent="0.4">
      <c r="O12738" s="4"/>
      <c r="P12738" s="4"/>
      <c r="V12738" s="4"/>
      <c r="W12738" s="4"/>
      <c r="AG12738" s="9"/>
      <c r="AT12738" s="4"/>
      <c r="AU12738" s="4"/>
      <c r="BA12738" s="4"/>
      <c r="BB12738" s="4"/>
    </row>
    <row r="12739" spans="15:54" x14ac:dyDescent="0.4">
      <c r="O12739" s="4"/>
      <c r="P12739" s="4"/>
      <c r="V12739" s="4"/>
      <c r="W12739" s="4"/>
      <c r="AG12739" s="9"/>
      <c r="AT12739" s="4"/>
      <c r="AU12739" s="4"/>
      <c r="BA12739" s="4"/>
      <c r="BB12739" s="4"/>
    </row>
    <row r="12740" spans="15:54" x14ac:dyDescent="0.4">
      <c r="O12740" s="4"/>
      <c r="P12740" s="4"/>
      <c r="V12740" s="4"/>
      <c r="W12740" s="4"/>
      <c r="AG12740" s="9"/>
      <c r="AT12740" s="4"/>
      <c r="AU12740" s="4"/>
      <c r="BA12740" s="4"/>
      <c r="BB12740" s="4"/>
    </row>
    <row r="12741" spans="15:54" x14ac:dyDescent="0.4">
      <c r="O12741" s="4"/>
      <c r="P12741" s="4"/>
      <c r="V12741" s="4"/>
      <c r="W12741" s="4"/>
      <c r="AG12741" s="9"/>
      <c r="AT12741" s="4"/>
      <c r="AU12741" s="4"/>
      <c r="BA12741" s="4"/>
      <c r="BB12741" s="4"/>
    </row>
    <row r="12742" spans="15:54" x14ac:dyDescent="0.4">
      <c r="O12742" s="4"/>
      <c r="P12742" s="4"/>
      <c r="V12742" s="4"/>
      <c r="W12742" s="4"/>
      <c r="AG12742" s="9"/>
      <c r="AT12742" s="4"/>
      <c r="AU12742" s="4"/>
      <c r="BA12742" s="4"/>
      <c r="BB12742" s="4"/>
    </row>
    <row r="12743" spans="15:54" x14ac:dyDescent="0.4">
      <c r="O12743" s="4"/>
      <c r="P12743" s="4"/>
      <c r="V12743" s="4"/>
      <c r="W12743" s="4"/>
      <c r="AT12743" s="4"/>
      <c r="AU12743" s="4"/>
      <c r="BA12743" s="4"/>
      <c r="BB12743" s="4"/>
    </row>
    <row r="12744" spans="15:54" x14ac:dyDescent="0.4">
      <c r="O12744" s="4"/>
      <c r="P12744" s="4"/>
      <c r="V12744" s="4"/>
      <c r="W12744" s="4"/>
      <c r="AG12744" s="9"/>
      <c r="AT12744" s="4"/>
      <c r="AU12744" s="4"/>
      <c r="BA12744" s="4"/>
      <c r="BB12744" s="4"/>
    </row>
    <row r="12745" spans="15:54" x14ac:dyDescent="0.4">
      <c r="O12745" s="4"/>
      <c r="P12745" s="4"/>
      <c r="V12745" s="4"/>
      <c r="W12745" s="4"/>
      <c r="AG12745" s="9"/>
      <c r="AT12745" s="4"/>
      <c r="AU12745" s="4"/>
      <c r="BA12745" s="4"/>
      <c r="BB12745" s="4"/>
    </row>
    <row r="12746" spans="15:54" x14ac:dyDescent="0.4">
      <c r="O12746" s="4"/>
      <c r="P12746" s="4"/>
      <c r="V12746" s="4"/>
      <c r="W12746" s="4"/>
      <c r="AG12746" s="9"/>
      <c r="AT12746" s="4"/>
      <c r="AU12746" s="4"/>
      <c r="BA12746" s="4"/>
      <c r="BB12746" s="4"/>
    </row>
    <row r="12747" spans="15:54" x14ac:dyDescent="0.4">
      <c r="O12747" s="4"/>
      <c r="P12747" s="4"/>
      <c r="V12747" s="4"/>
      <c r="W12747" s="4"/>
      <c r="AG12747" s="9"/>
      <c r="AT12747" s="4"/>
      <c r="AU12747" s="4"/>
      <c r="BA12747" s="4"/>
      <c r="BB12747" s="4"/>
    </row>
    <row r="12748" spans="15:54" x14ac:dyDescent="0.4">
      <c r="O12748" s="4"/>
      <c r="P12748" s="4"/>
      <c r="V12748" s="4"/>
      <c r="W12748" s="4"/>
      <c r="AG12748" s="9"/>
      <c r="AT12748" s="4"/>
      <c r="AU12748" s="4"/>
      <c r="BA12748" s="4"/>
      <c r="BB12748" s="4"/>
    </row>
    <row r="12749" spans="15:54" x14ac:dyDescent="0.4">
      <c r="O12749" s="4"/>
      <c r="P12749" s="4"/>
      <c r="V12749" s="4"/>
      <c r="W12749" s="4"/>
      <c r="AG12749" s="9"/>
      <c r="AT12749" s="4"/>
      <c r="AU12749" s="4"/>
      <c r="BA12749" s="4"/>
      <c r="BB12749" s="4"/>
    </row>
    <row r="12750" spans="15:54" x14ac:dyDescent="0.4">
      <c r="O12750" s="4"/>
      <c r="P12750" s="4"/>
      <c r="V12750" s="4"/>
      <c r="W12750" s="4"/>
      <c r="AG12750" s="9"/>
      <c r="AT12750" s="4"/>
      <c r="AU12750" s="4"/>
      <c r="BA12750" s="4"/>
      <c r="BB12750" s="4"/>
    </row>
    <row r="12751" spans="15:54" x14ac:dyDescent="0.4">
      <c r="O12751" s="4"/>
      <c r="P12751" s="4"/>
      <c r="V12751" s="4"/>
      <c r="W12751" s="4"/>
      <c r="AG12751" s="9"/>
      <c r="AT12751" s="4"/>
      <c r="AU12751" s="4"/>
      <c r="BA12751" s="4"/>
      <c r="BB12751" s="4"/>
    </row>
    <row r="12752" spans="15:54" x14ac:dyDescent="0.4">
      <c r="O12752" s="4"/>
      <c r="P12752" s="4"/>
      <c r="V12752" s="4"/>
      <c r="W12752" s="4"/>
      <c r="AG12752" s="9"/>
      <c r="AT12752" s="4"/>
      <c r="AU12752" s="4"/>
      <c r="BA12752" s="4"/>
      <c r="BB12752" s="4"/>
    </row>
    <row r="12753" spans="15:54" x14ac:dyDescent="0.4">
      <c r="O12753" s="4"/>
      <c r="P12753" s="4"/>
      <c r="V12753" s="4"/>
      <c r="W12753" s="4"/>
      <c r="AG12753" s="9"/>
      <c r="AT12753" s="4"/>
      <c r="AU12753" s="4"/>
      <c r="BA12753" s="4"/>
      <c r="BB12753" s="4"/>
    </row>
    <row r="12754" spans="15:54" x14ac:dyDescent="0.4">
      <c r="O12754" s="4"/>
      <c r="P12754" s="4"/>
      <c r="V12754" s="4"/>
      <c r="W12754" s="4"/>
      <c r="AG12754" s="9"/>
      <c r="AT12754" s="4"/>
      <c r="AU12754" s="4"/>
      <c r="BA12754" s="4"/>
      <c r="BB12754" s="4"/>
    </row>
    <row r="12755" spans="15:54" x14ac:dyDescent="0.4">
      <c r="O12755" s="4"/>
      <c r="P12755" s="4"/>
      <c r="V12755" s="4"/>
      <c r="W12755" s="4"/>
      <c r="AG12755" s="9"/>
      <c r="AT12755" s="4"/>
      <c r="AU12755" s="4"/>
      <c r="BA12755" s="4"/>
      <c r="BB12755" s="4"/>
    </row>
    <row r="12756" spans="15:54" x14ac:dyDescent="0.4">
      <c r="O12756" s="4"/>
      <c r="P12756" s="4"/>
      <c r="V12756" s="4"/>
      <c r="W12756" s="4"/>
      <c r="AG12756" s="9"/>
      <c r="AT12756" s="4"/>
      <c r="AU12756" s="4"/>
      <c r="BA12756" s="4"/>
      <c r="BB12756" s="4"/>
    </row>
    <row r="12757" spans="15:54" x14ac:dyDescent="0.4">
      <c r="O12757" s="4"/>
      <c r="P12757" s="4"/>
      <c r="V12757" s="4"/>
      <c r="W12757" s="4"/>
      <c r="AG12757" s="9"/>
      <c r="AT12757" s="4"/>
      <c r="AU12757" s="4"/>
      <c r="BA12757" s="4"/>
      <c r="BB12757" s="4"/>
    </row>
    <row r="12758" spans="15:54" x14ac:dyDescent="0.4">
      <c r="O12758" s="4"/>
      <c r="P12758" s="4"/>
      <c r="V12758" s="4"/>
      <c r="W12758" s="4"/>
      <c r="AG12758" s="9"/>
      <c r="AT12758" s="4"/>
      <c r="AU12758" s="4"/>
      <c r="BA12758" s="4"/>
      <c r="BB12758" s="4"/>
    </row>
    <row r="12759" spans="15:54" x14ac:dyDescent="0.4">
      <c r="O12759" s="4"/>
      <c r="P12759" s="4"/>
      <c r="V12759" s="4"/>
      <c r="W12759" s="4"/>
      <c r="AG12759" s="9"/>
      <c r="AT12759" s="4"/>
      <c r="AU12759" s="4"/>
      <c r="BA12759" s="4"/>
      <c r="BB12759" s="4"/>
    </row>
    <row r="12760" spans="15:54" x14ac:dyDescent="0.4">
      <c r="O12760" s="4"/>
      <c r="P12760" s="4"/>
      <c r="V12760" s="4"/>
      <c r="W12760" s="4"/>
      <c r="AG12760" s="9"/>
      <c r="AT12760" s="4"/>
      <c r="AU12760" s="4"/>
      <c r="BA12760" s="4"/>
      <c r="BB12760" s="4"/>
    </row>
    <row r="12761" spans="15:54" x14ac:dyDescent="0.4">
      <c r="O12761" s="4"/>
      <c r="P12761" s="4"/>
      <c r="V12761" s="4"/>
      <c r="W12761" s="4"/>
      <c r="AG12761" s="9"/>
      <c r="AT12761" s="4"/>
      <c r="AU12761" s="4"/>
      <c r="BA12761" s="4"/>
      <c r="BB12761" s="4"/>
    </row>
    <row r="12762" spans="15:54" x14ac:dyDescent="0.4">
      <c r="O12762" s="4"/>
      <c r="P12762" s="4"/>
      <c r="V12762" s="4"/>
      <c r="W12762" s="4"/>
      <c r="AG12762" s="9"/>
      <c r="AT12762" s="4"/>
      <c r="AU12762" s="4"/>
      <c r="BA12762" s="4"/>
      <c r="BB12762" s="4"/>
    </row>
    <row r="12763" spans="15:54" x14ac:dyDescent="0.4">
      <c r="O12763" s="4"/>
      <c r="P12763" s="4"/>
      <c r="V12763" s="4"/>
      <c r="W12763" s="4"/>
      <c r="AT12763" s="4"/>
      <c r="AU12763" s="4"/>
      <c r="BA12763" s="4"/>
      <c r="BB12763" s="4"/>
    </row>
    <row r="12764" spans="15:54" x14ac:dyDescent="0.4">
      <c r="O12764" s="4"/>
      <c r="P12764" s="4"/>
      <c r="V12764" s="4"/>
      <c r="W12764" s="4"/>
      <c r="AG12764" s="9"/>
      <c r="AT12764" s="4"/>
      <c r="AU12764" s="4"/>
      <c r="BA12764" s="4"/>
      <c r="BB12764" s="4"/>
    </row>
    <row r="12765" spans="15:54" x14ac:dyDescent="0.4">
      <c r="O12765" s="4"/>
      <c r="P12765" s="4"/>
      <c r="V12765" s="4"/>
      <c r="W12765" s="4"/>
      <c r="AG12765" s="9"/>
      <c r="AT12765" s="4"/>
      <c r="AU12765" s="4"/>
      <c r="BA12765" s="4"/>
      <c r="BB12765" s="4"/>
    </row>
    <row r="12766" spans="15:54" x14ac:dyDescent="0.4">
      <c r="O12766" s="4"/>
      <c r="P12766" s="4"/>
      <c r="V12766" s="4"/>
      <c r="W12766" s="4"/>
      <c r="AG12766" s="9"/>
      <c r="AT12766" s="4"/>
      <c r="AU12766" s="4"/>
      <c r="BA12766" s="4"/>
      <c r="BB12766" s="4"/>
    </row>
    <row r="12767" spans="15:54" x14ac:dyDescent="0.4">
      <c r="O12767" s="4"/>
      <c r="P12767" s="4"/>
      <c r="V12767" s="4"/>
      <c r="W12767" s="4"/>
      <c r="AG12767" s="9"/>
      <c r="AT12767" s="4"/>
      <c r="AU12767" s="4"/>
      <c r="BA12767" s="4"/>
      <c r="BB12767" s="4"/>
    </row>
    <row r="12768" spans="15:54" x14ac:dyDescent="0.4">
      <c r="O12768" s="4"/>
      <c r="P12768" s="4"/>
      <c r="V12768" s="4"/>
      <c r="W12768" s="4"/>
      <c r="AG12768" s="9"/>
      <c r="AT12768" s="4"/>
      <c r="AU12768" s="4"/>
      <c r="BA12768" s="4"/>
      <c r="BB12768" s="4"/>
    </row>
    <row r="12769" spans="15:54" x14ac:dyDescent="0.4">
      <c r="O12769" s="4"/>
      <c r="P12769" s="4"/>
      <c r="V12769" s="4"/>
      <c r="W12769" s="4"/>
      <c r="AG12769" s="9"/>
      <c r="AT12769" s="4"/>
      <c r="AU12769" s="4"/>
      <c r="BA12769" s="4"/>
      <c r="BB12769" s="4"/>
    </row>
    <row r="12770" spans="15:54" x14ac:dyDescent="0.4">
      <c r="O12770" s="4"/>
      <c r="P12770" s="4"/>
      <c r="V12770" s="4"/>
      <c r="W12770" s="4"/>
      <c r="AG12770" s="9"/>
      <c r="AT12770" s="4"/>
      <c r="AU12770" s="4"/>
      <c r="BA12770" s="4"/>
      <c r="BB12770" s="4"/>
    </row>
    <row r="12771" spans="15:54" x14ac:dyDescent="0.4">
      <c r="O12771" s="4"/>
      <c r="P12771" s="4"/>
      <c r="V12771" s="4"/>
      <c r="W12771" s="4"/>
      <c r="AG12771" s="9"/>
      <c r="AT12771" s="4"/>
      <c r="AU12771" s="4"/>
      <c r="BA12771" s="4"/>
      <c r="BB12771" s="4"/>
    </row>
    <row r="12772" spans="15:54" x14ac:dyDescent="0.4">
      <c r="O12772" s="4"/>
      <c r="P12772" s="4"/>
      <c r="V12772" s="4"/>
      <c r="W12772" s="4"/>
      <c r="AG12772" s="9"/>
      <c r="AT12772" s="4"/>
      <c r="AU12772" s="4"/>
      <c r="BA12772" s="4"/>
      <c r="BB12772" s="4"/>
    </row>
    <row r="12773" spans="15:54" x14ac:dyDescent="0.4">
      <c r="O12773" s="4"/>
      <c r="P12773" s="4"/>
      <c r="V12773" s="4"/>
      <c r="W12773" s="4"/>
      <c r="AG12773" s="9"/>
      <c r="AT12773" s="4"/>
      <c r="AU12773" s="4"/>
      <c r="BA12773" s="4"/>
      <c r="BB12773" s="4"/>
    </row>
    <row r="12774" spans="15:54" x14ac:dyDescent="0.4">
      <c r="O12774" s="4"/>
      <c r="P12774" s="4"/>
      <c r="V12774" s="4"/>
      <c r="W12774" s="4"/>
      <c r="AG12774" s="9"/>
      <c r="AT12774" s="4"/>
      <c r="AU12774" s="4"/>
      <c r="BA12774" s="4"/>
      <c r="BB12774" s="4"/>
    </row>
    <row r="12775" spans="15:54" x14ac:dyDescent="0.4">
      <c r="O12775" s="4"/>
      <c r="P12775" s="4"/>
      <c r="V12775" s="4"/>
      <c r="W12775" s="4"/>
      <c r="AG12775" s="9"/>
      <c r="AT12775" s="4"/>
      <c r="AU12775" s="4"/>
      <c r="BA12775" s="4"/>
      <c r="BB12775" s="4"/>
    </row>
    <row r="12776" spans="15:54" x14ac:dyDescent="0.4">
      <c r="O12776" s="4"/>
      <c r="P12776" s="4"/>
      <c r="V12776" s="4"/>
      <c r="W12776" s="4"/>
      <c r="AG12776" s="9"/>
      <c r="AT12776" s="4"/>
      <c r="AU12776" s="4"/>
      <c r="BA12776" s="4"/>
      <c r="BB12776" s="4"/>
    </row>
    <row r="12777" spans="15:54" x14ac:dyDescent="0.4">
      <c r="O12777" s="4"/>
      <c r="P12777" s="4"/>
      <c r="V12777" s="4"/>
      <c r="W12777" s="4"/>
      <c r="AG12777" s="9"/>
      <c r="AT12777" s="4"/>
      <c r="AU12777" s="4"/>
      <c r="BA12777" s="4"/>
      <c r="BB12777" s="4"/>
    </row>
    <row r="12778" spans="15:54" x14ac:dyDescent="0.4">
      <c r="O12778" s="4"/>
      <c r="P12778" s="4"/>
      <c r="V12778" s="4"/>
      <c r="W12778" s="4"/>
      <c r="AG12778" s="9"/>
      <c r="AT12778" s="4"/>
      <c r="AU12778" s="4"/>
      <c r="BA12778" s="4"/>
      <c r="BB12778" s="4"/>
    </row>
    <row r="12779" spans="15:54" x14ac:dyDescent="0.4">
      <c r="O12779" s="4"/>
      <c r="P12779" s="4"/>
      <c r="V12779" s="4"/>
      <c r="W12779" s="4"/>
      <c r="AG12779" s="9"/>
      <c r="AT12779" s="4"/>
      <c r="AU12779" s="4"/>
      <c r="BA12779" s="4"/>
      <c r="BB12779" s="4"/>
    </row>
    <row r="12780" spans="15:54" x14ac:dyDescent="0.4">
      <c r="O12780" s="4"/>
      <c r="P12780" s="4"/>
      <c r="V12780" s="4"/>
      <c r="W12780" s="4"/>
      <c r="AG12780" s="9"/>
      <c r="AT12780" s="4"/>
      <c r="AU12780" s="4"/>
      <c r="BA12780" s="4"/>
      <c r="BB12780" s="4"/>
    </row>
    <row r="12781" spans="15:54" x14ac:dyDescent="0.4">
      <c r="O12781" s="4"/>
      <c r="P12781" s="4"/>
      <c r="V12781" s="4"/>
      <c r="W12781" s="4"/>
      <c r="AG12781" s="9"/>
      <c r="AT12781" s="4"/>
      <c r="AU12781" s="4"/>
      <c r="BA12781" s="4"/>
      <c r="BB12781" s="4"/>
    </row>
    <row r="12782" spans="15:54" x14ac:dyDescent="0.4">
      <c r="O12782" s="4"/>
      <c r="P12782" s="4"/>
      <c r="V12782" s="4"/>
      <c r="W12782" s="4"/>
      <c r="AG12782" s="9"/>
      <c r="AT12782" s="4"/>
      <c r="AU12782" s="4"/>
      <c r="BA12782" s="4"/>
      <c r="BB12782" s="4"/>
    </row>
    <row r="12783" spans="15:54" x14ac:dyDescent="0.4">
      <c r="O12783" s="4"/>
      <c r="P12783" s="4"/>
      <c r="V12783" s="4"/>
      <c r="W12783" s="4"/>
      <c r="AG12783" s="9"/>
      <c r="AT12783" s="4"/>
      <c r="AU12783" s="4"/>
      <c r="BA12783" s="4"/>
      <c r="BB12783" s="4"/>
    </row>
    <row r="12784" spans="15:54" x14ac:dyDescent="0.4">
      <c r="O12784" s="4"/>
      <c r="P12784" s="4"/>
      <c r="V12784" s="4"/>
      <c r="W12784" s="4"/>
      <c r="AG12784" s="9"/>
      <c r="AT12784" s="4"/>
      <c r="AU12784" s="4"/>
      <c r="BA12784" s="4"/>
      <c r="BB12784" s="4"/>
    </row>
    <row r="12785" spans="15:54" x14ac:dyDescent="0.4">
      <c r="O12785" s="4"/>
      <c r="P12785" s="4"/>
      <c r="V12785" s="4"/>
      <c r="W12785" s="4"/>
      <c r="AG12785" s="9"/>
      <c r="AT12785" s="4"/>
      <c r="AU12785" s="4"/>
      <c r="BA12785" s="4"/>
      <c r="BB12785" s="4"/>
    </row>
    <row r="12786" spans="15:54" x14ac:dyDescent="0.4">
      <c r="O12786" s="4"/>
      <c r="P12786" s="4"/>
      <c r="V12786" s="4"/>
      <c r="W12786" s="4"/>
      <c r="AG12786" s="9"/>
      <c r="AT12786" s="4"/>
      <c r="AU12786" s="4"/>
      <c r="BA12786" s="4"/>
      <c r="BB12786" s="4"/>
    </row>
    <row r="12787" spans="15:54" x14ac:dyDescent="0.4">
      <c r="O12787" s="4"/>
      <c r="P12787" s="4"/>
      <c r="V12787" s="4"/>
      <c r="W12787" s="4"/>
      <c r="AG12787" s="9"/>
      <c r="AT12787" s="4"/>
      <c r="AU12787" s="4"/>
      <c r="BA12787" s="4"/>
      <c r="BB12787" s="4"/>
    </row>
    <row r="12788" spans="15:54" x14ac:dyDescent="0.4">
      <c r="O12788" s="4"/>
      <c r="P12788" s="4"/>
      <c r="V12788" s="4"/>
      <c r="W12788" s="4"/>
      <c r="AG12788" s="9"/>
      <c r="AT12788" s="4"/>
      <c r="AU12788" s="4"/>
      <c r="BA12788" s="4"/>
      <c r="BB12788" s="4"/>
    </row>
    <row r="12789" spans="15:54" x14ac:dyDescent="0.4">
      <c r="O12789" s="4"/>
      <c r="P12789" s="4"/>
      <c r="V12789" s="4"/>
      <c r="W12789" s="4"/>
      <c r="AG12789" s="9"/>
      <c r="AT12789" s="4"/>
      <c r="AU12789" s="4"/>
      <c r="BA12789" s="4"/>
      <c r="BB12789" s="4"/>
    </row>
    <row r="12790" spans="15:54" x14ac:dyDescent="0.4">
      <c r="O12790" s="4"/>
      <c r="P12790" s="4"/>
      <c r="V12790" s="4"/>
      <c r="W12790" s="4"/>
      <c r="AG12790" s="9"/>
      <c r="AT12790" s="4"/>
      <c r="AU12790" s="4"/>
      <c r="BA12790" s="4"/>
      <c r="BB12790" s="4"/>
    </row>
    <row r="12791" spans="15:54" x14ac:dyDescent="0.4">
      <c r="O12791" s="4"/>
      <c r="P12791" s="4"/>
      <c r="V12791" s="4"/>
      <c r="W12791" s="4"/>
      <c r="AG12791" s="9"/>
      <c r="AT12791" s="4"/>
      <c r="AU12791" s="4"/>
      <c r="BA12791" s="4"/>
      <c r="BB12791" s="4"/>
    </row>
    <row r="12792" spans="15:54" x14ac:dyDescent="0.4">
      <c r="O12792" s="4"/>
      <c r="P12792" s="4"/>
      <c r="V12792" s="4"/>
      <c r="W12792" s="4"/>
      <c r="AG12792" s="9"/>
      <c r="AT12792" s="4"/>
      <c r="AU12792" s="4"/>
      <c r="BA12792" s="4"/>
      <c r="BB12792" s="4"/>
    </row>
    <row r="12793" spans="15:54" x14ac:dyDescent="0.4">
      <c r="O12793" s="4"/>
      <c r="P12793" s="4"/>
      <c r="V12793" s="4"/>
      <c r="W12793" s="4"/>
      <c r="AG12793" s="9"/>
      <c r="AT12793" s="4"/>
      <c r="AU12793" s="4"/>
      <c r="BA12793" s="4"/>
      <c r="BB12793" s="4"/>
    </row>
    <row r="12794" spans="15:54" x14ac:dyDescent="0.4">
      <c r="O12794" s="4"/>
      <c r="P12794" s="4"/>
      <c r="V12794" s="4"/>
      <c r="W12794" s="4"/>
      <c r="AG12794" s="9"/>
      <c r="AT12794" s="4"/>
      <c r="AU12794" s="4"/>
      <c r="BA12794" s="4"/>
      <c r="BB12794" s="4"/>
    </row>
    <row r="12795" spans="15:54" x14ac:dyDescent="0.4">
      <c r="O12795" s="4"/>
      <c r="P12795" s="4"/>
      <c r="V12795" s="4"/>
      <c r="W12795" s="4"/>
      <c r="AG12795" s="9"/>
      <c r="AT12795" s="4"/>
      <c r="AU12795" s="4"/>
      <c r="BA12795" s="4"/>
      <c r="BB12795" s="4"/>
    </row>
    <row r="12796" spans="15:54" x14ac:dyDescent="0.4">
      <c r="O12796" s="4"/>
      <c r="P12796" s="4"/>
      <c r="V12796" s="4"/>
      <c r="W12796" s="4"/>
      <c r="AG12796" s="9"/>
      <c r="AT12796" s="4"/>
      <c r="AU12796" s="4"/>
      <c r="BA12796" s="4"/>
      <c r="BB12796" s="4"/>
    </row>
    <row r="12797" spans="15:54" x14ac:dyDescent="0.4">
      <c r="O12797" s="4"/>
      <c r="P12797" s="4"/>
      <c r="V12797" s="4"/>
      <c r="W12797" s="4"/>
      <c r="AG12797" s="9"/>
      <c r="AT12797" s="4"/>
      <c r="AU12797" s="4"/>
      <c r="BA12797" s="4"/>
      <c r="BB12797" s="4"/>
    </row>
    <row r="12798" spans="15:54" x14ac:dyDescent="0.4">
      <c r="O12798" s="4"/>
      <c r="P12798" s="4"/>
      <c r="V12798" s="4"/>
      <c r="W12798" s="4"/>
      <c r="AG12798" s="9"/>
      <c r="AT12798" s="4"/>
      <c r="AU12798" s="4"/>
      <c r="BA12798" s="4"/>
      <c r="BB12798" s="4"/>
    </row>
    <row r="12799" spans="15:54" x14ac:dyDescent="0.4">
      <c r="O12799" s="4"/>
      <c r="P12799" s="4"/>
      <c r="V12799" s="4"/>
      <c r="W12799" s="4"/>
      <c r="AG12799" s="9"/>
      <c r="AT12799" s="4"/>
      <c r="AU12799" s="4"/>
      <c r="BA12799" s="4"/>
      <c r="BB12799" s="4"/>
    </row>
    <row r="12800" spans="15:54" x14ac:dyDescent="0.4">
      <c r="O12800" s="4"/>
      <c r="P12800" s="4"/>
      <c r="V12800" s="4"/>
      <c r="W12800" s="4"/>
      <c r="AG12800" s="9"/>
      <c r="AT12800" s="4"/>
      <c r="AU12800" s="4"/>
      <c r="BA12800" s="4"/>
      <c r="BB12800" s="4"/>
    </row>
    <row r="12801" spans="15:54" x14ac:dyDescent="0.4">
      <c r="O12801" s="4"/>
      <c r="P12801" s="4"/>
      <c r="V12801" s="4"/>
      <c r="W12801" s="4"/>
      <c r="AG12801" s="9"/>
      <c r="AT12801" s="4"/>
      <c r="AU12801" s="4"/>
      <c r="BA12801" s="4"/>
      <c r="BB12801" s="4"/>
    </row>
    <row r="12802" spans="15:54" x14ac:dyDescent="0.4">
      <c r="O12802" s="4"/>
      <c r="P12802" s="4"/>
      <c r="V12802" s="4"/>
      <c r="W12802" s="4"/>
      <c r="AG12802" s="9"/>
      <c r="AT12802" s="4"/>
      <c r="AU12802" s="4"/>
      <c r="BA12802" s="4"/>
      <c r="BB12802" s="4"/>
    </row>
    <row r="12803" spans="15:54" x14ac:dyDescent="0.4">
      <c r="O12803" s="4"/>
      <c r="P12803" s="4"/>
      <c r="V12803" s="4"/>
      <c r="W12803" s="4"/>
      <c r="AG12803" s="9"/>
      <c r="AT12803" s="4"/>
      <c r="AU12803" s="4"/>
      <c r="BA12803" s="4"/>
      <c r="BB12803" s="4"/>
    </row>
    <row r="12804" spans="15:54" x14ac:dyDescent="0.4">
      <c r="O12804" s="4"/>
      <c r="P12804" s="4"/>
      <c r="V12804" s="4"/>
      <c r="W12804" s="4"/>
      <c r="AG12804" s="9"/>
      <c r="AT12804" s="4"/>
      <c r="AU12804" s="4"/>
      <c r="BA12804" s="4"/>
      <c r="BB12804" s="4"/>
    </row>
    <row r="12805" spans="15:54" x14ac:dyDescent="0.4">
      <c r="O12805" s="4"/>
      <c r="P12805" s="4"/>
      <c r="V12805" s="4"/>
      <c r="W12805" s="4"/>
      <c r="AG12805" s="9"/>
      <c r="AT12805" s="4"/>
      <c r="AU12805" s="4"/>
      <c r="BA12805" s="4"/>
      <c r="BB12805" s="4"/>
    </row>
    <row r="12806" spans="15:54" x14ac:dyDescent="0.4">
      <c r="O12806" s="4"/>
      <c r="P12806" s="4"/>
      <c r="V12806" s="4"/>
      <c r="W12806" s="4"/>
      <c r="AG12806" s="9"/>
      <c r="AT12806" s="4"/>
      <c r="AU12806" s="4"/>
      <c r="BA12806" s="4"/>
      <c r="BB12806" s="4"/>
    </row>
    <row r="12807" spans="15:54" x14ac:dyDescent="0.4">
      <c r="O12807" s="4"/>
      <c r="P12807" s="4"/>
      <c r="V12807" s="4"/>
      <c r="W12807" s="4"/>
      <c r="AG12807" s="9"/>
      <c r="AT12807" s="4"/>
      <c r="AU12807" s="4"/>
      <c r="BA12807" s="4"/>
      <c r="BB12807" s="4"/>
    </row>
    <row r="12808" spans="15:54" x14ac:dyDescent="0.4">
      <c r="O12808" s="4"/>
      <c r="P12808" s="4"/>
      <c r="V12808" s="4"/>
      <c r="W12808" s="4"/>
      <c r="AG12808" s="9"/>
      <c r="AT12808" s="4"/>
      <c r="AU12808" s="4"/>
      <c r="BA12808" s="4"/>
      <c r="BB12808" s="4"/>
    </row>
    <row r="12809" spans="15:54" x14ac:dyDescent="0.4">
      <c r="O12809" s="4"/>
      <c r="P12809" s="4"/>
      <c r="V12809" s="4"/>
      <c r="W12809" s="4"/>
      <c r="AG12809" s="9"/>
      <c r="AT12809" s="4"/>
      <c r="AU12809" s="4"/>
      <c r="BA12809" s="4"/>
      <c r="BB12809" s="4"/>
    </row>
    <row r="12810" spans="15:54" x14ac:dyDescent="0.4">
      <c r="O12810" s="4"/>
      <c r="P12810" s="4"/>
      <c r="V12810" s="4"/>
      <c r="W12810" s="4"/>
      <c r="AG12810" s="9"/>
      <c r="AT12810" s="4"/>
      <c r="AU12810" s="4"/>
      <c r="BA12810" s="4"/>
      <c r="BB12810" s="4"/>
    </row>
    <row r="12811" spans="15:54" x14ac:dyDescent="0.4">
      <c r="O12811" s="4"/>
      <c r="P12811" s="4"/>
      <c r="V12811" s="4"/>
      <c r="W12811" s="4"/>
      <c r="AG12811" s="9"/>
      <c r="AT12811" s="4"/>
      <c r="AU12811" s="4"/>
      <c r="BA12811" s="4"/>
      <c r="BB12811" s="4"/>
    </row>
    <row r="12812" spans="15:54" x14ac:dyDescent="0.4">
      <c r="O12812" s="4"/>
      <c r="P12812" s="4"/>
      <c r="V12812" s="4"/>
      <c r="W12812" s="4"/>
      <c r="AG12812" s="9"/>
      <c r="AT12812" s="4"/>
      <c r="AU12812" s="4"/>
      <c r="BA12812" s="4"/>
      <c r="BB12812" s="4"/>
    </row>
    <row r="12813" spans="15:54" x14ac:dyDescent="0.4">
      <c r="O12813" s="4"/>
      <c r="P12813" s="4"/>
      <c r="V12813" s="4"/>
      <c r="W12813" s="4"/>
      <c r="AG12813" s="9"/>
      <c r="AT12813" s="4"/>
      <c r="AU12813" s="4"/>
      <c r="BA12813" s="4"/>
      <c r="BB12813" s="4"/>
    </row>
    <row r="12814" spans="15:54" x14ac:dyDescent="0.4">
      <c r="O12814" s="4"/>
      <c r="P12814" s="4"/>
      <c r="V12814" s="4"/>
      <c r="W12814" s="4"/>
      <c r="AG12814" s="9"/>
      <c r="AT12814" s="4"/>
      <c r="AU12814" s="4"/>
      <c r="BA12814" s="4"/>
      <c r="BB12814" s="4"/>
    </row>
    <row r="12815" spans="15:54" x14ac:dyDescent="0.4">
      <c r="O12815" s="4"/>
      <c r="P12815" s="4"/>
      <c r="V12815" s="4"/>
      <c r="W12815" s="4"/>
      <c r="AG12815" s="9"/>
      <c r="AT12815" s="4"/>
      <c r="AU12815" s="4"/>
      <c r="BA12815" s="4"/>
      <c r="BB12815" s="4"/>
    </row>
    <row r="12816" spans="15:54" x14ac:dyDescent="0.4">
      <c r="O12816" s="4"/>
      <c r="P12816" s="4"/>
      <c r="V12816" s="4"/>
      <c r="W12816" s="4"/>
      <c r="AG12816" s="9"/>
      <c r="AT12816" s="4"/>
      <c r="AU12816" s="4"/>
      <c r="BA12816" s="4"/>
      <c r="BB12816" s="4"/>
    </row>
    <row r="12817" spans="15:54" x14ac:dyDescent="0.4">
      <c r="O12817" s="4"/>
      <c r="P12817" s="4"/>
      <c r="V12817" s="4"/>
      <c r="W12817" s="4"/>
      <c r="AG12817" s="9"/>
      <c r="AT12817" s="4"/>
      <c r="AU12817" s="4"/>
      <c r="BA12817" s="4"/>
      <c r="BB12817" s="4"/>
    </row>
    <row r="12818" spans="15:54" x14ac:dyDescent="0.4">
      <c r="O12818" s="4"/>
      <c r="P12818" s="4"/>
      <c r="V12818" s="4"/>
      <c r="W12818" s="4"/>
      <c r="AG12818" s="9"/>
      <c r="AT12818" s="4"/>
      <c r="AU12818" s="4"/>
      <c r="BA12818" s="4"/>
      <c r="BB12818" s="4"/>
    </row>
    <row r="12819" spans="15:54" x14ac:dyDescent="0.4">
      <c r="O12819" s="4"/>
      <c r="P12819" s="4"/>
      <c r="V12819" s="4"/>
      <c r="W12819" s="4"/>
      <c r="AG12819" s="9"/>
      <c r="AT12819" s="4"/>
      <c r="AU12819" s="4"/>
      <c r="BA12819" s="4"/>
      <c r="BB12819" s="4"/>
    </row>
    <row r="12820" spans="15:54" x14ac:dyDescent="0.4">
      <c r="O12820" s="4"/>
      <c r="P12820" s="4"/>
      <c r="V12820" s="4"/>
      <c r="W12820" s="4"/>
      <c r="AG12820" s="9"/>
      <c r="AT12820" s="4"/>
      <c r="AU12820" s="4"/>
      <c r="BA12820" s="4"/>
      <c r="BB12820" s="4"/>
    </row>
    <row r="12821" spans="15:54" x14ac:dyDescent="0.4">
      <c r="O12821" s="4"/>
      <c r="P12821" s="4"/>
      <c r="V12821" s="4"/>
      <c r="W12821" s="4"/>
      <c r="AG12821" s="9"/>
      <c r="AT12821" s="4"/>
      <c r="AU12821" s="4"/>
      <c r="BA12821" s="4"/>
      <c r="BB12821" s="4"/>
    </row>
    <row r="12822" spans="15:54" x14ac:dyDescent="0.4">
      <c r="O12822" s="4"/>
      <c r="P12822" s="4"/>
      <c r="V12822" s="4"/>
      <c r="W12822" s="4"/>
      <c r="AG12822" s="9"/>
      <c r="AT12822" s="4"/>
      <c r="AU12822" s="4"/>
      <c r="BA12822" s="4"/>
      <c r="BB12822" s="4"/>
    </row>
    <row r="12823" spans="15:54" x14ac:dyDescent="0.4">
      <c r="O12823" s="4"/>
      <c r="P12823" s="4"/>
      <c r="V12823" s="4"/>
      <c r="W12823" s="4"/>
      <c r="AG12823" s="9"/>
      <c r="AT12823" s="4"/>
      <c r="AU12823" s="4"/>
      <c r="BA12823" s="4"/>
      <c r="BB12823" s="4"/>
    </row>
    <row r="12824" spans="15:54" x14ac:dyDescent="0.4">
      <c r="O12824" s="4"/>
      <c r="P12824" s="4"/>
      <c r="V12824" s="4"/>
      <c r="W12824" s="4"/>
      <c r="AT12824" s="4"/>
      <c r="AU12824" s="4"/>
      <c r="BA12824" s="4"/>
      <c r="BB12824" s="4"/>
    </row>
    <row r="12825" spans="15:54" x14ac:dyDescent="0.4">
      <c r="O12825" s="4"/>
      <c r="P12825" s="4"/>
      <c r="V12825" s="4"/>
      <c r="W12825" s="4"/>
      <c r="AG12825" s="9"/>
      <c r="AT12825" s="4"/>
      <c r="AU12825" s="4"/>
      <c r="BA12825" s="4"/>
      <c r="BB12825" s="4"/>
    </row>
    <row r="12826" spans="15:54" x14ac:dyDescent="0.4">
      <c r="O12826" s="4"/>
      <c r="P12826" s="4"/>
      <c r="V12826" s="4"/>
      <c r="W12826" s="4"/>
      <c r="AG12826" s="9"/>
      <c r="AT12826" s="4"/>
      <c r="AU12826" s="4"/>
      <c r="BA12826" s="4"/>
      <c r="BB12826" s="4"/>
    </row>
    <row r="12827" spans="15:54" x14ac:dyDescent="0.4">
      <c r="O12827" s="4"/>
      <c r="P12827" s="4"/>
      <c r="V12827" s="4"/>
      <c r="W12827" s="4"/>
      <c r="AG12827" s="9"/>
      <c r="AT12827" s="4"/>
      <c r="AU12827" s="4"/>
      <c r="BA12827" s="4"/>
      <c r="BB12827" s="4"/>
    </row>
    <row r="12828" spans="15:54" x14ac:dyDescent="0.4">
      <c r="O12828" s="4"/>
      <c r="P12828" s="4"/>
      <c r="V12828" s="4"/>
      <c r="W12828" s="4"/>
      <c r="AG12828" s="9"/>
      <c r="AT12828" s="4"/>
      <c r="AU12828" s="4"/>
      <c r="BA12828" s="4"/>
      <c r="BB12828" s="4"/>
    </row>
    <row r="12829" spans="15:54" x14ac:dyDescent="0.4">
      <c r="O12829" s="4"/>
      <c r="P12829" s="4"/>
      <c r="V12829" s="4"/>
      <c r="W12829" s="4"/>
      <c r="AG12829" s="9"/>
      <c r="AT12829" s="4"/>
      <c r="AU12829" s="4"/>
      <c r="BA12829" s="4"/>
      <c r="BB12829" s="4"/>
    </row>
    <row r="12830" spans="15:54" x14ac:dyDescent="0.4">
      <c r="O12830" s="4"/>
      <c r="P12830" s="4"/>
      <c r="V12830" s="4"/>
      <c r="W12830" s="4"/>
      <c r="AG12830" s="9"/>
      <c r="AT12830" s="4"/>
      <c r="AU12830" s="4"/>
      <c r="BA12830" s="4"/>
      <c r="BB12830" s="4"/>
    </row>
    <row r="12831" spans="15:54" x14ac:dyDescent="0.4">
      <c r="O12831" s="4"/>
      <c r="P12831" s="4"/>
      <c r="V12831" s="4"/>
      <c r="W12831" s="4"/>
      <c r="AG12831" s="9"/>
      <c r="AT12831" s="4"/>
      <c r="AU12831" s="4"/>
      <c r="BA12831" s="4"/>
      <c r="BB12831" s="4"/>
    </row>
    <row r="12832" spans="15:54" x14ac:dyDescent="0.4">
      <c r="O12832" s="4"/>
      <c r="P12832" s="4"/>
      <c r="V12832" s="4"/>
      <c r="W12832" s="4"/>
      <c r="AG12832" s="9"/>
      <c r="AT12832" s="4"/>
      <c r="AU12832" s="4"/>
      <c r="BA12832" s="4"/>
      <c r="BB12832" s="4"/>
    </row>
    <row r="12833" spans="15:54" x14ac:dyDescent="0.4">
      <c r="O12833" s="4"/>
      <c r="P12833" s="4"/>
      <c r="V12833" s="4"/>
      <c r="W12833" s="4"/>
      <c r="AG12833" s="9"/>
      <c r="AT12833" s="4"/>
      <c r="AU12833" s="4"/>
      <c r="BA12833" s="4"/>
      <c r="BB12833" s="4"/>
    </row>
    <row r="12834" spans="15:54" x14ac:dyDescent="0.4">
      <c r="O12834" s="4"/>
      <c r="P12834" s="4"/>
      <c r="V12834" s="4"/>
      <c r="W12834" s="4"/>
      <c r="AG12834" s="9"/>
      <c r="AT12834" s="4"/>
      <c r="AU12834" s="4"/>
      <c r="BA12834" s="4"/>
      <c r="BB12834" s="4"/>
    </row>
    <row r="12835" spans="15:54" x14ac:dyDescent="0.4">
      <c r="O12835" s="4"/>
      <c r="P12835" s="4"/>
      <c r="V12835" s="4"/>
      <c r="W12835" s="4"/>
      <c r="AG12835" s="9"/>
      <c r="AT12835" s="4"/>
      <c r="AU12835" s="4"/>
      <c r="BA12835" s="4"/>
      <c r="BB12835" s="4"/>
    </row>
    <row r="12836" spans="15:54" x14ac:dyDescent="0.4">
      <c r="O12836" s="4"/>
      <c r="P12836" s="4"/>
      <c r="V12836" s="4"/>
      <c r="W12836" s="4"/>
      <c r="AG12836" s="9"/>
      <c r="AT12836" s="4"/>
      <c r="AU12836" s="4"/>
      <c r="BA12836" s="4"/>
      <c r="BB12836" s="4"/>
    </row>
    <row r="12837" spans="15:54" x14ac:dyDescent="0.4">
      <c r="O12837" s="4"/>
      <c r="P12837" s="4"/>
      <c r="V12837" s="4"/>
      <c r="W12837" s="4"/>
      <c r="AG12837" s="9"/>
      <c r="AT12837" s="4"/>
      <c r="AU12837" s="4"/>
      <c r="BA12837" s="4"/>
      <c r="BB12837" s="4"/>
    </row>
    <row r="12838" spans="15:54" x14ac:dyDescent="0.4">
      <c r="O12838" s="4"/>
      <c r="P12838" s="4"/>
      <c r="V12838" s="4"/>
      <c r="W12838" s="4"/>
      <c r="AG12838" s="9"/>
      <c r="AT12838" s="4"/>
      <c r="AU12838" s="4"/>
      <c r="BA12838" s="4"/>
      <c r="BB12838" s="4"/>
    </row>
    <row r="12839" spans="15:54" x14ac:dyDescent="0.4">
      <c r="O12839" s="4"/>
      <c r="P12839" s="4"/>
      <c r="V12839" s="4"/>
      <c r="W12839" s="4"/>
      <c r="AG12839" s="9"/>
      <c r="AT12839" s="4"/>
      <c r="AU12839" s="4"/>
      <c r="BA12839" s="4"/>
      <c r="BB12839" s="4"/>
    </row>
    <row r="12840" spans="15:54" x14ac:dyDescent="0.4">
      <c r="O12840" s="4"/>
      <c r="P12840" s="4"/>
      <c r="V12840" s="4"/>
      <c r="W12840" s="4"/>
      <c r="AG12840" s="9"/>
      <c r="AT12840" s="4"/>
      <c r="AU12840" s="4"/>
      <c r="BA12840" s="4"/>
      <c r="BB12840" s="4"/>
    </row>
    <row r="12841" spans="15:54" x14ac:dyDescent="0.4">
      <c r="O12841" s="4"/>
      <c r="P12841" s="4"/>
      <c r="V12841" s="4"/>
      <c r="W12841" s="4"/>
      <c r="AG12841" s="9"/>
      <c r="AT12841" s="4"/>
      <c r="AU12841" s="4"/>
      <c r="BA12841" s="4"/>
      <c r="BB12841" s="4"/>
    </row>
    <row r="12842" spans="15:54" x14ac:dyDescent="0.4">
      <c r="O12842" s="4"/>
      <c r="P12842" s="4"/>
      <c r="V12842" s="4"/>
      <c r="W12842" s="4"/>
      <c r="AG12842" s="9"/>
      <c r="AT12842" s="4"/>
      <c r="AU12842" s="4"/>
      <c r="BA12842" s="4"/>
      <c r="BB12842" s="4"/>
    </row>
    <row r="12843" spans="15:54" x14ac:dyDescent="0.4">
      <c r="O12843" s="4"/>
      <c r="P12843" s="4"/>
      <c r="V12843" s="4"/>
      <c r="W12843" s="4"/>
      <c r="AG12843" s="9"/>
      <c r="AT12843" s="4"/>
      <c r="AU12843" s="4"/>
      <c r="BA12843" s="4"/>
      <c r="BB12843" s="4"/>
    </row>
    <row r="12844" spans="15:54" x14ac:dyDescent="0.4">
      <c r="O12844" s="4"/>
      <c r="P12844" s="4"/>
      <c r="V12844" s="4"/>
      <c r="W12844" s="4"/>
      <c r="AT12844" s="4"/>
      <c r="AU12844" s="4"/>
      <c r="BA12844" s="4"/>
      <c r="BB12844" s="4"/>
    </row>
    <row r="12845" spans="15:54" x14ac:dyDescent="0.4">
      <c r="O12845" s="4"/>
      <c r="P12845" s="4"/>
      <c r="V12845" s="4"/>
      <c r="W12845" s="4"/>
      <c r="AG12845" s="9"/>
      <c r="AT12845" s="4"/>
      <c r="AU12845" s="4"/>
      <c r="BA12845" s="4"/>
      <c r="BB12845" s="4"/>
    </row>
    <row r="12846" spans="15:54" x14ac:dyDescent="0.4">
      <c r="O12846" s="4"/>
      <c r="P12846" s="4"/>
      <c r="V12846" s="4"/>
      <c r="W12846" s="4"/>
      <c r="AG12846" s="9"/>
      <c r="AT12846" s="4"/>
      <c r="AU12846" s="4"/>
      <c r="BA12846" s="4"/>
      <c r="BB12846" s="4"/>
    </row>
    <row r="12847" spans="15:54" x14ac:dyDescent="0.4">
      <c r="O12847" s="4"/>
      <c r="P12847" s="4"/>
      <c r="V12847" s="4"/>
      <c r="W12847" s="4"/>
      <c r="AG12847" s="9"/>
      <c r="AT12847" s="4"/>
      <c r="AU12847" s="4"/>
      <c r="BA12847" s="4"/>
      <c r="BB12847" s="4"/>
    </row>
    <row r="12848" spans="15:54" x14ac:dyDescent="0.4">
      <c r="O12848" s="4"/>
      <c r="P12848" s="4"/>
      <c r="V12848" s="4"/>
      <c r="W12848" s="4"/>
      <c r="AG12848" s="9"/>
      <c r="AT12848" s="4"/>
      <c r="AU12848" s="4"/>
      <c r="BA12848" s="4"/>
      <c r="BB12848" s="4"/>
    </row>
    <row r="12849" spans="15:54" x14ac:dyDescent="0.4">
      <c r="O12849" s="4"/>
      <c r="P12849" s="4"/>
      <c r="V12849" s="4"/>
      <c r="W12849" s="4"/>
      <c r="AG12849" s="9"/>
      <c r="AT12849" s="4"/>
      <c r="AU12849" s="4"/>
      <c r="BA12849" s="4"/>
      <c r="BB12849" s="4"/>
    </row>
    <row r="12850" spans="15:54" x14ac:dyDescent="0.4">
      <c r="O12850" s="4"/>
      <c r="P12850" s="4"/>
      <c r="V12850" s="4"/>
      <c r="W12850" s="4"/>
      <c r="AG12850" s="9"/>
      <c r="AT12850" s="4"/>
      <c r="AU12850" s="4"/>
      <c r="BA12850" s="4"/>
      <c r="BB12850" s="4"/>
    </row>
    <row r="12851" spans="15:54" x14ac:dyDescent="0.4">
      <c r="O12851" s="4"/>
      <c r="P12851" s="4"/>
      <c r="V12851" s="4"/>
      <c r="W12851" s="4"/>
      <c r="AG12851" s="9"/>
      <c r="AT12851" s="4"/>
      <c r="AU12851" s="4"/>
      <c r="BA12851" s="4"/>
      <c r="BB12851" s="4"/>
    </row>
    <row r="12852" spans="15:54" x14ac:dyDescent="0.4">
      <c r="O12852" s="4"/>
      <c r="P12852" s="4"/>
      <c r="V12852" s="4"/>
      <c r="W12852" s="4"/>
      <c r="AG12852" s="9"/>
      <c r="AT12852" s="4"/>
      <c r="AU12852" s="4"/>
      <c r="BA12852" s="4"/>
      <c r="BB12852" s="4"/>
    </row>
    <row r="12853" spans="15:54" x14ac:dyDescent="0.4">
      <c r="O12853" s="4"/>
      <c r="P12853" s="4"/>
      <c r="V12853" s="4"/>
      <c r="W12853" s="4"/>
      <c r="AG12853" s="9"/>
      <c r="AT12853" s="4"/>
      <c r="AU12853" s="4"/>
      <c r="BA12853" s="4"/>
      <c r="BB12853" s="4"/>
    </row>
    <row r="12854" spans="15:54" x14ac:dyDescent="0.4">
      <c r="O12854" s="4"/>
      <c r="P12854" s="4"/>
      <c r="V12854" s="4"/>
      <c r="W12854" s="4"/>
      <c r="AG12854" s="9"/>
      <c r="AT12854" s="4"/>
      <c r="AU12854" s="4"/>
      <c r="BA12854" s="4"/>
      <c r="BB12854" s="4"/>
    </row>
    <row r="12855" spans="15:54" x14ac:dyDescent="0.4">
      <c r="O12855" s="4"/>
      <c r="P12855" s="4"/>
      <c r="V12855" s="4"/>
      <c r="W12855" s="4"/>
      <c r="AG12855" s="9"/>
      <c r="AT12855" s="4"/>
      <c r="AU12855" s="4"/>
      <c r="BA12855" s="4"/>
      <c r="BB12855" s="4"/>
    </row>
    <row r="12856" spans="15:54" x14ac:dyDescent="0.4">
      <c r="O12856" s="4"/>
      <c r="P12856" s="4"/>
      <c r="V12856" s="4"/>
      <c r="W12856" s="4"/>
      <c r="AG12856" s="9"/>
      <c r="AT12856" s="4"/>
      <c r="AU12856" s="4"/>
      <c r="BA12856" s="4"/>
      <c r="BB12856" s="4"/>
    </row>
    <row r="12857" spans="15:54" x14ac:dyDescent="0.4">
      <c r="O12857" s="4"/>
      <c r="P12857" s="4"/>
      <c r="V12857" s="4"/>
      <c r="W12857" s="4"/>
      <c r="AG12857" s="9"/>
      <c r="AT12857" s="4"/>
      <c r="AU12857" s="4"/>
      <c r="BA12857" s="4"/>
      <c r="BB12857" s="4"/>
    </row>
    <row r="12858" spans="15:54" x14ac:dyDescent="0.4">
      <c r="O12858" s="4"/>
      <c r="P12858" s="4"/>
      <c r="V12858" s="4"/>
      <c r="W12858" s="4"/>
      <c r="AG12858" s="9"/>
      <c r="AT12858" s="4"/>
      <c r="AU12858" s="4"/>
      <c r="BA12858" s="4"/>
      <c r="BB12858" s="4"/>
    </row>
    <row r="12859" spans="15:54" x14ac:dyDescent="0.4">
      <c r="O12859" s="4"/>
      <c r="P12859" s="4"/>
      <c r="V12859" s="4"/>
      <c r="W12859" s="4"/>
      <c r="AG12859" s="9"/>
      <c r="AT12859" s="4"/>
      <c r="AU12859" s="4"/>
      <c r="BA12859" s="4"/>
      <c r="BB12859" s="4"/>
    </row>
    <row r="12860" spans="15:54" x14ac:dyDescent="0.4">
      <c r="O12860" s="4"/>
      <c r="P12860" s="4"/>
      <c r="V12860" s="4"/>
      <c r="W12860" s="4"/>
      <c r="AG12860" s="9"/>
      <c r="AT12860" s="4"/>
      <c r="AU12860" s="4"/>
      <c r="BA12860" s="4"/>
      <c r="BB12860" s="4"/>
    </row>
    <row r="12861" spans="15:54" x14ac:dyDescent="0.4">
      <c r="O12861" s="4"/>
      <c r="P12861" s="4"/>
      <c r="V12861" s="4"/>
      <c r="W12861" s="4"/>
      <c r="AG12861" s="9"/>
      <c r="AT12861" s="4"/>
      <c r="AU12861" s="4"/>
      <c r="BA12861" s="4"/>
      <c r="BB12861" s="4"/>
    </row>
    <row r="12862" spans="15:54" x14ac:dyDescent="0.4">
      <c r="O12862" s="4"/>
      <c r="P12862" s="4"/>
      <c r="V12862" s="4"/>
      <c r="W12862" s="4"/>
      <c r="AG12862" s="9"/>
      <c r="AT12862" s="4"/>
      <c r="AU12862" s="4"/>
      <c r="BA12862" s="4"/>
      <c r="BB12862" s="4"/>
    </row>
    <row r="12863" spans="15:54" x14ac:dyDescent="0.4">
      <c r="O12863" s="4"/>
      <c r="P12863" s="4"/>
      <c r="V12863" s="4"/>
      <c r="W12863" s="4"/>
      <c r="AG12863" s="9"/>
      <c r="AT12863" s="4"/>
      <c r="AU12863" s="4"/>
      <c r="BA12863" s="4"/>
      <c r="BB12863" s="4"/>
    </row>
    <row r="12864" spans="15:54" x14ac:dyDescent="0.4">
      <c r="O12864" s="4"/>
      <c r="P12864" s="4"/>
      <c r="V12864" s="4"/>
      <c r="W12864" s="4"/>
      <c r="AG12864" s="9"/>
      <c r="AT12864" s="4"/>
      <c r="AU12864" s="4"/>
      <c r="BA12864" s="4"/>
      <c r="BB12864" s="4"/>
    </row>
    <row r="12865" spans="15:54" x14ac:dyDescent="0.4">
      <c r="O12865" s="4"/>
      <c r="P12865" s="4"/>
      <c r="V12865" s="4"/>
      <c r="W12865" s="4"/>
      <c r="AG12865" s="9"/>
      <c r="AT12865" s="4"/>
      <c r="AU12865" s="4"/>
      <c r="BA12865" s="4"/>
      <c r="BB12865" s="4"/>
    </row>
    <row r="12866" spans="15:54" x14ac:dyDescent="0.4">
      <c r="O12866" s="4"/>
      <c r="P12866" s="4"/>
      <c r="V12866" s="4"/>
      <c r="W12866" s="4"/>
      <c r="AG12866" s="9"/>
      <c r="AT12866" s="4"/>
      <c r="AU12866" s="4"/>
      <c r="BA12866" s="4"/>
      <c r="BB12866" s="4"/>
    </row>
    <row r="12867" spans="15:54" x14ac:dyDescent="0.4">
      <c r="O12867" s="4"/>
      <c r="P12867" s="4"/>
      <c r="V12867" s="4"/>
      <c r="W12867" s="4"/>
      <c r="AG12867" s="9"/>
      <c r="AT12867" s="4"/>
      <c r="AU12867" s="4"/>
      <c r="BA12867" s="4"/>
      <c r="BB12867" s="4"/>
    </row>
    <row r="12868" spans="15:54" x14ac:dyDescent="0.4">
      <c r="O12868" s="4"/>
      <c r="P12868" s="4"/>
      <c r="V12868" s="4"/>
      <c r="W12868" s="4"/>
      <c r="AG12868" s="9"/>
      <c r="AT12868" s="4"/>
      <c r="AU12868" s="4"/>
      <c r="BA12868" s="4"/>
      <c r="BB12868" s="4"/>
    </row>
    <row r="12869" spans="15:54" x14ac:dyDescent="0.4">
      <c r="O12869" s="4"/>
      <c r="P12869" s="4"/>
      <c r="V12869" s="4"/>
      <c r="W12869" s="4"/>
      <c r="AG12869" s="9"/>
      <c r="AT12869" s="4"/>
      <c r="AU12869" s="4"/>
      <c r="BA12869" s="4"/>
      <c r="BB12869" s="4"/>
    </row>
    <row r="12870" spans="15:54" x14ac:dyDescent="0.4">
      <c r="O12870" s="4"/>
      <c r="P12870" s="4"/>
      <c r="V12870" s="4"/>
      <c r="W12870" s="4"/>
      <c r="AG12870" s="9"/>
      <c r="AT12870" s="4"/>
      <c r="AU12870" s="4"/>
      <c r="BA12870" s="4"/>
      <c r="BB12870" s="4"/>
    </row>
    <row r="12871" spans="15:54" x14ac:dyDescent="0.4">
      <c r="O12871" s="4"/>
      <c r="P12871" s="4"/>
      <c r="V12871" s="4"/>
      <c r="W12871" s="4"/>
      <c r="AG12871" s="9"/>
      <c r="AT12871" s="4"/>
      <c r="AU12871" s="4"/>
      <c r="BA12871" s="4"/>
      <c r="BB12871" s="4"/>
    </row>
    <row r="12872" spans="15:54" x14ac:dyDescent="0.4">
      <c r="O12872" s="4"/>
      <c r="P12872" s="4"/>
      <c r="V12872" s="4"/>
      <c r="W12872" s="4"/>
      <c r="AG12872" s="9"/>
      <c r="AT12872" s="4"/>
      <c r="AU12872" s="4"/>
      <c r="BA12872" s="4"/>
      <c r="BB12872" s="4"/>
    </row>
    <row r="12873" spans="15:54" x14ac:dyDescent="0.4">
      <c r="O12873" s="4"/>
      <c r="P12873" s="4"/>
      <c r="V12873" s="4"/>
      <c r="W12873" s="4"/>
      <c r="AG12873" s="9"/>
      <c r="AT12873" s="4"/>
      <c r="AU12873" s="4"/>
      <c r="BA12873" s="4"/>
      <c r="BB12873" s="4"/>
    </row>
    <row r="12874" spans="15:54" x14ac:dyDescent="0.4">
      <c r="O12874" s="4"/>
      <c r="P12874" s="4"/>
      <c r="V12874" s="4"/>
      <c r="W12874" s="4"/>
      <c r="AG12874" s="9"/>
      <c r="AT12874" s="4"/>
      <c r="AU12874" s="4"/>
      <c r="BA12874" s="4"/>
      <c r="BB12874" s="4"/>
    </row>
    <row r="12875" spans="15:54" x14ac:dyDescent="0.4">
      <c r="O12875" s="4"/>
      <c r="P12875" s="4"/>
      <c r="V12875" s="4"/>
      <c r="W12875" s="4"/>
      <c r="AG12875" s="9"/>
      <c r="AT12875" s="4"/>
      <c r="AU12875" s="4"/>
      <c r="BA12875" s="4"/>
      <c r="BB12875" s="4"/>
    </row>
    <row r="12876" spans="15:54" x14ac:dyDescent="0.4">
      <c r="O12876" s="4"/>
      <c r="P12876" s="4"/>
      <c r="V12876" s="4"/>
      <c r="W12876" s="4"/>
      <c r="AG12876" s="9"/>
      <c r="AT12876" s="4"/>
      <c r="AU12876" s="4"/>
      <c r="BA12876" s="4"/>
      <c r="BB12876" s="4"/>
    </row>
    <row r="12877" spans="15:54" x14ac:dyDescent="0.4">
      <c r="O12877" s="4"/>
      <c r="P12877" s="4"/>
      <c r="V12877" s="4"/>
      <c r="W12877" s="4"/>
      <c r="AG12877" s="9"/>
      <c r="AT12877" s="4"/>
      <c r="AU12877" s="4"/>
      <c r="BA12877" s="4"/>
      <c r="BB12877" s="4"/>
    </row>
    <row r="12878" spans="15:54" x14ac:dyDescent="0.4">
      <c r="O12878" s="4"/>
      <c r="P12878" s="4"/>
      <c r="V12878" s="4"/>
      <c r="W12878" s="4"/>
      <c r="AG12878" s="9"/>
      <c r="AT12878" s="4"/>
      <c r="AU12878" s="4"/>
      <c r="BA12878" s="4"/>
      <c r="BB12878" s="4"/>
    </row>
    <row r="12879" spans="15:54" x14ac:dyDescent="0.4">
      <c r="O12879" s="4"/>
      <c r="P12879" s="4"/>
      <c r="V12879" s="4"/>
      <c r="W12879" s="4"/>
      <c r="AG12879" s="9"/>
      <c r="AT12879" s="4"/>
      <c r="AU12879" s="4"/>
      <c r="BA12879" s="4"/>
      <c r="BB12879" s="4"/>
    </row>
    <row r="12880" spans="15:54" x14ac:dyDescent="0.4">
      <c r="O12880" s="4"/>
      <c r="P12880" s="4"/>
      <c r="V12880" s="4"/>
      <c r="W12880" s="4"/>
      <c r="AG12880" s="9"/>
      <c r="AT12880" s="4"/>
      <c r="AU12880" s="4"/>
      <c r="BA12880" s="4"/>
      <c r="BB12880" s="4"/>
    </row>
    <row r="12881" spans="15:54" x14ac:dyDescent="0.4">
      <c r="O12881" s="4"/>
      <c r="P12881" s="4"/>
      <c r="V12881" s="4"/>
      <c r="W12881" s="4"/>
      <c r="AG12881" s="9"/>
      <c r="AT12881" s="4"/>
      <c r="AU12881" s="4"/>
      <c r="BA12881" s="4"/>
      <c r="BB12881" s="4"/>
    </row>
    <row r="12882" spans="15:54" x14ac:dyDescent="0.4">
      <c r="O12882" s="4"/>
      <c r="P12882" s="4"/>
      <c r="V12882" s="4"/>
      <c r="W12882" s="4"/>
      <c r="AG12882" s="9"/>
      <c r="AT12882" s="4"/>
      <c r="AU12882" s="4"/>
      <c r="BA12882" s="4"/>
      <c r="BB12882" s="4"/>
    </row>
    <row r="12883" spans="15:54" x14ac:dyDescent="0.4">
      <c r="O12883" s="4"/>
      <c r="P12883" s="4"/>
      <c r="V12883" s="4"/>
      <c r="W12883" s="4"/>
      <c r="AG12883" s="9"/>
      <c r="AT12883" s="4"/>
      <c r="AU12883" s="4"/>
      <c r="BA12883" s="4"/>
      <c r="BB12883" s="4"/>
    </row>
    <row r="12884" spans="15:54" x14ac:dyDescent="0.4">
      <c r="O12884" s="4"/>
      <c r="P12884" s="4"/>
      <c r="V12884" s="4"/>
      <c r="W12884" s="4"/>
      <c r="AG12884" s="9"/>
      <c r="AT12884" s="4"/>
      <c r="AU12884" s="4"/>
      <c r="BA12884" s="4"/>
      <c r="BB12884" s="4"/>
    </row>
    <row r="12885" spans="15:54" x14ac:dyDescent="0.4">
      <c r="O12885" s="4"/>
      <c r="P12885" s="4"/>
      <c r="V12885" s="4"/>
      <c r="W12885" s="4"/>
      <c r="AG12885" s="9"/>
      <c r="AT12885" s="4"/>
      <c r="AU12885" s="4"/>
      <c r="BA12885" s="4"/>
      <c r="BB12885" s="4"/>
    </row>
    <row r="12886" spans="15:54" x14ac:dyDescent="0.4">
      <c r="O12886" s="4"/>
      <c r="P12886" s="4"/>
      <c r="V12886" s="4"/>
      <c r="W12886" s="4"/>
      <c r="AG12886" s="9"/>
      <c r="AT12886" s="4"/>
      <c r="AU12886" s="4"/>
      <c r="BA12886" s="4"/>
      <c r="BB12886" s="4"/>
    </row>
    <row r="12887" spans="15:54" x14ac:dyDescent="0.4">
      <c r="O12887" s="4"/>
      <c r="P12887" s="4"/>
      <c r="V12887" s="4"/>
      <c r="W12887" s="4"/>
      <c r="AG12887" s="9"/>
      <c r="AT12887" s="4"/>
      <c r="AU12887" s="4"/>
      <c r="BA12887" s="4"/>
      <c r="BB12887" s="4"/>
    </row>
    <row r="12888" spans="15:54" x14ac:dyDescent="0.4">
      <c r="O12888" s="4"/>
      <c r="P12888" s="4"/>
      <c r="V12888" s="4"/>
      <c r="W12888" s="4"/>
      <c r="AG12888" s="9"/>
      <c r="AT12888" s="4"/>
      <c r="AU12888" s="4"/>
      <c r="BA12888" s="4"/>
      <c r="BB12888" s="4"/>
    </row>
    <row r="12889" spans="15:54" x14ac:dyDescent="0.4">
      <c r="O12889" s="4"/>
      <c r="P12889" s="4"/>
      <c r="V12889" s="4"/>
      <c r="W12889" s="4"/>
      <c r="AG12889" s="9"/>
      <c r="AT12889" s="4"/>
      <c r="AU12889" s="4"/>
      <c r="BA12889" s="4"/>
      <c r="BB12889" s="4"/>
    </row>
    <row r="12890" spans="15:54" x14ac:dyDescent="0.4">
      <c r="O12890" s="4"/>
      <c r="P12890" s="4"/>
      <c r="V12890" s="4"/>
      <c r="W12890" s="4"/>
      <c r="AG12890" s="9"/>
      <c r="AT12890" s="4"/>
      <c r="AU12890" s="4"/>
      <c r="BA12890" s="4"/>
      <c r="BB12890" s="4"/>
    </row>
    <row r="12891" spans="15:54" x14ac:dyDescent="0.4">
      <c r="O12891" s="4"/>
      <c r="P12891" s="4"/>
      <c r="V12891" s="4"/>
      <c r="W12891" s="4"/>
      <c r="AG12891" s="9"/>
      <c r="AT12891" s="4"/>
      <c r="AU12891" s="4"/>
      <c r="BA12891" s="4"/>
      <c r="BB12891" s="4"/>
    </row>
    <row r="12892" spans="15:54" x14ac:dyDescent="0.4">
      <c r="O12892" s="4"/>
      <c r="P12892" s="4"/>
      <c r="V12892" s="4"/>
      <c r="W12892" s="4"/>
      <c r="AG12892" s="9"/>
      <c r="AT12892" s="4"/>
      <c r="AU12892" s="4"/>
      <c r="BA12892" s="4"/>
      <c r="BB12892" s="4"/>
    </row>
    <row r="12893" spans="15:54" x14ac:dyDescent="0.4">
      <c r="O12893" s="4"/>
      <c r="P12893" s="4"/>
      <c r="V12893" s="4"/>
      <c r="W12893" s="4"/>
      <c r="AG12893" s="9"/>
      <c r="AT12893" s="4"/>
      <c r="AU12893" s="4"/>
      <c r="BA12893" s="4"/>
      <c r="BB12893" s="4"/>
    </row>
    <row r="12894" spans="15:54" x14ac:dyDescent="0.4">
      <c r="O12894" s="4"/>
      <c r="P12894" s="4"/>
      <c r="V12894" s="4"/>
      <c r="W12894" s="4"/>
      <c r="AG12894" s="9"/>
      <c r="AT12894" s="4"/>
      <c r="AU12894" s="4"/>
      <c r="BA12894" s="4"/>
      <c r="BB12894" s="4"/>
    </row>
    <row r="12895" spans="15:54" x14ac:dyDescent="0.4">
      <c r="O12895" s="4"/>
      <c r="P12895" s="4"/>
      <c r="V12895" s="4"/>
      <c r="W12895" s="4"/>
      <c r="AG12895" s="9"/>
      <c r="AT12895" s="4"/>
      <c r="AU12895" s="4"/>
      <c r="BA12895" s="4"/>
      <c r="BB12895" s="4"/>
    </row>
    <row r="12896" spans="15:54" x14ac:dyDescent="0.4">
      <c r="O12896" s="4"/>
      <c r="P12896" s="4"/>
      <c r="V12896" s="4"/>
      <c r="W12896" s="4"/>
      <c r="AG12896" s="9"/>
      <c r="AT12896" s="4"/>
      <c r="AU12896" s="4"/>
      <c r="BA12896" s="4"/>
      <c r="BB12896" s="4"/>
    </row>
    <row r="12897" spans="15:54" x14ac:dyDescent="0.4">
      <c r="O12897" s="4"/>
      <c r="P12897" s="4"/>
      <c r="V12897" s="4"/>
      <c r="W12897" s="4"/>
      <c r="AG12897" s="9"/>
      <c r="AT12897" s="4"/>
      <c r="AU12897" s="4"/>
      <c r="BA12897" s="4"/>
      <c r="BB12897" s="4"/>
    </row>
    <row r="12898" spans="15:54" x14ac:dyDescent="0.4">
      <c r="O12898" s="4"/>
      <c r="P12898" s="4"/>
      <c r="V12898" s="4"/>
      <c r="W12898" s="4"/>
      <c r="AG12898" s="9"/>
      <c r="AT12898" s="4"/>
      <c r="AU12898" s="4"/>
      <c r="BA12898" s="4"/>
      <c r="BB12898" s="4"/>
    </row>
    <row r="12899" spans="15:54" x14ac:dyDescent="0.4">
      <c r="O12899" s="4"/>
      <c r="P12899" s="4"/>
      <c r="V12899" s="4"/>
      <c r="W12899" s="4"/>
      <c r="AG12899" s="9"/>
      <c r="AT12899" s="4"/>
      <c r="AU12899" s="4"/>
      <c r="BA12899" s="4"/>
      <c r="BB12899" s="4"/>
    </row>
    <row r="12900" spans="15:54" x14ac:dyDescent="0.4">
      <c r="O12900" s="4"/>
      <c r="P12900" s="4"/>
      <c r="V12900" s="4"/>
      <c r="W12900" s="4"/>
      <c r="AG12900" s="9"/>
      <c r="AT12900" s="4"/>
      <c r="AU12900" s="4"/>
      <c r="BA12900" s="4"/>
      <c r="BB12900" s="4"/>
    </row>
    <row r="12901" spans="15:54" x14ac:dyDescent="0.4">
      <c r="O12901" s="4"/>
      <c r="P12901" s="4"/>
      <c r="V12901" s="4"/>
      <c r="W12901" s="4"/>
      <c r="AG12901" s="9"/>
      <c r="AT12901" s="4"/>
      <c r="AU12901" s="4"/>
      <c r="BA12901" s="4"/>
      <c r="BB12901" s="4"/>
    </row>
    <row r="12902" spans="15:54" x14ac:dyDescent="0.4">
      <c r="O12902" s="4"/>
      <c r="P12902" s="4"/>
      <c r="V12902" s="4"/>
      <c r="W12902" s="4"/>
      <c r="AG12902" s="9"/>
      <c r="AT12902" s="4"/>
      <c r="AU12902" s="4"/>
      <c r="BA12902" s="4"/>
      <c r="BB12902" s="4"/>
    </row>
    <row r="12903" spans="15:54" x14ac:dyDescent="0.4">
      <c r="O12903" s="4"/>
      <c r="P12903" s="4"/>
      <c r="V12903" s="4"/>
      <c r="W12903" s="4"/>
      <c r="AG12903" s="9"/>
      <c r="AT12903" s="4"/>
      <c r="AU12903" s="4"/>
      <c r="BA12903" s="4"/>
      <c r="BB12903" s="4"/>
    </row>
    <row r="12904" spans="15:54" x14ac:dyDescent="0.4">
      <c r="O12904" s="4"/>
      <c r="P12904" s="4"/>
      <c r="V12904" s="4"/>
      <c r="W12904" s="4"/>
      <c r="AG12904" s="9"/>
      <c r="AT12904" s="4"/>
      <c r="AU12904" s="4"/>
      <c r="BA12904" s="4"/>
      <c r="BB12904" s="4"/>
    </row>
    <row r="12905" spans="15:54" x14ac:dyDescent="0.4">
      <c r="O12905" s="4"/>
      <c r="P12905" s="4"/>
      <c r="V12905" s="4"/>
      <c r="W12905" s="4"/>
      <c r="AT12905" s="4"/>
      <c r="AU12905" s="4"/>
      <c r="BA12905" s="4"/>
      <c r="BB12905" s="4"/>
    </row>
    <row r="12906" spans="15:54" x14ac:dyDescent="0.4">
      <c r="O12906" s="4"/>
      <c r="P12906" s="4"/>
      <c r="V12906" s="4"/>
      <c r="W12906" s="4"/>
      <c r="AG12906" s="9"/>
      <c r="AT12906" s="4"/>
      <c r="AU12906" s="4"/>
      <c r="BA12906" s="4"/>
      <c r="BB12906" s="4"/>
    </row>
    <row r="12907" spans="15:54" x14ac:dyDescent="0.4">
      <c r="O12907" s="4"/>
      <c r="P12907" s="4"/>
      <c r="V12907" s="4"/>
      <c r="W12907" s="4"/>
      <c r="AG12907" s="9"/>
      <c r="AT12907" s="4"/>
      <c r="AU12907" s="4"/>
      <c r="BA12907" s="4"/>
      <c r="BB12907" s="4"/>
    </row>
    <row r="12908" spans="15:54" x14ac:dyDescent="0.4">
      <c r="O12908" s="4"/>
      <c r="P12908" s="4"/>
      <c r="V12908" s="4"/>
      <c r="W12908" s="4"/>
      <c r="AG12908" s="9"/>
      <c r="AT12908" s="4"/>
      <c r="AU12908" s="4"/>
      <c r="BA12908" s="4"/>
      <c r="BB12908" s="4"/>
    </row>
    <row r="12909" spans="15:54" x14ac:dyDescent="0.4">
      <c r="O12909" s="4"/>
      <c r="P12909" s="4"/>
      <c r="V12909" s="4"/>
      <c r="W12909" s="4"/>
      <c r="AG12909" s="9"/>
      <c r="AT12909" s="4"/>
      <c r="AU12909" s="4"/>
      <c r="BA12909" s="4"/>
      <c r="BB12909" s="4"/>
    </row>
    <row r="12910" spans="15:54" x14ac:dyDescent="0.4">
      <c r="O12910" s="4"/>
      <c r="P12910" s="4"/>
      <c r="V12910" s="4"/>
      <c r="W12910" s="4"/>
      <c r="AG12910" s="9"/>
      <c r="AT12910" s="4"/>
      <c r="AU12910" s="4"/>
      <c r="BA12910" s="4"/>
      <c r="BB12910" s="4"/>
    </row>
    <row r="12911" spans="15:54" x14ac:dyDescent="0.4">
      <c r="O12911" s="4"/>
      <c r="P12911" s="4"/>
      <c r="V12911" s="4"/>
      <c r="W12911" s="4"/>
      <c r="AG12911" s="9"/>
      <c r="AT12911" s="4"/>
      <c r="AU12911" s="4"/>
      <c r="BA12911" s="4"/>
      <c r="BB12911" s="4"/>
    </row>
    <row r="12912" spans="15:54" x14ac:dyDescent="0.4">
      <c r="O12912" s="4"/>
      <c r="P12912" s="4"/>
      <c r="V12912" s="4"/>
      <c r="W12912" s="4"/>
      <c r="AG12912" s="9"/>
      <c r="AT12912" s="4"/>
      <c r="AU12912" s="4"/>
      <c r="BA12912" s="4"/>
      <c r="BB12912" s="4"/>
    </row>
    <row r="12913" spans="15:54" x14ac:dyDescent="0.4">
      <c r="O12913" s="4"/>
      <c r="P12913" s="4"/>
      <c r="V12913" s="4"/>
      <c r="W12913" s="4"/>
      <c r="AG12913" s="9"/>
      <c r="AT12913" s="4"/>
      <c r="AU12913" s="4"/>
      <c r="BA12913" s="4"/>
      <c r="BB12913" s="4"/>
    </row>
    <row r="12914" spans="15:54" x14ac:dyDescent="0.4">
      <c r="O12914" s="4"/>
      <c r="P12914" s="4"/>
      <c r="V12914" s="4"/>
      <c r="W12914" s="4"/>
      <c r="AG12914" s="9"/>
      <c r="AT12914" s="4"/>
      <c r="AU12914" s="4"/>
      <c r="BA12914" s="4"/>
      <c r="BB12914" s="4"/>
    </row>
    <row r="12915" spans="15:54" x14ac:dyDescent="0.4">
      <c r="O12915" s="4"/>
      <c r="P12915" s="4"/>
      <c r="V12915" s="4"/>
      <c r="W12915" s="4"/>
      <c r="AG12915" s="9"/>
      <c r="AT12915" s="4"/>
      <c r="AU12915" s="4"/>
      <c r="BA12915" s="4"/>
      <c r="BB12915" s="4"/>
    </row>
    <row r="12916" spans="15:54" x14ac:dyDescent="0.4">
      <c r="O12916" s="4"/>
      <c r="P12916" s="4"/>
      <c r="V12916" s="4"/>
      <c r="W12916" s="4"/>
      <c r="AG12916" s="9"/>
      <c r="AT12916" s="4"/>
      <c r="AU12916" s="4"/>
      <c r="BA12916" s="4"/>
      <c r="BB12916" s="4"/>
    </row>
    <row r="12917" spans="15:54" x14ac:dyDescent="0.4">
      <c r="O12917" s="4"/>
      <c r="P12917" s="4"/>
      <c r="V12917" s="4"/>
      <c r="W12917" s="4"/>
      <c r="AG12917" s="9"/>
      <c r="AT12917" s="4"/>
      <c r="AU12917" s="4"/>
      <c r="BA12917" s="4"/>
      <c r="BB12917" s="4"/>
    </row>
    <row r="12918" spans="15:54" x14ac:dyDescent="0.4">
      <c r="O12918" s="4"/>
      <c r="P12918" s="4"/>
      <c r="V12918" s="4"/>
      <c r="W12918" s="4"/>
      <c r="AG12918" s="9"/>
      <c r="AT12918" s="4"/>
      <c r="AU12918" s="4"/>
      <c r="BA12918" s="4"/>
      <c r="BB12918" s="4"/>
    </row>
    <row r="12919" spans="15:54" x14ac:dyDescent="0.4">
      <c r="O12919" s="4"/>
      <c r="P12919" s="4"/>
      <c r="V12919" s="4"/>
      <c r="W12919" s="4"/>
      <c r="AG12919" s="9"/>
      <c r="AT12919" s="4"/>
      <c r="AU12919" s="4"/>
      <c r="BA12919" s="4"/>
      <c r="BB12919" s="4"/>
    </row>
    <row r="12920" spans="15:54" x14ac:dyDescent="0.4">
      <c r="O12920" s="4"/>
      <c r="P12920" s="4"/>
      <c r="V12920" s="4"/>
      <c r="W12920" s="4"/>
      <c r="AG12920" s="9"/>
      <c r="AT12920" s="4"/>
      <c r="AU12920" s="4"/>
      <c r="BA12920" s="4"/>
      <c r="BB12920" s="4"/>
    </row>
    <row r="12921" spans="15:54" x14ac:dyDescent="0.4">
      <c r="O12921" s="4"/>
      <c r="P12921" s="4"/>
      <c r="V12921" s="4"/>
      <c r="W12921" s="4"/>
      <c r="AG12921" s="9"/>
      <c r="AT12921" s="4"/>
      <c r="AU12921" s="4"/>
      <c r="BA12921" s="4"/>
      <c r="BB12921" s="4"/>
    </row>
    <row r="12922" spans="15:54" x14ac:dyDescent="0.4">
      <c r="O12922" s="4"/>
      <c r="P12922" s="4"/>
      <c r="V12922" s="4"/>
      <c r="W12922" s="4"/>
      <c r="AG12922" s="9"/>
      <c r="AT12922" s="4"/>
      <c r="AU12922" s="4"/>
      <c r="BA12922" s="4"/>
      <c r="BB12922" s="4"/>
    </row>
    <row r="12923" spans="15:54" x14ac:dyDescent="0.4">
      <c r="O12923" s="4"/>
      <c r="P12923" s="4"/>
      <c r="V12923" s="4"/>
      <c r="W12923" s="4"/>
      <c r="AG12923" s="9"/>
      <c r="AT12923" s="4"/>
      <c r="AU12923" s="4"/>
      <c r="BA12923" s="4"/>
      <c r="BB12923" s="4"/>
    </row>
    <row r="12924" spans="15:54" x14ac:dyDescent="0.4">
      <c r="O12924" s="4"/>
      <c r="P12924" s="4"/>
      <c r="V12924" s="4"/>
      <c r="W12924" s="4"/>
      <c r="AG12924" s="9"/>
      <c r="AT12924" s="4"/>
      <c r="AU12924" s="4"/>
      <c r="BA12924" s="4"/>
      <c r="BB12924" s="4"/>
    </row>
    <row r="12925" spans="15:54" x14ac:dyDescent="0.4">
      <c r="O12925" s="4"/>
      <c r="P12925" s="4"/>
      <c r="V12925" s="4"/>
      <c r="W12925" s="4"/>
      <c r="AT12925" s="4"/>
      <c r="AU12925" s="4"/>
      <c r="BA12925" s="4"/>
      <c r="BB12925" s="4"/>
    </row>
    <row r="12926" spans="15:54" x14ac:dyDescent="0.4">
      <c r="O12926" s="4"/>
      <c r="P12926" s="4"/>
      <c r="V12926" s="4"/>
      <c r="W12926" s="4"/>
      <c r="AG12926" s="9"/>
      <c r="AT12926" s="4"/>
      <c r="AU12926" s="4"/>
      <c r="BA12926" s="4"/>
      <c r="BB12926" s="4"/>
    </row>
    <row r="12927" spans="15:54" x14ac:dyDescent="0.4">
      <c r="O12927" s="4"/>
      <c r="P12927" s="4"/>
      <c r="V12927" s="4"/>
      <c r="W12927" s="4"/>
      <c r="AG12927" s="9"/>
      <c r="AT12927" s="4"/>
      <c r="AU12927" s="4"/>
      <c r="BA12927" s="4"/>
      <c r="BB12927" s="4"/>
    </row>
    <row r="12928" spans="15:54" x14ac:dyDescent="0.4">
      <c r="O12928" s="4"/>
      <c r="P12928" s="4"/>
      <c r="V12928" s="4"/>
      <c r="W12928" s="4"/>
      <c r="AG12928" s="9"/>
      <c r="AT12928" s="4"/>
      <c r="AU12928" s="4"/>
      <c r="BA12928" s="4"/>
      <c r="BB12928" s="4"/>
    </row>
    <row r="12929" spans="15:54" x14ac:dyDescent="0.4">
      <c r="O12929" s="4"/>
      <c r="P12929" s="4"/>
      <c r="V12929" s="4"/>
      <c r="W12929" s="4"/>
      <c r="AG12929" s="9"/>
      <c r="AT12929" s="4"/>
      <c r="AU12929" s="4"/>
      <c r="BA12929" s="4"/>
      <c r="BB12929" s="4"/>
    </row>
    <row r="12930" spans="15:54" x14ac:dyDescent="0.4">
      <c r="O12930" s="4"/>
      <c r="P12930" s="4"/>
      <c r="V12930" s="4"/>
      <c r="W12930" s="4"/>
      <c r="AG12930" s="9"/>
      <c r="AT12930" s="4"/>
      <c r="AU12930" s="4"/>
      <c r="BA12930" s="4"/>
      <c r="BB12930" s="4"/>
    </row>
    <row r="12931" spans="15:54" x14ac:dyDescent="0.4">
      <c r="O12931" s="4"/>
      <c r="P12931" s="4"/>
      <c r="V12931" s="4"/>
      <c r="W12931" s="4"/>
      <c r="AG12931" s="9"/>
      <c r="AT12931" s="4"/>
      <c r="AU12931" s="4"/>
      <c r="BA12931" s="4"/>
      <c r="BB12931" s="4"/>
    </row>
    <row r="12932" spans="15:54" x14ac:dyDescent="0.4">
      <c r="O12932" s="4"/>
      <c r="P12932" s="4"/>
      <c r="V12932" s="4"/>
      <c r="W12932" s="4"/>
      <c r="AG12932" s="9"/>
      <c r="AT12932" s="4"/>
      <c r="AU12932" s="4"/>
      <c r="BA12932" s="4"/>
      <c r="BB12932" s="4"/>
    </row>
    <row r="12933" spans="15:54" x14ac:dyDescent="0.4">
      <c r="O12933" s="4"/>
      <c r="P12933" s="4"/>
      <c r="V12933" s="4"/>
      <c r="W12933" s="4"/>
      <c r="AG12933" s="9"/>
      <c r="AT12933" s="4"/>
      <c r="AU12933" s="4"/>
      <c r="BA12933" s="4"/>
      <c r="BB12933" s="4"/>
    </row>
    <row r="12934" spans="15:54" x14ac:dyDescent="0.4">
      <c r="O12934" s="4"/>
      <c r="P12934" s="4"/>
      <c r="V12934" s="4"/>
      <c r="W12934" s="4"/>
      <c r="AG12934" s="9"/>
      <c r="AT12934" s="4"/>
      <c r="AU12934" s="4"/>
      <c r="BA12934" s="4"/>
      <c r="BB12934" s="4"/>
    </row>
    <row r="12935" spans="15:54" x14ac:dyDescent="0.4">
      <c r="O12935" s="4"/>
      <c r="P12935" s="4"/>
      <c r="V12935" s="4"/>
      <c r="W12935" s="4"/>
      <c r="AG12935" s="9"/>
      <c r="AT12935" s="4"/>
      <c r="AU12935" s="4"/>
      <c r="BA12935" s="4"/>
      <c r="BB12935" s="4"/>
    </row>
    <row r="12936" spans="15:54" x14ac:dyDescent="0.4">
      <c r="O12936" s="4"/>
      <c r="P12936" s="4"/>
      <c r="V12936" s="4"/>
      <c r="W12936" s="4"/>
      <c r="AG12936" s="9"/>
      <c r="AT12936" s="4"/>
      <c r="AU12936" s="4"/>
      <c r="BA12936" s="4"/>
      <c r="BB12936" s="4"/>
    </row>
    <row r="12937" spans="15:54" x14ac:dyDescent="0.4">
      <c r="O12937" s="4"/>
      <c r="P12937" s="4"/>
      <c r="V12937" s="4"/>
      <c r="W12937" s="4"/>
      <c r="AG12937" s="9"/>
      <c r="AT12937" s="4"/>
      <c r="AU12937" s="4"/>
      <c r="BA12937" s="4"/>
      <c r="BB12937" s="4"/>
    </row>
    <row r="12938" spans="15:54" x14ac:dyDescent="0.4">
      <c r="O12938" s="4"/>
      <c r="P12938" s="4"/>
      <c r="V12938" s="4"/>
      <c r="W12938" s="4"/>
      <c r="AG12938" s="9"/>
      <c r="AT12938" s="4"/>
      <c r="AU12938" s="4"/>
      <c r="BA12938" s="4"/>
      <c r="BB12938" s="4"/>
    </row>
    <row r="12939" spans="15:54" x14ac:dyDescent="0.4">
      <c r="O12939" s="4"/>
      <c r="P12939" s="4"/>
      <c r="V12939" s="4"/>
      <c r="W12939" s="4"/>
      <c r="AG12939" s="9"/>
      <c r="AT12939" s="4"/>
      <c r="AU12939" s="4"/>
      <c r="BA12939" s="4"/>
      <c r="BB12939" s="4"/>
    </row>
    <row r="12940" spans="15:54" x14ac:dyDescent="0.4">
      <c r="O12940" s="4"/>
      <c r="P12940" s="4"/>
      <c r="V12940" s="4"/>
      <c r="W12940" s="4"/>
      <c r="AG12940" s="9"/>
      <c r="AT12940" s="4"/>
      <c r="AU12940" s="4"/>
      <c r="BA12940" s="4"/>
      <c r="BB12940" s="4"/>
    </row>
    <row r="12941" spans="15:54" x14ac:dyDescent="0.4">
      <c r="O12941" s="4"/>
      <c r="P12941" s="4"/>
      <c r="V12941" s="4"/>
      <c r="W12941" s="4"/>
      <c r="AG12941" s="9"/>
      <c r="AT12941" s="4"/>
      <c r="AU12941" s="4"/>
      <c r="BA12941" s="4"/>
      <c r="BB12941" s="4"/>
    </row>
    <row r="12942" spans="15:54" x14ac:dyDescent="0.4">
      <c r="O12942" s="4"/>
      <c r="P12942" s="4"/>
      <c r="V12942" s="4"/>
      <c r="W12942" s="4"/>
      <c r="AG12942" s="9"/>
      <c r="AT12942" s="4"/>
      <c r="AU12942" s="4"/>
      <c r="BA12942" s="4"/>
      <c r="BB12942" s="4"/>
    </row>
    <row r="12943" spans="15:54" x14ac:dyDescent="0.4">
      <c r="O12943" s="4"/>
      <c r="P12943" s="4"/>
      <c r="V12943" s="4"/>
      <c r="W12943" s="4"/>
      <c r="AG12943" s="9"/>
      <c r="AT12943" s="4"/>
      <c r="AU12943" s="4"/>
      <c r="BA12943" s="4"/>
      <c r="BB12943" s="4"/>
    </row>
    <row r="12944" spans="15:54" x14ac:dyDescent="0.4">
      <c r="O12944" s="4"/>
      <c r="P12944" s="4"/>
      <c r="V12944" s="4"/>
      <c r="W12944" s="4"/>
      <c r="AG12944" s="9"/>
      <c r="AT12944" s="4"/>
      <c r="AU12944" s="4"/>
      <c r="BA12944" s="4"/>
      <c r="BB12944" s="4"/>
    </row>
    <row r="12945" spans="15:54" x14ac:dyDescent="0.4">
      <c r="O12945" s="4"/>
      <c r="P12945" s="4"/>
      <c r="V12945" s="4"/>
      <c r="W12945" s="4"/>
      <c r="AG12945" s="9"/>
      <c r="AT12945" s="4"/>
      <c r="AU12945" s="4"/>
      <c r="BA12945" s="4"/>
      <c r="BB12945" s="4"/>
    </row>
    <row r="12946" spans="15:54" x14ac:dyDescent="0.4">
      <c r="O12946" s="4"/>
      <c r="P12946" s="4"/>
      <c r="V12946" s="4"/>
      <c r="W12946" s="4"/>
      <c r="AG12946" s="9"/>
      <c r="AT12946" s="4"/>
      <c r="AU12946" s="4"/>
      <c r="BA12946" s="4"/>
      <c r="BB12946" s="4"/>
    </row>
    <row r="12947" spans="15:54" x14ac:dyDescent="0.4">
      <c r="O12947" s="4"/>
      <c r="P12947" s="4"/>
      <c r="V12947" s="4"/>
      <c r="W12947" s="4"/>
      <c r="AG12947" s="9"/>
      <c r="AT12947" s="4"/>
      <c r="AU12947" s="4"/>
      <c r="BA12947" s="4"/>
      <c r="BB12947" s="4"/>
    </row>
    <row r="12948" spans="15:54" x14ac:dyDescent="0.4">
      <c r="O12948" s="4"/>
      <c r="P12948" s="4"/>
      <c r="V12948" s="4"/>
      <c r="W12948" s="4"/>
      <c r="AG12948" s="9"/>
      <c r="AT12948" s="4"/>
      <c r="AU12948" s="4"/>
      <c r="BA12948" s="4"/>
      <c r="BB12948" s="4"/>
    </row>
    <row r="12949" spans="15:54" x14ac:dyDescent="0.4">
      <c r="O12949" s="4"/>
      <c r="P12949" s="4"/>
      <c r="V12949" s="4"/>
      <c r="W12949" s="4"/>
      <c r="AG12949" s="9"/>
      <c r="AT12949" s="4"/>
      <c r="AU12949" s="4"/>
      <c r="BA12949" s="4"/>
      <c r="BB12949" s="4"/>
    </row>
    <row r="12950" spans="15:54" x14ac:dyDescent="0.4">
      <c r="O12950" s="4"/>
      <c r="P12950" s="4"/>
      <c r="V12950" s="4"/>
      <c r="W12950" s="4"/>
      <c r="AG12950" s="9"/>
      <c r="AT12950" s="4"/>
      <c r="AU12950" s="4"/>
      <c r="BA12950" s="4"/>
      <c r="BB12950" s="4"/>
    </row>
    <row r="12951" spans="15:54" x14ac:dyDescent="0.4">
      <c r="O12951" s="4"/>
      <c r="P12951" s="4"/>
      <c r="V12951" s="4"/>
      <c r="W12951" s="4"/>
      <c r="AG12951" s="9"/>
      <c r="AT12951" s="4"/>
      <c r="AU12951" s="4"/>
      <c r="BA12951" s="4"/>
      <c r="BB12951" s="4"/>
    </row>
    <row r="12952" spans="15:54" x14ac:dyDescent="0.4">
      <c r="O12952" s="4"/>
      <c r="P12952" s="4"/>
      <c r="V12952" s="4"/>
      <c r="W12952" s="4"/>
      <c r="AG12952" s="9"/>
      <c r="AT12952" s="4"/>
      <c r="AU12952" s="4"/>
      <c r="BA12952" s="4"/>
      <c r="BB12952" s="4"/>
    </row>
    <row r="12953" spans="15:54" x14ac:dyDescent="0.4">
      <c r="O12953" s="4"/>
      <c r="P12953" s="4"/>
      <c r="V12953" s="4"/>
      <c r="W12953" s="4"/>
      <c r="AG12953" s="9"/>
      <c r="AT12953" s="4"/>
      <c r="AU12953" s="4"/>
      <c r="BA12953" s="4"/>
      <c r="BB12953" s="4"/>
    </row>
    <row r="12954" spans="15:54" x14ac:dyDescent="0.4">
      <c r="O12954" s="4"/>
      <c r="P12954" s="4"/>
      <c r="V12954" s="4"/>
      <c r="W12954" s="4"/>
      <c r="AG12954" s="9"/>
      <c r="AT12954" s="4"/>
      <c r="AU12954" s="4"/>
      <c r="BA12954" s="4"/>
      <c r="BB12954" s="4"/>
    </row>
    <row r="12955" spans="15:54" x14ac:dyDescent="0.4">
      <c r="O12955" s="4"/>
      <c r="P12955" s="4"/>
      <c r="V12955" s="4"/>
      <c r="W12955" s="4"/>
      <c r="AG12955" s="9"/>
      <c r="AT12955" s="4"/>
      <c r="AU12955" s="4"/>
      <c r="BA12955" s="4"/>
      <c r="BB12955" s="4"/>
    </row>
    <row r="12956" spans="15:54" x14ac:dyDescent="0.4">
      <c r="O12956" s="4"/>
      <c r="P12956" s="4"/>
      <c r="V12956" s="4"/>
      <c r="W12956" s="4"/>
      <c r="AG12956" s="9"/>
      <c r="AT12956" s="4"/>
      <c r="AU12956" s="4"/>
      <c r="BA12956" s="4"/>
      <c r="BB12956" s="4"/>
    </row>
    <row r="12957" spans="15:54" x14ac:dyDescent="0.4">
      <c r="O12957" s="4"/>
      <c r="P12957" s="4"/>
      <c r="V12957" s="4"/>
      <c r="W12957" s="4"/>
      <c r="AG12957" s="9"/>
      <c r="AT12957" s="4"/>
      <c r="AU12957" s="4"/>
      <c r="BA12957" s="4"/>
      <c r="BB12957" s="4"/>
    </row>
    <row r="12958" spans="15:54" x14ac:dyDescent="0.4">
      <c r="O12958" s="4"/>
      <c r="P12958" s="4"/>
      <c r="V12958" s="4"/>
      <c r="W12958" s="4"/>
      <c r="AG12958" s="9"/>
      <c r="AT12958" s="4"/>
      <c r="AU12958" s="4"/>
      <c r="BA12958" s="4"/>
      <c r="BB12958" s="4"/>
    </row>
    <row r="12959" spans="15:54" x14ac:dyDescent="0.4">
      <c r="O12959" s="4"/>
      <c r="P12959" s="4"/>
      <c r="V12959" s="4"/>
      <c r="W12959" s="4"/>
      <c r="AG12959" s="9"/>
      <c r="AT12959" s="4"/>
      <c r="AU12959" s="4"/>
      <c r="BA12959" s="4"/>
      <c r="BB12959" s="4"/>
    </row>
    <row r="12960" spans="15:54" x14ac:dyDescent="0.4">
      <c r="O12960" s="4"/>
      <c r="P12960" s="4"/>
      <c r="V12960" s="4"/>
      <c r="W12960" s="4"/>
      <c r="AG12960" s="9"/>
      <c r="AT12960" s="4"/>
      <c r="AU12960" s="4"/>
      <c r="BA12960" s="4"/>
      <c r="BB12960" s="4"/>
    </row>
    <row r="12961" spans="15:54" x14ac:dyDescent="0.4">
      <c r="O12961" s="4"/>
      <c r="P12961" s="4"/>
      <c r="V12961" s="4"/>
      <c r="W12961" s="4"/>
      <c r="AG12961" s="9"/>
      <c r="AT12961" s="4"/>
      <c r="AU12961" s="4"/>
      <c r="BA12961" s="4"/>
      <c r="BB12961" s="4"/>
    </row>
    <row r="12962" spans="15:54" x14ac:dyDescent="0.4">
      <c r="O12962" s="4"/>
      <c r="P12962" s="4"/>
      <c r="V12962" s="4"/>
      <c r="W12962" s="4"/>
      <c r="AG12962" s="9"/>
      <c r="AT12962" s="4"/>
      <c r="AU12962" s="4"/>
      <c r="BA12962" s="4"/>
      <c r="BB12962" s="4"/>
    </row>
    <row r="12963" spans="15:54" x14ac:dyDescent="0.4">
      <c r="O12963" s="4"/>
      <c r="P12963" s="4"/>
      <c r="V12963" s="4"/>
      <c r="W12963" s="4"/>
      <c r="AG12963" s="9"/>
      <c r="AT12963" s="4"/>
      <c r="AU12963" s="4"/>
      <c r="BA12963" s="4"/>
      <c r="BB12963" s="4"/>
    </row>
    <row r="12964" spans="15:54" x14ac:dyDescent="0.4">
      <c r="O12964" s="4"/>
      <c r="P12964" s="4"/>
      <c r="V12964" s="4"/>
      <c r="W12964" s="4"/>
      <c r="AG12964" s="9"/>
      <c r="AT12964" s="4"/>
      <c r="AU12964" s="4"/>
      <c r="BA12964" s="4"/>
      <c r="BB12964" s="4"/>
    </row>
    <row r="12965" spans="15:54" x14ac:dyDescent="0.4">
      <c r="O12965" s="4"/>
      <c r="P12965" s="4"/>
      <c r="V12965" s="4"/>
      <c r="W12965" s="4"/>
      <c r="AG12965" s="9"/>
      <c r="AT12965" s="4"/>
      <c r="AU12965" s="4"/>
      <c r="BA12965" s="4"/>
      <c r="BB12965" s="4"/>
    </row>
    <row r="12966" spans="15:54" x14ac:dyDescent="0.4">
      <c r="O12966" s="4"/>
      <c r="P12966" s="4"/>
      <c r="V12966" s="4"/>
      <c r="W12966" s="4"/>
      <c r="AG12966" s="9"/>
      <c r="AT12966" s="4"/>
      <c r="AU12966" s="4"/>
      <c r="BA12966" s="4"/>
      <c r="BB12966" s="4"/>
    </row>
    <row r="12967" spans="15:54" x14ac:dyDescent="0.4">
      <c r="O12967" s="4"/>
      <c r="P12967" s="4"/>
      <c r="V12967" s="4"/>
      <c r="W12967" s="4"/>
      <c r="AG12967" s="9"/>
      <c r="AT12967" s="4"/>
      <c r="AU12967" s="4"/>
      <c r="BA12967" s="4"/>
      <c r="BB12967" s="4"/>
    </row>
    <row r="12968" spans="15:54" x14ac:dyDescent="0.4">
      <c r="O12968" s="4"/>
      <c r="P12968" s="4"/>
      <c r="V12968" s="4"/>
      <c r="W12968" s="4"/>
      <c r="AG12968" s="9"/>
      <c r="AT12968" s="4"/>
      <c r="AU12968" s="4"/>
      <c r="BA12968" s="4"/>
      <c r="BB12968" s="4"/>
    </row>
    <row r="12969" spans="15:54" x14ac:dyDescent="0.4">
      <c r="O12969" s="4"/>
      <c r="P12969" s="4"/>
      <c r="V12969" s="4"/>
      <c r="W12969" s="4"/>
      <c r="AG12969" s="9"/>
      <c r="AT12969" s="4"/>
      <c r="AU12969" s="4"/>
      <c r="BA12969" s="4"/>
      <c r="BB12969" s="4"/>
    </row>
    <row r="12970" spans="15:54" x14ac:dyDescent="0.4">
      <c r="O12970" s="4"/>
      <c r="P12970" s="4"/>
      <c r="V12970" s="4"/>
      <c r="W12970" s="4"/>
      <c r="AG12970" s="9"/>
      <c r="AT12970" s="4"/>
      <c r="AU12970" s="4"/>
      <c r="BA12970" s="4"/>
      <c r="BB12970" s="4"/>
    </row>
    <row r="12971" spans="15:54" x14ac:dyDescent="0.4">
      <c r="O12971" s="4"/>
      <c r="P12971" s="4"/>
      <c r="V12971" s="4"/>
      <c r="W12971" s="4"/>
      <c r="AG12971" s="9"/>
      <c r="AT12971" s="4"/>
      <c r="AU12971" s="4"/>
      <c r="BA12971" s="4"/>
      <c r="BB12971" s="4"/>
    </row>
    <row r="12972" spans="15:54" x14ac:dyDescent="0.4">
      <c r="O12972" s="4"/>
      <c r="P12972" s="4"/>
      <c r="V12972" s="4"/>
      <c r="W12972" s="4"/>
      <c r="AG12972" s="9"/>
      <c r="AT12972" s="4"/>
      <c r="AU12972" s="4"/>
      <c r="BA12972" s="4"/>
      <c r="BB12972" s="4"/>
    </row>
    <row r="12973" spans="15:54" x14ac:dyDescent="0.4">
      <c r="O12973" s="4"/>
      <c r="P12973" s="4"/>
      <c r="V12973" s="4"/>
      <c r="W12973" s="4"/>
      <c r="AG12973" s="9"/>
      <c r="AT12973" s="4"/>
      <c r="AU12973" s="4"/>
      <c r="BA12973" s="4"/>
      <c r="BB12973" s="4"/>
    </row>
    <row r="12974" spans="15:54" x14ac:dyDescent="0.4">
      <c r="O12974" s="4"/>
      <c r="P12974" s="4"/>
      <c r="V12974" s="4"/>
      <c r="W12974" s="4"/>
      <c r="AG12974" s="9"/>
      <c r="AT12974" s="4"/>
      <c r="AU12974" s="4"/>
      <c r="BA12974" s="4"/>
      <c r="BB12974" s="4"/>
    </row>
    <row r="12975" spans="15:54" x14ac:dyDescent="0.4">
      <c r="O12975" s="4"/>
      <c r="P12975" s="4"/>
      <c r="V12975" s="4"/>
      <c r="W12975" s="4"/>
      <c r="AG12975" s="9"/>
      <c r="AT12975" s="4"/>
      <c r="AU12975" s="4"/>
      <c r="BA12975" s="4"/>
      <c r="BB12975" s="4"/>
    </row>
    <row r="12976" spans="15:54" x14ac:dyDescent="0.4">
      <c r="O12976" s="4"/>
      <c r="P12976" s="4"/>
      <c r="V12976" s="4"/>
      <c r="W12976" s="4"/>
      <c r="AG12976" s="9"/>
      <c r="AT12976" s="4"/>
      <c r="AU12976" s="4"/>
      <c r="BA12976" s="4"/>
      <c r="BB12976" s="4"/>
    </row>
    <row r="12977" spans="15:54" x14ac:dyDescent="0.4">
      <c r="O12977" s="4"/>
      <c r="P12977" s="4"/>
      <c r="V12977" s="4"/>
      <c r="W12977" s="4"/>
      <c r="AG12977" s="9"/>
      <c r="AT12977" s="4"/>
      <c r="AU12977" s="4"/>
      <c r="BA12977" s="4"/>
      <c r="BB12977" s="4"/>
    </row>
    <row r="12978" spans="15:54" x14ac:dyDescent="0.4">
      <c r="O12978" s="4"/>
      <c r="P12978" s="4"/>
      <c r="V12978" s="4"/>
      <c r="W12978" s="4"/>
      <c r="AG12978" s="9"/>
      <c r="AT12978" s="4"/>
      <c r="AU12978" s="4"/>
      <c r="BA12978" s="4"/>
      <c r="BB12978" s="4"/>
    </row>
    <row r="12979" spans="15:54" x14ac:dyDescent="0.4">
      <c r="O12979" s="4"/>
      <c r="P12979" s="4"/>
      <c r="V12979" s="4"/>
      <c r="W12979" s="4"/>
      <c r="AG12979" s="9"/>
      <c r="AT12979" s="4"/>
      <c r="AU12979" s="4"/>
      <c r="BA12979" s="4"/>
      <c r="BB12979" s="4"/>
    </row>
    <row r="12980" spans="15:54" x14ac:dyDescent="0.4">
      <c r="O12980" s="4"/>
      <c r="P12980" s="4"/>
      <c r="V12980" s="4"/>
      <c r="W12980" s="4"/>
      <c r="AG12980" s="9"/>
      <c r="AT12980" s="4"/>
      <c r="AU12980" s="4"/>
      <c r="BA12980" s="4"/>
      <c r="BB12980" s="4"/>
    </row>
    <row r="12981" spans="15:54" x14ac:dyDescent="0.4">
      <c r="O12981" s="4"/>
      <c r="P12981" s="4"/>
      <c r="V12981" s="4"/>
      <c r="W12981" s="4"/>
      <c r="AG12981" s="9"/>
      <c r="AT12981" s="4"/>
      <c r="AU12981" s="4"/>
      <c r="BA12981" s="4"/>
      <c r="BB12981" s="4"/>
    </row>
    <row r="12982" spans="15:54" x14ac:dyDescent="0.4">
      <c r="O12982" s="4"/>
      <c r="P12982" s="4"/>
      <c r="V12982" s="4"/>
      <c r="W12982" s="4"/>
      <c r="AG12982" s="9"/>
      <c r="AT12982" s="4"/>
      <c r="AU12982" s="4"/>
      <c r="BA12982" s="4"/>
      <c r="BB12982" s="4"/>
    </row>
    <row r="12983" spans="15:54" x14ac:dyDescent="0.4">
      <c r="O12983" s="4"/>
      <c r="P12983" s="4"/>
      <c r="V12983" s="4"/>
      <c r="W12983" s="4"/>
      <c r="AG12983" s="9"/>
      <c r="AT12983" s="4"/>
      <c r="AU12983" s="4"/>
      <c r="BA12983" s="4"/>
      <c r="BB12983" s="4"/>
    </row>
    <row r="12984" spans="15:54" x14ac:dyDescent="0.4">
      <c r="O12984" s="4"/>
      <c r="P12984" s="4"/>
      <c r="V12984" s="4"/>
      <c r="W12984" s="4"/>
      <c r="AG12984" s="9"/>
      <c r="AT12984" s="4"/>
      <c r="AU12984" s="4"/>
      <c r="BA12984" s="4"/>
      <c r="BB12984" s="4"/>
    </row>
    <row r="12985" spans="15:54" x14ac:dyDescent="0.4">
      <c r="O12985" s="4"/>
      <c r="P12985" s="4"/>
      <c r="V12985" s="4"/>
      <c r="W12985" s="4"/>
      <c r="AG12985" s="9"/>
      <c r="AT12985" s="4"/>
      <c r="AU12985" s="4"/>
      <c r="BA12985" s="4"/>
      <c r="BB12985" s="4"/>
    </row>
    <row r="12986" spans="15:54" x14ac:dyDescent="0.4">
      <c r="O12986" s="4"/>
      <c r="P12986" s="4"/>
      <c r="V12986" s="4"/>
      <c r="W12986" s="4"/>
      <c r="AT12986" s="4"/>
      <c r="AU12986" s="4"/>
      <c r="BA12986" s="4"/>
      <c r="BB12986" s="4"/>
    </row>
    <row r="12987" spans="15:54" x14ac:dyDescent="0.4">
      <c r="O12987" s="4"/>
      <c r="P12987" s="4"/>
      <c r="V12987" s="4"/>
      <c r="W12987" s="4"/>
      <c r="AG12987" s="9"/>
      <c r="AT12987" s="4"/>
      <c r="AU12987" s="4"/>
      <c r="BA12987" s="4"/>
      <c r="BB12987" s="4"/>
    </row>
    <row r="12988" spans="15:54" x14ac:dyDescent="0.4">
      <c r="O12988" s="4"/>
      <c r="P12988" s="4"/>
      <c r="V12988" s="4"/>
      <c r="W12988" s="4"/>
      <c r="AG12988" s="9"/>
      <c r="AT12988" s="4"/>
      <c r="AU12988" s="4"/>
      <c r="BA12988" s="4"/>
      <c r="BB12988" s="4"/>
    </row>
    <row r="12989" spans="15:54" x14ac:dyDescent="0.4">
      <c r="O12989" s="4"/>
      <c r="P12989" s="4"/>
      <c r="V12989" s="4"/>
      <c r="W12989" s="4"/>
      <c r="AG12989" s="9"/>
      <c r="AT12989" s="4"/>
      <c r="AU12989" s="4"/>
      <c r="BA12989" s="4"/>
      <c r="BB12989" s="4"/>
    </row>
    <row r="12990" spans="15:54" x14ac:dyDescent="0.4">
      <c r="O12990" s="4"/>
      <c r="P12990" s="4"/>
      <c r="V12990" s="4"/>
      <c r="W12990" s="4"/>
      <c r="AG12990" s="9"/>
      <c r="AT12990" s="4"/>
      <c r="AU12990" s="4"/>
      <c r="BA12990" s="4"/>
      <c r="BB12990" s="4"/>
    </row>
    <row r="12991" spans="15:54" x14ac:dyDescent="0.4">
      <c r="O12991" s="4"/>
      <c r="P12991" s="4"/>
      <c r="V12991" s="4"/>
      <c r="W12991" s="4"/>
      <c r="AG12991" s="9"/>
      <c r="AT12991" s="4"/>
      <c r="AU12991" s="4"/>
      <c r="BA12991" s="4"/>
      <c r="BB12991" s="4"/>
    </row>
    <row r="12992" spans="15:54" x14ac:dyDescent="0.4">
      <c r="O12992" s="4"/>
      <c r="P12992" s="4"/>
      <c r="V12992" s="4"/>
      <c r="W12992" s="4"/>
      <c r="AG12992" s="9"/>
      <c r="AT12992" s="4"/>
      <c r="AU12992" s="4"/>
      <c r="BA12992" s="4"/>
      <c r="BB12992" s="4"/>
    </row>
    <row r="12993" spans="15:54" x14ac:dyDescent="0.4">
      <c r="O12993" s="4"/>
      <c r="P12993" s="4"/>
      <c r="V12993" s="4"/>
      <c r="W12993" s="4"/>
      <c r="AG12993" s="9"/>
      <c r="AT12993" s="4"/>
      <c r="AU12993" s="4"/>
      <c r="BA12993" s="4"/>
      <c r="BB12993" s="4"/>
    </row>
    <row r="12994" spans="15:54" x14ac:dyDescent="0.4">
      <c r="O12994" s="4"/>
      <c r="P12994" s="4"/>
      <c r="V12994" s="4"/>
      <c r="W12994" s="4"/>
      <c r="AG12994" s="9"/>
      <c r="AT12994" s="4"/>
      <c r="AU12994" s="4"/>
      <c r="BA12994" s="4"/>
      <c r="BB12994" s="4"/>
    </row>
    <row r="12995" spans="15:54" x14ac:dyDescent="0.4">
      <c r="O12995" s="4"/>
      <c r="P12995" s="4"/>
      <c r="V12995" s="4"/>
      <c r="W12995" s="4"/>
      <c r="AG12995" s="9"/>
      <c r="AT12995" s="4"/>
      <c r="AU12995" s="4"/>
      <c r="BA12995" s="4"/>
      <c r="BB12995" s="4"/>
    </row>
    <row r="12996" spans="15:54" x14ac:dyDescent="0.4">
      <c r="O12996" s="4"/>
      <c r="P12996" s="4"/>
      <c r="V12996" s="4"/>
      <c r="W12996" s="4"/>
      <c r="AG12996" s="9"/>
      <c r="AT12996" s="4"/>
      <c r="AU12996" s="4"/>
      <c r="BA12996" s="4"/>
      <c r="BB12996" s="4"/>
    </row>
    <row r="12997" spans="15:54" x14ac:dyDescent="0.4">
      <c r="O12997" s="4"/>
      <c r="P12997" s="4"/>
      <c r="V12997" s="4"/>
      <c r="W12997" s="4"/>
      <c r="AG12997" s="9"/>
      <c r="AT12997" s="4"/>
      <c r="AU12997" s="4"/>
      <c r="BA12997" s="4"/>
      <c r="BB12997" s="4"/>
    </row>
    <row r="12998" spans="15:54" x14ac:dyDescent="0.4">
      <c r="O12998" s="4"/>
      <c r="P12998" s="4"/>
      <c r="V12998" s="4"/>
      <c r="W12998" s="4"/>
      <c r="AG12998" s="9"/>
      <c r="AT12998" s="4"/>
      <c r="AU12998" s="4"/>
      <c r="BA12998" s="4"/>
      <c r="BB12998" s="4"/>
    </row>
    <row r="12999" spans="15:54" x14ac:dyDescent="0.4">
      <c r="O12999" s="4"/>
      <c r="P12999" s="4"/>
      <c r="V12999" s="4"/>
      <c r="W12999" s="4"/>
      <c r="AG12999" s="9"/>
      <c r="AT12999" s="4"/>
      <c r="AU12999" s="4"/>
      <c r="BA12999" s="4"/>
      <c r="BB12999" s="4"/>
    </row>
    <row r="13000" spans="15:54" x14ac:dyDescent="0.4">
      <c r="O13000" s="4"/>
      <c r="P13000" s="4"/>
      <c r="V13000" s="4"/>
      <c r="W13000" s="4"/>
      <c r="AG13000" s="9"/>
      <c r="AT13000" s="4"/>
      <c r="AU13000" s="4"/>
      <c r="BA13000" s="4"/>
      <c r="BB13000" s="4"/>
    </row>
    <row r="13001" spans="15:54" x14ac:dyDescent="0.4">
      <c r="O13001" s="4"/>
      <c r="P13001" s="4"/>
      <c r="V13001" s="4"/>
      <c r="W13001" s="4"/>
      <c r="AG13001" s="9"/>
      <c r="AT13001" s="4"/>
      <c r="AU13001" s="4"/>
      <c r="BA13001" s="4"/>
      <c r="BB13001" s="4"/>
    </row>
    <row r="13002" spans="15:54" x14ac:dyDescent="0.4">
      <c r="O13002" s="4"/>
      <c r="P13002" s="4"/>
      <c r="V13002" s="4"/>
      <c r="W13002" s="4"/>
      <c r="AG13002" s="9"/>
      <c r="AT13002" s="4"/>
      <c r="AU13002" s="4"/>
      <c r="BA13002" s="4"/>
      <c r="BB13002" s="4"/>
    </row>
    <row r="13003" spans="15:54" x14ac:dyDescent="0.4">
      <c r="O13003" s="4"/>
      <c r="P13003" s="4"/>
      <c r="V13003" s="4"/>
      <c r="W13003" s="4"/>
      <c r="AG13003" s="9"/>
      <c r="AT13003" s="4"/>
      <c r="AU13003" s="4"/>
      <c r="BA13003" s="4"/>
      <c r="BB13003" s="4"/>
    </row>
    <row r="13004" spans="15:54" x14ac:dyDescent="0.4">
      <c r="O13004" s="4"/>
      <c r="P13004" s="4"/>
      <c r="V13004" s="4"/>
      <c r="W13004" s="4"/>
      <c r="AG13004" s="9"/>
      <c r="AT13004" s="4"/>
      <c r="AU13004" s="4"/>
      <c r="BA13004" s="4"/>
      <c r="BB13004" s="4"/>
    </row>
    <row r="13005" spans="15:54" x14ac:dyDescent="0.4">
      <c r="O13005" s="4"/>
      <c r="P13005" s="4"/>
      <c r="V13005" s="4"/>
      <c r="W13005" s="4"/>
      <c r="AG13005" s="9"/>
      <c r="AT13005" s="4"/>
      <c r="AU13005" s="4"/>
      <c r="BA13005" s="4"/>
      <c r="BB13005" s="4"/>
    </row>
    <row r="13006" spans="15:54" x14ac:dyDescent="0.4">
      <c r="O13006" s="4"/>
      <c r="P13006" s="4"/>
      <c r="V13006" s="4"/>
      <c r="W13006" s="4"/>
      <c r="AT13006" s="4"/>
      <c r="AU13006" s="4"/>
      <c r="BA13006" s="4"/>
      <c r="BB13006" s="4"/>
    </row>
    <row r="13007" spans="15:54" x14ac:dyDescent="0.4">
      <c r="O13007" s="4"/>
      <c r="P13007" s="4"/>
      <c r="V13007" s="4"/>
      <c r="W13007" s="4"/>
      <c r="AG13007" s="9"/>
      <c r="AT13007" s="4"/>
      <c r="AU13007" s="4"/>
      <c r="BA13007" s="4"/>
      <c r="BB13007" s="4"/>
    </row>
    <row r="13008" spans="15:54" x14ac:dyDescent="0.4">
      <c r="O13008" s="4"/>
      <c r="P13008" s="4"/>
      <c r="V13008" s="4"/>
      <c r="W13008" s="4"/>
      <c r="AG13008" s="9"/>
      <c r="AT13008" s="4"/>
      <c r="AU13008" s="4"/>
      <c r="BA13008" s="4"/>
      <c r="BB13008" s="4"/>
    </row>
    <row r="13009" spans="15:54" x14ac:dyDescent="0.4">
      <c r="O13009" s="4"/>
      <c r="P13009" s="4"/>
      <c r="V13009" s="4"/>
      <c r="W13009" s="4"/>
      <c r="AG13009" s="9"/>
      <c r="AT13009" s="4"/>
      <c r="AU13009" s="4"/>
      <c r="BA13009" s="4"/>
      <c r="BB13009" s="4"/>
    </row>
    <row r="13010" spans="15:54" x14ac:dyDescent="0.4">
      <c r="O13010" s="4"/>
      <c r="P13010" s="4"/>
      <c r="V13010" s="4"/>
      <c r="W13010" s="4"/>
      <c r="AG13010" s="9"/>
      <c r="AT13010" s="4"/>
      <c r="AU13010" s="4"/>
      <c r="BA13010" s="4"/>
      <c r="BB13010" s="4"/>
    </row>
    <row r="13011" spans="15:54" x14ac:dyDescent="0.4">
      <c r="O13011" s="4"/>
      <c r="P13011" s="4"/>
      <c r="V13011" s="4"/>
      <c r="W13011" s="4"/>
      <c r="AG13011" s="9"/>
      <c r="AT13011" s="4"/>
      <c r="AU13011" s="4"/>
      <c r="BA13011" s="4"/>
      <c r="BB13011" s="4"/>
    </row>
    <row r="13012" spans="15:54" x14ac:dyDescent="0.4">
      <c r="O13012" s="4"/>
      <c r="P13012" s="4"/>
      <c r="V13012" s="4"/>
      <c r="W13012" s="4"/>
      <c r="AG13012" s="9"/>
      <c r="AT13012" s="4"/>
      <c r="AU13012" s="4"/>
      <c r="BA13012" s="4"/>
      <c r="BB13012" s="4"/>
    </row>
    <row r="13013" spans="15:54" x14ac:dyDescent="0.4">
      <c r="O13013" s="4"/>
      <c r="P13013" s="4"/>
      <c r="V13013" s="4"/>
      <c r="W13013" s="4"/>
      <c r="AG13013" s="9"/>
      <c r="AT13013" s="4"/>
      <c r="AU13013" s="4"/>
      <c r="BA13013" s="4"/>
      <c r="BB13013" s="4"/>
    </row>
    <row r="13014" spans="15:54" x14ac:dyDescent="0.4">
      <c r="O13014" s="4"/>
      <c r="P13014" s="4"/>
      <c r="V13014" s="4"/>
      <c r="W13014" s="4"/>
      <c r="AG13014" s="9"/>
      <c r="AT13014" s="4"/>
      <c r="AU13014" s="4"/>
      <c r="BA13014" s="4"/>
      <c r="BB13014" s="4"/>
    </row>
    <row r="13015" spans="15:54" x14ac:dyDescent="0.4">
      <c r="O13015" s="4"/>
      <c r="P13015" s="4"/>
      <c r="V13015" s="4"/>
      <c r="W13015" s="4"/>
      <c r="AG13015" s="9"/>
      <c r="AT13015" s="4"/>
      <c r="AU13015" s="4"/>
      <c r="BA13015" s="4"/>
      <c r="BB13015" s="4"/>
    </row>
    <row r="13016" spans="15:54" x14ac:dyDescent="0.4">
      <c r="O13016" s="4"/>
      <c r="P13016" s="4"/>
      <c r="V13016" s="4"/>
      <c r="W13016" s="4"/>
      <c r="AG13016" s="9"/>
      <c r="AT13016" s="4"/>
      <c r="AU13016" s="4"/>
      <c r="BA13016" s="4"/>
      <c r="BB13016" s="4"/>
    </row>
    <row r="13017" spans="15:54" x14ac:dyDescent="0.4">
      <c r="O13017" s="4"/>
      <c r="P13017" s="4"/>
      <c r="V13017" s="4"/>
      <c r="W13017" s="4"/>
      <c r="AG13017" s="9"/>
      <c r="AT13017" s="4"/>
      <c r="AU13017" s="4"/>
      <c r="BA13017" s="4"/>
      <c r="BB13017" s="4"/>
    </row>
    <row r="13018" spans="15:54" x14ac:dyDescent="0.4">
      <c r="O13018" s="4"/>
      <c r="P13018" s="4"/>
      <c r="V13018" s="4"/>
      <c r="W13018" s="4"/>
      <c r="AG13018" s="9"/>
      <c r="AT13018" s="4"/>
      <c r="AU13018" s="4"/>
      <c r="BA13018" s="4"/>
      <c r="BB13018" s="4"/>
    </row>
    <row r="13019" spans="15:54" x14ac:dyDescent="0.4">
      <c r="O13019" s="4"/>
      <c r="P13019" s="4"/>
      <c r="V13019" s="4"/>
      <c r="W13019" s="4"/>
      <c r="AG13019" s="9"/>
      <c r="AT13019" s="4"/>
      <c r="AU13019" s="4"/>
      <c r="BA13019" s="4"/>
      <c r="BB13019" s="4"/>
    </row>
    <row r="13020" spans="15:54" x14ac:dyDescent="0.4">
      <c r="O13020" s="4"/>
      <c r="P13020" s="4"/>
      <c r="V13020" s="4"/>
      <c r="W13020" s="4"/>
      <c r="AG13020" s="9"/>
      <c r="AT13020" s="4"/>
      <c r="AU13020" s="4"/>
      <c r="BA13020" s="4"/>
      <c r="BB13020" s="4"/>
    </row>
    <row r="13021" spans="15:54" x14ac:dyDescent="0.4">
      <c r="O13021" s="4"/>
      <c r="P13021" s="4"/>
      <c r="V13021" s="4"/>
      <c r="W13021" s="4"/>
      <c r="AG13021" s="9"/>
      <c r="AT13021" s="4"/>
      <c r="AU13021" s="4"/>
      <c r="BA13021" s="4"/>
      <c r="BB13021" s="4"/>
    </row>
    <row r="13022" spans="15:54" x14ac:dyDescent="0.4">
      <c r="O13022" s="4"/>
      <c r="P13022" s="4"/>
      <c r="V13022" s="4"/>
      <c r="W13022" s="4"/>
      <c r="AG13022" s="9"/>
      <c r="AT13022" s="4"/>
      <c r="AU13022" s="4"/>
      <c r="BA13022" s="4"/>
      <c r="BB13022" s="4"/>
    </row>
    <row r="13023" spans="15:54" x14ac:dyDescent="0.4">
      <c r="O13023" s="4"/>
      <c r="P13023" s="4"/>
      <c r="V13023" s="4"/>
      <c r="W13023" s="4"/>
      <c r="AG13023" s="9"/>
      <c r="AT13023" s="4"/>
      <c r="AU13023" s="4"/>
      <c r="BA13023" s="4"/>
      <c r="BB13023" s="4"/>
    </row>
    <row r="13024" spans="15:54" x14ac:dyDescent="0.4">
      <c r="O13024" s="4"/>
      <c r="P13024" s="4"/>
      <c r="V13024" s="4"/>
      <c r="W13024" s="4"/>
      <c r="AG13024" s="9"/>
      <c r="AT13024" s="4"/>
      <c r="AU13024" s="4"/>
      <c r="BA13024" s="4"/>
      <c r="BB13024" s="4"/>
    </row>
    <row r="13025" spans="15:54" x14ac:dyDescent="0.4">
      <c r="O13025" s="4"/>
      <c r="P13025" s="4"/>
      <c r="V13025" s="4"/>
      <c r="W13025" s="4"/>
      <c r="AG13025" s="9"/>
      <c r="AT13025" s="4"/>
      <c r="AU13025" s="4"/>
      <c r="BA13025" s="4"/>
      <c r="BB13025" s="4"/>
    </row>
    <row r="13026" spans="15:54" x14ac:dyDescent="0.4">
      <c r="O13026" s="4"/>
      <c r="P13026" s="4"/>
      <c r="V13026" s="4"/>
      <c r="W13026" s="4"/>
      <c r="AG13026" s="9"/>
      <c r="AT13026" s="4"/>
      <c r="AU13026" s="4"/>
      <c r="BA13026" s="4"/>
      <c r="BB13026" s="4"/>
    </row>
    <row r="13027" spans="15:54" x14ac:dyDescent="0.4">
      <c r="O13027" s="4"/>
      <c r="P13027" s="4"/>
      <c r="V13027" s="4"/>
      <c r="W13027" s="4"/>
      <c r="AG13027" s="9"/>
      <c r="AT13027" s="4"/>
      <c r="AU13027" s="4"/>
      <c r="BA13027" s="4"/>
      <c r="BB13027" s="4"/>
    </row>
    <row r="13028" spans="15:54" x14ac:dyDescent="0.4">
      <c r="O13028" s="4"/>
      <c r="P13028" s="4"/>
      <c r="V13028" s="4"/>
      <c r="W13028" s="4"/>
      <c r="AG13028" s="9"/>
      <c r="AT13028" s="4"/>
      <c r="AU13028" s="4"/>
      <c r="BA13028" s="4"/>
      <c r="BB13028" s="4"/>
    </row>
    <row r="13029" spans="15:54" x14ac:dyDescent="0.4">
      <c r="O13029" s="4"/>
      <c r="P13029" s="4"/>
      <c r="V13029" s="4"/>
      <c r="W13029" s="4"/>
      <c r="AG13029" s="9"/>
      <c r="AT13029" s="4"/>
      <c r="AU13029" s="4"/>
      <c r="BA13029" s="4"/>
      <c r="BB13029" s="4"/>
    </row>
    <row r="13030" spans="15:54" x14ac:dyDescent="0.4">
      <c r="O13030" s="4"/>
      <c r="P13030" s="4"/>
      <c r="V13030" s="4"/>
      <c r="W13030" s="4"/>
      <c r="AG13030" s="9"/>
      <c r="AT13030" s="4"/>
      <c r="AU13030" s="4"/>
      <c r="BA13030" s="4"/>
      <c r="BB13030" s="4"/>
    </row>
    <row r="13031" spans="15:54" x14ac:dyDescent="0.4">
      <c r="O13031" s="4"/>
      <c r="P13031" s="4"/>
      <c r="V13031" s="4"/>
      <c r="W13031" s="4"/>
      <c r="AG13031" s="9"/>
      <c r="AT13031" s="4"/>
      <c r="AU13031" s="4"/>
      <c r="BA13031" s="4"/>
      <c r="BB13031" s="4"/>
    </row>
    <row r="13032" spans="15:54" x14ac:dyDescent="0.4">
      <c r="O13032" s="4"/>
      <c r="P13032" s="4"/>
      <c r="V13032" s="4"/>
      <c r="W13032" s="4"/>
      <c r="AG13032" s="9"/>
      <c r="AT13032" s="4"/>
      <c r="AU13032" s="4"/>
      <c r="BA13032" s="4"/>
      <c r="BB13032" s="4"/>
    </row>
    <row r="13033" spans="15:54" x14ac:dyDescent="0.4">
      <c r="O13033" s="4"/>
      <c r="P13033" s="4"/>
      <c r="V13033" s="4"/>
      <c r="W13033" s="4"/>
      <c r="AG13033" s="9"/>
      <c r="AT13033" s="4"/>
      <c r="AU13033" s="4"/>
      <c r="BA13033" s="4"/>
      <c r="BB13033" s="4"/>
    </row>
    <row r="13034" spans="15:54" x14ac:dyDescent="0.4">
      <c r="O13034" s="4"/>
      <c r="P13034" s="4"/>
      <c r="V13034" s="4"/>
      <c r="W13034" s="4"/>
      <c r="AG13034" s="9"/>
      <c r="AT13034" s="4"/>
      <c r="AU13034" s="4"/>
      <c r="BA13034" s="4"/>
      <c r="BB13034" s="4"/>
    </row>
    <row r="13035" spans="15:54" x14ac:dyDescent="0.4">
      <c r="O13035" s="4"/>
      <c r="P13035" s="4"/>
      <c r="V13035" s="4"/>
      <c r="W13035" s="4"/>
      <c r="AG13035" s="9"/>
      <c r="AT13035" s="4"/>
      <c r="AU13035" s="4"/>
      <c r="BA13035" s="4"/>
      <c r="BB13035" s="4"/>
    </row>
    <row r="13036" spans="15:54" x14ac:dyDescent="0.4">
      <c r="O13036" s="4"/>
      <c r="P13036" s="4"/>
      <c r="V13036" s="4"/>
      <c r="W13036" s="4"/>
      <c r="AG13036" s="9"/>
      <c r="AT13036" s="4"/>
      <c r="AU13036" s="4"/>
      <c r="BA13036" s="4"/>
      <c r="BB13036" s="4"/>
    </row>
    <row r="13037" spans="15:54" x14ac:dyDescent="0.4">
      <c r="O13037" s="4"/>
      <c r="P13037" s="4"/>
      <c r="V13037" s="4"/>
      <c r="W13037" s="4"/>
      <c r="AG13037" s="9"/>
      <c r="AT13037" s="4"/>
      <c r="AU13037" s="4"/>
      <c r="BA13037" s="4"/>
      <c r="BB13037" s="4"/>
    </row>
    <row r="13038" spans="15:54" x14ac:dyDescent="0.4">
      <c r="O13038" s="4"/>
      <c r="P13038" s="4"/>
      <c r="V13038" s="4"/>
      <c r="W13038" s="4"/>
      <c r="AG13038" s="9"/>
      <c r="AT13038" s="4"/>
      <c r="AU13038" s="4"/>
      <c r="BA13038" s="4"/>
      <c r="BB13038" s="4"/>
    </row>
    <row r="13039" spans="15:54" x14ac:dyDescent="0.4">
      <c r="O13039" s="4"/>
      <c r="P13039" s="4"/>
      <c r="V13039" s="4"/>
      <c r="W13039" s="4"/>
      <c r="AG13039" s="9"/>
      <c r="AT13039" s="4"/>
      <c r="AU13039" s="4"/>
      <c r="BA13039" s="4"/>
      <c r="BB13039" s="4"/>
    </row>
    <row r="13040" spans="15:54" x14ac:dyDescent="0.4">
      <c r="O13040" s="4"/>
      <c r="P13040" s="4"/>
      <c r="V13040" s="4"/>
      <c r="W13040" s="4"/>
      <c r="AG13040" s="9"/>
      <c r="AT13040" s="4"/>
      <c r="AU13040" s="4"/>
      <c r="BA13040" s="4"/>
      <c r="BB13040" s="4"/>
    </row>
    <row r="13041" spans="15:54" x14ac:dyDescent="0.4">
      <c r="O13041" s="4"/>
      <c r="P13041" s="4"/>
      <c r="V13041" s="4"/>
      <c r="W13041" s="4"/>
      <c r="AG13041" s="9"/>
      <c r="AT13041" s="4"/>
      <c r="AU13041" s="4"/>
      <c r="BA13041" s="4"/>
      <c r="BB13041" s="4"/>
    </row>
    <row r="13042" spans="15:54" x14ac:dyDescent="0.4">
      <c r="O13042" s="4"/>
      <c r="P13042" s="4"/>
      <c r="V13042" s="4"/>
      <c r="W13042" s="4"/>
      <c r="AG13042" s="9"/>
      <c r="AT13042" s="4"/>
      <c r="AU13042" s="4"/>
      <c r="BA13042" s="4"/>
      <c r="BB13042" s="4"/>
    </row>
    <row r="13043" spans="15:54" x14ac:dyDescent="0.4">
      <c r="O13043" s="4"/>
      <c r="P13043" s="4"/>
      <c r="V13043" s="4"/>
      <c r="W13043" s="4"/>
      <c r="AG13043" s="9"/>
      <c r="AT13043" s="4"/>
      <c r="AU13043" s="4"/>
      <c r="BA13043" s="4"/>
      <c r="BB13043" s="4"/>
    </row>
    <row r="13044" spans="15:54" x14ac:dyDescent="0.4">
      <c r="O13044" s="4"/>
      <c r="P13044" s="4"/>
      <c r="V13044" s="4"/>
      <c r="W13044" s="4"/>
      <c r="AG13044" s="9"/>
      <c r="AT13044" s="4"/>
      <c r="AU13044" s="4"/>
      <c r="BA13044" s="4"/>
      <c r="BB13044" s="4"/>
    </row>
    <row r="13045" spans="15:54" x14ac:dyDescent="0.4">
      <c r="O13045" s="4"/>
      <c r="P13045" s="4"/>
      <c r="V13045" s="4"/>
      <c r="W13045" s="4"/>
      <c r="AG13045" s="9"/>
      <c r="AT13045" s="4"/>
      <c r="AU13045" s="4"/>
      <c r="BA13045" s="4"/>
      <c r="BB13045" s="4"/>
    </row>
    <row r="13046" spans="15:54" x14ac:dyDescent="0.4">
      <c r="O13046" s="4"/>
      <c r="P13046" s="4"/>
      <c r="V13046" s="4"/>
      <c r="W13046" s="4"/>
      <c r="AG13046" s="9"/>
      <c r="AT13046" s="4"/>
      <c r="AU13046" s="4"/>
      <c r="BA13046" s="4"/>
      <c r="BB13046" s="4"/>
    </row>
    <row r="13047" spans="15:54" x14ac:dyDescent="0.4">
      <c r="O13047" s="4"/>
      <c r="P13047" s="4"/>
      <c r="V13047" s="4"/>
      <c r="W13047" s="4"/>
      <c r="AG13047" s="9"/>
      <c r="AT13047" s="4"/>
      <c r="AU13047" s="4"/>
      <c r="BA13047" s="4"/>
      <c r="BB13047" s="4"/>
    </row>
    <row r="13048" spans="15:54" x14ac:dyDescent="0.4">
      <c r="O13048" s="4"/>
      <c r="P13048" s="4"/>
      <c r="V13048" s="4"/>
      <c r="W13048" s="4"/>
      <c r="AG13048" s="9"/>
      <c r="AT13048" s="4"/>
      <c r="AU13048" s="4"/>
      <c r="BA13048" s="4"/>
      <c r="BB13048" s="4"/>
    </row>
    <row r="13049" spans="15:54" x14ac:dyDescent="0.4">
      <c r="O13049" s="4"/>
      <c r="P13049" s="4"/>
      <c r="V13049" s="4"/>
      <c r="W13049" s="4"/>
      <c r="AG13049" s="9"/>
      <c r="AT13049" s="4"/>
      <c r="AU13049" s="4"/>
      <c r="BA13049" s="4"/>
      <c r="BB13049" s="4"/>
    </row>
    <row r="13050" spans="15:54" x14ac:dyDescent="0.4">
      <c r="O13050" s="4"/>
      <c r="P13050" s="4"/>
      <c r="V13050" s="4"/>
      <c r="W13050" s="4"/>
      <c r="AG13050" s="9"/>
      <c r="AT13050" s="4"/>
      <c r="AU13050" s="4"/>
      <c r="BA13050" s="4"/>
      <c r="BB13050" s="4"/>
    </row>
    <row r="13051" spans="15:54" x14ac:dyDescent="0.4">
      <c r="O13051" s="4"/>
      <c r="P13051" s="4"/>
      <c r="V13051" s="4"/>
      <c r="W13051" s="4"/>
      <c r="AG13051" s="9"/>
      <c r="AT13051" s="4"/>
      <c r="AU13051" s="4"/>
      <c r="BA13051" s="4"/>
      <c r="BB13051" s="4"/>
    </row>
    <row r="13052" spans="15:54" x14ac:dyDescent="0.4">
      <c r="O13052" s="4"/>
      <c r="P13052" s="4"/>
      <c r="V13052" s="4"/>
      <c r="W13052" s="4"/>
      <c r="AG13052" s="9"/>
      <c r="AT13052" s="4"/>
      <c r="AU13052" s="4"/>
      <c r="BA13052" s="4"/>
      <c r="BB13052" s="4"/>
    </row>
    <row r="13053" spans="15:54" x14ac:dyDescent="0.4">
      <c r="O13053" s="4"/>
      <c r="P13053" s="4"/>
      <c r="V13053" s="4"/>
      <c r="W13053" s="4"/>
      <c r="AG13053" s="9"/>
      <c r="AT13053" s="4"/>
      <c r="AU13053" s="4"/>
      <c r="BA13053" s="4"/>
      <c r="BB13053" s="4"/>
    </row>
    <row r="13054" spans="15:54" x14ac:dyDescent="0.4">
      <c r="O13054" s="4"/>
      <c r="P13054" s="4"/>
      <c r="V13054" s="4"/>
      <c r="W13054" s="4"/>
      <c r="AG13054" s="9"/>
      <c r="AT13054" s="4"/>
      <c r="AU13054" s="4"/>
      <c r="BA13054" s="4"/>
      <c r="BB13054" s="4"/>
    </row>
    <row r="13055" spans="15:54" x14ac:dyDescent="0.4">
      <c r="O13055" s="4"/>
      <c r="P13055" s="4"/>
      <c r="V13055" s="4"/>
      <c r="W13055" s="4"/>
      <c r="AG13055" s="9"/>
      <c r="AT13055" s="4"/>
      <c r="AU13055" s="4"/>
      <c r="BA13055" s="4"/>
      <c r="BB13055" s="4"/>
    </row>
    <row r="13056" spans="15:54" x14ac:dyDescent="0.4">
      <c r="O13056" s="4"/>
      <c r="P13056" s="4"/>
      <c r="V13056" s="4"/>
      <c r="W13056" s="4"/>
      <c r="AG13056" s="9"/>
      <c r="AT13056" s="4"/>
      <c r="AU13056" s="4"/>
      <c r="BA13056" s="4"/>
      <c r="BB13056" s="4"/>
    </row>
    <row r="13057" spans="15:54" x14ac:dyDescent="0.4">
      <c r="O13057" s="4"/>
      <c r="P13057" s="4"/>
      <c r="V13057" s="4"/>
      <c r="W13057" s="4"/>
      <c r="AG13057" s="9"/>
      <c r="AT13057" s="4"/>
      <c r="AU13057" s="4"/>
      <c r="BA13057" s="4"/>
      <c r="BB13057" s="4"/>
    </row>
    <row r="13058" spans="15:54" x14ac:dyDescent="0.4">
      <c r="O13058" s="4"/>
      <c r="P13058" s="4"/>
      <c r="V13058" s="4"/>
      <c r="W13058" s="4"/>
      <c r="AG13058" s="9"/>
      <c r="AT13058" s="4"/>
      <c r="AU13058" s="4"/>
      <c r="BA13058" s="4"/>
      <c r="BB13058" s="4"/>
    </row>
    <row r="13059" spans="15:54" x14ac:dyDescent="0.4">
      <c r="O13059" s="4"/>
      <c r="P13059" s="4"/>
      <c r="V13059" s="4"/>
      <c r="W13059" s="4"/>
      <c r="AG13059" s="9"/>
      <c r="AT13059" s="4"/>
      <c r="AU13059" s="4"/>
      <c r="BA13059" s="4"/>
      <c r="BB13059" s="4"/>
    </row>
    <row r="13060" spans="15:54" x14ac:dyDescent="0.4">
      <c r="O13060" s="4"/>
      <c r="P13060" s="4"/>
      <c r="V13060" s="4"/>
      <c r="W13060" s="4"/>
      <c r="AG13060" s="9"/>
      <c r="AT13060" s="4"/>
      <c r="AU13060" s="4"/>
      <c r="BA13060" s="4"/>
      <c r="BB13060" s="4"/>
    </row>
    <row r="13061" spans="15:54" x14ac:dyDescent="0.4">
      <c r="O13061" s="4"/>
      <c r="P13061" s="4"/>
      <c r="V13061" s="4"/>
      <c r="W13061" s="4"/>
      <c r="AG13061" s="9"/>
      <c r="AT13061" s="4"/>
      <c r="AU13061" s="4"/>
      <c r="BA13061" s="4"/>
      <c r="BB13061" s="4"/>
    </row>
    <row r="13062" spans="15:54" x14ac:dyDescent="0.4">
      <c r="O13062" s="4"/>
      <c r="P13062" s="4"/>
      <c r="V13062" s="4"/>
      <c r="W13062" s="4"/>
      <c r="AG13062" s="9"/>
      <c r="AT13062" s="4"/>
      <c r="AU13062" s="4"/>
      <c r="BA13062" s="4"/>
      <c r="BB13062" s="4"/>
    </row>
    <row r="13063" spans="15:54" x14ac:dyDescent="0.4">
      <c r="O13063" s="4"/>
      <c r="P13063" s="4"/>
      <c r="V13063" s="4"/>
      <c r="W13063" s="4"/>
      <c r="AG13063" s="9"/>
      <c r="AT13063" s="4"/>
      <c r="AU13063" s="4"/>
      <c r="BA13063" s="4"/>
      <c r="BB13063" s="4"/>
    </row>
    <row r="13064" spans="15:54" x14ac:dyDescent="0.4">
      <c r="O13064" s="4"/>
      <c r="P13064" s="4"/>
      <c r="V13064" s="4"/>
      <c r="W13064" s="4"/>
      <c r="AG13064" s="9"/>
      <c r="AT13064" s="4"/>
      <c r="AU13064" s="4"/>
      <c r="BA13064" s="4"/>
      <c r="BB13064" s="4"/>
    </row>
    <row r="13065" spans="15:54" x14ac:dyDescent="0.4">
      <c r="O13065" s="4"/>
      <c r="P13065" s="4"/>
      <c r="V13065" s="4"/>
      <c r="W13065" s="4"/>
      <c r="AG13065" s="9"/>
      <c r="AT13065" s="4"/>
      <c r="AU13065" s="4"/>
      <c r="BA13065" s="4"/>
      <c r="BB13065" s="4"/>
    </row>
    <row r="13066" spans="15:54" x14ac:dyDescent="0.4">
      <c r="O13066" s="4"/>
      <c r="P13066" s="4"/>
      <c r="V13066" s="4"/>
      <c r="W13066" s="4"/>
      <c r="AG13066" s="9"/>
      <c r="AT13066" s="4"/>
      <c r="AU13066" s="4"/>
      <c r="BA13066" s="4"/>
      <c r="BB13066" s="4"/>
    </row>
    <row r="13067" spans="15:54" x14ac:dyDescent="0.4">
      <c r="O13067" s="4"/>
      <c r="P13067" s="4"/>
      <c r="V13067" s="4"/>
      <c r="W13067" s="4"/>
      <c r="AT13067" s="4"/>
      <c r="AU13067" s="4"/>
      <c r="BA13067" s="4"/>
      <c r="BB13067" s="4"/>
    </row>
    <row r="13068" spans="15:54" x14ac:dyDescent="0.4">
      <c r="O13068" s="4"/>
      <c r="P13068" s="4"/>
      <c r="V13068" s="4"/>
      <c r="W13068" s="4"/>
      <c r="AG13068" s="9"/>
      <c r="AT13068" s="4"/>
      <c r="AU13068" s="4"/>
      <c r="BA13068" s="4"/>
      <c r="BB13068" s="4"/>
    </row>
    <row r="13069" spans="15:54" x14ac:dyDescent="0.4">
      <c r="O13069" s="4"/>
      <c r="P13069" s="4"/>
      <c r="V13069" s="4"/>
      <c r="W13069" s="4"/>
      <c r="AG13069" s="9"/>
      <c r="AT13069" s="4"/>
      <c r="AU13069" s="4"/>
      <c r="BA13069" s="4"/>
      <c r="BB13069" s="4"/>
    </row>
    <row r="13070" spans="15:54" x14ac:dyDescent="0.4">
      <c r="O13070" s="4"/>
      <c r="P13070" s="4"/>
      <c r="V13070" s="4"/>
      <c r="W13070" s="4"/>
      <c r="AG13070" s="9"/>
      <c r="AT13070" s="4"/>
      <c r="AU13070" s="4"/>
      <c r="BA13070" s="4"/>
      <c r="BB13070" s="4"/>
    </row>
    <row r="13071" spans="15:54" x14ac:dyDescent="0.4">
      <c r="O13071" s="4"/>
      <c r="P13071" s="4"/>
      <c r="V13071" s="4"/>
      <c r="W13071" s="4"/>
      <c r="AG13071" s="9"/>
      <c r="AT13071" s="4"/>
      <c r="AU13071" s="4"/>
      <c r="BA13071" s="4"/>
      <c r="BB13071" s="4"/>
    </row>
    <row r="13072" spans="15:54" x14ac:dyDescent="0.4">
      <c r="O13072" s="4"/>
      <c r="P13072" s="4"/>
      <c r="V13072" s="4"/>
      <c r="W13072" s="4"/>
      <c r="AG13072" s="9"/>
      <c r="AT13072" s="4"/>
      <c r="AU13072" s="4"/>
      <c r="BA13072" s="4"/>
      <c r="BB13072" s="4"/>
    </row>
    <row r="13073" spans="15:54" x14ac:dyDescent="0.4">
      <c r="O13073" s="4"/>
      <c r="P13073" s="4"/>
      <c r="V13073" s="4"/>
      <c r="W13073" s="4"/>
      <c r="AG13073" s="9"/>
      <c r="AT13073" s="4"/>
      <c r="AU13073" s="4"/>
      <c r="BA13073" s="4"/>
      <c r="BB13073" s="4"/>
    </row>
    <row r="13074" spans="15:54" x14ac:dyDescent="0.4">
      <c r="O13074" s="4"/>
      <c r="P13074" s="4"/>
      <c r="V13074" s="4"/>
      <c r="W13074" s="4"/>
      <c r="AG13074" s="9"/>
      <c r="AT13074" s="4"/>
      <c r="AU13074" s="4"/>
      <c r="BA13074" s="4"/>
      <c r="BB13074" s="4"/>
    </row>
    <row r="13075" spans="15:54" x14ac:dyDescent="0.4">
      <c r="O13075" s="4"/>
      <c r="P13075" s="4"/>
      <c r="V13075" s="4"/>
      <c r="W13075" s="4"/>
      <c r="AG13075" s="9"/>
      <c r="AT13075" s="4"/>
      <c r="AU13075" s="4"/>
      <c r="BA13075" s="4"/>
      <c r="BB13075" s="4"/>
    </row>
    <row r="13076" spans="15:54" x14ac:dyDescent="0.4">
      <c r="O13076" s="4"/>
      <c r="P13076" s="4"/>
      <c r="V13076" s="4"/>
      <c r="W13076" s="4"/>
      <c r="AG13076" s="9"/>
      <c r="AT13076" s="4"/>
      <c r="AU13076" s="4"/>
      <c r="BA13076" s="4"/>
      <c r="BB13076" s="4"/>
    </row>
    <row r="13077" spans="15:54" x14ac:dyDescent="0.4">
      <c r="O13077" s="4"/>
      <c r="P13077" s="4"/>
      <c r="V13077" s="4"/>
      <c r="W13077" s="4"/>
      <c r="AG13077" s="9"/>
      <c r="AT13077" s="4"/>
      <c r="AU13077" s="4"/>
      <c r="BA13077" s="4"/>
      <c r="BB13077" s="4"/>
    </row>
    <row r="13078" spans="15:54" x14ac:dyDescent="0.4">
      <c r="O13078" s="4"/>
      <c r="P13078" s="4"/>
      <c r="V13078" s="4"/>
      <c r="W13078" s="4"/>
      <c r="AG13078" s="9"/>
      <c r="AT13078" s="4"/>
      <c r="AU13078" s="4"/>
      <c r="BA13078" s="4"/>
      <c r="BB13078" s="4"/>
    </row>
    <row r="13079" spans="15:54" x14ac:dyDescent="0.4">
      <c r="O13079" s="4"/>
      <c r="P13079" s="4"/>
      <c r="V13079" s="4"/>
      <c r="W13079" s="4"/>
      <c r="AG13079" s="9"/>
      <c r="AT13079" s="4"/>
      <c r="AU13079" s="4"/>
      <c r="BA13079" s="4"/>
      <c r="BB13079" s="4"/>
    </row>
    <row r="13080" spans="15:54" x14ac:dyDescent="0.4">
      <c r="O13080" s="4"/>
      <c r="P13080" s="4"/>
      <c r="V13080" s="4"/>
      <c r="W13080" s="4"/>
      <c r="AG13080" s="9"/>
      <c r="AT13080" s="4"/>
      <c r="AU13080" s="4"/>
      <c r="BA13080" s="4"/>
      <c r="BB13080" s="4"/>
    </row>
    <row r="13081" spans="15:54" x14ac:dyDescent="0.4">
      <c r="O13081" s="4"/>
      <c r="P13081" s="4"/>
      <c r="V13081" s="4"/>
      <c r="W13081" s="4"/>
      <c r="AG13081" s="9"/>
      <c r="AT13081" s="4"/>
      <c r="AU13081" s="4"/>
      <c r="BA13081" s="4"/>
      <c r="BB13081" s="4"/>
    </row>
    <row r="13082" spans="15:54" x14ac:dyDescent="0.4">
      <c r="O13082" s="4"/>
      <c r="P13082" s="4"/>
      <c r="V13082" s="4"/>
      <c r="W13082" s="4"/>
      <c r="AG13082" s="9"/>
      <c r="AT13082" s="4"/>
      <c r="AU13082" s="4"/>
      <c r="BA13082" s="4"/>
      <c r="BB13082" s="4"/>
    </row>
    <row r="13083" spans="15:54" x14ac:dyDescent="0.4">
      <c r="O13083" s="4"/>
      <c r="P13083" s="4"/>
      <c r="V13083" s="4"/>
      <c r="W13083" s="4"/>
      <c r="AG13083" s="9"/>
      <c r="AT13083" s="4"/>
      <c r="AU13083" s="4"/>
      <c r="BA13083" s="4"/>
      <c r="BB13083" s="4"/>
    </row>
    <row r="13084" spans="15:54" x14ac:dyDescent="0.4">
      <c r="O13084" s="4"/>
      <c r="P13084" s="4"/>
      <c r="V13084" s="4"/>
      <c r="W13084" s="4"/>
      <c r="AG13084" s="9"/>
      <c r="AT13084" s="4"/>
      <c r="AU13084" s="4"/>
      <c r="BA13084" s="4"/>
      <c r="BB13084" s="4"/>
    </row>
    <row r="13085" spans="15:54" x14ac:dyDescent="0.4">
      <c r="O13085" s="4"/>
      <c r="P13085" s="4"/>
      <c r="V13085" s="4"/>
      <c r="W13085" s="4"/>
      <c r="AG13085" s="9"/>
      <c r="AT13085" s="4"/>
      <c r="AU13085" s="4"/>
      <c r="BA13085" s="4"/>
      <c r="BB13085" s="4"/>
    </row>
    <row r="13086" spans="15:54" x14ac:dyDescent="0.4">
      <c r="O13086" s="4"/>
      <c r="P13086" s="4"/>
      <c r="V13086" s="4"/>
      <c r="W13086" s="4"/>
      <c r="AG13086" s="9"/>
      <c r="AT13086" s="4"/>
      <c r="AU13086" s="4"/>
      <c r="BA13086" s="4"/>
      <c r="BB13086" s="4"/>
    </row>
    <row r="13087" spans="15:54" x14ac:dyDescent="0.4">
      <c r="O13087" s="4"/>
      <c r="P13087" s="4"/>
      <c r="V13087" s="4"/>
      <c r="W13087" s="4"/>
      <c r="AT13087" s="4"/>
      <c r="AU13087" s="4"/>
      <c r="BA13087" s="4"/>
      <c r="BB13087" s="4"/>
    </row>
    <row r="13088" spans="15:54" x14ac:dyDescent="0.4">
      <c r="O13088" s="4"/>
      <c r="P13088" s="4"/>
      <c r="V13088" s="4"/>
      <c r="W13088" s="4"/>
      <c r="AG13088" s="9"/>
      <c r="AT13088" s="4"/>
      <c r="AU13088" s="4"/>
      <c r="BA13088" s="4"/>
      <c r="BB13088" s="4"/>
    </row>
    <row r="13089" spans="15:54" x14ac:dyDescent="0.4">
      <c r="O13089" s="4"/>
      <c r="P13089" s="4"/>
      <c r="V13089" s="4"/>
      <c r="W13089" s="4"/>
      <c r="AG13089" s="9"/>
      <c r="AT13089" s="4"/>
      <c r="AU13089" s="4"/>
      <c r="BA13089" s="4"/>
      <c r="BB13089" s="4"/>
    </row>
    <row r="13090" spans="15:54" x14ac:dyDescent="0.4">
      <c r="O13090" s="4"/>
      <c r="P13090" s="4"/>
      <c r="V13090" s="4"/>
      <c r="W13090" s="4"/>
      <c r="AG13090" s="9"/>
      <c r="AT13090" s="4"/>
      <c r="AU13090" s="4"/>
      <c r="BA13090" s="4"/>
      <c r="BB13090" s="4"/>
    </row>
    <row r="13091" spans="15:54" x14ac:dyDescent="0.4">
      <c r="O13091" s="4"/>
      <c r="P13091" s="4"/>
      <c r="V13091" s="4"/>
      <c r="W13091" s="4"/>
      <c r="AG13091" s="9"/>
      <c r="AT13091" s="4"/>
      <c r="AU13091" s="4"/>
      <c r="BA13091" s="4"/>
      <c r="BB13091" s="4"/>
    </row>
    <row r="13092" spans="15:54" x14ac:dyDescent="0.4">
      <c r="O13092" s="4"/>
      <c r="P13092" s="4"/>
      <c r="V13092" s="4"/>
      <c r="W13092" s="4"/>
      <c r="AG13092" s="9"/>
      <c r="AT13092" s="4"/>
      <c r="AU13092" s="4"/>
      <c r="BA13092" s="4"/>
      <c r="BB13092" s="4"/>
    </row>
    <row r="13093" spans="15:54" x14ac:dyDescent="0.4">
      <c r="O13093" s="4"/>
      <c r="P13093" s="4"/>
      <c r="V13093" s="4"/>
      <c r="W13093" s="4"/>
      <c r="AG13093" s="9"/>
      <c r="AT13093" s="4"/>
      <c r="AU13093" s="4"/>
      <c r="BA13093" s="4"/>
      <c r="BB13093" s="4"/>
    </row>
    <row r="13094" spans="15:54" x14ac:dyDescent="0.4">
      <c r="O13094" s="4"/>
      <c r="P13094" s="4"/>
      <c r="V13094" s="4"/>
      <c r="W13094" s="4"/>
      <c r="AG13094" s="9"/>
      <c r="AT13094" s="4"/>
      <c r="AU13094" s="4"/>
      <c r="BA13094" s="4"/>
      <c r="BB13094" s="4"/>
    </row>
    <row r="13095" spans="15:54" x14ac:dyDescent="0.4">
      <c r="O13095" s="4"/>
      <c r="P13095" s="4"/>
      <c r="V13095" s="4"/>
      <c r="W13095" s="4"/>
      <c r="AG13095" s="9"/>
      <c r="AT13095" s="4"/>
      <c r="AU13095" s="4"/>
      <c r="BA13095" s="4"/>
      <c r="BB13095" s="4"/>
    </row>
    <row r="13096" spans="15:54" x14ac:dyDescent="0.4">
      <c r="O13096" s="4"/>
      <c r="P13096" s="4"/>
      <c r="V13096" s="4"/>
      <c r="W13096" s="4"/>
      <c r="AG13096" s="9"/>
      <c r="AT13096" s="4"/>
      <c r="AU13096" s="4"/>
      <c r="BA13096" s="4"/>
      <c r="BB13096" s="4"/>
    </row>
    <row r="13097" spans="15:54" x14ac:dyDescent="0.4">
      <c r="O13097" s="4"/>
      <c r="P13097" s="4"/>
      <c r="V13097" s="4"/>
      <c r="W13097" s="4"/>
      <c r="AG13097" s="9"/>
      <c r="AT13097" s="4"/>
      <c r="AU13097" s="4"/>
      <c r="BA13097" s="4"/>
      <c r="BB13097" s="4"/>
    </row>
    <row r="13098" spans="15:54" x14ac:dyDescent="0.4">
      <c r="O13098" s="4"/>
      <c r="P13098" s="4"/>
      <c r="V13098" s="4"/>
      <c r="W13098" s="4"/>
      <c r="AG13098" s="9"/>
      <c r="AT13098" s="4"/>
      <c r="AU13098" s="4"/>
      <c r="BA13098" s="4"/>
      <c r="BB13098" s="4"/>
    </row>
    <row r="13099" spans="15:54" x14ac:dyDescent="0.4">
      <c r="O13099" s="4"/>
      <c r="P13099" s="4"/>
      <c r="V13099" s="4"/>
      <c r="W13099" s="4"/>
      <c r="AG13099" s="9"/>
      <c r="AT13099" s="4"/>
      <c r="AU13099" s="4"/>
      <c r="BA13099" s="4"/>
      <c r="BB13099" s="4"/>
    </row>
    <row r="13100" spans="15:54" x14ac:dyDescent="0.4">
      <c r="O13100" s="4"/>
      <c r="P13100" s="4"/>
      <c r="V13100" s="4"/>
      <c r="W13100" s="4"/>
      <c r="AG13100" s="9"/>
      <c r="AT13100" s="4"/>
      <c r="AU13100" s="4"/>
      <c r="BA13100" s="4"/>
      <c r="BB13100" s="4"/>
    </row>
    <row r="13101" spans="15:54" x14ac:dyDescent="0.4">
      <c r="O13101" s="4"/>
      <c r="P13101" s="4"/>
      <c r="V13101" s="4"/>
      <c r="W13101" s="4"/>
      <c r="AG13101" s="9"/>
      <c r="AT13101" s="4"/>
      <c r="AU13101" s="4"/>
      <c r="BA13101" s="4"/>
      <c r="BB13101" s="4"/>
    </row>
    <row r="13102" spans="15:54" x14ac:dyDescent="0.4">
      <c r="O13102" s="4"/>
      <c r="P13102" s="4"/>
      <c r="V13102" s="4"/>
      <c r="W13102" s="4"/>
      <c r="AG13102" s="9"/>
      <c r="AT13102" s="4"/>
      <c r="AU13102" s="4"/>
      <c r="BA13102" s="4"/>
      <c r="BB13102" s="4"/>
    </row>
    <row r="13103" spans="15:54" x14ac:dyDescent="0.4">
      <c r="O13103" s="4"/>
      <c r="P13103" s="4"/>
      <c r="V13103" s="4"/>
      <c r="W13103" s="4"/>
      <c r="AG13103" s="9"/>
      <c r="AT13103" s="4"/>
      <c r="AU13103" s="4"/>
      <c r="BA13103" s="4"/>
      <c r="BB13103" s="4"/>
    </row>
    <row r="13104" spans="15:54" x14ac:dyDescent="0.4">
      <c r="O13104" s="4"/>
      <c r="P13104" s="4"/>
      <c r="V13104" s="4"/>
      <c r="W13104" s="4"/>
      <c r="AG13104" s="9"/>
      <c r="AT13104" s="4"/>
      <c r="AU13104" s="4"/>
      <c r="BA13104" s="4"/>
      <c r="BB13104" s="4"/>
    </row>
    <row r="13105" spans="15:54" x14ac:dyDescent="0.4">
      <c r="O13105" s="4"/>
      <c r="P13105" s="4"/>
      <c r="V13105" s="4"/>
      <c r="W13105" s="4"/>
      <c r="AG13105" s="9"/>
      <c r="AT13105" s="4"/>
      <c r="AU13105" s="4"/>
      <c r="BA13105" s="4"/>
      <c r="BB13105" s="4"/>
    </row>
    <row r="13106" spans="15:54" x14ac:dyDescent="0.4">
      <c r="O13106" s="4"/>
      <c r="P13106" s="4"/>
      <c r="V13106" s="4"/>
      <c r="W13106" s="4"/>
      <c r="AG13106" s="9"/>
      <c r="AT13106" s="4"/>
      <c r="AU13106" s="4"/>
      <c r="BA13106" s="4"/>
      <c r="BB13106" s="4"/>
    </row>
    <row r="13107" spans="15:54" x14ac:dyDescent="0.4">
      <c r="O13107" s="4"/>
      <c r="P13107" s="4"/>
      <c r="V13107" s="4"/>
      <c r="W13107" s="4"/>
      <c r="AG13107" s="9"/>
      <c r="AT13107" s="4"/>
      <c r="AU13107" s="4"/>
      <c r="BA13107" s="4"/>
      <c r="BB13107" s="4"/>
    </row>
    <row r="13108" spans="15:54" x14ac:dyDescent="0.4">
      <c r="O13108" s="4"/>
      <c r="P13108" s="4"/>
      <c r="V13108" s="4"/>
      <c r="W13108" s="4"/>
      <c r="AG13108" s="9"/>
      <c r="AT13108" s="4"/>
      <c r="AU13108" s="4"/>
      <c r="BA13108" s="4"/>
      <c r="BB13108" s="4"/>
    </row>
    <row r="13109" spans="15:54" x14ac:dyDescent="0.4">
      <c r="O13109" s="4"/>
      <c r="P13109" s="4"/>
      <c r="V13109" s="4"/>
      <c r="W13109" s="4"/>
      <c r="AG13109" s="9"/>
      <c r="AT13109" s="4"/>
      <c r="AU13109" s="4"/>
      <c r="BA13109" s="4"/>
      <c r="BB13109" s="4"/>
    </row>
    <row r="13110" spans="15:54" x14ac:dyDescent="0.4">
      <c r="O13110" s="4"/>
      <c r="P13110" s="4"/>
      <c r="V13110" s="4"/>
      <c r="W13110" s="4"/>
      <c r="AG13110" s="9"/>
      <c r="AT13110" s="4"/>
      <c r="AU13110" s="4"/>
      <c r="BA13110" s="4"/>
      <c r="BB13110" s="4"/>
    </row>
    <row r="13111" spans="15:54" x14ac:dyDescent="0.4">
      <c r="O13111" s="4"/>
      <c r="P13111" s="4"/>
      <c r="V13111" s="4"/>
      <c r="W13111" s="4"/>
      <c r="AG13111" s="9"/>
      <c r="AT13111" s="4"/>
      <c r="AU13111" s="4"/>
      <c r="BA13111" s="4"/>
      <c r="BB13111" s="4"/>
    </row>
    <row r="13112" spans="15:54" x14ac:dyDescent="0.4">
      <c r="O13112" s="4"/>
      <c r="P13112" s="4"/>
      <c r="V13112" s="4"/>
      <c r="W13112" s="4"/>
      <c r="AG13112" s="9"/>
      <c r="AT13112" s="4"/>
      <c r="AU13112" s="4"/>
      <c r="BA13112" s="4"/>
      <c r="BB13112" s="4"/>
    </row>
    <row r="13113" spans="15:54" x14ac:dyDescent="0.4">
      <c r="O13113" s="4"/>
      <c r="P13113" s="4"/>
      <c r="V13113" s="4"/>
      <c r="W13113" s="4"/>
      <c r="AG13113" s="9"/>
      <c r="AT13113" s="4"/>
      <c r="AU13113" s="4"/>
      <c r="BA13113" s="4"/>
      <c r="BB13113" s="4"/>
    </row>
    <row r="13114" spans="15:54" x14ac:dyDescent="0.4">
      <c r="O13114" s="4"/>
      <c r="P13114" s="4"/>
      <c r="V13114" s="4"/>
      <c r="W13114" s="4"/>
      <c r="AG13114" s="9"/>
      <c r="AT13114" s="4"/>
      <c r="AU13114" s="4"/>
      <c r="BA13114" s="4"/>
      <c r="BB13114" s="4"/>
    </row>
    <row r="13115" spans="15:54" x14ac:dyDescent="0.4">
      <c r="O13115" s="4"/>
      <c r="P13115" s="4"/>
      <c r="V13115" s="4"/>
      <c r="W13115" s="4"/>
      <c r="AG13115" s="9"/>
      <c r="AT13115" s="4"/>
      <c r="AU13115" s="4"/>
      <c r="BA13115" s="4"/>
      <c r="BB13115" s="4"/>
    </row>
    <row r="13116" spans="15:54" x14ac:dyDescent="0.4">
      <c r="O13116" s="4"/>
      <c r="P13116" s="4"/>
      <c r="V13116" s="4"/>
      <c r="W13116" s="4"/>
      <c r="AG13116" s="9"/>
      <c r="AT13116" s="4"/>
      <c r="AU13116" s="4"/>
      <c r="BA13116" s="4"/>
      <c r="BB13116" s="4"/>
    </row>
    <row r="13117" spans="15:54" x14ac:dyDescent="0.4">
      <c r="O13117" s="4"/>
      <c r="P13117" s="4"/>
      <c r="V13117" s="4"/>
      <c r="W13117" s="4"/>
      <c r="AG13117" s="9"/>
      <c r="AT13117" s="4"/>
      <c r="AU13117" s="4"/>
      <c r="BA13117" s="4"/>
      <c r="BB13117" s="4"/>
    </row>
    <row r="13118" spans="15:54" x14ac:dyDescent="0.4">
      <c r="O13118" s="4"/>
      <c r="P13118" s="4"/>
      <c r="V13118" s="4"/>
      <c r="W13118" s="4"/>
      <c r="AG13118" s="9"/>
      <c r="AT13118" s="4"/>
      <c r="AU13118" s="4"/>
      <c r="BA13118" s="4"/>
      <c r="BB13118" s="4"/>
    </row>
    <row r="13119" spans="15:54" x14ac:dyDescent="0.4">
      <c r="O13119" s="4"/>
      <c r="P13119" s="4"/>
      <c r="V13119" s="4"/>
      <c r="W13119" s="4"/>
      <c r="AG13119" s="9"/>
      <c r="AT13119" s="4"/>
      <c r="AU13119" s="4"/>
      <c r="BA13119" s="4"/>
      <c r="BB13119" s="4"/>
    </row>
    <row r="13120" spans="15:54" x14ac:dyDescent="0.4">
      <c r="O13120" s="4"/>
      <c r="P13120" s="4"/>
      <c r="V13120" s="4"/>
      <c r="W13120" s="4"/>
      <c r="AG13120" s="9"/>
      <c r="AT13120" s="4"/>
      <c r="AU13120" s="4"/>
      <c r="BA13120" s="4"/>
      <c r="BB13120" s="4"/>
    </row>
    <row r="13121" spans="15:54" x14ac:dyDescent="0.4">
      <c r="O13121" s="4"/>
      <c r="P13121" s="4"/>
      <c r="V13121" s="4"/>
      <c r="W13121" s="4"/>
      <c r="AG13121" s="9"/>
      <c r="AT13121" s="4"/>
      <c r="AU13121" s="4"/>
      <c r="BA13121" s="4"/>
      <c r="BB13121" s="4"/>
    </row>
    <row r="13122" spans="15:54" x14ac:dyDescent="0.4">
      <c r="O13122" s="4"/>
      <c r="P13122" s="4"/>
      <c r="V13122" s="4"/>
      <c r="W13122" s="4"/>
      <c r="AG13122" s="9"/>
      <c r="AT13122" s="4"/>
      <c r="AU13122" s="4"/>
      <c r="BA13122" s="4"/>
      <c r="BB13122" s="4"/>
    </row>
    <row r="13123" spans="15:54" x14ac:dyDescent="0.4">
      <c r="O13123" s="4"/>
      <c r="P13123" s="4"/>
      <c r="V13123" s="4"/>
      <c r="W13123" s="4"/>
      <c r="AG13123" s="9"/>
      <c r="AT13123" s="4"/>
      <c r="AU13123" s="4"/>
      <c r="BA13123" s="4"/>
      <c r="BB13123" s="4"/>
    </row>
    <row r="13124" spans="15:54" x14ac:dyDescent="0.4">
      <c r="O13124" s="4"/>
      <c r="P13124" s="4"/>
      <c r="V13124" s="4"/>
      <c r="W13124" s="4"/>
      <c r="AG13124" s="9"/>
      <c r="AT13124" s="4"/>
      <c r="AU13124" s="4"/>
      <c r="BA13124" s="4"/>
      <c r="BB13124" s="4"/>
    </row>
    <row r="13125" spans="15:54" x14ac:dyDescent="0.4">
      <c r="O13125" s="4"/>
      <c r="P13125" s="4"/>
      <c r="V13125" s="4"/>
      <c r="W13125" s="4"/>
      <c r="AG13125" s="9"/>
      <c r="AT13125" s="4"/>
      <c r="AU13125" s="4"/>
      <c r="BA13125" s="4"/>
      <c r="BB13125" s="4"/>
    </row>
    <row r="13126" spans="15:54" x14ac:dyDescent="0.4">
      <c r="O13126" s="4"/>
      <c r="P13126" s="4"/>
      <c r="V13126" s="4"/>
      <c r="W13126" s="4"/>
      <c r="AG13126" s="9"/>
      <c r="AT13126" s="4"/>
      <c r="AU13126" s="4"/>
      <c r="BA13126" s="4"/>
      <c r="BB13126" s="4"/>
    </row>
    <row r="13127" spans="15:54" x14ac:dyDescent="0.4">
      <c r="O13127" s="4"/>
      <c r="P13127" s="4"/>
      <c r="V13127" s="4"/>
      <c r="W13127" s="4"/>
      <c r="AG13127" s="9"/>
      <c r="AT13127" s="4"/>
      <c r="AU13127" s="4"/>
      <c r="BA13127" s="4"/>
      <c r="BB13127" s="4"/>
    </row>
    <row r="13128" spans="15:54" x14ac:dyDescent="0.4">
      <c r="O13128" s="4"/>
      <c r="P13128" s="4"/>
      <c r="V13128" s="4"/>
      <c r="W13128" s="4"/>
      <c r="AG13128" s="9"/>
      <c r="AT13128" s="4"/>
      <c r="AU13128" s="4"/>
      <c r="BA13128" s="4"/>
      <c r="BB13128" s="4"/>
    </row>
    <row r="13129" spans="15:54" x14ac:dyDescent="0.4">
      <c r="O13129" s="4"/>
      <c r="P13129" s="4"/>
      <c r="V13129" s="4"/>
      <c r="W13129" s="4"/>
      <c r="AG13129" s="9"/>
      <c r="AT13129" s="4"/>
      <c r="AU13129" s="4"/>
      <c r="BA13129" s="4"/>
      <c r="BB13129" s="4"/>
    </row>
    <row r="13130" spans="15:54" x14ac:dyDescent="0.4">
      <c r="O13130" s="4"/>
      <c r="P13130" s="4"/>
      <c r="V13130" s="4"/>
      <c r="W13130" s="4"/>
      <c r="AG13130" s="9"/>
      <c r="AT13130" s="4"/>
      <c r="AU13130" s="4"/>
      <c r="BA13130" s="4"/>
      <c r="BB13130" s="4"/>
    </row>
    <row r="13131" spans="15:54" x14ac:dyDescent="0.4">
      <c r="O13131" s="4"/>
      <c r="P13131" s="4"/>
      <c r="V13131" s="4"/>
      <c r="W13131" s="4"/>
      <c r="AG13131" s="9"/>
      <c r="AT13131" s="4"/>
      <c r="AU13131" s="4"/>
      <c r="BA13131" s="4"/>
      <c r="BB13131" s="4"/>
    </row>
    <row r="13132" spans="15:54" x14ac:dyDescent="0.4">
      <c r="O13132" s="4"/>
      <c r="P13132" s="4"/>
      <c r="V13132" s="4"/>
      <c r="W13132" s="4"/>
      <c r="AG13132" s="9"/>
      <c r="AT13132" s="4"/>
      <c r="AU13132" s="4"/>
      <c r="BA13132" s="4"/>
      <c r="BB13132" s="4"/>
    </row>
    <row r="13133" spans="15:54" x14ac:dyDescent="0.4">
      <c r="O13133" s="4"/>
      <c r="P13133" s="4"/>
      <c r="V13133" s="4"/>
      <c r="W13133" s="4"/>
      <c r="AG13133" s="9"/>
      <c r="AT13133" s="4"/>
      <c r="AU13133" s="4"/>
      <c r="BA13133" s="4"/>
      <c r="BB13133" s="4"/>
    </row>
    <row r="13134" spans="15:54" x14ac:dyDescent="0.4">
      <c r="O13134" s="4"/>
      <c r="P13134" s="4"/>
      <c r="V13134" s="4"/>
      <c r="W13134" s="4"/>
      <c r="AG13134" s="9"/>
      <c r="AT13134" s="4"/>
      <c r="AU13134" s="4"/>
      <c r="BA13134" s="4"/>
      <c r="BB13134" s="4"/>
    </row>
    <row r="13135" spans="15:54" x14ac:dyDescent="0.4">
      <c r="O13135" s="4"/>
      <c r="P13135" s="4"/>
      <c r="V13135" s="4"/>
      <c r="W13135" s="4"/>
      <c r="AG13135" s="9"/>
      <c r="AT13135" s="4"/>
      <c r="AU13135" s="4"/>
      <c r="BA13135" s="4"/>
      <c r="BB13135" s="4"/>
    </row>
    <row r="13136" spans="15:54" x14ac:dyDescent="0.4">
      <c r="O13136" s="4"/>
      <c r="P13136" s="4"/>
      <c r="V13136" s="4"/>
      <c r="W13136" s="4"/>
      <c r="AG13136" s="9"/>
      <c r="AT13136" s="4"/>
      <c r="AU13136" s="4"/>
      <c r="BA13136" s="4"/>
      <c r="BB13136" s="4"/>
    </row>
    <row r="13137" spans="15:54" x14ac:dyDescent="0.4">
      <c r="O13137" s="4"/>
      <c r="P13137" s="4"/>
      <c r="V13137" s="4"/>
      <c r="W13137" s="4"/>
      <c r="AG13137" s="9"/>
      <c r="AT13137" s="4"/>
      <c r="AU13137" s="4"/>
      <c r="BA13137" s="4"/>
      <c r="BB13137" s="4"/>
    </row>
    <row r="13138" spans="15:54" x14ac:dyDescent="0.4">
      <c r="O13138" s="4"/>
      <c r="P13138" s="4"/>
      <c r="V13138" s="4"/>
      <c r="W13138" s="4"/>
      <c r="AG13138" s="9"/>
      <c r="AT13138" s="4"/>
      <c r="AU13138" s="4"/>
      <c r="BA13138" s="4"/>
      <c r="BB13138" s="4"/>
    </row>
    <row r="13139" spans="15:54" x14ac:dyDescent="0.4">
      <c r="O13139" s="4"/>
      <c r="P13139" s="4"/>
      <c r="V13139" s="4"/>
      <c r="W13139" s="4"/>
      <c r="AG13139" s="9"/>
      <c r="AT13139" s="4"/>
      <c r="AU13139" s="4"/>
      <c r="BA13139" s="4"/>
      <c r="BB13139" s="4"/>
    </row>
    <row r="13140" spans="15:54" x14ac:dyDescent="0.4">
      <c r="O13140" s="4"/>
      <c r="P13140" s="4"/>
      <c r="V13140" s="4"/>
      <c r="W13140" s="4"/>
      <c r="AG13140" s="9"/>
      <c r="AT13140" s="4"/>
      <c r="AU13140" s="4"/>
      <c r="BA13140" s="4"/>
      <c r="BB13140" s="4"/>
    </row>
    <row r="13141" spans="15:54" x14ac:dyDescent="0.4">
      <c r="O13141" s="4"/>
      <c r="P13141" s="4"/>
      <c r="V13141" s="4"/>
      <c r="W13141" s="4"/>
      <c r="AG13141" s="9"/>
      <c r="AT13141" s="4"/>
      <c r="AU13141" s="4"/>
      <c r="BA13141" s="4"/>
      <c r="BB13141" s="4"/>
    </row>
    <row r="13142" spans="15:54" x14ac:dyDescent="0.4">
      <c r="O13142" s="4"/>
      <c r="P13142" s="4"/>
      <c r="V13142" s="4"/>
      <c r="W13142" s="4"/>
      <c r="AG13142" s="9"/>
      <c r="AT13142" s="4"/>
      <c r="AU13142" s="4"/>
      <c r="BA13142" s="4"/>
      <c r="BB13142" s="4"/>
    </row>
    <row r="13143" spans="15:54" x14ac:dyDescent="0.4">
      <c r="O13143" s="4"/>
      <c r="P13143" s="4"/>
      <c r="V13143" s="4"/>
      <c r="W13143" s="4"/>
      <c r="AG13143" s="9"/>
      <c r="AT13143" s="4"/>
      <c r="AU13143" s="4"/>
      <c r="BA13143" s="4"/>
      <c r="BB13143" s="4"/>
    </row>
    <row r="13144" spans="15:54" x14ac:dyDescent="0.4">
      <c r="O13144" s="4"/>
      <c r="P13144" s="4"/>
      <c r="V13144" s="4"/>
      <c r="W13144" s="4"/>
      <c r="AG13144" s="9"/>
      <c r="AT13144" s="4"/>
      <c r="AU13144" s="4"/>
      <c r="BA13144" s="4"/>
      <c r="BB13144" s="4"/>
    </row>
    <row r="13145" spans="15:54" x14ac:dyDescent="0.4">
      <c r="O13145" s="4"/>
      <c r="P13145" s="4"/>
      <c r="V13145" s="4"/>
      <c r="W13145" s="4"/>
      <c r="AG13145" s="9"/>
      <c r="AT13145" s="4"/>
      <c r="AU13145" s="4"/>
      <c r="BA13145" s="4"/>
      <c r="BB13145" s="4"/>
    </row>
    <row r="13146" spans="15:54" x14ac:dyDescent="0.4">
      <c r="O13146" s="4"/>
      <c r="P13146" s="4"/>
      <c r="V13146" s="4"/>
      <c r="W13146" s="4"/>
      <c r="AG13146" s="9"/>
      <c r="AT13146" s="4"/>
      <c r="AU13146" s="4"/>
      <c r="BA13146" s="4"/>
      <c r="BB13146" s="4"/>
    </row>
    <row r="13147" spans="15:54" x14ac:dyDescent="0.4">
      <c r="O13147" s="4"/>
      <c r="P13147" s="4"/>
      <c r="V13147" s="4"/>
      <c r="W13147" s="4"/>
      <c r="AG13147" s="9"/>
      <c r="AT13147" s="4"/>
      <c r="AU13147" s="4"/>
      <c r="BA13147" s="4"/>
      <c r="BB13147" s="4"/>
    </row>
    <row r="13148" spans="15:54" x14ac:dyDescent="0.4">
      <c r="O13148" s="4"/>
      <c r="P13148" s="4"/>
      <c r="V13148" s="4"/>
      <c r="W13148" s="4"/>
      <c r="AT13148" s="4"/>
      <c r="AU13148" s="4"/>
      <c r="BA13148" s="4"/>
      <c r="BB13148" s="4"/>
    </row>
    <row r="13149" spans="15:54" x14ac:dyDescent="0.4">
      <c r="O13149" s="4"/>
      <c r="P13149" s="4"/>
      <c r="V13149" s="4"/>
      <c r="W13149" s="4"/>
      <c r="AG13149" s="9"/>
      <c r="AT13149" s="4"/>
      <c r="AU13149" s="4"/>
      <c r="BA13149" s="4"/>
      <c r="BB13149" s="4"/>
    </row>
    <row r="13150" spans="15:54" x14ac:dyDescent="0.4">
      <c r="O13150" s="4"/>
      <c r="P13150" s="4"/>
      <c r="V13150" s="4"/>
      <c r="W13150" s="4"/>
      <c r="AG13150" s="9"/>
      <c r="AT13150" s="4"/>
      <c r="AU13150" s="4"/>
      <c r="BA13150" s="4"/>
      <c r="BB13150" s="4"/>
    </row>
    <row r="13151" spans="15:54" x14ac:dyDescent="0.4">
      <c r="O13151" s="4"/>
      <c r="P13151" s="4"/>
      <c r="V13151" s="4"/>
      <c r="W13151" s="4"/>
      <c r="AG13151" s="9"/>
      <c r="AT13151" s="4"/>
      <c r="AU13151" s="4"/>
      <c r="BA13151" s="4"/>
      <c r="BB13151" s="4"/>
    </row>
    <row r="13152" spans="15:54" x14ac:dyDescent="0.4">
      <c r="O13152" s="4"/>
      <c r="P13152" s="4"/>
      <c r="V13152" s="4"/>
      <c r="W13152" s="4"/>
      <c r="AG13152" s="9"/>
      <c r="AT13152" s="4"/>
      <c r="AU13152" s="4"/>
      <c r="BA13152" s="4"/>
      <c r="BB13152" s="4"/>
    </row>
    <row r="13153" spans="15:54" x14ac:dyDescent="0.4">
      <c r="O13153" s="4"/>
      <c r="P13153" s="4"/>
      <c r="V13153" s="4"/>
      <c r="W13153" s="4"/>
      <c r="AG13153" s="9"/>
      <c r="AT13153" s="4"/>
      <c r="AU13153" s="4"/>
      <c r="BA13153" s="4"/>
      <c r="BB13153" s="4"/>
    </row>
    <row r="13154" spans="15:54" x14ac:dyDescent="0.4">
      <c r="O13154" s="4"/>
      <c r="P13154" s="4"/>
      <c r="V13154" s="4"/>
      <c r="W13154" s="4"/>
      <c r="AG13154" s="9"/>
      <c r="AT13154" s="4"/>
      <c r="AU13154" s="4"/>
      <c r="BA13154" s="4"/>
      <c r="BB13154" s="4"/>
    </row>
    <row r="13155" spans="15:54" x14ac:dyDescent="0.4">
      <c r="O13155" s="4"/>
      <c r="P13155" s="4"/>
      <c r="V13155" s="4"/>
      <c r="W13155" s="4"/>
      <c r="AG13155" s="9"/>
      <c r="AT13155" s="4"/>
      <c r="AU13155" s="4"/>
      <c r="BA13155" s="4"/>
      <c r="BB13155" s="4"/>
    </row>
    <row r="13156" spans="15:54" x14ac:dyDescent="0.4">
      <c r="O13156" s="4"/>
      <c r="P13156" s="4"/>
      <c r="V13156" s="4"/>
      <c r="W13156" s="4"/>
      <c r="AG13156" s="9"/>
      <c r="AT13156" s="4"/>
      <c r="AU13156" s="4"/>
      <c r="BA13156" s="4"/>
      <c r="BB13156" s="4"/>
    </row>
    <row r="13157" spans="15:54" x14ac:dyDescent="0.4">
      <c r="O13157" s="4"/>
      <c r="P13157" s="4"/>
      <c r="V13157" s="4"/>
      <c r="W13157" s="4"/>
      <c r="AG13157" s="9"/>
      <c r="AT13157" s="4"/>
      <c r="AU13157" s="4"/>
      <c r="BA13157" s="4"/>
      <c r="BB13157" s="4"/>
    </row>
    <row r="13158" spans="15:54" x14ac:dyDescent="0.4">
      <c r="O13158" s="4"/>
      <c r="P13158" s="4"/>
      <c r="V13158" s="4"/>
      <c r="W13158" s="4"/>
      <c r="AG13158" s="9"/>
      <c r="AT13158" s="4"/>
      <c r="AU13158" s="4"/>
      <c r="BA13158" s="4"/>
      <c r="BB13158" s="4"/>
    </row>
    <row r="13159" spans="15:54" x14ac:dyDescent="0.4">
      <c r="O13159" s="4"/>
      <c r="P13159" s="4"/>
      <c r="V13159" s="4"/>
      <c r="W13159" s="4"/>
      <c r="AG13159" s="9"/>
      <c r="AT13159" s="4"/>
      <c r="AU13159" s="4"/>
      <c r="BA13159" s="4"/>
      <c r="BB13159" s="4"/>
    </row>
    <row r="13160" spans="15:54" x14ac:dyDescent="0.4">
      <c r="O13160" s="4"/>
      <c r="P13160" s="4"/>
      <c r="V13160" s="4"/>
      <c r="W13160" s="4"/>
      <c r="AG13160" s="9"/>
      <c r="AT13160" s="4"/>
      <c r="AU13160" s="4"/>
      <c r="BA13160" s="4"/>
      <c r="BB13160" s="4"/>
    </row>
    <row r="13161" spans="15:54" x14ac:dyDescent="0.4">
      <c r="O13161" s="4"/>
      <c r="P13161" s="4"/>
      <c r="V13161" s="4"/>
      <c r="W13161" s="4"/>
      <c r="AG13161" s="9"/>
      <c r="AT13161" s="4"/>
      <c r="AU13161" s="4"/>
      <c r="BA13161" s="4"/>
      <c r="BB13161" s="4"/>
    </row>
    <row r="13162" spans="15:54" x14ac:dyDescent="0.4">
      <c r="O13162" s="4"/>
      <c r="P13162" s="4"/>
      <c r="V13162" s="4"/>
      <c r="W13162" s="4"/>
      <c r="AG13162" s="9"/>
      <c r="AT13162" s="4"/>
      <c r="AU13162" s="4"/>
      <c r="BA13162" s="4"/>
      <c r="BB13162" s="4"/>
    </row>
    <row r="13163" spans="15:54" x14ac:dyDescent="0.4">
      <c r="O13163" s="4"/>
      <c r="P13163" s="4"/>
      <c r="V13163" s="4"/>
      <c r="W13163" s="4"/>
      <c r="AG13163" s="9"/>
      <c r="AT13163" s="4"/>
      <c r="AU13163" s="4"/>
      <c r="BA13163" s="4"/>
      <c r="BB13163" s="4"/>
    </row>
    <row r="13164" spans="15:54" x14ac:dyDescent="0.4">
      <c r="O13164" s="4"/>
      <c r="P13164" s="4"/>
      <c r="V13164" s="4"/>
      <c r="W13164" s="4"/>
      <c r="AG13164" s="9"/>
      <c r="AT13164" s="4"/>
      <c r="AU13164" s="4"/>
      <c r="BA13164" s="4"/>
      <c r="BB13164" s="4"/>
    </row>
    <row r="13165" spans="15:54" x14ac:dyDescent="0.4">
      <c r="O13165" s="4"/>
      <c r="P13165" s="4"/>
      <c r="V13165" s="4"/>
      <c r="W13165" s="4"/>
      <c r="AG13165" s="9"/>
      <c r="AT13165" s="4"/>
      <c r="AU13165" s="4"/>
      <c r="BA13165" s="4"/>
      <c r="BB13165" s="4"/>
    </row>
    <row r="13166" spans="15:54" x14ac:dyDescent="0.4">
      <c r="O13166" s="4"/>
      <c r="P13166" s="4"/>
      <c r="V13166" s="4"/>
      <c r="W13166" s="4"/>
      <c r="AG13166" s="9"/>
      <c r="AT13166" s="4"/>
      <c r="AU13166" s="4"/>
      <c r="BA13166" s="4"/>
      <c r="BB13166" s="4"/>
    </row>
    <row r="13167" spans="15:54" x14ac:dyDescent="0.4">
      <c r="O13167" s="4"/>
      <c r="P13167" s="4"/>
      <c r="V13167" s="4"/>
      <c r="W13167" s="4"/>
      <c r="AG13167" s="9"/>
      <c r="AT13167" s="4"/>
      <c r="AU13167" s="4"/>
      <c r="BA13167" s="4"/>
      <c r="BB13167" s="4"/>
    </row>
    <row r="13168" spans="15:54" x14ac:dyDescent="0.4">
      <c r="O13168" s="4"/>
      <c r="P13168" s="4"/>
      <c r="V13168" s="4"/>
      <c r="W13168" s="4"/>
      <c r="AT13168" s="4"/>
      <c r="AU13168" s="4"/>
      <c r="BA13168" s="4"/>
      <c r="BB13168" s="4"/>
    </row>
    <row r="13169" spans="15:54" x14ac:dyDescent="0.4">
      <c r="O13169" s="4"/>
      <c r="P13169" s="4"/>
      <c r="V13169" s="4"/>
      <c r="W13169" s="4"/>
      <c r="AG13169" s="9"/>
      <c r="AT13169" s="4"/>
      <c r="AU13169" s="4"/>
      <c r="BA13169" s="4"/>
      <c r="BB13169" s="4"/>
    </row>
    <row r="13170" spans="15:54" x14ac:dyDescent="0.4">
      <c r="O13170" s="4"/>
      <c r="P13170" s="4"/>
      <c r="V13170" s="4"/>
      <c r="W13170" s="4"/>
      <c r="AG13170" s="9"/>
      <c r="AT13170" s="4"/>
      <c r="AU13170" s="4"/>
      <c r="BA13170" s="4"/>
      <c r="BB13170" s="4"/>
    </row>
    <row r="13171" spans="15:54" x14ac:dyDescent="0.4">
      <c r="O13171" s="4"/>
      <c r="P13171" s="4"/>
      <c r="V13171" s="4"/>
      <c r="W13171" s="4"/>
      <c r="AG13171" s="9"/>
      <c r="AT13171" s="4"/>
      <c r="AU13171" s="4"/>
      <c r="BA13171" s="4"/>
      <c r="BB13171" s="4"/>
    </row>
    <row r="13172" spans="15:54" x14ac:dyDescent="0.4">
      <c r="O13172" s="4"/>
      <c r="P13172" s="4"/>
      <c r="V13172" s="4"/>
      <c r="W13172" s="4"/>
      <c r="AG13172" s="9"/>
      <c r="AT13172" s="4"/>
      <c r="AU13172" s="4"/>
      <c r="BA13172" s="4"/>
      <c r="BB13172" s="4"/>
    </row>
    <row r="13173" spans="15:54" x14ac:dyDescent="0.4">
      <c r="O13173" s="4"/>
      <c r="P13173" s="4"/>
      <c r="V13173" s="4"/>
      <c r="W13173" s="4"/>
      <c r="AG13173" s="9"/>
      <c r="AT13173" s="4"/>
      <c r="AU13173" s="4"/>
      <c r="BA13173" s="4"/>
      <c r="BB13173" s="4"/>
    </row>
    <row r="13174" spans="15:54" x14ac:dyDescent="0.4">
      <c r="O13174" s="4"/>
      <c r="P13174" s="4"/>
      <c r="V13174" s="4"/>
      <c r="W13174" s="4"/>
      <c r="AG13174" s="9"/>
      <c r="AT13174" s="4"/>
      <c r="AU13174" s="4"/>
      <c r="BA13174" s="4"/>
      <c r="BB13174" s="4"/>
    </row>
    <row r="13175" spans="15:54" x14ac:dyDescent="0.4">
      <c r="O13175" s="4"/>
      <c r="P13175" s="4"/>
      <c r="V13175" s="4"/>
      <c r="W13175" s="4"/>
      <c r="AG13175" s="9"/>
      <c r="AT13175" s="4"/>
      <c r="AU13175" s="4"/>
      <c r="BA13175" s="4"/>
      <c r="BB13175" s="4"/>
    </row>
    <row r="13176" spans="15:54" x14ac:dyDescent="0.4">
      <c r="O13176" s="4"/>
      <c r="P13176" s="4"/>
      <c r="V13176" s="4"/>
      <c r="W13176" s="4"/>
      <c r="AG13176" s="9"/>
      <c r="AT13176" s="4"/>
      <c r="AU13176" s="4"/>
      <c r="BA13176" s="4"/>
      <c r="BB13176" s="4"/>
    </row>
    <row r="13177" spans="15:54" x14ac:dyDescent="0.4">
      <c r="O13177" s="4"/>
      <c r="P13177" s="4"/>
      <c r="V13177" s="4"/>
      <c r="W13177" s="4"/>
      <c r="AG13177" s="9"/>
      <c r="AT13177" s="4"/>
      <c r="AU13177" s="4"/>
      <c r="BA13177" s="4"/>
      <c r="BB13177" s="4"/>
    </row>
    <row r="13178" spans="15:54" x14ac:dyDescent="0.4">
      <c r="O13178" s="4"/>
      <c r="P13178" s="4"/>
      <c r="V13178" s="4"/>
      <c r="W13178" s="4"/>
      <c r="AG13178" s="9"/>
      <c r="AT13178" s="4"/>
      <c r="AU13178" s="4"/>
      <c r="BA13178" s="4"/>
      <c r="BB13178" s="4"/>
    </row>
    <row r="13179" spans="15:54" x14ac:dyDescent="0.4">
      <c r="O13179" s="4"/>
      <c r="P13179" s="4"/>
      <c r="V13179" s="4"/>
      <c r="W13179" s="4"/>
      <c r="AG13179" s="9"/>
      <c r="AT13179" s="4"/>
      <c r="AU13179" s="4"/>
      <c r="BA13179" s="4"/>
      <c r="BB13179" s="4"/>
    </row>
    <row r="13180" spans="15:54" x14ac:dyDescent="0.4">
      <c r="O13180" s="4"/>
      <c r="P13180" s="4"/>
      <c r="V13180" s="4"/>
      <c r="W13180" s="4"/>
      <c r="AG13180" s="9"/>
      <c r="AT13180" s="4"/>
      <c r="AU13180" s="4"/>
      <c r="BA13180" s="4"/>
      <c r="BB13180" s="4"/>
    </row>
    <row r="13181" spans="15:54" x14ac:dyDescent="0.4">
      <c r="O13181" s="4"/>
      <c r="P13181" s="4"/>
      <c r="V13181" s="4"/>
      <c r="W13181" s="4"/>
      <c r="AG13181" s="9"/>
      <c r="AT13181" s="4"/>
      <c r="AU13181" s="4"/>
      <c r="BA13181" s="4"/>
      <c r="BB13181" s="4"/>
    </row>
    <row r="13182" spans="15:54" x14ac:dyDescent="0.4">
      <c r="O13182" s="4"/>
      <c r="P13182" s="4"/>
      <c r="V13182" s="4"/>
      <c r="W13182" s="4"/>
      <c r="AG13182" s="9"/>
      <c r="AT13182" s="4"/>
      <c r="AU13182" s="4"/>
      <c r="BA13182" s="4"/>
      <c r="BB13182" s="4"/>
    </row>
    <row r="13183" spans="15:54" x14ac:dyDescent="0.4">
      <c r="O13183" s="4"/>
      <c r="P13183" s="4"/>
      <c r="V13183" s="4"/>
      <c r="W13183" s="4"/>
      <c r="AG13183" s="9"/>
      <c r="AT13183" s="4"/>
      <c r="AU13183" s="4"/>
      <c r="BA13183" s="4"/>
      <c r="BB13183" s="4"/>
    </row>
    <row r="13184" spans="15:54" x14ac:dyDescent="0.4">
      <c r="O13184" s="4"/>
      <c r="P13184" s="4"/>
      <c r="V13184" s="4"/>
      <c r="W13184" s="4"/>
      <c r="AG13184" s="9"/>
      <c r="AT13184" s="4"/>
      <c r="AU13184" s="4"/>
      <c r="BA13184" s="4"/>
      <c r="BB13184" s="4"/>
    </row>
    <row r="13185" spans="15:54" x14ac:dyDescent="0.4">
      <c r="O13185" s="4"/>
      <c r="P13185" s="4"/>
      <c r="V13185" s="4"/>
      <c r="W13185" s="4"/>
      <c r="AG13185" s="9"/>
      <c r="AT13185" s="4"/>
      <c r="AU13185" s="4"/>
      <c r="BA13185" s="4"/>
      <c r="BB13185" s="4"/>
    </row>
    <row r="13186" spans="15:54" x14ac:dyDescent="0.4">
      <c r="O13186" s="4"/>
      <c r="P13186" s="4"/>
      <c r="V13186" s="4"/>
      <c r="W13186" s="4"/>
      <c r="AG13186" s="9"/>
      <c r="AT13186" s="4"/>
      <c r="AU13186" s="4"/>
      <c r="BA13186" s="4"/>
      <c r="BB13186" s="4"/>
    </row>
    <row r="13187" spans="15:54" x14ac:dyDescent="0.4">
      <c r="O13187" s="4"/>
      <c r="P13187" s="4"/>
      <c r="V13187" s="4"/>
      <c r="W13187" s="4"/>
      <c r="AG13187" s="9"/>
      <c r="AT13187" s="4"/>
      <c r="AU13187" s="4"/>
      <c r="BA13187" s="4"/>
      <c r="BB13187" s="4"/>
    </row>
    <row r="13188" spans="15:54" x14ac:dyDescent="0.4">
      <c r="O13188" s="4"/>
      <c r="P13188" s="4"/>
      <c r="V13188" s="4"/>
      <c r="W13188" s="4"/>
      <c r="AG13188" s="9"/>
      <c r="AT13188" s="4"/>
      <c r="AU13188" s="4"/>
      <c r="BA13188" s="4"/>
      <c r="BB13188" s="4"/>
    </row>
    <row r="13189" spans="15:54" x14ac:dyDescent="0.4">
      <c r="O13189" s="4"/>
      <c r="P13189" s="4"/>
      <c r="V13189" s="4"/>
      <c r="W13189" s="4"/>
      <c r="AG13189" s="9"/>
      <c r="AT13189" s="4"/>
      <c r="AU13189" s="4"/>
      <c r="BA13189" s="4"/>
      <c r="BB13189" s="4"/>
    </row>
    <row r="13190" spans="15:54" x14ac:dyDescent="0.4">
      <c r="O13190" s="4"/>
      <c r="P13190" s="4"/>
      <c r="V13190" s="4"/>
      <c r="W13190" s="4"/>
      <c r="AG13190" s="9"/>
      <c r="AT13190" s="4"/>
      <c r="AU13190" s="4"/>
      <c r="BA13190" s="4"/>
      <c r="BB13190" s="4"/>
    </row>
    <row r="13191" spans="15:54" x14ac:dyDescent="0.4">
      <c r="O13191" s="4"/>
      <c r="P13191" s="4"/>
      <c r="V13191" s="4"/>
      <c r="W13191" s="4"/>
      <c r="AG13191" s="9"/>
      <c r="AT13191" s="4"/>
      <c r="AU13191" s="4"/>
      <c r="BA13191" s="4"/>
      <c r="BB13191" s="4"/>
    </row>
    <row r="13192" spans="15:54" x14ac:dyDescent="0.4">
      <c r="O13192" s="4"/>
      <c r="P13192" s="4"/>
      <c r="V13192" s="4"/>
      <c r="W13192" s="4"/>
      <c r="AG13192" s="9"/>
      <c r="AT13192" s="4"/>
      <c r="AU13192" s="4"/>
      <c r="BA13192" s="4"/>
      <c r="BB13192" s="4"/>
    </row>
    <row r="13193" spans="15:54" x14ac:dyDescent="0.4">
      <c r="O13193" s="4"/>
      <c r="P13193" s="4"/>
      <c r="V13193" s="4"/>
      <c r="W13193" s="4"/>
      <c r="AG13193" s="9"/>
      <c r="AT13193" s="4"/>
      <c r="AU13193" s="4"/>
      <c r="BA13193" s="4"/>
      <c r="BB13193" s="4"/>
    </row>
    <row r="13194" spans="15:54" x14ac:dyDescent="0.4">
      <c r="O13194" s="4"/>
      <c r="P13194" s="4"/>
      <c r="V13194" s="4"/>
      <c r="W13194" s="4"/>
      <c r="AG13194" s="9"/>
      <c r="AT13194" s="4"/>
      <c r="AU13194" s="4"/>
      <c r="BA13194" s="4"/>
      <c r="BB13194" s="4"/>
    </row>
    <row r="13195" spans="15:54" x14ac:dyDescent="0.4">
      <c r="O13195" s="4"/>
      <c r="P13195" s="4"/>
      <c r="V13195" s="4"/>
      <c r="W13195" s="4"/>
      <c r="AG13195" s="9"/>
      <c r="AT13195" s="4"/>
      <c r="AU13195" s="4"/>
      <c r="BA13195" s="4"/>
      <c r="BB13195" s="4"/>
    </row>
    <row r="13196" spans="15:54" x14ac:dyDescent="0.4">
      <c r="O13196" s="4"/>
      <c r="P13196" s="4"/>
      <c r="V13196" s="4"/>
      <c r="W13196" s="4"/>
      <c r="AG13196" s="9"/>
      <c r="AT13196" s="4"/>
      <c r="AU13196" s="4"/>
      <c r="BA13196" s="4"/>
      <c r="BB13196" s="4"/>
    </row>
    <row r="13197" spans="15:54" x14ac:dyDescent="0.4">
      <c r="O13197" s="4"/>
      <c r="P13197" s="4"/>
      <c r="V13197" s="4"/>
      <c r="W13197" s="4"/>
      <c r="AG13197" s="9"/>
      <c r="AT13197" s="4"/>
      <c r="AU13197" s="4"/>
      <c r="BA13197" s="4"/>
      <c r="BB13197" s="4"/>
    </row>
    <row r="13198" spans="15:54" x14ac:dyDescent="0.4">
      <c r="O13198" s="4"/>
      <c r="P13198" s="4"/>
      <c r="V13198" s="4"/>
      <c r="W13198" s="4"/>
      <c r="AG13198" s="9"/>
      <c r="AT13198" s="4"/>
      <c r="AU13198" s="4"/>
      <c r="BA13198" s="4"/>
      <c r="BB13198" s="4"/>
    </row>
    <row r="13199" spans="15:54" x14ac:dyDescent="0.4">
      <c r="O13199" s="4"/>
      <c r="P13199" s="4"/>
      <c r="V13199" s="4"/>
      <c r="W13199" s="4"/>
      <c r="AG13199" s="9"/>
      <c r="AT13199" s="4"/>
      <c r="AU13199" s="4"/>
      <c r="BA13199" s="4"/>
      <c r="BB13199" s="4"/>
    </row>
    <row r="13200" spans="15:54" x14ac:dyDescent="0.4">
      <c r="O13200" s="4"/>
      <c r="P13200" s="4"/>
      <c r="V13200" s="4"/>
      <c r="W13200" s="4"/>
      <c r="AG13200" s="9"/>
      <c r="AT13200" s="4"/>
      <c r="AU13200" s="4"/>
      <c r="BA13200" s="4"/>
      <c r="BB13200" s="4"/>
    </row>
    <row r="13201" spans="15:54" x14ac:dyDescent="0.4">
      <c r="O13201" s="4"/>
      <c r="P13201" s="4"/>
      <c r="V13201" s="4"/>
      <c r="W13201" s="4"/>
      <c r="AG13201" s="9"/>
      <c r="AT13201" s="4"/>
      <c r="AU13201" s="4"/>
      <c r="BA13201" s="4"/>
      <c r="BB13201" s="4"/>
    </row>
    <row r="13202" spans="15:54" x14ac:dyDescent="0.4">
      <c r="O13202" s="4"/>
      <c r="P13202" s="4"/>
      <c r="V13202" s="4"/>
      <c r="W13202" s="4"/>
      <c r="AG13202" s="9"/>
      <c r="AT13202" s="4"/>
      <c r="AU13202" s="4"/>
      <c r="BA13202" s="4"/>
      <c r="BB13202" s="4"/>
    </row>
    <row r="13203" spans="15:54" x14ac:dyDescent="0.4">
      <c r="O13203" s="4"/>
      <c r="P13203" s="4"/>
      <c r="V13203" s="4"/>
      <c r="W13203" s="4"/>
      <c r="AG13203" s="9"/>
      <c r="AT13203" s="4"/>
      <c r="AU13203" s="4"/>
      <c r="BA13203" s="4"/>
      <c r="BB13203" s="4"/>
    </row>
    <row r="13204" spans="15:54" x14ac:dyDescent="0.4">
      <c r="O13204" s="4"/>
      <c r="P13204" s="4"/>
      <c r="V13204" s="4"/>
      <c r="W13204" s="4"/>
      <c r="AG13204" s="9"/>
      <c r="AT13204" s="4"/>
      <c r="AU13204" s="4"/>
      <c r="BA13204" s="4"/>
      <c r="BB13204" s="4"/>
    </row>
    <row r="13205" spans="15:54" x14ac:dyDescent="0.4">
      <c r="O13205" s="4"/>
      <c r="P13205" s="4"/>
      <c r="V13205" s="4"/>
      <c r="W13205" s="4"/>
      <c r="AG13205" s="9"/>
      <c r="AT13205" s="4"/>
      <c r="AU13205" s="4"/>
      <c r="BA13205" s="4"/>
      <c r="BB13205" s="4"/>
    </row>
    <row r="13206" spans="15:54" x14ac:dyDescent="0.4">
      <c r="O13206" s="4"/>
      <c r="P13206" s="4"/>
      <c r="V13206" s="4"/>
      <c r="W13206" s="4"/>
      <c r="AG13206" s="9"/>
      <c r="AT13206" s="4"/>
      <c r="AU13206" s="4"/>
      <c r="BA13206" s="4"/>
      <c r="BB13206" s="4"/>
    </row>
    <row r="13207" spans="15:54" x14ac:dyDescent="0.4">
      <c r="O13207" s="4"/>
      <c r="P13207" s="4"/>
      <c r="V13207" s="4"/>
      <c r="W13207" s="4"/>
      <c r="AG13207" s="9"/>
      <c r="AT13207" s="4"/>
      <c r="AU13207" s="4"/>
      <c r="BA13207" s="4"/>
      <c r="BB13207" s="4"/>
    </row>
    <row r="13208" spans="15:54" x14ac:dyDescent="0.4">
      <c r="O13208" s="4"/>
      <c r="P13208" s="4"/>
      <c r="V13208" s="4"/>
      <c r="W13208" s="4"/>
      <c r="AG13208" s="9"/>
      <c r="AT13208" s="4"/>
      <c r="AU13208" s="4"/>
      <c r="BA13208" s="4"/>
      <c r="BB13208" s="4"/>
    </row>
    <row r="13209" spans="15:54" x14ac:dyDescent="0.4">
      <c r="O13209" s="4"/>
      <c r="P13209" s="4"/>
      <c r="V13209" s="4"/>
      <c r="W13209" s="4"/>
      <c r="AG13209" s="9"/>
      <c r="AT13209" s="4"/>
      <c r="AU13209" s="4"/>
      <c r="BA13209" s="4"/>
      <c r="BB13209" s="4"/>
    </row>
    <row r="13210" spans="15:54" x14ac:dyDescent="0.4">
      <c r="O13210" s="4"/>
      <c r="P13210" s="4"/>
      <c r="V13210" s="4"/>
      <c r="W13210" s="4"/>
      <c r="AG13210" s="9"/>
      <c r="AT13210" s="4"/>
      <c r="AU13210" s="4"/>
      <c r="BA13210" s="4"/>
      <c r="BB13210" s="4"/>
    </row>
    <row r="13211" spans="15:54" x14ac:dyDescent="0.4">
      <c r="O13211" s="4"/>
      <c r="P13211" s="4"/>
      <c r="V13211" s="4"/>
      <c r="W13211" s="4"/>
      <c r="AG13211" s="9"/>
      <c r="AT13211" s="4"/>
      <c r="AU13211" s="4"/>
      <c r="BA13211" s="4"/>
      <c r="BB13211" s="4"/>
    </row>
    <row r="13212" spans="15:54" x14ac:dyDescent="0.4">
      <c r="O13212" s="4"/>
      <c r="P13212" s="4"/>
      <c r="V13212" s="4"/>
      <c r="W13212" s="4"/>
      <c r="AG13212" s="9"/>
      <c r="AT13212" s="4"/>
      <c r="AU13212" s="4"/>
      <c r="BA13212" s="4"/>
      <c r="BB13212" s="4"/>
    </row>
    <row r="13213" spans="15:54" x14ac:dyDescent="0.4">
      <c r="O13213" s="4"/>
      <c r="P13213" s="4"/>
      <c r="V13213" s="4"/>
      <c r="W13213" s="4"/>
      <c r="AG13213" s="9"/>
      <c r="AT13213" s="4"/>
      <c r="AU13213" s="4"/>
      <c r="BA13213" s="4"/>
      <c r="BB13213" s="4"/>
    </row>
    <row r="13214" spans="15:54" x14ac:dyDescent="0.4">
      <c r="O13214" s="4"/>
      <c r="P13214" s="4"/>
      <c r="V13214" s="4"/>
      <c r="W13214" s="4"/>
      <c r="AG13214" s="9"/>
      <c r="AT13214" s="4"/>
      <c r="AU13214" s="4"/>
      <c r="BA13214" s="4"/>
      <c r="BB13214" s="4"/>
    </row>
    <row r="13215" spans="15:54" x14ac:dyDescent="0.4">
      <c r="O13215" s="4"/>
      <c r="P13215" s="4"/>
      <c r="V13215" s="4"/>
      <c r="W13215" s="4"/>
      <c r="AG13215" s="9"/>
      <c r="AT13215" s="4"/>
      <c r="AU13215" s="4"/>
      <c r="BA13215" s="4"/>
      <c r="BB13215" s="4"/>
    </row>
    <row r="13216" spans="15:54" x14ac:dyDescent="0.4">
      <c r="O13216" s="4"/>
      <c r="P13216" s="4"/>
      <c r="V13216" s="4"/>
      <c r="W13216" s="4"/>
      <c r="AG13216" s="9"/>
      <c r="AT13216" s="4"/>
      <c r="AU13216" s="4"/>
      <c r="BA13216" s="4"/>
      <c r="BB13216" s="4"/>
    </row>
    <row r="13217" spans="15:54" x14ac:dyDescent="0.4">
      <c r="O13217" s="4"/>
      <c r="P13217" s="4"/>
      <c r="V13217" s="4"/>
      <c r="W13217" s="4"/>
      <c r="AG13217" s="9"/>
      <c r="AT13217" s="4"/>
      <c r="AU13217" s="4"/>
      <c r="BA13217" s="4"/>
      <c r="BB13217" s="4"/>
    </row>
    <row r="13218" spans="15:54" x14ac:dyDescent="0.4">
      <c r="O13218" s="4"/>
      <c r="P13218" s="4"/>
      <c r="V13218" s="4"/>
      <c r="W13218" s="4"/>
      <c r="AG13218" s="9"/>
      <c r="AT13218" s="4"/>
      <c r="AU13218" s="4"/>
      <c r="BA13218" s="4"/>
      <c r="BB13218" s="4"/>
    </row>
    <row r="13219" spans="15:54" x14ac:dyDescent="0.4">
      <c r="O13219" s="4"/>
      <c r="P13219" s="4"/>
      <c r="V13219" s="4"/>
      <c r="W13219" s="4"/>
      <c r="AG13219" s="9"/>
      <c r="AT13219" s="4"/>
      <c r="AU13219" s="4"/>
      <c r="BA13219" s="4"/>
      <c r="BB13219" s="4"/>
    </row>
    <row r="13220" spans="15:54" x14ac:dyDescent="0.4">
      <c r="O13220" s="4"/>
      <c r="P13220" s="4"/>
      <c r="V13220" s="4"/>
      <c r="W13220" s="4"/>
      <c r="AG13220" s="9"/>
      <c r="AT13220" s="4"/>
      <c r="AU13220" s="4"/>
      <c r="BA13220" s="4"/>
      <c r="BB13220" s="4"/>
    </row>
    <row r="13221" spans="15:54" x14ac:dyDescent="0.4">
      <c r="O13221" s="4"/>
      <c r="P13221" s="4"/>
      <c r="V13221" s="4"/>
      <c r="W13221" s="4"/>
      <c r="AG13221" s="9"/>
      <c r="AT13221" s="4"/>
      <c r="AU13221" s="4"/>
      <c r="BA13221" s="4"/>
      <c r="BB13221" s="4"/>
    </row>
    <row r="13222" spans="15:54" x14ac:dyDescent="0.4">
      <c r="O13222" s="4"/>
      <c r="P13222" s="4"/>
      <c r="V13222" s="4"/>
      <c r="W13222" s="4"/>
      <c r="AG13222" s="9"/>
      <c r="AT13222" s="4"/>
      <c r="AU13222" s="4"/>
      <c r="BA13222" s="4"/>
      <c r="BB13222" s="4"/>
    </row>
    <row r="13223" spans="15:54" x14ac:dyDescent="0.4">
      <c r="O13223" s="4"/>
      <c r="P13223" s="4"/>
      <c r="V13223" s="4"/>
      <c r="W13223" s="4"/>
      <c r="AG13223" s="9"/>
      <c r="AT13223" s="4"/>
      <c r="AU13223" s="4"/>
      <c r="BA13223" s="4"/>
      <c r="BB13223" s="4"/>
    </row>
    <row r="13224" spans="15:54" x14ac:dyDescent="0.4">
      <c r="O13224" s="4"/>
      <c r="P13224" s="4"/>
      <c r="V13224" s="4"/>
      <c r="W13224" s="4"/>
      <c r="AG13224" s="9"/>
      <c r="AT13224" s="4"/>
      <c r="AU13224" s="4"/>
      <c r="BA13224" s="4"/>
      <c r="BB13224" s="4"/>
    </row>
    <row r="13225" spans="15:54" x14ac:dyDescent="0.4">
      <c r="O13225" s="4"/>
      <c r="P13225" s="4"/>
      <c r="V13225" s="4"/>
      <c r="W13225" s="4"/>
      <c r="AG13225" s="9"/>
      <c r="AT13225" s="4"/>
      <c r="AU13225" s="4"/>
      <c r="BA13225" s="4"/>
      <c r="BB13225" s="4"/>
    </row>
    <row r="13226" spans="15:54" x14ac:dyDescent="0.4">
      <c r="O13226" s="4"/>
      <c r="P13226" s="4"/>
      <c r="V13226" s="4"/>
      <c r="W13226" s="4"/>
      <c r="AG13226" s="9"/>
      <c r="AT13226" s="4"/>
      <c r="AU13226" s="4"/>
      <c r="BA13226" s="4"/>
      <c r="BB13226" s="4"/>
    </row>
    <row r="13227" spans="15:54" x14ac:dyDescent="0.4">
      <c r="O13227" s="4"/>
      <c r="P13227" s="4"/>
      <c r="V13227" s="4"/>
      <c r="W13227" s="4"/>
      <c r="AG13227" s="9"/>
      <c r="AT13227" s="4"/>
      <c r="AU13227" s="4"/>
      <c r="BA13227" s="4"/>
      <c r="BB13227" s="4"/>
    </row>
    <row r="13228" spans="15:54" x14ac:dyDescent="0.4">
      <c r="O13228" s="4"/>
      <c r="P13228" s="4"/>
      <c r="V13228" s="4"/>
      <c r="W13228" s="4"/>
      <c r="AG13228" s="9"/>
      <c r="AT13228" s="4"/>
      <c r="AU13228" s="4"/>
      <c r="BA13228" s="4"/>
      <c r="BB13228" s="4"/>
    </row>
    <row r="13229" spans="15:54" x14ac:dyDescent="0.4">
      <c r="O13229" s="4"/>
      <c r="P13229" s="4"/>
      <c r="V13229" s="4"/>
      <c r="W13229" s="4"/>
      <c r="AT13229" s="4"/>
      <c r="AU13229" s="4"/>
      <c r="BA13229" s="4"/>
      <c r="BB13229" s="4"/>
    </row>
    <row r="13230" spans="15:54" x14ac:dyDescent="0.4">
      <c r="O13230" s="4"/>
      <c r="P13230" s="4"/>
      <c r="V13230" s="4"/>
      <c r="W13230" s="4"/>
      <c r="AG13230" s="9"/>
      <c r="AT13230" s="4"/>
      <c r="AU13230" s="4"/>
      <c r="BA13230" s="4"/>
      <c r="BB13230" s="4"/>
    </row>
    <row r="13231" spans="15:54" x14ac:dyDescent="0.4">
      <c r="O13231" s="4"/>
      <c r="P13231" s="4"/>
      <c r="V13231" s="4"/>
      <c r="W13231" s="4"/>
      <c r="AG13231" s="9"/>
      <c r="AT13231" s="4"/>
      <c r="AU13231" s="4"/>
      <c r="BA13231" s="4"/>
      <c r="BB13231" s="4"/>
    </row>
    <row r="13232" spans="15:54" x14ac:dyDescent="0.4">
      <c r="O13232" s="4"/>
      <c r="P13232" s="4"/>
      <c r="V13232" s="4"/>
      <c r="W13232" s="4"/>
      <c r="AG13232" s="9"/>
      <c r="AT13232" s="4"/>
      <c r="AU13232" s="4"/>
      <c r="BA13232" s="4"/>
      <c r="BB13232" s="4"/>
    </row>
    <row r="13233" spans="15:54" x14ac:dyDescent="0.4">
      <c r="O13233" s="4"/>
      <c r="P13233" s="4"/>
      <c r="V13233" s="4"/>
      <c r="W13233" s="4"/>
      <c r="AG13233" s="9"/>
      <c r="AT13233" s="4"/>
      <c r="AU13233" s="4"/>
      <c r="BA13233" s="4"/>
      <c r="BB13233" s="4"/>
    </row>
    <row r="13234" spans="15:54" x14ac:dyDescent="0.4">
      <c r="O13234" s="4"/>
      <c r="P13234" s="4"/>
      <c r="V13234" s="4"/>
      <c r="W13234" s="4"/>
      <c r="AG13234" s="9"/>
      <c r="AT13234" s="4"/>
      <c r="AU13234" s="4"/>
      <c r="BA13234" s="4"/>
      <c r="BB13234" s="4"/>
    </row>
    <row r="13235" spans="15:54" x14ac:dyDescent="0.4">
      <c r="O13235" s="4"/>
      <c r="P13235" s="4"/>
      <c r="V13235" s="4"/>
      <c r="W13235" s="4"/>
      <c r="AG13235" s="9"/>
      <c r="AT13235" s="4"/>
      <c r="AU13235" s="4"/>
      <c r="BA13235" s="4"/>
      <c r="BB13235" s="4"/>
    </row>
    <row r="13236" spans="15:54" x14ac:dyDescent="0.4">
      <c r="O13236" s="4"/>
      <c r="P13236" s="4"/>
      <c r="V13236" s="4"/>
      <c r="W13236" s="4"/>
      <c r="AG13236" s="9"/>
      <c r="AT13236" s="4"/>
      <c r="AU13236" s="4"/>
      <c r="BA13236" s="4"/>
      <c r="BB13236" s="4"/>
    </row>
    <row r="13237" spans="15:54" x14ac:dyDescent="0.4">
      <c r="O13237" s="4"/>
      <c r="P13237" s="4"/>
      <c r="V13237" s="4"/>
      <c r="W13237" s="4"/>
      <c r="AG13237" s="9"/>
      <c r="AT13237" s="4"/>
      <c r="AU13237" s="4"/>
      <c r="BA13237" s="4"/>
      <c r="BB13237" s="4"/>
    </row>
    <row r="13238" spans="15:54" x14ac:dyDescent="0.4">
      <c r="O13238" s="4"/>
      <c r="P13238" s="4"/>
      <c r="V13238" s="4"/>
      <c r="W13238" s="4"/>
      <c r="AG13238" s="9"/>
      <c r="AT13238" s="4"/>
      <c r="AU13238" s="4"/>
      <c r="BA13238" s="4"/>
      <c r="BB13238" s="4"/>
    </row>
    <row r="13239" spans="15:54" x14ac:dyDescent="0.4">
      <c r="O13239" s="4"/>
      <c r="P13239" s="4"/>
      <c r="V13239" s="4"/>
      <c r="W13239" s="4"/>
      <c r="AG13239" s="9"/>
      <c r="AT13239" s="4"/>
      <c r="AU13239" s="4"/>
      <c r="BA13239" s="4"/>
      <c r="BB13239" s="4"/>
    </row>
    <row r="13240" spans="15:54" x14ac:dyDescent="0.4">
      <c r="O13240" s="4"/>
      <c r="P13240" s="4"/>
      <c r="V13240" s="4"/>
      <c r="W13240" s="4"/>
      <c r="AG13240" s="9"/>
      <c r="AT13240" s="4"/>
      <c r="AU13240" s="4"/>
      <c r="BA13240" s="4"/>
      <c r="BB13240" s="4"/>
    </row>
    <row r="13241" spans="15:54" x14ac:dyDescent="0.4">
      <c r="O13241" s="4"/>
      <c r="P13241" s="4"/>
      <c r="V13241" s="4"/>
      <c r="W13241" s="4"/>
      <c r="AG13241" s="9"/>
      <c r="AT13241" s="4"/>
      <c r="AU13241" s="4"/>
      <c r="BA13241" s="4"/>
      <c r="BB13241" s="4"/>
    </row>
    <row r="13242" spans="15:54" x14ac:dyDescent="0.4">
      <c r="O13242" s="4"/>
      <c r="P13242" s="4"/>
      <c r="V13242" s="4"/>
      <c r="W13242" s="4"/>
      <c r="AG13242" s="9"/>
      <c r="AT13242" s="4"/>
      <c r="AU13242" s="4"/>
      <c r="BA13242" s="4"/>
      <c r="BB13242" s="4"/>
    </row>
    <row r="13243" spans="15:54" x14ac:dyDescent="0.4">
      <c r="O13243" s="4"/>
      <c r="P13243" s="4"/>
      <c r="V13243" s="4"/>
      <c r="W13243" s="4"/>
      <c r="AG13243" s="9"/>
      <c r="AT13243" s="4"/>
      <c r="AU13243" s="4"/>
      <c r="BA13243" s="4"/>
      <c r="BB13243" s="4"/>
    </row>
    <row r="13244" spans="15:54" x14ac:dyDescent="0.4">
      <c r="O13244" s="4"/>
      <c r="P13244" s="4"/>
      <c r="V13244" s="4"/>
      <c r="W13244" s="4"/>
      <c r="AG13244" s="9"/>
      <c r="AT13244" s="4"/>
      <c r="AU13244" s="4"/>
      <c r="BA13244" s="4"/>
      <c r="BB13244" s="4"/>
    </row>
    <row r="13245" spans="15:54" x14ac:dyDescent="0.4">
      <c r="O13245" s="4"/>
      <c r="P13245" s="4"/>
      <c r="V13245" s="4"/>
      <c r="W13245" s="4"/>
      <c r="AG13245" s="9"/>
      <c r="AT13245" s="4"/>
      <c r="AU13245" s="4"/>
      <c r="BA13245" s="4"/>
      <c r="BB13245" s="4"/>
    </row>
    <row r="13246" spans="15:54" x14ac:dyDescent="0.4">
      <c r="O13246" s="4"/>
      <c r="P13246" s="4"/>
      <c r="V13246" s="4"/>
      <c r="W13246" s="4"/>
      <c r="AG13246" s="9"/>
      <c r="AT13246" s="4"/>
      <c r="AU13246" s="4"/>
      <c r="BA13246" s="4"/>
      <c r="BB13246" s="4"/>
    </row>
    <row r="13247" spans="15:54" x14ac:dyDescent="0.4">
      <c r="O13247" s="4"/>
      <c r="P13247" s="4"/>
      <c r="V13247" s="4"/>
      <c r="W13247" s="4"/>
      <c r="AG13247" s="9"/>
      <c r="AT13247" s="4"/>
      <c r="AU13247" s="4"/>
      <c r="BA13247" s="4"/>
      <c r="BB13247" s="4"/>
    </row>
    <row r="13248" spans="15:54" x14ac:dyDescent="0.4">
      <c r="O13248" s="4"/>
      <c r="P13248" s="4"/>
      <c r="V13248" s="4"/>
      <c r="W13248" s="4"/>
      <c r="AG13248" s="9"/>
      <c r="AT13248" s="4"/>
      <c r="AU13248" s="4"/>
      <c r="BA13248" s="4"/>
      <c r="BB13248" s="4"/>
    </row>
    <row r="13249" spans="15:54" x14ac:dyDescent="0.4">
      <c r="O13249" s="4"/>
      <c r="P13249" s="4"/>
      <c r="V13249" s="4"/>
      <c r="W13249" s="4"/>
      <c r="AT13249" s="4"/>
      <c r="AU13249" s="4"/>
      <c r="BA13249" s="4"/>
      <c r="BB13249" s="4"/>
    </row>
    <row r="13250" spans="15:54" x14ac:dyDescent="0.4">
      <c r="O13250" s="4"/>
      <c r="P13250" s="4"/>
      <c r="V13250" s="4"/>
      <c r="W13250" s="4"/>
      <c r="AG13250" s="9"/>
      <c r="AT13250" s="4"/>
      <c r="AU13250" s="4"/>
      <c r="BA13250" s="4"/>
      <c r="BB13250" s="4"/>
    </row>
    <row r="13251" spans="15:54" x14ac:dyDescent="0.4">
      <c r="O13251" s="4"/>
      <c r="P13251" s="4"/>
      <c r="V13251" s="4"/>
      <c r="W13251" s="4"/>
      <c r="AG13251" s="9"/>
      <c r="AT13251" s="4"/>
      <c r="AU13251" s="4"/>
      <c r="BA13251" s="4"/>
      <c r="BB13251" s="4"/>
    </row>
    <row r="13252" spans="15:54" x14ac:dyDescent="0.4">
      <c r="O13252" s="4"/>
      <c r="P13252" s="4"/>
      <c r="V13252" s="4"/>
      <c r="W13252" s="4"/>
      <c r="AG13252" s="9"/>
      <c r="AT13252" s="4"/>
      <c r="AU13252" s="4"/>
      <c r="BA13252" s="4"/>
      <c r="BB13252" s="4"/>
    </row>
    <row r="13253" spans="15:54" x14ac:dyDescent="0.4">
      <c r="O13253" s="4"/>
      <c r="P13253" s="4"/>
      <c r="V13253" s="4"/>
      <c r="W13253" s="4"/>
      <c r="AG13253" s="9"/>
      <c r="AT13253" s="4"/>
      <c r="AU13253" s="4"/>
      <c r="BA13253" s="4"/>
      <c r="BB13253" s="4"/>
    </row>
    <row r="13254" spans="15:54" x14ac:dyDescent="0.4">
      <c r="O13254" s="4"/>
      <c r="P13254" s="4"/>
      <c r="V13254" s="4"/>
      <c r="W13254" s="4"/>
      <c r="AG13254" s="9"/>
      <c r="AT13254" s="4"/>
      <c r="AU13254" s="4"/>
      <c r="BA13254" s="4"/>
      <c r="BB13254" s="4"/>
    </row>
    <row r="13255" spans="15:54" x14ac:dyDescent="0.4">
      <c r="O13255" s="4"/>
      <c r="P13255" s="4"/>
      <c r="V13255" s="4"/>
      <c r="W13255" s="4"/>
      <c r="AG13255" s="9"/>
      <c r="AT13255" s="4"/>
      <c r="AU13255" s="4"/>
      <c r="BA13255" s="4"/>
      <c r="BB13255" s="4"/>
    </row>
    <row r="13256" spans="15:54" x14ac:dyDescent="0.4">
      <c r="O13256" s="4"/>
      <c r="P13256" s="4"/>
      <c r="V13256" s="4"/>
      <c r="W13256" s="4"/>
      <c r="AG13256" s="9"/>
      <c r="AT13256" s="4"/>
      <c r="AU13256" s="4"/>
      <c r="BA13256" s="4"/>
      <c r="BB13256" s="4"/>
    </row>
    <row r="13257" spans="15:54" x14ac:dyDescent="0.4">
      <c r="O13257" s="4"/>
      <c r="P13257" s="4"/>
      <c r="V13257" s="4"/>
      <c r="W13257" s="4"/>
      <c r="AG13257" s="9"/>
      <c r="AT13257" s="4"/>
      <c r="AU13257" s="4"/>
      <c r="BA13257" s="4"/>
      <c r="BB13257" s="4"/>
    </row>
    <row r="13258" spans="15:54" x14ac:dyDescent="0.4">
      <c r="O13258" s="4"/>
      <c r="P13258" s="4"/>
      <c r="V13258" s="4"/>
      <c r="W13258" s="4"/>
      <c r="AG13258" s="9"/>
      <c r="AT13258" s="4"/>
      <c r="AU13258" s="4"/>
      <c r="BA13258" s="4"/>
      <c r="BB13258" s="4"/>
    </row>
    <row r="13259" spans="15:54" x14ac:dyDescent="0.4">
      <c r="O13259" s="4"/>
      <c r="P13259" s="4"/>
      <c r="V13259" s="4"/>
      <c r="W13259" s="4"/>
      <c r="AG13259" s="9"/>
      <c r="AT13259" s="4"/>
      <c r="AU13259" s="4"/>
      <c r="BA13259" s="4"/>
      <c r="BB13259" s="4"/>
    </row>
    <row r="13260" spans="15:54" x14ac:dyDescent="0.4">
      <c r="O13260" s="4"/>
      <c r="P13260" s="4"/>
      <c r="V13260" s="4"/>
      <c r="W13260" s="4"/>
      <c r="AG13260" s="9"/>
      <c r="AT13260" s="4"/>
      <c r="AU13260" s="4"/>
      <c r="BA13260" s="4"/>
      <c r="BB13260" s="4"/>
    </row>
    <row r="13261" spans="15:54" x14ac:dyDescent="0.4">
      <c r="O13261" s="4"/>
      <c r="P13261" s="4"/>
      <c r="V13261" s="4"/>
      <c r="W13261" s="4"/>
      <c r="AG13261" s="9"/>
      <c r="AT13261" s="4"/>
      <c r="AU13261" s="4"/>
      <c r="BA13261" s="4"/>
      <c r="BB13261" s="4"/>
    </row>
    <row r="13262" spans="15:54" x14ac:dyDescent="0.4">
      <c r="O13262" s="4"/>
      <c r="P13262" s="4"/>
      <c r="V13262" s="4"/>
      <c r="W13262" s="4"/>
      <c r="AG13262" s="9"/>
      <c r="AT13262" s="4"/>
      <c r="AU13262" s="4"/>
      <c r="BA13262" s="4"/>
      <c r="BB13262" s="4"/>
    </row>
    <row r="13263" spans="15:54" x14ac:dyDescent="0.4">
      <c r="O13263" s="4"/>
      <c r="P13263" s="4"/>
      <c r="V13263" s="4"/>
      <c r="W13263" s="4"/>
      <c r="AG13263" s="9"/>
      <c r="AT13263" s="4"/>
      <c r="AU13263" s="4"/>
      <c r="BA13263" s="4"/>
      <c r="BB13263" s="4"/>
    </row>
    <row r="13264" spans="15:54" x14ac:dyDescent="0.4">
      <c r="O13264" s="4"/>
      <c r="P13264" s="4"/>
      <c r="V13264" s="4"/>
      <c r="W13264" s="4"/>
      <c r="AG13264" s="9"/>
      <c r="AT13264" s="4"/>
      <c r="AU13264" s="4"/>
      <c r="BA13264" s="4"/>
      <c r="BB13264" s="4"/>
    </row>
    <row r="13265" spans="15:54" x14ac:dyDescent="0.4">
      <c r="O13265" s="4"/>
      <c r="P13265" s="4"/>
      <c r="V13265" s="4"/>
      <c r="W13265" s="4"/>
      <c r="AG13265" s="9"/>
      <c r="AT13265" s="4"/>
      <c r="AU13265" s="4"/>
      <c r="BA13265" s="4"/>
      <c r="BB13265" s="4"/>
    </row>
    <row r="13266" spans="15:54" x14ac:dyDescent="0.4">
      <c r="O13266" s="4"/>
      <c r="P13266" s="4"/>
      <c r="V13266" s="4"/>
      <c r="W13266" s="4"/>
      <c r="AG13266" s="9"/>
      <c r="AT13266" s="4"/>
      <c r="AU13266" s="4"/>
      <c r="BA13266" s="4"/>
      <c r="BB13266" s="4"/>
    </row>
    <row r="13267" spans="15:54" x14ac:dyDescent="0.4">
      <c r="O13267" s="4"/>
      <c r="P13267" s="4"/>
      <c r="V13267" s="4"/>
      <c r="W13267" s="4"/>
      <c r="AG13267" s="9"/>
      <c r="AT13267" s="4"/>
      <c r="AU13267" s="4"/>
      <c r="BA13267" s="4"/>
      <c r="BB13267" s="4"/>
    </row>
    <row r="13268" spans="15:54" x14ac:dyDescent="0.4">
      <c r="O13268" s="4"/>
      <c r="P13268" s="4"/>
      <c r="V13268" s="4"/>
      <c r="W13268" s="4"/>
      <c r="AG13268" s="9"/>
      <c r="AT13268" s="4"/>
      <c r="AU13268" s="4"/>
      <c r="BA13268" s="4"/>
      <c r="BB13268" s="4"/>
    </row>
    <row r="13269" spans="15:54" x14ac:dyDescent="0.4">
      <c r="O13269" s="4"/>
      <c r="P13269" s="4"/>
      <c r="V13269" s="4"/>
      <c r="W13269" s="4"/>
      <c r="AG13269" s="9"/>
      <c r="AT13269" s="4"/>
      <c r="AU13269" s="4"/>
      <c r="BA13269" s="4"/>
      <c r="BB13269" s="4"/>
    </row>
    <row r="13270" spans="15:54" x14ac:dyDescent="0.4">
      <c r="O13270" s="4"/>
      <c r="P13270" s="4"/>
      <c r="V13270" s="4"/>
      <c r="W13270" s="4"/>
      <c r="AG13270" s="9"/>
      <c r="AT13270" s="4"/>
      <c r="AU13270" s="4"/>
      <c r="BA13270" s="4"/>
      <c r="BB13270" s="4"/>
    </row>
    <row r="13271" spans="15:54" x14ac:dyDescent="0.4">
      <c r="O13271" s="4"/>
      <c r="P13271" s="4"/>
      <c r="V13271" s="4"/>
      <c r="W13271" s="4"/>
      <c r="AG13271" s="9"/>
      <c r="AT13271" s="4"/>
      <c r="AU13271" s="4"/>
      <c r="BA13271" s="4"/>
      <c r="BB13271" s="4"/>
    </row>
    <row r="13272" spans="15:54" x14ac:dyDescent="0.4">
      <c r="O13272" s="4"/>
      <c r="P13272" s="4"/>
      <c r="V13272" s="4"/>
      <c r="W13272" s="4"/>
      <c r="AG13272" s="9"/>
      <c r="AT13272" s="4"/>
      <c r="AU13272" s="4"/>
      <c r="BA13272" s="4"/>
      <c r="BB13272" s="4"/>
    </row>
    <row r="13273" spans="15:54" x14ac:dyDescent="0.4">
      <c r="O13273" s="4"/>
      <c r="P13273" s="4"/>
      <c r="V13273" s="4"/>
      <c r="W13273" s="4"/>
      <c r="AG13273" s="9"/>
      <c r="AT13273" s="4"/>
      <c r="AU13273" s="4"/>
      <c r="BA13273" s="4"/>
      <c r="BB13273" s="4"/>
    </row>
    <row r="13274" spans="15:54" x14ac:dyDescent="0.4">
      <c r="O13274" s="4"/>
      <c r="P13274" s="4"/>
      <c r="V13274" s="4"/>
      <c r="W13274" s="4"/>
      <c r="AG13274" s="9"/>
      <c r="AT13274" s="4"/>
      <c r="AU13274" s="4"/>
      <c r="BA13274" s="4"/>
      <c r="BB13274" s="4"/>
    </row>
    <row r="13275" spans="15:54" x14ac:dyDescent="0.4">
      <c r="O13275" s="4"/>
      <c r="P13275" s="4"/>
      <c r="V13275" s="4"/>
      <c r="W13275" s="4"/>
      <c r="AG13275" s="9"/>
      <c r="AT13275" s="4"/>
      <c r="AU13275" s="4"/>
      <c r="BA13275" s="4"/>
      <c r="BB13275" s="4"/>
    </row>
    <row r="13276" spans="15:54" x14ac:dyDescent="0.4">
      <c r="O13276" s="4"/>
      <c r="P13276" s="4"/>
      <c r="V13276" s="4"/>
      <c r="W13276" s="4"/>
      <c r="AG13276" s="9"/>
      <c r="AT13276" s="4"/>
      <c r="AU13276" s="4"/>
      <c r="BA13276" s="4"/>
      <c r="BB13276" s="4"/>
    </row>
    <row r="13277" spans="15:54" x14ac:dyDescent="0.4">
      <c r="O13277" s="4"/>
      <c r="P13277" s="4"/>
      <c r="V13277" s="4"/>
      <c r="W13277" s="4"/>
      <c r="AG13277" s="9"/>
      <c r="AT13277" s="4"/>
      <c r="AU13277" s="4"/>
      <c r="BA13277" s="4"/>
      <c r="BB13277" s="4"/>
    </row>
    <row r="13278" spans="15:54" x14ac:dyDescent="0.4">
      <c r="O13278" s="4"/>
      <c r="P13278" s="4"/>
      <c r="V13278" s="4"/>
      <c r="W13278" s="4"/>
      <c r="AG13278" s="9"/>
      <c r="AT13278" s="4"/>
      <c r="AU13278" s="4"/>
      <c r="BA13278" s="4"/>
      <c r="BB13278" s="4"/>
    </row>
    <row r="13279" spans="15:54" x14ac:dyDescent="0.4">
      <c r="O13279" s="4"/>
      <c r="P13279" s="4"/>
      <c r="V13279" s="4"/>
      <c r="W13279" s="4"/>
      <c r="AG13279" s="9"/>
      <c r="AT13279" s="4"/>
      <c r="AU13279" s="4"/>
      <c r="BA13279" s="4"/>
      <c r="BB13279" s="4"/>
    </row>
    <row r="13280" spans="15:54" x14ac:dyDescent="0.4">
      <c r="O13280" s="4"/>
      <c r="P13280" s="4"/>
      <c r="V13280" s="4"/>
      <c r="W13280" s="4"/>
      <c r="AG13280" s="9"/>
      <c r="AT13280" s="4"/>
      <c r="AU13280" s="4"/>
      <c r="BA13280" s="4"/>
      <c r="BB13280" s="4"/>
    </row>
    <row r="13281" spans="15:54" x14ac:dyDescent="0.4">
      <c r="O13281" s="4"/>
      <c r="P13281" s="4"/>
      <c r="V13281" s="4"/>
      <c r="W13281" s="4"/>
      <c r="AG13281" s="9"/>
      <c r="AT13281" s="4"/>
      <c r="AU13281" s="4"/>
      <c r="BA13281" s="4"/>
      <c r="BB13281" s="4"/>
    </row>
    <row r="13282" spans="15:54" x14ac:dyDescent="0.4">
      <c r="O13282" s="4"/>
      <c r="P13282" s="4"/>
      <c r="V13282" s="4"/>
      <c r="W13282" s="4"/>
      <c r="AG13282" s="9"/>
      <c r="AT13282" s="4"/>
      <c r="AU13282" s="4"/>
      <c r="BA13282" s="4"/>
      <c r="BB13282" s="4"/>
    </row>
    <row r="13283" spans="15:54" x14ac:dyDescent="0.4">
      <c r="O13283" s="4"/>
      <c r="P13283" s="4"/>
      <c r="V13283" s="4"/>
      <c r="W13283" s="4"/>
      <c r="AG13283" s="9"/>
      <c r="AT13283" s="4"/>
      <c r="AU13283" s="4"/>
      <c r="BA13283" s="4"/>
      <c r="BB13283" s="4"/>
    </row>
    <row r="13284" spans="15:54" x14ac:dyDescent="0.4">
      <c r="O13284" s="4"/>
      <c r="P13284" s="4"/>
      <c r="V13284" s="4"/>
      <c r="W13284" s="4"/>
      <c r="AG13284" s="9"/>
      <c r="AT13284" s="4"/>
      <c r="AU13284" s="4"/>
      <c r="BA13284" s="4"/>
      <c r="BB13284" s="4"/>
    </row>
    <row r="13285" spans="15:54" x14ac:dyDescent="0.4">
      <c r="O13285" s="4"/>
      <c r="P13285" s="4"/>
      <c r="V13285" s="4"/>
      <c r="W13285" s="4"/>
      <c r="AG13285" s="9"/>
      <c r="AT13285" s="4"/>
      <c r="AU13285" s="4"/>
      <c r="BA13285" s="4"/>
      <c r="BB13285" s="4"/>
    </row>
    <row r="13286" spans="15:54" x14ac:dyDescent="0.4">
      <c r="O13286" s="4"/>
      <c r="P13286" s="4"/>
      <c r="V13286" s="4"/>
      <c r="W13286" s="4"/>
      <c r="AG13286" s="9"/>
      <c r="AT13286" s="4"/>
      <c r="AU13286" s="4"/>
      <c r="BA13286" s="4"/>
      <c r="BB13286" s="4"/>
    </row>
    <row r="13287" spans="15:54" x14ac:dyDescent="0.4">
      <c r="O13287" s="4"/>
      <c r="P13287" s="4"/>
      <c r="V13287" s="4"/>
      <c r="W13287" s="4"/>
      <c r="AG13287" s="9"/>
      <c r="AT13287" s="4"/>
      <c r="AU13287" s="4"/>
      <c r="BA13287" s="4"/>
      <c r="BB13287" s="4"/>
    </row>
    <row r="13288" spans="15:54" x14ac:dyDescent="0.4">
      <c r="O13288" s="4"/>
      <c r="P13288" s="4"/>
      <c r="V13288" s="4"/>
      <c r="W13288" s="4"/>
      <c r="AG13288" s="9"/>
      <c r="AT13288" s="4"/>
      <c r="AU13288" s="4"/>
      <c r="BA13288" s="4"/>
      <c r="BB13288" s="4"/>
    </row>
    <row r="13289" spans="15:54" x14ac:dyDescent="0.4">
      <c r="O13289" s="4"/>
      <c r="P13289" s="4"/>
      <c r="V13289" s="4"/>
      <c r="W13289" s="4"/>
      <c r="AG13289" s="9"/>
      <c r="AT13289" s="4"/>
      <c r="AU13289" s="4"/>
      <c r="BA13289" s="4"/>
      <c r="BB13289" s="4"/>
    </row>
    <row r="13290" spans="15:54" x14ac:dyDescent="0.4">
      <c r="O13290" s="4"/>
      <c r="P13290" s="4"/>
      <c r="V13290" s="4"/>
      <c r="W13290" s="4"/>
      <c r="AG13290" s="9"/>
      <c r="AT13290" s="4"/>
      <c r="AU13290" s="4"/>
      <c r="BA13290" s="4"/>
      <c r="BB13290" s="4"/>
    </row>
    <row r="13291" spans="15:54" x14ac:dyDescent="0.4">
      <c r="O13291" s="4"/>
      <c r="P13291" s="4"/>
      <c r="V13291" s="4"/>
      <c r="W13291" s="4"/>
      <c r="AG13291" s="9"/>
      <c r="AT13291" s="4"/>
      <c r="AU13291" s="4"/>
      <c r="BA13291" s="4"/>
      <c r="BB13291" s="4"/>
    </row>
    <row r="13292" spans="15:54" x14ac:dyDescent="0.4">
      <c r="O13292" s="4"/>
      <c r="P13292" s="4"/>
      <c r="V13292" s="4"/>
      <c r="W13292" s="4"/>
      <c r="AG13292" s="9"/>
      <c r="AT13292" s="4"/>
      <c r="AU13292" s="4"/>
      <c r="BA13292" s="4"/>
      <c r="BB13292" s="4"/>
    </row>
    <row r="13293" spans="15:54" x14ac:dyDescent="0.4">
      <c r="O13293" s="4"/>
      <c r="P13293" s="4"/>
      <c r="V13293" s="4"/>
      <c r="W13293" s="4"/>
      <c r="AG13293" s="9"/>
      <c r="AT13293" s="4"/>
      <c r="AU13293" s="4"/>
      <c r="BA13293" s="4"/>
      <c r="BB13293" s="4"/>
    </row>
    <row r="13294" spans="15:54" x14ac:dyDescent="0.4">
      <c r="O13294" s="4"/>
      <c r="P13294" s="4"/>
      <c r="V13294" s="4"/>
      <c r="W13294" s="4"/>
      <c r="AG13294" s="9"/>
      <c r="AT13294" s="4"/>
      <c r="AU13294" s="4"/>
      <c r="BA13294" s="4"/>
      <c r="BB13294" s="4"/>
    </row>
    <row r="13295" spans="15:54" x14ac:dyDescent="0.4">
      <c r="O13295" s="4"/>
      <c r="P13295" s="4"/>
      <c r="V13295" s="4"/>
      <c r="W13295" s="4"/>
      <c r="AG13295" s="9"/>
      <c r="AT13295" s="4"/>
      <c r="AU13295" s="4"/>
      <c r="BA13295" s="4"/>
      <c r="BB13295" s="4"/>
    </row>
    <row r="13296" spans="15:54" x14ac:dyDescent="0.4">
      <c r="O13296" s="4"/>
      <c r="P13296" s="4"/>
      <c r="V13296" s="4"/>
      <c r="W13296" s="4"/>
      <c r="AG13296" s="9"/>
      <c r="AT13296" s="4"/>
      <c r="AU13296" s="4"/>
      <c r="BA13296" s="4"/>
      <c r="BB13296" s="4"/>
    </row>
    <row r="13297" spans="15:54" x14ac:dyDescent="0.4">
      <c r="O13297" s="4"/>
      <c r="P13297" s="4"/>
      <c r="V13297" s="4"/>
      <c r="W13297" s="4"/>
      <c r="AG13297" s="9"/>
      <c r="AT13297" s="4"/>
      <c r="AU13297" s="4"/>
      <c r="BA13297" s="4"/>
      <c r="BB13297" s="4"/>
    </row>
    <row r="13298" spans="15:54" x14ac:dyDescent="0.4">
      <c r="O13298" s="4"/>
      <c r="P13298" s="4"/>
      <c r="V13298" s="4"/>
      <c r="W13298" s="4"/>
      <c r="AG13298" s="9"/>
      <c r="AT13298" s="4"/>
      <c r="AU13298" s="4"/>
      <c r="BA13298" s="4"/>
      <c r="BB13298" s="4"/>
    </row>
    <row r="13299" spans="15:54" x14ac:dyDescent="0.4">
      <c r="O13299" s="4"/>
      <c r="P13299" s="4"/>
      <c r="V13299" s="4"/>
      <c r="W13299" s="4"/>
      <c r="AG13299" s="9"/>
      <c r="AT13299" s="4"/>
      <c r="AU13299" s="4"/>
      <c r="BA13299" s="4"/>
      <c r="BB13299" s="4"/>
    </row>
    <row r="13300" spans="15:54" x14ac:dyDescent="0.4">
      <c r="O13300" s="4"/>
      <c r="P13300" s="4"/>
      <c r="V13300" s="4"/>
      <c r="W13300" s="4"/>
      <c r="AG13300" s="9"/>
      <c r="AT13300" s="4"/>
      <c r="AU13300" s="4"/>
      <c r="BA13300" s="4"/>
      <c r="BB13300" s="4"/>
    </row>
    <row r="13301" spans="15:54" x14ac:dyDescent="0.4">
      <c r="O13301" s="4"/>
      <c r="P13301" s="4"/>
      <c r="V13301" s="4"/>
      <c r="W13301" s="4"/>
      <c r="AG13301" s="9"/>
      <c r="AT13301" s="4"/>
      <c r="AU13301" s="4"/>
      <c r="BA13301" s="4"/>
      <c r="BB13301" s="4"/>
    </row>
    <row r="13302" spans="15:54" x14ac:dyDescent="0.4">
      <c r="O13302" s="4"/>
      <c r="P13302" s="4"/>
      <c r="V13302" s="4"/>
      <c r="W13302" s="4"/>
      <c r="AG13302" s="9"/>
      <c r="AT13302" s="4"/>
      <c r="AU13302" s="4"/>
      <c r="BA13302" s="4"/>
      <c r="BB13302" s="4"/>
    </row>
    <row r="13303" spans="15:54" x14ac:dyDescent="0.4">
      <c r="O13303" s="4"/>
      <c r="P13303" s="4"/>
      <c r="V13303" s="4"/>
      <c r="W13303" s="4"/>
      <c r="AG13303" s="9"/>
      <c r="AT13303" s="4"/>
      <c r="AU13303" s="4"/>
      <c r="BA13303" s="4"/>
      <c r="BB13303" s="4"/>
    </row>
    <row r="13304" spans="15:54" x14ac:dyDescent="0.4">
      <c r="O13304" s="4"/>
      <c r="P13304" s="4"/>
      <c r="V13304" s="4"/>
      <c r="W13304" s="4"/>
      <c r="AG13304" s="9"/>
      <c r="AT13304" s="4"/>
      <c r="AU13304" s="4"/>
      <c r="BA13304" s="4"/>
      <c r="BB13304" s="4"/>
    </row>
    <row r="13305" spans="15:54" x14ac:dyDescent="0.4">
      <c r="O13305" s="4"/>
      <c r="P13305" s="4"/>
      <c r="V13305" s="4"/>
      <c r="W13305" s="4"/>
      <c r="AG13305" s="9"/>
      <c r="AT13305" s="4"/>
      <c r="AU13305" s="4"/>
      <c r="BA13305" s="4"/>
      <c r="BB13305" s="4"/>
    </row>
    <row r="13306" spans="15:54" x14ac:dyDescent="0.4">
      <c r="O13306" s="4"/>
      <c r="P13306" s="4"/>
      <c r="V13306" s="4"/>
      <c r="W13306" s="4"/>
      <c r="AG13306" s="9"/>
      <c r="AT13306" s="4"/>
      <c r="AU13306" s="4"/>
      <c r="BA13306" s="4"/>
      <c r="BB13306" s="4"/>
    </row>
    <row r="13307" spans="15:54" x14ac:dyDescent="0.4">
      <c r="O13307" s="4"/>
      <c r="P13307" s="4"/>
      <c r="V13307" s="4"/>
      <c r="W13307" s="4"/>
      <c r="AG13307" s="9"/>
      <c r="AT13307" s="4"/>
      <c r="AU13307" s="4"/>
      <c r="BA13307" s="4"/>
      <c r="BB13307" s="4"/>
    </row>
    <row r="13308" spans="15:54" x14ac:dyDescent="0.4">
      <c r="O13308" s="4"/>
      <c r="P13308" s="4"/>
      <c r="V13308" s="4"/>
      <c r="W13308" s="4"/>
      <c r="AG13308" s="9"/>
      <c r="AT13308" s="4"/>
      <c r="AU13308" s="4"/>
      <c r="BA13308" s="4"/>
      <c r="BB13308" s="4"/>
    </row>
    <row r="13309" spans="15:54" x14ac:dyDescent="0.4">
      <c r="O13309" s="4"/>
      <c r="P13309" s="4"/>
      <c r="V13309" s="4"/>
      <c r="W13309" s="4"/>
      <c r="AG13309" s="9"/>
      <c r="AT13309" s="4"/>
      <c r="AU13309" s="4"/>
      <c r="BA13309" s="4"/>
      <c r="BB13309" s="4"/>
    </row>
    <row r="13310" spans="15:54" x14ac:dyDescent="0.4">
      <c r="O13310" s="4"/>
      <c r="P13310" s="4"/>
      <c r="V13310" s="4"/>
      <c r="W13310" s="4"/>
      <c r="AT13310" s="4"/>
      <c r="AU13310" s="4"/>
      <c r="BA13310" s="4"/>
      <c r="BB13310" s="4"/>
    </row>
    <row r="13311" spans="15:54" x14ac:dyDescent="0.4">
      <c r="O13311" s="4"/>
      <c r="P13311" s="4"/>
      <c r="V13311" s="4"/>
      <c r="W13311" s="4"/>
      <c r="AG13311" s="9"/>
      <c r="AT13311" s="4"/>
      <c r="AU13311" s="4"/>
      <c r="BA13311" s="4"/>
      <c r="BB13311" s="4"/>
    </row>
    <row r="13312" spans="15:54" x14ac:dyDescent="0.4">
      <c r="O13312" s="4"/>
      <c r="P13312" s="4"/>
      <c r="V13312" s="4"/>
      <c r="W13312" s="4"/>
      <c r="AG13312" s="9"/>
      <c r="AT13312" s="4"/>
      <c r="AU13312" s="4"/>
      <c r="BA13312" s="4"/>
      <c r="BB13312" s="4"/>
    </row>
    <row r="13313" spans="15:54" x14ac:dyDescent="0.4">
      <c r="O13313" s="4"/>
      <c r="P13313" s="4"/>
      <c r="V13313" s="4"/>
      <c r="W13313" s="4"/>
      <c r="AG13313" s="9"/>
      <c r="AT13313" s="4"/>
      <c r="AU13313" s="4"/>
      <c r="BA13313" s="4"/>
      <c r="BB13313" s="4"/>
    </row>
    <row r="13314" spans="15:54" x14ac:dyDescent="0.4">
      <c r="O13314" s="4"/>
      <c r="P13314" s="4"/>
      <c r="V13314" s="4"/>
      <c r="W13314" s="4"/>
      <c r="AG13314" s="9"/>
      <c r="AT13314" s="4"/>
      <c r="AU13314" s="4"/>
      <c r="BA13314" s="4"/>
      <c r="BB13314" s="4"/>
    </row>
    <row r="13315" spans="15:54" x14ac:dyDescent="0.4">
      <c r="O13315" s="4"/>
      <c r="P13315" s="4"/>
      <c r="V13315" s="4"/>
      <c r="W13315" s="4"/>
      <c r="AG13315" s="9"/>
      <c r="AT13315" s="4"/>
      <c r="AU13315" s="4"/>
      <c r="BA13315" s="4"/>
      <c r="BB13315" s="4"/>
    </row>
    <row r="13316" spans="15:54" x14ac:dyDescent="0.4">
      <c r="O13316" s="4"/>
      <c r="P13316" s="4"/>
      <c r="V13316" s="4"/>
      <c r="W13316" s="4"/>
      <c r="AG13316" s="9"/>
      <c r="AT13316" s="4"/>
      <c r="AU13316" s="4"/>
      <c r="BA13316" s="4"/>
      <c r="BB13316" s="4"/>
    </row>
    <row r="13317" spans="15:54" x14ac:dyDescent="0.4">
      <c r="O13317" s="4"/>
      <c r="P13317" s="4"/>
      <c r="V13317" s="4"/>
      <c r="W13317" s="4"/>
      <c r="AG13317" s="9"/>
      <c r="AT13317" s="4"/>
      <c r="AU13317" s="4"/>
      <c r="BA13317" s="4"/>
      <c r="BB13317" s="4"/>
    </row>
    <row r="13318" spans="15:54" x14ac:dyDescent="0.4">
      <c r="O13318" s="4"/>
      <c r="P13318" s="4"/>
      <c r="V13318" s="4"/>
      <c r="W13318" s="4"/>
      <c r="AG13318" s="9"/>
      <c r="AT13318" s="4"/>
      <c r="AU13318" s="4"/>
      <c r="BA13318" s="4"/>
      <c r="BB13318" s="4"/>
    </row>
    <row r="13319" spans="15:54" x14ac:dyDescent="0.4">
      <c r="O13319" s="4"/>
      <c r="P13319" s="4"/>
      <c r="V13319" s="4"/>
      <c r="W13319" s="4"/>
      <c r="AG13319" s="9"/>
      <c r="AT13319" s="4"/>
      <c r="AU13319" s="4"/>
      <c r="BA13319" s="4"/>
      <c r="BB13319" s="4"/>
    </row>
    <row r="13320" spans="15:54" x14ac:dyDescent="0.4">
      <c r="O13320" s="4"/>
      <c r="P13320" s="4"/>
      <c r="V13320" s="4"/>
      <c r="W13320" s="4"/>
      <c r="AG13320" s="9"/>
      <c r="AT13320" s="4"/>
      <c r="AU13320" s="4"/>
      <c r="BA13320" s="4"/>
      <c r="BB13320" s="4"/>
    </row>
    <row r="13321" spans="15:54" x14ac:dyDescent="0.4">
      <c r="O13321" s="4"/>
      <c r="P13321" s="4"/>
      <c r="V13321" s="4"/>
      <c r="W13321" s="4"/>
      <c r="AG13321" s="9"/>
      <c r="AT13321" s="4"/>
      <c r="AU13321" s="4"/>
      <c r="BA13321" s="4"/>
      <c r="BB13321" s="4"/>
    </row>
    <row r="13322" spans="15:54" x14ac:dyDescent="0.4">
      <c r="O13322" s="4"/>
      <c r="P13322" s="4"/>
      <c r="V13322" s="4"/>
      <c r="W13322" s="4"/>
      <c r="AG13322" s="9"/>
      <c r="AT13322" s="4"/>
      <c r="AU13322" s="4"/>
      <c r="BA13322" s="4"/>
      <c r="BB13322" s="4"/>
    </row>
    <row r="13323" spans="15:54" x14ac:dyDescent="0.4">
      <c r="O13323" s="4"/>
      <c r="P13323" s="4"/>
      <c r="V13323" s="4"/>
      <c r="W13323" s="4"/>
      <c r="AG13323" s="9"/>
      <c r="AT13323" s="4"/>
      <c r="AU13323" s="4"/>
      <c r="BA13323" s="4"/>
      <c r="BB13323" s="4"/>
    </row>
    <row r="13324" spans="15:54" x14ac:dyDescent="0.4">
      <c r="O13324" s="4"/>
      <c r="P13324" s="4"/>
      <c r="V13324" s="4"/>
      <c r="W13324" s="4"/>
      <c r="AG13324" s="9"/>
      <c r="AT13324" s="4"/>
      <c r="AU13324" s="4"/>
      <c r="BA13324" s="4"/>
      <c r="BB13324" s="4"/>
    </row>
    <row r="13325" spans="15:54" x14ac:dyDescent="0.4">
      <c r="O13325" s="4"/>
      <c r="P13325" s="4"/>
      <c r="V13325" s="4"/>
      <c r="W13325" s="4"/>
      <c r="AG13325" s="9"/>
      <c r="AT13325" s="4"/>
      <c r="AU13325" s="4"/>
      <c r="BA13325" s="4"/>
      <c r="BB13325" s="4"/>
    </row>
    <row r="13326" spans="15:54" x14ac:dyDescent="0.4">
      <c r="O13326" s="4"/>
      <c r="P13326" s="4"/>
      <c r="V13326" s="4"/>
      <c r="W13326" s="4"/>
      <c r="AG13326" s="9"/>
      <c r="AT13326" s="4"/>
      <c r="AU13326" s="4"/>
      <c r="BA13326" s="4"/>
      <c r="BB13326" s="4"/>
    </row>
    <row r="13327" spans="15:54" x14ac:dyDescent="0.4">
      <c r="O13327" s="4"/>
      <c r="P13327" s="4"/>
      <c r="V13327" s="4"/>
      <c r="W13327" s="4"/>
      <c r="AG13327" s="9"/>
      <c r="AT13327" s="4"/>
      <c r="AU13327" s="4"/>
      <c r="BA13327" s="4"/>
      <c r="BB13327" s="4"/>
    </row>
    <row r="13328" spans="15:54" x14ac:dyDescent="0.4">
      <c r="O13328" s="4"/>
      <c r="P13328" s="4"/>
      <c r="V13328" s="4"/>
      <c r="W13328" s="4"/>
      <c r="AG13328" s="9"/>
      <c r="AT13328" s="4"/>
      <c r="AU13328" s="4"/>
      <c r="BA13328" s="4"/>
      <c r="BB13328" s="4"/>
    </row>
    <row r="13329" spans="15:54" x14ac:dyDescent="0.4">
      <c r="O13329" s="4"/>
      <c r="P13329" s="4"/>
      <c r="V13329" s="4"/>
      <c r="W13329" s="4"/>
      <c r="AG13329" s="9"/>
      <c r="AT13329" s="4"/>
      <c r="AU13329" s="4"/>
      <c r="BA13329" s="4"/>
      <c r="BB13329" s="4"/>
    </row>
    <row r="13330" spans="15:54" x14ac:dyDescent="0.4">
      <c r="O13330" s="4"/>
      <c r="P13330" s="4"/>
      <c r="V13330" s="4"/>
      <c r="W13330" s="4"/>
      <c r="AT13330" s="4"/>
      <c r="AU13330" s="4"/>
      <c r="BA13330" s="4"/>
      <c r="BB13330" s="4"/>
    </row>
    <row r="13331" spans="15:54" x14ac:dyDescent="0.4">
      <c r="O13331" s="4"/>
      <c r="P13331" s="4"/>
      <c r="V13331" s="4"/>
      <c r="W13331" s="4"/>
      <c r="AG13331" s="9"/>
      <c r="AT13331" s="4"/>
      <c r="AU13331" s="4"/>
      <c r="BA13331" s="4"/>
      <c r="BB13331" s="4"/>
    </row>
    <row r="13332" spans="15:54" x14ac:dyDescent="0.4">
      <c r="O13332" s="4"/>
      <c r="P13332" s="4"/>
      <c r="V13332" s="4"/>
      <c r="W13332" s="4"/>
      <c r="AG13332" s="9"/>
      <c r="AT13332" s="4"/>
      <c r="AU13332" s="4"/>
      <c r="BA13332" s="4"/>
      <c r="BB13332" s="4"/>
    </row>
    <row r="13333" spans="15:54" x14ac:dyDescent="0.4">
      <c r="O13333" s="4"/>
      <c r="P13333" s="4"/>
      <c r="V13333" s="4"/>
      <c r="W13333" s="4"/>
      <c r="AG13333" s="9"/>
      <c r="AT13333" s="4"/>
      <c r="AU13333" s="4"/>
      <c r="BA13333" s="4"/>
      <c r="BB13333" s="4"/>
    </row>
    <row r="13334" spans="15:54" x14ac:dyDescent="0.4">
      <c r="O13334" s="4"/>
      <c r="P13334" s="4"/>
      <c r="V13334" s="4"/>
      <c r="W13334" s="4"/>
      <c r="AG13334" s="9"/>
      <c r="AT13334" s="4"/>
      <c r="AU13334" s="4"/>
      <c r="BA13334" s="4"/>
      <c r="BB13334" s="4"/>
    </row>
    <row r="13335" spans="15:54" x14ac:dyDescent="0.4">
      <c r="O13335" s="4"/>
      <c r="P13335" s="4"/>
      <c r="V13335" s="4"/>
      <c r="W13335" s="4"/>
      <c r="AG13335" s="9"/>
      <c r="AT13335" s="4"/>
      <c r="AU13335" s="4"/>
      <c r="BA13335" s="4"/>
      <c r="BB13335" s="4"/>
    </row>
    <row r="13336" spans="15:54" x14ac:dyDescent="0.4">
      <c r="O13336" s="4"/>
      <c r="P13336" s="4"/>
      <c r="V13336" s="4"/>
      <c r="W13336" s="4"/>
      <c r="AG13336" s="9"/>
      <c r="AT13336" s="4"/>
      <c r="AU13336" s="4"/>
      <c r="BA13336" s="4"/>
      <c r="BB13336" s="4"/>
    </row>
    <row r="13337" spans="15:54" x14ac:dyDescent="0.4">
      <c r="O13337" s="4"/>
      <c r="P13337" s="4"/>
      <c r="V13337" s="4"/>
      <c r="W13337" s="4"/>
      <c r="AG13337" s="9"/>
      <c r="AT13337" s="4"/>
      <c r="AU13337" s="4"/>
      <c r="BA13337" s="4"/>
      <c r="BB13337" s="4"/>
    </row>
    <row r="13338" spans="15:54" x14ac:dyDescent="0.4">
      <c r="O13338" s="4"/>
      <c r="P13338" s="4"/>
      <c r="V13338" s="4"/>
      <c r="W13338" s="4"/>
      <c r="AG13338" s="9"/>
      <c r="AT13338" s="4"/>
      <c r="AU13338" s="4"/>
      <c r="BA13338" s="4"/>
      <c r="BB13338" s="4"/>
    </row>
    <row r="13339" spans="15:54" x14ac:dyDescent="0.4">
      <c r="O13339" s="4"/>
      <c r="P13339" s="4"/>
      <c r="V13339" s="4"/>
      <c r="W13339" s="4"/>
      <c r="AG13339" s="9"/>
      <c r="AT13339" s="4"/>
      <c r="AU13339" s="4"/>
      <c r="BA13339" s="4"/>
      <c r="BB13339" s="4"/>
    </row>
    <row r="13340" spans="15:54" x14ac:dyDescent="0.4">
      <c r="O13340" s="4"/>
      <c r="P13340" s="4"/>
      <c r="V13340" s="4"/>
      <c r="W13340" s="4"/>
      <c r="AG13340" s="9"/>
      <c r="AT13340" s="4"/>
      <c r="AU13340" s="4"/>
      <c r="BA13340" s="4"/>
      <c r="BB13340" s="4"/>
    </row>
    <row r="13341" spans="15:54" x14ac:dyDescent="0.4">
      <c r="O13341" s="4"/>
      <c r="P13341" s="4"/>
      <c r="V13341" s="4"/>
      <c r="W13341" s="4"/>
      <c r="AG13341" s="9"/>
      <c r="AT13341" s="4"/>
      <c r="AU13341" s="4"/>
      <c r="BA13341" s="4"/>
      <c r="BB13341" s="4"/>
    </row>
    <row r="13342" spans="15:54" x14ac:dyDescent="0.4">
      <c r="O13342" s="4"/>
      <c r="P13342" s="4"/>
      <c r="V13342" s="4"/>
      <c r="W13342" s="4"/>
      <c r="AG13342" s="9"/>
      <c r="AT13342" s="4"/>
      <c r="AU13342" s="4"/>
      <c r="BA13342" s="4"/>
      <c r="BB13342" s="4"/>
    </row>
    <row r="13343" spans="15:54" x14ac:dyDescent="0.4">
      <c r="O13343" s="4"/>
      <c r="P13343" s="4"/>
      <c r="V13343" s="4"/>
      <c r="W13343" s="4"/>
      <c r="AG13343" s="9"/>
      <c r="AT13343" s="4"/>
      <c r="AU13343" s="4"/>
      <c r="BA13343" s="4"/>
      <c r="BB13343" s="4"/>
    </row>
    <row r="13344" spans="15:54" x14ac:dyDescent="0.4">
      <c r="O13344" s="4"/>
      <c r="P13344" s="4"/>
      <c r="V13344" s="4"/>
      <c r="W13344" s="4"/>
      <c r="AG13344" s="9"/>
      <c r="AT13344" s="4"/>
      <c r="AU13344" s="4"/>
      <c r="BA13344" s="4"/>
      <c r="BB13344" s="4"/>
    </row>
    <row r="13345" spans="15:54" x14ac:dyDescent="0.4">
      <c r="O13345" s="4"/>
      <c r="P13345" s="4"/>
      <c r="V13345" s="4"/>
      <c r="W13345" s="4"/>
      <c r="AG13345" s="9"/>
      <c r="AT13345" s="4"/>
      <c r="AU13345" s="4"/>
      <c r="BA13345" s="4"/>
      <c r="BB13345" s="4"/>
    </row>
    <row r="13346" spans="15:54" x14ac:dyDescent="0.4">
      <c r="O13346" s="4"/>
      <c r="P13346" s="4"/>
      <c r="V13346" s="4"/>
      <c r="W13346" s="4"/>
      <c r="AG13346" s="9"/>
      <c r="AT13346" s="4"/>
      <c r="AU13346" s="4"/>
      <c r="BA13346" s="4"/>
      <c r="BB13346" s="4"/>
    </row>
    <row r="13347" spans="15:54" x14ac:dyDescent="0.4">
      <c r="O13347" s="4"/>
      <c r="P13347" s="4"/>
      <c r="V13347" s="4"/>
      <c r="W13347" s="4"/>
      <c r="AG13347" s="9"/>
      <c r="AT13347" s="4"/>
      <c r="AU13347" s="4"/>
      <c r="BA13347" s="4"/>
      <c r="BB13347" s="4"/>
    </row>
    <row r="13348" spans="15:54" x14ac:dyDescent="0.4">
      <c r="O13348" s="4"/>
      <c r="P13348" s="4"/>
      <c r="V13348" s="4"/>
      <c r="W13348" s="4"/>
      <c r="AG13348" s="9"/>
      <c r="AT13348" s="4"/>
      <c r="AU13348" s="4"/>
      <c r="BA13348" s="4"/>
      <c r="BB13348" s="4"/>
    </row>
    <row r="13349" spans="15:54" x14ac:dyDescent="0.4">
      <c r="O13349" s="4"/>
      <c r="P13349" s="4"/>
      <c r="V13349" s="4"/>
      <c r="W13349" s="4"/>
      <c r="AG13349" s="9"/>
      <c r="AT13349" s="4"/>
      <c r="AU13349" s="4"/>
      <c r="BA13349" s="4"/>
      <c r="BB13349" s="4"/>
    </row>
    <row r="13350" spans="15:54" x14ac:dyDescent="0.4">
      <c r="O13350" s="4"/>
      <c r="P13350" s="4"/>
      <c r="V13350" s="4"/>
      <c r="W13350" s="4"/>
      <c r="AG13350" s="9"/>
      <c r="AT13350" s="4"/>
      <c r="AU13350" s="4"/>
      <c r="BA13350" s="4"/>
      <c r="BB13350" s="4"/>
    </row>
    <row r="13351" spans="15:54" x14ac:dyDescent="0.4">
      <c r="O13351" s="4"/>
      <c r="P13351" s="4"/>
      <c r="V13351" s="4"/>
      <c r="W13351" s="4"/>
      <c r="AG13351" s="9"/>
      <c r="AT13351" s="4"/>
      <c r="AU13351" s="4"/>
      <c r="BA13351" s="4"/>
      <c r="BB13351" s="4"/>
    </row>
    <row r="13352" spans="15:54" x14ac:dyDescent="0.4">
      <c r="O13352" s="4"/>
      <c r="P13352" s="4"/>
      <c r="V13352" s="4"/>
      <c r="W13352" s="4"/>
      <c r="AG13352" s="9"/>
      <c r="AT13352" s="4"/>
      <c r="AU13352" s="4"/>
      <c r="BA13352" s="4"/>
      <c r="BB13352" s="4"/>
    </row>
    <row r="13353" spans="15:54" x14ac:dyDescent="0.4">
      <c r="O13353" s="4"/>
      <c r="P13353" s="4"/>
      <c r="V13353" s="4"/>
      <c r="W13353" s="4"/>
      <c r="AG13353" s="9"/>
      <c r="AT13353" s="4"/>
      <c r="AU13353" s="4"/>
      <c r="BA13353" s="4"/>
      <c r="BB13353" s="4"/>
    </row>
    <row r="13354" spans="15:54" x14ac:dyDescent="0.4">
      <c r="O13354" s="4"/>
      <c r="P13354" s="4"/>
      <c r="V13354" s="4"/>
      <c r="W13354" s="4"/>
      <c r="AG13354" s="9"/>
      <c r="AT13354" s="4"/>
      <c r="AU13354" s="4"/>
      <c r="BA13354" s="4"/>
      <c r="BB13354" s="4"/>
    </row>
    <row r="13355" spans="15:54" x14ac:dyDescent="0.4">
      <c r="O13355" s="4"/>
      <c r="P13355" s="4"/>
      <c r="V13355" s="4"/>
      <c r="W13355" s="4"/>
      <c r="AG13355" s="9"/>
      <c r="AT13355" s="4"/>
      <c r="AU13355" s="4"/>
      <c r="BA13355" s="4"/>
      <c r="BB13355" s="4"/>
    </row>
    <row r="13356" spans="15:54" x14ac:dyDescent="0.4">
      <c r="O13356" s="4"/>
      <c r="P13356" s="4"/>
      <c r="V13356" s="4"/>
      <c r="W13356" s="4"/>
      <c r="AG13356" s="9"/>
      <c r="AT13356" s="4"/>
      <c r="AU13356" s="4"/>
      <c r="BA13356" s="4"/>
      <c r="BB13356" s="4"/>
    </row>
    <row r="13357" spans="15:54" x14ac:dyDescent="0.4">
      <c r="O13357" s="4"/>
      <c r="P13357" s="4"/>
      <c r="V13357" s="4"/>
      <c r="W13357" s="4"/>
      <c r="AG13357" s="9"/>
      <c r="AT13357" s="4"/>
      <c r="AU13357" s="4"/>
      <c r="BA13357" s="4"/>
      <c r="BB13357" s="4"/>
    </row>
    <row r="13358" spans="15:54" x14ac:dyDescent="0.4">
      <c r="O13358" s="4"/>
      <c r="P13358" s="4"/>
      <c r="V13358" s="4"/>
      <c r="W13358" s="4"/>
      <c r="AG13358" s="9"/>
      <c r="AT13358" s="4"/>
      <c r="AU13358" s="4"/>
      <c r="BA13358" s="4"/>
      <c r="BB13358" s="4"/>
    </row>
    <row r="13359" spans="15:54" x14ac:dyDescent="0.4">
      <c r="O13359" s="4"/>
      <c r="P13359" s="4"/>
      <c r="V13359" s="4"/>
      <c r="W13359" s="4"/>
      <c r="AG13359" s="9"/>
      <c r="AT13359" s="4"/>
      <c r="AU13359" s="4"/>
      <c r="BA13359" s="4"/>
      <c r="BB13359" s="4"/>
    </row>
    <row r="13360" spans="15:54" x14ac:dyDescent="0.4">
      <c r="O13360" s="4"/>
      <c r="P13360" s="4"/>
      <c r="V13360" s="4"/>
      <c r="W13360" s="4"/>
      <c r="AG13360" s="9"/>
      <c r="AT13360" s="4"/>
      <c r="AU13360" s="4"/>
      <c r="BA13360" s="4"/>
      <c r="BB13360" s="4"/>
    </row>
    <row r="13361" spans="15:54" x14ac:dyDescent="0.4">
      <c r="O13361" s="4"/>
      <c r="P13361" s="4"/>
      <c r="V13361" s="4"/>
      <c r="W13361" s="4"/>
      <c r="AG13361" s="9"/>
      <c r="AT13361" s="4"/>
      <c r="AU13361" s="4"/>
      <c r="BA13361" s="4"/>
      <c r="BB13361" s="4"/>
    </row>
    <row r="13362" spans="15:54" x14ac:dyDescent="0.4">
      <c r="O13362" s="4"/>
      <c r="P13362" s="4"/>
      <c r="V13362" s="4"/>
      <c r="W13362" s="4"/>
      <c r="AG13362" s="9"/>
      <c r="AT13362" s="4"/>
      <c r="AU13362" s="4"/>
      <c r="BA13362" s="4"/>
      <c r="BB13362" s="4"/>
    </row>
    <row r="13363" spans="15:54" x14ac:dyDescent="0.4">
      <c r="O13363" s="4"/>
      <c r="P13363" s="4"/>
      <c r="V13363" s="4"/>
      <c r="W13363" s="4"/>
      <c r="AG13363" s="9"/>
      <c r="AT13363" s="4"/>
      <c r="AU13363" s="4"/>
      <c r="BA13363" s="4"/>
      <c r="BB13363" s="4"/>
    </row>
    <row r="13364" spans="15:54" x14ac:dyDescent="0.4">
      <c r="O13364" s="4"/>
      <c r="P13364" s="4"/>
      <c r="V13364" s="4"/>
      <c r="W13364" s="4"/>
      <c r="AG13364" s="9"/>
      <c r="AT13364" s="4"/>
      <c r="AU13364" s="4"/>
      <c r="BA13364" s="4"/>
      <c r="BB13364" s="4"/>
    </row>
    <row r="13365" spans="15:54" x14ac:dyDescent="0.4">
      <c r="O13365" s="4"/>
      <c r="P13365" s="4"/>
      <c r="V13365" s="4"/>
      <c r="W13365" s="4"/>
      <c r="AG13365" s="9"/>
      <c r="AT13365" s="4"/>
      <c r="AU13365" s="4"/>
      <c r="BA13365" s="4"/>
      <c r="BB13365" s="4"/>
    </row>
    <row r="13366" spans="15:54" x14ac:dyDescent="0.4">
      <c r="O13366" s="4"/>
      <c r="P13366" s="4"/>
      <c r="V13366" s="4"/>
      <c r="W13366" s="4"/>
      <c r="AG13366" s="9"/>
      <c r="AT13366" s="4"/>
      <c r="AU13366" s="4"/>
      <c r="BA13366" s="4"/>
      <c r="BB13366" s="4"/>
    </row>
    <row r="13367" spans="15:54" x14ac:dyDescent="0.4">
      <c r="O13367" s="4"/>
      <c r="P13367" s="4"/>
      <c r="V13367" s="4"/>
      <c r="W13367" s="4"/>
      <c r="AG13367" s="9"/>
      <c r="AT13367" s="4"/>
      <c r="AU13367" s="4"/>
      <c r="BA13367" s="4"/>
      <c r="BB13367" s="4"/>
    </row>
    <row r="13368" spans="15:54" x14ac:dyDescent="0.4">
      <c r="O13368" s="4"/>
      <c r="P13368" s="4"/>
      <c r="V13368" s="4"/>
      <c r="W13368" s="4"/>
      <c r="AG13368" s="9"/>
      <c r="AT13368" s="4"/>
      <c r="AU13368" s="4"/>
      <c r="BA13368" s="4"/>
      <c r="BB13368" s="4"/>
    </row>
    <row r="13369" spans="15:54" x14ac:dyDescent="0.4">
      <c r="O13369" s="4"/>
      <c r="P13369" s="4"/>
      <c r="V13369" s="4"/>
      <c r="W13369" s="4"/>
      <c r="AG13369" s="9"/>
      <c r="AT13369" s="4"/>
      <c r="AU13369" s="4"/>
      <c r="BA13369" s="4"/>
      <c r="BB13369" s="4"/>
    </row>
    <row r="13370" spans="15:54" x14ac:dyDescent="0.4">
      <c r="O13370" s="4"/>
      <c r="P13370" s="4"/>
      <c r="V13370" s="4"/>
      <c r="W13370" s="4"/>
      <c r="AG13370" s="9"/>
      <c r="AT13370" s="4"/>
      <c r="AU13370" s="4"/>
      <c r="BA13370" s="4"/>
      <c r="BB13370" s="4"/>
    </row>
    <row r="13371" spans="15:54" x14ac:dyDescent="0.4">
      <c r="O13371" s="4"/>
      <c r="P13371" s="4"/>
      <c r="V13371" s="4"/>
      <c r="W13371" s="4"/>
      <c r="AG13371" s="9"/>
      <c r="AT13371" s="4"/>
      <c r="AU13371" s="4"/>
      <c r="BA13371" s="4"/>
      <c r="BB13371" s="4"/>
    </row>
    <row r="13372" spans="15:54" x14ac:dyDescent="0.4">
      <c r="O13372" s="4"/>
      <c r="P13372" s="4"/>
      <c r="V13372" s="4"/>
      <c r="W13372" s="4"/>
      <c r="AG13372" s="9"/>
      <c r="AT13372" s="4"/>
      <c r="AU13372" s="4"/>
      <c r="BA13372" s="4"/>
      <c r="BB13372" s="4"/>
    </row>
    <row r="13373" spans="15:54" x14ac:dyDescent="0.4">
      <c r="O13373" s="4"/>
      <c r="P13373" s="4"/>
      <c r="V13373" s="4"/>
      <c r="W13373" s="4"/>
      <c r="AG13373" s="9"/>
      <c r="AT13373" s="4"/>
      <c r="AU13373" s="4"/>
      <c r="BA13373" s="4"/>
      <c r="BB13373" s="4"/>
    </row>
    <row r="13374" spans="15:54" x14ac:dyDescent="0.4">
      <c r="O13374" s="4"/>
      <c r="P13374" s="4"/>
      <c r="V13374" s="4"/>
      <c r="W13374" s="4"/>
      <c r="AG13374" s="9"/>
      <c r="AT13374" s="4"/>
      <c r="AU13374" s="4"/>
      <c r="BA13374" s="4"/>
      <c r="BB13374" s="4"/>
    </row>
    <row r="13375" spans="15:54" x14ac:dyDescent="0.4">
      <c r="O13375" s="4"/>
      <c r="P13375" s="4"/>
      <c r="V13375" s="4"/>
      <c r="W13375" s="4"/>
      <c r="AG13375" s="9"/>
      <c r="AT13375" s="4"/>
      <c r="AU13375" s="4"/>
      <c r="BA13375" s="4"/>
      <c r="BB13375" s="4"/>
    </row>
    <row r="13376" spans="15:54" x14ac:dyDescent="0.4">
      <c r="O13376" s="4"/>
      <c r="P13376" s="4"/>
      <c r="V13376" s="4"/>
      <c r="W13376" s="4"/>
      <c r="AG13376" s="9"/>
      <c r="AT13376" s="4"/>
      <c r="AU13376" s="4"/>
      <c r="BA13376" s="4"/>
      <c r="BB13376" s="4"/>
    </row>
    <row r="13377" spans="15:54" x14ac:dyDescent="0.4">
      <c r="O13377" s="4"/>
      <c r="P13377" s="4"/>
      <c r="V13377" s="4"/>
      <c r="W13377" s="4"/>
      <c r="AG13377" s="9"/>
      <c r="AT13377" s="4"/>
      <c r="AU13377" s="4"/>
      <c r="BA13377" s="4"/>
      <c r="BB13377" s="4"/>
    </row>
    <row r="13378" spans="15:54" x14ac:dyDescent="0.4">
      <c r="O13378" s="4"/>
      <c r="P13378" s="4"/>
      <c r="V13378" s="4"/>
      <c r="W13378" s="4"/>
      <c r="AG13378" s="9"/>
      <c r="AT13378" s="4"/>
      <c r="AU13378" s="4"/>
      <c r="BA13378" s="4"/>
      <c r="BB13378" s="4"/>
    </row>
    <row r="13379" spans="15:54" x14ac:dyDescent="0.4">
      <c r="O13379" s="4"/>
      <c r="P13379" s="4"/>
      <c r="V13379" s="4"/>
      <c r="W13379" s="4"/>
      <c r="AG13379" s="9"/>
      <c r="AT13379" s="4"/>
      <c r="AU13379" s="4"/>
      <c r="BA13379" s="4"/>
      <c r="BB13379" s="4"/>
    </row>
    <row r="13380" spans="15:54" x14ac:dyDescent="0.4">
      <c r="O13380" s="4"/>
      <c r="P13380" s="4"/>
      <c r="V13380" s="4"/>
      <c r="W13380" s="4"/>
      <c r="AG13380" s="9"/>
      <c r="AT13380" s="4"/>
      <c r="AU13380" s="4"/>
      <c r="BA13380" s="4"/>
      <c r="BB13380" s="4"/>
    </row>
    <row r="13381" spans="15:54" x14ac:dyDescent="0.4">
      <c r="O13381" s="4"/>
      <c r="P13381" s="4"/>
      <c r="V13381" s="4"/>
      <c r="W13381" s="4"/>
      <c r="AG13381" s="9"/>
      <c r="AT13381" s="4"/>
      <c r="AU13381" s="4"/>
      <c r="BA13381" s="4"/>
      <c r="BB13381" s="4"/>
    </row>
    <row r="13382" spans="15:54" x14ac:dyDescent="0.4">
      <c r="O13382" s="4"/>
      <c r="P13382" s="4"/>
      <c r="V13382" s="4"/>
      <c r="W13382" s="4"/>
      <c r="AG13382" s="9"/>
      <c r="AT13382" s="4"/>
      <c r="AU13382" s="4"/>
      <c r="BA13382" s="4"/>
      <c r="BB13382" s="4"/>
    </row>
    <row r="13383" spans="15:54" x14ac:dyDescent="0.4">
      <c r="O13383" s="4"/>
      <c r="P13383" s="4"/>
      <c r="V13383" s="4"/>
      <c r="W13383" s="4"/>
      <c r="AG13383" s="9"/>
      <c r="AT13383" s="4"/>
      <c r="AU13383" s="4"/>
      <c r="BA13383" s="4"/>
      <c r="BB13383" s="4"/>
    </row>
    <row r="13384" spans="15:54" x14ac:dyDescent="0.4">
      <c r="O13384" s="4"/>
      <c r="P13384" s="4"/>
      <c r="V13384" s="4"/>
      <c r="W13384" s="4"/>
      <c r="AG13384" s="9"/>
      <c r="AT13384" s="4"/>
      <c r="AU13384" s="4"/>
      <c r="BA13384" s="4"/>
      <c r="BB13384" s="4"/>
    </row>
    <row r="13385" spans="15:54" x14ac:dyDescent="0.4">
      <c r="O13385" s="4"/>
      <c r="P13385" s="4"/>
      <c r="V13385" s="4"/>
      <c r="W13385" s="4"/>
      <c r="AG13385" s="9"/>
      <c r="AT13385" s="4"/>
      <c r="AU13385" s="4"/>
      <c r="BA13385" s="4"/>
      <c r="BB13385" s="4"/>
    </row>
    <row r="13386" spans="15:54" x14ac:dyDescent="0.4">
      <c r="O13386" s="4"/>
      <c r="P13386" s="4"/>
      <c r="V13386" s="4"/>
      <c r="W13386" s="4"/>
      <c r="AG13386" s="9"/>
      <c r="AT13386" s="4"/>
      <c r="AU13386" s="4"/>
      <c r="BA13386" s="4"/>
      <c r="BB13386" s="4"/>
    </row>
    <row r="13387" spans="15:54" x14ac:dyDescent="0.4">
      <c r="O13387" s="4"/>
      <c r="P13387" s="4"/>
      <c r="V13387" s="4"/>
      <c r="W13387" s="4"/>
      <c r="AG13387" s="9"/>
      <c r="AT13387" s="4"/>
      <c r="AU13387" s="4"/>
      <c r="BA13387" s="4"/>
      <c r="BB13387" s="4"/>
    </row>
    <row r="13388" spans="15:54" x14ac:dyDescent="0.4">
      <c r="O13388" s="4"/>
      <c r="P13388" s="4"/>
      <c r="V13388" s="4"/>
      <c r="W13388" s="4"/>
      <c r="AG13388" s="9"/>
      <c r="AT13388" s="4"/>
      <c r="AU13388" s="4"/>
      <c r="BA13388" s="4"/>
      <c r="BB13388" s="4"/>
    </row>
    <row r="13389" spans="15:54" x14ac:dyDescent="0.4">
      <c r="O13389" s="4"/>
      <c r="P13389" s="4"/>
      <c r="V13389" s="4"/>
      <c r="W13389" s="4"/>
      <c r="AG13389" s="9"/>
      <c r="AT13389" s="4"/>
      <c r="AU13389" s="4"/>
      <c r="BA13389" s="4"/>
      <c r="BB13389" s="4"/>
    </row>
    <row r="13390" spans="15:54" x14ac:dyDescent="0.4">
      <c r="O13390" s="4"/>
      <c r="P13390" s="4"/>
      <c r="V13390" s="4"/>
      <c r="W13390" s="4"/>
      <c r="AG13390" s="9"/>
      <c r="AT13390" s="4"/>
      <c r="AU13390" s="4"/>
      <c r="BA13390" s="4"/>
      <c r="BB13390" s="4"/>
    </row>
    <row r="13391" spans="15:54" x14ac:dyDescent="0.4">
      <c r="O13391" s="4"/>
      <c r="P13391" s="4"/>
      <c r="V13391" s="4"/>
      <c r="W13391" s="4"/>
      <c r="AT13391" s="4"/>
      <c r="AU13391" s="4"/>
      <c r="BA13391" s="4"/>
      <c r="BB13391" s="4"/>
    </row>
    <row r="13392" spans="15:54" x14ac:dyDescent="0.4">
      <c r="O13392" s="4"/>
      <c r="P13392" s="4"/>
      <c r="V13392" s="4"/>
      <c r="W13392" s="4"/>
      <c r="AG13392" s="9"/>
      <c r="AT13392" s="4"/>
      <c r="AU13392" s="4"/>
      <c r="BA13392" s="4"/>
      <c r="BB13392" s="4"/>
    </row>
    <row r="13393" spans="15:54" x14ac:dyDescent="0.4">
      <c r="O13393" s="4"/>
      <c r="P13393" s="4"/>
      <c r="V13393" s="4"/>
      <c r="W13393" s="4"/>
      <c r="AG13393" s="9"/>
      <c r="AT13393" s="4"/>
      <c r="AU13393" s="4"/>
      <c r="BA13393" s="4"/>
      <c r="BB13393" s="4"/>
    </row>
    <row r="13394" spans="15:54" x14ac:dyDescent="0.4">
      <c r="O13394" s="4"/>
      <c r="P13394" s="4"/>
      <c r="V13394" s="4"/>
      <c r="W13394" s="4"/>
      <c r="AG13394" s="9"/>
      <c r="AT13394" s="4"/>
      <c r="AU13394" s="4"/>
      <c r="BA13394" s="4"/>
      <c r="BB13394" s="4"/>
    </row>
    <row r="13395" spans="15:54" x14ac:dyDescent="0.4">
      <c r="O13395" s="4"/>
      <c r="P13395" s="4"/>
      <c r="V13395" s="4"/>
      <c r="W13395" s="4"/>
      <c r="AG13395" s="9"/>
      <c r="AT13395" s="4"/>
      <c r="AU13395" s="4"/>
      <c r="BA13395" s="4"/>
      <c r="BB13395" s="4"/>
    </row>
    <row r="13396" spans="15:54" x14ac:dyDescent="0.4">
      <c r="O13396" s="4"/>
      <c r="P13396" s="4"/>
      <c r="V13396" s="4"/>
      <c r="W13396" s="4"/>
      <c r="AG13396" s="9"/>
      <c r="AT13396" s="4"/>
      <c r="AU13396" s="4"/>
      <c r="BA13396" s="4"/>
      <c r="BB13396" s="4"/>
    </row>
    <row r="13397" spans="15:54" x14ac:dyDescent="0.4">
      <c r="O13397" s="4"/>
      <c r="P13397" s="4"/>
      <c r="V13397" s="4"/>
      <c r="W13397" s="4"/>
      <c r="AG13397" s="9"/>
      <c r="AT13397" s="4"/>
      <c r="AU13397" s="4"/>
      <c r="BA13397" s="4"/>
      <c r="BB13397" s="4"/>
    </row>
    <row r="13398" spans="15:54" x14ac:dyDescent="0.4">
      <c r="O13398" s="4"/>
      <c r="P13398" s="4"/>
      <c r="V13398" s="4"/>
      <c r="W13398" s="4"/>
      <c r="AG13398" s="9"/>
      <c r="AT13398" s="4"/>
      <c r="AU13398" s="4"/>
      <c r="BA13398" s="4"/>
      <c r="BB13398" s="4"/>
    </row>
    <row r="13399" spans="15:54" x14ac:dyDescent="0.4">
      <c r="O13399" s="4"/>
      <c r="P13399" s="4"/>
      <c r="V13399" s="4"/>
      <c r="W13399" s="4"/>
      <c r="AG13399" s="9"/>
      <c r="AT13399" s="4"/>
      <c r="AU13399" s="4"/>
      <c r="BA13399" s="4"/>
      <c r="BB13399" s="4"/>
    </row>
    <row r="13400" spans="15:54" x14ac:dyDescent="0.4">
      <c r="O13400" s="4"/>
      <c r="P13400" s="4"/>
      <c r="V13400" s="4"/>
      <c r="W13400" s="4"/>
      <c r="AG13400" s="9"/>
      <c r="AT13400" s="4"/>
      <c r="AU13400" s="4"/>
      <c r="BA13400" s="4"/>
      <c r="BB13400" s="4"/>
    </row>
    <row r="13401" spans="15:54" x14ac:dyDescent="0.4">
      <c r="O13401" s="4"/>
      <c r="P13401" s="4"/>
      <c r="V13401" s="4"/>
      <c r="W13401" s="4"/>
      <c r="AG13401" s="9"/>
      <c r="AT13401" s="4"/>
      <c r="AU13401" s="4"/>
      <c r="BA13401" s="4"/>
      <c r="BB13401" s="4"/>
    </row>
    <row r="13402" spans="15:54" x14ac:dyDescent="0.4">
      <c r="O13402" s="4"/>
      <c r="P13402" s="4"/>
      <c r="V13402" s="4"/>
      <c r="W13402" s="4"/>
      <c r="AG13402" s="9"/>
      <c r="AT13402" s="4"/>
      <c r="AU13402" s="4"/>
      <c r="BA13402" s="4"/>
      <c r="BB13402" s="4"/>
    </row>
    <row r="13403" spans="15:54" x14ac:dyDescent="0.4">
      <c r="O13403" s="4"/>
      <c r="P13403" s="4"/>
      <c r="V13403" s="4"/>
      <c r="W13403" s="4"/>
      <c r="AG13403" s="9"/>
      <c r="AT13403" s="4"/>
      <c r="AU13403" s="4"/>
      <c r="BA13403" s="4"/>
      <c r="BB13403" s="4"/>
    </row>
    <row r="13404" spans="15:54" x14ac:dyDescent="0.4">
      <c r="O13404" s="4"/>
      <c r="P13404" s="4"/>
      <c r="V13404" s="4"/>
      <c r="W13404" s="4"/>
      <c r="AG13404" s="9"/>
      <c r="AT13404" s="4"/>
      <c r="AU13404" s="4"/>
      <c r="BA13404" s="4"/>
      <c r="BB13404" s="4"/>
    </row>
    <row r="13405" spans="15:54" x14ac:dyDescent="0.4">
      <c r="O13405" s="4"/>
      <c r="P13405" s="4"/>
      <c r="V13405" s="4"/>
      <c r="W13405" s="4"/>
      <c r="AG13405" s="9"/>
      <c r="AT13405" s="4"/>
      <c r="AU13405" s="4"/>
      <c r="BA13405" s="4"/>
      <c r="BB13405" s="4"/>
    </row>
    <row r="13406" spans="15:54" x14ac:dyDescent="0.4">
      <c r="O13406" s="4"/>
      <c r="P13406" s="4"/>
      <c r="V13406" s="4"/>
      <c r="W13406" s="4"/>
      <c r="AG13406" s="9"/>
      <c r="AT13406" s="4"/>
      <c r="AU13406" s="4"/>
      <c r="BA13406" s="4"/>
      <c r="BB13406" s="4"/>
    </row>
    <row r="13407" spans="15:54" x14ac:dyDescent="0.4">
      <c r="O13407" s="4"/>
      <c r="P13407" s="4"/>
      <c r="V13407" s="4"/>
      <c r="W13407" s="4"/>
      <c r="AG13407" s="9"/>
      <c r="AT13407" s="4"/>
      <c r="AU13407" s="4"/>
      <c r="BA13407" s="4"/>
      <c r="BB13407" s="4"/>
    </row>
    <row r="13408" spans="15:54" x14ac:dyDescent="0.4">
      <c r="O13408" s="4"/>
      <c r="P13408" s="4"/>
      <c r="V13408" s="4"/>
      <c r="W13408" s="4"/>
      <c r="AG13408" s="9"/>
      <c r="AT13408" s="4"/>
      <c r="AU13408" s="4"/>
      <c r="BA13408" s="4"/>
      <c r="BB13408" s="4"/>
    </row>
    <row r="13409" spans="15:54" x14ac:dyDescent="0.4">
      <c r="O13409" s="4"/>
      <c r="P13409" s="4"/>
      <c r="V13409" s="4"/>
      <c r="W13409" s="4"/>
      <c r="AG13409" s="9"/>
      <c r="AT13409" s="4"/>
      <c r="AU13409" s="4"/>
      <c r="BA13409" s="4"/>
      <c r="BB13409" s="4"/>
    </row>
    <row r="13410" spans="15:54" x14ac:dyDescent="0.4">
      <c r="O13410" s="4"/>
      <c r="P13410" s="4"/>
      <c r="V13410" s="4"/>
      <c r="W13410" s="4"/>
      <c r="AG13410" s="9"/>
      <c r="AT13410" s="4"/>
      <c r="AU13410" s="4"/>
      <c r="BA13410" s="4"/>
      <c r="BB13410" s="4"/>
    </row>
    <row r="13411" spans="15:54" x14ac:dyDescent="0.4">
      <c r="O13411" s="4"/>
      <c r="P13411" s="4"/>
      <c r="V13411" s="4"/>
      <c r="W13411" s="4"/>
      <c r="AT13411" s="4"/>
      <c r="AU13411" s="4"/>
      <c r="BA13411" s="4"/>
      <c r="BB13411" s="4"/>
    </row>
    <row r="13412" spans="15:54" x14ac:dyDescent="0.4">
      <c r="O13412" s="4"/>
      <c r="P13412" s="4"/>
      <c r="V13412" s="4"/>
      <c r="W13412" s="4"/>
      <c r="AG13412" s="9"/>
      <c r="AT13412" s="4"/>
      <c r="AU13412" s="4"/>
      <c r="BA13412" s="4"/>
      <c r="BB13412" s="4"/>
    </row>
    <row r="13413" spans="15:54" x14ac:dyDescent="0.4">
      <c r="O13413" s="4"/>
      <c r="P13413" s="4"/>
      <c r="V13413" s="4"/>
      <c r="W13413" s="4"/>
      <c r="AG13413" s="9"/>
      <c r="AT13413" s="4"/>
      <c r="AU13413" s="4"/>
      <c r="BA13413" s="4"/>
      <c r="BB13413" s="4"/>
    </row>
    <row r="13414" spans="15:54" x14ac:dyDescent="0.4">
      <c r="O13414" s="4"/>
      <c r="P13414" s="4"/>
      <c r="V13414" s="4"/>
      <c r="W13414" s="4"/>
      <c r="AG13414" s="9"/>
      <c r="AT13414" s="4"/>
      <c r="AU13414" s="4"/>
      <c r="BA13414" s="4"/>
      <c r="BB13414" s="4"/>
    </row>
    <row r="13415" spans="15:54" x14ac:dyDescent="0.4">
      <c r="O13415" s="4"/>
      <c r="P13415" s="4"/>
      <c r="V13415" s="4"/>
      <c r="W13415" s="4"/>
      <c r="AG13415" s="9"/>
      <c r="AT13415" s="4"/>
      <c r="AU13415" s="4"/>
      <c r="BA13415" s="4"/>
      <c r="BB13415" s="4"/>
    </row>
    <row r="13416" spans="15:54" x14ac:dyDescent="0.4">
      <c r="O13416" s="4"/>
      <c r="P13416" s="4"/>
      <c r="V13416" s="4"/>
      <c r="W13416" s="4"/>
      <c r="AG13416" s="9"/>
      <c r="AT13416" s="4"/>
      <c r="AU13416" s="4"/>
      <c r="BA13416" s="4"/>
      <c r="BB13416" s="4"/>
    </row>
    <row r="13417" spans="15:54" x14ac:dyDescent="0.4">
      <c r="O13417" s="4"/>
      <c r="P13417" s="4"/>
      <c r="V13417" s="4"/>
      <c r="W13417" s="4"/>
      <c r="AG13417" s="9"/>
      <c r="AT13417" s="4"/>
      <c r="AU13417" s="4"/>
      <c r="BA13417" s="4"/>
      <c r="BB13417" s="4"/>
    </row>
    <row r="13418" spans="15:54" x14ac:dyDescent="0.4">
      <c r="O13418" s="4"/>
      <c r="P13418" s="4"/>
      <c r="V13418" s="4"/>
      <c r="W13418" s="4"/>
      <c r="AG13418" s="9"/>
      <c r="AT13418" s="4"/>
      <c r="AU13418" s="4"/>
      <c r="BA13418" s="4"/>
      <c r="BB13418" s="4"/>
    </row>
    <row r="13419" spans="15:54" x14ac:dyDescent="0.4">
      <c r="O13419" s="4"/>
      <c r="P13419" s="4"/>
      <c r="V13419" s="4"/>
      <c r="W13419" s="4"/>
      <c r="AG13419" s="9"/>
      <c r="AT13419" s="4"/>
      <c r="AU13419" s="4"/>
      <c r="BA13419" s="4"/>
      <c r="BB13419" s="4"/>
    </row>
    <row r="13420" spans="15:54" x14ac:dyDescent="0.4">
      <c r="O13420" s="4"/>
      <c r="P13420" s="4"/>
      <c r="V13420" s="4"/>
      <c r="W13420" s="4"/>
      <c r="AG13420" s="9"/>
      <c r="AT13420" s="4"/>
      <c r="AU13420" s="4"/>
      <c r="BA13420" s="4"/>
      <c r="BB13420" s="4"/>
    </row>
    <row r="13421" spans="15:54" x14ac:dyDescent="0.4">
      <c r="O13421" s="4"/>
      <c r="P13421" s="4"/>
      <c r="V13421" s="4"/>
      <c r="W13421" s="4"/>
      <c r="AG13421" s="9"/>
      <c r="AT13421" s="4"/>
      <c r="AU13421" s="4"/>
      <c r="BA13421" s="4"/>
      <c r="BB13421" s="4"/>
    </row>
    <row r="13422" spans="15:54" x14ac:dyDescent="0.4">
      <c r="O13422" s="4"/>
      <c r="P13422" s="4"/>
      <c r="V13422" s="4"/>
      <c r="W13422" s="4"/>
      <c r="AG13422" s="9"/>
      <c r="AT13422" s="4"/>
      <c r="AU13422" s="4"/>
      <c r="BA13422" s="4"/>
      <c r="BB13422" s="4"/>
    </row>
    <row r="13423" spans="15:54" x14ac:dyDescent="0.4">
      <c r="O13423" s="4"/>
      <c r="P13423" s="4"/>
      <c r="V13423" s="4"/>
      <c r="W13423" s="4"/>
      <c r="AG13423" s="9"/>
      <c r="AT13423" s="4"/>
      <c r="AU13423" s="4"/>
      <c r="BA13423" s="4"/>
      <c r="BB13423" s="4"/>
    </row>
    <row r="13424" spans="15:54" x14ac:dyDescent="0.4">
      <c r="O13424" s="4"/>
      <c r="P13424" s="4"/>
      <c r="V13424" s="4"/>
      <c r="W13424" s="4"/>
      <c r="AG13424" s="9"/>
      <c r="AT13424" s="4"/>
      <c r="AU13424" s="4"/>
      <c r="BA13424" s="4"/>
      <c r="BB13424" s="4"/>
    </row>
    <row r="13425" spans="15:54" x14ac:dyDescent="0.4">
      <c r="O13425" s="4"/>
      <c r="P13425" s="4"/>
      <c r="V13425" s="4"/>
      <c r="W13425" s="4"/>
      <c r="AG13425" s="9"/>
      <c r="AT13425" s="4"/>
      <c r="AU13425" s="4"/>
      <c r="BA13425" s="4"/>
      <c r="BB13425" s="4"/>
    </row>
    <row r="13426" spans="15:54" x14ac:dyDescent="0.4">
      <c r="O13426" s="4"/>
      <c r="P13426" s="4"/>
      <c r="V13426" s="4"/>
      <c r="W13426" s="4"/>
      <c r="AG13426" s="9"/>
      <c r="AT13426" s="4"/>
      <c r="AU13426" s="4"/>
      <c r="BA13426" s="4"/>
      <c r="BB13426" s="4"/>
    </row>
    <row r="13427" spans="15:54" x14ac:dyDescent="0.4">
      <c r="O13427" s="4"/>
      <c r="P13427" s="4"/>
      <c r="V13427" s="4"/>
      <c r="W13427" s="4"/>
      <c r="AG13427" s="9"/>
      <c r="AT13427" s="4"/>
      <c r="AU13427" s="4"/>
      <c r="BA13427" s="4"/>
      <c r="BB13427" s="4"/>
    </row>
    <row r="13428" spans="15:54" x14ac:dyDescent="0.4">
      <c r="O13428" s="4"/>
      <c r="P13428" s="4"/>
      <c r="V13428" s="4"/>
      <c r="W13428" s="4"/>
      <c r="AG13428" s="9"/>
      <c r="AT13428" s="4"/>
      <c r="AU13428" s="4"/>
      <c r="BA13428" s="4"/>
      <c r="BB13428" s="4"/>
    </row>
    <row r="13429" spans="15:54" x14ac:dyDescent="0.4">
      <c r="O13429" s="4"/>
      <c r="P13429" s="4"/>
      <c r="V13429" s="4"/>
      <c r="W13429" s="4"/>
      <c r="AG13429" s="9"/>
      <c r="AT13429" s="4"/>
      <c r="AU13429" s="4"/>
      <c r="BA13429" s="4"/>
      <c r="BB13429" s="4"/>
    </row>
    <row r="13430" spans="15:54" x14ac:dyDescent="0.4">
      <c r="O13430" s="4"/>
      <c r="P13430" s="4"/>
      <c r="V13430" s="4"/>
      <c r="W13430" s="4"/>
      <c r="AG13430" s="9"/>
      <c r="AT13430" s="4"/>
      <c r="AU13430" s="4"/>
      <c r="BA13430" s="4"/>
      <c r="BB13430" s="4"/>
    </row>
    <row r="13431" spans="15:54" x14ac:dyDescent="0.4">
      <c r="O13431" s="4"/>
      <c r="P13431" s="4"/>
      <c r="V13431" s="4"/>
      <c r="W13431" s="4"/>
      <c r="AG13431" s="9"/>
      <c r="AT13431" s="4"/>
      <c r="AU13431" s="4"/>
      <c r="BA13431" s="4"/>
      <c r="BB13431" s="4"/>
    </row>
    <row r="13432" spans="15:54" x14ac:dyDescent="0.4">
      <c r="O13432" s="4"/>
      <c r="P13432" s="4"/>
      <c r="V13432" s="4"/>
      <c r="W13432" s="4"/>
      <c r="AG13432" s="9"/>
      <c r="AT13432" s="4"/>
      <c r="AU13432" s="4"/>
      <c r="BA13432" s="4"/>
      <c r="BB13432" s="4"/>
    </row>
    <row r="13433" spans="15:54" x14ac:dyDescent="0.4">
      <c r="O13433" s="4"/>
      <c r="P13433" s="4"/>
      <c r="V13433" s="4"/>
      <c r="W13433" s="4"/>
      <c r="AG13433" s="9"/>
      <c r="AT13433" s="4"/>
      <c r="AU13433" s="4"/>
      <c r="BA13433" s="4"/>
      <c r="BB13433" s="4"/>
    </row>
    <row r="13434" spans="15:54" x14ac:dyDescent="0.4">
      <c r="O13434" s="4"/>
      <c r="P13434" s="4"/>
      <c r="V13434" s="4"/>
      <c r="W13434" s="4"/>
      <c r="AG13434" s="9"/>
      <c r="AT13434" s="4"/>
      <c r="AU13434" s="4"/>
      <c r="BA13434" s="4"/>
      <c r="BB13434" s="4"/>
    </row>
    <row r="13435" spans="15:54" x14ac:dyDescent="0.4">
      <c r="O13435" s="4"/>
      <c r="P13435" s="4"/>
      <c r="V13435" s="4"/>
      <c r="W13435" s="4"/>
      <c r="AG13435" s="9"/>
      <c r="AT13435" s="4"/>
      <c r="AU13435" s="4"/>
      <c r="BA13435" s="4"/>
      <c r="BB13435" s="4"/>
    </row>
    <row r="13436" spans="15:54" x14ac:dyDescent="0.4">
      <c r="O13436" s="4"/>
      <c r="P13436" s="4"/>
      <c r="V13436" s="4"/>
      <c r="W13436" s="4"/>
      <c r="AG13436" s="9"/>
      <c r="AT13436" s="4"/>
      <c r="AU13436" s="4"/>
      <c r="BA13436" s="4"/>
      <c r="BB13436" s="4"/>
    </row>
    <row r="13437" spans="15:54" x14ac:dyDescent="0.4">
      <c r="O13437" s="4"/>
      <c r="P13437" s="4"/>
      <c r="V13437" s="4"/>
      <c r="W13437" s="4"/>
      <c r="AG13437" s="9"/>
      <c r="AT13437" s="4"/>
      <c r="AU13437" s="4"/>
      <c r="BA13437" s="4"/>
      <c r="BB13437" s="4"/>
    </row>
    <row r="13438" spans="15:54" x14ac:dyDescent="0.4">
      <c r="O13438" s="4"/>
      <c r="P13438" s="4"/>
      <c r="V13438" s="4"/>
      <c r="W13438" s="4"/>
      <c r="AG13438" s="9"/>
      <c r="AT13438" s="4"/>
      <c r="AU13438" s="4"/>
      <c r="BA13438" s="4"/>
      <c r="BB13438" s="4"/>
    </row>
    <row r="13439" spans="15:54" x14ac:dyDescent="0.4">
      <c r="O13439" s="4"/>
      <c r="P13439" s="4"/>
      <c r="V13439" s="4"/>
      <c r="W13439" s="4"/>
      <c r="AG13439" s="9"/>
      <c r="AT13439" s="4"/>
      <c r="AU13439" s="4"/>
      <c r="BA13439" s="4"/>
      <c r="BB13439" s="4"/>
    </row>
    <row r="13440" spans="15:54" x14ac:dyDescent="0.4">
      <c r="O13440" s="4"/>
      <c r="P13440" s="4"/>
      <c r="V13440" s="4"/>
      <c r="W13440" s="4"/>
      <c r="AG13440" s="9"/>
      <c r="AT13440" s="4"/>
      <c r="AU13440" s="4"/>
      <c r="BA13440" s="4"/>
      <c r="BB13440" s="4"/>
    </row>
    <row r="13441" spans="15:54" x14ac:dyDescent="0.4">
      <c r="O13441" s="4"/>
      <c r="P13441" s="4"/>
      <c r="V13441" s="4"/>
      <c r="W13441" s="4"/>
      <c r="AG13441" s="9"/>
      <c r="AT13441" s="4"/>
      <c r="AU13441" s="4"/>
      <c r="BA13441" s="4"/>
      <c r="BB13441" s="4"/>
    </row>
    <row r="13442" spans="15:54" x14ac:dyDescent="0.4">
      <c r="O13442" s="4"/>
      <c r="P13442" s="4"/>
      <c r="V13442" s="4"/>
      <c r="W13442" s="4"/>
      <c r="AG13442" s="9"/>
      <c r="AT13442" s="4"/>
      <c r="AU13442" s="4"/>
      <c r="BA13442" s="4"/>
      <c r="BB13442" s="4"/>
    </row>
    <row r="13443" spans="15:54" x14ac:dyDescent="0.4">
      <c r="O13443" s="4"/>
      <c r="P13443" s="4"/>
      <c r="V13443" s="4"/>
      <c r="W13443" s="4"/>
      <c r="AG13443" s="9"/>
      <c r="AT13443" s="4"/>
      <c r="AU13443" s="4"/>
      <c r="BA13443" s="4"/>
      <c r="BB13443" s="4"/>
    </row>
    <row r="13444" spans="15:54" x14ac:dyDescent="0.4">
      <c r="O13444" s="4"/>
      <c r="P13444" s="4"/>
      <c r="V13444" s="4"/>
      <c r="W13444" s="4"/>
      <c r="AG13444" s="9"/>
      <c r="AT13444" s="4"/>
      <c r="AU13444" s="4"/>
      <c r="BA13444" s="4"/>
      <c r="BB13444" s="4"/>
    </row>
    <row r="13445" spans="15:54" x14ac:dyDescent="0.4">
      <c r="O13445" s="4"/>
      <c r="P13445" s="4"/>
      <c r="V13445" s="4"/>
      <c r="W13445" s="4"/>
      <c r="AG13445" s="9"/>
      <c r="AT13445" s="4"/>
      <c r="AU13445" s="4"/>
      <c r="BA13445" s="4"/>
      <c r="BB13445" s="4"/>
    </row>
    <row r="13446" spans="15:54" x14ac:dyDescent="0.4">
      <c r="O13446" s="4"/>
      <c r="P13446" s="4"/>
      <c r="V13446" s="4"/>
      <c r="W13446" s="4"/>
      <c r="AG13446" s="9"/>
      <c r="AT13446" s="4"/>
      <c r="AU13446" s="4"/>
      <c r="BA13446" s="4"/>
      <c r="BB13446" s="4"/>
    </row>
    <row r="13447" spans="15:54" x14ac:dyDescent="0.4">
      <c r="O13447" s="4"/>
      <c r="P13447" s="4"/>
      <c r="V13447" s="4"/>
      <c r="W13447" s="4"/>
      <c r="AG13447" s="9"/>
      <c r="AT13447" s="4"/>
      <c r="AU13447" s="4"/>
      <c r="BA13447" s="4"/>
      <c r="BB13447" s="4"/>
    </row>
    <row r="13448" spans="15:54" x14ac:dyDescent="0.4">
      <c r="O13448" s="4"/>
      <c r="P13448" s="4"/>
      <c r="V13448" s="4"/>
      <c r="W13448" s="4"/>
      <c r="AG13448" s="9"/>
      <c r="AT13448" s="4"/>
      <c r="AU13448" s="4"/>
      <c r="BA13448" s="4"/>
      <c r="BB13448" s="4"/>
    </row>
    <row r="13449" spans="15:54" x14ac:dyDescent="0.4">
      <c r="O13449" s="4"/>
      <c r="P13449" s="4"/>
      <c r="V13449" s="4"/>
      <c r="W13449" s="4"/>
      <c r="AG13449" s="9"/>
      <c r="AT13449" s="4"/>
      <c r="AU13449" s="4"/>
      <c r="BA13449" s="4"/>
      <c r="BB13449" s="4"/>
    </row>
    <row r="13450" spans="15:54" x14ac:dyDescent="0.4">
      <c r="O13450" s="4"/>
      <c r="P13450" s="4"/>
      <c r="V13450" s="4"/>
      <c r="W13450" s="4"/>
      <c r="AG13450" s="9"/>
      <c r="AT13450" s="4"/>
      <c r="AU13450" s="4"/>
      <c r="BA13450" s="4"/>
      <c r="BB13450" s="4"/>
    </row>
    <row r="13451" spans="15:54" x14ac:dyDescent="0.4">
      <c r="O13451" s="4"/>
      <c r="P13451" s="4"/>
      <c r="V13451" s="4"/>
      <c r="W13451" s="4"/>
      <c r="AG13451" s="9"/>
      <c r="AT13451" s="4"/>
      <c r="AU13451" s="4"/>
      <c r="BA13451" s="4"/>
      <c r="BB13451" s="4"/>
    </row>
    <row r="13452" spans="15:54" x14ac:dyDescent="0.4">
      <c r="O13452" s="4"/>
      <c r="P13452" s="4"/>
      <c r="V13452" s="4"/>
      <c r="W13452" s="4"/>
      <c r="AG13452" s="9"/>
      <c r="AT13452" s="4"/>
      <c r="AU13452" s="4"/>
      <c r="BA13452" s="4"/>
      <c r="BB13452" s="4"/>
    </row>
    <row r="13453" spans="15:54" x14ac:dyDescent="0.4">
      <c r="O13453" s="4"/>
      <c r="P13453" s="4"/>
      <c r="V13453" s="4"/>
      <c r="W13453" s="4"/>
      <c r="AG13453" s="9"/>
      <c r="AT13453" s="4"/>
      <c r="AU13453" s="4"/>
      <c r="BA13453" s="4"/>
      <c r="BB13453" s="4"/>
    </row>
    <row r="13454" spans="15:54" x14ac:dyDescent="0.4">
      <c r="O13454" s="4"/>
      <c r="P13454" s="4"/>
      <c r="V13454" s="4"/>
      <c r="W13454" s="4"/>
      <c r="AG13454" s="9"/>
      <c r="AT13454" s="4"/>
      <c r="AU13454" s="4"/>
      <c r="BA13454" s="4"/>
      <c r="BB13454" s="4"/>
    </row>
    <row r="13455" spans="15:54" x14ac:dyDescent="0.4">
      <c r="O13455" s="4"/>
      <c r="P13455" s="4"/>
      <c r="V13455" s="4"/>
      <c r="W13455" s="4"/>
      <c r="AG13455" s="9"/>
      <c r="AT13455" s="4"/>
      <c r="AU13455" s="4"/>
      <c r="BA13455" s="4"/>
      <c r="BB13455" s="4"/>
    </row>
    <row r="13456" spans="15:54" x14ac:dyDescent="0.4">
      <c r="O13456" s="4"/>
      <c r="P13456" s="4"/>
      <c r="V13456" s="4"/>
      <c r="W13456" s="4"/>
      <c r="AG13456" s="9"/>
      <c r="AT13456" s="4"/>
      <c r="AU13456" s="4"/>
      <c r="BA13456" s="4"/>
      <c r="BB13456" s="4"/>
    </row>
    <row r="13457" spans="15:54" x14ac:dyDescent="0.4">
      <c r="O13457" s="4"/>
      <c r="P13457" s="4"/>
      <c r="V13457" s="4"/>
      <c r="W13457" s="4"/>
      <c r="AG13457" s="9"/>
      <c r="AT13457" s="4"/>
      <c r="AU13457" s="4"/>
      <c r="BA13457" s="4"/>
      <c r="BB13457" s="4"/>
    </row>
    <row r="13458" spans="15:54" x14ac:dyDescent="0.4">
      <c r="O13458" s="4"/>
      <c r="P13458" s="4"/>
      <c r="V13458" s="4"/>
      <c r="W13458" s="4"/>
      <c r="AG13458" s="9"/>
      <c r="AT13458" s="4"/>
      <c r="AU13458" s="4"/>
      <c r="BA13458" s="4"/>
      <c r="BB13458" s="4"/>
    </row>
    <row r="13459" spans="15:54" x14ac:dyDescent="0.4">
      <c r="O13459" s="4"/>
      <c r="P13459" s="4"/>
      <c r="V13459" s="4"/>
      <c r="W13459" s="4"/>
      <c r="AG13459" s="9"/>
      <c r="AT13459" s="4"/>
      <c r="AU13459" s="4"/>
      <c r="BA13459" s="4"/>
      <c r="BB13459" s="4"/>
    </row>
    <row r="13460" spans="15:54" x14ac:dyDescent="0.4">
      <c r="O13460" s="4"/>
      <c r="P13460" s="4"/>
      <c r="V13460" s="4"/>
      <c r="W13460" s="4"/>
      <c r="AG13460" s="9"/>
      <c r="AT13460" s="4"/>
      <c r="AU13460" s="4"/>
      <c r="BA13460" s="4"/>
      <c r="BB13460" s="4"/>
    </row>
    <row r="13461" spans="15:54" x14ac:dyDescent="0.4">
      <c r="O13461" s="4"/>
      <c r="P13461" s="4"/>
      <c r="V13461" s="4"/>
      <c r="W13461" s="4"/>
      <c r="AG13461" s="9"/>
      <c r="AT13461" s="4"/>
      <c r="AU13461" s="4"/>
      <c r="BA13461" s="4"/>
      <c r="BB13461" s="4"/>
    </row>
    <row r="13462" spans="15:54" x14ac:dyDescent="0.4">
      <c r="O13462" s="4"/>
      <c r="P13462" s="4"/>
      <c r="V13462" s="4"/>
      <c r="W13462" s="4"/>
      <c r="AG13462" s="9"/>
      <c r="AT13462" s="4"/>
      <c r="AU13462" s="4"/>
      <c r="BA13462" s="4"/>
      <c r="BB13462" s="4"/>
    </row>
    <row r="13463" spans="15:54" x14ac:dyDescent="0.4">
      <c r="O13463" s="4"/>
      <c r="P13463" s="4"/>
      <c r="V13463" s="4"/>
      <c r="W13463" s="4"/>
      <c r="AG13463" s="9"/>
      <c r="AT13463" s="4"/>
      <c r="AU13463" s="4"/>
      <c r="BA13463" s="4"/>
      <c r="BB13463" s="4"/>
    </row>
    <row r="13464" spans="15:54" x14ac:dyDescent="0.4">
      <c r="O13464" s="4"/>
      <c r="P13464" s="4"/>
      <c r="V13464" s="4"/>
      <c r="W13464" s="4"/>
      <c r="AG13464" s="9"/>
      <c r="AT13464" s="4"/>
      <c r="AU13464" s="4"/>
      <c r="BA13464" s="4"/>
      <c r="BB13464" s="4"/>
    </row>
    <row r="13465" spans="15:54" x14ac:dyDescent="0.4">
      <c r="O13465" s="4"/>
      <c r="P13465" s="4"/>
      <c r="V13465" s="4"/>
      <c r="W13465" s="4"/>
      <c r="AG13465" s="9"/>
      <c r="AT13465" s="4"/>
      <c r="AU13465" s="4"/>
      <c r="BA13465" s="4"/>
      <c r="BB13465" s="4"/>
    </row>
    <row r="13466" spans="15:54" x14ac:dyDescent="0.4">
      <c r="O13466" s="4"/>
      <c r="P13466" s="4"/>
      <c r="V13466" s="4"/>
      <c r="W13466" s="4"/>
      <c r="AG13466" s="9"/>
      <c r="AT13466" s="4"/>
      <c r="AU13466" s="4"/>
      <c r="BA13466" s="4"/>
      <c r="BB13466" s="4"/>
    </row>
    <row r="13467" spans="15:54" x14ac:dyDescent="0.4">
      <c r="O13467" s="4"/>
      <c r="P13467" s="4"/>
      <c r="V13467" s="4"/>
      <c r="W13467" s="4"/>
      <c r="AG13467" s="9"/>
      <c r="AT13467" s="4"/>
      <c r="AU13467" s="4"/>
      <c r="BA13467" s="4"/>
      <c r="BB13467" s="4"/>
    </row>
    <row r="13468" spans="15:54" x14ac:dyDescent="0.4">
      <c r="O13468" s="4"/>
      <c r="P13468" s="4"/>
      <c r="V13468" s="4"/>
      <c r="W13468" s="4"/>
      <c r="AG13468" s="9"/>
      <c r="AT13468" s="4"/>
      <c r="AU13468" s="4"/>
      <c r="BA13468" s="4"/>
      <c r="BB13468" s="4"/>
    </row>
    <row r="13469" spans="15:54" x14ac:dyDescent="0.4">
      <c r="O13469" s="4"/>
      <c r="P13469" s="4"/>
      <c r="V13469" s="4"/>
      <c r="W13469" s="4"/>
      <c r="AG13469" s="9"/>
      <c r="AT13469" s="4"/>
      <c r="AU13469" s="4"/>
      <c r="BA13469" s="4"/>
      <c r="BB13469" s="4"/>
    </row>
    <row r="13470" spans="15:54" x14ac:dyDescent="0.4">
      <c r="O13470" s="4"/>
      <c r="P13470" s="4"/>
      <c r="V13470" s="4"/>
      <c r="W13470" s="4"/>
      <c r="AG13470" s="9"/>
      <c r="AT13470" s="4"/>
      <c r="AU13470" s="4"/>
      <c r="BA13470" s="4"/>
      <c r="BB13470" s="4"/>
    </row>
    <row r="13471" spans="15:54" x14ac:dyDescent="0.4">
      <c r="O13471" s="4"/>
      <c r="P13471" s="4"/>
      <c r="V13471" s="4"/>
      <c r="W13471" s="4"/>
      <c r="AG13471" s="9"/>
      <c r="AT13471" s="4"/>
      <c r="AU13471" s="4"/>
      <c r="BA13471" s="4"/>
      <c r="BB13471" s="4"/>
    </row>
    <row r="13472" spans="15:54" x14ac:dyDescent="0.4">
      <c r="O13472" s="4"/>
      <c r="P13472" s="4"/>
      <c r="V13472" s="4"/>
      <c r="W13472" s="4"/>
      <c r="AT13472" s="4"/>
      <c r="AU13472" s="4"/>
      <c r="BA13472" s="4"/>
      <c r="BB13472" s="4"/>
    </row>
    <row r="13473" spans="15:54" x14ac:dyDescent="0.4">
      <c r="O13473" s="4"/>
      <c r="P13473" s="4"/>
      <c r="V13473" s="4"/>
      <c r="W13473" s="4"/>
      <c r="AG13473" s="9"/>
      <c r="AT13473" s="4"/>
      <c r="AU13473" s="4"/>
      <c r="BA13473" s="4"/>
      <c r="BB13473" s="4"/>
    </row>
    <row r="13474" spans="15:54" x14ac:dyDescent="0.4">
      <c r="O13474" s="4"/>
      <c r="P13474" s="4"/>
      <c r="V13474" s="4"/>
      <c r="W13474" s="4"/>
      <c r="AG13474" s="9"/>
      <c r="AT13474" s="4"/>
      <c r="AU13474" s="4"/>
      <c r="BA13474" s="4"/>
      <c r="BB13474" s="4"/>
    </row>
    <row r="13475" spans="15:54" x14ac:dyDescent="0.4">
      <c r="O13475" s="4"/>
      <c r="P13475" s="4"/>
      <c r="V13475" s="4"/>
      <c r="W13475" s="4"/>
      <c r="AG13475" s="9"/>
      <c r="AT13475" s="4"/>
      <c r="AU13475" s="4"/>
      <c r="BA13475" s="4"/>
      <c r="BB13475" s="4"/>
    </row>
    <row r="13476" spans="15:54" x14ac:dyDescent="0.4">
      <c r="O13476" s="4"/>
      <c r="P13476" s="4"/>
      <c r="V13476" s="4"/>
      <c r="W13476" s="4"/>
      <c r="AG13476" s="9"/>
      <c r="AT13476" s="4"/>
      <c r="AU13476" s="4"/>
      <c r="BA13476" s="4"/>
      <c r="BB13476" s="4"/>
    </row>
    <row r="13477" spans="15:54" x14ac:dyDescent="0.4">
      <c r="O13477" s="4"/>
      <c r="P13477" s="4"/>
      <c r="V13477" s="4"/>
      <c r="W13477" s="4"/>
      <c r="AG13477" s="9"/>
      <c r="AT13477" s="4"/>
      <c r="AU13477" s="4"/>
      <c r="BA13477" s="4"/>
      <c r="BB13477" s="4"/>
    </row>
    <row r="13478" spans="15:54" x14ac:dyDescent="0.4">
      <c r="O13478" s="4"/>
      <c r="P13478" s="4"/>
      <c r="V13478" s="4"/>
      <c r="W13478" s="4"/>
      <c r="AG13478" s="9"/>
      <c r="AT13478" s="4"/>
      <c r="AU13478" s="4"/>
      <c r="BA13478" s="4"/>
      <c r="BB13478" s="4"/>
    </row>
    <row r="13479" spans="15:54" x14ac:dyDescent="0.4">
      <c r="O13479" s="4"/>
      <c r="P13479" s="4"/>
      <c r="V13479" s="4"/>
      <c r="W13479" s="4"/>
      <c r="AG13479" s="9"/>
      <c r="AT13479" s="4"/>
      <c r="AU13479" s="4"/>
      <c r="BA13479" s="4"/>
      <c r="BB13479" s="4"/>
    </row>
    <row r="13480" spans="15:54" x14ac:dyDescent="0.4">
      <c r="O13480" s="4"/>
      <c r="P13480" s="4"/>
      <c r="V13480" s="4"/>
      <c r="W13480" s="4"/>
      <c r="AG13480" s="9"/>
      <c r="AT13480" s="4"/>
      <c r="AU13480" s="4"/>
      <c r="BA13480" s="4"/>
      <c r="BB13480" s="4"/>
    </row>
    <row r="13481" spans="15:54" x14ac:dyDescent="0.4">
      <c r="O13481" s="4"/>
      <c r="P13481" s="4"/>
      <c r="V13481" s="4"/>
      <c r="W13481" s="4"/>
      <c r="AG13481" s="9"/>
      <c r="AT13481" s="4"/>
      <c r="AU13481" s="4"/>
      <c r="BA13481" s="4"/>
      <c r="BB13481" s="4"/>
    </row>
    <row r="13482" spans="15:54" x14ac:dyDescent="0.4">
      <c r="O13482" s="4"/>
      <c r="P13482" s="4"/>
      <c r="V13482" s="4"/>
      <c r="W13482" s="4"/>
      <c r="AG13482" s="9"/>
      <c r="AT13482" s="4"/>
      <c r="AU13482" s="4"/>
      <c r="BA13482" s="4"/>
      <c r="BB13482" s="4"/>
    </row>
    <row r="13483" spans="15:54" x14ac:dyDescent="0.4">
      <c r="O13483" s="4"/>
      <c r="P13483" s="4"/>
      <c r="V13483" s="4"/>
      <c r="W13483" s="4"/>
      <c r="AG13483" s="9"/>
      <c r="AT13483" s="4"/>
      <c r="AU13483" s="4"/>
      <c r="BA13483" s="4"/>
      <c r="BB13483" s="4"/>
    </row>
    <row r="13484" spans="15:54" x14ac:dyDescent="0.4">
      <c r="O13484" s="4"/>
      <c r="P13484" s="4"/>
      <c r="V13484" s="4"/>
      <c r="W13484" s="4"/>
      <c r="AG13484" s="9"/>
      <c r="AT13484" s="4"/>
      <c r="AU13484" s="4"/>
      <c r="BA13484" s="4"/>
      <c r="BB13484" s="4"/>
    </row>
    <row r="13485" spans="15:54" x14ac:dyDescent="0.4">
      <c r="O13485" s="4"/>
      <c r="P13485" s="4"/>
      <c r="V13485" s="4"/>
      <c r="W13485" s="4"/>
      <c r="AG13485" s="9"/>
      <c r="AT13485" s="4"/>
      <c r="AU13485" s="4"/>
      <c r="BA13485" s="4"/>
      <c r="BB13485" s="4"/>
    </row>
    <row r="13486" spans="15:54" x14ac:dyDescent="0.4">
      <c r="O13486" s="4"/>
      <c r="P13486" s="4"/>
      <c r="V13486" s="4"/>
      <c r="W13486" s="4"/>
      <c r="AG13486" s="9"/>
      <c r="AT13486" s="4"/>
      <c r="AU13486" s="4"/>
      <c r="BA13486" s="4"/>
      <c r="BB13486" s="4"/>
    </row>
    <row r="13487" spans="15:54" x14ac:dyDescent="0.4">
      <c r="O13487" s="4"/>
      <c r="P13487" s="4"/>
      <c r="V13487" s="4"/>
      <c r="W13487" s="4"/>
      <c r="AG13487" s="9"/>
      <c r="AT13487" s="4"/>
      <c r="AU13487" s="4"/>
      <c r="BA13487" s="4"/>
      <c r="BB13487" s="4"/>
    </row>
    <row r="13488" spans="15:54" x14ac:dyDescent="0.4">
      <c r="O13488" s="4"/>
      <c r="P13488" s="4"/>
      <c r="V13488" s="4"/>
      <c r="W13488" s="4"/>
      <c r="AG13488" s="9"/>
      <c r="AT13488" s="4"/>
      <c r="AU13488" s="4"/>
      <c r="BA13488" s="4"/>
      <c r="BB13488" s="4"/>
    </row>
    <row r="13489" spans="15:54" x14ac:dyDescent="0.4">
      <c r="O13489" s="4"/>
      <c r="P13489" s="4"/>
      <c r="V13489" s="4"/>
      <c r="W13489" s="4"/>
      <c r="AG13489" s="9"/>
      <c r="AT13489" s="4"/>
      <c r="AU13489" s="4"/>
      <c r="BA13489" s="4"/>
      <c r="BB13489" s="4"/>
    </row>
    <row r="13490" spans="15:54" x14ac:dyDescent="0.4">
      <c r="O13490" s="4"/>
      <c r="P13490" s="4"/>
      <c r="V13490" s="4"/>
      <c r="W13490" s="4"/>
      <c r="AG13490" s="9"/>
      <c r="AT13490" s="4"/>
      <c r="AU13490" s="4"/>
      <c r="BA13490" s="4"/>
      <c r="BB13490" s="4"/>
    </row>
    <row r="13491" spans="15:54" x14ac:dyDescent="0.4">
      <c r="O13491" s="4"/>
      <c r="P13491" s="4"/>
      <c r="V13491" s="4"/>
      <c r="W13491" s="4"/>
      <c r="AG13491" s="9"/>
      <c r="AT13491" s="4"/>
      <c r="AU13491" s="4"/>
      <c r="BA13491" s="4"/>
      <c r="BB13491" s="4"/>
    </row>
    <row r="13492" spans="15:54" x14ac:dyDescent="0.4">
      <c r="O13492" s="4"/>
      <c r="P13492" s="4"/>
      <c r="V13492" s="4"/>
      <c r="W13492" s="4"/>
      <c r="AT13492" s="4"/>
      <c r="AU13492" s="4"/>
      <c r="BA13492" s="4"/>
      <c r="BB13492" s="4"/>
    </row>
    <row r="13493" spans="15:54" x14ac:dyDescent="0.4">
      <c r="O13493" s="4"/>
      <c r="P13493" s="4"/>
      <c r="V13493" s="4"/>
      <c r="W13493" s="4"/>
      <c r="AG13493" s="9"/>
      <c r="AT13493" s="4"/>
      <c r="AU13493" s="4"/>
      <c r="BA13493" s="4"/>
      <c r="BB13493" s="4"/>
    </row>
    <row r="13494" spans="15:54" x14ac:dyDescent="0.4">
      <c r="O13494" s="4"/>
      <c r="P13494" s="4"/>
      <c r="V13494" s="4"/>
      <c r="W13494" s="4"/>
      <c r="AG13494" s="9"/>
      <c r="AT13494" s="4"/>
      <c r="AU13494" s="4"/>
      <c r="BA13494" s="4"/>
      <c r="BB13494" s="4"/>
    </row>
    <row r="13495" spans="15:54" x14ac:dyDescent="0.4">
      <c r="O13495" s="4"/>
      <c r="P13495" s="4"/>
      <c r="V13495" s="4"/>
      <c r="W13495" s="4"/>
      <c r="AG13495" s="9"/>
      <c r="AT13495" s="4"/>
      <c r="AU13495" s="4"/>
      <c r="BA13495" s="4"/>
      <c r="BB13495" s="4"/>
    </row>
    <row r="13496" spans="15:54" x14ac:dyDescent="0.4">
      <c r="O13496" s="4"/>
      <c r="P13496" s="4"/>
      <c r="V13496" s="4"/>
      <c r="W13496" s="4"/>
      <c r="AG13496" s="9"/>
      <c r="AT13496" s="4"/>
      <c r="AU13496" s="4"/>
      <c r="BA13496" s="4"/>
      <c r="BB13496" s="4"/>
    </row>
    <row r="13497" spans="15:54" x14ac:dyDescent="0.4">
      <c r="O13497" s="4"/>
      <c r="P13497" s="4"/>
      <c r="V13497" s="4"/>
      <c r="W13497" s="4"/>
      <c r="AG13497" s="9"/>
      <c r="AT13497" s="4"/>
      <c r="AU13497" s="4"/>
      <c r="BA13497" s="4"/>
      <c r="BB13497" s="4"/>
    </row>
    <row r="13498" spans="15:54" x14ac:dyDescent="0.4">
      <c r="O13498" s="4"/>
      <c r="P13498" s="4"/>
      <c r="V13498" s="4"/>
      <c r="W13498" s="4"/>
      <c r="AG13498" s="9"/>
      <c r="AT13498" s="4"/>
      <c r="AU13498" s="4"/>
      <c r="BA13498" s="4"/>
      <c r="BB13498" s="4"/>
    </row>
    <row r="13499" spans="15:54" x14ac:dyDescent="0.4">
      <c r="O13499" s="4"/>
      <c r="P13499" s="4"/>
      <c r="V13499" s="4"/>
      <c r="W13499" s="4"/>
      <c r="AG13499" s="9"/>
      <c r="AT13499" s="4"/>
      <c r="AU13499" s="4"/>
      <c r="BA13499" s="4"/>
      <c r="BB13499" s="4"/>
    </row>
    <row r="13500" spans="15:54" x14ac:dyDescent="0.4">
      <c r="O13500" s="4"/>
      <c r="P13500" s="4"/>
      <c r="V13500" s="4"/>
      <c r="W13500" s="4"/>
      <c r="AG13500" s="9"/>
      <c r="AT13500" s="4"/>
      <c r="AU13500" s="4"/>
      <c r="BA13500" s="4"/>
      <c r="BB13500" s="4"/>
    </row>
    <row r="13501" spans="15:54" x14ac:dyDescent="0.4">
      <c r="O13501" s="4"/>
      <c r="P13501" s="4"/>
      <c r="V13501" s="4"/>
      <c r="W13501" s="4"/>
      <c r="AG13501" s="9"/>
      <c r="AT13501" s="4"/>
      <c r="AU13501" s="4"/>
      <c r="BA13501" s="4"/>
      <c r="BB13501" s="4"/>
    </row>
    <row r="13502" spans="15:54" x14ac:dyDescent="0.4">
      <c r="O13502" s="4"/>
      <c r="P13502" s="4"/>
      <c r="V13502" s="4"/>
      <c r="W13502" s="4"/>
      <c r="AG13502" s="9"/>
      <c r="AT13502" s="4"/>
      <c r="AU13502" s="4"/>
      <c r="BA13502" s="4"/>
      <c r="BB13502" s="4"/>
    </row>
    <row r="13503" spans="15:54" x14ac:dyDescent="0.4">
      <c r="O13503" s="4"/>
      <c r="P13503" s="4"/>
      <c r="V13503" s="4"/>
      <c r="W13503" s="4"/>
      <c r="AG13503" s="9"/>
      <c r="AT13503" s="4"/>
      <c r="AU13503" s="4"/>
      <c r="BA13503" s="4"/>
      <c r="BB13503" s="4"/>
    </row>
    <row r="13504" spans="15:54" x14ac:dyDescent="0.4">
      <c r="O13504" s="4"/>
      <c r="P13504" s="4"/>
      <c r="V13504" s="4"/>
      <c r="W13504" s="4"/>
      <c r="AG13504" s="9"/>
      <c r="AT13504" s="4"/>
      <c r="AU13504" s="4"/>
      <c r="BA13504" s="4"/>
      <c r="BB13504" s="4"/>
    </row>
    <row r="13505" spans="15:54" x14ac:dyDescent="0.4">
      <c r="O13505" s="4"/>
      <c r="P13505" s="4"/>
      <c r="V13505" s="4"/>
      <c r="W13505" s="4"/>
      <c r="AG13505" s="9"/>
      <c r="AT13505" s="4"/>
      <c r="AU13505" s="4"/>
      <c r="BA13505" s="4"/>
      <c r="BB13505" s="4"/>
    </row>
    <row r="13506" spans="15:54" x14ac:dyDescent="0.4">
      <c r="O13506" s="4"/>
      <c r="P13506" s="4"/>
      <c r="V13506" s="4"/>
      <c r="W13506" s="4"/>
      <c r="AG13506" s="9"/>
      <c r="AT13506" s="4"/>
      <c r="AU13506" s="4"/>
      <c r="BA13506" s="4"/>
      <c r="BB13506" s="4"/>
    </row>
    <row r="13507" spans="15:54" x14ac:dyDescent="0.4">
      <c r="O13507" s="4"/>
      <c r="P13507" s="4"/>
      <c r="V13507" s="4"/>
      <c r="W13507" s="4"/>
      <c r="AG13507" s="9"/>
      <c r="AT13507" s="4"/>
      <c r="AU13507" s="4"/>
      <c r="BA13507" s="4"/>
      <c r="BB13507" s="4"/>
    </row>
    <row r="13508" spans="15:54" x14ac:dyDescent="0.4">
      <c r="O13508" s="4"/>
      <c r="P13508" s="4"/>
      <c r="V13508" s="4"/>
      <c r="W13508" s="4"/>
      <c r="AG13508" s="9"/>
      <c r="AT13508" s="4"/>
      <c r="AU13508" s="4"/>
      <c r="BA13508" s="4"/>
      <c r="BB13508" s="4"/>
    </row>
    <row r="13509" spans="15:54" x14ac:dyDescent="0.4">
      <c r="O13509" s="4"/>
      <c r="P13509" s="4"/>
      <c r="V13509" s="4"/>
      <c r="W13509" s="4"/>
      <c r="AG13509" s="9"/>
      <c r="AT13509" s="4"/>
      <c r="AU13509" s="4"/>
      <c r="BA13509" s="4"/>
      <c r="BB13509" s="4"/>
    </row>
    <row r="13510" spans="15:54" x14ac:dyDescent="0.4">
      <c r="O13510" s="4"/>
      <c r="P13510" s="4"/>
      <c r="V13510" s="4"/>
      <c r="W13510" s="4"/>
      <c r="AG13510" s="9"/>
      <c r="AT13510" s="4"/>
      <c r="AU13510" s="4"/>
      <c r="BA13510" s="4"/>
      <c r="BB13510" s="4"/>
    </row>
    <row r="13511" spans="15:54" x14ac:dyDescent="0.4">
      <c r="O13511" s="4"/>
      <c r="P13511" s="4"/>
      <c r="V13511" s="4"/>
      <c r="W13511" s="4"/>
      <c r="AG13511" s="9"/>
      <c r="AT13511" s="4"/>
      <c r="AU13511" s="4"/>
      <c r="BA13511" s="4"/>
      <c r="BB13511" s="4"/>
    </row>
    <row r="13512" spans="15:54" x14ac:dyDescent="0.4">
      <c r="O13512" s="4"/>
      <c r="P13512" s="4"/>
      <c r="V13512" s="4"/>
      <c r="W13512" s="4"/>
      <c r="AG13512" s="9"/>
      <c r="AT13512" s="4"/>
      <c r="AU13512" s="4"/>
      <c r="BA13512" s="4"/>
      <c r="BB13512" s="4"/>
    </row>
    <row r="13513" spans="15:54" x14ac:dyDescent="0.4">
      <c r="O13513" s="4"/>
      <c r="P13513" s="4"/>
      <c r="V13513" s="4"/>
      <c r="W13513" s="4"/>
      <c r="AG13513" s="9"/>
      <c r="AT13513" s="4"/>
      <c r="AU13513" s="4"/>
      <c r="BA13513" s="4"/>
      <c r="BB13513" s="4"/>
    </row>
    <row r="13514" spans="15:54" x14ac:dyDescent="0.4">
      <c r="O13514" s="4"/>
      <c r="P13514" s="4"/>
      <c r="V13514" s="4"/>
      <c r="W13514" s="4"/>
      <c r="AG13514" s="9"/>
      <c r="AT13514" s="4"/>
      <c r="AU13514" s="4"/>
      <c r="BA13514" s="4"/>
      <c r="BB13514" s="4"/>
    </row>
    <row r="13515" spans="15:54" x14ac:dyDescent="0.4">
      <c r="O13515" s="4"/>
      <c r="P13515" s="4"/>
      <c r="V13515" s="4"/>
      <c r="W13515" s="4"/>
      <c r="AG13515" s="9"/>
      <c r="AT13515" s="4"/>
      <c r="AU13515" s="4"/>
      <c r="BA13515" s="4"/>
      <c r="BB13515" s="4"/>
    </row>
    <row r="13516" spans="15:54" x14ac:dyDescent="0.4">
      <c r="O13516" s="4"/>
      <c r="P13516" s="4"/>
      <c r="V13516" s="4"/>
      <c r="W13516" s="4"/>
      <c r="AG13516" s="9"/>
      <c r="AT13516" s="4"/>
      <c r="AU13516" s="4"/>
      <c r="BA13516" s="4"/>
      <c r="BB13516" s="4"/>
    </row>
    <row r="13517" spans="15:54" x14ac:dyDescent="0.4">
      <c r="O13517" s="4"/>
      <c r="P13517" s="4"/>
      <c r="V13517" s="4"/>
      <c r="W13517" s="4"/>
      <c r="AG13517" s="9"/>
      <c r="AT13517" s="4"/>
      <c r="AU13517" s="4"/>
      <c r="BA13517" s="4"/>
      <c r="BB13517" s="4"/>
    </row>
    <row r="13518" spans="15:54" x14ac:dyDescent="0.4">
      <c r="O13518" s="4"/>
      <c r="P13518" s="4"/>
      <c r="V13518" s="4"/>
      <c r="W13518" s="4"/>
      <c r="AG13518" s="9"/>
      <c r="AT13518" s="4"/>
      <c r="AU13518" s="4"/>
      <c r="BA13518" s="4"/>
      <c r="BB13518" s="4"/>
    </row>
    <row r="13519" spans="15:54" x14ac:dyDescent="0.4">
      <c r="O13519" s="4"/>
      <c r="P13519" s="4"/>
      <c r="V13519" s="4"/>
      <c r="W13519" s="4"/>
      <c r="AG13519" s="9"/>
      <c r="AT13519" s="4"/>
      <c r="AU13519" s="4"/>
      <c r="BA13519" s="4"/>
      <c r="BB13519" s="4"/>
    </row>
    <row r="13520" spans="15:54" x14ac:dyDescent="0.4">
      <c r="O13520" s="4"/>
      <c r="P13520" s="4"/>
      <c r="V13520" s="4"/>
      <c r="W13520" s="4"/>
      <c r="AG13520" s="9"/>
      <c r="AT13520" s="4"/>
      <c r="AU13520" s="4"/>
      <c r="BA13520" s="4"/>
      <c r="BB13520" s="4"/>
    </row>
    <row r="13521" spans="15:54" x14ac:dyDescent="0.4">
      <c r="O13521" s="4"/>
      <c r="P13521" s="4"/>
      <c r="V13521" s="4"/>
      <c r="W13521" s="4"/>
      <c r="AG13521" s="9"/>
      <c r="AT13521" s="4"/>
      <c r="AU13521" s="4"/>
      <c r="BA13521" s="4"/>
      <c r="BB13521" s="4"/>
    </row>
    <row r="13522" spans="15:54" x14ac:dyDescent="0.4">
      <c r="O13522" s="4"/>
      <c r="P13522" s="4"/>
      <c r="V13522" s="4"/>
      <c r="W13522" s="4"/>
      <c r="AG13522" s="9"/>
      <c r="AT13522" s="4"/>
      <c r="AU13522" s="4"/>
      <c r="BA13522" s="4"/>
      <c r="BB13522" s="4"/>
    </row>
    <row r="13523" spans="15:54" x14ac:dyDescent="0.4">
      <c r="O13523" s="4"/>
      <c r="P13523" s="4"/>
      <c r="V13523" s="4"/>
      <c r="W13523" s="4"/>
      <c r="AG13523" s="9"/>
      <c r="AT13523" s="4"/>
      <c r="AU13523" s="4"/>
      <c r="BA13523" s="4"/>
      <c r="BB13523" s="4"/>
    </row>
    <row r="13524" spans="15:54" x14ac:dyDescent="0.4">
      <c r="O13524" s="4"/>
      <c r="P13524" s="4"/>
      <c r="V13524" s="4"/>
      <c r="W13524" s="4"/>
      <c r="AG13524" s="9"/>
      <c r="AT13524" s="4"/>
      <c r="AU13524" s="4"/>
      <c r="BA13524" s="4"/>
      <c r="BB13524" s="4"/>
    </row>
    <row r="13525" spans="15:54" x14ac:dyDescent="0.4">
      <c r="O13525" s="4"/>
      <c r="P13525" s="4"/>
      <c r="V13525" s="4"/>
      <c r="W13525" s="4"/>
      <c r="AG13525" s="9"/>
      <c r="AT13525" s="4"/>
      <c r="AU13525" s="4"/>
      <c r="BA13525" s="4"/>
      <c r="BB13525" s="4"/>
    </row>
    <row r="13526" spans="15:54" x14ac:dyDescent="0.4">
      <c r="O13526" s="4"/>
      <c r="P13526" s="4"/>
      <c r="V13526" s="4"/>
      <c r="W13526" s="4"/>
      <c r="AG13526" s="9"/>
      <c r="AT13526" s="4"/>
      <c r="AU13526" s="4"/>
      <c r="BA13526" s="4"/>
      <c r="BB13526" s="4"/>
    </row>
    <row r="13527" spans="15:54" x14ac:dyDescent="0.4">
      <c r="O13527" s="4"/>
      <c r="P13527" s="4"/>
      <c r="V13527" s="4"/>
      <c r="W13527" s="4"/>
      <c r="AG13527" s="9"/>
      <c r="AT13527" s="4"/>
      <c r="AU13527" s="4"/>
      <c r="BA13527" s="4"/>
      <c r="BB13527" s="4"/>
    </row>
    <row r="13528" spans="15:54" x14ac:dyDescent="0.4">
      <c r="O13528" s="4"/>
      <c r="P13528" s="4"/>
      <c r="V13528" s="4"/>
      <c r="W13528" s="4"/>
      <c r="AG13528" s="9"/>
      <c r="AT13528" s="4"/>
      <c r="AU13528" s="4"/>
      <c r="BA13528" s="4"/>
      <c r="BB13528" s="4"/>
    </row>
    <row r="13529" spans="15:54" x14ac:dyDescent="0.4">
      <c r="O13529" s="4"/>
      <c r="P13529" s="4"/>
      <c r="V13529" s="4"/>
      <c r="W13529" s="4"/>
      <c r="AG13529" s="9"/>
      <c r="AT13529" s="4"/>
      <c r="AU13529" s="4"/>
      <c r="BA13529" s="4"/>
      <c r="BB13529" s="4"/>
    </row>
    <row r="13530" spans="15:54" x14ac:dyDescent="0.4">
      <c r="O13530" s="4"/>
      <c r="P13530" s="4"/>
      <c r="V13530" s="4"/>
      <c r="W13530" s="4"/>
      <c r="AG13530" s="9"/>
      <c r="AT13530" s="4"/>
      <c r="AU13530" s="4"/>
      <c r="BA13530" s="4"/>
      <c r="BB13530" s="4"/>
    </row>
    <row r="13531" spans="15:54" x14ac:dyDescent="0.4">
      <c r="O13531" s="4"/>
      <c r="P13531" s="4"/>
      <c r="V13531" s="4"/>
      <c r="W13531" s="4"/>
      <c r="AG13531" s="9"/>
      <c r="AT13531" s="4"/>
      <c r="AU13531" s="4"/>
      <c r="BA13531" s="4"/>
      <c r="BB13531" s="4"/>
    </row>
    <row r="13532" spans="15:54" x14ac:dyDescent="0.4">
      <c r="O13532" s="4"/>
      <c r="P13532" s="4"/>
      <c r="V13532" s="4"/>
      <c r="W13532" s="4"/>
      <c r="AG13532" s="9"/>
      <c r="AT13532" s="4"/>
      <c r="AU13532" s="4"/>
      <c r="BA13532" s="4"/>
      <c r="BB13532" s="4"/>
    </row>
    <row r="13533" spans="15:54" x14ac:dyDescent="0.4">
      <c r="O13533" s="4"/>
      <c r="P13533" s="4"/>
      <c r="V13533" s="4"/>
      <c r="W13533" s="4"/>
      <c r="AG13533" s="9"/>
      <c r="AT13533" s="4"/>
      <c r="AU13533" s="4"/>
      <c r="BA13533" s="4"/>
      <c r="BB13533" s="4"/>
    </row>
    <row r="13534" spans="15:54" x14ac:dyDescent="0.4">
      <c r="O13534" s="4"/>
      <c r="P13534" s="4"/>
      <c r="V13534" s="4"/>
      <c r="W13534" s="4"/>
      <c r="AG13534" s="9"/>
      <c r="AT13534" s="4"/>
      <c r="AU13534" s="4"/>
      <c r="BA13534" s="4"/>
      <c r="BB13534" s="4"/>
    </row>
    <row r="13535" spans="15:54" x14ac:dyDescent="0.4">
      <c r="O13535" s="4"/>
      <c r="P13535" s="4"/>
      <c r="V13535" s="4"/>
      <c r="W13535" s="4"/>
      <c r="AG13535" s="9"/>
      <c r="AT13535" s="4"/>
      <c r="AU13535" s="4"/>
      <c r="BA13535" s="4"/>
      <c r="BB13535" s="4"/>
    </row>
    <row r="13536" spans="15:54" x14ac:dyDescent="0.4">
      <c r="O13536" s="4"/>
      <c r="P13536" s="4"/>
      <c r="V13536" s="4"/>
      <c r="W13536" s="4"/>
      <c r="AG13536" s="9"/>
      <c r="AT13536" s="4"/>
      <c r="AU13536" s="4"/>
      <c r="BA13536" s="4"/>
      <c r="BB13536" s="4"/>
    </row>
    <row r="13537" spans="15:54" x14ac:dyDescent="0.4">
      <c r="O13537" s="4"/>
      <c r="P13537" s="4"/>
      <c r="V13537" s="4"/>
      <c r="W13537" s="4"/>
      <c r="AG13537" s="9"/>
      <c r="AT13537" s="4"/>
      <c r="AU13537" s="4"/>
      <c r="BA13537" s="4"/>
      <c r="BB13537" s="4"/>
    </row>
    <row r="13538" spans="15:54" x14ac:dyDescent="0.4">
      <c r="O13538" s="4"/>
      <c r="P13538" s="4"/>
      <c r="V13538" s="4"/>
      <c r="W13538" s="4"/>
      <c r="AG13538" s="9"/>
      <c r="AT13538" s="4"/>
      <c r="AU13538" s="4"/>
      <c r="BA13538" s="4"/>
      <c r="BB13538" s="4"/>
    </row>
    <row r="13539" spans="15:54" x14ac:dyDescent="0.4">
      <c r="O13539" s="4"/>
      <c r="P13539" s="4"/>
      <c r="V13539" s="4"/>
      <c r="W13539" s="4"/>
      <c r="AG13539" s="9"/>
      <c r="AT13539" s="4"/>
      <c r="AU13539" s="4"/>
      <c r="BA13539" s="4"/>
      <c r="BB13539" s="4"/>
    </row>
    <row r="13540" spans="15:54" x14ac:dyDescent="0.4">
      <c r="O13540" s="4"/>
      <c r="P13540" s="4"/>
      <c r="V13540" s="4"/>
      <c r="W13540" s="4"/>
      <c r="AG13540" s="9"/>
      <c r="AT13540" s="4"/>
      <c r="AU13540" s="4"/>
      <c r="BA13540" s="4"/>
      <c r="BB13540" s="4"/>
    </row>
    <row r="13541" spans="15:54" x14ac:dyDescent="0.4">
      <c r="O13541" s="4"/>
      <c r="P13541" s="4"/>
      <c r="V13541" s="4"/>
      <c r="W13541" s="4"/>
      <c r="AG13541" s="9"/>
      <c r="AT13541" s="4"/>
      <c r="AU13541" s="4"/>
      <c r="BA13541" s="4"/>
      <c r="BB13541" s="4"/>
    </row>
    <row r="13542" spans="15:54" x14ac:dyDescent="0.4">
      <c r="O13542" s="4"/>
      <c r="P13542" s="4"/>
      <c r="V13542" s="4"/>
      <c r="W13542" s="4"/>
      <c r="AG13542" s="9"/>
      <c r="AT13542" s="4"/>
      <c r="AU13542" s="4"/>
      <c r="BA13542" s="4"/>
      <c r="BB13542" s="4"/>
    </row>
    <row r="13543" spans="15:54" x14ac:dyDescent="0.4">
      <c r="O13543" s="4"/>
      <c r="P13543" s="4"/>
      <c r="V13543" s="4"/>
      <c r="W13543" s="4"/>
      <c r="AG13543" s="9"/>
      <c r="AT13543" s="4"/>
      <c r="AU13543" s="4"/>
      <c r="BA13543" s="4"/>
      <c r="BB13543" s="4"/>
    </row>
    <row r="13544" spans="15:54" x14ac:dyDescent="0.4">
      <c r="O13544" s="4"/>
      <c r="P13544" s="4"/>
      <c r="V13544" s="4"/>
      <c r="W13544" s="4"/>
      <c r="AG13544" s="9"/>
      <c r="AT13544" s="4"/>
      <c r="AU13544" s="4"/>
      <c r="BA13544" s="4"/>
      <c r="BB13544" s="4"/>
    </row>
    <row r="13545" spans="15:54" x14ac:dyDescent="0.4">
      <c r="O13545" s="4"/>
      <c r="P13545" s="4"/>
      <c r="V13545" s="4"/>
      <c r="W13545" s="4"/>
      <c r="AG13545" s="9"/>
      <c r="AT13545" s="4"/>
      <c r="AU13545" s="4"/>
      <c r="BA13545" s="4"/>
      <c r="BB13545" s="4"/>
    </row>
    <row r="13546" spans="15:54" x14ac:dyDescent="0.4">
      <c r="O13546" s="4"/>
      <c r="P13546" s="4"/>
      <c r="V13546" s="4"/>
      <c r="W13546" s="4"/>
      <c r="AG13546" s="9"/>
      <c r="AT13546" s="4"/>
      <c r="AU13546" s="4"/>
      <c r="BA13546" s="4"/>
      <c r="BB13546" s="4"/>
    </row>
    <row r="13547" spans="15:54" x14ac:dyDescent="0.4">
      <c r="O13547" s="4"/>
      <c r="P13547" s="4"/>
      <c r="V13547" s="4"/>
      <c r="W13547" s="4"/>
      <c r="AG13547" s="9"/>
      <c r="AT13547" s="4"/>
      <c r="AU13547" s="4"/>
      <c r="BA13547" s="4"/>
      <c r="BB13547" s="4"/>
    </row>
    <row r="13548" spans="15:54" x14ac:dyDescent="0.4">
      <c r="O13548" s="4"/>
      <c r="P13548" s="4"/>
      <c r="V13548" s="4"/>
      <c r="W13548" s="4"/>
      <c r="AG13548" s="9"/>
      <c r="AT13548" s="4"/>
      <c r="AU13548" s="4"/>
      <c r="BA13548" s="4"/>
      <c r="BB13548" s="4"/>
    </row>
    <row r="13549" spans="15:54" x14ac:dyDescent="0.4">
      <c r="O13549" s="4"/>
      <c r="P13549" s="4"/>
      <c r="V13549" s="4"/>
      <c r="W13549" s="4"/>
      <c r="AG13549" s="9"/>
      <c r="AT13549" s="4"/>
      <c r="AU13549" s="4"/>
      <c r="BA13549" s="4"/>
      <c r="BB13549" s="4"/>
    </row>
    <row r="13550" spans="15:54" x14ac:dyDescent="0.4">
      <c r="O13550" s="4"/>
      <c r="P13550" s="4"/>
      <c r="V13550" s="4"/>
      <c r="W13550" s="4"/>
      <c r="AG13550" s="9"/>
      <c r="AT13550" s="4"/>
      <c r="AU13550" s="4"/>
      <c r="BA13550" s="4"/>
      <c r="BB13550" s="4"/>
    </row>
    <row r="13551" spans="15:54" x14ac:dyDescent="0.4">
      <c r="O13551" s="4"/>
      <c r="P13551" s="4"/>
      <c r="V13551" s="4"/>
      <c r="W13551" s="4"/>
      <c r="AG13551" s="9"/>
      <c r="AT13551" s="4"/>
      <c r="AU13551" s="4"/>
      <c r="BA13551" s="4"/>
      <c r="BB13551" s="4"/>
    </row>
    <row r="13552" spans="15:54" x14ac:dyDescent="0.4">
      <c r="O13552" s="4"/>
      <c r="P13552" s="4"/>
      <c r="V13552" s="4"/>
      <c r="W13552" s="4"/>
      <c r="AG13552" s="9"/>
      <c r="AT13552" s="4"/>
      <c r="AU13552" s="4"/>
      <c r="BA13552" s="4"/>
      <c r="BB13552" s="4"/>
    </row>
    <row r="13553" spans="15:54" x14ac:dyDescent="0.4">
      <c r="O13553" s="4"/>
      <c r="P13553" s="4"/>
      <c r="V13553" s="4"/>
      <c r="W13553" s="4"/>
      <c r="AT13553" s="4"/>
      <c r="AU13553" s="4"/>
      <c r="BA13553" s="4"/>
      <c r="BB13553" s="4"/>
    </row>
    <row r="13554" spans="15:54" x14ac:dyDescent="0.4">
      <c r="O13554" s="4"/>
      <c r="P13554" s="4"/>
      <c r="V13554" s="4"/>
      <c r="W13554" s="4"/>
      <c r="AG13554" s="9"/>
      <c r="AT13554" s="4"/>
      <c r="AU13554" s="4"/>
      <c r="BA13554" s="4"/>
      <c r="BB13554" s="4"/>
    </row>
    <row r="13555" spans="15:54" x14ac:dyDescent="0.4">
      <c r="O13555" s="4"/>
      <c r="P13555" s="4"/>
      <c r="V13555" s="4"/>
      <c r="W13555" s="4"/>
      <c r="AG13555" s="9"/>
      <c r="AT13555" s="4"/>
      <c r="AU13555" s="4"/>
      <c r="BA13555" s="4"/>
      <c r="BB13555" s="4"/>
    </row>
    <row r="13556" spans="15:54" x14ac:dyDescent="0.4">
      <c r="O13556" s="4"/>
      <c r="P13556" s="4"/>
      <c r="V13556" s="4"/>
      <c r="W13556" s="4"/>
      <c r="AG13556" s="9"/>
      <c r="AT13556" s="4"/>
      <c r="AU13556" s="4"/>
      <c r="BA13556" s="4"/>
      <c r="BB13556" s="4"/>
    </row>
    <row r="13557" spans="15:54" x14ac:dyDescent="0.4">
      <c r="O13557" s="4"/>
      <c r="P13557" s="4"/>
      <c r="V13557" s="4"/>
      <c r="W13557" s="4"/>
      <c r="AG13557" s="9"/>
      <c r="AT13557" s="4"/>
      <c r="AU13557" s="4"/>
      <c r="BA13557" s="4"/>
      <c r="BB13557" s="4"/>
    </row>
    <row r="13558" spans="15:54" x14ac:dyDescent="0.4">
      <c r="O13558" s="4"/>
      <c r="P13558" s="4"/>
      <c r="V13558" s="4"/>
      <c r="W13558" s="4"/>
      <c r="AG13558" s="9"/>
      <c r="AT13558" s="4"/>
      <c r="AU13558" s="4"/>
      <c r="BA13558" s="4"/>
      <c r="BB13558" s="4"/>
    </row>
    <row r="13559" spans="15:54" x14ac:dyDescent="0.4">
      <c r="O13559" s="4"/>
      <c r="P13559" s="4"/>
      <c r="V13559" s="4"/>
      <c r="W13559" s="4"/>
      <c r="AG13559" s="9"/>
      <c r="AT13559" s="4"/>
      <c r="AU13559" s="4"/>
      <c r="BA13559" s="4"/>
      <c r="BB13559" s="4"/>
    </row>
    <row r="13560" spans="15:54" x14ac:dyDescent="0.4">
      <c r="O13560" s="4"/>
      <c r="P13560" s="4"/>
      <c r="V13560" s="4"/>
      <c r="W13560" s="4"/>
      <c r="AG13560" s="9"/>
      <c r="AT13560" s="4"/>
      <c r="AU13560" s="4"/>
      <c r="BA13560" s="4"/>
      <c r="BB13560" s="4"/>
    </row>
    <row r="13561" spans="15:54" x14ac:dyDescent="0.4">
      <c r="O13561" s="4"/>
      <c r="P13561" s="4"/>
      <c r="V13561" s="4"/>
      <c r="W13561" s="4"/>
      <c r="AG13561" s="9"/>
      <c r="AT13561" s="4"/>
      <c r="AU13561" s="4"/>
      <c r="BA13561" s="4"/>
      <c r="BB13561" s="4"/>
    </row>
    <row r="13562" spans="15:54" x14ac:dyDescent="0.4">
      <c r="O13562" s="4"/>
      <c r="P13562" s="4"/>
      <c r="V13562" s="4"/>
      <c r="W13562" s="4"/>
      <c r="AG13562" s="9"/>
      <c r="AT13562" s="4"/>
      <c r="AU13562" s="4"/>
      <c r="BA13562" s="4"/>
      <c r="BB13562" s="4"/>
    </row>
    <row r="13563" spans="15:54" x14ac:dyDescent="0.4">
      <c r="O13563" s="4"/>
      <c r="P13563" s="4"/>
      <c r="V13563" s="4"/>
      <c r="W13563" s="4"/>
      <c r="AG13563" s="9"/>
      <c r="AT13563" s="4"/>
      <c r="AU13563" s="4"/>
      <c r="BA13563" s="4"/>
      <c r="BB13563" s="4"/>
    </row>
    <row r="13564" spans="15:54" x14ac:dyDescent="0.4">
      <c r="O13564" s="4"/>
      <c r="P13564" s="4"/>
      <c r="V13564" s="4"/>
      <c r="W13564" s="4"/>
      <c r="AG13564" s="9"/>
      <c r="AT13564" s="4"/>
      <c r="AU13564" s="4"/>
      <c r="BA13564" s="4"/>
      <c r="BB13564" s="4"/>
    </row>
    <row r="13565" spans="15:54" x14ac:dyDescent="0.4">
      <c r="O13565" s="4"/>
      <c r="P13565" s="4"/>
      <c r="V13565" s="4"/>
      <c r="W13565" s="4"/>
      <c r="AG13565" s="9"/>
      <c r="AT13565" s="4"/>
      <c r="AU13565" s="4"/>
      <c r="BA13565" s="4"/>
      <c r="BB13565" s="4"/>
    </row>
    <row r="13566" spans="15:54" x14ac:dyDescent="0.4">
      <c r="O13566" s="4"/>
      <c r="P13566" s="4"/>
      <c r="V13566" s="4"/>
      <c r="W13566" s="4"/>
      <c r="AG13566" s="9"/>
      <c r="AT13566" s="4"/>
      <c r="AU13566" s="4"/>
      <c r="BA13566" s="4"/>
      <c r="BB13566" s="4"/>
    </row>
    <row r="13567" spans="15:54" x14ac:dyDescent="0.4">
      <c r="O13567" s="4"/>
      <c r="P13567" s="4"/>
      <c r="V13567" s="4"/>
      <c r="W13567" s="4"/>
      <c r="AG13567" s="9"/>
      <c r="AT13567" s="4"/>
      <c r="AU13567" s="4"/>
      <c r="BA13567" s="4"/>
      <c r="BB13567" s="4"/>
    </row>
    <row r="13568" spans="15:54" x14ac:dyDescent="0.4">
      <c r="O13568" s="4"/>
      <c r="P13568" s="4"/>
      <c r="V13568" s="4"/>
      <c r="W13568" s="4"/>
      <c r="AG13568" s="9"/>
      <c r="AT13568" s="4"/>
      <c r="AU13568" s="4"/>
      <c r="BA13568" s="4"/>
      <c r="BB13568" s="4"/>
    </row>
    <row r="13569" spans="15:54" x14ac:dyDescent="0.4">
      <c r="O13569" s="4"/>
      <c r="P13569" s="4"/>
      <c r="V13569" s="4"/>
      <c r="W13569" s="4"/>
      <c r="AG13569" s="9"/>
      <c r="AT13569" s="4"/>
      <c r="AU13569" s="4"/>
      <c r="BA13569" s="4"/>
      <c r="BB13569" s="4"/>
    </row>
    <row r="13570" spans="15:54" x14ac:dyDescent="0.4">
      <c r="O13570" s="4"/>
      <c r="P13570" s="4"/>
      <c r="V13570" s="4"/>
      <c r="W13570" s="4"/>
      <c r="AG13570" s="9"/>
      <c r="AT13570" s="4"/>
      <c r="AU13570" s="4"/>
      <c r="BA13570" s="4"/>
      <c r="BB13570" s="4"/>
    </row>
    <row r="13571" spans="15:54" x14ac:dyDescent="0.4">
      <c r="O13571" s="4"/>
      <c r="P13571" s="4"/>
      <c r="V13571" s="4"/>
      <c r="W13571" s="4"/>
      <c r="AG13571" s="9"/>
      <c r="AT13571" s="4"/>
      <c r="AU13571" s="4"/>
      <c r="BA13571" s="4"/>
      <c r="BB13571" s="4"/>
    </row>
    <row r="13572" spans="15:54" x14ac:dyDescent="0.4">
      <c r="O13572" s="4"/>
      <c r="P13572" s="4"/>
      <c r="V13572" s="4"/>
      <c r="W13572" s="4"/>
      <c r="AG13572" s="9"/>
      <c r="AT13572" s="4"/>
      <c r="AU13572" s="4"/>
      <c r="BA13572" s="4"/>
      <c r="BB13572" s="4"/>
    </row>
    <row r="13573" spans="15:54" x14ac:dyDescent="0.4">
      <c r="O13573" s="4"/>
      <c r="P13573" s="4"/>
      <c r="V13573" s="4"/>
      <c r="W13573" s="4"/>
      <c r="AT13573" s="4"/>
      <c r="AU13573" s="4"/>
      <c r="BA13573" s="4"/>
      <c r="BB13573" s="4"/>
    </row>
    <row r="13574" spans="15:54" x14ac:dyDescent="0.4">
      <c r="O13574" s="4"/>
      <c r="P13574" s="4"/>
      <c r="V13574" s="4"/>
      <c r="W13574" s="4"/>
      <c r="AG13574" s="9"/>
      <c r="AT13574" s="4"/>
      <c r="AU13574" s="4"/>
      <c r="BA13574" s="4"/>
      <c r="BB13574" s="4"/>
    </row>
    <row r="13575" spans="15:54" x14ac:dyDescent="0.4">
      <c r="O13575" s="4"/>
      <c r="P13575" s="4"/>
      <c r="V13575" s="4"/>
      <c r="W13575" s="4"/>
      <c r="AG13575" s="9"/>
      <c r="AT13575" s="4"/>
      <c r="AU13575" s="4"/>
      <c r="BA13575" s="4"/>
      <c r="BB13575" s="4"/>
    </row>
    <row r="13576" spans="15:54" x14ac:dyDescent="0.4">
      <c r="O13576" s="4"/>
      <c r="P13576" s="4"/>
      <c r="V13576" s="4"/>
      <c r="W13576" s="4"/>
      <c r="AG13576" s="9"/>
      <c r="AT13576" s="4"/>
      <c r="AU13576" s="4"/>
      <c r="BA13576" s="4"/>
      <c r="BB13576" s="4"/>
    </row>
    <row r="13577" spans="15:54" x14ac:dyDescent="0.4">
      <c r="O13577" s="4"/>
      <c r="P13577" s="4"/>
      <c r="V13577" s="4"/>
      <c r="W13577" s="4"/>
      <c r="AG13577" s="9"/>
      <c r="AT13577" s="4"/>
      <c r="AU13577" s="4"/>
      <c r="BA13577" s="4"/>
      <c r="BB13577" s="4"/>
    </row>
    <row r="13578" spans="15:54" x14ac:dyDescent="0.4">
      <c r="O13578" s="4"/>
      <c r="P13578" s="4"/>
      <c r="V13578" s="4"/>
      <c r="W13578" s="4"/>
      <c r="AG13578" s="9"/>
      <c r="AT13578" s="4"/>
      <c r="AU13578" s="4"/>
      <c r="BA13578" s="4"/>
      <c r="BB13578" s="4"/>
    </row>
    <row r="13579" spans="15:54" x14ac:dyDescent="0.4">
      <c r="O13579" s="4"/>
      <c r="P13579" s="4"/>
      <c r="V13579" s="4"/>
      <c r="W13579" s="4"/>
      <c r="AG13579" s="9"/>
      <c r="AT13579" s="4"/>
      <c r="AU13579" s="4"/>
      <c r="BA13579" s="4"/>
      <c r="BB13579" s="4"/>
    </row>
    <row r="13580" spans="15:54" x14ac:dyDescent="0.4">
      <c r="O13580" s="4"/>
      <c r="P13580" s="4"/>
      <c r="V13580" s="4"/>
      <c r="W13580" s="4"/>
      <c r="AG13580" s="9"/>
      <c r="AT13580" s="4"/>
      <c r="AU13580" s="4"/>
      <c r="BA13580" s="4"/>
      <c r="BB13580" s="4"/>
    </row>
    <row r="13581" spans="15:54" x14ac:dyDescent="0.4">
      <c r="O13581" s="4"/>
      <c r="P13581" s="4"/>
      <c r="V13581" s="4"/>
      <c r="W13581" s="4"/>
      <c r="AG13581" s="9"/>
      <c r="AT13581" s="4"/>
      <c r="AU13581" s="4"/>
      <c r="BA13581" s="4"/>
      <c r="BB13581" s="4"/>
    </row>
    <row r="13582" spans="15:54" x14ac:dyDescent="0.4">
      <c r="O13582" s="4"/>
      <c r="P13582" s="4"/>
      <c r="V13582" s="4"/>
      <c r="W13582" s="4"/>
      <c r="AG13582" s="9"/>
      <c r="AT13582" s="4"/>
      <c r="AU13582" s="4"/>
      <c r="BA13582" s="4"/>
      <c r="BB13582" s="4"/>
    </row>
    <row r="13583" spans="15:54" x14ac:dyDescent="0.4">
      <c r="O13583" s="4"/>
      <c r="P13583" s="4"/>
      <c r="V13583" s="4"/>
      <c r="W13583" s="4"/>
      <c r="AG13583" s="9"/>
      <c r="AT13583" s="4"/>
      <c r="AU13583" s="4"/>
      <c r="BA13583" s="4"/>
      <c r="BB13583" s="4"/>
    </row>
    <row r="13584" spans="15:54" x14ac:dyDescent="0.4">
      <c r="O13584" s="4"/>
      <c r="P13584" s="4"/>
      <c r="V13584" s="4"/>
      <c r="W13584" s="4"/>
      <c r="AG13584" s="9"/>
      <c r="AT13584" s="4"/>
      <c r="AU13584" s="4"/>
      <c r="BA13584" s="4"/>
      <c r="BB13584" s="4"/>
    </row>
    <row r="13585" spans="15:54" x14ac:dyDescent="0.4">
      <c r="O13585" s="4"/>
      <c r="P13585" s="4"/>
      <c r="V13585" s="4"/>
      <c r="W13585" s="4"/>
      <c r="AG13585" s="9"/>
      <c r="AT13585" s="4"/>
      <c r="AU13585" s="4"/>
      <c r="BA13585" s="4"/>
      <c r="BB13585" s="4"/>
    </row>
    <row r="13586" spans="15:54" x14ac:dyDescent="0.4">
      <c r="O13586" s="4"/>
      <c r="P13586" s="4"/>
      <c r="V13586" s="4"/>
      <c r="W13586" s="4"/>
      <c r="AG13586" s="9"/>
      <c r="AT13586" s="4"/>
      <c r="AU13586" s="4"/>
      <c r="BA13586" s="4"/>
      <c r="BB13586" s="4"/>
    </row>
    <row r="13587" spans="15:54" x14ac:dyDescent="0.4">
      <c r="O13587" s="4"/>
      <c r="P13587" s="4"/>
      <c r="V13587" s="4"/>
      <c r="W13587" s="4"/>
      <c r="AG13587" s="9"/>
      <c r="AT13587" s="4"/>
      <c r="AU13587" s="4"/>
      <c r="BA13587" s="4"/>
      <c r="BB13587" s="4"/>
    </row>
    <row r="13588" spans="15:54" x14ac:dyDescent="0.4">
      <c r="O13588" s="4"/>
      <c r="P13588" s="4"/>
      <c r="V13588" s="4"/>
      <c r="W13588" s="4"/>
      <c r="AG13588" s="9"/>
      <c r="AT13588" s="4"/>
      <c r="AU13588" s="4"/>
      <c r="BA13588" s="4"/>
      <c r="BB13588" s="4"/>
    </row>
    <row r="13589" spans="15:54" x14ac:dyDescent="0.4">
      <c r="O13589" s="4"/>
      <c r="P13589" s="4"/>
      <c r="V13589" s="4"/>
      <c r="W13589" s="4"/>
      <c r="AG13589" s="9"/>
      <c r="AT13589" s="4"/>
      <c r="AU13589" s="4"/>
      <c r="BA13589" s="4"/>
      <c r="BB13589" s="4"/>
    </row>
    <row r="13590" spans="15:54" x14ac:dyDescent="0.4">
      <c r="O13590" s="4"/>
      <c r="P13590" s="4"/>
      <c r="V13590" s="4"/>
      <c r="W13590" s="4"/>
      <c r="AG13590" s="9"/>
      <c r="AT13590" s="4"/>
      <c r="AU13590" s="4"/>
      <c r="BA13590" s="4"/>
      <c r="BB13590" s="4"/>
    </row>
    <row r="13591" spans="15:54" x14ac:dyDescent="0.4">
      <c r="O13591" s="4"/>
      <c r="P13591" s="4"/>
      <c r="V13591" s="4"/>
      <c r="W13591" s="4"/>
      <c r="AG13591" s="9"/>
      <c r="AT13591" s="4"/>
      <c r="AU13591" s="4"/>
      <c r="BA13591" s="4"/>
      <c r="BB13591" s="4"/>
    </row>
    <row r="13592" spans="15:54" x14ac:dyDescent="0.4">
      <c r="O13592" s="4"/>
      <c r="P13592" s="4"/>
      <c r="V13592" s="4"/>
      <c r="W13592" s="4"/>
      <c r="AG13592" s="9"/>
      <c r="AT13592" s="4"/>
      <c r="AU13592" s="4"/>
      <c r="BA13592" s="4"/>
      <c r="BB13592" s="4"/>
    </row>
    <row r="13593" spans="15:54" x14ac:dyDescent="0.4">
      <c r="O13593" s="4"/>
      <c r="P13593" s="4"/>
      <c r="V13593" s="4"/>
      <c r="W13593" s="4"/>
      <c r="AG13593" s="9"/>
      <c r="AT13593" s="4"/>
      <c r="AU13593" s="4"/>
      <c r="BA13593" s="4"/>
      <c r="BB13593" s="4"/>
    </row>
    <row r="13594" spans="15:54" x14ac:dyDescent="0.4">
      <c r="O13594" s="4"/>
      <c r="P13594" s="4"/>
      <c r="V13594" s="4"/>
      <c r="W13594" s="4"/>
      <c r="AG13594" s="9"/>
      <c r="AT13594" s="4"/>
      <c r="AU13594" s="4"/>
      <c r="BA13594" s="4"/>
      <c r="BB13594" s="4"/>
    </row>
    <row r="13595" spans="15:54" x14ac:dyDescent="0.4">
      <c r="O13595" s="4"/>
      <c r="P13595" s="4"/>
      <c r="V13595" s="4"/>
      <c r="W13595" s="4"/>
      <c r="AG13595" s="9"/>
      <c r="AT13595" s="4"/>
      <c r="AU13595" s="4"/>
      <c r="BA13595" s="4"/>
      <c r="BB13595" s="4"/>
    </row>
    <row r="13596" spans="15:54" x14ac:dyDescent="0.4">
      <c r="O13596" s="4"/>
      <c r="P13596" s="4"/>
      <c r="V13596" s="4"/>
      <c r="W13596" s="4"/>
      <c r="AG13596" s="9"/>
      <c r="AT13596" s="4"/>
      <c r="AU13596" s="4"/>
      <c r="BA13596" s="4"/>
      <c r="BB13596" s="4"/>
    </row>
    <row r="13597" spans="15:54" x14ac:dyDescent="0.4">
      <c r="O13597" s="4"/>
      <c r="P13597" s="4"/>
      <c r="V13597" s="4"/>
      <c r="W13597" s="4"/>
      <c r="AG13597" s="9"/>
      <c r="AT13597" s="4"/>
      <c r="AU13597" s="4"/>
      <c r="BA13597" s="4"/>
      <c r="BB13597" s="4"/>
    </row>
    <row r="13598" spans="15:54" x14ac:dyDescent="0.4">
      <c r="O13598" s="4"/>
      <c r="P13598" s="4"/>
      <c r="V13598" s="4"/>
      <c r="W13598" s="4"/>
      <c r="AG13598" s="9"/>
      <c r="AT13598" s="4"/>
      <c r="AU13598" s="4"/>
      <c r="BA13598" s="4"/>
      <c r="BB13598" s="4"/>
    </row>
    <row r="13599" spans="15:54" x14ac:dyDescent="0.4">
      <c r="O13599" s="4"/>
      <c r="P13599" s="4"/>
      <c r="V13599" s="4"/>
      <c r="W13599" s="4"/>
      <c r="AG13599" s="9"/>
      <c r="AT13599" s="4"/>
      <c r="AU13599" s="4"/>
      <c r="BA13599" s="4"/>
      <c r="BB13599" s="4"/>
    </row>
    <row r="13600" spans="15:54" x14ac:dyDescent="0.4">
      <c r="O13600" s="4"/>
      <c r="P13600" s="4"/>
      <c r="V13600" s="4"/>
      <c r="W13600" s="4"/>
      <c r="AG13600" s="9"/>
      <c r="AT13600" s="4"/>
      <c r="AU13600" s="4"/>
      <c r="BA13600" s="4"/>
      <c r="BB13600" s="4"/>
    </row>
    <row r="13601" spans="15:54" x14ac:dyDescent="0.4">
      <c r="O13601" s="4"/>
      <c r="P13601" s="4"/>
      <c r="V13601" s="4"/>
      <c r="W13601" s="4"/>
      <c r="AG13601" s="9"/>
      <c r="AT13601" s="4"/>
      <c r="AU13601" s="4"/>
      <c r="BA13601" s="4"/>
      <c r="BB13601" s="4"/>
    </row>
    <row r="13602" spans="15:54" x14ac:dyDescent="0.4">
      <c r="O13602" s="4"/>
      <c r="P13602" s="4"/>
      <c r="V13602" s="4"/>
      <c r="W13602" s="4"/>
      <c r="AG13602" s="9"/>
      <c r="AT13602" s="4"/>
      <c r="AU13602" s="4"/>
      <c r="BA13602" s="4"/>
      <c r="BB13602" s="4"/>
    </row>
    <row r="13603" spans="15:54" x14ac:dyDescent="0.4">
      <c r="O13603" s="4"/>
      <c r="P13603" s="4"/>
      <c r="V13603" s="4"/>
      <c r="W13603" s="4"/>
      <c r="AG13603" s="9"/>
      <c r="AT13603" s="4"/>
      <c r="AU13603" s="4"/>
      <c r="BA13603" s="4"/>
      <c r="BB13603" s="4"/>
    </row>
    <row r="13604" spans="15:54" x14ac:dyDescent="0.4">
      <c r="O13604" s="4"/>
      <c r="P13604" s="4"/>
      <c r="V13604" s="4"/>
      <c r="W13604" s="4"/>
      <c r="AG13604" s="9"/>
      <c r="AT13604" s="4"/>
      <c r="AU13604" s="4"/>
      <c r="BA13604" s="4"/>
      <c r="BB13604" s="4"/>
    </row>
    <row r="13605" spans="15:54" x14ac:dyDescent="0.4">
      <c r="O13605" s="4"/>
      <c r="P13605" s="4"/>
      <c r="V13605" s="4"/>
      <c r="W13605" s="4"/>
      <c r="AG13605" s="9"/>
      <c r="AT13605" s="4"/>
      <c r="AU13605" s="4"/>
      <c r="BA13605" s="4"/>
      <c r="BB13605" s="4"/>
    </row>
    <row r="13606" spans="15:54" x14ac:dyDescent="0.4">
      <c r="O13606" s="4"/>
      <c r="P13606" s="4"/>
      <c r="V13606" s="4"/>
      <c r="W13606" s="4"/>
      <c r="AG13606" s="9"/>
      <c r="AT13606" s="4"/>
      <c r="AU13606" s="4"/>
      <c r="BA13606" s="4"/>
      <c r="BB13606" s="4"/>
    </row>
    <row r="13607" spans="15:54" x14ac:dyDescent="0.4">
      <c r="O13607" s="4"/>
      <c r="P13607" s="4"/>
      <c r="V13607" s="4"/>
      <c r="W13607" s="4"/>
      <c r="AG13607" s="9"/>
      <c r="AT13607" s="4"/>
      <c r="AU13607" s="4"/>
      <c r="BA13607" s="4"/>
      <c r="BB13607" s="4"/>
    </row>
    <row r="13608" spans="15:54" x14ac:dyDescent="0.4">
      <c r="O13608" s="4"/>
      <c r="P13608" s="4"/>
      <c r="V13608" s="4"/>
      <c r="W13608" s="4"/>
      <c r="AG13608" s="9"/>
      <c r="AT13608" s="4"/>
      <c r="AU13608" s="4"/>
      <c r="BA13608" s="4"/>
      <c r="BB13608" s="4"/>
    </row>
    <row r="13609" spans="15:54" x14ac:dyDescent="0.4">
      <c r="O13609" s="4"/>
      <c r="P13609" s="4"/>
      <c r="V13609" s="4"/>
      <c r="W13609" s="4"/>
      <c r="AG13609" s="9"/>
      <c r="AT13609" s="4"/>
      <c r="AU13609" s="4"/>
      <c r="BA13609" s="4"/>
      <c r="BB13609" s="4"/>
    </row>
    <row r="13610" spans="15:54" x14ac:dyDescent="0.4">
      <c r="O13610" s="4"/>
      <c r="P13610" s="4"/>
      <c r="V13610" s="4"/>
      <c r="W13610" s="4"/>
      <c r="AG13610" s="9"/>
      <c r="AT13610" s="4"/>
      <c r="AU13610" s="4"/>
      <c r="BA13610" s="4"/>
      <c r="BB13610" s="4"/>
    </row>
    <row r="13611" spans="15:54" x14ac:dyDescent="0.4">
      <c r="O13611" s="4"/>
      <c r="P13611" s="4"/>
      <c r="V13611" s="4"/>
      <c r="W13611" s="4"/>
      <c r="AG13611" s="9"/>
      <c r="AT13611" s="4"/>
      <c r="AU13611" s="4"/>
      <c r="BA13611" s="4"/>
      <c r="BB13611" s="4"/>
    </row>
    <row r="13612" spans="15:54" x14ac:dyDescent="0.4">
      <c r="O13612" s="4"/>
      <c r="P13612" s="4"/>
      <c r="V13612" s="4"/>
      <c r="W13612" s="4"/>
      <c r="AG13612" s="9"/>
      <c r="AT13612" s="4"/>
      <c r="AU13612" s="4"/>
      <c r="BA13612" s="4"/>
      <c r="BB13612" s="4"/>
    </row>
    <row r="13613" spans="15:54" x14ac:dyDescent="0.4">
      <c r="O13613" s="4"/>
      <c r="P13613" s="4"/>
      <c r="V13613" s="4"/>
      <c r="W13613" s="4"/>
      <c r="AG13613" s="9"/>
      <c r="AT13613" s="4"/>
      <c r="AU13613" s="4"/>
      <c r="BA13613" s="4"/>
      <c r="BB13613" s="4"/>
    </row>
    <row r="13614" spans="15:54" x14ac:dyDescent="0.4">
      <c r="O13614" s="4"/>
      <c r="P13614" s="4"/>
      <c r="V13614" s="4"/>
      <c r="W13614" s="4"/>
      <c r="AG13614" s="9"/>
      <c r="AT13614" s="4"/>
      <c r="AU13614" s="4"/>
      <c r="BA13614" s="4"/>
      <c r="BB13614" s="4"/>
    </row>
    <row r="13615" spans="15:54" x14ac:dyDescent="0.4">
      <c r="O13615" s="4"/>
      <c r="P13615" s="4"/>
      <c r="V13615" s="4"/>
      <c r="W13615" s="4"/>
      <c r="AG13615" s="9"/>
      <c r="AT13615" s="4"/>
      <c r="AU13615" s="4"/>
      <c r="BA13615" s="4"/>
      <c r="BB13615" s="4"/>
    </row>
    <row r="13616" spans="15:54" x14ac:dyDescent="0.4">
      <c r="O13616" s="4"/>
      <c r="P13616" s="4"/>
      <c r="V13616" s="4"/>
      <c r="W13616" s="4"/>
      <c r="AG13616" s="9"/>
      <c r="AT13616" s="4"/>
      <c r="AU13616" s="4"/>
      <c r="BA13616" s="4"/>
      <c r="BB13616" s="4"/>
    </row>
    <row r="13617" spans="15:54" x14ac:dyDescent="0.4">
      <c r="O13617" s="4"/>
      <c r="P13617" s="4"/>
      <c r="V13617" s="4"/>
      <c r="W13617" s="4"/>
      <c r="AG13617" s="9"/>
      <c r="AT13617" s="4"/>
      <c r="AU13617" s="4"/>
      <c r="BA13617" s="4"/>
      <c r="BB13617" s="4"/>
    </row>
    <row r="13618" spans="15:54" x14ac:dyDescent="0.4">
      <c r="O13618" s="4"/>
      <c r="P13618" s="4"/>
      <c r="V13618" s="4"/>
      <c r="W13618" s="4"/>
      <c r="AG13618" s="9"/>
      <c r="AT13618" s="4"/>
      <c r="AU13618" s="4"/>
      <c r="BA13618" s="4"/>
      <c r="BB13618" s="4"/>
    </row>
    <row r="13619" spans="15:54" x14ac:dyDescent="0.4">
      <c r="O13619" s="4"/>
      <c r="P13619" s="4"/>
      <c r="V13619" s="4"/>
      <c r="W13619" s="4"/>
      <c r="AG13619" s="9"/>
      <c r="AT13619" s="4"/>
      <c r="AU13619" s="4"/>
      <c r="BA13619" s="4"/>
      <c r="BB13619" s="4"/>
    </row>
    <row r="13620" spans="15:54" x14ac:dyDescent="0.4">
      <c r="O13620" s="4"/>
      <c r="P13620" s="4"/>
      <c r="V13620" s="4"/>
      <c r="W13620" s="4"/>
      <c r="AG13620" s="9"/>
      <c r="AT13620" s="4"/>
      <c r="AU13620" s="4"/>
      <c r="BA13620" s="4"/>
      <c r="BB13620" s="4"/>
    </row>
    <row r="13621" spans="15:54" x14ac:dyDescent="0.4">
      <c r="O13621" s="4"/>
      <c r="P13621" s="4"/>
      <c r="V13621" s="4"/>
      <c r="W13621" s="4"/>
      <c r="AG13621" s="9"/>
      <c r="AT13621" s="4"/>
      <c r="AU13621" s="4"/>
      <c r="BA13621" s="4"/>
      <c r="BB13621" s="4"/>
    </row>
    <row r="13622" spans="15:54" x14ac:dyDescent="0.4">
      <c r="O13622" s="4"/>
      <c r="P13622" s="4"/>
      <c r="V13622" s="4"/>
      <c r="W13622" s="4"/>
      <c r="AG13622" s="9"/>
      <c r="AT13622" s="4"/>
      <c r="AU13622" s="4"/>
      <c r="BA13622" s="4"/>
      <c r="BB13622" s="4"/>
    </row>
    <row r="13623" spans="15:54" x14ac:dyDescent="0.4">
      <c r="O13623" s="4"/>
      <c r="P13623" s="4"/>
      <c r="V13623" s="4"/>
      <c r="W13623" s="4"/>
      <c r="AG13623" s="9"/>
      <c r="AT13623" s="4"/>
      <c r="AU13623" s="4"/>
      <c r="BA13623" s="4"/>
      <c r="BB13623" s="4"/>
    </row>
    <row r="13624" spans="15:54" x14ac:dyDescent="0.4">
      <c r="O13624" s="4"/>
      <c r="P13624" s="4"/>
      <c r="V13624" s="4"/>
      <c r="W13624" s="4"/>
      <c r="AG13624" s="9"/>
      <c r="AT13624" s="4"/>
      <c r="AU13624" s="4"/>
      <c r="BA13624" s="4"/>
      <c r="BB13624" s="4"/>
    </row>
    <row r="13625" spans="15:54" x14ac:dyDescent="0.4">
      <c r="O13625" s="4"/>
      <c r="P13625" s="4"/>
      <c r="V13625" s="4"/>
      <c r="W13625" s="4"/>
      <c r="AG13625" s="9"/>
      <c r="AT13625" s="4"/>
      <c r="AU13625" s="4"/>
      <c r="BA13625" s="4"/>
      <c r="BB13625" s="4"/>
    </row>
    <row r="13626" spans="15:54" x14ac:dyDescent="0.4">
      <c r="O13626" s="4"/>
      <c r="P13626" s="4"/>
      <c r="V13626" s="4"/>
      <c r="W13626" s="4"/>
      <c r="AG13626" s="9"/>
      <c r="AT13626" s="4"/>
      <c r="AU13626" s="4"/>
      <c r="BA13626" s="4"/>
      <c r="BB13626" s="4"/>
    </row>
    <row r="13627" spans="15:54" x14ac:dyDescent="0.4">
      <c r="O13627" s="4"/>
      <c r="P13627" s="4"/>
      <c r="V13627" s="4"/>
      <c r="W13627" s="4"/>
      <c r="AG13627" s="9"/>
      <c r="AT13627" s="4"/>
      <c r="AU13627" s="4"/>
      <c r="BA13627" s="4"/>
      <c r="BB13627" s="4"/>
    </row>
    <row r="13628" spans="15:54" x14ac:dyDescent="0.4">
      <c r="O13628" s="4"/>
      <c r="P13628" s="4"/>
      <c r="V13628" s="4"/>
      <c r="W13628" s="4"/>
      <c r="AG13628" s="9"/>
      <c r="AT13628" s="4"/>
      <c r="AU13628" s="4"/>
      <c r="BA13628" s="4"/>
      <c r="BB13628" s="4"/>
    </row>
    <row r="13629" spans="15:54" x14ac:dyDescent="0.4">
      <c r="O13629" s="4"/>
      <c r="P13629" s="4"/>
      <c r="V13629" s="4"/>
      <c r="W13629" s="4"/>
      <c r="AG13629" s="9"/>
      <c r="AT13629" s="4"/>
      <c r="AU13629" s="4"/>
      <c r="BA13629" s="4"/>
      <c r="BB13629" s="4"/>
    </row>
    <row r="13630" spans="15:54" x14ac:dyDescent="0.4">
      <c r="O13630" s="4"/>
      <c r="P13630" s="4"/>
      <c r="V13630" s="4"/>
      <c r="W13630" s="4"/>
      <c r="AG13630" s="9"/>
      <c r="AT13630" s="4"/>
      <c r="AU13630" s="4"/>
      <c r="BA13630" s="4"/>
      <c r="BB13630" s="4"/>
    </row>
    <row r="13631" spans="15:54" x14ac:dyDescent="0.4">
      <c r="O13631" s="4"/>
      <c r="P13631" s="4"/>
      <c r="V13631" s="4"/>
      <c r="W13631" s="4"/>
      <c r="AG13631" s="9"/>
      <c r="AT13631" s="4"/>
      <c r="AU13631" s="4"/>
      <c r="BA13631" s="4"/>
      <c r="BB13631" s="4"/>
    </row>
    <row r="13632" spans="15:54" x14ac:dyDescent="0.4">
      <c r="O13632" s="4"/>
      <c r="P13632" s="4"/>
      <c r="V13632" s="4"/>
      <c r="W13632" s="4"/>
      <c r="AG13632" s="9"/>
      <c r="AT13632" s="4"/>
      <c r="AU13632" s="4"/>
      <c r="BA13632" s="4"/>
      <c r="BB13632" s="4"/>
    </row>
    <row r="13633" spans="15:54" x14ac:dyDescent="0.4">
      <c r="O13633" s="4"/>
      <c r="P13633" s="4"/>
      <c r="V13633" s="4"/>
      <c r="W13633" s="4"/>
      <c r="AG13633" s="9"/>
      <c r="AT13633" s="4"/>
      <c r="AU13633" s="4"/>
      <c r="BA13633" s="4"/>
      <c r="BB13633" s="4"/>
    </row>
    <row r="13634" spans="15:54" x14ac:dyDescent="0.4">
      <c r="O13634" s="4"/>
      <c r="P13634" s="4"/>
      <c r="V13634" s="4"/>
      <c r="W13634" s="4"/>
      <c r="AT13634" s="4"/>
      <c r="AU13634" s="4"/>
      <c r="BA13634" s="4"/>
      <c r="BB13634" s="4"/>
    </row>
    <row r="13635" spans="15:54" x14ac:dyDescent="0.4">
      <c r="O13635" s="4"/>
      <c r="P13635" s="4"/>
      <c r="V13635" s="4"/>
      <c r="W13635" s="4"/>
      <c r="AG13635" s="9"/>
      <c r="AT13635" s="4"/>
      <c r="AU13635" s="4"/>
      <c r="BA13635" s="4"/>
      <c r="BB13635" s="4"/>
    </row>
    <row r="13636" spans="15:54" x14ac:dyDescent="0.4">
      <c r="O13636" s="4"/>
      <c r="P13636" s="4"/>
      <c r="V13636" s="4"/>
      <c r="W13636" s="4"/>
      <c r="AG13636" s="9"/>
      <c r="AT13636" s="4"/>
      <c r="AU13636" s="4"/>
      <c r="BA13636" s="4"/>
      <c r="BB13636" s="4"/>
    </row>
    <row r="13637" spans="15:54" x14ac:dyDescent="0.4">
      <c r="O13637" s="4"/>
      <c r="P13637" s="4"/>
      <c r="V13637" s="4"/>
      <c r="W13637" s="4"/>
      <c r="AG13637" s="9"/>
      <c r="AT13637" s="4"/>
      <c r="AU13637" s="4"/>
      <c r="BA13637" s="4"/>
      <c r="BB13637" s="4"/>
    </row>
    <row r="13638" spans="15:54" x14ac:dyDescent="0.4">
      <c r="O13638" s="4"/>
      <c r="P13638" s="4"/>
      <c r="V13638" s="4"/>
      <c r="W13638" s="4"/>
      <c r="AG13638" s="9"/>
      <c r="AT13638" s="4"/>
      <c r="AU13638" s="4"/>
      <c r="BA13638" s="4"/>
      <c r="BB13638" s="4"/>
    </row>
    <row r="13639" spans="15:54" x14ac:dyDescent="0.4">
      <c r="O13639" s="4"/>
      <c r="P13639" s="4"/>
      <c r="V13639" s="4"/>
      <c r="W13639" s="4"/>
      <c r="AG13639" s="9"/>
      <c r="AT13639" s="4"/>
      <c r="AU13639" s="4"/>
      <c r="BA13639" s="4"/>
      <c r="BB13639" s="4"/>
    </row>
    <row r="13640" spans="15:54" x14ac:dyDescent="0.4">
      <c r="O13640" s="4"/>
      <c r="P13640" s="4"/>
      <c r="V13640" s="4"/>
      <c r="W13640" s="4"/>
      <c r="AG13640" s="9"/>
      <c r="AT13640" s="4"/>
      <c r="AU13640" s="4"/>
      <c r="BA13640" s="4"/>
      <c r="BB13640" s="4"/>
    </row>
    <row r="13641" spans="15:54" x14ac:dyDescent="0.4">
      <c r="O13641" s="4"/>
      <c r="P13641" s="4"/>
      <c r="V13641" s="4"/>
      <c r="W13641" s="4"/>
      <c r="AG13641" s="9"/>
      <c r="AT13641" s="4"/>
      <c r="AU13641" s="4"/>
      <c r="BA13641" s="4"/>
      <c r="BB13641" s="4"/>
    </row>
    <row r="13642" spans="15:54" x14ac:dyDescent="0.4">
      <c r="O13642" s="4"/>
      <c r="P13642" s="4"/>
      <c r="V13642" s="4"/>
      <c r="W13642" s="4"/>
      <c r="AG13642" s="9"/>
      <c r="AT13642" s="4"/>
      <c r="AU13642" s="4"/>
      <c r="BA13642" s="4"/>
      <c r="BB13642" s="4"/>
    </row>
    <row r="13643" spans="15:54" x14ac:dyDescent="0.4">
      <c r="O13643" s="4"/>
      <c r="P13643" s="4"/>
      <c r="V13643" s="4"/>
      <c r="W13643" s="4"/>
      <c r="AG13643" s="9"/>
      <c r="AT13643" s="4"/>
      <c r="AU13643" s="4"/>
      <c r="BA13643" s="4"/>
      <c r="BB13643" s="4"/>
    </row>
    <row r="13644" spans="15:54" x14ac:dyDescent="0.4">
      <c r="O13644" s="4"/>
      <c r="P13644" s="4"/>
      <c r="V13644" s="4"/>
      <c r="W13644" s="4"/>
      <c r="AG13644" s="9"/>
      <c r="AT13644" s="4"/>
      <c r="AU13644" s="4"/>
      <c r="BA13644" s="4"/>
      <c r="BB13644" s="4"/>
    </row>
    <row r="13645" spans="15:54" x14ac:dyDescent="0.4">
      <c r="O13645" s="4"/>
      <c r="P13645" s="4"/>
      <c r="V13645" s="4"/>
      <c r="W13645" s="4"/>
      <c r="AG13645" s="9"/>
      <c r="AT13645" s="4"/>
      <c r="AU13645" s="4"/>
      <c r="BA13645" s="4"/>
      <c r="BB13645" s="4"/>
    </row>
    <row r="13646" spans="15:54" x14ac:dyDescent="0.4">
      <c r="O13646" s="4"/>
      <c r="P13646" s="4"/>
      <c r="V13646" s="4"/>
      <c r="W13646" s="4"/>
      <c r="AG13646" s="9"/>
      <c r="AT13646" s="4"/>
      <c r="AU13646" s="4"/>
      <c r="BA13646" s="4"/>
      <c r="BB13646" s="4"/>
    </row>
    <row r="13647" spans="15:54" x14ac:dyDescent="0.4">
      <c r="O13647" s="4"/>
      <c r="P13647" s="4"/>
      <c r="V13647" s="4"/>
      <c r="W13647" s="4"/>
      <c r="AG13647" s="9"/>
      <c r="AT13647" s="4"/>
      <c r="AU13647" s="4"/>
      <c r="BA13647" s="4"/>
      <c r="BB13647" s="4"/>
    </row>
    <row r="13648" spans="15:54" x14ac:dyDescent="0.4">
      <c r="O13648" s="4"/>
      <c r="P13648" s="4"/>
      <c r="V13648" s="4"/>
      <c r="W13648" s="4"/>
      <c r="AG13648" s="9"/>
      <c r="AT13648" s="4"/>
      <c r="AU13648" s="4"/>
      <c r="BA13648" s="4"/>
      <c r="BB13648" s="4"/>
    </row>
    <row r="13649" spans="15:54" x14ac:dyDescent="0.4">
      <c r="O13649" s="4"/>
      <c r="P13649" s="4"/>
      <c r="V13649" s="4"/>
      <c r="W13649" s="4"/>
      <c r="AG13649" s="9"/>
      <c r="AT13649" s="4"/>
      <c r="AU13649" s="4"/>
      <c r="BA13649" s="4"/>
      <c r="BB13649" s="4"/>
    </row>
    <row r="13650" spans="15:54" x14ac:dyDescent="0.4">
      <c r="O13650" s="4"/>
      <c r="P13650" s="4"/>
      <c r="V13650" s="4"/>
      <c r="W13650" s="4"/>
      <c r="AG13650" s="9"/>
      <c r="AT13650" s="4"/>
      <c r="AU13650" s="4"/>
      <c r="BA13650" s="4"/>
      <c r="BB13650" s="4"/>
    </row>
    <row r="13651" spans="15:54" x14ac:dyDescent="0.4">
      <c r="O13651" s="4"/>
      <c r="P13651" s="4"/>
      <c r="V13651" s="4"/>
      <c r="W13651" s="4"/>
      <c r="AG13651" s="9"/>
      <c r="AT13651" s="4"/>
      <c r="AU13651" s="4"/>
      <c r="BA13651" s="4"/>
      <c r="BB13651" s="4"/>
    </row>
    <row r="13652" spans="15:54" x14ac:dyDescent="0.4">
      <c r="O13652" s="4"/>
      <c r="P13652" s="4"/>
      <c r="V13652" s="4"/>
      <c r="W13652" s="4"/>
      <c r="AG13652" s="9"/>
      <c r="AT13652" s="4"/>
      <c r="AU13652" s="4"/>
      <c r="BA13652" s="4"/>
      <c r="BB13652" s="4"/>
    </row>
    <row r="13653" spans="15:54" x14ac:dyDescent="0.4">
      <c r="O13653" s="4"/>
      <c r="P13653" s="4"/>
      <c r="V13653" s="4"/>
      <c r="W13653" s="4"/>
      <c r="AG13653" s="9"/>
      <c r="AT13653" s="4"/>
      <c r="AU13653" s="4"/>
      <c r="BA13653" s="4"/>
      <c r="BB13653" s="4"/>
    </row>
    <row r="13654" spans="15:54" x14ac:dyDescent="0.4">
      <c r="O13654" s="4"/>
      <c r="P13654" s="4"/>
      <c r="V13654" s="4"/>
      <c r="W13654" s="4"/>
      <c r="AT13654" s="4"/>
      <c r="AU13654" s="4"/>
      <c r="BA13654" s="4"/>
      <c r="BB13654" s="4"/>
    </row>
    <row r="13655" spans="15:54" x14ac:dyDescent="0.4">
      <c r="O13655" s="4"/>
      <c r="P13655" s="4"/>
      <c r="V13655" s="4"/>
      <c r="W13655" s="4"/>
      <c r="AG13655" s="9"/>
      <c r="AT13655" s="4"/>
      <c r="AU13655" s="4"/>
      <c r="BA13655" s="4"/>
      <c r="BB13655" s="4"/>
    </row>
    <row r="13656" spans="15:54" x14ac:dyDescent="0.4">
      <c r="O13656" s="4"/>
      <c r="P13656" s="4"/>
      <c r="V13656" s="4"/>
      <c r="W13656" s="4"/>
      <c r="AG13656" s="9"/>
      <c r="AT13656" s="4"/>
      <c r="AU13656" s="4"/>
      <c r="BA13656" s="4"/>
      <c r="BB13656" s="4"/>
    </row>
    <row r="13657" spans="15:54" x14ac:dyDescent="0.4">
      <c r="O13657" s="4"/>
      <c r="P13657" s="4"/>
      <c r="V13657" s="4"/>
      <c r="W13657" s="4"/>
      <c r="AG13657" s="9"/>
      <c r="AT13657" s="4"/>
      <c r="AU13657" s="4"/>
      <c r="BA13657" s="4"/>
      <c r="BB13657" s="4"/>
    </row>
    <row r="13658" spans="15:54" x14ac:dyDescent="0.4">
      <c r="O13658" s="4"/>
      <c r="P13658" s="4"/>
      <c r="V13658" s="4"/>
      <c r="W13658" s="4"/>
      <c r="AG13658" s="9"/>
      <c r="AT13658" s="4"/>
      <c r="AU13658" s="4"/>
      <c r="BA13658" s="4"/>
      <c r="BB13658" s="4"/>
    </row>
    <row r="13659" spans="15:54" x14ac:dyDescent="0.4">
      <c r="O13659" s="4"/>
      <c r="P13659" s="4"/>
      <c r="V13659" s="4"/>
      <c r="W13659" s="4"/>
      <c r="AG13659" s="9"/>
      <c r="AT13659" s="4"/>
      <c r="AU13659" s="4"/>
      <c r="BA13659" s="4"/>
      <c r="BB13659" s="4"/>
    </row>
    <row r="13660" spans="15:54" x14ac:dyDescent="0.4">
      <c r="O13660" s="4"/>
      <c r="P13660" s="4"/>
      <c r="V13660" s="4"/>
      <c r="W13660" s="4"/>
      <c r="AG13660" s="9"/>
      <c r="AT13660" s="4"/>
      <c r="AU13660" s="4"/>
      <c r="BA13660" s="4"/>
      <c r="BB13660" s="4"/>
    </row>
    <row r="13661" spans="15:54" x14ac:dyDescent="0.4">
      <c r="O13661" s="4"/>
      <c r="P13661" s="4"/>
      <c r="V13661" s="4"/>
      <c r="W13661" s="4"/>
      <c r="AG13661" s="9"/>
      <c r="AT13661" s="4"/>
      <c r="AU13661" s="4"/>
      <c r="BA13661" s="4"/>
      <c r="BB13661" s="4"/>
    </row>
    <row r="13662" spans="15:54" x14ac:dyDescent="0.4">
      <c r="O13662" s="4"/>
      <c r="P13662" s="4"/>
      <c r="V13662" s="4"/>
      <c r="W13662" s="4"/>
      <c r="AG13662" s="9"/>
      <c r="AT13662" s="4"/>
      <c r="AU13662" s="4"/>
      <c r="BA13662" s="4"/>
      <c r="BB13662" s="4"/>
    </row>
    <row r="13663" spans="15:54" x14ac:dyDescent="0.4">
      <c r="O13663" s="4"/>
      <c r="P13663" s="4"/>
      <c r="V13663" s="4"/>
      <c r="W13663" s="4"/>
      <c r="AG13663" s="9"/>
      <c r="AT13663" s="4"/>
      <c r="AU13663" s="4"/>
      <c r="BA13663" s="4"/>
      <c r="BB13663" s="4"/>
    </row>
    <row r="13664" spans="15:54" x14ac:dyDescent="0.4">
      <c r="O13664" s="4"/>
      <c r="P13664" s="4"/>
      <c r="V13664" s="4"/>
      <c r="W13664" s="4"/>
      <c r="AG13664" s="9"/>
      <c r="AT13664" s="4"/>
      <c r="AU13664" s="4"/>
      <c r="BA13664" s="4"/>
      <c r="BB13664" s="4"/>
    </row>
    <row r="13665" spans="15:54" x14ac:dyDescent="0.4">
      <c r="O13665" s="4"/>
      <c r="P13665" s="4"/>
      <c r="V13665" s="4"/>
      <c r="W13665" s="4"/>
      <c r="AG13665" s="9"/>
      <c r="AT13665" s="4"/>
      <c r="AU13665" s="4"/>
      <c r="BA13665" s="4"/>
      <c r="BB13665" s="4"/>
    </row>
    <row r="13666" spans="15:54" x14ac:dyDescent="0.4">
      <c r="O13666" s="4"/>
      <c r="P13666" s="4"/>
      <c r="V13666" s="4"/>
      <c r="W13666" s="4"/>
      <c r="AG13666" s="9"/>
      <c r="AT13666" s="4"/>
      <c r="AU13666" s="4"/>
      <c r="BA13666" s="4"/>
      <c r="BB13666" s="4"/>
    </row>
    <row r="13667" spans="15:54" x14ac:dyDescent="0.4">
      <c r="O13667" s="4"/>
      <c r="P13667" s="4"/>
      <c r="V13667" s="4"/>
      <c r="W13667" s="4"/>
      <c r="AG13667" s="9"/>
      <c r="AT13667" s="4"/>
      <c r="AU13667" s="4"/>
      <c r="BA13667" s="4"/>
      <c r="BB13667" s="4"/>
    </row>
    <row r="13668" spans="15:54" x14ac:dyDescent="0.4">
      <c r="O13668" s="4"/>
      <c r="P13668" s="4"/>
      <c r="V13668" s="4"/>
      <c r="W13668" s="4"/>
      <c r="AG13668" s="9"/>
      <c r="AT13668" s="4"/>
      <c r="AU13668" s="4"/>
      <c r="BA13668" s="4"/>
      <c r="BB13668" s="4"/>
    </row>
    <row r="13669" spans="15:54" x14ac:dyDescent="0.4">
      <c r="O13669" s="4"/>
      <c r="P13669" s="4"/>
      <c r="V13669" s="4"/>
      <c r="W13669" s="4"/>
      <c r="AG13669" s="9"/>
      <c r="AT13669" s="4"/>
      <c r="AU13669" s="4"/>
      <c r="BA13669" s="4"/>
      <c r="BB13669" s="4"/>
    </row>
    <row r="13670" spans="15:54" x14ac:dyDescent="0.4">
      <c r="O13670" s="4"/>
      <c r="P13670" s="4"/>
      <c r="V13670" s="4"/>
      <c r="W13670" s="4"/>
      <c r="AG13670" s="9"/>
      <c r="AT13670" s="4"/>
      <c r="AU13670" s="4"/>
      <c r="BA13670" s="4"/>
      <c r="BB13670" s="4"/>
    </row>
    <row r="13671" spans="15:54" x14ac:dyDescent="0.4">
      <c r="O13671" s="4"/>
      <c r="P13671" s="4"/>
      <c r="V13671" s="4"/>
      <c r="W13671" s="4"/>
      <c r="AG13671" s="9"/>
      <c r="AT13671" s="4"/>
      <c r="AU13671" s="4"/>
      <c r="BA13671" s="4"/>
      <c r="BB13671" s="4"/>
    </row>
    <row r="13672" spans="15:54" x14ac:dyDescent="0.4">
      <c r="O13672" s="4"/>
      <c r="P13672" s="4"/>
      <c r="V13672" s="4"/>
      <c r="W13672" s="4"/>
      <c r="AG13672" s="9"/>
      <c r="AT13672" s="4"/>
      <c r="AU13672" s="4"/>
      <c r="BA13672" s="4"/>
      <c r="BB13672" s="4"/>
    </row>
    <row r="13673" spans="15:54" x14ac:dyDescent="0.4">
      <c r="O13673" s="4"/>
      <c r="P13673" s="4"/>
      <c r="V13673" s="4"/>
      <c r="W13673" s="4"/>
      <c r="AG13673" s="9"/>
      <c r="AT13673" s="4"/>
      <c r="AU13673" s="4"/>
      <c r="BA13673" s="4"/>
      <c r="BB13673" s="4"/>
    </row>
    <row r="13674" spans="15:54" x14ac:dyDescent="0.4">
      <c r="O13674" s="4"/>
      <c r="P13674" s="4"/>
      <c r="V13674" s="4"/>
      <c r="W13674" s="4"/>
      <c r="AG13674" s="9"/>
      <c r="AT13674" s="4"/>
      <c r="AU13674" s="4"/>
      <c r="BA13674" s="4"/>
      <c r="BB13674" s="4"/>
    </row>
    <row r="13675" spans="15:54" x14ac:dyDescent="0.4">
      <c r="O13675" s="4"/>
      <c r="P13675" s="4"/>
      <c r="V13675" s="4"/>
      <c r="W13675" s="4"/>
      <c r="AG13675" s="9"/>
      <c r="AT13675" s="4"/>
      <c r="AU13675" s="4"/>
      <c r="BA13675" s="4"/>
      <c r="BB13675" s="4"/>
    </row>
    <row r="13676" spans="15:54" x14ac:dyDescent="0.4">
      <c r="O13676" s="4"/>
      <c r="P13676" s="4"/>
      <c r="V13676" s="4"/>
      <c r="W13676" s="4"/>
      <c r="AG13676" s="9"/>
      <c r="AT13676" s="4"/>
      <c r="AU13676" s="4"/>
      <c r="BA13676" s="4"/>
      <c r="BB13676" s="4"/>
    </row>
    <row r="13677" spans="15:54" x14ac:dyDescent="0.4">
      <c r="O13677" s="4"/>
      <c r="P13677" s="4"/>
      <c r="V13677" s="4"/>
      <c r="W13677" s="4"/>
      <c r="AG13677" s="9"/>
      <c r="AT13677" s="4"/>
      <c r="AU13677" s="4"/>
      <c r="BA13677" s="4"/>
      <c r="BB13677" s="4"/>
    </row>
    <row r="13678" spans="15:54" x14ac:dyDescent="0.4">
      <c r="O13678" s="4"/>
      <c r="P13678" s="4"/>
      <c r="V13678" s="4"/>
      <c r="W13678" s="4"/>
      <c r="AG13678" s="9"/>
      <c r="AT13678" s="4"/>
      <c r="AU13678" s="4"/>
      <c r="BA13678" s="4"/>
      <c r="BB13678" s="4"/>
    </row>
    <row r="13679" spans="15:54" x14ac:dyDescent="0.4">
      <c r="O13679" s="4"/>
      <c r="P13679" s="4"/>
      <c r="V13679" s="4"/>
      <c r="W13679" s="4"/>
      <c r="AG13679" s="9"/>
      <c r="AT13679" s="4"/>
      <c r="AU13679" s="4"/>
      <c r="BA13679" s="4"/>
      <c r="BB13679" s="4"/>
    </row>
    <row r="13680" spans="15:54" x14ac:dyDescent="0.4">
      <c r="O13680" s="4"/>
      <c r="P13680" s="4"/>
      <c r="V13680" s="4"/>
      <c r="W13680" s="4"/>
      <c r="AG13680" s="9"/>
      <c r="AT13680" s="4"/>
      <c r="AU13680" s="4"/>
      <c r="BA13680" s="4"/>
      <c r="BB13680" s="4"/>
    </row>
    <row r="13681" spans="15:54" x14ac:dyDescent="0.4">
      <c r="O13681" s="4"/>
      <c r="P13681" s="4"/>
      <c r="V13681" s="4"/>
      <c r="W13681" s="4"/>
      <c r="AG13681" s="9"/>
      <c r="AT13681" s="4"/>
      <c r="AU13681" s="4"/>
      <c r="BA13681" s="4"/>
      <c r="BB13681" s="4"/>
    </row>
    <row r="13682" spans="15:54" x14ac:dyDescent="0.4">
      <c r="O13682" s="4"/>
      <c r="P13682" s="4"/>
      <c r="V13682" s="4"/>
      <c r="W13682" s="4"/>
      <c r="AG13682" s="9"/>
      <c r="AT13682" s="4"/>
      <c r="AU13682" s="4"/>
      <c r="BA13682" s="4"/>
      <c r="BB13682" s="4"/>
    </row>
    <row r="13683" spans="15:54" x14ac:dyDescent="0.4">
      <c r="O13683" s="4"/>
      <c r="P13683" s="4"/>
      <c r="V13683" s="4"/>
      <c r="W13683" s="4"/>
      <c r="AG13683" s="9"/>
      <c r="AT13683" s="4"/>
      <c r="AU13683" s="4"/>
      <c r="BA13683" s="4"/>
      <c r="BB13683" s="4"/>
    </row>
    <row r="13684" spans="15:54" x14ac:dyDescent="0.4">
      <c r="O13684" s="4"/>
      <c r="P13684" s="4"/>
      <c r="V13684" s="4"/>
      <c r="W13684" s="4"/>
      <c r="AG13684" s="9"/>
      <c r="AT13684" s="4"/>
      <c r="AU13684" s="4"/>
      <c r="BA13684" s="4"/>
      <c r="BB13684" s="4"/>
    </row>
    <row r="13685" spans="15:54" x14ac:dyDescent="0.4">
      <c r="O13685" s="4"/>
      <c r="P13685" s="4"/>
      <c r="V13685" s="4"/>
      <c r="W13685" s="4"/>
      <c r="AG13685" s="9"/>
      <c r="AT13685" s="4"/>
      <c r="AU13685" s="4"/>
      <c r="BA13685" s="4"/>
      <c r="BB13685" s="4"/>
    </row>
    <row r="13686" spans="15:54" x14ac:dyDescent="0.4">
      <c r="O13686" s="4"/>
      <c r="P13686" s="4"/>
      <c r="V13686" s="4"/>
      <c r="W13686" s="4"/>
      <c r="AG13686" s="9"/>
      <c r="AT13686" s="4"/>
      <c r="AU13686" s="4"/>
      <c r="BA13686" s="4"/>
      <c r="BB13686" s="4"/>
    </row>
    <row r="13687" spans="15:54" x14ac:dyDescent="0.4">
      <c r="O13687" s="4"/>
      <c r="P13687" s="4"/>
      <c r="V13687" s="4"/>
      <c r="W13687" s="4"/>
      <c r="AG13687" s="9"/>
      <c r="AT13687" s="4"/>
      <c r="AU13687" s="4"/>
      <c r="BA13687" s="4"/>
      <c r="BB13687" s="4"/>
    </row>
    <row r="13688" spans="15:54" x14ac:dyDescent="0.4">
      <c r="O13688" s="4"/>
      <c r="P13688" s="4"/>
      <c r="V13688" s="4"/>
      <c r="W13688" s="4"/>
      <c r="AG13688" s="9"/>
      <c r="AT13688" s="4"/>
      <c r="AU13688" s="4"/>
      <c r="BA13688" s="4"/>
      <c r="BB13688" s="4"/>
    </row>
    <row r="13689" spans="15:54" x14ac:dyDescent="0.4">
      <c r="O13689" s="4"/>
      <c r="P13689" s="4"/>
      <c r="V13689" s="4"/>
      <c r="W13689" s="4"/>
      <c r="AG13689" s="9"/>
      <c r="AT13689" s="4"/>
      <c r="AU13689" s="4"/>
      <c r="BA13689" s="4"/>
      <c r="BB13689" s="4"/>
    </row>
    <row r="13690" spans="15:54" x14ac:dyDescent="0.4">
      <c r="O13690" s="4"/>
      <c r="P13690" s="4"/>
      <c r="V13690" s="4"/>
      <c r="W13690" s="4"/>
      <c r="AG13690" s="9"/>
      <c r="AT13690" s="4"/>
      <c r="AU13690" s="4"/>
      <c r="BA13690" s="4"/>
      <c r="BB13690" s="4"/>
    </row>
    <row r="13691" spans="15:54" x14ac:dyDescent="0.4">
      <c r="O13691" s="4"/>
      <c r="P13691" s="4"/>
      <c r="V13691" s="4"/>
      <c r="W13691" s="4"/>
      <c r="AG13691" s="9"/>
      <c r="AT13691" s="4"/>
      <c r="AU13691" s="4"/>
      <c r="BA13691" s="4"/>
      <c r="BB13691" s="4"/>
    </row>
    <row r="13692" spans="15:54" x14ac:dyDescent="0.4">
      <c r="O13692" s="4"/>
      <c r="P13692" s="4"/>
      <c r="V13692" s="4"/>
      <c r="W13692" s="4"/>
      <c r="AG13692" s="9"/>
      <c r="AT13692" s="4"/>
      <c r="AU13692" s="4"/>
      <c r="BA13692" s="4"/>
      <c r="BB13692" s="4"/>
    </row>
    <row r="13693" spans="15:54" x14ac:dyDescent="0.4">
      <c r="O13693" s="4"/>
      <c r="P13693" s="4"/>
      <c r="V13693" s="4"/>
      <c r="W13693" s="4"/>
      <c r="AG13693" s="9"/>
      <c r="AT13693" s="4"/>
      <c r="AU13693" s="4"/>
      <c r="BA13693" s="4"/>
      <c r="BB13693" s="4"/>
    </row>
    <row r="13694" spans="15:54" x14ac:dyDescent="0.4">
      <c r="O13694" s="4"/>
      <c r="P13694" s="4"/>
      <c r="V13694" s="4"/>
      <c r="W13694" s="4"/>
      <c r="AG13694" s="9"/>
      <c r="AT13694" s="4"/>
      <c r="AU13694" s="4"/>
      <c r="BA13694" s="4"/>
      <c r="BB13694" s="4"/>
    </row>
    <row r="13695" spans="15:54" x14ac:dyDescent="0.4">
      <c r="O13695" s="4"/>
      <c r="P13695" s="4"/>
      <c r="V13695" s="4"/>
      <c r="W13695" s="4"/>
      <c r="AG13695" s="9"/>
      <c r="AT13695" s="4"/>
      <c r="AU13695" s="4"/>
      <c r="BA13695" s="4"/>
      <c r="BB13695" s="4"/>
    </row>
    <row r="13696" spans="15:54" x14ac:dyDescent="0.4">
      <c r="O13696" s="4"/>
      <c r="P13696" s="4"/>
      <c r="V13696" s="4"/>
      <c r="W13696" s="4"/>
      <c r="AG13696" s="9"/>
      <c r="AT13696" s="4"/>
      <c r="AU13696" s="4"/>
      <c r="BA13696" s="4"/>
      <c r="BB13696" s="4"/>
    </row>
    <row r="13697" spans="15:54" x14ac:dyDescent="0.4">
      <c r="O13697" s="4"/>
      <c r="P13697" s="4"/>
      <c r="V13697" s="4"/>
      <c r="W13697" s="4"/>
      <c r="AG13697" s="9"/>
      <c r="AT13697" s="4"/>
      <c r="AU13697" s="4"/>
      <c r="BA13697" s="4"/>
      <c r="BB13697" s="4"/>
    </row>
    <row r="13698" spans="15:54" x14ac:dyDescent="0.4">
      <c r="O13698" s="4"/>
      <c r="P13698" s="4"/>
      <c r="V13698" s="4"/>
      <c r="W13698" s="4"/>
      <c r="AG13698" s="9"/>
      <c r="AT13698" s="4"/>
      <c r="AU13698" s="4"/>
      <c r="BA13698" s="4"/>
      <c r="BB13698" s="4"/>
    </row>
    <row r="13699" spans="15:54" x14ac:dyDescent="0.4">
      <c r="O13699" s="4"/>
      <c r="P13699" s="4"/>
      <c r="V13699" s="4"/>
      <c r="W13699" s="4"/>
      <c r="AG13699" s="9"/>
      <c r="AT13699" s="4"/>
      <c r="AU13699" s="4"/>
      <c r="BA13699" s="4"/>
      <c r="BB13699" s="4"/>
    </row>
    <row r="13700" spans="15:54" x14ac:dyDescent="0.4">
      <c r="O13700" s="4"/>
      <c r="P13700" s="4"/>
      <c r="V13700" s="4"/>
      <c r="W13700" s="4"/>
      <c r="AG13700" s="9"/>
      <c r="AT13700" s="4"/>
      <c r="AU13700" s="4"/>
      <c r="BA13700" s="4"/>
      <c r="BB13700" s="4"/>
    </row>
    <row r="13701" spans="15:54" x14ac:dyDescent="0.4">
      <c r="O13701" s="4"/>
      <c r="P13701" s="4"/>
      <c r="V13701" s="4"/>
      <c r="W13701" s="4"/>
      <c r="AG13701" s="9"/>
      <c r="AT13701" s="4"/>
      <c r="AU13701" s="4"/>
      <c r="BA13701" s="4"/>
      <c r="BB13701" s="4"/>
    </row>
    <row r="13702" spans="15:54" x14ac:dyDescent="0.4">
      <c r="O13702" s="4"/>
      <c r="P13702" s="4"/>
      <c r="V13702" s="4"/>
      <c r="W13702" s="4"/>
      <c r="AG13702" s="9"/>
      <c r="AT13702" s="4"/>
      <c r="AU13702" s="4"/>
      <c r="BA13702" s="4"/>
      <c r="BB13702" s="4"/>
    </row>
    <row r="13703" spans="15:54" x14ac:dyDescent="0.4">
      <c r="O13703" s="4"/>
      <c r="P13703" s="4"/>
      <c r="V13703" s="4"/>
      <c r="W13703" s="4"/>
      <c r="AG13703" s="9"/>
      <c r="AT13703" s="4"/>
      <c r="AU13703" s="4"/>
      <c r="BA13703" s="4"/>
      <c r="BB13703" s="4"/>
    </row>
    <row r="13704" spans="15:54" x14ac:dyDescent="0.4">
      <c r="O13704" s="4"/>
      <c r="P13704" s="4"/>
      <c r="V13704" s="4"/>
      <c r="W13704" s="4"/>
      <c r="AG13704" s="9"/>
      <c r="AT13704" s="4"/>
      <c r="AU13704" s="4"/>
      <c r="BA13704" s="4"/>
      <c r="BB13704" s="4"/>
    </row>
    <row r="13705" spans="15:54" x14ac:dyDescent="0.4">
      <c r="O13705" s="4"/>
      <c r="P13705" s="4"/>
      <c r="V13705" s="4"/>
      <c r="W13705" s="4"/>
      <c r="AG13705" s="9"/>
      <c r="AT13705" s="4"/>
      <c r="AU13705" s="4"/>
      <c r="BA13705" s="4"/>
      <c r="BB13705" s="4"/>
    </row>
    <row r="13706" spans="15:54" x14ac:dyDescent="0.4">
      <c r="O13706" s="4"/>
      <c r="P13706" s="4"/>
      <c r="V13706" s="4"/>
      <c r="W13706" s="4"/>
      <c r="AG13706" s="9"/>
      <c r="AT13706" s="4"/>
      <c r="AU13706" s="4"/>
      <c r="BA13706" s="4"/>
      <c r="BB13706" s="4"/>
    </row>
    <row r="13707" spans="15:54" x14ac:dyDescent="0.4">
      <c r="O13707" s="4"/>
      <c r="P13707" s="4"/>
      <c r="V13707" s="4"/>
      <c r="W13707" s="4"/>
      <c r="AG13707" s="9"/>
      <c r="AT13707" s="4"/>
      <c r="AU13707" s="4"/>
      <c r="BA13707" s="4"/>
      <c r="BB13707" s="4"/>
    </row>
    <row r="13708" spans="15:54" x14ac:dyDescent="0.4">
      <c r="O13708" s="4"/>
      <c r="P13708" s="4"/>
      <c r="V13708" s="4"/>
      <c r="W13708" s="4"/>
      <c r="AG13708" s="9"/>
      <c r="AT13708" s="4"/>
      <c r="AU13708" s="4"/>
      <c r="BA13708" s="4"/>
      <c r="BB13708" s="4"/>
    </row>
    <row r="13709" spans="15:54" x14ac:dyDescent="0.4">
      <c r="O13709" s="4"/>
      <c r="P13709" s="4"/>
      <c r="V13709" s="4"/>
      <c r="W13709" s="4"/>
      <c r="AG13709" s="9"/>
      <c r="AT13709" s="4"/>
      <c r="AU13709" s="4"/>
      <c r="BA13709" s="4"/>
      <c r="BB13709" s="4"/>
    </row>
    <row r="13710" spans="15:54" x14ac:dyDescent="0.4">
      <c r="O13710" s="4"/>
      <c r="P13710" s="4"/>
      <c r="V13710" s="4"/>
      <c r="W13710" s="4"/>
      <c r="AG13710" s="9"/>
      <c r="AT13710" s="4"/>
      <c r="AU13710" s="4"/>
      <c r="BA13710" s="4"/>
      <c r="BB13710" s="4"/>
    </row>
    <row r="13711" spans="15:54" x14ac:dyDescent="0.4">
      <c r="O13711" s="4"/>
      <c r="P13711" s="4"/>
      <c r="V13711" s="4"/>
      <c r="W13711" s="4"/>
      <c r="AG13711" s="9"/>
      <c r="AT13711" s="4"/>
      <c r="AU13711" s="4"/>
      <c r="BA13711" s="4"/>
      <c r="BB13711" s="4"/>
    </row>
    <row r="13712" spans="15:54" x14ac:dyDescent="0.4">
      <c r="O13712" s="4"/>
      <c r="P13712" s="4"/>
      <c r="V13712" s="4"/>
      <c r="W13712" s="4"/>
      <c r="AG13712" s="9"/>
      <c r="AT13712" s="4"/>
      <c r="AU13712" s="4"/>
      <c r="BA13712" s="4"/>
      <c r="BB13712" s="4"/>
    </row>
    <row r="13713" spans="15:54" x14ac:dyDescent="0.4">
      <c r="O13713" s="4"/>
      <c r="P13713" s="4"/>
      <c r="V13713" s="4"/>
      <c r="W13713" s="4"/>
      <c r="AG13713" s="9"/>
      <c r="AT13713" s="4"/>
      <c r="AU13713" s="4"/>
      <c r="BA13713" s="4"/>
      <c r="BB13713" s="4"/>
    </row>
    <row r="13714" spans="15:54" x14ac:dyDescent="0.4">
      <c r="O13714" s="4"/>
      <c r="P13714" s="4"/>
      <c r="V13714" s="4"/>
      <c r="W13714" s="4"/>
      <c r="AG13714" s="9"/>
      <c r="AT13714" s="4"/>
      <c r="AU13714" s="4"/>
      <c r="BA13714" s="4"/>
      <c r="BB13714" s="4"/>
    </row>
    <row r="13715" spans="15:54" x14ac:dyDescent="0.4">
      <c r="O13715" s="4"/>
      <c r="P13715" s="4"/>
      <c r="V13715" s="4"/>
      <c r="W13715" s="4"/>
      <c r="AT13715" s="4"/>
      <c r="AU13715" s="4"/>
      <c r="BA13715" s="4"/>
      <c r="BB13715" s="4"/>
    </row>
    <row r="13716" spans="15:54" x14ac:dyDescent="0.4">
      <c r="O13716" s="4"/>
      <c r="P13716" s="4"/>
      <c r="V13716" s="4"/>
      <c r="W13716" s="4"/>
      <c r="AG13716" s="9"/>
      <c r="AT13716" s="4"/>
      <c r="AU13716" s="4"/>
      <c r="BA13716" s="4"/>
      <c r="BB13716" s="4"/>
    </row>
    <row r="13717" spans="15:54" x14ac:dyDescent="0.4">
      <c r="O13717" s="4"/>
      <c r="P13717" s="4"/>
      <c r="V13717" s="4"/>
      <c r="W13717" s="4"/>
      <c r="AG13717" s="9"/>
      <c r="AT13717" s="4"/>
      <c r="AU13717" s="4"/>
      <c r="BA13717" s="4"/>
      <c r="BB13717" s="4"/>
    </row>
    <row r="13718" spans="15:54" x14ac:dyDescent="0.4">
      <c r="O13718" s="4"/>
      <c r="P13718" s="4"/>
      <c r="V13718" s="4"/>
      <c r="W13718" s="4"/>
      <c r="AG13718" s="9"/>
      <c r="AT13718" s="4"/>
      <c r="AU13718" s="4"/>
      <c r="BA13718" s="4"/>
      <c r="BB13718" s="4"/>
    </row>
    <row r="13719" spans="15:54" x14ac:dyDescent="0.4">
      <c r="O13719" s="4"/>
      <c r="P13719" s="4"/>
      <c r="V13719" s="4"/>
      <c r="W13719" s="4"/>
      <c r="AG13719" s="9"/>
      <c r="AT13719" s="4"/>
      <c r="AU13719" s="4"/>
      <c r="BA13719" s="4"/>
      <c r="BB13719" s="4"/>
    </row>
    <row r="13720" spans="15:54" x14ac:dyDescent="0.4">
      <c r="O13720" s="4"/>
      <c r="P13720" s="4"/>
      <c r="V13720" s="4"/>
      <c r="W13720" s="4"/>
      <c r="AG13720" s="9"/>
      <c r="AT13720" s="4"/>
      <c r="AU13720" s="4"/>
      <c r="BA13720" s="4"/>
      <c r="BB13720" s="4"/>
    </row>
    <row r="13721" spans="15:54" x14ac:dyDescent="0.4">
      <c r="O13721" s="4"/>
      <c r="P13721" s="4"/>
      <c r="V13721" s="4"/>
      <c r="W13721" s="4"/>
      <c r="AG13721" s="9"/>
      <c r="AT13721" s="4"/>
      <c r="AU13721" s="4"/>
      <c r="BA13721" s="4"/>
      <c r="BB13721" s="4"/>
    </row>
    <row r="13722" spans="15:54" x14ac:dyDescent="0.4">
      <c r="O13722" s="4"/>
      <c r="P13722" s="4"/>
      <c r="V13722" s="4"/>
      <c r="W13722" s="4"/>
      <c r="AG13722" s="9"/>
      <c r="AT13722" s="4"/>
      <c r="AU13722" s="4"/>
      <c r="BA13722" s="4"/>
      <c r="BB13722" s="4"/>
    </row>
    <row r="13723" spans="15:54" x14ac:dyDescent="0.4">
      <c r="O13723" s="4"/>
      <c r="P13723" s="4"/>
      <c r="V13723" s="4"/>
      <c r="W13723" s="4"/>
      <c r="AG13723" s="9"/>
      <c r="AT13723" s="4"/>
      <c r="AU13723" s="4"/>
      <c r="BA13723" s="4"/>
      <c r="BB13723" s="4"/>
    </row>
    <row r="13724" spans="15:54" x14ac:dyDescent="0.4">
      <c r="O13724" s="4"/>
      <c r="P13724" s="4"/>
      <c r="V13724" s="4"/>
      <c r="W13724" s="4"/>
      <c r="AG13724" s="9"/>
      <c r="AT13724" s="4"/>
      <c r="AU13724" s="4"/>
      <c r="BA13724" s="4"/>
      <c r="BB13724" s="4"/>
    </row>
    <row r="13725" spans="15:54" x14ac:dyDescent="0.4">
      <c r="O13725" s="4"/>
      <c r="P13725" s="4"/>
      <c r="V13725" s="4"/>
      <c r="W13725" s="4"/>
      <c r="AG13725" s="9"/>
      <c r="AT13725" s="4"/>
      <c r="AU13725" s="4"/>
      <c r="BA13725" s="4"/>
      <c r="BB13725" s="4"/>
    </row>
    <row r="13726" spans="15:54" x14ac:dyDescent="0.4">
      <c r="O13726" s="4"/>
      <c r="P13726" s="4"/>
      <c r="V13726" s="4"/>
      <c r="W13726" s="4"/>
      <c r="AG13726" s="9"/>
      <c r="AT13726" s="4"/>
      <c r="AU13726" s="4"/>
      <c r="BA13726" s="4"/>
      <c r="BB13726" s="4"/>
    </row>
    <row r="13727" spans="15:54" x14ac:dyDescent="0.4">
      <c r="O13727" s="4"/>
      <c r="P13727" s="4"/>
      <c r="V13727" s="4"/>
      <c r="W13727" s="4"/>
      <c r="AG13727" s="9"/>
      <c r="AT13727" s="4"/>
      <c r="AU13727" s="4"/>
      <c r="BA13727" s="4"/>
      <c r="BB13727" s="4"/>
    </row>
    <row r="13728" spans="15:54" x14ac:dyDescent="0.4">
      <c r="O13728" s="4"/>
      <c r="P13728" s="4"/>
      <c r="V13728" s="4"/>
      <c r="W13728" s="4"/>
      <c r="AG13728" s="9"/>
      <c r="AT13728" s="4"/>
      <c r="AU13728" s="4"/>
      <c r="BA13728" s="4"/>
      <c r="BB13728" s="4"/>
    </row>
    <row r="13729" spans="15:54" x14ac:dyDescent="0.4">
      <c r="O13729" s="4"/>
      <c r="P13729" s="4"/>
      <c r="V13729" s="4"/>
      <c r="W13729" s="4"/>
      <c r="AG13729" s="9"/>
      <c r="AT13729" s="4"/>
      <c r="AU13729" s="4"/>
      <c r="BA13729" s="4"/>
      <c r="BB13729" s="4"/>
    </row>
    <row r="13730" spans="15:54" x14ac:dyDescent="0.4">
      <c r="O13730" s="4"/>
      <c r="P13730" s="4"/>
      <c r="V13730" s="4"/>
      <c r="W13730" s="4"/>
      <c r="AG13730" s="9"/>
      <c r="AT13730" s="4"/>
      <c r="AU13730" s="4"/>
      <c r="BA13730" s="4"/>
      <c r="BB13730" s="4"/>
    </row>
    <row r="13731" spans="15:54" x14ac:dyDescent="0.4">
      <c r="O13731" s="4"/>
      <c r="P13731" s="4"/>
      <c r="V13731" s="4"/>
      <c r="W13731" s="4"/>
      <c r="AG13731" s="9"/>
      <c r="AT13731" s="4"/>
      <c r="AU13731" s="4"/>
      <c r="BA13731" s="4"/>
      <c r="BB13731" s="4"/>
    </row>
    <row r="13732" spans="15:54" x14ac:dyDescent="0.4">
      <c r="O13732" s="4"/>
      <c r="P13732" s="4"/>
      <c r="V13732" s="4"/>
      <c r="W13732" s="4"/>
      <c r="AG13732" s="9"/>
      <c r="AT13732" s="4"/>
      <c r="AU13732" s="4"/>
      <c r="BA13732" s="4"/>
      <c r="BB13732" s="4"/>
    </row>
    <row r="13733" spans="15:54" x14ac:dyDescent="0.4">
      <c r="O13733" s="4"/>
      <c r="P13733" s="4"/>
      <c r="V13733" s="4"/>
      <c r="W13733" s="4"/>
      <c r="AG13733" s="9"/>
      <c r="AT13733" s="4"/>
      <c r="AU13733" s="4"/>
      <c r="BA13733" s="4"/>
      <c r="BB13733" s="4"/>
    </row>
    <row r="13734" spans="15:54" x14ac:dyDescent="0.4">
      <c r="O13734" s="4"/>
      <c r="P13734" s="4"/>
      <c r="V13734" s="4"/>
      <c r="W13734" s="4"/>
      <c r="AG13734" s="9"/>
      <c r="AT13734" s="4"/>
      <c r="AU13734" s="4"/>
      <c r="BA13734" s="4"/>
      <c r="BB13734" s="4"/>
    </row>
    <row r="13735" spans="15:54" x14ac:dyDescent="0.4">
      <c r="O13735" s="4"/>
      <c r="P13735" s="4"/>
      <c r="V13735" s="4"/>
      <c r="W13735" s="4"/>
      <c r="AT13735" s="4"/>
      <c r="AU13735" s="4"/>
      <c r="BA13735" s="4"/>
      <c r="BB13735" s="4"/>
    </row>
    <row r="13736" spans="15:54" x14ac:dyDescent="0.4">
      <c r="O13736" s="4"/>
      <c r="P13736" s="4"/>
      <c r="V13736" s="4"/>
      <c r="W13736" s="4"/>
      <c r="AG13736" s="9"/>
      <c r="AT13736" s="4"/>
      <c r="AU13736" s="4"/>
      <c r="BA13736" s="4"/>
      <c r="BB13736" s="4"/>
    </row>
    <row r="13737" spans="15:54" x14ac:dyDescent="0.4">
      <c r="O13737" s="4"/>
      <c r="P13737" s="4"/>
      <c r="V13737" s="4"/>
      <c r="W13737" s="4"/>
      <c r="AG13737" s="9"/>
      <c r="AT13737" s="4"/>
      <c r="AU13737" s="4"/>
      <c r="BA13737" s="4"/>
      <c r="BB13737" s="4"/>
    </row>
    <row r="13738" spans="15:54" x14ac:dyDescent="0.4">
      <c r="O13738" s="4"/>
      <c r="P13738" s="4"/>
      <c r="V13738" s="4"/>
      <c r="W13738" s="4"/>
      <c r="AG13738" s="9"/>
      <c r="AT13738" s="4"/>
      <c r="AU13738" s="4"/>
      <c r="BA13738" s="4"/>
      <c r="BB13738" s="4"/>
    </row>
    <row r="13739" spans="15:54" x14ac:dyDescent="0.4">
      <c r="O13739" s="4"/>
      <c r="P13739" s="4"/>
      <c r="V13739" s="4"/>
      <c r="W13739" s="4"/>
      <c r="AG13739" s="9"/>
      <c r="AT13739" s="4"/>
      <c r="AU13739" s="4"/>
      <c r="BA13739" s="4"/>
      <c r="BB13739" s="4"/>
    </row>
    <row r="13740" spans="15:54" x14ac:dyDescent="0.4">
      <c r="O13740" s="4"/>
      <c r="P13740" s="4"/>
      <c r="V13740" s="4"/>
      <c r="W13740" s="4"/>
      <c r="AG13740" s="9"/>
      <c r="AT13740" s="4"/>
      <c r="AU13740" s="4"/>
      <c r="BA13740" s="4"/>
      <c r="BB13740" s="4"/>
    </row>
    <row r="13741" spans="15:54" x14ac:dyDescent="0.4">
      <c r="O13741" s="4"/>
      <c r="P13741" s="4"/>
      <c r="V13741" s="4"/>
      <c r="W13741" s="4"/>
      <c r="AG13741" s="9"/>
      <c r="AT13741" s="4"/>
      <c r="AU13741" s="4"/>
      <c r="BA13741" s="4"/>
      <c r="BB13741" s="4"/>
    </row>
    <row r="13742" spans="15:54" x14ac:dyDescent="0.4">
      <c r="O13742" s="4"/>
      <c r="P13742" s="4"/>
      <c r="V13742" s="4"/>
      <c r="W13742" s="4"/>
      <c r="AG13742" s="9"/>
      <c r="AT13742" s="4"/>
      <c r="AU13742" s="4"/>
      <c r="BA13742" s="4"/>
      <c r="BB13742" s="4"/>
    </row>
    <row r="13743" spans="15:54" x14ac:dyDescent="0.4">
      <c r="O13743" s="4"/>
      <c r="P13743" s="4"/>
      <c r="V13743" s="4"/>
      <c r="W13743" s="4"/>
      <c r="AG13743" s="9"/>
      <c r="AT13743" s="4"/>
      <c r="AU13743" s="4"/>
      <c r="BA13743" s="4"/>
      <c r="BB13743" s="4"/>
    </row>
    <row r="13744" spans="15:54" x14ac:dyDescent="0.4">
      <c r="O13744" s="4"/>
      <c r="P13744" s="4"/>
      <c r="V13744" s="4"/>
      <c r="W13744" s="4"/>
      <c r="AG13744" s="9"/>
      <c r="AT13744" s="4"/>
      <c r="AU13744" s="4"/>
      <c r="BA13744" s="4"/>
      <c r="BB13744" s="4"/>
    </row>
    <row r="13745" spans="15:54" x14ac:dyDescent="0.4">
      <c r="O13745" s="4"/>
      <c r="P13745" s="4"/>
      <c r="V13745" s="4"/>
      <c r="W13745" s="4"/>
      <c r="AG13745" s="9"/>
      <c r="AT13745" s="4"/>
      <c r="AU13745" s="4"/>
      <c r="BA13745" s="4"/>
      <c r="BB13745" s="4"/>
    </row>
    <row r="13746" spans="15:54" x14ac:dyDescent="0.4">
      <c r="O13746" s="4"/>
      <c r="P13746" s="4"/>
      <c r="V13746" s="4"/>
      <c r="W13746" s="4"/>
      <c r="AG13746" s="9"/>
      <c r="AT13746" s="4"/>
      <c r="AU13746" s="4"/>
      <c r="BA13746" s="4"/>
      <c r="BB13746" s="4"/>
    </row>
    <row r="13747" spans="15:54" x14ac:dyDescent="0.4">
      <c r="O13747" s="4"/>
      <c r="P13747" s="4"/>
      <c r="V13747" s="4"/>
      <c r="W13747" s="4"/>
      <c r="AG13747" s="9"/>
      <c r="AT13747" s="4"/>
      <c r="AU13747" s="4"/>
      <c r="BA13747" s="4"/>
      <c r="BB13747" s="4"/>
    </row>
    <row r="13748" spans="15:54" x14ac:dyDescent="0.4">
      <c r="O13748" s="4"/>
      <c r="P13748" s="4"/>
      <c r="V13748" s="4"/>
      <c r="W13748" s="4"/>
      <c r="AG13748" s="9"/>
      <c r="AT13748" s="4"/>
      <c r="AU13748" s="4"/>
      <c r="BA13748" s="4"/>
      <c r="BB13748" s="4"/>
    </row>
    <row r="13749" spans="15:54" x14ac:dyDescent="0.4">
      <c r="O13749" s="4"/>
      <c r="P13749" s="4"/>
      <c r="V13749" s="4"/>
      <c r="W13749" s="4"/>
      <c r="AG13749" s="9"/>
      <c r="AT13749" s="4"/>
      <c r="AU13749" s="4"/>
      <c r="BA13749" s="4"/>
      <c r="BB13749" s="4"/>
    </row>
    <row r="13750" spans="15:54" x14ac:dyDescent="0.4">
      <c r="O13750" s="4"/>
      <c r="P13750" s="4"/>
      <c r="V13750" s="4"/>
      <c r="W13750" s="4"/>
      <c r="AG13750" s="9"/>
      <c r="AT13750" s="4"/>
      <c r="AU13750" s="4"/>
      <c r="BA13750" s="4"/>
      <c r="BB13750" s="4"/>
    </row>
    <row r="13751" spans="15:54" x14ac:dyDescent="0.4">
      <c r="O13751" s="4"/>
      <c r="P13751" s="4"/>
      <c r="V13751" s="4"/>
      <c r="W13751" s="4"/>
      <c r="AG13751" s="9"/>
      <c r="AT13751" s="4"/>
      <c r="AU13751" s="4"/>
      <c r="BA13751" s="4"/>
      <c r="BB13751" s="4"/>
    </row>
    <row r="13752" spans="15:54" x14ac:dyDescent="0.4">
      <c r="O13752" s="4"/>
      <c r="P13752" s="4"/>
      <c r="V13752" s="4"/>
      <c r="W13752" s="4"/>
      <c r="AG13752" s="9"/>
      <c r="AT13752" s="4"/>
      <c r="AU13752" s="4"/>
      <c r="BA13752" s="4"/>
      <c r="BB13752" s="4"/>
    </row>
    <row r="13753" spans="15:54" x14ac:dyDescent="0.4">
      <c r="O13753" s="4"/>
      <c r="P13753" s="4"/>
      <c r="V13753" s="4"/>
      <c r="W13753" s="4"/>
      <c r="AG13753" s="9"/>
      <c r="AT13753" s="4"/>
      <c r="AU13753" s="4"/>
      <c r="BA13753" s="4"/>
      <c r="BB13753" s="4"/>
    </row>
    <row r="13754" spans="15:54" x14ac:dyDescent="0.4">
      <c r="O13754" s="4"/>
      <c r="P13754" s="4"/>
      <c r="V13754" s="4"/>
      <c r="W13754" s="4"/>
      <c r="AG13754" s="9"/>
      <c r="AT13754" s="4"/>
      <c r="AU13754" s="4"/>
      <c r="BA13754" s="4"/>
      <c r="BB13754" s="4"/>
    </row>
    <row r="13755" spans="15:54" x14ac:dyDescent="0.4">
      <c r="O13755" s="4"/>
      <c r="P13755" s="4"/>
      <c r="V13755" s="4"/>
      <c r="W13755" s="4"/>
      <c r="AG13755" s="9"/>
      <c r="AT13755" s="4"/>
      <c r="AU13755" s="4"/>
      <c r="BA13755" s="4"/>
      <c r="BB13755" s="4"/>
    </row>
    <row r="13756" spans="15:54" x14ac:dyDescent="0.4">
      <c r="O13756" s="4"/>
      <c r="P13756" s="4"/>
      <c r="V13756" s="4"/>
      <c r="W13756" s="4"/>
      <c r="AG13756" s="9"/>
      <c r="AT13756" s="4"/>
      <c r="AU13756" s="4"/>
      <c r="BA13756" s="4"/>
      <c r="BB13756" s="4"/>
    </row>
    <row r="13757" spans="15:54" x14ac:dyDescent="0.4">
      <c r="O13757" s="4"/>
      <c r="P13757" s="4"/>
      <c r="V13757" s="4"/>
      <c r="W13757" s="4"/>
      <c r="AG13757" s="9"/>
      <c r="AT13757" s="4"/>
      <c r="AU13757" s="4"/>
      <c r="BA13757" s="4"/>
      <c r="BB13757" s="4"/>
    </row>
    <row r="13758" spans="15:54" x14ac:dyDescent="0.4">
      <c r="O13758" s="4"/>
      <c r="P13758" s="4"/>
      <c r="V13758" s="4"/>
      <c r="W13758" s="4"/>
      <c r="AG13758" s="9"/>
      <c r="AT13758" s="4"/>
      <c r="AU13758" s="4"/>
      <c r="BA13758" s="4"/>
      <c r="BB13758" s="4"/>
    </row>
    <row r="13759" spans="15:54" x14ac:dyDescent="0.4">
      <c r="O13759" s="4"/>
      <c r="P13759" s="4"/>
      <c r="V13759" s="4"/>
      <c r="W13759" s="4"/>
      <c r="AG13759" s="9"/>
      <c r="AT13759" s="4"/>
      <c r="AU13759" s="4"/>
      <c r="BA13759" s="4"/>
      <c r="BB13759" s="4"/>
    </row>
    <row r="13760" spans="15:54" x14ac:dyDescent="0.4">
      <c r="O13760" s="4"/>
      <c r="P13760" s="4"/>
      <c r="V13760" s="4"/>
      <c r="W13760" s="4"/>
      <c r="AG13760" s="9"/>
      <c r="AT13760" s="4"/>
      <c r="AU13760" s="4"/>
      <c r="BA13760" s="4"/>
      <c r="BB13760" s="4"/>
    </row>
    <row r="13761" spans="15:54" x14ac:dyDescent="0.4">
      <c r="O13761" s="4"/>
      <c r="P13761" s="4"/>
      <c r="V13761" s="4"/>
      <c r="W13761" s="4"/>
      <c r="AG13761" s="9"/>
      <c r="AT13761" s="4"/>
      <c r="AU13761" s="4"/>
      <c r="BA13761" s="4"/>
      <c r="BB13761" s="4"/>
    </row>
    <row r="13762" spans="15:54" x14ac:dyDescent="0.4">
      <c r="O13762" s="4"/>
      <c r="P13762" s="4"/>
      <c r="V13762" s="4"/>
      <c r="W13762" s="4"/>
      <c r="AG13762" s="9"/>
      <c r="AT13762" s="4"/>
      <c r="AU13762" s="4"/>
      <c r="BA13762" s="4"/>
      <c r="BB13762" s="4"/>
    </row>
    <row r="13763" spans="15:54" x14ac:dyDescent="0.4">
      <c r="O13763" s="4"/>
      <c r="P13763" s="4"/>
      <c r="V13763" s="4"/>
      <c r="W13763" s="4"/>
      <c r="AG13763" s="9"/>
      <c r="AT13763" s="4"/>
      <c r="AU13763" s="4"/>
      <c r="BA13763" s="4"/>
      <c r="BB13763" s="4"/>
    </row>
    <row r="13764" spans="15:54" x14ac:dyDescent="0.4">
      <c r="O13764" s="4"/>
      <c r="P13764" s="4"/>
      <c r="V13764" s="4"/>
      <c r="W13764" s="4"/>
      <c r="AG13764" s="9"/>
      <c r="AT13764" s="4"/>
      <c r="AU13764" s="4"/>
      <c r="BA13764" s="4"/>
      <c r="BB13764" s="4"/>
    </row>
    <row r="13765" spans="15:54" x14ac:dyDescent="0.4">
      <c r="O13765" s="4"/>
      <c r="P13765" s="4"/>
      <c r="V13765" s="4"/>
      <c r="W13765" s="4"/>
      <c r="AG13765" s="9"/>
      <c r="AT13765" s="4"/>
      <c r="AU13765" s="4"/>
      <c r="BA13765" s="4"/>
      <c r="BB13765" s="4"/>
    </row>
    <row r="13766" spans="15:54" x14ac:dyDescent="0.4">
      <c r="O13766" s="4"/>
      <c r="P13766" s="4"/>
      <c r="V13766" s="4"/>
      <c r="W13766" s="4"/>
      <c r="AG13766" s="9"/>
      <c r="AT13766" s="4"/>
      <c r="AU13766" s="4"/>
      <c r="BA13766" s="4"/>
      <c r="BB13766" s="4"/>
    </row>
    <row r="13767" spans="15:54" x14ac:dyDescent="0.4">
      <c r="O13767" s="4"/>
      <c r="P13767" s="4"/>
      <c r="V13767" s="4"/>
      <c r="W13767" s="4"/>
      <c r="AG13767" s="9"/>
      <c r="AT13767" s="4"/>
      <c r="AU13767" s="4"/>
      <c r="BA13767" s="4"/>
      <c r="BB13767" s="4"/>
    </row>
    <row r="13768" spans="15:54" x14ac:dyDescent="0.4">
      <c r="O13768" s="4"/>
      <c r="P13768" s="4"/>
      <c r="V13768" s="4"/>
      <c r="W13768" s="4"/>
      <c r="AG13768" s="9"/>
      <c r="AT13768" s="4"/>
      <c r="AU13768" s="4"/>
      <c r="BA13768" s="4"/>
      <c r="BB13768" s="4"/>
    </row>
    <row r="13769" spans="15:54" x14ac:dyDescent="0.4">
      <c r="O13769" s="4"/>
      <c r="P13769" s="4"/>
      <c r="V13769" s="4"/>
      <c r="W13769" s="4"/>
      <c r="AG13769" s="9"/>
      <c r="AT13769" s="4"/>
      <c r="AU13769" s="4"/>
      <c r="BA13769" s="4"/>
      <c r="BB13769" s="4"/>
    </row>
    <row r="13770" spans="15:54" x14ac:dyDescent="0.4">
      <c r="O13770" s="4"/>
      <c r="P13770" s="4"/>
      <c r="V13770" s="4"/>
      <c r="W13770" s="4"/>
      <c r="AG13770" s="9"/>
      <c r="AT13770" s="4"/>
      <c r="AU13770" s="4"/>
      <c r="BA13770" s="4"/>
      <c r="BB13770" s="4"/>
    </row>
    <row r="13771" spans="15:54" x14ac:dyDescent="0.4">
      <c r="O13771" s="4"/>
      <c r="P13771" s="4"/>
      <c r="V13771" s="4"/>
      <c r="W13771" s="4"/>
      <c r="AG13771" s="9"/>
      <c r="AT13771" s="4"/>
      <c r="AU13771" s="4"/>
      <c r="BA13771" s="4"/>
      <c r="BB13771" s="4"/>
    </row>
    <row r="13772" spans="15:54" x14ac:dyDescent="0.4">
      <c r="O13772" s="4"/>
      <c r="P13772" s="4"/>
      <c r="V13772" s="4"/>
      <c r="W13772" s="4"/>
      <c r="AG13772" s="9"/>
      <c r="AT13772" s="4"/>
      <c r="AU13772" s="4"/>
      <c r="BA13772" s="4"/>
      <c r="BB13772" s="4"/>
    </row>
    <row r="13773" spans="15:54" x14ac:dyDescent="0.4">
      <c r="O13773" s="4"/>
      <c r="P13773" s="4"/>
      <c r="V13773" s="4"/>
      <c r="W13773" s="4"/>
      <c r="AG13773" s="9"/>
      <c r="AT13773" s="4"/>
      <c r="AU13773" s="4"/>
      <c r="BA13773" s="4"/>
      <c r="BB13773" s="4"/>
    </row>
    <row r="13774" spans="15:54" x14ac:dyDescent="0.4">
      <c r="O13774" s="4"/>
      <c r="P13774" s="4"/>
      <c r="V13774" s="4"/>
      <c r="W13774" s="4"/>
      <c r="AG13774" s="9"/>
      <c r="AT13774" s="4"/>
      <c r="AU13774" s="4"/>
      <c r="BA13774" s="4"/>
      <c r="BB13774" s="4"/>
    </row>
    <row r="13775" spans="15:54" x14ac:dyDescent="0.4">
      <c r="O13775" s="4"/>
      <c r="P13775" s="4"/>
      <c r="V13775" s="4"/>
      <c r="W13775" s="4"/>
      <c r="AG13775" s="9"/>
      <c r="AT13775" s="4"/>
      <c r="AU13775" s="4"/>
      <c r="BA13775" s="4"/>
      <c r="BB13775" s="4"/>
    </row>
    <row r="13776" spans="15:54" x14ac:dyDescent="0.4">
      <c r="O13776" s="4"/>
      <c r="P13776" s="4"/>
      <c r="V13776" s="4"/>
      <c r="W13776" s="4"/>
      <c r="AG13776" s="9"/>
      <c r="AT13776" s="4"/>
      <c r="AU13776" s="4"/>
      <c r="BA13776" s="4"/>
      <c r="BB13776" s="4"/>
    </row>
    <row r="13777" spans="15:54" x14ac:dyDescent="0.4">
      <c r="O13777" s="4"/>
      <c r="P13777" s="4"/>
      <c r="V13777" s="4"/>
      <c r="W13777" s="4"/>
      <c r="AG13777" s="9"/>
      <c r="AT13777" s="4"/>
      <c r="AU13777" s="4"/>
      <c r="BA13777" s="4"/>
      <c r="BB13777" s="4"/>
    </row>
    <row r="13778" spans="15:54" x14ac:dyDescent="0.4">
      <c r="O13778" s="4"/>
      <c r="P13778" s="4"/>
      <c r="V13778" s="4"/>
      <c r="W13778" s="4"/>
      <c r="AG13778" s="9"/>
      <c r="AT13778" s="4"/>
      <c r="AU13778" s="4"/>
      <c r="BA13778" s="4"/>
      <c r="BB13778" s="4"/>
    </row>
    <row r="13779" spans="15:54" x14ac:dyDescent="0.4">
      <c r="O13779" s="4"/>
      <c r="P13779" s="4"/>
      <c r="V13779" s="4"/>
      <c r="W13779" s="4"/>
      <c r="AG13779" s="9"/>
      <c r="AT13779" s="4"/>
      <c r="AU13779" s="4"/>
      <c r="BA13779" s="4"/>
      <c r="BB13779" s="4"/>
    </row>
    <row r="13780" spans="15:54" x14ac:dyDescent="0.4">
      <c r="O13780" s="4"/>
      <c r="P13780" s="4"/>
      <c r="V13780" s="4"/>
      <c r="W13780" s="4"/>
      <c r="AG13780" s="9"/>
      <c r="AT13780" s="4"/>
      <c r="AU13780" s="4"/>
      <c r="BA13780" s="4"/>
      <c r="BB13780" s="4"/>
    </row>
    <row r="13781" spans="15:54" x14ac:dyDescent="0.4">
      <c r="O13781" s="4"/>
      <c r="P13781" s="4"/>
      <c r="V13781" s="4"/>
      <c r="W13781" s="4"/>
      <c r="AG13781" s="9"/>
      <c r="AT13781" s="4"/>
      <c r="AU13781" s="4"/>
      <c r="BA13781" s="4"/>
      <c r="BB13781" s="4"/>
    </row>
    <row r="13782" spans="15:54" x14ac:dyDescent="0.4">
      <c r="O13782" s="4"/>
      <c r="P13782" s="4"/>
      <c r="V13782" s="4"/>
      <c r="W13782" s="4"/>
      <c r="AG13782" s="9"/>
      <c r="AT13782" s="4"/>
      <c r="AU13782" s="4"/>
      <c r="BA13782" s="4"/>
      <c r="BB13782" s="4"/>
    </row>
    <row r="13783" spans="15:54" x14ac:dyDescent="0.4">
      <c r="O13783" s="4"/>
      <c r="P13783" s="4"/>
      <c r="V13783" s="4"/>
      <c r="W13783" s="4"/>
      <c r="AG13783" s="9"/>
      <c r="AT13783" s="4"/>
      <c r="AU13783" s="4"/>
      <c r="BA13783" s="4"/>
      <c r="BB13783" s="4"/>
    </row>
    <row r="13784" spans="15:54" x14ac:dyDescent="0.4">
      <c r="O13784" s="4"/>
      <c r="P13784" s="4"/>
      <c r="V13784" s="4"/>
      <c r="W13784" s="4"/>
      <c r="AG13784" s="9"/>
      <c r="AT13784" s="4"/>
      <c r="AU13784" s="4"/>
      <c r="BA13784" s="4"/>
      <c r="BB13784" s="4"/>
    </row>
    <row r="13785" spans="15:54" x14ac:dyDescent="0.4">
      <c r="O13785" s="4"/>
      <c r="P13785" s="4"/>
      <c r="V13785" s="4"/>
      <c r="W13785" s="4"/>
      <c r="AG13785" s="9"/>
      <c r="AT13785" s="4"/>
      <c r="AU13785" s="4"/>
      <c r="BA13785" s="4"/>
      <c r="BB13785" s="4"/>
    </row>
    <row r="13786" spans="15:54" x14ac:dyDescent="0.4">
      <c r="O13786" s="4"/>
      <c r="P13786" s="4"/>
      <c r="V13786" s="4"/>
      <c r="W13786" s="4"/>
      <c r="AG13786" s="9"/>
      <c r="AT13786" s="4"/>
      <c r="AU13786" s="4"/>
      <c r="BA13786" s="4"/>
      <c r="BB13786" s="4"/>
    </row>
    <row r="13787" spans="15:54" x14ac:dyDescent="0.4">
      <c r="O13787" s="4"/>
      <c r="P13787" s="4"/>
      <c r="V13787" s="4"/>
      <c r="W13787" s="4"/>
      <c r="AG13787" s="9"/>
      <c r="AT13787" s="4"/>
      <c r="AU13787" s="4"/>
      <c r="BA13787" s="4"/>
      <c r="BB13787" s="4"/>
    </row>
    <row r="13788" spans="15:54" x14ac:dyDescent="0.4">
      <c r="O13788" s="4"/>
      <c r="P13788" s="4"/>
      <c r="V13788" s="4"/>
      <c r="W13788" s="4"/>
      <c r="AG13788" s="9"/>
      <c r="AT13788" s="4"/>
      <c r="AU13788" s="4"/>
      <c r="BA13788" s="4"/>
      <c r="BB13788" s="4"/>
    </row>
    <row r="13789" spans="15:54" x14ac:dyDescent="0.4">
      <c r="O13789" s="4"/>
      <c r="P13789" s="4"/>
      <c r="V13789" s="4"/>
      <c r="W13789" s="4"/>
      <c r="AG13789" s="9"/>
      <c r="AT13789" s="4"/>
      <c r="AU13789" s="4"/>
      <c r="BA13789" s="4"/>
      <c r="BB13789" s="4"/>
    </row>
    <row r="13790" spans="15:54" x14ac:dyDescent="0.4">
      <c r="O13790" s="4"/>
      <c r="P13790" s="4"/>
      <c r="V13790" s="4"/>
      <c r="W13790" s="4"/>
      <c r="AG13790" s="9"/>
      <c r="AT13790" s="4"/>
      <c r="AU13790" s="4"/>
      <c r="BA13790" s="4"/>
      <c r="BB13790" s="4"/>
    </row>
    <row r="13791" spans="15:54" x14ac:dyDescent="0.4">
      <c r="O13791" s="4"/>
      <c r="P13791" s="4"/>
      <c r="V13791" s="4"/>
      <c r="W13791" s="4"/>
      <c r="AG13791" s="9"/>
      <c r="AT13791" s="4"/>
      <c r="AU13791" s="4"/>
      <c r="BA13791" s="4"/>
      <c r="BB13791" s="4"/>
    </row>
    <row r="13792" spans="15:54" x14ac:dyDescent="0.4">
      <c r="O13792" s="4"/>
      <c r="P13792" s="4"/>
      <c r="V13792" s="4"/>
      <c r="W13792" s="4"/>
      <c r="AG13792" s="9"/>
      <c r="AT13792" s="4"/>
      <c r="AU13792" s="4"/>
      <c r="BA13792" s="4"/>
      <c r="BB13792" s="4"/>
    </row>
    <row r="13793" spans="15:54" x14ac:dyDescent="0.4">
      <c r="O13793" s="4"/>
      <c r="P13793" s="4"/>
      <c r="V13793" s="4"/>
      <c r="W13793" s="4"/>
      <c r="AG13793" s="9"/>
      <c r="AT13793" s="4"/>
      <c r="AU13793" s="4"/>
      <c r="BA13793" s="4"/>
      <c r="BB13793" s="4"/>
    </row>
    <row r="13794" spans="15:54" x14ac:dyDescent="0.4">
      <c r="O13794" s="4"/>
      <c r="P13794" s="4"/>
      <c r="V13794" s="4"/>
      <c r="W13794" s="4"/>
      <c r="AG13794" s="9"/>
      <c r="AT13794" s="4"/>
      <c r="AU13794" s="4"/>
      <c r="BA13794" s="4"/>
      <c r="BB13794" s="4"/>
    </row>
    <row r="13795" spans="15:54" x14ac:dyDescent="0.4">
      <c r="O13795" s="4"/>
      <c r="P13795" s="4"/>
      <c r="V13795" s="4"/>
      <c r="W13795" s="4"/>
      <c r="AG13795" s="9"/>
      <c r="AT13795" s="4"/>
      <c r="AU13795" s="4"/>
      <c r="BA13795" s="4"/>
      <c r="BB13795" s="4"/>
    </row>
    <row r="13796" spans="15:54" x14ac:dyDescent="0.4">
      <c r="O13796" s="4"/>
      <c r="P13796" s="4"/>
      <c r="V13796" s="4"/>
      <c r="W13796" s="4"/>
      <c r="AT13796" s="4"/>
      <c r="AU13796" s="4"/>
      <c r="BA13796" s="4"/>
      <c r="BB13796" s="4"/>
    </row>
    <row r="13797" spans="15:54" x14ac:dyDescent="0.4">
      <c r="O13797" s="4"/>
      <c r="P13797" s="4"/>
      <c r="V13797" s="4"/>
      <c r="W13797" s="4"/>
      <c r="AG13797" s="9"/>
      <c r="AT13797" s="4"/>
      <c r="AU13797" s="4"/>
      <c r="BA13797" s="4"/>
      <c r="BB13797" s="4"/>
    </row>
    <row r="13798" spans="15:54" x14ac:dyDescent="0.4">
      <c r="O13798" s="4"/>
      <c r="P13798" s="4"/>
      <c r="V13798" s="4"/>
      <c r="W13798" s="4"/>
      <c r="AG13798" s="9"/>
      <c r="AT13798" s="4"/>
      <c r="AU13798" s="4"/>
      <c r="BA13798" s="4"/>
      <c r="BB13798" s="4"/>
    </row>
    <row r="13799" spans="15:54" x14ac:dyDescent="0.4">
      <c r="O13799" s="4"/>
      <c r="P13799" s="4"/>
      <c r="V13799" s="4"/>
      <c r="W13799" s="4"/>
      <c r="AG13799" s="9"/>
      <c r="AT13799" s="4"/>
      <c r="AU13799" s="4"/>
      <c r="BA13799" s="4"/>
      <c r="BB13799" s="4"/>
    </row>
    <row r="13800" spans="15:54" x14ac:dyDescent="0.4">
      <c r="O13800" s="4"/>
      <c r="P13800" s="4"/>
      <c r="V13800" s="4"/>
      <c r="W13800" s="4"/>
      <c r="AG13800" s="9"/>
      <c r="AT13800" s="4"/>
      <c r="AU13800" s="4"/>
      <c r="BA13800" s="4"/>
      <c r="BB13800" s="4"/>
    </row>
    <row r="13801" spans="15:54" x14ac:dyDescent="0.4">
      <c r="O13801" s="4"/>
      <c r="P13801" s="4"/>
      <c r="V13801" s="4"/>
      <c r="W13801" s="4"/>
      <c r="AG13801" s="9"/>
      <c r="AT13801" s="4"/>
      <c r="AU13801" s="4"/>
      <c r="BA13801" s="4"/>
      <c r="BB13801" s="4"/>
    </row>
    <row r="13802" spans="15:54" x14ac:dyDescent="0.4">
      <c r="O13802" s="4"/>
      <c r="P13802" s="4"/>
      <c r="V13802" s="4"/>
      <c r="W13802" s="4"/>
      <c r="AG13802" s="9"/>
      <c r="AT13802" s="4"/>
      <c r="AU13802" s="4"/>
      <c r="BA13802" s="4"/>
      <c r="BB13802" s="4"/>
    </row>
    <row r="13803" spans="15:54" x14ac:dyDescent="0.4">
      <c r="O13803" s="4"/>
      <c r="P13803" s="4"/>
      <c r="V13803" s="4"/>
      <c r="W13803" s="4"/>
      <c r="AG13803" s="9"/>
      <c r="AT13803" s="4"/>
      <c r="AU13803" s="4"/>
      <c r="BA13803" s="4"/>
      <c r="BB13803" s="4"/>
    </row>
    <row r="13804" spans="15:54" x14ac:dyDescent="0.4">
      <c r="O13804" s="4"/>
      <c r="P13804" s="4"/>
      <c r="V13804" s="4"/>
      <c r="W13804" s="4"/>
      <c r="AG13804" s="9"/>
      <c r="AT13804" s="4"/>
      <c r="AU13804" s="4"/>
      <c r="BA13804" s="4"/>
      <c r="BB13804" s="4"/>
    </row>
    <row r="13805" spans="15:54" x14ac:dyDescent="0.4">
      <c r="O13805" s="4"/>
      <c r="P13805" s="4"/>
      <c r="V13805" s="4"/>
      <c r="W13805" s="4"/>
      <c r="AG13805" s="9"/>
      <c r="AT13805" s="4"/>
      <c r="AU13805" s="4"/>
      <c r="BA13805" s="4"/>
      <c r="BB13805" s="4"/>
    </row>
    <row r="13806" spans="15:54" x14ac:dyDescent="0.4">
      <c r="O13806" s="4"/>
      <c r="P13806" s="4"/>
      <c r="V13806" s="4"/>
      <c r="W13806" s="4"/>
      <c r="AG13806" s="9"/>
      <c r="AT13806" s="4"/>
      <c r="AU13806" s="4"/>
      <c r="BA13806" s="4"/>
      <c r="BB13806" s="4"/>
    </row>
    <row r="13807" spans="15:54" x14ac:dyDescent="0.4">
      <c r="O13807" s="4"/>
      <c r="P13807" s="4"/>
      <c r="V13807" s="4"/>
      <c r="W13807" s="4"/>
      <c r="AG13807" s="9"/>
      <c r="AT13807" s="4"/>
      <c r="AU13807" s="4"/>
      <c r="BA13807" s="4"/>
      <c r="BB13807" s="4"/>
    </row>
    <row r="13808" spans="15:54" x14ac:dyDescent="0.4">
      <c r="O13808" s="4"/>
      <c r="P13808" s="4"/>
      <c r="V13808" s="4"/>
      <c r="W13808" s="4"/>
      <c r="AG13808" s="9"/>
      <c r="AT13808" s="4"/>
      <c r="AU13808" s="4"/>
      <c r="BA13808" s="4"/>
      <c r="BB13808" s="4"/>
    </row>
    <row r="13809" spans="15:54" x14ac:dyDescent="0.4">
      <c r="O13809" s="4"/>
      <c r="P13809" s="4"/>
      <c r="V13809" s="4"/>
      <c r="W13809" s="4"/>
      <c r="AG13809" s="9"/>
      <c r="AT13809" s="4"/>
      <c r="AU13809" s="4"/>
      <c r="BA13809" s="4"/>
      <c r="BB13809" s="4"/>
    </row>
    <row r="13810" spans="15:54" x14ac:dyDescent="0.4">
      <c r="O13810" s="4"/>
      <c r="P13810" s="4"/>
      <c r="V13810" s="4"/>
      <c r="W13810" s="4"/>
      <c r="AG13810" s="9"/>
      <c r="AT13810" s="4"/>
      <c r="AU13810" s="4"/>
      <c r="BA13810" s="4"/>
      <c r="BB13810" s="4"/>
    </row>
    <row r="13811" spans="15:54" x14ac:dyDescent="0.4">
      <c r="O13811" s="4"/>
      <c r="P13811" s="4"/>
      <c r="V13811" s="4"/>
      <c r="W13811" s="4"/>
      <c r="AG13811" s="9"/>
      <c r="AT13811" s="4"/>
      <c r="AU13811" s="4"/>
      <c r="BA13811" s="4"/>
      <c r="BB13811" s="4"/>
    </row>
    <row r="13812" spans="15:54" x14ac:dyDescent="0.4">
      <c r="O13812" s="4"/>
      <c r="P13812" s="4"/>
      <c r="V13812" s="4"/>
      <c r="W13812" s="4"/>
      <c r="AG13812" s="9"/>
      <c r="AT13812" s="4"/>
      <c r="AU13812" s="4"/>
      <c r="BA13812" s="4"/>
      <c r="BB13812" s="4"/>
    </row>
    <row r="13813" spans="15:54" x14ac:dyDescent="0.4">
      <c r="O13813" s="4"/>
      <c r="P13813" s="4"/>
      <c r="V13813" s="4"/>
      <c r="W13813" s="4"/>
      <c r="AG13813" s="9"/>
      <c r="AT13813" s="4"/>
      <c r="AU13813" s="4"/>
      <c r="BA13813" s="4"/>
      <c r="BB13813" s="4"/>
    </row>
    <row r="13814" spans="15:54" x14ac:dyDescent="0.4">
      <c r="O13814" s="4"/>
      <c r="P13814" s="4"/>
      <c r="V13814" s="4"/>
      <c r="W13814" s="4"/>
      <c r="AG13814" s="9"/>
      <c r="AT13814" s="4"/>
      <c r="AU13814" s="4"/>
      <c r="BA13814" s="4"/>
      <c r="BB13814" s="4"/>
    </row>
    <row r="13815" spans="15:54" x14ac:dyDescent="0.4">
      <c r="O13815" s="4"/>
      <c r="P13815" s="4"/>
      <c r="V13815" s="4"/>
      <c r="W13815" s="4"/>
      <c r="AG13815" s="9"/>
      <c r="AT13815" s="4"/>
      <c r="AU13815" s="4"/>
      <c r="BA13815" s="4"/>
      <c r="BB13815" s="4"/>
    </row>
    <row r="13816" spans="15:54" x14ac:dyDescent="0.4">
      <c r="O13816" s="4"/>
      <c r="P13816" s="4"/>
      <c r="V13816" s="4"/>
      <c r="W13816" s="4"/>
      <c r="AT13816" s="4"/>
      <c r="AU13816" s="4"/>
      <c r="BA13816" s="4"/>
      <c r="BB13816" s="4"/>
    </row>
    <row r="13817" spans="15:54" x14ac:dyDescent="0.4">
      <c r="O13817" s="4"/>
      <c r="P13817" s="4"/>
      <c r="V13817" s="4"/>
      <c r="W13817" s="4"/>
      <c r="AG13817" s="9"/>
      <c r="AT13817" s="4"/>
      <c r="AU13817" s="4"/>
      <c r="BA13817" s="4"/>
      <c r="BB13817" s="4"/>
    </row>
    <row r="13818" spans="15:54" x14ac:dyDescent="0.4">
      <c r="O13818" s="4"/>
      <c r="P13818" s="4"/>
      <c r="V13818" s="4"/>
      <c r="W13818" s="4"/>
      <c r="AG13818" s="9"/>
      <c r="AT13818" s="4"/>
      <c r="AU13818" s="4"/>
      <c r="BA13818" s="4"/>
      <c r="BB13818" s="4"/>
    </row>
    <row r="13819" spans="15:54" x14ac:dyDescent="0.4">
      <c r="O13819" s="4"/>
      <c r="P13819" s="4"/>
      <c r="V13819" s="4"/>
      <c r="W13819" s="4"/>
      <c r="AG13819" s="9"/>
      <c r="AT13819" s="4"/>
      <c r="AU13819" s="4"/>
      <c r="BA13819" s="4"/>
      <c r="BB13819" s="4"/>
    </row>
    <row r="13820" spans="15:54" x14ac:dyDescent="0.4">
      <c r="O13820" s="4"/>
      <c r="P13820" s="4"/>
      <c r="V13820" s="4"/>
      <c r="W13820" s="4"/>
      <c r="AG13820" s="9"/>
      <c r="AT13820" s="4"/>
      <c r="AU13820" s="4"/>
      <c r="BA13820" s="4"/>
      <c r="BB13820" s="4"/>
    </row>
    <row r="13821" spans="15:54" x14ac:dyDescent="0.4">
      <c r="O13821" s="4"/>
      <c r="P13821" s="4"/>
      <c r="V13821" s="4"/>
      <c r="W13821" s="4"/>
      <c r="AG13821" s="9"/>
      <c r="AT13821" s="4"/>
      <c r="AU13821" s="4"/>
      <c r="BA13821" s="4"/>
      <c r="BB13821" s="4"/>
    </row>
    <row r="13822" spans="15:54" x14ac:dyDescent="0.4">
      <c r="O13822" s="4"/>
      <c r="P13822" s="4"/>
      <c r="V13822" s="4"/>
      <c r="W13822" s="4"/>
      <c r="AG13822" s="9"/>
      <c r="AT13822" s="4"/>
      <c r="AU13822" s="4"/>
      <c r="BA13822" s="4"/>
      <c r="BB13822" s="4"/>
    </row>
    <row r="13823" spans="15:54" x14ac:dyDescent="0.4">
      <c r="O13823" s="4"/>
      <c r="P13823" s="4"/>
      <c r="V13823" s="4"/>
      <c r="W13823" s="4"/>
      <c r="AG13823" s="9"/>
      <c r="AT13823" s="4"/>
      <c r="AU13823" s="4"/>
      <c r="BA13823" s="4"/>
      <c r="BB13823" s="4"/>
    </row>
    <row r="13824" spans="15:54" x14ac:dyDescent="0.4">
      <c r="O13824" s="4"/>
      <c r="P13824" s="4"/>
      <c r="V13824" s="4"/>
      <c r="W13824" s="4"/>
      <c r="AG13824" s="9"/>
      <c r="AT13824" s="4"/>
      <c r="AU13824" s="4"/>
      <c r="BA13824" s="4"/>
      <c r="BB13824" s="4"/>
    </row>
    <row r="13825" spans="15:54" x14ac:dyDescent="0.4">
      <c r="O13825" s="4"/>
      <c r="P13825" s="4"/>
      <c r="V13825" s="4"/>
      <c r="W13825" s="4"/>
      <c r="AG13825" s="9"/>
      <c r="AT13825" s="4"/>
      <c r="AU13825" s="4"/>
      <c r="BA13825" s="4"/>
      <c r="BB13825" s="4"/>
    </row>
    <row r="13826" spans="15:54" x14ac:dyDescent="0.4">
      <c r="O13826" s="4"/>
      <c r="P13826" s="4"/>
      <c r="V13826" s="4"/>
      <c r="W13826" s="4"/>
      <c r="AG13826" s="9"/>
      <c r="AT13826" s="4"/>
      <c r="AU13826" s="4"/>
      <c r="BA13826" s="4"/>
      <c r="BB13826" s="4"/>
    </row>
    <row r="13827" spans="15:54" x14ac:dyDescent="0.4">
      <c r="O13827" s="4"/>
      <c r="P13827" s="4"/>
      <c r="V13827" s="4"/>
      <c r="W13827" s="4"/>
      <c r="AG13827" s="9"/>
      <c r="AT13827" s="4"/>
      <c r="AU13827" s="4"/>
      <c r="BA13827" s="4"/>
      <c r="BB13827" s="4"/>
    </row>
    <row r="13828" spans="15:54" x14ac:dyDescent="0.4">
      <c r="O13828" s="4"/>
      <c r="P13828" s="4"/>
      <c r="V13828" s="4"/>
      <c r="W13828" s="4"/>
      <c r="AG13828" s="9"/>
      <c r="AT13828" s="4"/>
      <c r="AU13828" s="4"/>
      <c r="BA13828" s="4"/>
      <c r="BB13828" s="4"/>
    </row>
    <row r="13829" spans="15:54" x14ac:dyDescent="0.4">
      <c r="O13829" s="4"/>
      <c r="P13829" s="4"/>
      <c r="V13829" s="4"/>
      <c r="W13829" s="4"/>
      <c r="AG13829" s="9"/>
      <c r="AT13829" s="4"/>
      <c r="AU13829" s="4"/>
      <c r="BA13829" s="4"/>
      <c r="BB13829" s="4"/>
    </row>
    <row r="13830" spans="15:54" x14ac:dyDescent="0.4">
      <c r="O13830" s="4"/>
      <c r="P13830" s="4"/>
      <c r="V13830" s="4"/>
      <c r="W13830" s="4"/>
      <c r="AG13830" s="9"/>
      <c r="AT13830" s="4"/>
      <c r="AU13830" s="4"/>
      <c r="BA13830" s="4"/>
      <c r="BB13830" s="4"/>
    </row>
    <row r="13831" spans="15:54" x14ac:dyDescent="0.4">
      <c r="O13831" s="4"/>
      <c r="P13831" s="4"/>
      <c r="V13831" s="4"/>
      <c r="W13831" s="4"/>
      <c r="AG13831" s="9"/>
      <c r="AT13831" s="4"/>
      <c r="AU13831" s="4"/>
      <c r="BA13831" s="4"/>
      <c r="BB13831" s="4"/>
    </row>
    <row r="13832" spans="15:54" x14ac:dyDescent="0.4">
      <c r="O13832" s="4"/>
      <c r="P13832" s="4"/>
      <c r="V13832" s="4"/>
      <c r="W13832" s="4"/>
      <c r="AG13832" s="9"/>
      <c r="AT13832" s="4"/>
      <c r="AU13832" s="4"/>
      <c r="BA13832" s="4"/>
      <c r="BB13832" s="4"/>
    </row>
    <row r="13833" spans="15:54" x14ac:dyDescent="0.4">
      <c r="O13833" s="4"/>
      <c r="P13833" s="4"/>
      <c r="V13833" s="4"/>
      <c r="W13833" s="4"/>
      <c r="AG13833" s="9"/>
      <c r="AT13833" s="4"/>
      <c r="AU13833" s="4"/>
      <c r="BA13833" s="4"/>
      <c r="BB13833" s="4"/>
    </row>
    <row r="13834" spans="15:54" x14ac:dyDescent="0.4">
      <c r="O13834" s="4"/>
      <c r="P13834" s="4"/>
      <c r="V13834" s="4"/>
      <c r="W13834" s="4"/>
      <c r="AG13834" s="9"/>
      <c r="AT13834" s="4"/>
      <c r="AU13834" s="4"/>
      <c r="BA13834" s="4"/>
      <c r="BB13834" s="4"/>
    </row>
    <row r="13835" spans="15:54" x14ac:dyDescent="0.4">
      <c r="O13835" s="4"/>
      <c r="P13835" s="4"/>
      <c r="V13835" s="4"/>
      <c r="W13835" s="4"/>
      <c r="AG13835" s="9"/>
      <c r="AT13835" s="4"/>
      <c r="AU13835" s="4"/>
      <c r="BA13835" s="4"/>
      <c r="BB13835" s="4"/>
    </row>
    <row r="13836" spans="15:54" x14ac:dyDescent="0.4">
      <c r="O13836" s="4"/>
      <c r="P13836" s="4"/>
      <c r="V13836" s="4"/>
      <c r="W13836" s="4"/>
      <c r="AG13836" s="9"/>
      <c r="AT13836" s="4"/>
      <c r="AU13836" s="4"/>
      <c r="BA13836" s="4"/>
      <c r="BB13836" s="4"/>
    </row>
    <row r="13837" spans="15:54" x14ac:dyDescent="0.4">
      <c r="O13837" s="4"/>
      <c r="P13837" s="4"/>
      <c r="V13837" s="4"/>
      <c r="W13837" s="4"/>
      <c r="AG13837" s="9"/>
      <c r="AT13837" s="4"/>
      <c r="AU13837" s="4"/>
      <c r="BA13837" s="4"/>
      <c r="BB13837" s="4"/>
    </row>
    <row r="13838" spans="15:54" x14ac:dyDescent="0.4">
      <c r="O13838" s="4"/>
      <c r="P13838" s="4"/>
      <c r="V13838" s="4"/>
      <c r="W13838" s="4"/>
      <c r="AG13838" s="9"/>
      <c r="AT13838" s="4"/>
      <c r="AU13838" s="4"/>
      <c r="BA13838" s="4"/>
      <c r="BB13838" s="4"/>
    </row>
    <row r="13839" spans="15:54" x14ac:dyDescent="0.4">
      <c r="O13839" s="4"/>
      <c r="P13839" s="4"/>
      <c r="V13839" s="4"/>
      <c r="W13839" s="4"/>
      <c r="AG13839" s="9"/>
      <c r="AT13839" s="4"/>
      <c r="AU13839" s="4"/>
      <c r="BA13839" s="4"/>
      <c r="BB13839" s="4"/>
    </row>
    <row r="13840" spans="15:54" x14ac:dyDescent="0.4">
      <c r="O13840" s="4"/>
      <c r="P13840" s="4"/>
      <c r="V13840" s="4"/>
      <c r="W13840" s="4"/>
      <c r="AG13840" s="9"/>
      <c r="AT13840" s="4"/>
      <c r="AU13840" s="4"/>
      <c r="BA13840" s="4"/>
      <c r="BB13840" s="4"/>
    </row>
    <row r="13841" spans="15:54" x14ac:dyDescent="0.4">
      <c r="O13841" s="4"/>
      <c r="P13841" s="4"/>
      <c r="V13841" s="4"/>
      <c r="W13841" s="4"/>
      <c r="AG13841" s="9"/>
      <c r="AT13841" s="4"/>
      <c r="AU13841" s="4"/>
      <c r="BA13841" s="4"/>
      <c r="BB13841" s="4"/>
    </row>
    <row r="13842" spans="15:54" x14ac:dyDescent="0.4">
      <c r="O13842" s="4"/>
      <c r="P13842" s="4"/>
      <c r="V13842" s="4"/>
      <c r="W13842" s="4"/>
      <c r="AG13842" s="9"/>
      <c r="AT13842" s="4"/>
      <c r="AU13842" s="4"/>
      <c r="BA13842" s="4"/>
      <c r="BB13842" s="4"/>
    </row>
    <row r="13843" spans="15:54" x14ac:dyDescent="0.4">
      <c r="O13843" s="4"/>
      <c r="P13843" s="4"/>
      <c r="V13843" s="4"/>
      <c r="W13843" s="4"/>
      <c r="AG13843" s="9"/>
      <c r="AT13843" s="4"/>
      <c r="AU13843" s="4"/>
      <c r="BA13843" s="4"/>
      <c r="BB13843" s="4"/>
    </row>
    <row r="13844" spans="15:54" x14ac:dyDescent="0.4">
      <c r="O13844" s="4"/>
      <c r="P13844" s="4"/>
      <c r="V13844" s="4"/>
      <c r="W13844" s="4"/>
      <c r="AG13844" s="9"/>
      <c r="AT13844" s="4"/>
      <c r="AU13844" s="4"/>
      <c r="BA13844" s="4"/>
      <c r="BB13844" s="4"/>
    </row>
    <row r="13845" spans="15:54" x14ac:dyDescent="0.4">
      <c r="O13845" s="4"/>
      <c r="P13845" s="4"/>
      <c r="V13845" s="4"/>
      <c r="W13845" s="4"/>
      <c r="AG13845" s="9"/>
      <c r="AT13845" s="4"/>
      <c r="AU13845" s="4"/>
      <c r="BA13845" s="4"/>
      <c r="BB13845" s="4"/>
    </row>
    <row r="13846" spans="15:54" x14ac:dyDescent="0.4">
      <c r="O13846" s="4"/>
      <c r="P13846" s="4"/>
      <c r="V13846" s="4"/>
      <c r="W13846" s="4"/>
      <c r="AG13846" s="9"/>
      <c r="AT13846" s="4"/>
      <c r="AU13846" s="4"/>
      <c r="BA13846" s="4"/>
      <c r="BB13846" s="4"/>
    </row>
    <row r="13847" spans="15:54" x14ac:dyDescent="0.4">
      <c r="O13847" s="4"/>
      <c r="P13847" s="4"/>
      <c r="V13847" s="4"/>
      <c r="W13847" s="4"/>
      <c r="AG13847" s="9"/>
      <c r="AT13847" s="4"/>
      <c r="AU13847" s="4"/>
      <c r="BA13847" s="4"/>
      <c r="BB13847" s="4"/>
    </row>
    <row r="13848" spans="15:54" x14ac:dyDescent="0.4">
      <c r="O13848" s="4"/>
      <c r="P13848" s="4"/>
      <c r="V13848" s="4"/>
      <c r="W13848" s="4"/>
      <c r="AG13848" s="9"/>
      <c r="AT13848" s="4"/>
      <c r="AU13848" s="4"/>
      <c r="BA13848" s="4"/>
      <c r="BB13848" s="4"/>
    </row>
    <row r="13849" spans="15:54" x14ac:dyDescent="0.4">
      <c r="O13849" s="4"/>
      <c r="P13849" s="4"/>
      <c r="V13849" s="4"/>
      <c r="W13849" s="4"/>
      <c r="AG13849" s="9"/>
      <c r="AT13849" s="4"/>
      <c r="AU13849" s="4"/>
      <c r="BA13849" s="4"/>
      <c r="BB13849" s="4"/>
    </row>
    <row r="13850" spans="15:54" x14ac:dyDescent="0.4">
      <c r="O13850" s="4"/>
      <c r="P13850" s="4"/>
      <c r="V13850" s="4"/>
      <c r="W13850" s="4"/>
      <c r="AG13850" s="9"/>
      <c r="AT13850" s="4"/>
      <c r="AU13850" s="4"/>
      <c r="BA13850" s="4"/>
      <c r="BB13850" s="4"/>
    </row>
    <row r="13851" spans="15:54" x14ac:dyDescent="0.4">
      <c r="O13851" s="4"/>
      <c r="P13851" s="4"/>
      <c r="V13851" s="4"/>
      <c r="W13851" s="4"/>
      <c r="AG13851" s="9"/>
      <c r="AT13851" s="4"/>
      <c r="AU13851" s="4"/>
      <c r="BA13851" s="4"/>
      <c r="BB13851" s="4"/>
    </row>
    <row r="13852" spans="15:54" x14ac:dyDescent="0.4">
      <c r="O13852" s="4"/>
      <c r="P13852" s="4"/>
      <c r="V13852" s="4"/>
      <c r="W13852" s="4"/>
      <c r="AG13852" s="9"/>
      <c r="AT13852" s="4"/>
      <c r="AU13852" s="4"/>
      <c r="BA13852" s="4"/>
      <c r="BB13852" s="4"/>
    </row>
    <row r="13853" spans="15:54" x14ac:dyDescent="0.4">
      <c r="O13853" s="4"/>
      <c r="P13853" s="4"/>
      <c r="V13853" s="4"/>
      <c r="W13853" s="4"/>
      <c r="AG13853" s="9"/>
      <c r="AT13853" s="4"/>
      <c r="AU13853" s="4"/>
      <c r="BA13853" s="4"/>
      <c r="BB13853" s="4"/>
    </row>
    <row r="13854" spans="15:54" x14ac:dyDescent="0.4">
      <c r="O13854" s="4"/>
      <c r="P13854" s="4"/>
      <c r="V13854" s="4"/>
      <c r="W13854" s="4"/>
      <c r="AG13854" s="9"/>
      <c r="AT13854" s="4"/>
      <c r="AU13854" s="4"/>
      <c r="BA13854" s="4"/>
      <c r="BB13854" s="4"/>
    </row>
    <row r="13855" spans="15:54" x14ac:dyDescent="0.4">
      <c r="O13855" s="4"/>
      <c r="P13855" s="4"/>
      <c r="V13855" s="4"/>
      <c r="W13855" s="4"/>
      <c r="AG13855" s="9"/>
      <c r="AT13855" s="4"/>
      <c r="AU13855" s="4"/>
      <c r="BA13855" s="4"/>
      <c r="BB13855" s="4"/>
    </row>
    <row r="13856" spans="15:54" x14ac:dyDescent="0.4">
      <c r="O13856" s="4"/>
      <c r="P13856" s="4"/>
      <c r="V13856" s="4"/>
      <c r="W13856" s="4"/>
      <c r="AG13856" s="9"/>
      <c r="AT13856" s="4"/>
      <c r="AU13856" s="4"/>
      <c r="BA13856" s="4"/>
      <c r="BB13856" s="4"/>
    </row>
    <row r="13857" spans="15:54" x14ac:dyDescent="0.4">
      <c r="O13857" s="4"/>
      <c r="P13857" s="4"/>
      <c r="V13857" s="4"/>
      <c r="W13857" s="4"/>
      <c r="AG13857" s="9"/>
      <c r="AT13857" s="4"/>
      <c r="AU13857" s="4"/>
      <c r="BA13857" s="4"/>
      <c r="BB13857" s="4"/>
    </row>
    <row r="13858" spans="15:54" x14ac:dyDescent="0.4">
      <c r="O13858" s="4"/>
      <c r="P13858" s="4"/>
      <c r="V13858" s="4"/>
      <c r="W13858" s="4"/>
      <c r="AG13858" s="9"/>
      <c r="AT13858" s="4"/>
      <c r="AU13858" s="4"/>
      <c r="BA13858" s="4"/>
      <c r="BB13858" s="4"/>
    </row>
    <row r="13859" spans="15:54" x14ac:dyDescent="0.4">
      <c r="O13859" s="4"/>
      <c r="P13859" s="4"/>
      <c r="V13859" s="4"/>
      <c r="W13859" s="4"/>
      <c r="AG13859" s="9"/>
      <c r="AT13859" s="4"/>
      <c r="AU13859" s="4"/>
      <c r="BA13859" s="4"/>
      <c r="BB13859" s="4"/>
    </row>
    <row r="13860" spans="15:54" x14ac:dyDescent="0.4">
      <c r="O13860" s="4"/>
      <c r="P13860" s="4"/>
      <c r="V13860" s="4"/>
      <c r="W13860" s="4"/>
      <c r="AG13860" s="9"/>
      <c r="AT13860" s="4"/>
      <c r="AU13860" s="4"/>
      <c r="BA13860" s="4"/>
      <c r="BB13860" s="4"/>
    </row>
    <row r="13861" spans="15:54" x14ac:dyDescent="0.4">
      <c r="O13861" s="4"/>
      <c r="P13861" s="4"/>
      <c r="V13861" s="4"/>
      <c r="W13861" s="4"/>
      <c r="AG13861" s="9"/>
      <c r="AT13861" s="4"/>
      <c r="AU13861" s="4"/>
      <c r="BA13861" s="4"/>
      <c r="BB13861" s="4"/>
    </row>
    <row r="13862" spans="15:54" x14ac:dyDescent="0.4">
      <c r="O13862" s="4"/>
      <c r="P13862" s="4"/>
      <c r="V13862" s="4"/>
      <c r="W13862" s="4"/>
      <c r="AG13862" s="9"/>
      <c r="AT13862" s="4"/>
      <c r="AU13862" s="4"/>
      <c r="BA13862" s="4"/>
      <c r="BB13862" s="4"/>
    </row>
    <row r="13863" spans="15:54" x14ac:dyDescent="0.4">
      <c r="O13863" s="4"/>
      <c r="P13863" s="4"/>
      <c r="V13863" s="4"/>
      <c r="W13863" s="4"/>
      <c r="AG13863" s="9"/>
      <c r="AT13863" s="4"/>
      <c r="AU13863" s="4"/>
      <c r="BA13863" s="4"/>
      <c r="BB13863" s="4"/>
    </row>
    <row r="13864" spans="15:54" x14ac:dyDescent="0.4">
      <c r="O13864" s="4"/>
      <c r="P13864" s="4"/>
      <c r="V13864" s="4"/>
      <c r="W13864" s="4"/>
      <c r="AG13864" s="9"/>
      <c r="AT13864" s="4"/>
      <c r="AU13864" s="4"/>
      <c r="BA13864" s="4"/>
      <c r="BB13864" s="4"/>
    </row>
    <row r="13865" spans="15:54" x14ac:dyDescent="0.4">
      <c r="O13865" s="4"/>
      <c r="P13865" s="4"/>
      <c r="V13865" s="4"/>
      <c r="W13865" s="4"/>
      <c r="AG13865" s="9"/>
      <c r="AT13865" s="4"/>
      <c r="AU13865" s="4"/>
      <c r="BA13865" s="4"/>
      <c r="BB13865" s="4"/>
    </row>
    <row r="13866" spans="15:54" x14ac:dyDescent="0.4">
      <c r="O13866" s="4"/>
      <c r="P13866" s="4"/>
      <c r="V13866" s="4"/>
      <c r="W13866" s="4"/>
      <c r="AG13866" s="9"/>
      <c r="AT13866" s="4"/>
      <c r="AU13866" s="4"/>
      <c r="BA13866" s="4"/>
      <c r="BB13866" s="4"/>
    </row>
    <row r="13867" spans="15:54" x14ac:dyDescent="0.4">
      <c r="O13867" s="4"/>
      <c r="P13867" s="4"/>
      <c r="V13867" s="4"/>
      <c r="W13867" s="4"/>
      <c r="AG13867" s="9"/>
      <c r="AT13867" s="4"/>
      <c r="AU13867" s="4"/>
      <c r="BA13867" s="4"/>
      <c r="BB13867" s="4"/>
    </row>
    <row r="13868" spans="15:54" x14ac:dyDescent="0.4">
      <c r="O13868" s="4"/>
      <c r="P13868" s="4"/>
      <c r="V13868" s="4"/>
      <c r="W13868" s="4"/>
      <c r="AG13868" s="9"/>
      <c r="AT13868" s="4"/>
      <c r="AU13868" s="4"/>
      <c r="BA13868" s="4"/>
      <c r="BB13868" s="4"/>
    </row>
    <row r="13869" spans="15:54" x14ac:dyDescent="0.4">
      <c r="O13869" s="4"/>
      <c r="P13869" s="4"/>
      <c r="V13869" s="4"/>
      <c r="W13869" s="4"/>
      <c r="AG13869" s="9"/>
      <c r="AT13869" s="4"/>
      <c r="AU13869" s="4"/>
      <c r="BA13869" s="4"/>
      <c r="BB13869" s="4"/>
    </row>
    <row r="13870" spans="15:54" x14ac:dyDescent="0.4">
      <c r="O13870" s="4"/>
      <c r="P13870" s="4"/>
      <c r="V13870" s="4"/>
      <c r="W13870" s="4"/>
      <c r="AG13870" s="9"/>
      <c r="AT13870" s="4"/>
      <c r="AU13870" s="4"/>
      <c r="BA13870" s="4"/>
      <c r="BB13870" s="4"/>
    </row>
    <row r="13871" spans="15:54" x14ac:dyDescent="0.4">
      <c r="O13871" s="4"/>
      <c r="P13871" s="4"/>
      <c r="V13871" s="4"/>
      <c r="W13871" s="4"/>
      <c r="AG13871" s="9"/>
      <c r="AT13871" s="4"/>
      <c r="AU13871" s="4"/>
      <c r="BA13871" s="4"/>
      <c r="BB13871" s="4"/>
    </row>
    <row r="13872" spans="15:54" x14ac:dyDescent="0.4">
      <c r="O13872" s="4"/>
      <c r="P13872" s="4"/>
      <c r="V13872" s="4"/>
      <c r="W13872" s="4"/>
      <c r="AG13872" s="9"/>
      <c r="AT13872" s="4"/>
      <c r="AU13872" s="4"/>
      <c r="BA13872" s="4"/>
      <c r="BB13872" s="4"/>
    </row>
    <row r="13873" spans="15:54" x14ac:dyDescent="0.4">
      <c r="O13873" s="4"/>
      <c r="P13873" s="4"/>
      <c r="V13873" s="4"/>
      <c r="W13873" s="4"/>
      <c r="AG13873" s="9"/>
      <c r="AT13873" s="4"/>
      <c r="AU13873" s="4"/>
      <c r="BA13873" s="4"/>
      <c r="BB13873" s="4"/>
    </row>
    <row r="13874" spans="15:54" x14ac:dyDescent="0.4">
      <c r="O13874" s="4"/>
      <c r="P13874" s="4"/>
      <c r="V13874" s="4"/>
      <c r="W13874" s="4"/>
      <c r="AG13874" s="9"/>
      <c r="AT13874" s="4"/>
      <c r="AU13874" s="4"/>
      <c r="BA13874" s="4"/>
      <c r="BB13874" s="4"/>
    </row>
    <row r="13875" spans="15:54" x14ac:dyDescent="0.4">
      <c r="O13875" s="4"/>
      <c r="P13875" s="4"/>
      <c r="V13875" s="4"/>
      <c r="W13875" s="4"/>
      <c r="AG13875" s="9"/>
      <c r="AT13875" s="4"/>
      <c r="AU13875" s="4"/>
      <c r="BA13875" s="4"/>
      <c r="BB13875" s="4"/>
    </row>
    <row r="13876" spans="15:54" x14ac:dyDescent="0.4">
      <c r="O13876" s="4"/>
      <c r="P13876" s="4"/>
      <c r="V13876" s="4"/>
      <c r="W13876" s="4"/>
      <c r="AT13876" s="4"/>
      <c r="AU13876" s="4"/>
      <c r="BA13876" s="4"/>
      <c r="BB13876" s="4"/>
    </row>
    <row r="13877" spans="15:54" x14ac:dyDescent="0.4">
      <c r="O13877" s="4"/>
      <c r="P13877" s="4"/>
      <c r="V13877" s="4"/>
      <c r="W13877" s="4"/>
      <c r="AT13877" s="4"/>
      <c r="AU13877" s="4"/>
      <c r="BA13877" s="4"/>
      <c r="BB13877" s="4"/>
    </row>
    <row r="13878" spans="15:54" x14ac:dyDescent="0.4">
      <c r="O13878" s="4"/>
      <c r="P13878" s="4"/>
      <c r="V13878" s="4"/>
      <c r="W13878" s="4"/>
      <c r="AG13878" s="9"/>
      <c r="AT13878" s="4"/>
      <c r="AU13878" s="4"/>
      <c r="BA13878" s="4"/>
      <c r="BB13878" s="4"/>
    </row>
    <row r="13879" spans="15:54" x14ac:dyDescent="0.4">
      <c r="O13879" s="4"/>
      <c r="P13879" s="4"/>
      <c r="V13879" s="4"/>
      <c r="W13879" s="4"/>
      <c r="AG13879" s="9"/>
      <c r="AT13879" s="4"/>
      <c r="AU13879" s="4"/>
      <c r="BA13879" s="4"/>
      <c r="BB13879" s="4"/>
    </row>
    <row r="13880" spans="15:54" x14ac:dyDescent="0.4">
      <c r="O13880" s="4"/>
      <c r="P13880" s="4"/>
      <c r="V13880" s="4"/>
      <c r="W13880" s="4"/>
      <c r="AG13880" s="9"/>
      <c r="AT13880" s="4"/>
      <c r="AU13880" s="4"/>
      <c r="BA13880" s="4"/>
      <c r="BB13880" s="4"/>
    </row>
    <row r="13881" spans="15:54" x14ac:dyDescent="0.4">
      <c r="O13881" s="4"/>
      <c r="P13881" s="4"/>
      <c r="V13881" s="4"/>
      <c r="W13881" s="4"/>
      <c r="AG13881" s="9"/>
      <c r="AT13881" s="4"/>
      <c r="AU13881" s="4"/>
      <c r="BA13881" s="4"/>
      <c r="BB13881" s="4"/>
    </row>
    <row r="13882" spans="15:54" x14ac:dyDescent="0.4">
      <c r="O13882" s="4"/>
      <c r="P13882" s="4"/>
      <c r="V13882" s="4"/>
      <c r="W13882" s="4"/>
      <c r="AG13882" s="9"/>
      <c r="AT13882" s="4"/>
      <c r="AU13882" s="4"/>
      <c r="BA13882" s="4"/>
      <c r="BB13882" s="4"/>
    </row>
    <row r="13883" spans="15:54" x14ac:dyDescent="0.4">
      <c r="O13883" s="4"/>
      <c r="P13883" s="4"/>
      <c r="V13883" s="4"/>
      <c r="W13883" s="4"/>
      <c r="AG13883" s="9"/>
      <c r="AT13883" s="4"/>
      <c r="AU13883" s="4"/>
      <c r="BA13883" s="4"/>
      <c r="BB13883" s="4"/>
    </row>
    <row r="13884" spans="15:54" x14ac:dyDescent="0.4">
      <c r="O13884" s="4"/>
      <c r="P13884" s="4"/>
      <c r="V13884" s="4"/>
      <c r="W13884" s="4"/>
      <c r="AG13884" s="9"/>
      <c r="AT13884" s="4"/>
      <c r="AU13884" s="4"/>
      <c r="BA13884" s="4"/>
      <c r="BB13884" s="4"/>
    </row>
    <row r="13885" spans="15:54" x14ac:dyDescent="0.4">
      <c r="O13885" s="4"/>
      <c r="P13885" s="4"/>
      <c r="V13885" s="4"/>
      <c r="W13885" s="4"/>
      <c r="AG13885" s="9"/>
      <c r="AT13885" s="4"/>
      <c r="AU13885" s="4"/>
      <c r="BA13885" s="4"/>
      <c r="BB13885" s="4"/>
    </row>
    <row r="13886" spans="15:54" x14ac:dyDescent="0.4">
      <c r="O13886" s="4"/>
      <c r="P13886" s="4"/>
      <c r="V13886" s="4"/>
      <c r="W13886" s="4"/>
      <c r="AG13886" s="9"/>
      <c r="AT13886" s="4"/>
      <c r="AU13886" s="4"/>
      <c r="BA13886" s="4"/>
      <c r="BB13886" s="4"/>
    </row>
    <row r="13887" spans="15:54" x14ac:dyDescent="0.4">
      <c r="O13887" s="4"/>
      <c r="P13887" s="4"/>
      <c r="V13887" s="4"/>
      <c r="W13887" s="4"/>
      <c r="AG13887" s="9"/>
      <c r="AT13887" s="4"/>
      <c r="AU13887" s="4"/>
      <c r="BA13887" s="4"/>
      <c r="BB13887" s="4"/>
    </row>
    <row r="13888" spans="15:54" x14ac:dyDescent="0.4">
      <c r="O13888" s="4"/>
      <c r="P13888" s="4"/>
      <c r="V13888" s="4"/>
      <c r="W13888" s="4"/>
      <c r="AG13888" s="9"/>
      <c r="AT13888" s="4"/>
      <c r="AU13888" s="4"/>
      <c r="BA13888" s="4"/>
      <c r="BB13888" s="4"/>
    </row>
    <row r="13889" spans="15:54" x14ac:dyDescent="0.4">
      <c r="O13889" s="4"/>
      <c r="P13889" s="4"/>
      <c r="V13889" s="4"/>
      <c r="W13889" s="4"/>
      <c r="AG13889" s="9"/>
      <c r="AT13889" s="4"/>
      <c r="AU13889" s="4"/>
      <c r="BA13889" s="4"/>
      <c r="BB13889" s="4"/>
    </row>
    <row r="13890" spans="15:54" x14ac:dyDescent="0.4">
      <c r="O13890" s="4"/>
      <c r="P13890" s="4"/>
      <c r="V13890" s="4"/>
      <c r="W13890" s="4"/>
      <c r="AG13890" s="9"/>
      <c r="AT13890" s="4"/>
      <c r="AU13890" s="4"/>
      <c r="BA13890" s="4"/>
      <c r="BB13890" s="4"/>
    </row>
    <row r="13891" spans="15:54" x14ac:dyDescent="0.4">
      <c r="O13891" s="4"/>
      <c r="P13891" s="4"/>
      <c r="V13891" s="4"/>
      <c r="W13891" s="4"/>
      <c r="AG13891" s="9"/>
      <c r="AT13891" s="4"/>
      <c r="AU13891" s="4"/>
      <c r="BA13891" s="4"/>
      <c r="BB13891" s="4"/>
    </row>
    <row r="13892" spans="15:54" x14ac:dyDescent="0.4">
      <c r="O13892" s="4"/>
      <c r="P13892" s="4"/>
      <c r="V13892" s="4"/>
      <c r="W13892" s="4"/>
      <c r="AG13892" s="9"/>
      <c r="AT13892" s="4"/>
      <c r="AU13892" s="4"/>
      <c r="BA13892" s="4"/>
      <c r="BB13892" s="4"/>
    </row>
    <row r="13893" spans="15:54" x14ac:dyDescent="0.4">
      <c r="O13893" s="4"/>
      <c r="P13893" s="4"/>
      <c r="V13893" s="4"/>
      <c r="W13893" s="4"/>
      <c r="AG13893" s="9"/>
      <c r="AT13893" s="4"/>
      <c r="AU13893" s="4"/>
      <c r="BA13893" s="4"/>
      <c r="BB13893" s="4"/>
    </row>
    <row r="13894" spans="15:54" x14ac:dyDescent="0.4">
      <c r="O13894" s="4"/>
      <c r="P13894" s="4"/>
      <c r="V13894" s="4"/>
      <c r="W13894" s="4"/>
      <c r="AG13894" s="9"/>
      <c r="AT13894" s="4"/>
      <c r="AU13894" s="4"/>
      <c r="BA13894" s="4"/>
      <c r="BB13894" s="4"/>
    </row>
    <row r="13895" spans="15:54" x14ac:dyDescent="0.4">
      <c r="O13895" s="4"/>
      <c r="P13895" s="4"/>
      <c r="V13895" s="4"/>
      <c r="W13895" s="4"/>
      <c r="AG13895" s="9"/>
      <c r="AT13895" s="4"/>
      <c r="AU13895" s="4"/>
      <c r="BA13895" s="4"/>
      <c r="BB13895" s="4"/>
    </row>
    <row r="13896" spans="15:54" x14ac:dyDescent="0.4">
      <c r="O13896" s="4"/>
      <c r="P13896" s="4"/>
      <c r="V13896" s="4"/>
      <c r="W13896" s="4"/>
      <c r="AG13896" s="9"/>
      <c r="AT13896" s="4"/>
      <c r="AU13896" s="4"/>
      <c r="BA13896" s="4"/>
      <c r="BB13896" s="4"/>
    </row>
    <row r="13897" spans="15:54" x14ac:dyDescent="0.4">
      <c r="O13897" s="4"/>
      <c r="P13897" s="4"/>
      <c r="V13897" s="4"/>
      <c r="W13897" s="4"/>
      <c r="AT13897" s="4"/>
      <c r="AU13897" s="4"/>
      <c r="BA13897" s="4"/>
      <c r="BB13897" s="4"/>
    </row>
    <row r="13898" spans="15:54" x14ac:dyDescent="0.4">
      <c r="O13898" s="4"/>
      <c r="P13898" s="4"/>
      <c r="V13898" s="4"/>
      <c r="W13898" s="4"/>
      <c r="AG13898" s="9"/>
      <c r="AT13898" s="4"/>
      <c r="AU13898" s="4"/>
      <c r="BA13898" s="4"/>
      <c r="BB13898" s="4"/>
    </row>
    <row r="13899" spans="15:54" x14ac:dyDescent="0.4">
      <c r="O13899" s="4"/>
      <c r="P13899" s="4"/>
      <c r="V13899" s="4"/>
      <c r="W13899" s="4"/>
      <c r="AG13899" s="9"/>
      <c r="AT13899" s="4"/>
      <c r="AU13899" s="4"/>
      <c r="BA13899" s="4"/>
      <c r="BB13899" s="4"/>
    </row>
    <row r="13900" spans="15:54" x14ac:dyDescent="0.4">
      <c r="O13900" s="4"/>
      <c r="P13900" s="4"/>
      <c r="V13900" s="4"/>
      <c r="W13900" s="4"/>
      <c r="AG13900" s="9"/>
      <c r="AT13900" s="4"/>
      <c r="AU13900" s="4"/>
      <c r="BA13900" s="4"/>
      <c r="BB13900" s="4"/>
    </row>
    <row r="13901" spans="15:54" x14ac:dyDescent="0.4">
      <c r="O13901" s="4"/>
      <c r="P13901" s="4"/>
      <c r="V13901" s="4"/>
      <c r="W13901" s="4"/>
      <c r="AG13901" s="9"/>
      <c r="AT13901" s="4"/>
      <c r="AU13901" s="4"/>
      <c r="BA13901" s="4"/>
      <c r="BB13901" s="4"/>
    </row>
    <row r="13902" spans="15:54" x14ac:dyDescent="0.4">
      <c r="O13902" s="4"/>
      <c r="P13902" s="4"/>
      <c r="V13902" s="4"/>
      <c r="W13902" s="4"/>
      <c r="AG13902" s="9"/>
      <c r="AT13902" s="4"/>
      <c r="AU13902" s="4"/>
      <c r="BA13902" s="4"/>
      <c r="BB13902" s="4"/>
    </row>
    <row r="13903" spans="15:54" x14ac:dyDescent="0.4">
      <c r="O13903" s="4"/>
      <c r="P13903" s="4"/>
      <c r="V13903" s="4"/>
      <c r="W13903" s="4"/>
      <c r="AG13903" s="9"/>
      <c r="AT13903" s="4"/>
      <c r="AU13903" s="4"/>
      <c r="BA13903" s="4"/>
      <c r="BB13903" s="4"/>
    </row>
    <row r="13904" spans="15:54" x14ac:dyDescent="0.4">
      <c r="O13904" s="4"/>
      <c r="P13904" s="4"/>
      <c r="V13904" s="4"/>
      <c r="W13904" s="4"/>
      <c r="AG13904" s="9"/>
      <c r="AT13904" s="4"/>
      <c r="AU13904" s="4"/>
      <c r="BA13904" s="4"/>
      <c r="BB13904" s="4"/>
    </row>
    <row r="13905" spans="15:54" x14ac:dyDescent="0.4">
      <c r="O13905" s="4"/>
      <c r="P13905" s="4"/>
      <c r="V13905" s="4"/>
      <c r="W13905" s="4"/>
      <c r="AG13905" s="9"/>
      <c r="AT13905" s="4"/>
      <c r="AU13905" s="4"/>
      <c r="BA13905" s="4"/>
      <c r="BB13905" s="4"/>
    </row>
    <row r="13906" spans="15:54" x14ac:dyDescent="0.4">
      <c r="O13906" s="4"/>
      <c r="P13906" s="4"/>
      <c r="V13906" s="4"/>
      <c r="W13906" s="4"/>
      <c r="AG13906" s="9"/>
      <c r="AT13906" s="4"/>
      <c r="AU13906" s="4"/>
      <c r="BA13906" s="4"/>
      <c r="BB13906" s="4"/>
    </row>
    <row r="13907" spans="15:54" x14ac:dyDescent="0.4">
      <c r="O13907" s="4"/>
      <c r="P13907" s="4"/>
      <c r="V13907" s="4"/>
      <c r="W13907" s="4"/>
      <c r="AG13907" s="9"/>
      <c r="AT13907" s="4"/>
      <c r="AU13907" s="4"/>
      <c r="BA13907" s="4"/>
      <c r="BB13907" s="4"/>
    </row>
    <row r="13908" spans="15:54" x14ac:dyDescent="0.4">
      <c r="O13908" s="4"/>
      <c r="P13908" s="4"/>
      <c r="V13908" s="4"/>
      <c r="W13908" s="4"/>
      <c r="AG13908" s="9"/>
      <c r="AT13908" s="4"/>
      <c r="AU13908" s="4"/>
      <c r="BA13908" s="4"/>
      <c r="BB13908" s="4"/>
    </row>
    <row r="13909" spans="15:54" x14ac:dyDescent="0.4">
      <c r="O13909" s="4"/>
      <c r="P13909" s="4"/>
      <c r="V13909" s="4"/>
      <c r="W13909" s="4"/>
      <c r="AG13909" s="9"/>
      <c r="AT13909" s="4"/>
      <c r="AU13909" s="4"/>
      <c r="BA13909" s="4"/>
      <c r="BB13909" s="4"/>
    </row>
    <row r="13910" spans="15:54" x14ac:dyDescent="0.4">
      <c r="O13910" s="4"/>
      <c r="P13910" s="4"/>
      <c r="V13910" s="4"/>
      <c r="W13910" s="4"/>
      <c r="AG13910" s="9"/>
      <c r="AT13910" s="4"/>
      <c r="AU13910" s="4"/>
      <c r="BA13910" s="4"/>
      <c r="BB13910" s="4"/>
    </row>
    <row r="13911" spans="15:54" x14ac:dyDescent="0.4">
      <c r="O13911" s="4"/>
      <c r="P13911" s="4"/>
      <c r="V13911" s="4"/>
      <c r="W13911" s="4"/>
      <c r="AG13911" s="9"/>
      <c r="AT13911" s="4"/>
      <c r="AU13911" s="4"/>
      <c r="BA13911" s="4"/>
      <c r="BB13911" s="4"/>
    </row>
    <row r="13912" spans="15:54" x14ac:dyDescent="0.4">
      <c r="O13912" s="4"/>
      <c r="P13912" s="4"/>
      <c r="V13912" s="4"/>
      <c r="W13912" s="4"/>
      <c r="AG13912" s="9"/>
      <c r="AT13912" s="4"/>
      <c r="AU13912" s="4"/>
      <c r="BA13912" s="4"/>
      <c r="BB13912" s="4"/>
    </row>
    <row r="13913" spans="15:54" x14ac:dyDescent="0.4">
      <c r="O13913" s="4"/>
      <c r="P13913" s="4"/>
      <c r="V13913" s="4"/>
      <c r="W13913" s="4"/>
      <c r="AG13913" s="9"/>
      <c r="AT13913" s="4"/>
      <c r="AU13913" s="4"/>
      <c r="BA13913" s="4"/>
      <c r="BB13913" s="4"/>
    </row>
    <row r="13914" spans="15:54" x14ac:dyDescent="0.4">
      <c r="O13914" s="4"/>
      <c r="P13914" s="4"/>
      <c r="V13914" s="4"/>
      <c r="W13914" s="4"/>
      <c r="AG13914" s="9"/>
      <c r="AT13914" s="4"/>
      <c r="AU13914" s="4"/>
      <c r="BA13914" s="4"/>
      <c r="BB13914" s="4"/>
    </row>
    <row r="13915" spans="15:54" x14ac:dyDescent="0.4">
      <c r="O13915" s="4"/>
      <c r="P13915" s="4"/>
      <c r="V13915" s="4"/>
      <c r="W13915" s="4"/>
      <c r="AG13915" s="9"/>
      <c r="AT13915" s="4"/>
      <c r="AU13915" s="4"/>
      <c r="BA13915" s="4"/>
      <c r="BB13915" s="4"/>
    </row>
    <row r="13916" spans="15:54" x14ac:dyDescent="0.4">
      <c r="O13916" s="4"/>
      <c r="P13916" s="4"/>
      <c r="V13916" s="4"/>
      <c r="W13916" s="4"/>
      <c r="AG13916" s="9"/>
      <c r="AT13916" s="4"/>
      <c r="AU13916" s="4"/>
      <c r="BA13916" s="4"/>
      <c r="BB13916" s="4"/>
    </row>
    <row r="13917" spans="15:54" x14ac:dyDescent="0.4">
      <c r="O13917" s="4"/>
      <c r="P13917" s="4"/>
      <c r="V13917" s="4"/>
      <c r="W13917" s="4"/>
      <c r="AG13917" s="9"/>
      <c r="AT13917" s="4"/>
      <c r="AU13917" s="4"/>
      <c r="BA13917" s="4"/>
      <c r="BB13917" s="4"/>
    </row>
    <row r="13918" spans="15:54" x14ac:dyDescent="0.4">
      <c r="O13918" s="4"/>
      <c r="P13918" s="4"/>
      <c r="V13918" s="4"/>
      <c r="W13918" s="4"/>
      <c r="AG13918" s="9"/>
      <c r="AT13918" s="4"/>
      <c r="AU13918" s="4"/>
      <c r="BA13918" s="4"/>
      <c r="BB13918" s="4"/>
    </row>
    <row r="13919" spans="15:54" x14ac:dyDescent="0.4">
      <c r="O13919" s="4"/>
      <c r="P13919" s="4"/>
      <c r="V13919" s="4"/>
      <c r="W13919" s="4"/>
      <c r="AG13919" s="9"/>
      <c r="AT13919" s="4"/>
      <c r="AU13919" s="4"/>
      <c r="BA13919" s="4"/>
      <c r="BB13919" s="4"/>
    </row>
    <row r="13920" spans="15:54" x14ac:dyDescent="0.4">
      <c r="O13920" s="4"/>
      <c r="P13920" s="4"/>
      <c r="V13920" s="4"/>
      <c r="W13920" s="4"/>
      <c r="AG13920" s="9"/>
      <c r="AT13920" s="4"/>
      <c r="AU13920" s="4"/>
      <c r="BA13920" s="4"/>
      <c r="BB13920" s="4"/>
    </row>
    <row r="13921" spans="15:54" x14ac:dyDescent="0.4">
      <c r="O13921" s="4"/>
      <c r="P13921" s="4"/>
      <c r="V13921" s="4"/>
      <c r="W13921" s="4"/>
      <c r="AG13921" s="9"/>
      <c r="AT13921" s="4"/>
      <c r="AU13921" s="4"/>
      <c r="BA13921" s="4"/>
      <c r="BB13921" s="4"/>
    </row>
    <row r="13922" spans="15:54" x14ac:dyDescent="0.4">
      <c r="O13922" s="4"/>
      <c r="P13922" s="4"/>
      <c r="V13922" s="4"/>
      <c r="W13922" s="4"/>
      <c r="AG13922" s="9"/>
      <c r="AT13922" s="4"/>
      <c r="AU13922" s="4"/>
      <c r="BA13922" s="4"/>
      <c r="BB13922" s="4"/>
    </row>
    <row r="13923" spans="15:54" x14ac:dyDescent="0.4">
      <c r="O13923" s="4"/>
      <c r="P13923" s="4"/>
      <c r="V13923" s="4"/>
      <c r="W13923" s="4"/>
      <c r="AG13923" s="9"/>
      <c r="AT13923" s="4"/>
      <c r="AU13923" s="4"/>
      <c r="BA13923" s="4"/>
      <c r="BB13923" s="4"/>
    </row>
    <row r="13924" spans="15:54" x14ac:dyDescent="0.4">
      <c r="O13924" s="4"/>
      <c r="P13924" s="4"/>
      <c r="V13924" s="4"/>
      <c r="W13924" s="4"/>
      <c r="AG13924" s="9"/>
      <c r="AT13924" s="4"/>
      <c r="AU13924" s="4"/>
      <c r="BA13924" s="4"/>
      <c r="BB13924" s="4"/>
    </row>
    <row r="13925" spans="15:54" x14ac:dyDescent="0.4">
      <c r="O13925" s="4"/>
      <c r="P13925" s="4"/>
      <c r="V13925" s="4"/>
      <c r="W13925" s="4"/>
      <c r="AG13925" s="9"/>
      <c r="AT13925" s="4"/>
      <c r="AU13925" s="4"/>
      <c r="BA13925" s="4"/>
      <c r="BB13925" s="4"/>
    </row>
    <row r="13926" spans="15:54" x14ac:dyDescent="0.4">
      <c r="O13926" s="4"/>
      <c r="P13926" s="4"/>
      <c r="V13926" s="4"/>
      <c r="W13926" s="4"/>
      <c r="AG13926" s="9"/>
      <c r="AT13926" s="4"/>
      <c r="AU13926" s="4"/>
      <c r="BA13926" s="4"/>
      <c r="BB13926" s="4"/>
    </row>
    <row r="13927" spans="15:54" x14ac:dyDescent="0.4">
      <c r="O13927" s="4"/>
      <c r="P13927" s="4"/>
      <c r="V13927" s="4"/>
      <c r="W13927" s="4"/>
      <c r="AG13927" s="9"/>
      <c r="AT13927" s="4"/>
      <c r="AU13927" s="4"/>
      <c r="BA13927" s="4"/>
      <c r="BB13927" s="4"/>
    </row>
    <row r="13928" spans="15:54" x14ac:dyDescent="0.4">
      <c r="O13928" s="4"/>
      <c r="P13928" s="4"/>
      <c r="V13928" s="4"/>
      <c r="W13928" s="4"/>
      <c r="AG13928" s="9"/>
      <c r="AT13928" s="4"/>
      <c r="AU13928" s="4"/>
      <c r="BA13928" s="4"/>
      <c r="BB13928" s="4"/>
    </row>
    <row r="13929" spans="15:54" x14ac:dyDescent="0.4">
      <c r="O13929" s="4"/>
      <c r="P13929" s="4"/>
      <c r="V13929" s="4"/>
      <c r="W13929" s="4"/>
      <c r="AG13929" s="9"/>
      <c r="AT13929" s="4"/>
      <c r="AU13929" s="4"/>
      <c r="BA13929" s="4"/>
      <c r="BB13929" s="4"/>
    </row>
    <row r="13930" spans="15:54" x14ac:dyDescent="0.4">
      <c r="O13930" s="4"/>
      <c r="P13930" s="4"/>
      <c r="V13930" s="4"/>
      <c r="W13930" s="4"/>
      <c r="AG13930" s="9"/>
      <c r="AT13930" s="4"/>
      <c r="AU13930" s="4"/>
      <c r="BA13930" s="4"/>
      <c r="BB13930" s="4"/>
    </row>
    <row r="13931" spans="15:54" x14ac:dyDescent="0.4">
      <c r="O13931" s="4"/>
      <c r="P13931" s="4"/>
      <c r="V13931" s="4"/>
      <c r="W13931" s="4"/>
      <c r="AG13931" s="9"/>
      <c r="AT13931" s="4"/>
      <c r="AU13931" s="4"/>
      <c r="BA13931" s="4"/>
      <c r="BB13931" s="4"/>
    </row>
    <row r="13932" spans="15:54" x14ac:dyDescent="0.4">
      <c r="O13932" s="4"/>
      <c r="P13932" s="4"/>
      <c r="V13932" s="4"/>
      <c r="W13932" s="4"/>
      <c r="AG13932" s="9"/>
      <c r="AT13932" s="4"/>
      <c r="AU13932" s="4"/>
      <c r="BA13932" s="4"/>
      <c r="BB13932" s="4"/>
    </row>
    <row r="13933" spans="15:54" x14ac:dyDescent="0.4">
      <c r="O13933" s="4"/>
      <c r="P13933" s="4"/>
      <c r="V13933" s="4"/>
      <c r="W13933" s="4"/>
      <c r="AG13933" s="9"/>
      <c r="AT13933" s="4"/>
      <c r="AU13933" s="4"/>
      <c r="BA13933" s="4"/>
      <c r="BB13933" s="4"/>
    </row>
    <row r="13934" spans="15:54" x14ac:dyDescent="0.4">
      <c r="O13934" s="4"/>
      <c r="P13934" s="4"/>
      <c r="V13934" s="4"/>
      <c r="W13934" s="4"/>
      <c r="AG13934" s="9"/>
      <c r="AT13934" s="4"/>
      <c r="AU13934" s="4"/>
      <c r="BA13934" s="4"/>
      <c r="BB13934" s="4"/>
    </row>
    <row r="13935" spans="15:54" x14ac:dyDescent="0.4">
      <c r="O13935" s="4"/>
      <c r="P13935" s="4"/>
      <c r="V13935" s="4"/>
      <c r="W13935" s="4"/>
      <c r="AG13935" s="9"/>
      <c r="AT13935" s="4"/>
      <c r="AU13935" s="4"/>
      <c r="BA13935" s="4"/>
      <c r="BB13935" s="4"/>
    </row>
    <row r="13936" spans="15:54" x14ac:dyDescent="0.4">
      <c r="O13936" s="4"/>
      <c r="P13936" s="4"/>
      <c r="V13936" s="4"/>
      <c r="W13936" s="4"/>
      <c r="AG13936" s="9"/>
      <c r="AT13936" s="4"/>
      <c r="AU13936" s="4"/>
      <c r="BA13936" s="4"/>
      <c r="BB13936" s="4"/>
    </row>
    <row r="13937" spans="15:54" x14ac:dyDescent="0.4">
      <c r="O13937" s="4"/>
      <c r="P13937" s="4"/>
      <c r="V13937" s="4"/>
      <c r="W13937" s="4"/>
      <c r="AG13937" s="9"/>
      <c r="AT13937" s="4"/>
      <c r="AU13937" s="4"/>
      <c r="BA13937" s="4"/>
      <c r="BB13937" s="4"/>
    </row>
    <row r="13938" spans="15:54" x14ac:dyDescent="0.4">
      <c r="O13938" s="4"/>
      <c r="P13938" s="4"/>
      <c r="V13938" s="4"/>
      <c r="W13938" s="4"/>
      <c r="AG13938" s="9"/>
      <c r="AT13938" s="4"/>
      <c r="AU13938" s="4"/>
      <c r="BA13938" s="4"/>
      <c r="BB13938" s="4"/>
    </row>
    <row r="13939" spans="15:54" x14ac:dyDescent="0.4">
      <c r="O13939" s="4"/>
      <c r="P13939" s="4"/>
      <c r="V13939" s="4"/>
      <c r="W13939" s="4"/>
      <c r="AG13939" s="9"/>
      <c r="AT13939" s="4"/>
      <c r="AU13939" s="4"/>
      <c r="BA13939" s="4"/>
      <c r="BB13939" s="4"/>
    </row>
    <row r="13940" spans="15:54" x14ac:dyDescent="0.4">
      <c r="O13940" s="4"/>
      <c r="P13940" s="4"/>
      <c r="V13940" s="4"/>
      <c r="W13940" s="4"/>
      <c r="AG13940" s="9"/>
      <c r="AT13940" s="4"/>
      <c r="AU13940" s="4"/>
      <c r="BA13940" s="4"/>
      <c r="BB13940" s="4"/>
    </row>
    <row r="13941" spans="15:54" x14ac:dyDescent="0.4">
      <c r="O13941" s="4"/>
      <c r="P13941" s="4"/>
      <c r="V13941" s="4"/>
      <c r="W13941" s="4"/>
      <c r="AG13941" s="9"/>
      <c r="AT13941" s="4"/>
      <c r="AU13941" s="4"/>
      <c r="BA13941" s="4"/>
      <c r="BB13941" s="4"/>
    </row>
    <row r="13942" spans="15:54" x14ac:dyDescent="0.4">
      <c r="O13942" s="4"/>
      <c r="P13942" s="4"/>
      <c r="V13942" s="4"/>
      <c r="W13942" s="4"/>
      <c r="AG13942" s="9"/>
      <c r="AT13942" s="4"/>
      <c r="AU13942" s="4"/>
      <c r="BA13942" s="4"/>
      <c r="BB13942" s="4"/>
    </row>
    <row r="13943" spans="15:54" x14ac:dyDescent="0.4">
      <c r="O13943" s="4"/>
      <c r="P13943" s="4"/>
      <c r="V13943" s="4"/>
      <c r="W13943" s="4"/>
      <c r="AG13943" s="9"/>
      <c r="AT13943" s="4"/>
      <c r="AU13943" s="4"/>
      <c r="BA13943" s="4"/>
      <c r="BB13943" s="4"/>
    </row>
    <row r="13944" spans="15:54" x14ac:dyDescent="0.4">
      <c r="O13944" s="4"/>
      <c r="P13944" s="4"/>
      <c r="V13944" s="4"/>
      <c r="W13944" s="4"/>
      <c r="AG13944" s="9"/>
      <c r="AT13944" s="4"/>
      <c r="AU13944" s="4"/>
      <c r="BA13944" s="4"/>
      <c r="BB13944" s="4"/>
    </row>
    <row r="13945" spans="15:54" x14ac:dyDescent="0.4">
      <c r="O13945" s="4"/>
      <c r="P13945" s="4"/>
      <c r="V13945" s="4"/>
      <c r="W13945" s="4"/>
      <c r="AG13945" s="9"/>
      <c r="AT13945" s="4"/>
      <c r="AU13945" s="4"/>
      <c r="BA13945" s="4"/>
      <c r="BB13945" s="4"/>
    </row>
    <row r="13946" spans="15:54" x14ac:dyDescent="0.4">
      <c r="O13946" s="4"/>
      <c r="P13946" s="4"/>
      <c r="V13946" s="4"/>
      <c r="W13946" s="4"/>
      <c r="AG13946" s="9"/>
      <c r="AT13946" s="4"/>
      <c r="AU13946" s="4"/>
      <c r="BA13946" s="4"/>
      <c r="BB13946" s="4"/>
    </row>
    <row r="13947" spans="15:54" x14ac:dyDescent="0.4">
      <c r="O13947" s="4"/>
      <c r="P13947" s="4"/>
      <c r="V13947" s="4"/>
      <c r="W13947" s="4"/>
      <c r="AG13947" s="9"/>
      <c r="AT13947" s="4"/>
      <c r="AU13947" s="4"/>
      <c r="BA13947" s="4"/>
      <c r="BB13947" s="4"/>
    </row>
    <row r="13948" spans="15:54" x14ac:dyDescent="0.4">
      <c r="O13948" s="4"/>
      <c r="P13948" s="4"/>
      <c r="V13948" s="4"/>
      <c r="W13948" s="4"/>
      <c r="AG13948" s="9"/>
      <c r="AT13948" s="4"/>
      <c r="AU13948" s="4"/>
      <c r="BA13948" s="4"/>
      <c r="BB13948" s="4"/>
    </row>
    <row r="13949" spans="15:54" x14ac:dyDescent="0.4">
      <c r="O13949" s="4"/>
      <c r="P13949" s="4"/>
      <c r="V13949" s="4"/>
      <c r="W13949" s="4"/>
      <c r="AG13949" s="9"/>
      <c r="AT13949" s="4"/>
      <c r="AU13949" s="4"/>
      <c r="BA13949" s="4"/>
      <c r="BB13949" s="4"/>
    </row>
    <row r="13950" spans="15:54" x14ac:dyDescent="0.4">
      <c r="O13950" s="4"/>
      <c r="P13950" s="4"/>
      <c r="V13950" s="4"/>
      <c r="W13950" s="4"/>
      <c r="AG13950" s="9"/>
      <c r="AT13950" s="4"/>
      <c r="AU13950" s="4"/>
      <c r="BA13950" s="4"/>
      <c r="BB13950" s="4"/>
    </row>
    <row r="13951" spans="15:54" x14ac:dyDescent="0.4">
      <c r="O13951" s="4"/>
      <c r="P13951" s="4"/>
      <c r="V13951" s="4"/>
      <c r="W13951" s="4"/>
      <c r="AG13951" s="9"/>
      <c r="AT13951" s="4"/>
      <c r="AU13951" s="4"/>
      <c r="BA13951" s="4"/>
      <c r="BB13951" s="4"/>
    </row>
    <row r="13952" spans="15:54" x14ac:dyDescent="0.4">
      <c r="O13952" s="4"/>
      <c r="P13952" s="4"/>
      <c r="V13952" s="4"/>
      <c r="W13952" s="4"/>
      <c r="AG13952" s="9"/>
      <c r="AT13952" s="4"/>
      <c r="AU13952" s="4"/>
      <c r="BA13952" s="4"/>
      <c r="BB13952" s="4"/>
    </row>
    <row r="13953" spans="15:54" x14ac:dyDescent="0.4">
      <c r="O13953" s="4"/>
      <c r="P13953" s="4"/>
      <c r="V13953" s="4"/>
      <c r="W13953" s="4"/>
      <c r="AG13953" s="9"/>
      <c r="AT13953" s="4"/>
      <c r="AU13953" s="4"/>
      <c r="BA13953" s="4"/>
      <c r="BB13953" s="4"/>
    </row>
    <row r="13954" spans="15:54" x14ac:dyDescent="0.4">
      <c r="O13954" s="4"/>
      <c r="P13954" s="4"/>
      <c r="V13954" s="4"/>
      <c r="W13954" s="4"/>
      <c r="AG13954" s="9"/>
      <c r="AT13954" s="4"/>
      <c r="AU13954" s="4"/>
      <c r="BA13954" s="4"/>
      <c r="BB13954" s="4"/>
    </row>
    <row r="13955" spans="15:54" x14ac:dyDescent="0.4">
      <c r="O13955" s="4"/>
      <c r="P13955" s="4"/>
      <c r="V13955" s="4"/>
      <c r="W13955" s="4"/>
      <c r="AG13955" s="9"/>
      <c r="AT13955" s="4"/>
      <c r="AU13955" s="4"/>
      <c r="BA13955" s="4"/>
      <c r="BB13955" s="4"/>
    </row>
    <row r="13956" spans="15:54" x14ac:dyDescent="0.4">
      <c r="O13956" s="4"/>
      <c r="P13956" s="4"/>
      <c r="V13956" s="4"/>
      <c r="W13956" s="4"/>
      <c r="AG13956" s="9"/>
      <c r="AT13956" s="4"/>
      <c r="AU13956" s="4"/>
      <c r="BA13956" s="4"/>
      <c r="BB13956" s="4"/>
    </row>
    <row r="13957" spans="15:54" x14ac:dyDescent="0.4">
      <c r="O13957" s="4"/>
      <c r="P13957" s="4"/>
      <c r="V13957" s="4"/>
      <c r="W13957" s="4"/>
      <c r="AG13957" s="9"/>
      <c r="AT13957" s="4"/>
      <c r="AU13957" s="4"/>
      <c r="BA13957" s="4"/>
      <c r="BB13957" s="4"/>
    </row>
    <row r="13958" spans="15:54" x14ac:dyDescent="0.4">
      <c r="O13958" s="4"/>
      <c r="P13958" s="4"/>
      <c r="V13958" s="4"/>
      <c r="W13958" s="4"/>
      <c r="AT13958" s="4"/>
      <c r="AU13958" s="4"/>
      <c r="BA13958" s="4"/>
      <c r="BB13958" s="4"/>
    </row>
    <row r="13959" spans="15:54" x14ac:dyDescent="0.4">
      <c r="O13959" s="4"/>
      <c r="P13959" s="4"/>
      <c r="V13959" s="4"/>
      <c r="W13959" s="4"/>
      <c r="AG13959" s="9"/>
      <c r="AT13959" s="4"/>
      <c r="AU13959" s="4"/>
      <c r="BA13959" s="4"/>
      <c r="BB13959" s="4"/>
    </row>
    <row r="13960" spans="15:54" x14ac:dyDescent="0.4">
      <c r="O13960" s="4"/>
      <c r="P13960" s="4"/>
      <c r="V13960" s="4"/>
      <c r="W13960" s="4"/>
      <c r="AG13960" s="9"/>
      <c r="AT13960" s="4"/>
      <c r="AU13960" s="4"/>
      <c r="BA13960" s="4"/>
      <c r="BB13960" s="4"/>
    </row>
    <row r="13961" spans="15:54" x14ac:dyDescent="0.4">
      <c r="O13961" s="4"/>
      <c r="P13961" s="4"/>
      <c r="V13961" s="4"/>
      <c r="W13961" s="4"/>
      <c r="AG13961" s="9"/>
      <c r="AT13961" s="4"/>
      <c r="AU13961" s="4"/>
      <c r="BA13961" s="4"/>
      <c r="BB13961" s="4"/>
    </row>
    <row r="13962" spans="15:54" x14ac:dyDescent="0.4">
      <c r="O13962" s="4"/>
      <c r="P13962" s="4"/>
      <c r="V13962" s="4"/>
      <c r="W13962" s="4"/>
      <c r="AG13962" s="9"/>
      <c r="AT13962" s="4"/>
      <c r="AU13962" s="4"/>
      <c r="BA13962" s="4"/>
      <c r="BB13962" s="4"/>
    </row>
    <row r="13963" spans="15:54" x14ac:dyDescent="0.4">
      <c r="O13963" s="4"/>
      <c r="P13963" s="4"/>
      <c r="V13963" s="4"/>
      <c r="W13963" s="4"/>
      <c r="AG13963" s="9"/>
      <c r="AT13963" s="4"/>
      <c r="AU13963" s="4"/>
      <c r="BA13963" s="4"/>
      <c r="BB13963" s="4"/>
    </row>
    <row r="13964" spans="15:54" x14ac:dyDescent="0.4">
      <c r="O13964" s="4"/>
      <c r="P13964" s="4"/>
      <c r="V13964" s="4"/>
      <c r="W13964" s="4"/>
      <c r="AG13964" s="9"/>
      <c r="AT13964" s="4"/>
      <c r="AU13964" s="4"/>
      <c r="BA13964" s="4"/>
      <c r="BB13964" s="4"/>
    </row>
    <row r="13965" spans="15:54" x14ac:dyDescent="0.4">
      <c r="O13965" s="4"/>
      <c r="P13965" s="4"/>
      <c r="V13965" s="4"/>
      <c r="W13965" s="4"/>
      <c r="AG13965" s="9"/>
      <c r="AT13965" s="4"/>
      <c r="AU13965" s="4"/>
      <c r="BA13965" s="4"/>
      <c r="BB13965" s="4"/>
    </row>
    <row r="13966" spans="15:54" x14ac:dyDescent="0.4">
      <c r="O13966" s="4"/>
      <c r="P13966" s="4"/>
      <c r="V13966" s="4"/>
      <c r="W13966" s="4"/>
      <c r="AG13966" s="9"/>
      <c r="AT13966" s="4"/>
      <c r="AU13966" s="4"/>
      <c r="BA13966" s="4"/>
      <c r="BB13966" s="4"/>
    </row>
    <row r="13967" spans="15:54" x14ac:dyDescent="0.4">
      <c r="O13967" s="4"/>
      <c r="P13967" s="4"/>
      <c r="V13967" s="4"/>
      <c r="W13967" s="4"/>
      <c r="AG13967" s="9"/>
      <c r="AT13967" s="4"/>
      <c r="AU13967" s="4"/>
      <c r="BA13967" s="4"/>
      <c r="BB13967" s="4"/>
    </row>
    <row r="13968" spans="15:54" x14ac:dyDescent="0.4">
      <c r="O13968" s="4"/>
      <c r="P13968" s="4"/>
      <c r="V13968" s="4"/>
      <c r="W13968" s="4"/>
      <c r="AG13968" s="9"/>
      <c r="AT13968" s="4"/>
      <c r="AU13968" s="4"/>
      <c r="BA13968" s="4"/>
      <c r="BB13968" s="4"/>
    </row>
    <row r="13969" spans="15:54" x14ac:dyDescent="0.4">
      <c r="O13969" s="4"/>
      <c r="P13969" s="4"/>
      <c r="V13969" s="4"/>
      <c r="W13969" s="4"/>
      <c r="AG13969" s="9"/>
      <c r="AT13969" s="4"/>
      <c r="AU13969" s="4"/>
      <c r="BA13969" s="4"/>
      <c r="BB13969" s="4"/>
    </row>
    <row r="13970" spans="15:54" x14ac:dyDescent="0.4">
      <c r="O13970" s="4"/>
      <c r="P13970" s="4"/>
      <c r="V13970" s="4"/>
      <c r="W13970" s="4"/>
      <c r="AG13970" s="9"/>
      <c r="AT13970" s="4"/>
      <c r="AU13970" s="4"/>
      <c r="BA13970" s="4"/>
      <c r="BB13970" s="4"/>
    </row>
    <row r="13971" spans="15:54" x14ac:dyDescent="0.4">
      <c r="O13971" s="4"/>
      <c r="P13971" s="4"/>
      <c r="V13971" s="4"/>
      <c r="W13971" s="4"/>
      <c r="AG13971" s="9"/>
      <c r="AT13971" s="4"/>
      <c r="AU13971" s="4"/>
      <c r="BA13971" s="4"/>
      <c r="BB13971" s="4"/>
    </row>
    <row r="13972" spans="15:54" x14ac:dyDescent="0.4">
      <c r="O13972" s="4"/>
      <c r="P13972" s="4"/>
      <c r="V13972" s="4"/>
      <c r="W13972" s="4"/>
      <c r="AG13972" s="9"/>
      <c r="AT13972" s="4"/>
      <c r="AU13972" s="4"/>
      <c r="BA13972" s="4"/>
      <c r="BB13972" s="4"/>
    </row>
    <row r="13973" spans="15:54" x14ac:dyDescent="0.4">
      <c r="O13973" s="4"/>
      <c r="P13973" s="4"/>
      <c r="V13973" s="4"/>
      <c r="W13973" s="4"/>
      <c r="AG13973" s="9"/>
      <c r="AT13973" s="4"/>
      <c r="AU13973" s="4"/>
      <c r="BA13973" s="4"/>
      <c r="BB13973" s="4"/>
    </row>
    <row r="13974" spans="15:54" x14ac:dyDescent="0.4">
      <c r="O13974" s="4"/>
      <c r="P13974" s="4"/>
      <c r="V13974" s="4"/>
      <c r="W13974" s="4"/>
      <c r="AG13974" s="9"/>
      <c r="AT13974" s="4"/>
      <c r="AU13974" s="4"/>
      <c r="BA13974" s="4"/>
      <c r="BB13974" s="4"/>
    </row>
    <row r="13975" spans="15:54" x14ac:dyDescent="0.4">
      <c r="O13975" s="4"/>
      <c r="P13975" s="4"/>
      <c r="V13975" s="4"/>
      <c r="W13975" s="4"/>
      <c r="AG13975" s="9"/>
      <c r="AT13975" s="4"/>
      <c r="AU13975" s="4"/>
      <c r="BA13975" s="4"/>
      <c r="BB13975" s="4"/>
    </row>
    <row r="13976" spans="15:54" x14ac:dyDescent="0.4">
      <c r="O13976" s="4"/>
      <c r="P13976" s="4"/>
      <c r="V13976" s="4"/>
      <c r="W13976" s="4"/>
      <c r="AG13976" s="9"/>
      <c r="AT13976" s="4"/>
      <c r="AU13976" s="4"/>
      <c r="BA13976" s="4"/>
      <c r="BB13976" s="4"/>
    </row>
    <row r="13977" spans="15:54" x14ac:dyDescent="0.4">
      <c r="O13977" s="4"/>
      <c r="P13977" s="4"/>
      <c r="V13977" s="4"/>
      <c r="W13977" s="4"/>
      <c r="AG13977" s="9"/>
      <c r="AT13977" s="4"/>
      <c r="AU13977" s="4"/>
      <c r="BA13977" s="4"/>
      <c r="BB13977" s="4"/>
    </row>
    <row r="13978" spans="15:54" x14ac:dyDescent="0.4">
      <c r="O13978" s="4"/>
      <c r="P13978" s="4"/>
      <c r="V13978" s="4"/>
      <c r="W13978" s="4"/>
      <c r="AT13978" s="4"/>
      <c r="AU13978" s="4"/>
      <c r="BA13978" s="4"/>
      <c r="BB13978" s="4"/>
    </row>
    <row r="13979" spans="15:54" x14ac:dyDescent="0.4">
      <c r="O13979" s="4"/>
      <c r="P13979" s="4"/>
      <c r="V13979" s="4"/>
      <c r="W13979" s="4"/>
      <c r="AG13979" s="9"/>
      <c r="AT13979" s="4"/>
      <c r="AU13979" s="4"/>
      <c r="BA13979" s="4"/>
      <c r="BB13979" s="4"/>
    </row>
    <row r="13980" spans="15:54" x14ac:dyDescent="0.4">
      <c r="O13980" s="4"/>
      <c r="P13980" s="4"/>
      <c r="V13980" s="4"/>
      <c r="W13980" s="4"/>
      <c r="AG13980" s="9"/>
      <c r="AT13980" s="4"/>
      <c r="AU13980" s="4"/>
      <c r="BA13980" s="4"/>
      <c r="BB13980" s="4"/>
    </row>
    <row r="13981" spans="15:54" x14ac:dyDescent="0.4">
      <c r="O13981" s="4"/>
      <c r="P13981" s="4"/>
      <c r="V13981" s="4"/>
      <c r="W13981" s="4"/>
      <c r="AG13981" s="9"/>
      <c r="AT13981" s="4"/>
      <c r="AU13981" s="4"/>
      <c r="BA13981" s="4"/>
      <c r="BB13981" s="4"/>
    </row>
    <row r="13982" spans="15:54" x14ac:dyDescent="0.4">
      <c r="O13982" s="4"/>
      <c r="P13982" s="4"/>
      <c r="V13982" s="4"/>
      <c r="W13982" s="4"/>
      <c r="AG13982" s="9"/>
      <c r="AT13982" s="4"/>
      <c r="AU13982" s="4"/>
      <c r="BA13982" s="4"/>
      <c r="BB13982" s="4"/>
    </row>
    <row r="13983" spans="15:54" x14ac:dyDescent="0.4">
      <c r="O13983" s="4"/>
      <c r="P13983" s="4"/>
      <c r="V13983" s="4"/>
      <c r="W13983" s="4"/>
      <c r="AG13983" s="9"/>
      <c r="AT13983" s="4"/>
      <c r="AU13983" s="4"/>
      <c r="BA13983" s="4"/>
      <c r="BB13983" s="4"/>
    </row>
    <row r="13984" spans="15:54" x14ac:dyDescent="0.4">
      <c r="O13984" s="4"/>
      <c r="P13984" s="4"/>
      <c r="V13984" s="4"/>
      <c r="W13984" s="4"/>
      <c r="AG13984" s="9"/>
      <c r="AT13984" s="4"/>
      <c r="AU13984" s="4"/>
      <c r="BA13984" s="4"/>
      <c r="BB13984" s="4"/>
    </row>
    <row r="13985" spans="15:54" x14ac:dyDescent="0.4">
      <c r="O13985" s="4"/>
      <c r="P13985" s="4"/>
      <c r="V13985" s="4"/>
      <c r="W13985" s="4"/>
      <c r="AG13985" s="9"/>
      <c r="AT13985" s="4"/>
      <c r="AU13985" s="4"/>
      <c r="BA13985" s="4"/>
      <c r="BB13985" s="4"/>
    </row>
    <row r="13986" spans="15:54" x14ac:dyDescent="0.4">
      <c r="O13986" s="4"/>
      <c r="P13986" s="4"/>
      <c r="V13986" s="4"/>
      <c r="W13986" s="4"/>
      <c r="AG13986" s="9"/>
      <c r="AT13986" s="4"/>
      <c r="AU13986" s="4"/>
      <c r="BA13986" s="4"/>
      <c r="BB13986" s="4"/>
    </row>
    <row r="13987" spans="15:54" x14ac:dyDescent="0.4">
      <c r="O13987" s="4"/>
      <c r="P13987" s="4"/>
      <c r="V13987" s="4"/>
      <c r="W13987" s="4"/>
      <c r="AG13987" s="9"/>
      <c r="AT13987" s="4"/>
      <c r="AU13987" s="4"/>
      <c r="BA13987" s="4"/>
      <c r="BB13987" s="4"/>
    </row>
    <row r="13988" spans="15:54" x14ac:dyDescent="0.4">
      <c r="O13988" s="4"/>
      <c r="P13988" s="4"/>
      <c r="V13988" s="4"/>
      <c r="W13988" s="4"/>
      <c r="AG13988" s="9"/>
      <c r="AT13988" s="4"/>
      <c r="AU13988" s="4"/>
      <c r="BA13988" s="4"/>
      <c r="BB13988" s="4"/>
    </row>
    <row r="13989" spans="15:54" x14ac:dyDescent="0.4">
      <c r="O13989" s="4"/>
      <c r="P13989" s="4"/>
      <c r="V13989" s="4"/>
      <c r="W13989" s="4"/>
      <c r="AG13989" s="9"/>
      <c r="AT13989" s="4"/>
      <c r="AU13989" s="4"/>
      <c r="BA13989" s="4"/>
      <c r="BB13989" s="4"/>
    </row>
    <row r="13990" spans="15:54" x14ac:dyDescent="0.4">
      <c r="O13990" s="4"/>
      <c r="P13990" s="4"/>
      <c r="V13990" s="4"/>
      <c r="W13990" s="4"/>
      <c r="AG13990" s="9"/>
      <c r="AT13990" s="4"/>
      <c r="AU13990" s="4"/>
      <c r="BA13990" s="4"/>
      <c r="BB13990" s="4"/>
    </row>
    <row r="13991" spans="15:54" x14ac:dyDescent="0.4">
      <c r="O13991" s="4"/>
      <c r="P13991" s="4"/>
      <c r="V13991" s="4"/>
      <c r="W13991" s="4"/>
      <c r="AG13991" s="9"/>
      <c r="AT13991" s="4"/>
      <c r="AU13991" s="4"/>
      <c r="BA13991" s="4"/>
      <c r="BB13991" s="4"/>
    </row>
    <row r="13992" spans="15:54" x14ac:dyDescent="0.4">
      <c r="O13992" s="4"/>
      <c r="P13992" s="4"/>
      <c r="V13992" s="4"/>
      <c r="W13992" s="4"/>
      <c r="AG13992" s="9"/>
      <c r="AT13992" s="4"/>
      <c r="AU13992" s="4"/>
      <c r="BA13992" s="4"/>
      <c r="BB13992" s="4"/>
    </row>
    <row r="13993" spans="15:54" x14ac:dyDescent="0.4">
      <c r="O13993" s="4"/>
      <c r="P13993" s="4"/>
      <c r="V13993" s="4"/>
      <c r="W13993" s="4"/>
      <c r="AG13993" s="9"/>
      <c r="AT13993" s="4"/>
      <c r="AU13993" s="4"/>
      <c r="BA13993" s="4"/>
      <c r="BB13993" s="4"/>
    </row>
    <row r="13994" spans="15:54" x14ac:dyDescent="0.4">
      <c r="O13994" s="4"/>
      <c r="P13994" s="4"/>
      <c r="V13994" s="4"/>
      <c r="W13994" s="4"/>
      <c r="AG13994" s="9"/>
      <c r="AT13994" s="4"/>
      <c r="AU13994" s="4"/>
      <c r="BA13994" s="4"/>
      <c r="BB13994" s="4"/>
    </row>
    <row r="13995" spans="15:54" x14ac:dyDescent="0.4">
      <c r="O13995" s="4"/>
      <c r="P13995" s="4"/>
      <c r="V13995" s="4"/>
      <c r="W13995" s="4"/>
      <c r="AG13995" s="9"/>
      <c r="AT13995" s="4"/>
      <c r="AU13995" s="4"/>
      <c r="BA13995" s="4"/>
      <c r="BB13995" s="4"/>
    </row>
    <row r="13996" spans="15:54" x14ac:dyDescent="0.4">
      <c r="O13996" s="4"/>
      <c r="P13996" s="4"/>
      <c r="V13996" s="4"/>
      <c r="W13996" s="4"/>
      <c r="AG13996" s="9"/>
      <c r="AT13996" s="4"/>
      <c r="AU13996" s="4"/>
      <c r="BA13996" s="4"/>
      <c r="BB13996" s="4"/>
    </row>
    <row r="13997" spans="15:54" x14ac:dyDescent="0.4">
      <c r="O13997" s="4"/>
      <c r="P13997" s="4"/>
      <c r="V13997" s="4"/>
      <c r="W13997" s="4"/>
      <c r="AG13997" s="9"/>
      <c r="AT13997" s="4"/>
      <c r="AU13997" s="4"/>
      <c r="BA13997" s="4"/>
      <c r="BB13997" s="4"/>
    </row>
    <row r="13998" spans="15:54" x14ac:dyDescent="0.4">
      <c r="O13998" s="4"/>
      <c r="P13998" s="4"/>
      <c r="V13998" s="4"/>
      <c r="W13998" s="4"/>
      <c r="AG13998" s="9"/>
      <c r="AT13998" s="4"/>
      <c r="AU13998" s="4"/>
      <c r="BA13998" s="4"/>
      <c r="BB13998" s="4"/>
    </row>
    <row r="13999" spans="15:54" x14ac:dyDescent="0.4">
      <c r="O13999" s="4"/>
      <c r="P13999" s="4"/>
      <c r="V13999" s="4"/>
      <c r="W13999" s="4"/>
      <c r="AG13999" s="9"/>
      <c r="AT13999" s="4"/>
      <c r="AU13999" s="4"/>
      <c r="BA13999" s="4"/>
      <c r="BB13999" s="4"/>
    </row>
    <row r="14000" spans="15:54" x14ac:dyDescent="0.4">
      <c r="O14000" s="4"/>
      <c r="P14000" s="4"/>
      <c r="V14000" s="4"/>
      <c r="W14000" s="4"/>
      <c r="AG14000" s="9"/>
      <c r="AT14000" s="4"/>
      <c r="AU14000" s="4"/>
      <c r="BA14000" s="4"/>
      <c r="BB14000" s="4"/>
    </row>
    <row r="14001" spans="15:54" x14ac:dyDescent="0.4">
      <c r="O14001" s="4"/>
      <c r="P14001" s="4"/>
      <c r="V14001" s="4"/>
      <c r="W14001" s="4"/>
      <c r="AG14001" s="9"/>
      <c r="AT14001" s="4"/>
      <c r="AU14001" s="4"/>
      <c r="BA14001" s="4"/>
      <c r="BB14001" s="4"/>
    </row>
    <row r="14002" spans="15:54" x14ac:dyDescent="0.4">
      <c r="O14002" s="4"/>
      <c r="P14002" s="4"/>
      <c r="V14002" s="4"/>
      <c r="W14002" s="4"/>
      <c r="AG14002" s="9"/>
      <c r="AT14002" s="4"/>
      <c r="AU14002" s="4"/>
      <c r="BA14002" s="4"/>
      <c r="BB14002" s="4"/>
    </row>
    <row r="14003" spans="15:54" x14ac:dyDescent="0.4">
      <c r="O14003" s="4"/>
      <c r="P14003" s="4"/>
      <c r="V14003" s="4"/>
      <c r="W14003" s="4"/>
      <c r="AG14003" s="9"/>
      <c r="AT14003" s="4"/>
      <c r="AU14003" s="4"/>
      <c r="BA14003" s="4"/>
      <c r="BB14003" s="4"/>
    </row>
    <row r="14004" spans="15:54" x14ac:dyDescent="0.4">
      <c r="O14004" s="4"/>
      <c r="P14004" s="4"/>
      <c r="V14004" s="4"/>
      <c r="W14004" s="4"/>
      <c r="AG14004" s="9"/>
      <c r="AT14004" s="4"/>
      <c r="AU14004" s="4"/>
      <c r="BA14004" s="4"/>
      <c r="BB14004" s="4"/>
    </row>
    <row r="14005" spans="15:54" x14ac:dyDescent="0.4">
      <c r="O14005" s="4"/>
      <c r="P14005" s="4"/>
      <c r="V14005" s="4"/>
      <c r="W14005" s="4"/>
      <c r="AG14005" s="9"/>
      <c r="AT14005" s="4"/>
      <c r="AU14005" s="4"/>
      <c r="BA14005" s="4"/>
      <c r="BB14005" s="4"/>
    </row>
    <row r="14006" spans="15:54" x14ac:dyDescent="0.4">
      <c r="O14006" s="4"/>
      <c r="P14006" s="4"/>
      <c r="V14006" s="4"/>
      <c r="W14006" s="4"/>
      <c r="AG14006" s="9"/>
      <c r="AT14006" s="4"/>
      <c r="AU14006" s="4"/>
      <c r="BA14006" s="4"/>
      <c r="BB14006" s="4"/>
    </row>
    <row r="14007" spans="15:54" x14ac:dyDescent="0.4">
      <c r="O14007" s="4"/>
      <c r="P14007" s="4"/>
      <c r="V14007" s="4"/>
      <c r="W14007" s="4"/>
      <c r="AG14007" s="9"/>
      <c r="AT14007" s="4"/>
      <c r="AU14007" s="4"/>
      <c r="BA14007" s="4"/>
      <c r="BB14007" s="4"/>
    </row>
    <row r="14008" spans="15:54" x14ac:dyDescent="0.4">
      <c r="O14008" s="4"/>
      <c r="P14008" s="4"/>
      <c r="V14008" s="4"/>
      <c r="W14008" s="4"/>
      <c r="AG14008" s="9"/>
      <c r="AT14008" s="4"/>
      <c r="AU14008" s="4"/>
      <c r="BA14008" s="4"/>
      <c r="BB14008" s="4"/>
    </row>
    <row r="14009" spans="15:54" x14ac:dyDescent="0.4">
      <c r="O14009" s="4"/>
      <c r="P14009" s="4"/>
      <c r="V14009" s="4"/>
      <c r="W14009" s="4"/>
      <c r="AG14009" s="9"/>
      <c r="AT14009" s="4"/>
      <c r="AU14009" s="4"/>
      <c r="BA14009" s="4"/>
      <c r="BB14009" s="4"/>
    </row>
    <row r="14010" spans="15:54" x14ac:dyDescent="0.4">
      <c r="O14010" s="4"/>
      <c r="P14010" s="4"/>
      <c r="V14010" s="4"/>
      <c r="W14010" s="4"/>
      <c r="AG14010" s="9"/>
      <c r="AT14010" s="4"/>
      <c r="AU14010" s="4"/>
      <c r="BA14010" s="4"/>
      <c r="BB14010" s="4"/>
    </row>
    <row r="14011" spans="15:54" x14ac:dyDescent="0.4">
      <c r="O14011" s="4"/>
      <c r="P14011" s="4"/>
      <c r="V14011" s="4"/>
      <c r="W14011" s="4"/>
      <c r="AG14011" s="9"/>
      <c r="AT14011" s="4"/>
      <c r="AU14011" s="4"/>
      <c r="BA14011" s="4"/>
      <c r="BB14011" s="4"/>
    </row>
    <row r="14012" spans="15:54" x14ac:dyDescent="0.4">
      <c r="O14012" s="4"/>
      <c r="P14012" s="4"/>
      <c r="V14012" s="4"/>
      <c r="W14012" s="4"/>
      <c r="AG14012" s="9"/>
      <c r="AT14012" s="4"/>
      <c r="AU14012" s="4"/>
      <c r="BA14012" s="4"/>
      <c r="BB14012" s="4"/>
    </row>
    <row r="14013" spans="15:54" x14ac:dyDescent="0.4">
      <c r="O14013" s="4"/>
      <c r="P14013" s="4"/>
      <c r="V14013" s="4"/>
      <c r="W14013" s="4"/>
      <c r="AG14013" s="9"/>
      <c r="AT14013" s="4"/>
      <c r="AU14013" s="4"/>
      <c r="BA14013" s="4"/>
      <c r="BB14013" s="4"/>
    </row>
    <row r="14014" spans="15:54" x14ac:dyDescent="0.4">
      <c r="O14014" s="4"/>
      <c r="P14014" s="4"/>
      <c r="V14014" s="4"/>
      <c r="W14014" s="4"/>
      <c r="AG14014" s="9"/>
      <c r="AT14014" s="4"/>
      <c r="AU14014" s="4"/>
      <c r="BA14014" s="4"/>
      <c r="BB14014" s="4"/>
    </row>
    <row r="14015" spans="15:54" x14ac:dyDescent="0.4">
      <c r="O14015" s="4"/>
      <c r="P14015" s="4"/>
      <c r="V14015" s="4"/>
      <c r="W14015" s="4"/>
      <c r="AG14015" s="9"/>
      <c r="AT14015" s="4"/>
      <c r="AU14015" s="4"/>
      <c r="BA14015" s="4"/>
      <c r="BB14015" s="4"/>
    </row>
    <row r="14016" spans="15:54" x14ac:dyDescent="0.4">
      <c r="O14016" s="4"/>
      <c r="P14016" s="4"/>
      <c r="V14016" s="4"/>
      <c r="W14016" s="4"/>
      <c r="AG14016" s="9"/>
      <c r="AT14016" s="4"/>
      <c r="AU14016" s="4"/>
      <c r="BA14016" s="4"/>
      <c r="BB14016" s="4"/>
    </row>
    <row r="14017" spans="15:54" x14ac:dyDescent="0.4">
      <c r="O14017" s="4"/>
      <c r="P14017" s="4"/>
      <c r="V14017" s="4"/>
      <c r="W14017" s="4"/>
      <c r="AG14017" s="9"/>
      <c r="AT14017" s="4"/>
      <c r="AU14017" s="4"/>
      <c r="BA14017" s="4"/>
      <c r="BB14017" s="4"/>
    </row>
    <row r="14018" spans="15:54" x14ac:dyDescent="0.4">
      <c r="O14018" s="4"/>
      <c r="P14018" s="4"/>
      <c r="V14018" s="4"/>
      <c r="W14018" s="4"/>
      <c r="AG14018" s="9"/>
      <c r="AT14018" s="4"/>
      <c r="AU14018" s="4"/>
      <c r="BA14018" s="4"/>
      <c r="BB14018" s="4"/>
    </row>
    <row r="14019" spans="15:54" x14ac:dyDescent="0.4">
      <c r="O14019" s="4"/>
      <c r="P14019" s="4"/>
      <c r="V14019" s="4"/>
      <c r="W14019" s="4"/>
      <c r="AG14019" s="9"/>
      <c r="AT14019" s="4"/>
      <c r="AU14019" s="4"/>
      <c r="BA14019" s="4"/>
      <c r="BB14019" s="4"/>
    </row>
    <row r="14020" spans="15:54" x14ac:dyDescent="0.4">
      <c r="O14020" s="4"/>
      <c r="P14020" s="4"/>
      <c r="V14020" s="4"/>
      <c r="W14020" s="4"/>
      <c r="AG14020" s="9"/>
      <c r="AT14020" s="4"/>
      <c r="AU14020" s="4"/>
      <c r="BA14020" s="4"/>
      <c r="BB14020" s="4"/>
    </row>
    <row r="14021" spans="15:54" x14ac:dyDescent="0.4">
      <c r="O14021" s="4"/>
      <c r="P14021" s="4"/>
      <c r="V14021" s="4"/>
      <c r="W14021" s="4"/>
      <c r="AG14021" s="9"/>
      <c r="AT14021" s="4"/>
      <c r="AU14021" s="4"/>
      <c r="BA14021" s="4"/>
      <c r="BB14021" s="4"/>
    </row>
    <row r="14022" spans="15:54" x14ac:dyDescent="0.4">
      <c r="O14022" s="4"/>
      <c r="P14022" s="4"/>
      <c r="V14022" s="4"/>
      <c r="W14022" s="4"/>
      <c r="AG14022" s="9"/>
      <c r="AT14022" s="4"/>
      <c r="AU14022" s="4"/>
      <c r="BA14022" s="4"/>
      <c r="BB14022" s="4"/>
    </row>
    <row r="14023" spans="15:54" x14ac:dyDescent="0.4">
      <c r="O14023" s="4"/>
      <c r="P14023" s="4"/>
      <c r="V14023" s="4"/>
      <c r="W14023" s="4"/>
      <c r="AG14023" s="9"/>
      <c r="AT14023" s="4"/>
      <c r="AU14023" s="4"/>
      <c r="BA14023" s="4"/>
      <c r="BB14023" s="4"/>
    </row>
    <row r="14024" spans="15:54" x14ac:dyDescent="0.4">
      <c r="O14024" s="4"/>
      <c r="P14024" s="4"/>
      <c r="V14024" s="4"/>
      <c r="W14024" s="4"/>
      <c r="AG14024" s="9"/>
      <c r="AT14024" s="4"/>
      <c r="AU14024" s="4"/>
      <c r="BA14024" s="4"/>
      <c r="BB14024" s="4"/>
    </row>
    <row r="14025" spans="15:54" x14ac:dyDescent="0.4">
      <c r="O14025" s="4"/>
      <c r="P14025" s="4"/>
      <c r="V14025" s="4"/>
      <c r="W14025" s="4"/>
      <c r="AG14025" s="9"/>
      <c r="AT14025" s="4"/>
      <c r="AU14025" s="4"/>
      <c r="BA14025" s="4"/>
      <c r="BB14025" s="4"/>
    </row>
    <row r="14026" spans="15:54" x14ac:dyDescent="0.4">
      <c r="O14026" s="4"/>
      <c r="P14026" s="4"/>
      <c r="V14026" s="4"/>
      <c r="W14026" s="4"/>
      <c r="AG14026" s="9"/>
      <c r="AT14026" s="4"/>
      <c r="AU14026" s="4"/>
      <c r="BA14026" s="4"/>
      <c r="BB14026" s="4"/>
    </row>
    <row r="14027" spans="15:54" x14ac:dyDescent="0.4">
      <c r="O14027" s="4"/>
      <c r="P14027" s="4"/>
      <c r="V14027" s="4"/>
      <c r="W14027" s="4"/>
      <c r="AG14027" s="9"/>
      <c r="AT14027" s="4"/>
      <c r="AU14027" s="4"/>
      <c r="BA14027" s="4"/>
      <c r="BB14027" s="4"/>
    </row>
    <row r="14028" spans="15:54" x14ac:dyDescent="0.4">
      <c r="O14028" s="4"/>
      <c r="P14028" s="4"/>
      <c r="V14028" s="4"/>
      <c r="W14028" s="4"/>
      <c r="AG14028" s="9"/>
      <c r="AT14028" s="4"/>
      <c r="AU14028" s="4"/>
      <c r="BA14028" s="4"/>
      <c r="BB14028" s="4"/>
    </row>
    <row r="14029" spans="15:54" x14ac:dyDescent="0.4">
      <c r="O14029" s="4"/>
      <c r="P14029" s="4"/>
      <c r="V14029" s="4"/>
      <c r="W14029" s="4"/>
      <c r="AG14029" s="9"/>
      <c r="AT14029" s="4"/>
      <c r="AU14029" s="4"/>
      <c r="BA14029" s="4"/>
      <c r="BB14029" s="4"/>
    </row>
    <row r="14030" spans="15:54" x14ac:dyDescent="0.4">
      <c r="O14030" s="4"/>
      <c r="P14030" s="4"/>
      <c r="V14030" s="4"/>
      <c r="W14030" s="4"/>
      <c r="AG14030" s="9"/>
      <c r="AT14030" s="4"/>
      <c r="AU14030" s="4"/>
      <c r="BA14030" s="4"/>
      <c r="BB14030" s="4"/>
    </row>
    <row r="14031" spans="15:54" x14ac:dyDescent="0.4">
      <c r="O14031" s="4"/>
      <c r="P14031" s="4"/>
      <c r="V14031" s="4"/>
      <c r="W14031" s="4"/>
      <c r="AG14031" s="9"/>
      <c r="AT14031" s="4"/>
      <c r="AU14031" s="4"/>
      <c r="BA14031" s="4"/>
      <c r="BB14031" s="4"/>
    </row>
    <row r="14032" spans="15:54" x14ac:dyDescent="0.4">
      <c r="O14032" s="4"/>
      <c r="P14032" s="4"/>
      <c r="V14032" s="4"/>
      <c r="W14032" s="4"/>
      <c r="AG14032" s="9"/>
      <c r="AT14032" s="4"/>
      <c r="AU14032" s="4"/>
      <c r="BA14032" s="4"/>
      <c r="BB14032" s="4"/>
    </row>
    <row r="14033" spans="15:54" x14ac:dyDescent="0.4">
      <c r="O14033" s="4"/>
      <c r="P14033" s="4"/>
      <c r="V14033" s="4"/>
      <c r="W14033" s="4"/>
      <c r="AG14033" s="9"/>
      <c r="AT14033" s="4"/>
      <c r="AU14033" s="4"/>
      <c r="BA14033" s="4"/>
      <c r="BB14033" s="4"/>
    </row>
    <row r="14034" spans="15:54" x14ac:dyDescent="0.4">
      <c r="O14034" s="4"/>
      <c r="P14034" s="4"/>
      <c r="V14034" s="4"/>
      <c r="W14034" s="4"/>
      <c r="AG14034" s="9"/>
      <c r="AT14034" s="4"/>
      <c r="AU14034" s="4"/>
      <c r="BA14034" s="4"/>
      <c r="BB14034" s="4"/>
    </row>
    <row r="14035" spans="15:54" x14ac:dyDescent="0.4">
      <c r="O14035" s="4"/>
      <c r="P14035" s="4"/>
      <c r="V14035" s="4"/>
      <c r="W14035" s="4"/>
      <c r="AG14035" s="9"/>
      <c r="AT14035" s="4"/>
      <c r="AU14035" s="4"/>
      <c r="BA14035" s="4"/>
      <c r="BB14035" s="4"/>
    </row>
    <row r="14036" spans="15:54" x14ac:dyDescent="0.4">
      <c r="O14036" s="4"/>
      <c r="P14036" s="4"/>
      <c r="V14036" s="4"/>
      <c r="W14036" s="4"/>
      <c r="AG14036" s="9"/>
      <c r="AT14036" s="4"/>
      <c r="AU14036" s="4"/>
      <c r="BA14036" s="4"/>
      <c r="BB14036" s="4"/>
    </row>
    <row r="14037" spans="15:54" x14ac:dyDescent="0.4">
      <c r="O14037" s="4"/>
      <c r="P14037" s="4"/>
      <c r="V14037" s="4"/>
      <c r="W14037" s="4"/>
      <c r="AG14037" s="9"/>
      <c r="AT14037" s="4"/>
      <c r="AU14037" s="4"/>
      <c r="BA14037" s="4"/>
      <c r="BB14037" s="4"/>
    </row>
    <row r="14038" spans="15:54" x14ac:dyDescent="0.4">
      <c r="O14038" s="4"/>
      <c r="P14038" s="4"/>
      <c r="V14038" s="4"/>
      <c r="W14038" s="4"/>
      <c r="AG14038" s="9"/>
      <c r="AT14038" s="4"/>
      <c r="AU14038" s="4"/>
      <c r="BA14038" s="4"/>
      <c r="BB14038" s="4"/>
    </row>
    <row r="14039" spans="15:54" x14ac:dyDescent="0.4">
      <c r="O14039" s="4"/>
      <c r="P14039" s="4"/>
      <c r="V14039" s="4"/>
      <c r="W14039" s="4"/>
      <c r="AT14039" s="4"/>
      <c r="AU14039" s="4"/>
      <c r="BA14039" s="4"/>
      <c r="BB14039" s="4"/>
    </row>
    <row r="14040" spans="15:54" x14ac:dyDescent="0.4">
      <c r="O14040" s="4"/>
      <c r="P14040" s="4"/>
      <c r="V14040" s="4"/>
      <c r="W14040" s="4"/>
      <c r="AG14040" s="9"/>
      <c r="AT14040" s="4"/>
      <c r="AU14040" s="4"/>
      <c r="BA14040" s="4"/>
      <c r="BB14040" s="4"/>
    </row>
    <row r="14041" spans="15:54" x14ac:dyDescent="0.4">
      <c r="O14041" s="4"/>
      <c r="P14041" s="4"/>
      <c r="V14041" s="4"/>
      <c r="W14041" s="4"/>
      <c r="AG14041" s="9"/>
      <c r="AT14041" s="4"/>
      <c r="AU14041" s="4"/>
      <c r="BA14041" s="4"/>
      <c r="BB14041" s="4"/>
    </row>
    <row r="14042" spans="15:54" x14ac:dyDescent="0.4">
      <c r="O14042" s="4"/>
      <c r="P14042" s="4"/>
      <c r="V14042" s="4"/>
      <c r="W14042" s="4"/>
      <c r="AG14042" s="9"/>
      <c r="AT14042" s="4"/>
      <c r="AU14042" s="4"/>
      <c r="BA14042" s="4"/>
      <c r="BB14042" s="4"/>
    </row>
    <row r="14043" spans="15:54" x14ac:dyDescent="0.4">
      <c r="O14043" s="4"/>
      <c r="P14043" s="4"/>
      <c r="V14043" s="4"/>
      <c r="W14043" s="4"/>
      <c r="AG14043" s="9"/>
      <c r="AT14043" s="4"/>
      <c r="AU14043" s="4"/>
      <c r="BA14043" s="4"/>
      <c r="BB14043" s="4"/>
    </row>
    <row r="14044" spans="15:54" x14ac:dyDescent="0.4">
      <c r="O14044" s="4"/>
      <c r="P14044" s="4"/>
      <c r="V14044" s="4"/>
      <c r="W14044" s="4"/>
      <c r="AG14044" s="9"/>
      <c r="AT14044" s="4"/>
      <c r="AU14044" s="4"/>
      <c r="BA14044" s="4"/>
      <c r="BB14044" s="4"/>
    </row>
    <row r="14045" spans="15:54" x14ac:dyDescent="0.4">
      <c r="O14045" s="4"/>
      <c r="P14045" s="4"/>
      <c r="V14045" s="4"/>
      <c r="W14045" s="4"/>
      <c r="AG14045" s="9"/>
      <c r="AT14045" s="4"/>
      <c r="AU14045" s="4"/>
      <c r="BA14045" s="4"/>
      <c r="BB14045" s="4"/>
    </row>
    <row r="14046" spans="15:54" x14ac:dyDescent="0.4">
      <c r="O14046" s="4"/>
      <c r="P14046" s="4"/>
      <c r="V14046" s="4"/>
      <c r="W14046" s="4"/>
      <c r="AG14046" s="9"/>
      <c r="AT14046" s="4"/>
      <c r="AU14046" s="4"/>
      <c r="BA14046" s="4"/>
      <c r="BB14046" s="4"/>
    </row>
    <row r="14047" spans="15:54" x14ac:dyDescent="0.4">
      <c r="O14047" s="4"/>
      <c r="P14047" s="4"/>
      <c r="V14047" s="4"/>
      <c r="W14047" s="4"/>
      <c r="AG14047" s="9"/>
      <c r="AT14047" s="4"/>
      <c r="AU14047" s="4"/>
      <c r="BA14047" s="4"/>
      <c r="BB14047" s="4"/>
    </row>
    <row r="14048" spans="15:54" x14ac:dyDescent="0.4">
      <c r="O14048" s="4"/>
      <c r="P14048" s="4"/>
      <c r="V14048" s="4"/>
      <c r="W14048" s="4"/>
      <c r="AG14048" s="9"/>
      <c r="AT14048" s="4"/>
      <c r="AU14048" s="4"/>
      <c r="BA14048" s="4"/>
      <c r="BB14048" s="4"/>
    </row>
    <row r="14049" spans="15:54" x14ac:dyDescent="0.4">
      <c r="O14049" s="4"/>
      <c r="P14049" s="4"/>
      <c r="V14049" s="4"/>
      <c r="W14049" s="4"/>
      <c r="AG14049" s="9"/>
      <c r="AT14049" s="4"/>
      <c r="AU14049" s="4"/>
      <c r="BA14049" s="4"/>
      <c r="BB14049" s="4"/>
    </row>
    <row r="14050" spans="15:54" x14ac:dyDescent="0.4">
      <c r="O14050" s="4"/>
      <c r="P14050" s="4"/>
      <c r="V14050" s="4"/>
      <c r="W14050" s="4"/>
      <c r="AG14050" s="9"/>
      <c r="AT14050" s="4"/>
      <c r="AU14050" s="4"/>
      <c r="BA14050" s="4"/>
      <c r="BB14050" s="4"/>
    </row>
    <row r="14051" spans="15:54" x14ac:dyDescent="0.4">
      <c r="O14051" s="4"/>
      <c r="P14051" s="4"/>
      <c r="V14051" s="4"/>
      <c r="W14051" s="4"/>
      <c r="AG14051" s="9"/>
      <c r="AT14051" s="4"/>
      <c r="AU14051" s="4"/>
      <c r="BA14051" s="4"/>
      <c r="BB14051" s="4"/>
    </row>
    <row r="14052" spans="15:54" x14ac:dyDescent="0.4">
      <c r="O14052" s="4"/>
      <c r="P14052" s="4"/>
      <c r="V14052" s="4"/>
      <c r="W14052" s="4"/>
      <c r="AG14052" s="9"/>
      <c r="AT14052" s="4"/>
      <c r="AU14052" s="4"/>
      <c r="BA14052" s="4"/>
      <c r="BB14052" s="4"/>
    </row>
    <row r="14053" spans="15:54" x14ac:dyDescent="0.4">
      <c r="O14053" s="4"/>
      <c r="P14053" s="4"/>
      <c r="V14053" s="4"/>
      <c r="W14053" s="4"/>
      <c r="AG14053" s="9"/>
      <c r="AT14053" s="4"/>
      <c r="AU14053" s="4"/>
      <c r="BA14053" s="4"/>
      <c r="BB14053" s="4"/>
    </row>
    <row r="14054" spans="15:54" x14ac:dyDescent="0.4">
      <c r="O14054" s="4"/>
      <c r="P14054" s="4"/>
      <c r="V14054" s="4"/>
      <c r="W14054" s="4"/>
      <c r="AG14054" s="9"/>
      <c r="AT14054" s="4"/>
      <c r="AU14054" s="4"/>
      <c r="BA14054" s="4"/>
      <c r="BB14054" s="4"/>
    </row>
    <row r="14055" spans="15:54" x14ac:dyDescent="0.4">
      <c r="O14055" s="4"/>
      <c r="P14055" s="4"/>
      <c r="V14055" s="4"/>
      <c r="W14055" s="4"/>
      <c r="AG14055" s="9"/>
      <c r="AT14055" s="4"/>
      <c r="AU14055" s="4"/>
      <c r="BA14055" s="4"/>
      <c r="BB14055" s="4"/>
    </row>
    <row r="14056" spans="15:54" x14ac:dyDescent="0.4">
      <c r="O14056" s="4"/>
      <c r="P14056" s="4"/>
      <c r="V14056" s="4"/>
      <c r="W14056" s="4"/>
      <c r="AG14056" s="9"/>
      <c r="AT14056" s="4"/>
      <c r="AU14056" s="4"/>
      <c r="BA14056" s="4"/>
      <c r="BB14056" s="4"/>
    </row>
    <row r="14057" spans="15:54" x14ac:dyDescent="0.4">
      <c r="O14057" s="4"/>
      <c r="P14057" s="4"/>
      <c r="V14057" s="4"/>
      <c r="W14057" s="4"/>
      <c r="AG14057" s="9"/>
      <c r="AT14057" s="4"/>
      <c r="AU14057" s="4"/>
      <c r="BA14057" s="4"/>
      <c r="BB14057" s="4"/>
    </row>
    <row r="14058" spans="15:54" x14ac:dyDescent="0.4">
      <c r="O14058" s="4"/>
      <c r="P14058" s="4"/>
      <c r="V14058" s="4"/>
      <c r="W14058" s="4"/>
      <c r="AG14058" s="9"/>
      <c r="AT14058" s="4"/>
      <c r="AU14058" s="4"/>
      <c r="BA14058" s="4"/>
      <c r="BB14058" s="4"/>
    </row>
    <row r="14059" spans="15:54" x14ac:dyDescent="0.4">
      <c r="O14059" s="4"/>
      <c r="P14059" s="4"/>
      <c r="V14059" s="4"/>
      <c r="W14059" s="4"/>
      <c r="AT14059" s="4"/>
      <c r="AU14059" s="4"/>
      <c r="BA14059" s="4"/>
      <c r="BB14059" s="4"/>
    </row>
    <row r="14060" spans="15:54" x14ac:dyDescent="0.4">
      <c r="O14060" s="4"/>
      <c r="P14060" s="4"/>
      <c r="V14060" s="4"/>
      <c r="W14060" s="4"/>
      <c r="AG14060" s="9"/>
      <c r="AT14060" s="4"/>
      <c r="AU14060" s="4"/>
      <c r="BA14060" s="4"/>
      <c r="BB14060" s="4"/>
    </row>
    <row r="14061" spans="15:54" x14ac:dyDescent="0.4">
      <c r="O14061" s="4"/>
      <c r="P14061" s="4"/>
      <c r="V14061" s="4"/>
      <c r="W14061" s="4"/>
      <c r="AG14061" s="9"/>
      <c r="AT14061" s="4"/>
      <c r="AU14061" s="4"/>
      <c r="BA14061" s="4"/>
      <c r="BB14061" s="4"/>
    </row>
    <row r="14062" spans="15:54" x14ac:dyDescent="0.4">
      <c r="O14062" s="4"/>
      <c r="P14062" s="4"/>
      <c r="V14062" s="4"/>
      <c r="W14062" s="4"/>
      <c r="AG14062" s="9"/>
      <c r="AT14062" s="4"/>
      <c r="AU14062" s="4"/>
      <c r="BA14062" s="4"/>
      <c r="BB14062" s="4"/>
    </row>
    <row r="14063" spans="15:54" x14ac:dyDescent="0.4">
      <c r="O14063" s="4"/>
      <c r="P14063" s="4"/>
      <c r="V14063" s="4"/>
      <c r="W14063" s="4"/>
      <c r="AG14063" s="9"/>
      <c r="AT14063" s="4"/>
      <c r="AU14063" s="4"/>
      <c r="BA14063" s="4"/>
      <c r="BB14063" s="4"/>
    </row>
    <row r="14064" spans="15:54" x14ac:dyDescent="0.4">
      <c r="O14064" s="4"/>
      <c r="P14064" s="4"/>
      <c r="V14064" s="4"/>
      <c r="W14064" s="4"/>
      <c r="AG14064" s="9"/>
      <c r="AT14064" s="4"/>
      <c r="AU14064" s="4"/>
      <c r="BA14064" s="4"/>
      <c r="BB14064" s="4"/>
    </row>
    <row r="14065" spans="15:54" x14ac:dyDescent="0.4">
      <c r="O14065" s="4"/>
      <c r="P14065" s="4"/>
      <c r="V14065" s="4"/>
      <c r="W14065" s="4"/>
      <c r="AG14065" s="9"/>
      <c r="AT14065" s="4"/>
      <c r="AU14065" s="4"/>
      <c r="BA14065" s="4"/>
      <c r="BB14065" s="4"/>
    </row>
    <row r="14066" spans="15:54" x14ac:dyDescent="0.4">
      <c r="O14066" s="4"/>
      <c r="P14066" s="4"/>
      <c r="V14066" s="4"/>
      <c r="W14066" s="4"/>
      <c r="AG14066" s="9"/>
      <c r="AT14066" s="4"/>
      <c r="AU14066" s="4"/>
      <c r="BA14066" s="4"/>
      <c r="BB14066" s="4"/>
    </row>
    <row r="14067" spans="15:54" x14ac:dyDescent="0.4">
      <c r="O14067" s="4"/>
      <c r="P14067" s="4"/>
      <c r="V14067" s="4"/>
      <c r="W14067" s="4"/>
      <c r="AG14067" s="9"/>
      <c r="AT14067" s="4"/>
      <c r="AU14067" s="4"/>
      <c r="BA14067" s="4"/>
      <c r="BB14067" s="4"/>
    </row>
    <row r="14068" spans="15:54" x14ac:dyDescent="0.4">
      <c r="O14068" s="4"/>
      <c r="P14068" s="4"/>
      <c r="V14068" s="4"/>
      <c r="W14068" s="4"/>
      <c r="AG14068" s="9"/>
      <c r="AT14068" s="4"/>
      <c r="AU14068" s="4"/>
      <c r="BA14068" s="4"/>
      <c r="BB14068" s="4"/>
    </row>
    <row r="14069" spans="15:54" x14ac:dyDescent="0.4">
      <c r="O14069" s="4"/>
      <c r="P14069" s="4"/>
      <c r="V14069" s="4"/>
      <c r="W14069" s="4"/>
      <c r="AG14069" s="9"/>
      <c r="AT14069" s="4"/>
      <c r="AU14069" s="4"/>
      <c r="BA14069" s="4"/>
      <c r="BB14069" s="4"/>
    </row>
    <row r="14070" spans="15:54" x14ac:dyDescent="0.4">
      <c r="O14070" s="4"/>
      <c r="P14070" s="4"/>
      <c r="V14070" s="4"/>
      <c r="W14070" s="4"/>
      <c r="AG14070" s="9"/>
      <c r="AT14070" s="4"/>
      <c r="AU14070" s="4"/>
      <c r="BA14070" s="4"/>
      <c r="BB14070" s="4"/>
    </row>
    <row r="14071" spans="15:54" x14ac:dyDescent="0.4">
      <c r="O14071" s="4"/>
      <c r="P14071" s="4"/>
      <c r="V14071" s="4"/>
      <c r="W14071" s="4"/>
      <c r="AG14071" s="9"/>
      <c r="AT14071" s="4"/>
      <c r="AU14071" s="4"/>
      <c r="BA14071" s="4"/>
      <c r="BB14071" s="4"/>
    </row>
    <row r="14072" spans="15:54" x14ac:dyDescent="0.4">
      <c r="O14072" s="4"/>
      <c r="P14072" s="4"/>
      <c r="V14072" s="4"/>
      <c r="W14072" s="4"/>
      <c r="AG14072" s="9"/>
      <c r="AT14072" s="4"/>
      <c r="AU14072" s="4"/>
      <c r="BA14072" s="4"/>
      <c r="BB14072" s="4"/>
    </row>
    <row r="14073" spans="15:54" x14ac:dyDescent="0.4">
      <c r="O14073" s="4"/>
      <c r="P14073" s="4"/>
      <c r="V14073" s="4"/>
      <c r="W14073" s="4"/>
      <c r="AG14073" s="9"/>
      <c r="AT14073" s="4"/>
      <c r="AU14073" s="4"/>
      <c r="BA14073" s="4"/>
      <c r="BB14073" s="4"/>
    </row>
    <row r="14074" spans="15:54" x14ac:dyDescent="0.4">
      <c r="O14074" s="4"/>
      <c r="P14074" s="4"/>
      <c r="V14074" s="4"/>
      <c r="W14074" s="4"/>
      <c r="AG14074" s="9"/>
      <c r="AT14074" s="4"/>
      <c r="AU14074" s="4"/>
      <c r="BA14074" s="4"/>
      <c r="BB14074" s="4"/>
    </row>
    <row r="14075" spans="15:54" x14ac:dyDescent="0.4">
      <c r="O14075" s="4"/>
      <c r="P14075" s="4"/>
      <c r="V14075" s="4"/>
      <c r="W14075" s="4"/>
      <c r="AG14075" s="9"/>
      <c r="AT14075" s="4"/>
      <c r="AU14075" s="4"/>
      <c r="BA14075" s="4"/>
      <c r="BB14075" s="4"/>
    </row>
    <row r="14076" spans="15:54" x14ac:dyDescent="0.4">
      <c r="O14076" s="4"/>
      <c r="P14076" s="4"/>
      <c r="V14076" s="4"/>
      <c r="W14076" s="4"/>
      <c r="AG14076" s="9"/>
      <c r="AT14076" s="4"/>
      <c r="AU14076" s="4"/>
      <c r="BA14076" s="4"/>
      <c r="BB14076" s="4"/>
    </row>
    <row r="14077" spans="15:54" x14ac:dyDescent="0.4">
      <c r="O14077" s="4"/>
      <c r="P14077" s="4"/>
      <c r="V14077" s="4"/>
      <c r="W14077" s="4"/>
      <c r="AG14077" s="9"/>
      <c r="AT14077" s="4"/>
      <c r="AU14077" s="4"/>
      <c r="BA14077" s="4"/>
      <c r="BB14077" s="4"/>
    </row>
    <row r="14078" spans="15:54" x14ac:dyDescent="0.4">
      <c r="O14078" s="4"/>
      <c r="P14078" s="4"/>
      <c r="V14078" s="4"/>
      <c r="W14078" s="4"/>
      <c r="AG14078" s="9"/>
      <c r="AT14078" s="4"/>
      <c r="AU14078" s="4"/>
      <c r="BA14078" s="4"/>
      <c r="BB14078" s="4"/>
    </row>
    <row r="14079" spans="15:54" x14ac:dyDescent="0.4">
      <c r="O14079" s="4"/>
      <c r="P14079" s="4"/>
      <c r="V14079" s="4"/>
      <c r="W14079" s="4"/>
      <c r="AG14079" s="9"/>
      <c r="AT14079" s="4"/>
      <c r="AU14079" s="4"/>
      <c r="BA14079" s="4"/>
      <c r="BB14079" s="4"/>
    </row>
    <row r="14080" spans="15:54" x14ac:dyDescent="0.4">
      <c r="O14080" s="4"/>
      <c r="P14080" s="4"/>
      <c r="V14080" s="4"/>
      <c r="W14080" s="4"/>
      <c r="AG14080" s="9"/>
      <c r="AT14080" s="4"/>
      <c r="AU14080" s="4"/>
      <c r="BA14080" s="4"/>
      <c r="BB14080" s="4"/>
    </row>
    <row r="14081" spans="15:54" x14ac:dyDescent="0.4">
      <c r="O14081" s="4"/>
      <c r="P14081" s="4"/>
      <c r="V14081" s="4"/>
      <c r="W14081" s="4"/>
      <c r="AG14081" s="9"/>
      <c r="AT14081" s="4"/>
      <c r="AU14081" s="4"/>
      <c r="BA14081" s="4"/>
      <c r="BB14081" s="4"/>
    </row>
    <row r="14082" spans="15:54" x14ac:dyDescent="0.4">
      <c r="O14082" s="4"/>
      <c r="P14082" s="4"/>
      <c r="V14082" s="4"/>
      <c r="W14082" s="4"/>
      <c r="AG14082" s="9"/>
      <c r="AT14082" s="4"/>
      <c r="AU14082" s="4"/>
      <c r="BA14082" s="4"/>
      <c r="BB14082" s="4"/>
    </row>
    <row r="14083" spans="15:54" x14ac:dyDescent="0.4">
      <c r="O14083" s="4"/>
      <c r="P14083" s="4"/>
      <c r="V14083" s="4"/>
      <c r="W14083" s="4"/>
      <c r="AG14083" s="9"/>
      <c r="AT14083" s="4"/>
      <c r="AU14083" s="4"/>
      <c r="BA14083" s="4"/>
      <c r="BB14083" s="4"/>
    </row>
    <row r="14084" spans="15:54" x14ac:dyDescent="0.4">
      <c r="O14084" s="4"/>
      <c r="P14084" s="4"/>
      <c r="V14084" s="4"/>
      <c r="W14084" s="4"/>
      <c r="AG14084" s="9"/>
      <c r="AT14084" s="4"/>
      <c r="AU14084" s="4"/>
      <c r="BA14084" s="4"/>
      <c r="BB14084" s="4"/>
    </row>
    <row r="14085" spans="15:54" x14ac:dyDescent="0.4">
      <c r="O14085" s="4"/>
      <c r="P14085" s="4"/>
      <c r="V14085" s="4"/>
      <c r="W14085" s="4"/>
      <c r="AG14085" s="9"/>
      <c r="AT14085" s="4"/>
      <c r="AU14085" s="4"/>
      <c r="BA14085" s="4"/>
      <c r="BB14085" s="4"/>
    </row>
    <row r="14086" spans="15:54" x14ac:dyDescent="0.4">
      <c r="O14086" s="4"/>
      <c r="P14086" s="4"/>
      <c r="V14086" s="4"/>
      <c r="W14086" s="4"/>
      <c r="AG14086" s="9"/>
      <c r="AT14086" s="4"/>
      <c r="AU14086" s="4"/>
      <c r="BA14086" s="4"/>
      <c r="BB14086" s="4"/>
    </row>
    <row r="14087" spans="15:54" x14ac:dyDescent="0.4">
      <c r="O14087" s="4"/>
      <c r="P14087" s="4"/>
      <c r="V14087" s="4"/>
      <c r="W14087" s="4"/>
      <c r="AG14087" s="9"/>
      <c r="AT14087" s="4"/>
      <c r="AU14087" s="4"/>
      <c r="BA14087" s="4"/>
      <c r="BB14087" s="4"/>
    </row>
    <row r="14088" spans="15:54" x14ac:dyDescent="0.4">
      <c r="O14088" s="4"/>
      <c r="P14088" s="4"/>
      <c r="V14088" s="4"/>
      <c r="W14088" s="4"/>
      <c r="AG14088" s="9"/>
      <c r="AT14088" s="4"/>
      <c r="AU14088" s="4"/>
      <c r="BA14088" s="4"/>
      <c r="BB14088" s="4"/>
    </row>
    <row r="14089" spans="15:54" x14ac:dyDescent="0.4">
      <c r="O14089" s="4"/>
      <c r="P14089" s="4"/>
      <c r="V14089" s="4"/>
      <c r="W14089" s="4"/>
      <c r="AG14089" s="9"/>
      <c r="AT14089" s="4"/>
      <c r="AU14089" s="4"/>
      <c r="BA14089" s="4"/>
      <c r="BB14089" s="4"/>
    </row>
    <row r="14090" spans="15:54" x14ac:dyDescent="0.4">
      <c r="O14090" s="4"/>
      <c r="P14090" s="4"/>
      <c r="V14090" s="4"/>
      <c r="W14090" s="4"/>
      <c r="AG14090" s="9"/>
      <c r="AT14090" s="4"/>
      <c r="AU14090" s="4"/>
      <c r="BA14090" s="4"/>
      <c r="BB14090" s="4"/>
    </row>
    <row r="14091" spans="15:54" x14ac:dyDescent="0.4">
      <c r="O14091" s="4"/>
      <c r="P14091" s="4"/>
      <c r="V14091" s="4"/>
      <c r="W14091" s="4"/>
      <c r="AG14091" s="9"/>
      <c r="AT14091" s="4"/>
      <c r="AU14091" s="4"/>
      <c r="BA14091" s="4"/>
      <c r="BB14091" s="4"/>
    </row>
    <row r="14092" spans="15:54" x14ac:dyDescent="0.4">
      <c r="O14092" s="4"/>
      <c r="P14092" s="4"/>
      <c r="V14092" s="4"/>
      <c r="W14092" s="4"/>
      <c r="AG14092" s="9"/>
      <c r="AT14092" s="4"/>
      <c r="AU14092" s="4"/>
      <c r="BA14092" s="4"/>
      <c r="BB14092" s="4"/>
    </row>
    <row r="14093" spans="15:54" x14ac:dyDescent="0.4">
      <c r="O14093" s="4"/>
      <c r="P14093" s="4"/>
      <c r="V14093" s="4"/>
      <c r="W14093" s="4"/>
      <c r="AG14093" s="9"/>
      <c r="AT14093" s="4"/>
      <c r="AU14093" s="4"/>
      <c r="BA14093" s="4"/>
      <c r="BB14093" s="4"/>
    </row>
    <row r="14094" spans="15:54" x14ac:dyDescent="0.4">
      <c r="O14094" s="4"/>
      <c r="P14094" s="4"/>
      <c r="V14094" s="4"/>
      <c r="W14094" s="4"/>
      <c r="AG14094" s="9"/>
      <c r="AT14094" s="4"/>
      <c r="AU14094" s="4"/>
      <c r="BA14094" s="4"/>
      <c r="BB14094" s="4"/>
    </row>
    <row r="14095" spans="15:54" x14ac:dyDescent="0.4">
      <c r="O14095" s="4"/>
      <c r="P14095" s="4"/>
      <c r="V14095" s="4"/>
      <c r="W14095" s="4"/>
      <c r="AG14095" s="9"/>
      <c r="AT14095" s="4"/>
      <c r="AU14095" s="4"/>
      <c r="BA14095" s="4"/>
      <c r="BB14095" s="4"/>
    </row>
    <row r="14096" spans="15:54" x14ac:dyDescent="0.4">
      <c r="O14096" s="4"/>
      <c r="P14096" s="4"/>
      <c r="V14096" s="4"/>
      <c r="W14096" s="4"/>
      <c r="AG14096" s="9"/>
      <c r="AT14096" s="4"/>
      <c r="AU14096" s="4"/>
      <c r="BA14096" s="4"/>
      <c r="BB14096" s="4"/>
    </row>
    <row r="14097" spans="15:54" x14ac:dyDescent="0.4">
      <c r="O14097" s="4"/>
      <c r="P14097" s="4"/>
      <c r="V14097" s="4"/>
      <c r="W14097" s="4"/>
      <c r="AG14097" s="9"/>
      <c r="AT14097" s="4"/>
      <c r="AU14097" s="4"/>
      <c r="BA14097" s="4"/>
      <c r="BB14097" s="4"/>
    </row>
    <row r="14098" spans="15:54" x14ac:dyDescent="0.4">
      <c r="O14098" s="4"/>
      <c r="P14098" s="4"/>
      <c r="V14098" s="4"/>
      <c r="W14098" s="4"/>
      <c r="AG14098" s="9"/>
      <c r="AT14098" s="4"/>
      <c r="AU14098" s="4"/>
      <c r="BA14098" s="4"/>
      <c r="BB14098" s="4"/>
    </row>
    <row r="14099" spans="15:54" x14ac:dyDescent="0.4">
      <c r="O14099" s="4"/>
      <c r="P14099" s="4"/>
      <c r="V14099" s="4"/>
      <c r="W14099" s="4"/>
      <c r="AG14099" s="9"/>
      <c r="AT14099" s="4"/>
      <c r="AU14099" s="4"/>
      <c r="BA14099" s="4"/>
      <c r="BB14099" s="4"/>
    </row>
    <row r="14100" spans="15:54" x14ac:dyDescent="0.4">
      <c r="O14100" s="4"/>
      <c r="P14100" s="4"/>
      <c r="V14100" s="4"/>
      <c r="W14100" s="4"/>
      <c r="AG14100" s="9"/>
      <c r="AT14100" s="4"/>
      <c r="AU14100" s="4"/>
      <c r="BA14100" s="4"/>
      <c r="BB14100" s="4"/>
    </row>
    <row r="14101" spans="15:54" x14ac:dyDescent="0.4">
      <c r="O14101" s="4"/>
      <c r="P14101" s="4"/>
      <c r="V14101" s="4"/>
      <c r="W14101" s="4"/>
      <c r="AG14101" s="9"/>
      <c r="AT14101" s="4"/>
      <c r="AU14101" s="4"/>
      <c r="BA14101" s="4"/>
      <c r="BB14101" s="4"/>
    </row>
    <row r="14102" spans="15:54" x14ac:dyDescent="0.4">
      <c r="O14102" s="4"/>
      <c r="P14102" s="4"/>
      <c r="V14102" s="4"/>
      <c r="W14102" s="4"/>
      <c r="AG14102" s="9"/>
      <c r="AT14102" s="4"/>
      <c r="AU14102" s="4"/>
      <c r="BA14102" s="4"/>
      <c r="BB14102" s="4"/>
    </row>
    <row r="14103" spans="15:54" x14ac:dyDescent="0.4">
      <c r="O14103" s="4"/>
      <c r="P14103" s="4"/>
      <c r="V14103" s="4"/>
      <c r="W14103" s="4"/>
      <c r="AG14103" s="9"/>
      <c r="AT14103" s="4"/>
      <c r="AU14103" s="4"/>
      <c r="BA14103" s="4"/>
      <c r="BB14103" s="4"/>
    </row>
    <row r="14104" spans="15:54" x14ac:dyDescent="0.4">
      <c r="O14104" s="4"/>
      <c r="P14104" s="4"/>
      <c r="V14104" s="4"/>
      <c r="W14104" s="4"/>
      <c r="AG14104" s="9"/>
      <c r="AT14104" s="4"/>
      <c r="AU14104" s="4"/>
      <c r="BA14104" s="4"/>
      <c r="BB14104" s="4"/>
    </row>
    <row r="14105" spans="15:54" x14ac:dyDescent="0.4">
      <c r="O14105" s="4"/>
      <c r="P14105" s="4"/>
      <c r="V14105" s="4"/>
      <c r="W14105" s="4"/>
      <c r="AG14105" s="9"/>
      <c r="AT14105" s="4"/>
      <c r="AU14105" s="4"/>
      <c r="BA14105" s="4"/>
      <c r="BB14105" s="4"/>
    </row>
    <row r="14106" spans="15:54" x14ac:dyDescent="0.4">
      <c r="O14106" s="4"/>
      <c r="P14106" s="4"/>
      <c r="V14106" s="4"/>
      <c r="W14106" s="4"/>
      <c r="AG14106" s="9"/>
      <c r="AT14106" s="4"/>
      <c r="AU14106" s="4"/>
      <c r="BA14106" s="4"/>
      <c r="BB14106" s="4"/>
    </row>
    <row r="14107" spans="15:54" x14ac:dyDescent="0.4">
      <c r="O14107" s="4"/>
      <c r="P14107" s="4"/>
      <c r="V14107" s="4"/>
      <c r="W14107" s="4"/>
      <c r="AG14107" s="9"/>
      <c r="AT14107" s="4"/>
      <c r="AU14107" s="4"/>
      <c r="BA14107" s="4"/>
      <c r="BB14107" s="4"/>
    </row>
    <row r="14108" spans="15:54" x14ac:dyDescent="0.4">
      <c r="O14108" s="4"/>
      <c r="P14108" s="4"/>
      <c r="V14108" s="4"/>
      <c r="W14108" s="4"/>
      <c r="AG14108" s="9"/>
      <c r="AT14108" s="4"/>
      <c r="AU14108" s="4"/>
      <c r="BA14108" s="4"/>
      <c r="BB14108" s="4"/>
    </row>
    <row r="14109" spans="15:54" x14ac:dyDescent="0.4">
      <c r="O14109" s="4"/>
      <c r="P14109" s="4"/>
      <c r="V14109" s="4"/>
      <c r="W14109" s="4"/>
      <c r="AG14109" s="9"/>
      <c r="AT14109" s="4"/>
      <c r="AU14109" s="4"/>
      <c r="BA14109" s="4"/>
      <c r="BB14109" s="4"/>
    </row>
    <row r="14110" spans="15:54" x14ac:dyDescent="0.4">
      <c r="O14110" s="4"/>
      <c r="P14110" s="4"/>
      <c r="V14110" s="4"/>
      <c r="W14110" s="4"/>
      <c r="AG14110" s="9"/>
      <c r="AT14110" s="4"/>
      <c r="AU14110" s="4"/>
      <c r="BA14110" s="4"/>
      <c r="BB14110" s="4"/>
    </row>
    <row r="14111" spans="15:54" x14ac:dyDescent="0.4">
      <c r="O14111" s="4"/>
      <c r="P14111" s="4"/>
      <c r="V14111" s="4"/>
      <c r="W14111" s="4"/>
      <c r="AG14111" s="9"/>
      <c r="AT14111" s="4"/>
      <c r="AU14111" s="4"/>
      <c r="BA14111" s="4"/>
      <c r="BB14111" s="4"/>
    </row>
    <row r="14112" spans="15:54" x14ac:dyDescent="0.4">
      <c r="O14112" s="4"/>
      <c r="P14112" s="4"/>
      <c r="V14112" s="4"/>
      <c r="W14112" s="4"/>
      <c r="AG14112" s="9"/>
      <c r="AT14112" s="4"/>
      <c r="AU14112" s="4"/>
      <c r="BA14112" s="4"/>
      <c r="BB14112" s="4"/>
    </row>
    <row r="14113" spans="15:54" x14ac:dyDescent="0.4">
      <c r="O14113" s="4"/>
      <c r="P14113" s="4"/>
      <c r="V14113" s="4"/>
      <c r="W14113" s="4"/>
      <c r="AG14113" s="9"/>
      <c r="AT14113" s="4"/>
      <c r="AU14113" s="4"/>
      <c r="BA14113" s="4"/>
      <c r="BB14113" s="4"/>
    </row>
    <row r="14114" spans="15:54" x14ac:dyDescent="0.4">
      <c r="O14114" s="4"/>
      <c r="P14114" s="4"/>
      <c r="V14114" s="4"/>
      <c r="W14114" s="4"/>
      <c r="AG14114" s="9"/>
      <c r="AT14114" s="4"/>
      <c r="AU14114" s="4"/>
      <c r="BA14114" s="4"/>
      <c r="BB14114" s="4"/>
    </row>
    <row r="14115" spans="15:54" x14ac:dyDescent="0.4">
      <c r="O14115" s="4"/>
      <c r="P14115" s="4"/>
      <c r="V14115" s="4"/>
      <c r="W14115" s="4"/>
      <c r="AG14115" s="9"/>
      <c r="AT14115" s="4"/>
      <c r="AU14115" s="4"/>
      <c r="BA14115" s="4"/>
      <c r="BB14115" s="4"/>
    </row>
    <row r="14116" spans="15:54" x14ac:dyDescent="0.4">
      <c r="O14116" s="4"/>
      <c r="P14116" s="4"/>
      <c r="V14116" s="4"/>
      <c r="W14116" s="4"/>
      <c r="AG14116" s="9"/>
      <c r="AT14116" s="4"/>
      <c r="AU14116" s="4"/>
      <c r="BA14116" s="4"/>
      <c r="BB14116" s="4"/>
    </row>
    <row r="14117" spans="15:54" x14ac:dyDescent="0.4">
      <c r="O14117" s="4"/>
      <c r="P14117" s="4"/>
      <c r="V14117" s="4"/>
      <c r="W14117" s="4"/>
      <c r="AG14117" s="9"/>
      <c r="AT14117" s="4"/>
      <c r="AU14117" s="4"/>
      <c r="BA14117" s="4"/>
      <c r="BB14117" s="4"/>
    </row>
    <row r="14118" spans="15:54" x14ac:dyDescent="0.4">
      <c r="O14118" s="4"/>
      <c r="P14118" s="4"/>
      <c r="V14118" s="4"/>
      <c r="W14118" s="4"/>
      <c r="AG14118" s="9"/>
      <c r="AT14118" s="4"/>
      <c r="AU14118" s="4"/>
      <c r="BA14118" s="4"/>
      <c r="BB14118" s="4"/>
    </row>
    <row r="14119" spans="15:54" x14ac:dyDescent="0.4">
      <c r="O14119" s="4"/>
      <c r="P14119" s="4"/>
      <c r="V14119" s="4"/>
      <c r="W14119" s="4"/>
      <c r="AG14119" s="9"/>
      <c r="AT14119" s="4"/>
      <c r="AU14119" s="4"/>
      <c r="BA14119" s="4"/>
      <c r="BB14119" s="4"/>
    </row>
    <row r="14120" spans="15:54" x14ac:dyDescent="0.4">
      <c r="O14120" s="4"/>
      <c r="P14120" s="4"/>
      <c r="V14120" s="4"/>
      <c r="W14120" s="4"/>
      <c r="AT14120" s="4"/>
      <c r="AU14120" s="4"/>
      <c r="BA14120" s="4"/>
      <c r="BB14120" s="4"/>
    </row>
    <row r="14121" spans="15:54" x14ac:dyDescent="0.4">
      <c r="O14121" s="4"/>
      <c r="P14121" s="4"/>
      <c r="V14121" s="4"/>
      <c r="W14121" s="4"/>
      <c r="AG14121" s="9"/>
      <c r="AT14121" s="4"/>
      <c r="AU14121" s="4"/>
      <c r="BA14121" s="4"/>
      <c r="BB14121" s="4"/>
    </row>
    <row r="14122" spans="15:54" x14ac:dyDescent="0.4">
      <c r="O14122" s="4"/>
      <c r="P14122" s="4"/>
      <c r="V14122" s="4"/>
      <c r="W14122" s="4"/>
      <c r="AG14122" s="9"/>
      <c r="AT14122" s="4"/>
      <c r="AU14122" s="4"/>
      <c r="BA14122" s="4"/>
      <c r="BB14122" s="4"/>
    </row>
    <row r="14123" spans="15:54" x14ac:dyDescent="0.4">
      <c r="O14123" s="4"/>
      <c r="P14123" s="4"/>
      <c r="V14123" s="4"/>
      <c r="W14123" s="4"/>
      <c r="AG14123" s="9"/>
      <c r="AT14123" s="4"/>
      <c r="AU14123" s="4"/>
      <c r="BA14123" s="4"/>
      <c r="BB14123" s="4"/>
    </row>
    <row r="14124" spans="15:54" x14ac:dyDescent="0.4">
      <c r="O14124" s="4"/>
      <c r="P14124" s="4"/>
      <c r="V14124" s="4"/>
      <c r="W14124" s="4"/>
      <c r="AG14124" s="9"/>
      <c r="AT14124" s="4"/>
      <c r="AU14124" s="4"/>
      <c r="BA14124" s="4"/>
      <c r="BB14124" s="4"/>
    </row>
    <row r="14125" spans="15:54" x14ac:dyDescent="0.4">
      <c r="O14125" s="4"/>
      <c r="P14125" s="4"/>
      <c r="V14125" s="4"/>
      <c r="W14125" s="4"/>
      <c r="AG14125" s="9"/>
      <c r="AT14125" s="4"/>
      <c r="AU14125" s="4"/>
      <c r="BA14125" s="4"/>
      <c r="BB14125" s="4"/>
    </row>
    <row r="14126" spans="15:54" x14ac:dyDescent="0.4">
      <c r="O14126" s="4"/>
      <c r="P14126" s="4"/>
      <c r="V14126" s="4"/>
      <c r="W14126" s="4"/>
      <c r="AG14126" s="9"/>
      <c r="AT14126" s="4"/>
      <c r="AU14126" s="4"/>
      <c r="BA14126" s="4"/>
      <c r="BB14126" s="4"/>
    </row>
    <row r="14127" spans="15:54" x14ac:dyDescent="0.4">
      <c r="O14127" s="4"/>
      <c r="P14127" s="4"/>
      <c r="V14127" s="4"/>
      <c r="W14127" s="4"/>
      <c r="AG14127" s="9"/>
      <c r="AT14127" s="4"/>
      <c r="AU14127" s="4"/>
      <c r="BA14127" s="4"/>
      <c r="BB14127" s="4"/>
    </row>
    <row r="14128" spans="15:54" x14ac:dyDescent="0.4">
      <c r="O14128" s="4"/>
      <c r="P14128" s="4"/>
      <c r="V14128" s="4"/>
      <c r="W14128" s="4"/>
      <c r="AG14128" s="9"/>
      <c r="AT14128" s="4"/>
      <c r="AU14128" s="4"/>
      <c r="BA14128" s="4"/>
      <c r="BB14128" s="4"/>
    </row>
    <row r="14129" spans="15:54" x14ac:dyDescent="0.4">
      <c r="O14129" s="4"/>
      <c r="P14129" s="4"/>
      <c r="V14129" s="4"/>
      <c r="W14129" s="4"/>
      <c r="AG14129" s="9"/>
      <c r="AT14129" s="4"/>
      <c r="AU14129" s="4"/>
      <c r="BA14129" s="4"/>
      <c r="BB14129" s="4"/>
    </row>
    <row r="14130" spans="15:54" x14ac:dyDescent="0.4">
      <c r="O14130" s="4"/>
      <c r="P14130" s="4"/>
      <c r="V14130" s="4"/>
      <c r="W14130" s="4"/>
      <c r="AG14130" s="9"/>
      <c r="AT14130" s="4"/>
      <c r="AU14130" s="4"/>
      <c r="BA14130" s="4"/>
      <c r="BB14130" s="4"/>
    </row>
    <row r="14131" spans="15:54" x14ac:dyDescent="0.4">
      <c r="O14131" s="4"/>
      <c r="P14131" s="4"/>
      <c r="V14131" s="4"/>
      <c r="W14131" s="4"/>
      <c r="AG14131" s="9"/>
      <c r="AT14131" s="4"/>
      <c r="AU14131" s="4"/>
      <c r="BA14131" s="4"/>
      <c r="BB14131" s="4"/>
    </row>
    <row r="14132" spans="15:54" x14ac:dyDescent="0.4">
      <c r="O14132" s="4"/>
      <c r="P14132" s="4"/>
      <c r="V14132" s="4"/>
      <c r="W14132" s="4"/>
      <c r="AG14132" s="9"/>
      <c r="AT14132" s="4"/>
      <c r="AU14132" s="4"/>
      <c r="BA14132" s="4"/>
      <c r="BB14132" s="4"/>
    </row>
    <row r="14133" spans="15:54" x14ac:dyDescent="0.4">
      <c r="O14133" s="4"/>
      <c r="P14133" s="4"/>
      <c r="V14133" s="4"/>
      <c r="W14133" s="4"/>
      <c r="AG14133" s="9"/>
      <c r="AT14133" s="4"/>
      <c r="AU14133" s="4"/>
      <c r="BA14133" s="4"/>
      <c r="BB14133" s="4"/>
    </row>
    <row r="14134" spans="15:54" x14ac:dyDescent="0.4">
      <c r="O14134" s="4"/>
      <c r="P14134" s="4"/>
      <c r="V14134" s="4"/>
      <c r="W14134" s="4"/>
      <c r="AG14134" s="9"/>
      <c r="AT14134" s="4"/>
      <c r="AU14134" s="4"/>
      <c r="BA14134" s="4"/>
      <c r="BB14134" s="4"/>
    </row>
    <row r="14135" spans="15:54" x14ac:dyDescent="0.4">
      <c r="O14135" s="4"/>
      <c r="P14135" s="4"/>
      <c r="V14135" s="4"/>
      <c r="W14135" s="4"/>
      <c r="AG14135" s="9"/>
      <c r="AT14135" s="4"/>
      <c r="AU14135" s="4"/>
      <c r="BA14135" s="4"/>
      <c r="BB14135" s="4"/>
    </row>
    <row r="14136" spans="15:54" x14ac:dyDescent="0.4">
      <c r="O14136" s="4"/>
      <c r="P14136" s="4"/>
      <c r="V14136" s="4"/>
      <c r="W14136" s="4"/>
      <c r="AG14136" s="9"/>
      <c r="AT14136" s="4"/>
      <c r="AU14136" s="4"/>
      <c r="BA14136" s="4"/>
      <c r="BB14136" s="4"/>
    </row>
    <row r="14137" spans="15:54" x14ac:dyDescent="0.4">
      <c r="O14137" s="4"/>
      <c r="P14137" s="4"/>
      <c r="V14137" s="4"/>
      <c r="W14137" s="4"/>
      <c r="AG14137" s="9"/>
      <c r="AT14137" s="4"/>
      <c r="AU14137" s="4"/>
      <c r="BA14137" s="4"/>
      <c r="BB14137" s="4"/>
    </row>
    <row r="14138" spans="15:54" x14ac:dyDescent="0.4">
      <c r="O14138" s="4"/>
      <c r="P14138" s="4"/>
      <c r="V14138" s="4"/>
      <c r="W14138" s="4"/>
      <c r="AG14138" s="9"/>
      <c r="AT14138" s="4"/>
      <c r="AU14138" s="4"/>
      <c r="BA14138" s="4"/>
      <c r="BB14138" s="4"/>
    </row>
    <row r="14139" spans="15:54" x14ac:dyDescent="0.4">
      <c r="O14139" s="4"/>
      <c r="P14139" s="4"/>
      <c r="V14139" s="4"/>
      <c r="W14139" s="4"/>
      <c r="AG14139" s="9"/>
      <c r="AT14139" s="4"/>
      <c r="AU14139" s="4"/>
      <c r="BA14139" s="4"/>
      <c r="BB14139" s="4"/>
    </row>
    <row r="14140" spans="15:54" x14ac:dyDescent="0.4">
      <c r="O14140" s="4"/>
      <c r="P14140" s="4"/>
      <c r="V14140" s="4"/>
      <c r="W14140" s="4"/>
      <c r="AT14140" s="4"/>
      <c r="AU14140" s="4"/>
      <c r="BA14140" s="4"/>
      <c r="BB14140" s="4"/>
    </row>
    <row r="14141" spans="15:54" x14ac:dyDescent="0.4">
      <c r="O14141" s="4"/>
      <c r="P14141" s="4"/>
      <c r="V14141" s="4"/>
      <c r="W14141" s="4"/>
      <c r="AG14141" s="9"/>
      <c r="AT14141" s="4"/>
      <c r="AU14141" s="4"/>
      <c r="BA14141" s="4"/>
      <c r="BB14141" s="4"/>
    </row>
    <row r="14142" spans="15:54" x14ac:dyDescent="0.4">
      <c r="O14142" s="4"/>
      <c r="P14142" s="4"/>
      <c r="V14142" s="4"/>
      <c r="W14142" s="4"/>
      <c r="AG14142" s="9"/>
      <c r="AT14142" s="4"/>
      <c r="AU14142" s="4"/>
      <c r="BA14142" s="4"/>
      <c r="BB14142" s="4"/>
    </row>
    <row r="14143" spans="15:54" x14ac:dyDescent="0.4">
      <c r="O14143" s="4"/>
      <c r="P14143" s="4"/>
      <c r="V14143" s="4"/>
      <c r="W14143" s="4"/>
      <c r="AG14143" s="9"/>
      <c r="AT14143" s="4"/>
      <c r="AU14143" s="4"/>
      <c r="BA14143" s="4"/>
      <c r="BB14143" s="4"/>
    </row>
    <row r="14144" spans="15:54" x14ac:dyDescent="0.4">
      <c r="O14144" s="4"/>
      <c r="P14144" s="4"/>
      <c r="V14144" s="4"/>
      <c r="W14144" s="4"/>
      <c r="AG14144" s="9"/>
      <c r="AT14144" s="4"/>
      <c r="AU14144" s="4"/>
      <c r="BA14144" s="4"/>
      <c r="BB14144" s="4"/>
    </row>
    <row r="14145" spans="15:54" x14ac:dyDescent="0.4">
      <c r="O14145" s="4"/>
      <c r="P14145" s="4"/>
      <c r="V14145" s="4"/>
      <c r="W14145" s="4"/>
      <c r="AG14145" s="9"/>
      <c r="AT14145" s="4"/>
      <c r="AU14145" s="4"/>
      <c r="BA14145" s="4"/>
      <c r="BB14145" s="4"/>
    </row>
    <row r="14146" spans="15:54" x14ac:dyDescent="0.4">
      <c r="O14146" s="4"/>
      <c r="P14146" s="4"/>
      <c r="V14146" s="4"/>
      <c r="W14146" s="4"/>
      <c r="AG14146" s="9"/>
      <c r="AT14146" s="4"/>
      <c r="AU14146" s="4"/>
      <c r="BA14146" s="4"/>
      <c r="BB14146" s="4"/>
    </row>
    <row r="14147" spans="15:54" x14ac:dyDescent="0.4">
      <c r="O14147" s="4"/>
      <c r="P14147" s="4"/>
      <c r="V14147" s="4"/>
      <c r="W14147" s="4"/>
      <c r="AG14147" s="9"/>
      <c r="AT14147" s="4"/>
      <c r="AU14147" s="4"/>
      <c r="BA14147" s="4"/>
      <c r="BB14147" s="4"/>
    </row>
    <row r="14148" spans="15:54" x14ac:dyDescent="0.4">
      <c r="O14148" s="4"/>
      <c r="P14148" s="4"/>
      <c r="V14148" s="4"/>
      <c r="W14148" s="4"/>
      <c r="AG14148" s="9"/>
      <c r="AT14148" s="4"/>
      <c r="AU14148" s="4"/>
      <c r="BA14148" s="4"/>
      <c r="BB14148" s="4"/>
    </row>
    <row r="14149" spans="15:54" x14ac:dyDescent="0.4">
      <c r="O14149" s="4"/>
      <c r="P14149" s="4"/>
      <c r="V14149" s="4"/>
      <c r="W14149" s="4"/>
      <c r="AG14149" s="9"/>
      <c r="AT14149" s="4"/>
      <c r="AU14149" s="4"/>
      <c r="BA14149" s="4"/>
      <c r="BB14149" s="4"/>
    </row>
    <row r="14150" spans="15:54" x14ac:dyDescent="0.4">
      <c r="O14150" s="4"/>
      <c r="P14150" s="4"/>
      <c r="V14150" s="4"/>
      <c r="W14150" s="4"/>
      <c r="AG14150" s="9"/>
      <c r="AT14150" s="4"/>
      <c r="AU14150" s="4"/>
      <c r="BA14150" s="4"/>
      <c r="BB14150" s="4"/>
    </row>
    <row r="14151" spans="15:54" x14ac:dyDescent="0.4">
      <c r="O14151" s="4"/>
      <c r="P14151" s="4"/>
      <c r="V14151" s="4"/>
      <c r="W14151" s="4"/>
      <c r="AG14151" s="9"/>
      <c r="AT14151" s="4"/>
      <c r="AU14151" s="4"/>
      <c r="BA14151" s="4"/>
      <c r="BB14151" s="4"/>
    </row>
    <row r="14152" spans="15:54" x14ac:dyDescent="0.4">
      <c r="O14152" s="4"/>
      <c r="P14152" s="4"/>
      <c r="V14152" s="4"/>
      <c r="W14152" s="4"/>
      <c r="AG14152" s="9"/>
      <c r="AT14152" s="4"/>
      <c r="AU14152" s="4"/>
      <c r="BA14152" s="4"/>
      <c r="BB14152" s="4"/>
    </row>
    <row r="14153" spans="15:54" x14ac:dyDescent="0.4">
      <c r="O14153" s="4"/>
      <c r="P14153" s="4"/>
      <c r="V14153" s="4"/>
      <c r="W14153" s="4"/>
      <c r="AG14153" s="9"/>
      <c r="AT14153" s="4"/>
      <c r="AU14153" s="4"/>
      <c r="BA14153" s="4"/>
      <c r="BB14153" s="4"/>
    </row>
    <row r="14154" spans="15:54" x14ac:dyDescent="0.4">
      <c r="O14154" s="4"/>
      <c r="P14154" s="4"/>
      <c r="V14154" s="4"/>
      <c r="W14154" s="4"/>
      <c r="AG14154" s="9"/>
      <c r="AT14154" s="4"/>
      <c r="AU14154" s="4"/>
      <c r="BA14154" s="4"/>
      <c r="BB14154" s="4"/>
    </row>
    <row r="14155" spans="15:54" x14ac:dyDescent="0.4">
      <c r="O14155" s="4"/>
      <c r="P14155" s="4"/>
      <c r="V14155" s="4"/>
      <c r="W14155" s="4"/>
      <c r="AG14155" s="9"/>
      <c r="AT14155" s="4"/>
      <c r="AU14155" s="4"/>
      <c r="BA14155" s="4"/>
      <c r="BB14155" s="4"/>
    </row>
    <row r="14156" spans="15:54" x14ac:dyDescent="0.4">
      <c r="O14156" s="4"/>
      <c r="P14156" s="4"/>
      <c r="V14156" s="4"/>
      <c r="W14156" s="4"/>
      <c r="AG14156" s="9"/>
      <c r="AT14156" s="4"/>
      <c r="AU14156" s="4"/>
      <c r="BA14156" s="4"/>
      <c r="BB14156" s="4"/>
    </row>
    <row r="14157" spans="15:54" x14ac:dyDescent="0.4">
      <c r="O14157" s="4"/>
      <c r="P14157" s="4"/>
      <c r="V14157" s="4"/>
      <c r="W14157" s="4"/>
      <c r="AG14157" s="9"/>
      <c r="AT14157" s="4"/>
      <c r="AU14157" s="4"/>
      <c r="BA14157" s="4"/>
      <c r="BB14157" s="4"/>
    </row>
    <row r="14158" spans="15:54" x14ac:dyDescent="0.4">
      <c r="O14158" s="4"/>
      <c r="P14158" s="4"/>
      <c r="V14158" s="4"/>
      <c r="W14158" s="4"/>
      <c r="AG14158" s="9"/>
      <c r="AT14158" s="4"/>
      <c r="AU14158" s="4"/>
      <c r="BA14158" s="4"/>
      <c r="BB14158" s="4"/>
    </row>
    <row r="14159" spans="15:54" x14ac:dyDescent="0.4">
      <c r="O14159" s="4"/>
      <c r="P14159" s="4"/>
      <c r="V14159" s="4"/>
      <c r="W14159" s="4"/>
      <c r="AG14159" s="9"/>
      <c r="AT14159" s="4"/>
      <c r="AU14159" s="4"/>
      <c r="BA14159" s="4"/>
      <c r="BB14159" s="4"/>
    </row>
    <row r="14160" spans="15:54" x14ac:dyDescent="0.4">
      <c r="O14160" s="4"/>
      <c r="P14160" s="4"/>
      <c r="V14160" s="4"/>
      <c r="W14160" s="4"/>
      <c r="AG14160" s="9"/>
      <c r="AT14160" s="4"/>
      <c r="AU14160" s="4"/>
      <c r="BA14160" s="4"/>
      <c r="BB14160" s="4"/>
    </row>
    <row r="14161" spans="15:54" x14ac:dyDescent="0.4">
      <c r="O14161" s="4"/>
      <c r="P14161" s="4"/>
      <c r="V14161" s="4"/>
      <c r="W14161" s="4"/>
      <c r="AG14161" s="9"/>
      <c r="AT14161" s="4"/>
      <c r="AU14161" s="4"/>
      <c r="BA14161" s="4"/>
      <c r="BB14161" s="4"/>
    </row>
    <row r="14162" spans="15:54" x14ac:dyDescent="0.4">
      <c r="O14162" s="4"/>
      <c r="P14162" s="4"/>
      <c r="V14162" s="4"/>
      <c r="W14162" s="4"/>
      <c r="AG14162" s="9"/>
      <c r="AT14162" s="4"/>
      <c r="AU14162" s="4"/>
      <c r="BA14162" s="4"/>
      <c r="BB14162" s="4"/>
    </row>
    <row r="14163" spans="15:54" x14ac:dyDescent="0.4">
      <c r="O14163" s="4"/>
      <c r="P14163" s="4"/>
      <c r="V14163" s="4"/>
      <c r="W14163" s="4"/>
      <c r="AG14163" s="9"/>
      <c r="AT14163" s="4"/>
      <c r="AU14163" s="4"/>
      <c r="BA14163" s="4"/>
      <c r="BB14163" s="4"/>
    </row>
    <row r="14164" spans="15:54" x14ac:dyDescent="0.4">
      <c r="O14164" s="4"/>
      <c r="P14164" s="4"/>
      <c r="V14164" s="4"/>
      <c r="W14164" s="4"/>
      <c r="AG14164" s="9"/>
      <c r="AT14164" s="4"/>
      <c r="AU14164" s="4"/>
      <c r="BA14164" s="4"/>
      <c r="BB14164" s="4"/>
    </row>
    <row r="14165" spans="15:54" x14ac:dyDescent="0.4">
      <c r="O14165" s="4"/>
      <c r="P14165" s="4"/>
      <c r="V14165" s="4"/>
      <c r="W14165" s="4"/>
      <c r="AG14165" s="9"/>
      <c r="AT14165" s="4"/>
      <c r="AU14165" s="4"/>
      <c r="BA14165" s="4"/>
      <c r="BB14165" s="4"/>
    </row>
    <row r="14166" spans="15:54" x14ac:dyDescent="0.4">
      <c r="O14166" s="4"/>
      <c r="P14166" s="4"/>
      <c r="V14166" s="4"/>
      <c r="W14166" s="4"/>
      <c r="AG14166" s="9"/>
      <c r="AT14166" s="4"/>
      <c r="AU14166" s="4"/>
      <c r="BA14166" s="4"/>
      <c r="BB14166" s="4"/>
    </row>
    <row r="14167" spans="15:54" x14ac:dyDescent="0.4">
      <c r="O14167" s="4"/>
      <c r="P14167" s="4"/>
      <c r="V14167" s="4"/>
      <c r="W14167" s="4"/>
      <c r="AG14167" s="9"/>
      <c r="AT14167" s="4"/>
      <c r="AU14167" s="4"/>
      <c r="BA14167" s="4"/>
      <c r="BB14167" s="4"/>
    </row>
    <row r="14168" spans="15:54" x14ac:dyDescent="0.4">
      <c r="O14168" s="4"/>
      <c r="P14168" s="4"/>
      <c r="V14168" s="4"/>
      <c r="W14168" s="4"/>
      <c r="AG14168" s="9"/>
      <c r="AT14168" s="4"/>
      <c r="AU14168" s="4"/>
      <c r="BA14168" s="4"/>
      <c r="BB14168" s="4"/>
    </row>
    <row r="14169" spans="15:54" x14ac:dyDescent="0.4">
      <c r="O14169" s="4"/>
      <c r="P14169" s="4"/>
      <c r="V14169" s="4"/>
      <c r="W14169" s="4"/>
      <c r="AG14169" s="9"/>
      <c r="AT14169" s="4"/>
      <c r="AU14169" s="4"/>
      <c r="BA14169" s="4"/>
      <c r="BB14169" s="4"/>
    </row>
    <row r="14170" spans="15:54" x14ac:dyDescent="0.4">
      <c r="O14170" s="4"/>
      <c r="P14170" s="4"/>
      <c r="V14170" s="4"/>
      <c r="W14170" s="4"/>
      <c r="AG14170" s="9"/>
      <c r="AT14170" s="4"/>
      <c r="AU14170" s="4"/>
      <c r="BA14170" s="4"/>
      <c r="BB14170" s="4"/>
    </row>
    <row r="14171" spans="15:54" x14ac:dyDescent="0.4">
      <c r="O14171" s="4"/>
      <c r="P14171" s="4"/>
      <c r="V14171" s="4"/>
      <c r="W14171" s="4"/>
      <c r="AG14171" s="9"/>
      <c r="AT14171" s="4"/>
      <c r="AU14171" s="4"/>
      <c r="BA14171" s="4"/>
      <c r="BB14171" s="4"/>
    </row>
    <row r="14172" spans="15:54" x14ac:dyDescent="0.4">
      <c r="O14172" s="4"/>
      <c r="P14172" s="4"/>
      <c r="V14172" s="4"/>
      <c r="W14172" s="4"/>
      <c r="AG14172" s="9"/>
      <c r="AT14172" s="4"/>
      <c r="AU14172" s="4"/>
      <c r="BA14172" s="4"/>
      <c r="BB14172" s="4"/>
    </row>
    <row r="14173" spans="15:54" x14ac:dyDescent="0.4">
      <c r="O14173" s="4"/>
      <c r="P14173" s="4"/>
      <c r="V14173" s="4"/>
      <c r="W14173" s="4"/>
      <c r="AG14173" s="9"/>
      <c r="AT14173" s="4"/>
      <c r="AU14173" s="4"/>
      <c r="BA14173" s="4"/>
      <c r="BB14173" s="4"/>
    </row>
    <row r="14174" spans="15:54" x14ac:dyDescent="0.4">
      <c r="O14174" s="4"/>
      <c r="P14174" s="4"/>
      <c r="V14174" s="4"/>
      <c r="W14174" s="4"/>
      <c r="AG14174" s="9"/>
      <c r="AT14174" s="4"/>
      <c r="AU14174" s="4"/>
      <c r="BA14174" s="4"/>
      <c r="BB14174" s="4"/>
    </row>
    <row r="14175" spans="15:54" x14ac:dyDescent="0.4">
      <c r="O14175" s="4"/>
      <c r="P14175" s="4"/>
      <c r="V14175" s="4"/>
      <c r="W14175" s="4"/>
      <c r="AG14175" s="9"/>
      <c r="AT14175" s="4"/>
      <c r="AU14175" s="4"/>
      <c r="BA14175" s="4"/>
      <c r="BB14175" s="4"/>
    </row>
    <row r="14176" spans="15:54" x14ac:dyDescent="0.4">
      <c r="O14176" s="4"/>
      <c r="P14176" s="4"/>
      <c r="V14176" s="4"/>
      <c r="W14176" s="4"/>
      <c r="AG14176" s="9"/>
      <c r="AT14176" s="4"/>
      <c r="AU14176" s="4"/>
      <c r="BA14176" s="4"/>
      <c r="BB14176" s="4"/>
    </row>
    <row r="14177" spans="15:54" x14ac:dyDescent="0.4">
      <c r="O14177" s="4"/>
      <c r="P14177" s="4"/>
      <c r="V14177" s="4"/>
      <c r="W14177" s="4"/>
      <c r="AG14177" s="9"/>
      <c r="AT14177" s="4"/>
      <c r="AU14177" s="4"/>
      <c r="BA14177" s="4"/>
      <c r="BB14177" s="4"/>
    </row>
    <row r="14178" spans="15:54" x14ac:dyDescent="0.4">
      <c r="O14178" s="4"/>
      <c r="P14178" s="4"/>
      <c r="V14178" s="4"/>
      <c r="W14178" s="4"/>
      <c r="AG14178" s="9"/>
      <c r="AT14178" s="4"/>
      <c r="AU14178" s="4"/>
      <c r="BA14178" s="4"/>
      <c r="BB14178" s="4"/>
    </row>
    <row r="14179" spans="15:54" x14ac:dyDescent="0.4">
      <c r="O14179" s="4"/>
      <c r="P14179" s="4"/>
      <c r="V14179" s="4"/>
      <c r="W14179" s="4"/>
      <c r="AG14179" s="9"/>
      <c r="AT14179" s="4"/>
      <c r="AU14179" s="4"/>
      <c r="BA14179" s="4"/>
      <c r="BB14179" s="4"/>
    </row>
    <row r="14180" spans="15:54" x14ac:dyDescent="0.4">
      <c r="O14180" s="4"/>
      <c r="P14180" s="4"/>
      <c r="V14180" s="4"/>
      <c r="W14180" s="4"/>
      <c r="AG14180" s="9"/>
      <c r="AT14180" s="4"/>
      <c r="AU14180" s="4"/>
      <c r="BA14180" s="4"/>
      <c r="BB14180" s="4"/>
    </row>
    <row r="14181" spans="15:54" x14ac:dyDescent="0.4">
      <c r="O14181" s="4"/>
      <c r="P14181" s="4"/>
      <c r="V14181" s="4"/>
      <c r="W14181" s="4"/>
      <c r="AG14181" s="9"/>
      <c r="AT14181" s="4"/>
      <c r="AU14181" s="4"/>
      <c r="BA14181" s="4"/>
      <c r="BB14181" s="4"/>
    </row>
    <row r="14182" spans="15:54" x14ac:dyDescent="0.4">
      <c r="O14182" s="4"/>
      <c r="P14182" s="4"/>
      <c r="V14182" s="4"/>
      <c r="W14182" s="4"/>
      <c r="AG14182" s="9"/>
      <c r="AT14182" s="4"/>
      <c r="AU14182" s="4"/>
      <c r="BA14182" s="4"/>
      <c r="BB14182" s="4"/>
    </row>
    <row r="14183" spans="15:54" x14ac:dyDescent="0.4">
      <c r="O14183" s="4"/>
      <c r="P14183" s="4"/>
      <c r="V14183" s="4"/>
      <c r="W14183" s="4"/>
      <c r="AG14183" s="9"/>
      <c r="AT14183" s="4"/>
      <c r="AU14183" s="4"/>
      <c r="BA14183" s="4"/>
      <c r="BB14183" s="4"/>
    </row>
    <row r="14184" spans="15:54" x14ac:dyDescent="0.4">
      <c r="O14184" s="4"/>
      <c r="P14184" s="4"/>
      <c r="V14184" s="4"/>
      <c r="W14184" s="4"/>
      <c r="AG14184" s="9"/>
      <c r="AT14184" s="4"/>
      <c r="AU14184" s="4"/>
      <c r="BA14184" s="4"/>
      <c r="BB14184" s="4"/>
    </row>
    <row r="14185" spans="15:54" x14ac:dyDescent="0.4">
      <c r="O14185" s="4"/>
      <c r="P14185" s="4"/>
      <c r="V14185" s="4"/>
      <c r="W14185" s="4"/>
      <c r="AG14185" s="9"/>
      <c r="AT14185" s="4"/>
      <c r="AU14185" s="4"/>
      <c r="BA14185" s="4"/>
      <c r="BB14185" s="4"/>
    </row>
    <row r="14186" spans="15:54" x14ac:dyDescent="0.4">
      <c r="O14186" s="4"/>
      <c r="P14186" s="4"/>
      <c r="V14186" s="4"/>
      <c r="W14186" s="4"/>
      <c r="AG14186" s="9"/>
      <c r="AT14186" s="4"/>
      <c r="AU14186" s="4"/>
      <c r="BA14186" s="4"/>
      <c r="BB14186" s="4"/>
    </row>
    <row r="14187" spans="15:54" x14ac:dyDescent="0.4">
      <c r="O14187" s="4"/>
      <c r="P14187" s="4"/>
      <c r="V14187" s="4"/>
      <c r="W14187" s="4"/>
      <c r="AG14187" s="9"/>
      <c r="AT14187" s="4"/>
      <c r="AU14187" s="4"/>
      <c r="BA14187" s="4"/>
      <c r="BB14187" s="4"/>
    </row>
    <row r="14188" spans="15:54" x14ac:dyDescent="0.4">
      <c r="O14188" s="4"/>
      <c r="P14188" s="4"/>
      <c r="V14188" s="4"/>
      <c r="W14188" s="4"/>
      <c r="AG14188" s="9"/>
      <c r="AT14188" s="4"/>
      <c r="AU14188" s="4"/>
      <c r="BA14188" s="4"/>
      <c r="BB14188" s="4"/>
    </row>
    <row r="14189" spans="15:54" x14ac:dyDescent="0.4">
      <c r="O14189" s="4"/>
      <c r="P14189" s="4"/>
      <c r="V14189" s="4"/>
      <c r="W14189" s="4"/>
      <c r="AG14189" s="9"/>
      <c r="AT14189" s="4"/>
      <c r="AU14189" s="4"/>
      <c r="BA14189" s="4"/>
      <c r="BB14189" s="4"/>
    </row>
    <row r="14190" spans="15:54" x14ac:dyDescent="0.4">
      <c r="O14190" s="4"/>
      <c r="P14190" s="4"/>
      <c r="V14190" s="4"/>
      <c r="W14190" s="4"/>
      <c r="AG14190" s="9"/>
      <c r="AT14190" s="4"/>
      <c r="AU14190" s="4"/>
      <c r="BA14190" s="4"/>
      <c r="BB14190" s="4"/>
    </row>
    <row r="14191" spans="15:54" x14ac:dyDescent="0.4">
      <c r="O14191" s="4"/>
      <c r="P14191" s="4"/>
      <c r="V14191" s="4"/>
      <c r="W14191" s="4"/>
      <c r="AG14191" s="9"/>
      <c r="AT14191" s="4"/>
      <c r="AU14191" s="4"/>
      <c r="BA14191" s="4"/>
      <c r="BB14191" s="4"/>
    </row>
    <row r="14192" spans="15:54" x14ac:dyDescent="0.4">
      <c r="O14192" s="4"/>
      <c r="P14192" s="4"/>
      <c r="V14192" s="4"/>
      <c r="W14192" s="4"/>
      <c r="AG14192" s="9"/>
      <c r="AT14192" s="4"/>
      <c r="AU14192" s="4"/>
      <c r="BA14192" s="4"/>
      <c r="BB14192" s="4"/>
    </row>
    <row r="14193" spans="15:54" x14ac:dyDescent="0.4">
      <c r="O14193" s="4"/>
      <c r="P14193" s="4"/>
      <c r="V14193" s="4"/>
      <c r="W14193" s="4"/>
      <c r="AG14193" s="9"/>
      <c r="AT14193" s="4"/>
      <c r="AU14193" s="4"/>
      <c r="BA14193" s="4"/>
      <c r="BB14193" s="4"/>
    </row>
    <row r="14194" spans="15:54" x14ac:dyDescent="0.4">
      <c r="O14194" s="4"/>
      <c r="P14194" s="4"/>
      <c r="V14194" s="4"/>
      <c r="W14194" s="4"/>
      <c r="AG14194" s="9"/>
      <c r="AT14194" s="4"/>
      <c r="AU14194" s="4"/>
      <c r="BA14194" s="4"/>
      <c r="BB14194" s="4"/>
    </row>
    <row r="14195" spans="15:54" x14ac:dyDescent="0.4">
      <c r="O14195" s="4"/>
      <c r="P14195" s="4"/>
      <c r="V14195" s="4"/>
      <c r="W14195" s="4"/>
      <c r="AG14195" s="9"/>
      <c r="AT14195" s="4"/>
      <c r="AU14195" s="4"/>
      <c r="BA14195" s="4"/>
      <c r="BB14195" s="4"/>
    </row>
    <row r="14196" spans="15:54" x14ac:dyDescent="0.4">
      <c r="O14196" s="4"/>
      <c r="P14196" s="4"/>
      <c r="V14196" s="4"/>
      <c r="W14196" s="4"/>
      <c r="AG14196" s="9"/>
      <c r="AT14196" s="4"/>
      <c r="AU14196" s="4"/>
      <c r="BA14196" s="4"/>
      <c r="BB14196" s="4"/>
    </row>
    <row r="14197" spans="15:54" x14ac:dyDescent="0.4">
      <c r="O14197" s="4"/>
      <c r="P14197" s="4"/>
      <c r="V14197" s="4"/>
      <c r="W14197" s="4"/>
      <c r="AG14197" s="9"/>
      <c r="AT14197" s="4"/>
      <c r="AU14197" s="4"/>
      <c r="BA14197" s="4"/>
      <c r="BB14197" s="4"/>
    </row>
    <row r="14198" spans="15:54" x14ac:dyDescent="0.4">
      <c r="O14198" s="4"/>
      <c r="P14198" s="4"/>
      <c r="V14198" s="4"/>
      <c r="W14198" s="4"/>
      <c r="AG14198" s="9"/>
      <c r="AT14198" s="4"/>
      <c r="AU14198" s="4"/>
      <c r="BA14198" s="4"/>
      <c r="BB14198" s="4"/>
    </row>
    <row r="14199" spans="15:54" x14ac:dyDescent="0.4">
      <c r="O14199" s="4"/>
      <c r="P14199" s="4"/>
      <c r="V14199" s="4"/>
      <c r="W14199" s="4"/>
      <c r="AG14199" s="9"/>
      <c r="AT14199" s="4"/>
      <c r="AU14199" s="4"/>
      <c r="BA14199" s="4"/>
      <c r="BB14199" s="4"/>
    </row>
    <row r="14200" spans="15:54" x14ac:dyDescent="0.4">
      <c r="O14200" s="4"/>
      <c r="P14200" s="4"/>
      <c r="V14200" s="4"/>
      <c r="W14200" s="4"/>
      <c r="AG14200" s="9"/>
      <c r="AT14200" s="4"/>
      <c r="AU14200" s="4"/>
      <c r="BA14200" s="4"/>
      <c r="BB14200" s="4"/>
    </row>
    <row r="14201" spans="15:54" x14ac:dyDescent="0.4">
      <c r="O14201" s="4"/>
      <c r="P14201" s="4"/>
      <c r="V14201" s="4"/>
      <c r="W14201" s="4"/>
      <c r="AT14201" s="4"/>
      <c r="AU14201" s="4"/>
      <c r="BA14201" s="4"/>
      <c r="BB14201" s="4"/>
    </row>
    <row r="14202" spans="15:54" x14ac:dyDescent="0.4">
      <c r="O14202" s="4"/>
      <c r="P14202" s="4"/>
      <c r="V14202" s="4"/>
      <c r="W14202" s="4"/>
      <c r="AG14202" s="9"/>
      <c r="AT14202" s="4"/>
      <c r="AU14202" s="4"/>
      <c r="BA14202" s="4"/>
      <c r="BB14202" s="4"/>
    </row>
    <row r="14203" spans="15:54" x14ac:dyDescent="0.4">
      <c r="O14203" s="4"/>
      <c r="P14203" s="4"/>
      <c r="V14203" s="4"/>
      <c r="W14203" s="4"/>
      <c r="AG14203" s="9"/>
      <c r="AT14203" s="4"/>
      <c r="AU14203" s="4"/>
      <c r="BA14203" s="4"/>
      <c r="BB14203" s="4"/>
    </row>
    <row r="14204" spans="15:54" x14ac:dyDescent="0.4">
      <c r="O14204" s="4"/>
      <c r="P14204" s="4"/>
      <c r="V14204" s="4"/>
      <c r="W14204" s="4"/>
      <c r="AG14204" s="9"/>
      <c r="AT14204" s="4"/>
      <c r="AU14204" s="4"/>
      <c r="BA14204" s="4"/>
      <c r="BB14204" s="4"/>
    </row>
    <row r="14205" spans="15:54" x14ac:dyDescent="0.4">
      <c r="O14205" s="4"/>
      <c r="P14205" s="4"/>
      <c r="V14205" s="4"/>
      <c r="W14205" s="4"/>
      <c r="AG14205" s="9"/>
      <c r="AT14205" s="4"/>
      <c r="AU14205" s="4"/>
      <c r="BA14205" s="4"/>
      <c r="BB14205" s="4"/>
    </row>
    <row r="14206" spans="15:54" x14ac:dyDescent="0.4">
      <c r="O14206" s="4"/>
      <c r="P14206" s="4"/>
      <c r="V14206" s="4"/>
      <c r="W14206" s="4"/>
      <c r="AG14206" s="9"/>
      <c r="AT14206" s="4"/>
      <c r="AU14206" s="4"/>
      <c r="BA14206" s="4"/>
      <c r="BB14206" s="4"/>
    </row>
    <row r="14207" spans="15:54" x14ac:dyDescent="0.4">
      <c r="O14207" s="4"/>
      <c r="P14207" s="4"/>
      <c r="V14207" s="4"/>
      <c r="W14207" s="4"/>
      <c r="AG14207" s="9"/>
      <c r="AT14207" s="4"/>
      <c r="AU14207" s="4"/>
      <c r="BA14207" s="4"/>
      <c r="BB14207" s="4"/>
    </row>
    <row r="14208" spans="15:54" x14ac:dyDescent="0.4">
      <c r="O14208" s="4"/>
      <c r="P14208" s="4"/>
      <c r="V14208" s="4"/>
      <c r="W14208" s="4"/>
      <c r="AG14208" s="9"/>
      <c r="AT14208" s="4"/>
      <c r="AU14208" s="4"/>
      <c r="BA14208" s="4"/>
      <c r="BB14208" s="4"/>
    </row>
    <row r="14209" spans="15:54" x14ac:dyDescent="0.4">
      <c r="O14209" s="4"/>
      <c r="P14209" s="4"/>
      <c r="V14209" s="4"/>
      <c r="W14209" s="4"/>
      <c r="AG14209" s="9"/>
      <c r="AT14209" s="4"/>
      <c r="AU14209" s="4"/>
      <c r="BA14209" s="4"/>
      <c r="BB14209" s="4"/>
    </row>
    <row r="14210" spans="15:54" x14ac:dyDescent="0.4">
      <c r="O14210" s="4"/>
      <c r="P14210" s="4"/>
      <c r="V14210" s="4"/>
      <c r="W14210" s="4"/>
      <c r="AG14210" s="9"/>
      <c r="AT14210" s="4"/>
      <c r="AU14210" s="4"/>
      <c r="BA14210" s="4"/>
      <c r="BB14210" s="4"/>
    </row>
    <row r="14211" spans="15:54" x14ac:dyDescent="0.4">
      <c r="O14211" s="4"/>
      <c r="P14211" s="4"/>
      <c r="V14211" s="4"/>
      <c r="W14211" s="4"/>
      <c r="AG14211" s="9"/>
      <c r="AT14211" s="4"/>
      <c r="AU14211" s="4"/>
      <c r="BA14211" s="4"/>
      <c r="BB14211" s="4"/>
    </row>
    <row r="14212" spans="15:54" x14ac:dyDescent="0.4">
      <c r="O14212" s="4"/>
      <c r="P14212" s="4"/>
      <c r="V14212" s="4"/>
      <c r="W14212" s="4"/>
      <c r="AG14212" s="9"/>
      <c r="AT14212" s="4"/>
      <c r="AU14212" s="4"/>
      <c r="BA14212" s="4"/>
      <c r="BB14212" s="4"/>
    </row>
    <row r="14213" spans="15:54" x14ac:dyDescent="0.4">
      <c r="O14213" s="4"/>
      <c r="P14213" s="4"/>
      <c r="V14213" s="4"/>
      <c r="W14213" s="4"/>
      <c r="AG14213" s="9"/>
      <c r="AT14213" s="4"/>
      <c r="AU14213" s="4"/>
      <c r="BA14213" s="4"/>
      <c r="BB14213" s="4"/>
    </row>
    <row r="14214" spans="15:54" x14ac:dyDescent="0.4">
      <c r="O14214" s="4"/>
      <c r="P14214" s="4"/>
      <c r="V14214" s="4"/>
      <c r="W14214" s="4"/>
      <c r="AG14214" s="9"/>
      <c r="AT14214" s="4"/>
      <c r="AU14214" s="4"/>
      <c r="BA14214" s="4"/>
      <c r="BB14214" s="4"/>
    </row>
    <row r="14215" spans="15:54" x14ac:dyDescent="0.4">
      <c r="O14215" s="4"/>
      <c r="P14215" s="4"/>
      <c r="V14215" s="4"/>
      <c r="W14215" s="4"/>
      <c r="AG14215" s="9"/>
      <c r="AT14215" s="4"/>
      <c r="AU14215" s="4"/>
      <c r="BA14215" s="4"/>
      <c r="BB14215" s="4"/>
    </row>
    <row r="14216" spans="15:54" x14ac:dyDescent="0.4">
      <c r="O14216" s="4"/>
      <c r="P14216" s="4"/>
      <c r="V14216" s="4"/>
      <c r="W14216" s="4"/>
      <c r="AG14216" s="9"/>
      <c r="AT14216" s="4"/>
      <c r="AU14216" s="4"/>
      <c r="BA14216" s="4"/>
      <c r="BB14216" s="4"/>
    </row>
    <row r="14217" spans="15:54" x14ac:dyDescent="0.4">
      <c r="O14217" s="4"/>
      <c r="P14217" s="4"/>
      <c r="V14217" s="4"/>
      <c r="W14217" s="4"/>
      <c r="AG14217" s="9"/>
      <c r="AT14217" s="4"/>
      <c r="AU14217" s="4"/>
      <c r="BA14217" s="4"/>
      <c r="BB14217" s="4"/>
    </row>
    <row r="14218" spans="15:54" x14ac:dyDescent="0.4">
      <c r="O14218" s="4"/>
      <c r="P14218" s="4"/>
      <c r="V14218" s="4"/>
      <c r="W14218" s="4"/>
      <c r="AG14218" s="9"/>
      <c r="AT14218" s="4"/>
      <c r="AU14218" s="4"/>
      <c r="BA14218" s="4"/>
      <c r="BB14218" s="4"/>
    </row>
    <row r="14219" spans="15:54" x14ac:dyDescent="0.4">
      <c r="O14219" s="4"/>
      <c r="P14219" s="4"/>
      <c r="V14219" s="4"/>
      <c r="W14219" s="4"/>
      <c r="AG14219" s="9"/>
      <c r="AT14219" s="4"/>
      <c r="AU14219" s="4"/>
      <c r="BA14219" s="4"/>
      <c r="BB14219" s="4"/>
    </row>
    <row r="14220" spans="15:54" x14ac:dyDescent="0.4">
      <c r="O14220" s="4"/>
      <c r="P14220" s="4"/>
      <c r="V14220" s="4"/>
      <c r="W14220" s="4"/>
      <c r="AG14220" s="9"/>
      <c r="AT14220" s="4"/>
      <c r="AU14220" s="4"/>
      <c r="BA14220" s="4"/>
      <c r="BB14220" s="4"/>
    </row>
    <row r="14221" spans="15:54" x14ac:dyDescent="0.4">
      <c r="O14221" s="4"/>
      <c r="P14221" s="4"/>
      <c r="V14221" s="4"/>
      <c r="W14221" s="4"/>
      <c r="AT14221" s="4"/>
      <c r="AU14221" s="4"/>
      <c r="BA14221" s="4"/>
      <c r="BB14221" s="4"/>
    </row>
    <row r="14222" spans="15:54" x14ac:dyDescent="0.4">
      <c r="O14222" s="4"/>
      <c r="P14222" s="4"/>
      <c r="V14222" s="4"/>
      <c r="W14222" s="4"/>
      <c r="AG14222" s="9"/>
      <c r="AT14222" s="4"/>
      <c r="AU14222" s="4"/>
      <c r="BA14222" s="4"/>
      <c r="BB14222" s="4"/>
    </row>
    <row r="14223" spans="15:54" x14ac:dyDescent="0.4">
      <c r="O14223" s="4"/>
      <c r="P14223" s="4"/>
      <c r="V14223" s="4"/>
      <c r="W14223" s="4"/>
      <c r="AG14223" s="9"/>
      <c r="AT14223" s="4"/>
      <c r="AU14223" s="4"/>
      <c r="BA14223" s="4"/>
      <c r="BB14223" s="4"/>
    </row>
    <row r="14224" spans="15:54" x14ac:dyDescent="0.4">
      <c r="O14224" s="4"/>
      <c r="P14224" s="4"/>
      <c r="V14224" s="4"/>
      <c r="W14224" s="4"/>
      <c r="AG14224" s="9"/>
      <c r="AT14224" s="4"/>
      <c r="AU14224" s="4"/>
      <c r="BA14224" s="4"/>
      <c r="BB14224" s="4"/>
    </row>
    <row r="14225" spans="15:54" x14ac:dyDescent="0.4">
      <c r="O14225" s="4"/>
      <c r="P14225" s="4"/>
      <c r="V14225" s="4"/>
      <c r="W14225" s="4"/>
      <c r="AG14225" s="9"/>
      <c r="AT14225" s="4"/>
      <c r="AU14225" s="4"/>
      <c r="BA14225" s="4"/>
      <c r="BB14225" s="4"/>
    </row>
    <row r="14226" spans="15:54" x14ac:dyDescent="0.4">
      <c r="O14226" s="4"/>
      <c r="P14226" s="4"/>
      <c r="V14226" s="4"/>
      <c r="W14226" s="4"/>
      <c r="AG14226" s="9"/>
      <c r="AT14226" s="4"/>
      <c r="AU14226" s="4"/>
      <c r="BA14226" s="4"/>
      <c r="BB14226" s="4"/>
    </row>
    <row r="14227" spans="15:54" x14ac:dyDescent="0.4">
      <c r="O14227" s="4"/>
      <c r="P14227" s="4"/>
      <c r="V14227" s="4"/>
      <c r="W14227" s="4"/>
      <c r="AG14227" s="9"/>
      <c r="AT14227" s="4"/>
      <c r="AU14227" s="4"/>
      <c r="BA14227" s="4"/>
      <c r="BB14227" s="4"/>
    </row>
    <row r="14228" spans="15:54" x14ac:dyDescent="0.4">
      <c r="O14228" s="4"/>
      <c r="P14228" s="4"/>
      <c r="V14228" s="4"/>
      <c r="W14228" s="4"/>
      <c r="AG14228" s="9"/>
      <c r="AT14228" s="4"/>
      <c r="AU14228" s="4"/>
      <c r="BA14228" s="4"/>
      <c r="BB14228" s="4"/>
    </row>
    <row r="14229" spans="15:54" x14ac:dyDescent="0.4">
      <c r="O14229" s="4"/>
      <c r="P14229" s="4"/>
      <c r="V14229" s="4"/>
      <c r="W14229" s="4"/>
      <c r="AG14229" s="9"/>
      <c r="AT14229" s="4"/>
      <c r="AU14229" s="4"/>
      <c r="BA14229" s="4"/>
      <c r="BB14229" s="4"/>
    </row>
    <row r="14230" spans="15:54" x14ac:dyDescent="0.4">
      <c r="O14230" s="4"/>
      <c r="P14230" s="4"/>
      <c r="V14230" s="4"/>
      <c r="W14230" s="4"/>
      <c r="AG14230" s="9"/>
      <c r="AT14230" s="4"/>
      <c r="AU14230" s="4"/>
      <c r="BA14230" s="4"/>
      <c r="BB14230" s="4"/>
    </row>
    <row r="14231" spans="15:54" x14ac:dyDescent="0.4">
      <c r="O14231" s="4"/>
      <c r="P14231" s="4"/>
      <c r="V14231" s="4"/>
      <c r="W14231" s="4"/>
      <c r="AG14231" s="9"/>
      <c r="AT14231" s="4"/>
      <c r="AU14231" s="4"/>
      <c r="BA14231" s="4"/>
      <c r="BB14231" s="4"/>
    </row>
    <row r="14232" spans="15:54" x14ac:dyDescent="0.4">
      <c r="O14232" s="4"/>
      <c r="P14232" s="4"/>
      <c r="V14232" s="4"/>
      <c r="W14232" s="4"/>
      <c r="AG14232" s="9"/>
      <c r="AT14232" s="4"/>
      <c r="AU14232" s="4"/>
      <c r="BA14232" s="4"/>
      <c r="BB14232" s="4"/>
    </row>
    <row r="14233" spans="15:54" x14ac:dyDescent="0.4">
      <c r="O14233" s="4"/>
      <c r="P14233" s="4"/>
      <c r="V14233" s="4"/>
      <c r="W14233" s="4"/>
      <c r="AG14233" s="9"/>
      <c r="AT14233" s="4"/>
      <c r="AU14233" s="4"/>
      <c r="BA14233" s="4"/>
      <c r="BB14233" s="4"/>
    </row>
    <row r="14234" spans="15:54" x14ac:dyDescent="0.4">
      <c r="O14234" s="4"/>
      <c r="P14234" s="4"/>
      <c r="V14234" s="4"/>
      <c r="W14234" s="4"/>
      <c r="AG14234" s="9"/>
      <c r="AT14234" s="4"/>
      <c r="AU14234" s="4"/>
      <c r="BA14234" s="4"/>
      <c r="BB14234" s="4"/>
    </row>
    <row r="14235" spans="15:54" x14ac:dyDescent="0.4">
      <c r="O14235" s="4"/>
      <c r="P14235" s="4"/>
      <c r="V14235" s="4"/>
      <c r="W14235" s="4"/>
      <c r="AG14235" s="9"/>
      <c r="AT14235" s="4"/>
      <c r="AU14235" s="4"/>
      <c r="BA14235" s="4"/>
      <c r="BB14235" s="4"/>
    </row>
    <row r="14236" spans="15:54" x14ac:dyDescent="0.4">
      <c r="O14236" s="4"/>
      <c r="P14236" s="4"/>
      <c r="V14236" s="4"/>
      <c r="W14236" s="4"/>
      <c r="AG14236" s="9"/>
      <c r="AT14236" s="4"/>
      <c r="AU14236" s="4"/>
      <c r="BA14236" s="4"/>
      <c r="BB14236" s="4"/>
    </row>
    <row r="14237" spans="15:54" x14ac:dyDescent="0.4">
      <c r="O14237" s="4"/>
      <c r="P14237" s="4"/>
      <c r="V14237" s="4"/>
      <c r="W14237" s="4"/>
      <c r="AG14237" s="9"/>
      <c r="AT14237" s="4"/>
      <c r="AU14237" s="4"/>
      <c r="BA14237" s="4"/>
      <c r="BB14237" s="4"/>
    </row>
    <row r="14238" spans="15:54" x14ac:dyDescent="0.4">
      <c r="O14238" s="4"/>
      <c r="P14238" s="4"/>
      <c r="V14238" s="4"/>
      <c r="W14238" s="4"/>
      <c r="AG14238" s="9"/>
      <c r="AT14238" s="4"/>
      <c r="AU14238" s="4"/>
      <c r="BA14238" s="4"/>
      <c r="BB14238" s="4"/>
    </row>
    <row r="14239" spans="15:54" x14ac:dyDescent="0.4">
      <c r="O14239" s="4"/>
      <c r="P14239" s="4"/>
      <c r="V14239" s="4"/>
      <c r="W14239" s="4"/>
      <c r="AG14239" s="9"/>
      <c r="AT14239" s="4"/>
      <c r="AU14239" s="4"/>
      <c r="BA14239" s="4"/>
      <c r="BB14239" s="4"/>
    </row>
    <row r="14240" spans="15:54" x14ac:dyDescent="0.4">
      <c r="O14240" s="4"/>
      <c r="P14240" s="4"/>
      <c r="V14240" s="4"/>
      <c r="W14240" s="4"/>
      <c r="AG14240" s="9"/>
      <c r="AT14240" s="4"/>
      <c r="AU14240" s="4"/>
      <c r="BA14240" s="4"/>
      <c r="BB14240" s="4"/>
    </row>
    <row r="14241" spans="15:54" x14ac:dyDescent="0.4">
      <c r="O14241" s="4"/>
      <c r="P14241" s="4"/>
      <c r="V14241" s="4"/>
      <c r="W14241" s="4"/>
      <c r="AG14241" s="9"/>
      <c r="AT14241" s="4"/>
      <c r="AU14241" s="4"/>
      <c r="BA14241" s="4"/>
      <c r="BB14241" s="4"/>
    </row>
    <row r="14242" spans="15:54" x14ac:dyDescent="0.4">
      <c r="O14242" s="4"/>
      <c r="P14242" s="4"/>
      <c r="V14242" s="4"/>
      <c r="W14242" s="4"/>
      <c r="AG14242" s="9"/>
      <c r="AT14242" s="4"/>
      <c r="AU14242" s="4"/>
      <c r="BA14242" s="4"/>
      <c r="BB14242" s="4"/>
    </row>
    <row r="14243" spans="15:54" x14ac:dyDescent="0.4">
      <c r="O14243" s="4"/>
      <c r="P14243" s="4"/>
      <c r="V14243" s="4"/>
      <c r="W14243" s="4"/>
      <c r="AG14243" s="9"/>
      <c r="AT14243" s="4"/>
      <c r="AU14243" s="4"/>
      <c r="BA14243" s="4"/>
      <c r="BB14243" s="4"/>
    </row>
    <row r="14244" spans="15:54" x14ac:dyDescent="0.4">
      <c r="O14244" s="4"/>
      <c r="P14244" s="4"/>
      <c r="V14244" s="4"/>
      <c r="W14244" s="4"/>
      <c r="AG14244" s="9"/>
      <c r="AT14244" s="4"/>
      <c r="AU14244" s="4"/>
      <c r="BA14244" s="4"/>
      <c r="BB14244" s="4"/>
    </row>
    <row r="14245" spans="15:54" x14ac:dyDescent="0.4">
      <c r="O14245" s="4"/>
      <c r="P14245" s="4"/>
      <c r="V14245" s="4"/>
      <c r="W14245" s="4"/>
      <c r="AG14245" s="9"/>
      <c r="AT14245" s="4"/>
      <c r="AU14245" s="4"/>
      <c r="BA14245" s="4"/>
      <c r="BB14245" s="4"/>
    </row>
    <row r="14246" spans="15:54" x14ac:dyDescent="0.4">
      <c r="O14246" s="4"/>
      <c r="P14246" s="4"/>
      <c r="V14246" s="4"/>
      <c r="W14246" s="4"/>
      <c r="AG14246" s="9"/>
      <c r="AT14246" s="4"/>
      <c r="AU14246" s="4"/>
      <c r="BA14246" s="4"/>
      <c r="BB14246" s="4"/>
    </row>
    <row r="14247" spans="15:54" x14ac:dyDescent="0.4">
      <c r="O14247" s="4"/>
      <c r="P14247" s="4"/>
      <c r="V14247" s="4"/>
      <c r="W14247" s="4"/>
      <c r="AG14247" s="9"/>
      <c r="AT14247" s="4"/>
      <c r="AU14247" s="4"/>
      <c r="BA14247" s="4"/>
      <c r="BB14247" s="4"/>
    </row>
    <row r="14248" spans="15:54" x14ac:dyDescent="0.4">
      <c r="O14248" s="4"/>
      <c r="P14248" s="4"/>
      <c r="V14248" s="4"/>
      <c r="W14248" s="4"/>
      <c r="AG14248" s="9"/>
      <c r="AT14248" s="4"/>
      <c r="AU14248" s="4"/>
      <c r="BA14248" s="4"/>
      <c r="BB14248" s="4"/>
    </row>
    <row r="14249" spans="15:54" x14ac:dyDescent="0.4">
      <c r="O14249" s="4"/>
      <c r="P14249" s="4"/>
      <c r="V14249" s="4"/>
      <c r="W14249" s="4"/>
      <c r="AG14249" s="9"/>
      <c r="AT14249" s="4"/>
      <c r="AU14249" s="4"/>
      <c r="BA14249" s="4"/>
      <c r="BB14249" s="4"/>
    </row>
    <row r="14250" spans="15:54" x14ac:dyDescent="0.4">
      <c r="O14250" s="4"/>
      <c r="P14250" s="4"/>
      <c r="V14250" s="4"/>
      <c r="W14250" s="4"/>
      <c r="AG14250" s="9"/>
      <c r="AT14250" s="4"/>
      <c r="AU14250" s="4"/>
      <c r="BA14250" s="4"/>
      <c r="BB14250" s="4"/>
    </row>
    <row r="14251" spans="15:54" x14ac:dyDescent="0.4">
      <c r="O14251" s="4"/>
      <c r="P14251" s="4"/>
      <c r="V14251" s="4"/>
      <c r="W14251" s="4"/>
      <c r="AG14251" s="9"/>
      <c r="AT14251" s="4"/>
      <c r="AU14251" s="4"/>
      <c r="BA14251" s="4"/>
      <c r="BB14251" s="4"/>
    </row>
    <row r="14252" spans="15:54" x14ac:dyDescent="0.4">
      <c r="O14252" s="4"/>
      <c r="P14252" s="4"/>
      <c r="V14252" s="4"/>
      <c r="W14252" s="4"/>
      <c r="AG14252" s="9"/>
      <c r="AT14252" s="4"/>
      <c r="AU14252" s="4"/>
      <c r="BA14252" s="4"/>
      <c r="BB14252" s="4"/>
    </row>
    <row r="14253" spans="15:54" x14ac:dyDescent="0.4">
      <c r="O14253" s="4"/>
      <c r="P14253" s="4"/>
      <c r="V14253" s="4"/>
      <c r="W14253" s="4"/>
      <c r="AG14253" s="9"/>
      <c r="AT14253" s="4"/>
      <c r="AU14253" s="4"/>
      <c r="BA14253" s="4"/>
      <c r="BB14253" s="4"/>
    </row>
    <row r="14254" spans="15:54" x14ac:dyDescent="0.4">
      <c r="O14254" s="4"/>
      <c r="P14254" s="4"/>
      <c r="V14254" s="4"/>
      <c r="W14254" s="4"/>
      <c r="AG14254" s="9"/>
      <c r="AT14254" s="4"/>
      <c r="AU14254" s="4"/>
      <c r="BA14254" s="4"/>
      <c r="BB14254" s="4"/>
    </row>
    <row r="14255" spans="15:54" x14ac:dyDescent="0.4">
      <c r="O14255" s="4"/>
      <c r="P14255" s="4"/>
      <c r="V14255" s="4"/>
      <c r="W14255" s="4"/>
      <c r="AG14255" s="9"/>
      <c r="AT14255" s="4"/>
      <c r="AU14255" s="4"/>
      <c r="BA14255" s="4"/>
      <c r="BB14255" s="4"/>
    </row>
    <row r="14256" spans="15:54" x14ac:dyDescent="0.4">
      <c r="O14256" s="4"/>
      <c r="P14256" s="4"/>
      <c r="V14256" s="4"/>
      <c r="W14256" s="4"/>
      <c r="AG14256" s="9"/>
      <c r="AT14256" s="4"/>
      <c r="AU14256" s="4"/>
      <c r="BA14256" s="4"/>
      <c r="BB14256" s="4"/>
    </row>
    <row r="14257" spans="15:54" x14ac:dyDescent="0.4">
      <c r="O14257" s="4"/>
      <c r="P14257" s="4"/>
      <c r="V14257" s="4"/>
      <c r="W14257" s="4"/>
      <c r="AG14257" s="9"/>
      <c r="AT14257" s="4"/>
      <c r="AU14257" s="4"/>
      <c r="BA14257" s="4"/>
      <c r="BB14257" s="4"/>
    </row>
    <row r="14258" spans="15:54" x14ac:dyDescent="0.4">
      <c r="O14258" s="4"/>
      <c r="P14258" s="4"/>
      <c r="V14258" s="4"/>
      <c r="W14258" s="4"/>
      <c r="AG14258" s="9"/>
      <c r="AT14258" s="4"/>
      <c r="AU14258" s="4"/>
      <c r="BA14258" s="4"/>
      <c r="BB14258" s="4"/>
    </row>
    <row r="14259" spans="15:54" x14ac:dyDescent="0.4">
      <c r="O14259" s="4"/>
      <c r="P14259" s="4"/>
      <c r="V14259" s="4"/>
      <c r="W14259" s="4"/>
      <c r="AG14259" s="9"/>
      <c r="AT14259" s="4"/>
      <c r="AU14259" s="4"/>
      <c r="BA14259" s="4"/>
      <c r="BB14259" s="4"/>
    </row>
    <row r="14260" spans="15:54" x14ac:dyDescent="0.4">
      <c r="O14260" s="4"/>
      <c r="P14260" s="4"/>
      <c r="V14260" s="4"/>
      <c r="W14260" s="4"/>
      <c r="AG14260" s="9"/>
      <c r="AT14260" s="4"/>
      <c r="AU14260" s="4"/>
      <c r="BA14260" s="4"/>
      <c r="BB14260" s="4"/>
    </row>
    <row r="14261" spans="15:54" x14ac:dyDescent="0.4">
      <c r="O14261" s="4"/>
      <c r="P14261" s="4"/>
      <c r="V14261" s="4"/>
      <c r="W14261" s="4"/>
      <c r="AG14261" s="9"/>
      <c r="AT14261" s="4"/>
      <c r="AU14261" s="4"/>
      <c r="BA14261" s="4"/>
      <c r="BB14261" s="4"/>
    </row>
    <row r="14262" spans="15:54" x14ac:dyDescent="0.4">
      <c r="O14262" s="4"/>
      <c r="P14262" s="4"/>
      <c r="V14262" s="4"/>
      <c r="W14262" s="4"/>
      <c r="AG14262" s="9"/>
      <c r="AT14262" s="4"/>
      <c r="AU14262" s="4"/>
      <c r="BA14262" s="4"/>
      <c r="BB14262" s="4"/>
    </row>
    <row r="14263" spans="15:54" x14ac:dyDescent="0.4">
      <c r="O14263" s="4"/>
      <c r="P14263" s="4"/>
      <c r="V14263" s="4"/>
      <c r="W14263" s="4"/>
      <c r="AG14263" s="9"/>
      <c r="AT14263" s="4"/>
      <c r="AU14263" s="4"/>
      <c r="BA14263" s="4"/>
      <c r="BB14263" s="4"/>
    </row>
    <row r="14264" spans="15:54" x14ac:dyDescent="0.4">
      <c r="O14264" s="4"/>
      <c r="P14264" s="4"/>
      <c r="V14264" s="4"/>
      <c r="W14264" s="4"/>
      <c r="AG14264" s="9"/>
      <c r="AT14264" s="4"/>
      <c r="AU14264" s="4"/>
      <c r="BA14264" s="4"/>
      <c r="BB14264" s="4"/>
    </row>
    <row r="14265" spans="15:54" x14ac:dyDescent="0.4">
      <c r="O14265" s="4"/>
      <c r="P14265" s="4"/>
      <c r="V14265" s="4"/>
      <c r="W14265" s="4"/>
      <c r="AG14265" s="9"/>
      <c r="AT14265" s="4"/>
      <c r="AU14265" s="4"/>
      <c r="BA14265" s="4"/>
      <c r="BB14265" s="4"/>
    </row>
    <row r="14266" spans="15:54" x14ac:dyDescent="0.4">
      <c r="O14266" s="4"/>
      <c r="P14266" s="4"/>
      <c r="V14266" s="4"/>
      <c r="W14266" s="4"/>
      <c r="AG14266" s="9"/>
      <c r="AT14266" s="4"/>
      <c r="AU14266" s="4"/>
      <c r="BA14266" s="4"/>
      <c r="BB14266" s="4"/>
    </row>
    <row r="14267" spans="15:54" x14ac:dyDescent="0.4">
      <c r="O14267" s="4"/>
      <c r="P14267" s="4"/>
      <c r="V14267" s="4"/>
      <c r="W14267" s="4"/>
      <c r="AG14267" s="9"/>
      <c r="AT14267" s="4"/>
      <c r="AU14267" s="4"/>
      <c r="BA14267" s="4"/>
      <c r="BB14267" s="4"/>
    </row>
    <row r="14268" spans="15:54" x14ac:dyDescent="0.4">
      <c r="O14268" s="4"/>
      <c r="P14268" s="4"/>
      <c r="V14268" s="4"/>
      <c r="W14268" s="4"/>
      <c r="AG14268" s="9"/>
      <c r="AT14268" s="4"/>
      <c r="AU14268" s="4"/>
      <c r="BA14268" s="4"/>
      <c r="BB14268" s="4"/>
    </row>
    <row r="14269" spans="15:54" x14ac:dyDescent="0.4">
      <c r="O14269" s="4"/>
      <c r="P14269" s="4"/>
      <c r="V14269" s="4"/>
      <c r="W14269" s="4"/>
      <c r="AG14269" s="9"/>
      <c r="AT14269" s="4"/>
      <c r="AU14269" s="4"/>
      <c r="BA14269" s="4"/>
      <c r="BB14269" s="4"/>
    </row>
    <row r="14270" spans="15:54" x14ac:dyDescent="0.4">
      <c r="O14270" s="4"/>
      <c r="P14270" s="4"/>
      <c r="V14270" s="4"/>
      <c r="W14270" s="4"/>
      <c r="AG14270" s="9"/>
      <c r="AT14270" s="4"/>
      <c r="AU14270" s="4"/>
      <c r="BA14270" s="4"/>
      <c r="BB14270" s="4"/>
    </row>
    <row r="14271" spans="15:54" x14ac:dyDescent="0.4">
      <c r="O14271" s="4"/>
      <c r="P14271" s="4"/>
      <c r="V14271" s="4"/>
      <c r="W14271" s="4"/>
      <c r="AG14271" s="9"/>
      <c r="AT14271" s="4"/>
      <c r="AU14271" s="4"/>
      <c r="BA14271" s="4"/>
      <c r="BB14271" s="4"/>
    </row>
    <row r="14272" spans="15:54" x14ac:dyDescent="0.4">
      <c r="O14272" s="4"/>
      <c r="P14272" s="4"/>
      <c r="V14272" s="4"/>
      <c r="W14272" s="4"/>
      <c r="AG14272" s="9"/>
      <c r="AT14272" s="4"/>
      <c r="AU14272" s="4"/>
      <c r="BA14272" s="4"/>
      <c r="BB14272" s="4"/>
    </row>
    <row r="14273" spans="15:54" x14ac:dyDescent="0.4">
      <c r="O14273" s="4"/>
      <c r="P14273" s="4"/>
      <c r="V14273" s="4"/>
      <c r="W14273" s="4"/>
      <c r="AG14273" s="9"/>
      <c r="AT14273" s="4"/>
      <c r="AU14273" s="4"/>
      <c r="BA14273" s="4"/>
      <c r="BB14273" s="4"/>
    </row>
    <row r="14274" spans="15:54" x14ac:dyDescent="0.4">
      <c r="O14274" s="4"/>
      <c r="P14274" s="4"/>
      <c r="V14274" s="4"/>
      <c r="W14274" s="4"/>
      <c r="AG14274" s="9"/>
      <c r="AT14274" s="4"/>
      <c r="AU14274" s="4"/>
      <c r="BA14274" s="4"/>
      <c r="BB14274" s="4"/>
    </row>
    <row r="14275" spans="15:54" x14ac:dyDescent="0.4">
      <c r="O14275" s="4"/>
      <c r="P14275" s="4"/>
      <c r="V14275" s="4"/>
      <c r="W14275" s="4"/>
      <c r="AG14275" s="9"/>
      <c r="AT14275" s="4"/>
      <c r="AU14275" s="4"/>
      <c r="BA14275" s="4"/>
      <c r="BB14275" s="4"/>
    </row>
    <row r="14276" spans="15:54" x14ac:dyDescent="0.4">
      <c r="O14276" s="4"/>
      <c r="P14276" s="4"/>
      <c r="V14276" s="4"/>
      <c r="W14276" s="4"/>
      <c r="AG14276" s="9"/>
      <c r="AT14276" s="4"/>
      <c r="AU14276" s="4"/>
      <c r="BA14276" s="4"/>
      <c r="BB14276" s="4"/>
    </row>
    <row r="14277" spans="15:54" x14ac:dyDescent="0.4">
      <c r="O14277" s="4"/>
      <c r="P14277" s="4"/>
      <c r="V14277" s="4"/>
      <c r="W14277" s="4"/>
      <c r="AG14277" s="9"/>
      <c r="AT14277" s="4"/>
      <c r="AU14277" s="4"/>
      <c r="BA14277" s="4"/>
      <c r="BB14277" s="4"/>
    </row>
    <row r="14278" spans="15:54" x14ac:dyDescent="0.4">
      <c r="O14278" s="4"/>
      <c r="P14278" s="4"/>
      <c r="V14278" s="4"/>
      <c r="W14278" s="4"/>
      <c r="AG14278" s="9"/>
      <c r="AT14278" s="4"/>
      <c r="AU14278" s="4"/>
      <c r="BA14278" s="4"/>
      <c r="BB14278" s="4"/>
    </row>
    <row r="14279" spans="15:54" x14ac:dyDescent="0.4">
      <c r="O14279" s="4"/>
      <c r="P14279" s="4"/>
      <c r="V14279" s="4"/>
      <c r="W14279" s="4"/>
      <c r="AG14279" s="9"/>
      <c r="AT14279" s="4"/>
      <c r="AU14279" s="4"/>
      <c r="BA14279" s="4"/>
      <c r="BB14279" s="4"/>
    </row>
    <row r="14280" spans="15:54" x14ac:dyDescent="0.4">
      <c r="O14280" s="4"/>
      <c r="P14280" s="4"/>
      <c r="V14280" s="4"/>
      <c r="W14280" s="4"/>
      <c r="AG14280" s="9"/>
      <c r="AT14280" s="4"/>
      <c r="AU14280" s="4"/>
      <c r="BA14280" s="4"/>
      <c r="BB14280" s="4"/>
    </row>
    <row r="14281" spans="15:54" x14ac:dyDescent="0.4">
      <c r="O14281" s="4"/>
      <c r="P14281" s="4"/>
      <c r="V14281" s="4"/>
      <c r="W14281" s="4"/>
      <c r="AG14281" s="9"/>
      <c r="AT14281" s="4"/>
      <c r="AU14281" s="4"/>
      <c r="BA14281" s="4"/>
      <c r="BB14281" s="4"/>
    </row>
    <row r="14282" spans="15:54" x14ac:dyDescent="0.4">
      <c r="O14282" s="4"/>
      <c r="P14282" s="4"/>
      <c r="V14282" s="4"/>
      <c r="W14282" s="4"/>
      <c r="AT14282" s="4"/>
      <c r="AU14282" s="4"/>
      <c r="BA14282" s="4"/>
      <c r="BB14282" s="4"/>
    </row>
    <row r="14283" spans="15:54" x14ac:dyDescent="0.4">
      <c r="O14283" s="4"/>
      <c r="P14283" s="4"/>
      <c r="V14283" s="4"/>
      <c r="W14283" s="4"/>
      <c r="AG14283" s="9"/>
      <c r="AT14283" s="4"/>
      <c r="AU14283" s="4"/>
      <c r="BA14283" s="4"/>
      <c r="BB14283" s="4"/>
    </row>
    <row r="14284" spans="15:54" x14ac:dyDescent="0.4">
      <c r="O14284" s="4"/>
      <c r="P14284" s="4"/>
      <c r="V14284" s="4"/>
      <c r="W14284" s="4"/>
      <c r="AG14284" s="9"/>
      <c r="AT14284" s="4"/>
      <c r="AU14284" s="4"/>
      <c r="BA14284" s="4"/>
      <c r="BB14284" s="4"/>
    </row>
    <row r="14285" spans="15:54" x14ac:dyDescent="0.4">
      <c r="O14285" s="4"/>
      <c r="P14285" s="4"/>
      <c r="V14285" s="4"/>
      <c r="W14285" s="4"/>
      <c r="AG14285" s="9"/>
      <c r="AT14285" s="4"/>
      <c r="AU14285" s="4"/>
      <c r="BA14285" s="4"/>
      <c r="BB14285" s="4"/>
    </row>
    <row r="14286" spans="15:54" x14ac:dyDescent="0.4">
      <c r="O14286" s="4"/>
      <c r="P14286" s="4"/>
      <c r="V14286" s="4"/>
      <c r="W14286" s="4"/>
      <c r="AG14286" s="9"/>
      <c r="AT14286" s="4"/>
      <c r="AU14286" s="4"/>
      <c r="BA14286" s="4"/>
      <c r="BB14286" s="4"/>
    </row>
    <row r="14287" spans="15:54" x14ac:dyDescent="0.4">
      <c r="O14287" s="4"/>
      <c r="P14287" s="4"/>
      <c r="V14287" s="4"/>
      <c r="W14287" s="4"/>
      <c r="AG14287" s="9"/>
      <c r="AT14287" s="4"/>
      <c r="AU14287" s="4"/>
      <c r="BA14287" s="4"/>
      <c r="BB14287" s="4"/>
    </row>
    <row r="14288" spans="15:54" x14ac:dyDescent="0.4">
      <c r="O14288" s="4"/>
      <c r="P14288" s="4"/>
      <c r="V14288" s="4"/>
      <c r="W14288" s="4"/>
      <c r="AG14288" s="9"/>
      <c r="AT14288" s="4"/>
      <c r="AU14288" s="4"/>
      <c r="BA14288" s="4"/>
      <c r="BB14288" s="4"/>
    </row>
    <row r="14289" spans="15:54" x14ac:dyDescent="0.4">
      <c r="O14289" s="4"/>
      <c r="P14289" s="4"/>
      <c r="V14289" s="4"/>
      <c r="W14289" s="4"/>
      <c r="AG14289" s="9"/>
      <c r="AT14289" s="4"/>
      <c r="AU14289" s="4"/>
      <c r="BA14289" s="4"/>
      <c r="BB14289" s="4"/>
    </row>
    <row r="14290" spans="15:54" x14ac:dyDescent="0.4">
      <c r="O14290" s="4"/>
      <c r="P14290" s="4"/>
      <c r="V14290" s="4"/>
      <c r="W14290" s="4"/>
      <c r="AG14290" s="9"/>
      <c r="AT14290" s="4"/>
      <c r="AU14290" s="4"/>
      <c r="BA14290" s="4"/>
      <c r="BB14290" s="4"/>
    </row>
    <row r="14291" spans="15:54" x14ac:dyDescent="0.4">
      <c r="O14291" s="4"/>
      <c r="P14291" s="4"/>
      <c r="V14291" s="4"/>
      <c r="W14291" s="4"/>
      <c r="AG14291" s="9"/>
      <c r="AT14291" s="4"/>
      <c r="AU14291" s="4"/>
      <c r="BA14291" s="4"/>
      <c r="BB14291" s="4"/>
    </row>
    <row r="14292" spans="15:54" x14ac:dyDescent="0.4">
      <c r="O14292" s="4"/>
      <c r="P14292" s="4"/>
      <c r="V14292" s="4"/>
      <c r="W14292" s="4"/>
      <c r="AG14292" s="9"/>
      <c r="AT14292" s="4"/>
      <c r="AU14292" s="4"/>
      <c r="BA14292" s="4"/>
      <c r="BB14292" s="4"/>
    </row>
    <row r="14293" spans="15:54" x14ac:dyDescent="0.4">
      <c r="O14293" s="4"/>
      <c r="P14293" s="4"/>
      <c r="V14293" s="4"/>
      <c r="W14293" s="4"/>
      <c r="AG14293" s="9"/>
      <c r="AT14293" s="4"/>
      <c r="AU14293" s="4"/>
      <c r="BA14293" s="4"/>
      <c r="BB14293" s="4"/>
    </row>
    <row r="14294" spans="15:54" x14ac:dyDescent="0.4">
      <c r="O14294" s="4"/>
      <c r="P14294" s="4"/>
      <c r="V14294" s="4"/>
      <c r="W14294" s="4"/>
      <c r="AG14294" s="9"/>
      <c r="AT14294" s="4"/>
      <c r="AU14294" s="4"/>
      <c r="BA14294" s="4"/>
      <c r="BB14294" s="4"/>
    </row>
    <row r="14295" spans="15:54" x14ac:dyDescent="0.4">
      <c r="O14295" s="4"/>
      <c r="P14295" s="4"/>
      <c r="V14295" s="4"/>
      <c r="W14295" s="4"/>
      <c r="AG14295" s="9"/>
      <c r="AT14295" s="4"/>
      <c r="AU14295" s="4"/>
      <c r="BA14295" s="4"/>
      <c r="BB14295" s="4"/>
    </row>
    <row r="14296" spans="15:54" x14ac:dyDescent="0.4">
      <c r="O14296" s="4"/>
      <c r="P14296" s="4"/>
      <c r="V14296" s="4"/>
      <c r="W14296" s="4"/>
      <c r="AG14296" s="9"/>
      <c r="AT14296" s="4"/>
      <c r="AU14296" s="4"/>
      <c r="BA14296" s="4"/>
      <c r="BB14296" s="4"/>
    </row>
    <row r="14297" spans="15:54" x14ac:dyDescent="0.4">
      <c r="O14297" s="4"/>
      <c r="P14297" s="4"/>
      <c r="V14297" s="4"/>
      <c r="W14297" s="4"/>
      <c r="AG14297" s="9"/>
      <c r="AT14297" s="4"/>
      <c r="AU14297" s="4"/>
      <c r="BA14297" s="4"/>
      <c r="BB14297" s="4"/>
    </row>
    <row r="14298" spans="15:54" x14ac:dyDescent="0.4">
      <c r="O14298" s="4"/>
      <c r="P14298" s="4"/>
      <c r="V14298" s="4"/>
      <c r="W14298" s="4"/>
      <c r="AG14298" s="9"/>
      <c r="AT14298" s="4"/>
      <c r="AU14298" s="4"/>
      <c r="BA14298" s="4"/>
      <c r="BB14298" s="4"/>
    </row>
    <row r="14299" spans="15:54" x14ac:dyDescent="0.4">
      <c r="O14299" s="4"/>
      <c r="P14299" s="4"/>
      <c r="V14299" s="4"/>
      <c r="W14299" s="4"/>
      <c r="AG14299" s="9"/>
      <c r="AT14299" s="4"/>
      <c r="AU14299" s="4"/>
      <c r="BA14299" s="4"/>
      <c r="BB14299" s="4"/>
    </row>
    <row r="14300" spans="15:54" x14ac:dyDescent="0.4">
      <c r="O14300" s="4"/>
      <c r="P14300" s="4"/>
      <c r="V14300" s="4"/>
      <c r="W14300" s="4"/>
      <c r="AG14300" s="9"/>
      <c r="AT14300" s="4"/>
      <c r="AU14300" s="4"/>
      <c r="BA14300" s="4"/>
      <c r="BB14300" s="4"/>
    </row>
    <row r="14301" spans="15:54" x14ac:dyDescent="0.4">
      <c r="O14301" s="4"/>
      <c r="P14301" s="4"/>
      <c r="V14301" s="4"/>
      <c r="W14301" s="4"/>
      <c r="AG14301" s="9"/>
      <c r="AT14301" s="4"/>
      <c r="AU14301" s="4"/>
      <c r="BA14301" s="4"/>
      <c r="BB14301" s="4"/>
    </row>
    <row r="14302" spans="15:54" x14ac:dyDescent="0.4">
      <c r="O14302" s="4"/>
      <c r="P14302" s="4"/>
      <c r="V14302" s="4"/>
      <c r="W14302" s="4"/>
      <c r="AT14302" s="4"/>
      <c r="AU14302" s="4"/>
      <c r="BA14302" s="4"/>
      <c r="BB14302" s="4"/>
    </row>
    <row r="14303" spans="15:54" x14ac:dyDescent="0.4">
      <c r="O14303" s="4"/>
      <c r="P14303" s="4"/>
      <c r="V14303" s="4"/>
      <c r="W14303" s="4"/>
      <c r="AG14303" s="9"/>
      <c r="AT14303" s="4"/>
      <c r="AU14303" s="4"/>
      <c r="BA14303" s="4"/>
      <c r="BB14303" s="4"/>
    </row>
    <row r="14304" spans="15:54" x14ac:dyDescent="0.4">
      <c r="O14304" s="4"/>
      <c r="P14304" s="4"/>
      <c r="V14304" s="4"/>
      <c r="W14304" s="4"/>
      <c r="AG14304" s="9"/>
      <c r="AT14304" s="4"/>
      <c r="AU14304" s="4"/>
      <c r="BA14304" s="4"/>
      <c r="BB14304" s="4"/>
    </row>
    <row r="14305" spans="15:54" x14ac:dyDescent="0.4">
      <c r="O14305" s="4"/>
      <c r="P14305" s="4"/>
      <c r="V14305" s="4"/>
      <c r="W14305" s="4"/>
      <c r="AG14305" s="9"/>
      <c r="AT14305" s="4"/>
      <c r="AU14305" s="4"/>
      <c r="BA14305" s="4"/>
      <c r="BB14305" s="4"/>
    </row>
    <row r="14306" spans="15:54" x14ac:dyDescent="0.4">
      <c r="O14306" s="4"/>
      <c r="P14306" s="4"/>
      <c r="V14306" s="4"/>
      <c r="W14306" s="4"/>
      <c r="AG14306" s="9"/>
      <c r="AT14306" s="4"/>
      <c r="AU14306" s="4"/>
      <c r="BA14306" s="4"/>
      <c r="BB14306" s="4"/>
    </row>
    <row r="14307" spans="15:54" x14ac:dyDescent="0.4">
      <c r="O14307" s="4"/>
      <c r="P14307" s="4"/>
      <c r="V14307" s="4"/>
      <c r="W14307" s="4"/>
      <c r="AG14307" s="9"/>
      <c r="AT14307" s="4"/>
      <c r="AU14307" s="4"/>
      <c r="BA14307" s="4"/>
      <c r="BB14307" s="4"/>
    </row>
    <row r="14308" spans="15:54" x14ac:dyDescent="0.4">
      <c r="O14308" s="4"/>
      <c r="P14308" s="4"/>
      <c r="V14308" s="4"/>
      <c r="W14308" s="4"/>
      <c r="AG14308" s="9"/>
      <c r="AT14308" s="4"/>
      <c r="AU14308" s="4"/>
      <c r="BA14308" s="4"/>
      <c r="BB14308" s="4"/>
    </row>
    <row r="14309" spans="15:54" x14ac:dyDescent="0.4">
      <c r="O14309" s="4"/>
      <c r="P14309" s="4"/>
      <c r="V14309" s="4"/>
      <c r="W14309" s="4"/>
      <c r="AG14309" s="9"/>
      <c r="AT14309" s="4"/>
      <c r="AU14309" s="4"/>
      <c r="BA14309" s="4"/>
      <c r="BB14309" s="4"/>
    </row>
    <row r="14310" spans="15:54" x14ac:dyDescent="0.4">
      <c r="O14310" s="4"/>
      <c r="P14310" s="4"/>
      <c r="V14310" s="4"/>
      <c r="W14310" s="4"/>
      <c r="AG14310" s="9"/>
      <c r="AT14310" s="4"/>
      <c r="AU14310" s="4"/>
      <c r="BA14310" s="4"/>
      <c r="BB14310" s="4"/>
    </row>
    <row r="14311" spans="15:54" x14ac:dyDescent="0.4">
      <c r="O14311" s="4"/>
      <c r="P14311" s="4"/>
      <c r="V14311" s="4"/>
      <c r="W14311" s="4"/>
      <c r="AG14311" s="9"/>
      <c r="AT14311" s="4"/>
      <c r="AU14311" s="4"/>
      <c r="BA14311" s="4"/>
      <c r="BB14311" s="4"/>
    </row>
    <row r="14312" spans="15:54" x14ac:dyDescent="0.4">
      <c r="O14312" s="4"/>
      <c r="P14312" s="4"/>
      <c r="V14312" s="4"/>
      <c r="W14312" s="4"/>
      <c r="AG14312" s="9"/>
      <c r="AT14312" s="4"/>
      <c r="AU14312" s="4"/>
      <c r="BA14312" s="4"/>
      <c r="BB14312" s="4"/>
    </row>
    <row r="14313" spans="15:54" x14ac:dyDescent="0.4">
      <c r="O14313" s="4"/>
      <c r="P14313" s="4"/>
      <c r="V14313" s="4"/>
      <c r="W14313" s="4"/>
      <c r="AG14313" s="9"/>
      <c r="AT14313" s="4"/>
      <c r="AU14313" s="4"/>
      <c r="BA14313" s="4"/>
      <c r="BB14313" s="4"/>
    </row>
    <row r="14314" spans="15:54" x14ac:dyDescent="0.4">
      <c r="O14314" s="4"/>
      <c r="P14314" s="4"/>
      <c r="V14314" s="4"/>
      <c r="W14314" s="4"/>
      <c r="AG14314" s="9"/>
      <c r="AT14314" s="4"/>
      <c r="AU14314" s="4"/>
      <c r="BA14314" s="4"/>
      <c r="BB14314" s="4"/>
    </row>
    <row r="14315" spans="15:54" x14ac:dyDescent="0.4">
      <c r="O14315" s="4"/>
      <c r="P14315" s="4"/>
      <c r="V14315" s="4"/>
      <c r="W14315" s="4"/>
      <c r="AG14315" s="9"/>
      <c r="AT14315" s="4"/>
      <c r="AU14315" s="4"/>
      <c r="BA14315" s="4"/>
      <c r="BB14315" s="4"/>
    </row>
    <row r="14316" spans="15:54" x14ac:dyDescent="0.4">
      <c r="O14316" s="4"/>
      <c r="P14316" s="4"/>
      <c r="V14316" s="4"/>
      <c r="W14316" s="4"/>
      <c r="AG14316" s="9"/>
      <c r="AT14316" s="4"/>
      <c r="AU14316" s="4"/>
      <c r="BA14316" s="4"/>
      <c r="BB14316" s="4"/>
    </row>
    <row r="14317" spans="15:54" x14ac:dyDescent="0.4">
      <c r="O14317" s="4"/>
      <c r="P14317" s="4"/>
      <c r="V14317" s="4"/>
      <c r="W14317" s="4"/>
      <c r="AG14317" s="9"/>
      <c r="AT14317" s="4"/>
      <c r="AU14317" s="4"/>
      <c r="BA14317" s="4"/>
      <c r="BB14317" s="4"/>
    </row>
    <row r="14318" spans="15:54" x14ac:dyDescent="0.4">
      <c r="O14318" s="4"/>
      <c r="P14318" s="4"/>
      <c r="V14318" s="4"/>
      <c r="W14318" s="4"/>
      <c r="AG14318" s="9"/>
      <c r="AT14318" s="4"/>
      <c r="AU14318" s="4"/>
      <c r="BA14318" s="4"/>
      <c r="BB14318" s="4"/>
    </row>
    <row r="14319" spans="15:54" x14ac:dyDescent="0.4">
      <c r="O14319" s="4"/>
      <c r="P14319" s="4"/>
      <c r="V14319" s="4"/>
      <c r="W14319" s="4"/>
      <c r="AG14319" s="9"/>
      <c r="AT14319" s="4"/>
      <c r="AU14319" s="4"/>
      <c r="BA14319" s="4"/>
      <c r="BB14319" s="4"/>
    </row>
    <row r="14320" spans="15:54" x14ac:dyDescent="0.4">
      <c r="O14320" s="4"/>
      <c r="P14320" s="4"/>
      <c r="V14320" s="4"/>
      <c r="W14320" s="4"/>
      <c r="AG14320" s="9"/>
      <c r="AT14320" s="4"/>
      <c r="AU14320" s="4"/>
      <c r="BA14320" s="4"/>
      <c r="BB14320" s="4"/>
    </row>
    <row r="14321" spans="15:54" x14ac:dyDescent="0.4">
      <c r="O14321" s="4"/>
      <c r="P14321" s="4"/>
      <c r="V14321" s="4"/>
      <c r="W14321" s="4"/>
      <c r="AG14321" s="9"/>
      <c r="AT14321" s="4"/>
      <c r="AU14321" s="4"/>
      <c r="BA14321" s="4"/>
      <c r="BB14321" s="4"/>
    </row>
    <row r="14322" spans="15:54" x14ac:dyDescent="0.4">
      <c r="O14322" s="4"/>
      <c r="P14322" s="4"/>
      <c r="V14322" s="4"/>
      <c r="W14322" s="4"/>
      <c r="AG14322" s="9"/>
      <c r="AT14322" s="4"/>
      <c r="AU14322" s="4"/>
      <c r="BA14322" s="4"/>
      <c r="BB14322" s="4"/>
    </row>
    <row r="14323" spans="15:54" x14ac:dyDescent="0.4">
      <c r="O14323" s="4"/>
      <c r="P14323" s="4"/>
      <c r="V14323" s="4"/>
      <c r="W14323" s="4"/>
      <c r="AG14323" s="9"/>
      <c r="AT14323" s="4"/>
      <c r="AU14323" s="4"/>
      <c r="BA14323" s="4"/>
      <c r="BB14323" s="4"/>
    </row>
    <row r="14324" spans="15:54" x14ac:dyDescent="0.4">
      <c r="O14324" s="4"/>
      <c r="P14324" s="4"/>
      <c r="V14324" s="4"/>
      <c r="W14324" s="4"/>
      <c r="AG14324" s="9"/>
      <c r="AT14324" s="4"/>
      <c r="AU14324" s="4"/>
      <c r="BA14324" s="4"/>
      <c r="BB14324" s="4"/>
    </row>
    <row r="14325" spans="15:54" x14ac:dyDescent="0.4">
      <c r="O14325" s="4"/>
      <c r="P14325" s="4"/>
      <c r="V14325" s="4"/>
      <c r="W14325" s="4"/>
      <c r="AG14325" s="9"/>
      <c r="AT14325" s="4"/>
      <c r="AU14325" s="4"/>
      <c r="BA14325" s="4"/>
      <c r="BB14325" s="4"/>
    </row>
    <row r="14326" spans="15:54" x14ac:dyDescent="0.4">
      <c r="O14326" s="4"/>
      <c r="P14326" s="4"/>
      <c r="V14326" s="4"/>
      <c r="W14326" s="4"/>
      <c r="AG14326" s="9"/>
      <c r="AT14326" s="4"/>
      <c r="AU14326" s="4"/>
      <c r="BA14326" s="4"/>
      <c r="BB14326" s="4"/>
    </row>
    <row r="14327" spans="15:54" x14ac:dyDescent="0.4">
      <c r="O14327" s="4"/>
      <c r="P14327" s="4"/>
      <c r="V14327" s="4"/>
      <c r="W14327" s="4"/>
      <c r="AG14327" s="9"/>
      <c r="AT14327" s="4"/>
      <c r="AU14327" s="4"/>
      <c r="BA14327" s="4"/>
      <c r="BB14327" s="4"/>
    </row>
    <row r="14328" spans="15:54" x14ac:dyDescent="0.4">
      <c r="O14328" s="4"/>
      <c r="P14328" s="4"/>
      <c r="V14328" s="4"/>
      <c r="W14328" s="4"/>
      <c r="AG14328" s="9"/>
      <c r="AT14328" s="4"/>
      <c r="AU14328" s="4"/>
      <c r="BA14328" s="4"/>
      <c r="BB14328" s="4"/>
    </row>
    <row r="14329" spans="15:54" x14ac:dyDescent="0.4">
      <c r="O14329" s="4"/>
      <c r="P14329" s="4"/>
      <c r="V14329" s="4"/>
      <c r="W14329" s="4"/>
      <c r="AG14329" s="9"/>
      <c r="AT14329" s="4"/>
      <c r="AU14329" s="4"/>
      <c r="BA14329" s="4"/>
      <c r="BB14329" s="4"/>
    </row>
    <row r="14330" spans="15:54" x14ac:dyDescent="0.4">
      <c r="O14330" s="4"/>
      <c r="P14330" s="4"/>
      <c r="V14330" s="4"/>
      <c r="W14330" s="4"/>
      <c r="AG14330" s="9"/>
      <c r="AT14330" s="4"/>
      <c r="AU14330" s="4"/>
      <c r="BA14330" s="4"/>
      <c r="BB14330" s="4"/>
    </row>
    <row r="14331" spans="15:54" x14ac:dyDescent="0.4">
      <c r="O14331" s="4"/>
      <c r="P14331" s="4"/>
      <c r="V14331" s="4"/>
      <c r="W14331" s="4"/>
      <c r="AG14331" s="9"/>
      <c r="AT14331" s="4"/>
      <c r="AU14331" s="4"/>
      <c r="BA14331" s="4"/>
      <c r="BB14331" s="4"/>
    </row>
    <row r="14332" spans="15:54" x14ac:dyDescent="0.4">
      <c r="O14332" s="4"/>
      <c r="P14332" s="4"/>
      <c r="V14332" s="4"/>
      <c r="W14332" s="4"/>
      <c r="AG14332" s="9"/>
      <c r="AT14332" s="4"/>
      <c r="AU14332" s="4"/>
      <c r="BA14332" s="4"/>
      <c r="BB14332" s="4"/>
    </row>
    <row r="14333" spans="15:54" x14ac:dyDescent="0.4">
      <c r="O14333" s="4"/>
      <c r="P14333" s="4"/>
      <c r="V14333" s="4"/>
      <c r="W14333" s="4"/>
      <c r="AG14333" s="9"/>
      <c r="AT14333" s="4"/>
      <c r="AU14333" s="4"/>
      <c r="BA14333" s="4"/>
      <c r="BB14333" s="4"/>
    </row>
    <row r="14334" spans="15:54" x14ac:dyDescent="0.4">
      <c r="O14334" s="4"/>
      <c r="P14334" s="4"/>
      <c r="V14334" s="4"/>
      <c r="W14334" s="4"/>
      <c r="AG14334" s="9"/>
      <c r="AT14334" s="4"/>
      <c r="AU14334" s="4"/>
      <c r="BA14334" s="4"/>
      <c r="BB14334" s="4"/>
    </row>
    <row r="14335" spans="15:54" x14ac:dyDescent="0.4">
      <c r="O14335" s="4"/>
      <c r="P14335" s="4"/>
      <c r="V14335" s="4"/>
      <c r="W14335" s="4"/>
      <c r="AG14335" s="9"/>
      <c r="AT14335" s="4"/>
      <c r="AU14335" s="4"/>
      <c r="BA14335" s="4"/>
      <c r="BB14335" s="4"/>
    </row>
    <row r="14336" spans="15:54" x14ac:dyDescent="0.4">
      <c r="O14336" s="4"/>
      <c r="P14336" s="4"/>
      <c r="V14336" s="4"/>
      <c r="W14336" s="4"/>
      <c r="AG14336" s="9"/>
      <c r="AT14336" s="4"/>
      <c r="AU14336" s="4"/>
      <c r="BA14336" s="4"/>
      <c r="BB14336" s="4"/>
    </row>
    <row r="14337" spans="15:54" x14ac:dyDescent="0.4">
      <c r="O14337" s="4"/>
      <c r="P14337" s="4"/>
      <c r="V14337" s="4"/>
      <c r="W14337" s="4"/>
      <c r="AG14337" s="9"/>
      <c r="AT14337" s="4"/>
      <c r="AU14337" s="4"/>
      <c r="BA14337" s="4"/>
      <c r="BB14337" s="4"/>
    </row>
    <row r="14338" spans="15:54" x14ac:dyDescent="0.4">
      <c r="O14338" s="4"/>
      <c r="P14338" s="4"/>
      <c r="V14338" s="4"/>
      <c r="W14338" s="4"/>
      <c r="AG14338" s="9"/>
      <c r="AT14338" s="4"/>
      <c r="AU14338" s="4"/>
      <c r="BA14338" s="4"/>
      <c r="BB14338" s="4"/>
    </row>
    <row r="14339" spans="15:54" x14ac:dyDescent="0.4">
      <c r="O14339" s="4"/>
      <c r="P14339" s="4"/>
      <c r="V14339" s="4"/>
      <c r="W14339" s="4"/>
      <c r="AG14339" s="9"/>
      <c r="AT14339" s="4"/>
      <c r="AU14339" s="4"/>
      <c r="BA14339" s="4"/>
      <c r="BB14339" s="4"/>
    </row>
    <row r="14340" spans="15:54" x14ac:dyDescent="0.4">
      <c r="O14340" s="4"/>
      <c r="P14340" s="4"/>
      <c r="V14340" s="4"/>
      <c r="W14340" s="4"/>
      <c r="AG14340" s="9"/>
      <c r="AT14340" s="4"/>
      <c r="AU14340" s="4"/>
      <c r="BA14340" s="4"/>
      <c r="BB14340" s="4"/>
    </row>
    <row r="14341" spans="15:54" x14ac:dyDescent="0.4">
      <c r="O14341" s="4"/>
      <c r="P14341" s="4"/>
      <c r="V14341" s="4"/>
      <c r="W14341" s="4"/>
      <c r="AG14341" s="9"/>
      <c r="AT14341" s="4"/>
      <c r="AU14341" s="4"/>
      <c r="BA14341" s="4"/>
      <c r="BB14341" s="4"/>
    </row>
    <row r="14342" spans="15:54" x14ac:dyDescent="0.4">
      <c r="O14342" s="4"/>
      <c r="P14342" s="4"/>
      <c r="V14342" s="4"/>
      <c r="W14342" s="4"/>
      <c r="AG14342" s="9"/>
      <c r="AT14342" s="4"/>
      <c r="AU14342" s="4"/>
      <c r="BA14342" s="4"/>
      <c r="BB14342" s="4"/>
    </row>
    <row r="14343" spans="15:54" x14ac:dyDescent="0.4">
      <c r="O14343" s="4"/>
      <c r="P14343" s="4"/>
      <c r="V14343" s="4"/>
      <c r="W14343" s="4"/>
      <c r="AG14343" s="9"/>
      <c r="AT14343" s="4"/>
      <c r="AU14343" s="4"/>
      <c r="BA14343" s="4"/>
      <c r="BB14343" s="4"/>
    </row>
    <row r="14344" spans="15:54" x14ac:dyDescent="0.4">
      <c r="O14344" s="4"/>
      <c r="P14344" s="4"/>
      <c r="V14344" s="4"/>
      <c r="W14344" s="4"/>
      <c r="AG14344" s="9"/>
      <c r="AT14344" s="4"/>
      <c r="AU14344" s="4"/>
      <c r="BA14344" s="4"/>
      <c r="BB14344" s="4"/>
    </row>
    <row r="14345" spans="15:54" x14ac:dyDescent="0.4">
      <c r="O14345" s="4"/>
      <c r="P14345" s="4"/>
      <c r="V14345" s="4"/>
      <c r="W14345" s="4"/>
      <c r="AG14345" s="9"/>
      <c r="AT14345" s="4"/>
      <c r="AU14345" s="4"/>
      <c r="BA14345" s="4"/>
      <c r="BB14345" s="4"/>
    </row>
    <row r="14346" spans="15:54" x14ac:dyDescent="0.4">
      <c r="O14346" s="4"/>
      <c r="P14346" s="4"/>
      <c r="V14346" s="4"/>
      <c r="W14346" s="4"/>
      <c r="AG14346" s="9"/>
      <c r="AT14346" s="4"/>
      <c r="AU14346" s="4"/>
      <c r="BA14346" s="4"/>
      <c r="BB14346" s="4"/>
    </row>
    <row r="14347" spans="15:54" x14ac:dyDescent="0.4">
      <c r="O14347" s="4"/>
      <c r="P14347" s="4"/>
      <c r="V14347" s="4"/>
      <c r="W14347" s="4"/>
      <c r="AG14347" s="9"/>
      <c r="AT14347" s="4"/>
      <c r="AU14347" s="4"/>
      <c r="BA14347" s="4"/>
      <c r="BB14347" s="4"/>
    </row>
    <row r="14348" spans="15:54" x14ac:dyDescent="0.4">
      <c r="O14348" s="4"/>
      <c r="P14348" s="4"/>
      <c r="V14348" s="4"/>
      <c r="W14348" s="4"/>
      <c r="AG14348" s="9"/>
      <c r="AT14348" s="4"/>
      <c r="AU14348" s="4"/>
      <c r="BA14348" s="4"/>
      <c r="BB14348" s="4"/>
    </row>
    <row r="14349" spans="15:54" x14ac:dyDescent="0.4">
      <c r="O14349" s="4"/>
      <c r="P14349" s="4"/>
      <c r="V14349" s="4"/>
      <c r="W14349" s="4"/>
      <c r="AG14349" s="9"/>
      <c r="AT14349" s="4"/>
      <c r="AU14349" s="4"/>
      <c r="BA14349" s="4"/>
      <c r="BB14349" s="4"/>
    </row>
    <row r="14350" spans="15:54" x14ac:dyDescent="0.4">
      <c r="O14350" s="4"/>
      <c r="P14350" s="4"/>
      <c r="V14350" s="4"/>
      <c r="W14350" s="4"/>
      <c r="AG14350" s="9"/>
      <c r="AT14350" s="4"/>
      <c r="AU14350" s="4"/>
      <c r="BA14350" s="4"/>
      <c r="BB14350" s="4"/>
    </row>
    <row r="14351" spans="15:54" x14ac:dyDescent="0.4">
      <c r="O14351" s="4"/>
      <c r="P14351" s="4"/>
      <c r="V14351" s="4"/>
      <c r="W14351" s="4"/>
      <c r="AG14351" s="9"/>
      <c r="AT14351" s="4"/>
      <c r="AU14351" s="4"/>
      <c r="BA14351" s="4"/>
      <c r="BB14351" s="4"/>
    </row>
    <row r="14352" spans="15:54" x14ac:dyDescent="0.4">
      <c r="O14352" s="4"/>
      <c r="P14352" s="4"/>
      <c r="V14352" s="4"/>
      <c r="W14352" s="4"/>
      <c r="AG14352" s="9"/>
      <c r="AT14352" s="4"/>
      <c r="AU14352" s="4"/>
      <c r="BA14352" s="4"/>
      <c r="BB14352" s="4"/>
    </row>
    <row r="14353" spans="15:54" x14ac:dyDescent="0.4">
      <c r="O14353" s="4"/>
      <c r="P14353" s="4"/>
      <c r="V14353" s="4"/>
      <c r="W14353" s="4"/>
      <c r="AG14353" s="9"/>
      <c r="AT14353" s="4"/>
      <c r="AU14353" s="4"/>
      <c r="BA14353" s="4"/>
      <c r="BB14353" s="4"/>
    </row>
    <row r="14354" spans="15:54" x14ac:dyDescent="0.4">
      <c r="O14354" s="4"/>
      <c r="P14354" s="4"/>
      <c r="V14354" s="4"/>
      <c r="W14354" s="4"/>
      <c r="AG14354" s="9"/>
      <c r="AT14354" s="4"/>
      <c r="AU14354" s="4"/>
      <c r="BA14354" s="4"/>
      <c r="BB14354" s="4"/>
    </row>
    <row r="14355" spans="15:54" x14ac:dyDescent="0.4">
      <c r="O14355" s="4"/>
      <c r="P14355" s="4"/>
      <c r="V14355" s="4"/>
      <c r="W14355" s="4"/>
      <c r="AG14355" s="9"/>
      <c r="AT14355" s="4"/>
      <c r="AU14355" s="4"/>
      <c r="BA14355" s="4"/>
      <c r="BB14355" s="4"/>
    </row>
    <row r="14356" spans="15:54" x14ac:dyDescent="0.4">
      <c r="O14356" s="4"/>
      <c r="P14356" s="4"/>
      <c r="V14356" s="4"/>
      <c r="W14356" s="4"/>
      <c r="AG14356" s="9"/>
      <c r="AT14356" s="4"/>
      <c r="AU14356" s="4"/>
      <c r="BA14356" s="4"/>
      <c r="BB14356" s="4"/>
    </row>
    <row r="14357" spans="15:54" x14ac:dyDescent="0.4">
      <c r="O14357" s="4"/>
      <c r="P14357" s="4"/>
      <c r="V14357" s="4"/>
      <c r="W14357" s="4"/>
      <c r="AG14357" s="9"/>
      <c r="AT14357" s="4"/>
      <c r="AU14357" s="4"/>
      <c r="BA14357" s="4"/>
      <c r="BB14357" s="4"/>
    </row>
    <row r="14358" spans="15:54" x14ac:dyDescent="0.4">
      <c r="O14358" s="4"/>
      <c r="P14358" s="4"/>
      <c r="V14358" s="4"/>
      <c r="W14358" s="4"/>
      <c r="AG14358" s="9"/>
      <c r="AT14358" s="4"/>
      <c r="AU14358" s="4"/>
      <c r="BA14358" s="4"/>
      <c r="BB14358" s="4"/>
    </row>
    <row r="14359" spans="15:54" x14ac:dyDescent="0.4">
      <c r="O14359" s="4"/>
      <c r="P14359" s="4"/>
      <c r="V14359" s="4"/>
      <c r="W14359" s="4"/>
      <c r="AG14359" s="9"/>
      <c r="AT14359" s="4"/>
      <c r="AU14359" s="4"/>
      <c r="BA14359" s="4"/>
      <c r="BB14359" s="4"/>
    </row>
    <row r="14360" spans="15:54" x14ac:dyDescent="0.4">
      <c r="O14360" s="4"/>
      <c r="P14360" s="4"/>
      <c r="V14360" s="4"/>
      <c r="W14360" s="4"/>
      <c r="AG14360" s="9"/>
      <c r="AT14360" s="4"/>
      <c r="AU14360" s="4"/>
      <c r="BA14360" s="4"/>
      <c r="BB14360" s="4"/>
    </row>
    <row r="14361" spans="15:54" x14ac:dyDescent="0.4">
      <c r="O14361" s="4"/>
      <c r="P14361" s="4"/>
      <c r="V14361" s="4"/>
      <c r="W14361" s="4"/>
      <c r="AG14361" s="9"/>
      <c r="AT14361" s="4"/>
      <c r="AU14361" s="4"/>
      <c r="BA14361" s="4"/>
      <c r="BB14361" s="4"/>
    </row>
    <row r="14362" spans="15:54" x14ac:dyDescent="0.4">
      <c r="O14362" s="4"/>
      <c r="P14362" s="4"/>
      <c r="V14362" s="4"/>
      <c r="W14362" s="4"/>
      <c r="AG14362" s="9"/>
      <c r="AT14362" s="4"/>
      <c r="AU14362" s="4"/>
      <c r="BA14362" s="4"/>
      <c r="BB14362" s="4"/>
    </row>
    <row r="14363" spans="15:54" x14ac:dyDescent="0.4">
      <c r="O14363" s="4"/>
      <c r="P14363" s="4"/>
      <c r="V14363" s="4"/>
      <c r="W14363" s="4"/>
      <c r="AT14363" s="4"/>
      <c r="AU14363" s="4"/>
      <c r="BA14363" s="4"/>
      <c r="BB14363" s="4"/>
    </row>
    <row r="14364" spans="15:54" x14ac:dyDescent="0.4">
      <c r="O14364" s="4"/>
      <c r="P14364" s="4"/>
      <c r="V14364" s="4"/>
      <c r="W14364" s="4"/>
      <c r="AG14364" s="9"/>
      <c r="AT14364" s="4"/>
      <c r="AU14364" s="4"/>
      <c r="BA14364" s="4"/>
      <c r="BB14364" s="4"/>
    </row>
    <row r="14365" spans="15:54" x14ac:dyDescent="0.4">
      <c r="O14365" s="4"/>
      <c r="P14365" s="4"/>
      <c r="V14365" s="4"/>
      <c r="W14365" s="4"/>
      <c r="AG14365" s="9"/>
      <c r="AT14365" s="4"/>
      <c r="AU14365" s="4"/>
      <c r="BA14365" s="4"/>
      <c r="BB14365" s="4"/>
    </row>
    <row r="14366" spans="15:54" x14ac:dyDescent="0.4">
      <c r="O14366" s="4"/>
      <c r="P14366" s="4"/>
      <c r="V14366" s="4"/>
      <c r="W14366" s="4"/>
      <c r="AG14366" s="9"/>
      <c r="AT14366" s="4"/>
      <c r="AU14366" s="4"/>
      <c r="BA14366" s="4"/>
      <c r="BB14366" s="4"/>
    </row>
    <row r="14367" spans="15:54" x14ac:dyDescent="0.4">
      <c r="O14367" s="4"/>
      <c r="P14367" s="4"/>
      <c r="V14367" s="4"/>
      <c r="W14367" s="4"/>
      <c r="AG14367" s="9"/>
      <c r="AT14367" s="4"/>
      <c r="AU14367" s="4"/>
      <c r="BA14367" s="4"/>
      <c r="BB14367" s="4"/>
    </row>
    <row r="14368" spans="15:54" x14ac:dyDescent="0.4">
      <c r="O14368" s="4"/>
      <c r="P14368" s="4"/>
      <c r="V14368" s="4"/>
      <c r="W14368" s="4"/>
      <c r="AG14368" s="9"/>
      <c r="AT14368" s="4"/>
      <c r="AU14368" s="4"/>
      <c r="BA14368" s="4"/>
      <c r="BB14368" s="4"/>
    </row>
    <row r="14369" spans="15:54" x14ac:dyDescent="0.4">
      <c r="O14369" s="4"/>
      <c r="P14369" s="4"/>
      <c r="V14369" s="4"/>
      <c r="W14369" s="4"/>
      <c r="AG14369" s="9"/>
      <c r="AT14369" s="4"/>
      <c r="AU14369" s="4"/>
      <c r="BA14369" s="4"/>
      <c r="BB14369" s="4"/>
    </row>
    <row r="14370" spans="15:54" x14ac:dyDescent="0.4">
      <c r="O14370" s="4"/>
      <c r="P14370" s="4"/>
      <c r="V14370" s="4"/>
      <c r="W14370" s="4"/>
      <c r="AG14370" s="9"/>
      <c r="AT14370" s="4"/>
      <c r="AU14370" s="4"/>
      <c r="BA14370" s="4"/>
      <c r="BB14370" s="4"/>
    </row>
    <row r="14371" spans="15:54" x14ac:dyDescent="0.4">
      <c r="O14371" s="4"/>
      <c r="P14371" s="4"/>
      <c r="V14371" s="4"/>
      <c r="W14371" s="4"/>
      <c r="AG14371" s="9"/>
      <c r="AT14371" s="4"/>
      <c r="AU14371" s="4"/>
      <c r="BA14371" s="4"/>
      <c r="BB14371" s="4"/>
    </row>
    <row r="14372" spans="15:54" x14ac:dyDescent="0.4">
      <c r="O14372" s="4"/>
      <c r="P14372" s="4"/>
      <c r="V14372" s="4"/>
      <c r="W14372" s="4"/>
      <c r="AG14372" s="9"/>
      <c r="AT14372" s="4"/>
      <c r="AU14372" s="4"/>
      <c r="BA14372" s="4"/>
      <c r="BB14372" s="4"/>
    </row>
    <row r="14373" spans="15:54" x14ac:dyDescent="0.4">
      <c r="O14373" s="4"/>
      <c r="P14373" s="4"/>
      <c r="V14373" s="4"/>
      <c r="W14373" s="4"/>
      <c r="AG14373" s="9"/>
      <c r="AT14373" s="4"/>
      <c r="AU14373" s="4"/>
      <c r="BA14373" s="4"/>
      <c r="BB14373" s="4"/>
    </row>
    <row r="14374" spans="15:54" x14ac:dyDescent="0.4">
      <c r="O14374" s="4"/>
      <c r="P14374" s="4"/>
      <c r="V14374" s="4"/>
      <c r="W14374" s="4"/>
      <c r="AG14374" s="9"/>
      <c r="AT14374" s="4"/>
      <c r="AU14374" s="4"/>
      <c r="BA14374" s="4"/>
      <c r="BB14374" s="4"/>
    </row>
    <row r="14375" spans="15:54" x14ac:dyDescent="0.4">
      <c r="O14375" s="4"/>
      <c r="P14375" s="4"/>
      <c r="V14375" s="4"/>
      <c r="W14375" s="4"/>
      <c r="AG14375" s="9"/>
      <c r="AT14375" s="4"/>
      <c r="AU14375" s="4"/>
      <c r="BA14375" s="4"/>
      <c r="BB14375" s="4"/>
    </row>
    <row r="14376" spans="15:54" x14ac:dyDescent="0.4">
      <c r="O14376" s="4"/>
      <c r="P14376" s="4"/>
      <c r="V14376" s="4"/>
      <c r="W14376" s="4"/>
      <c r="AG14376" s="9"/>
      <c r="AT14376" s="4"/>
      <c r="AU14376" s="4"/>
      <c r="BA14376" s="4"/>
      <c r="BB14376" s="4"/>
    </row>
    <row r="14377" spans="15:54" x14ac:dyDescent="0.4">
      <c r="O14377" s="4"/>
      <c r="P14377" s="4"/>
      <c r="V14377" s="4"/>
      <c r="W14377" s="4"/>
      <c r="AG14377" s="9"/>
      <c r="AT14377" s="4"/>
      <c r="AU14377" s="4"/>
      <c r="BA14377" s="4"/>
      <c r="BB14377" s="4"/>
    </row>
    <row r="14378" spans="15:54" x14ac:dyDescent="0.4">
      <c r="O14378" s="4"/>
      <c r="P14378" s="4"/>
      <c r="V14378" s="4"/>
      <c r="W14378" s="4"/>
      <c r="AG14378" s="9"/>
      <c r="AT14378" s="4"/>
      <c r="AU14378" s="4"/>
      <c r="BA14378" s="4"/>
      <c r="BB14378" s="4"/>
    </row>
    <row r="14379" spans="15:54" x14ac:dyDescent="0.4">
      <c r="O14379" s="4"/>
      <c r="P14379" s="4"/>
      <c r="V14379" s="4"/>
      <c r="W14379" s="4"/>
      <c r="AG14379" s="9"/>
      <c r="AT14379" s="4"/>
      <c r="AU14379" s="4"/>
      <c r="BA14379" s="4"/>
      <c r="BB14379" s="4"/>
    </row>
    <row r="14380" spans="15:54" x14ac:dyDescent="0.4">
      <c r="O14380" s="4"/>
      <c r="P14380" s="4"/>
      <c r="V14380" s="4"/>
      <c r="W14380" s="4"/>
      <c r="AG14380" s="9"/>
      <c r="AT14380" s="4"/>
      <c r="AU14380" s="4"/>
      <c r="BA14380" s="4"/>
      <c r="BB14380" s="4"/>
    </row>
    <row r="14381" spans="15:54" x14ac:dyDescent="0.4">
      <c r="O14381" s="4"/>
      <c r="P14381" s="4"/>
      <c r="V14381" s="4"/>
      <c r="W14381" s="4"/>
      <c r="AG14381" s="9"/>
      <c r="AT14381" s="4"/>
      <c r="AU14381" s="4"/>
      <c r="BA14381" s="4"/>
      <c r="BB14381" s="4"/>
    </row>
    <row r="14382" spans="15:54" x14ac:dyDescent="0.4">
      <c r="O14382" s="4"/>
      <c r="P14382" s="4"/>
      <c r="V14382" s="4"/>
      <c r="W14382" s="4"/>
      <c r="AG14382" s="9"/>
      <c r="AT14382" s="4"/>
      <c r="AU14382" s="4"/>
      <c r="BA14382" s="4"/>
      <c r="BB14382" s="4"/>
    </row>
    <row r="14383" spans="15:54" x14ac:dyDescent="0.4">
      <c r="O14383" s="4"/>
      <c r="P14383" s="4"/>
      <c r="V14383" s="4"/>
      <c r="W14383" s="4"/>
      <c r="AT14383" s="4"/>
      <c r="AU14383" s="4"/>
      <c r="BA14383" s="4"/>
      <c r="BB14383" s="4"/>
    </row>
    <row r="14384" spans="15:54" x14ac:dyDescent="0.4">
      <c r="O14384" s="4"/>
      <c r="P14384" s="4"/>
      <c r="V14384" s="4"/>
      <c r="W14384" s="4"/>
      <c r="AG14384" s="9"/>
      <c r="AT14384" s="4"/>
      <c r="AU14384" s="4"/>
      <c r="BA14384" s="4"/>
      <c r="BB14384" s="4"/>
    </row>
    <row r="14385" spans="15:54" x14ac:dyDescent="0.4">
      <c r="O14385" s="4"/>
      <c r="P14385" s="4"/>
      <c r="V14385" s="4"/>
      <c r="W14385" s="4"/>
      <c r="AG14385" s="9"/>
      <c r="AT14385" s="4"/>
      <c r="AU14385" s="4"/>
      <c r="BA14385" s="4"/>
      <c r="BB14385" s="4"/>
    </row>
    <row r="14386" spans="15:54" x14ac:dyDescent="0.4">
      <c r="O14386" s="4"/>
      <c r="P14386" s="4"/>
      <c r="V14386" s="4"/>
      <c r="W14386" s="4"/>
      <c r="AG14386" s="9"/>
      <c r="AT14386" s="4"/>
      <c r="AU14386" s="4"/>
      <c r="BA14386" s="4"/>
      <c r="BB14386" s="4"/>
    </row>
    <row r="14387" spans="15:54" x14ac:dyDescent="0.4">
      <c r="O14387" s="4"/>
      <c r="P14387" s="4"/>
      <c r="V14387" s="4"/>
      <c r="W14387" s="4"/>
      <c r="AG14387" s="9"/>
      <c r="AT14387" s="4"/>
      <c r="AU14387" s="4"/>
      <c r="BA14387" s="4"/>
      <c r="BB14387" s="4"/>
    </row>
    <row r="14388" spans="15:54" x14ac:dyDescent="0.4">
      <c r="O14388" s="4"/>
      <c r="P14388" s="4"/>
      <c r="V14388" s="4"/>
      <c r="W14388" s="4"/>
      <c r="AG14388" s="9"/>
      <c r="AT14388" s="4"/>
      <c r="AU14388" s="4"/>
      <c r="BA14388" s="4"/>
      <c r="BB14388" s="4"/>
    </row>
    <row r="14389" spans="15:54" x14ac:dyDescent="0.4">
      <c r="O14389" s="4"/>
      <c r="P14389" s="4"/>
      <c r="V14389" s="4"/>
      <c r="W14389" s="4"/>
      <c r="AG14389" s="9"/>
      <c r="AT14389" s="4"/>
      <c r="AU14389" s="4"/>
      <c r="BA14389" s="4"/>
      <c r="BB14389" s="4"/>
    </row>
    <row r="14390" spans="15:54" x14ac:dyDescent="0.4">
      <c r="O14390" s="4"/>
      <c r="P14390" s="4"/>
      <c r="V14390" s="4"/>
      <c r="W14390" s="4"/>
      <c r="AG14390" s="9"/>
      <c r="AT14390" s="4"/>
      <c r="AU14390" s="4"/>
      <c r="BA14390" s="4"/>
      <c r="BB14390" s="4"/>
    </row>
    <row r="14391" spans="15:54" x14ac:dyDescent="0.4">
      <c r="O14391" s="4"/>
      <c r="P14391" s="4"/>
      <c r="V14391" s="4"/>
      <c r="W14391" s="4"/>
      <c r="AG14391" s="9"/>
      <c r="AT14391" s="4"/>
      <c r="AU14391" s="4"/>
      <c r="BA14391" s="4"/>
      <c r="BB14391" s="4"/>
    </row>
    <row r="14392" spans="15:54" x14ac:dyDescent="0.4">
      <c r="O14392" s="4"/>
      <c r="P14392" s="4"/>
      <c r="V14392" s="4"/>
      <c r="W14392" s="4"/>
      <c r="AG14392" s="9"/>
      <c r="AT14392" s="4"/>
      <c r="AU14392" s="4"/>
      <c r="BA14392" s="4"/>
      <c r="BB14392" s="4"/>
    </row>
    <row r="14393" spans="15:54" x14ac:dyDescent="0.4">
      <c r="O14393" s="4"/>
      <c r="P14393" s="4"/>
      <c r="V14393" s="4"/>
      <c r="W14393" s="4"/>
      <c r="AG14393" s="9"/>
      <c r="AT14393" s="4"/>
      <c r="AU14393" s="4"/>
      <c r="BA14393" s="4"/>
      <c r="BB14393" s="4"/>
    </row>
    <row r="14394" spans="15:54" x14ac:dyDescent="0.4">
      <c r="O14394" s="4"/>
      <c r="P14394" s="4"/>
      <c r="V14394" s="4"/>
      <c r="W14394" s="4"/>
      <c r="AG14394" s="9"/>
      <c r="AT14394" s="4"/>
      <c r="AU14394" s="4"/>
      <c r="BA14394" s="4"/>
      <c r="BB14394" s="4"/>
    </row>
    <row r="14395" spans="15:54" x14ac:dyDescent="0.4">
      <c r="O14395" s="4"/>
      <c r="P14395" s="4"/>
      <c r="V14395" s="4"/>
      <c r="W14395" s="4"/>
      <c r="AG14395" s="9"/>
      <c r="AT14395" s="4"/>
      <c r="AU14395" s="4"/>
      <c r="BA14395" s="4"/>
      <c r="BB14395" s="4"/>
    </row>
    <row r="14396" spans="15:54" x14ac:dyDescent="0.4">
      <c r="O14396" s="4"/>
      <c r="P14396" s="4"/>
      <c r="V14396" s="4"/>
      <c r="W14396" s="4"/>
      <c r="AG14396" s="9"/>
      <c r="AT14396" s="4"/>
      <c r="AU14396" s="4"/>
      <c r="BA14396" s="4"/>
      <c r="BB14396" s="4"/>
    </row>
    <row r="14397" spans="15:54" x14ac:dyDescent="0.4">
      <c r="O14397" s="4"/>
      <c r="P14397" s="4"/>
      <c r="V14397" s="4"/>
      <c r="W14397" s="4"/>
      <c r="AG14397" s="9"/>
      <c r="AT14397" s="4"/>
      <c r="AU14397" s="4"/>
      <c r="BA14397" s="4"/>
      <c r="BB14397" s="4"/>
    </row>
    <row r="14398" spans="15:54" x14ac:dyDescent="0.4">
      <c r="O14398" s="4"/>
      <c r="P14398" s="4"/>
      <c r="V14398" s="4"/>
      <c r="W14398" s="4"/>
      <c r="AG14398" s="9"/>
      <c r="AT14398" s="4"/>
      <c r="AU14398" s="4"/>
      <c r="BA14398" s="4"/>
      <c r="BB14398" s="4"/>
    </row>
    <row r="14399" spans="15:54" x14ac:dyDescent="0.4">
      <c r="O14399" s="4"/>
      <c r="P14399" s="4"/>
      <c r="V14399" s="4"/>
      <c r="W14399" s="4"/>
      <c r="AG14399" s="9"/>
      <c r="AT14399" s="4"/>
      <c r="AU14399" s="4"/>
      <c r="BA14399" s="4"/>
      <c r="BB14399" s="4"/>
    </row>
    <row r="14400" spans="15:54" x14ac:dyDescent="0.4">
      <c r="O14400" s="4"/>
      <c r="P14400" s="4"/>
      <c r="V14400" s="4"/>
      <c r="W14400" s="4"/>
      <c r="AG14400" s="9"/>
      <c r="AT14400" s="4"/>
      <c r="AU14400" s="4"/>
      <c r="BA14400" s="4"/>
      <c r="BB14400" s="4"/>
    </row>
    <row r="14401" spans="15:54" x14ac:dyDescent="0.4">
      <c r="O14401" s="4"/>
      <c r="P14401" s="4"/>
      <c r="V14401" s="4"/>
      <c r="W14401" s="4"/>
      <c r="AG14401" s="9"/>
      <c r="AT14401" s="4"/>
      <c r="AU14401" s="4"/>
      <c r="BA14401" s="4"/>
      <c r="BB14401" s="4"/>
    </row>
    <row r="14402" spans="15:54" x14ac:dyDescent="0.4">
      <c r="O14402" s="4"/>
      <c r="P14402" s="4"/>
      <c r="V14402" s="4"/>
      <c r="W14402" s="4"/>
      <c r="AG14402" s="9"/>
      <c r="AT14402" s="4"/>
      <c r="AU14402" s="4"/>
      <c r="BA14402" s="4"/>
      <c r="BB14402" s="4"/>
    </row>
    <row r="14403" spans="15:54" x14ac:dyDescent="0.4">
      <c r="O14403" s="4"/>
      <c r="P14403" s="4"/>
      <c r="V14403" s="4"/>
      <c r="W14403" s="4"/>
      <c r="AG14403" s="9"/>
      <c r="AT14403" s="4"/>
      <c r="AU14403" s="4"/>
      <c r="BA14403" s="4"/>
      <c r="BB14403" s="4"/>
    </row>
    <row r="14404" spans="15:54" x14ac:dyDescent="0.4">
      <c r="O14404" s="4"/>
      <c r="P14404" s="4"/>
      <c r="V14404" s="4"/>
      <c r="W14404" s="4"/>
      <c r="AG14404" s="9"/>
      <c r="AT14404" s="4"/>
      <c r="AU14404" s="4"/>
      <c r="BA14404" s="4"/>
      <c r="BB14404" s="4"/>
    </row>
    <row r="14405" spans="15:54" x14ac:dyDescent="0.4">
      <c r="O14405" s="4"/>
      <c r="P14405" s="4"/>
      <c r="V14405" s="4"/>
      <c r="W14405" s="4"/>
      <c r="AG14405" s="9"/>
      <c r="AT14405" s="4"/>
      <c r="AU14405" s="4"/>
      <c r="BA14405" s="4"/>
      <c r="BB14405" s="4"/>
    </row>
    <row r="14406" spans="15:54" x14ac:dyDescent="0.4">
      <c r="O14406" s="4"/>
      <c r="P14406" s="4"/>
      <c r="V14406" s="4"/>
      <c r="W14406" s="4"/>
      <c r="AG14406" s="9"/>
      <c r="AT14406" s="4"/>
      <c r="AU14406" s="4"/>
      <c r="BA14406" s="4"/>
      <c r="BB14406" s="4"/>
    </row>
    <row r="14407" spans="15:54" x14ac:dyDescent="0.4">
      <c r="O14407" s="4"/>
      <c r="P14407" s="4"/>
      <c r="V14407" s="4"/>
      <c r="W14407" s="4"/>
      <c r="AG14407" s="9"/>
      <c r="AT14407" s="4"/>
      <c r="AU14407" s="4"/>
      <c r="BA14407" s="4"/>
      <c r="BB14407" s="4"/>
    </row>
    <row r="14408" spans="15:54" x14ac:dyDescent="0.4">
      <c r="O14408" s="4"/>
      <c r="P14408" s="4"/>
      <c r="V14408" s="4"/>
      <c r="W14408" s="4"/>
      <c r="AG14408" s="9"/>
      <c r="AT14408" s="4"/>
      <c r="AU14408" s="4"/>
      <c r="BA14408" s="4"/>
      <c r="BB14408" s="4"/>
    </row>
    <row r="14409" spans="15:54" x14ac:dyDescent="0.4">
      <c r="O14409" s="4"/>
      <c r="P14409" s="4"/>
      <c r="V14409" s="4"/>
      <c r="W14409" s="4"/>
      <c r="AG14409" s="9"/>
      <c r="AT14409" s="4"/>
      <c r="AU14409" s="4"/>
      <c r="BA14409" s="4"/>
      <c r="BB14409" s="4"/>
    </row>
    <row r="14410" spans="15:54" x14ac:dyDescent="0.4">
      <c r="O14410" s="4"/>
      <c r="P14410" s="4"/>
      <c r="V14410" s="4"/>
      <c r="W14410" s="4"/>
      <c r="AG14410" s="9"/>
      <c r="AT14410" s="4"/>
      <c r="AU14410" s="4"/>
      <c r="BA14410" s="4"/>
      <c r="BB14410" s="4"/>
    </row>
    <row r="14411" spans="15:54" x14ac:dyDescent="0.4">
      <c r="O14411" s="4"/>
      <c r="P14411" s="4"/>
      <c r="V14411" s="4"/>
      <c r="W14411" s="4"/>
      <c r="AG14411" s="9"/>
      <c r="AT14411" s="4"/>
      <c r="AU14411" s="4"/>
      <c r="BA14411" s="4"/>
      <c r="BB14411" s="4"/>
    </row>
    <row r="14412" spans="15:54" x14ac:dyDescent="0.4">
      <c r="O14412" s="4"/>
      <c r="P14412" s="4"/>
      <c r="V14412" s="4"/>
      <c r="W14412" s="4"/>
      <c r="AG14412" s="9"/>
      <c r="AT14412" s="4"/>
      <c r="AU14412" s="4"/>
      <c r="BA14412" s="4"/>
      <c r="BB14412" s="4"/>
    </row>
    <row r="14413" spans="15:54" x14ac:dyDescent="0.4">
      <c r="O14413" s="4"/>
      <c r="P14413" s="4"/>
      <c r="V14413" s="4"/>
      <c r="W14413" s="4"/>
      <c r="AG14413" s="9"/>
      <c r="AT14413" s="4"/>
      <c r="AU14413" s="4"/>
      <c r="BA14413" s="4"/>
      <c r="BB14413" s="4"/>
    </row>
    <row r="14414" spans="15:54" x14ac:dyDescent="0.4">
      <c r="O14414" s="4"/>
      <c r="P14414" s="4"/>
      <c r="V14414" s="4"/>
      <c r="W14414" s="4"/>
      <c r="AG14414" s="9"/>
      <c r="AT14414" s="4"/>
      <c r="AU14414" s="4"/>
      <c r="BA14414" s="4"/>
      <c r="BB14414" s="4"/>
    </row>
    <row r="14415" spans="15:54" x14ac:dyDescent="0.4">
      <c r="O14415" s="4"/>
      <c r="P14415" s="4"/>
      <c r="V14415" s="4"/>
      <c r="W14415" s="4"/>
      <c r="AG14415" s="9"/>
      <c r="AT14415" s="4"/>
      <c r="AU14415" s="4"/>
      <c r="BA14415" s="4"/>
      <c r="BB14415" s="4"/>
    </row>
    <row r="14416" spans="15:54" x14ac:dyDescent="0.4">
      <c r="O14416" s="4"/>
      <c r="P14416" s="4"/>
      <c r="V14416" s="4"/>
      <c r="W14416" s="4"/>
      <c r="AG14416" s="9"/>
      <c r="AT14416" s="4"/>
      <c r="AU14416" s="4"/>
      <c r="BA14416" s="4"/>
      <c r="BB14416" s="4"/>
    </row>
    <row r="14417" spans="15:54" x14ac:dyDescent="0.4">
      <c r="O14417" s="4"/>
      <c r="P14417" s="4"/>
      <c r="V14417" s="4"/>
      <c r="W14417" s="4"/>
      <c r="AG14417" s="9"/>
      <c r="AT14417" s="4"/>
      <c r="AU14417" s="4"/>
      <c r="BA14417" s="4"/>
      <c r="BB14417" s="4"/>
    </row>
    <row r="14418" spans="15:54" x14ac:dyDescent="0.4">
      <c r="O14418" s="4"/>
      <c r="P14418" s="4"/>
      <c r="V14418" s="4"/>
      <c r="W14418" s="4"/>
      <c r="AG14418" s="9"/>
      <c r="AT14418" s="4"/>
      <c r="AU14418" s="4"/>
      <c r="BA14418" s="4"/>
      <c r="BB14418" s="4"/>
    </row>
    <row r="14419" spans="15:54" x14ac:dyDescent="0.4">
      <c r="O14419" s="4"/>
      <c r="P14419" s="4"/>
      <c r="V14419" s="4"/>
      <c r="W14419" s="4"/>
      <c r="AG14419" s="9"/>
      <c r="AT14419" s="4"/>
      <c r="AU14419" s="4"/>
      <c r="BA14419" s="4"/>
      <c r="BB14419" s="4"/>
    </row>
    <row r="14420" spans="15:54" x14ac:dyDescent="0.4">
      <c r="O14420" s="4"/>
      <c r="P14420" s="4"/>
      <c r="V14420" s="4"/>
      <c r="W14420" s="4"/>
      <c r="AG14420" s="9"/>
      <c r="AT14420" s="4"/>
      <c r="AU14420" s="4"/>
      <c r="BA14420" s="4"/>
      <c r="BB14420" s="4"/>
    </row>
    <row r="14421" spans="15:54" x14ac:dyDescent="0.4">
      <c r="O14421" s="4"/>
      <c r="P14421" s="4"/>
      <c r="V14421" s="4"/>
      <c r="W14421" s="4"/>
      <c r="AG14421" s="9"/>
      <c r="AT14421" s="4"/>
      <c r="AU14421" s="4"/>
      <c r="BA14421" s="4"/>
      <c r="BB14421" s="4"/>
    </row>
    <row r="14422" spans="15:54" x14ac:dyDescent="0.4">
      <c r="O14422" s="4"/>
      <c r="P14422" s="4"/>
      <c r="V14422" s="4"/>
      <c r="W14422" s="4"/>
      <c r="AG14422" s="9"/>
      <c r="AT14422" s="4"/>
      <c r="AU14422" s="4"/>
      <c r="BA14422" s="4"/>
      <c r="BB14422" s="4"/>
    </row>
    <row r="14423" spans="15:54" x14ac:dyDescent="0.4">
      <c r="O14423" s="4"/>
      <c r="P14423" s="4"/>
      <c r="V14423" s="4"/>
      <c r="W14423" s="4"/>
      <c r="AG14423" s="9"/>
      <c r="AT14423" s="4"/>
      <c r="AU14423" s="4"/>
      <c r="BA14423" s="4"/>
      <c r="BB14423" s="4"/>
    </row>
    <row r="14424" spans="15:54" x14ac:dyDescent="0.4">
      <c r="O14424" s="4"/>
      <c r="P14424" s="4"/>
      <c r="V14424" s="4"/>
      <c r="W14424" s="4"/>
      <c r="AG14424" s="9"/>
      <c r="AT14424" s="4"/>
      <c r="AU14424" s="4"/>
      <c r="BA14424" s="4"/>
      <c r="BB14424" s="4"/>
    </row>
    <row r="14425" spans="15:54" x14ac:dyDescent="0.4">
      <c r="O14425" s="4"/>
      <c r="P14425" s="4"/>
      <c r="V14425" s="4"/>
      <c r="W14425" s="4"/>
      <c r="AG14425" s="9"/>
      <c r="AT14425" s="4"/>
      <c r="AU14425" s="4"/>
      <c r="BA14425" s="4"/>
      <c r="BB14425" s="4"/>
    </row>
    <row r="14426" spans="15:54" x14ac:dyDescent="0.4">
      <c r="O14426" s="4"/>
      <c r="P14426" s="4"/>
      <c r="V14426" s="4"/>
      <c r="W14426" s="4"/>
      <c r="AG14426" s="9"/>
      <c r="AT14426" s="4"/>
      <c r="AU14426" s="4"/>
      <c r="BA14426" s="4"/>
      <c r="BB14426" s="4"/>
    </row>
    <row r="14427" spans="15:54" x14ac:dyDescent="0.4">
      <c r="O14427" s="4"/>
      <c r="P14427" s="4"/>
      <c r="V14427" s="4"/>
      <c r="W14427" s="4"/>
      <c r="AG14427" s="9"/>
      <c r="AT14427" s="4"/>
      <c r="AU14427" s="4"/>
      <c r="BA14427" s="4"/>
      <c r="BB14427" s="4"/>
    </row>
    <row r="14428" spans="15:54" x14ac:dyDescent="0.4">
      <c r="O14428" s="4"/>
      <c r="P14428" s="4"/>
      <c r="V14428" s="4"/>
      <c r="W14428" s="4"/>
      <c r="AG14428" s="9"/>
      <c r="AT14428" s="4"/>
      <c r="AU14428" s="4"/>
      <c r="BA14428" s="4"/>
      <c r="BB14428" s="4"/>
    </row>
    <row r="14429" spans="15:54" x14ac:dyDescent="0.4">
      <c r="O14429" s="4"/>
      <c r="P14429" s="4"/>
      <c r="V14429" s="4"/>
      <c r="W14429" s="4"/>
      <c r="AG14429" s="9"/>
      <c r="AT14429" s="4"/>
      <c r="AU14429" s="4"/>
      <c r="BA14429" s="4"/>
      <c r="BB14429" s="4"/>
    </row>
    <row r="14430" spans="15:54" x14ac:dyDescent="0.4">
      <c r="O14430" s="4"/>
      <c r="P14430" s="4"/>
      <c r="V14430" s="4"/>
      <c r="W14430" s="4"/>
      <c r="AG14430" s="9"/>
      <c r="AT14430" s="4"/>
      <c r="AU14430" s="4"/>
      <c r="BA14430" s="4"/>
      <c r="BB14430" s="4"/>
    </row>
    <row r="14431" spans="15:54" x14ac:dyDescent="0.4">
      <c r="O14431" s="4"/>
      <c r="P14431" s="4"/>
      <c r="V14431" s="4"/>
      <c r="W14431" s="4"/>
      <c r="AG14431" s="9"/>
      <c r="AT14431" s="4"/>
      <c r="AU14431" s="4"/>
      <c r="BA14431" s="4"/>
      <c r="BB14431" s="4"/>
    </row>
    <row r="14432" spans="15:54" x14ac:dyDescent="0.4">
      <c r="O14432" s="4"/>
      <c r="P14432" s="4"/>
      <c r="V14432" s="4"/>
      <c r="W14432" s="4"/>
      <c r="AG14432" s="9"/>
      <c r="AT14432" s="4"/>
      <c r="AU14432" s="4"/>
      <c r="BA14432" s="4"/>
      <c r="BB14432" s="4"/>
    </row>
    <row r="14433" spans="15:54" x14ac:dyDescent="0.4">
      <c r="O14433" s="4"/>
      <c r="P14433" s="4"/>
      <c r="V14433" s="4"/>
      <c r="W14433" s="4"/>
      <c r="AG14433" s="9"/>
      <c r="AT14433" s="4"/>
      <c r="AU14433" s="4"/>
      <c r="BA14433" s="4"/>
      <c r="BB14433" s="4"/>
    </row>
    <row r="14434" spans="15:54" x14ac:dyDescent="0.4">
      <c r="O14434" s="4"/>
      <c r="P14434" s="4"/>
      <c r="V14434" s="4"/>
      <c r="W14434" s="4"/>
      <c r="AG14434" s="9"/>
      <c r="AT14434" s="4"/>
      <c r="AU14434" s="4"/>
      <c r="BA14434" s="4"/>
      <c r="BB14434" s="4"/>
    </row>
    <row r="14435" spans="15:54" x14ac:dyDescent="0.4">
      <c r="O14435" s="4"/>
      <c r="P14435" s="4"/>
      <c r="V14435" s="4"/>
      <c r="W14435" s="4"/>
      <c r="AG14435" s="9"/>
      <c r="AT14435" s="4"/>
      <c r="AU14435" s="4"/>
      <c r="BA14435" s="4"/>
      <c r="BB14435" s="4"/>
    </row>
    <row r="14436" spans="15:54" x14ac:dyDescent="0.4">
      <c r="O14436" s="4"/>
      <c r="P14436" s="4"/>
      <c r="V14436" s="4"/>
      <c r="W14436" s="4"/>
      <c r="AG14436" s="9"/>
      <c r="AT14436" s="4"/>
      <c r="AU14436" s="4"/>
      <c r="BA14436" s="4"/>
      <c r="BB14436" s="4"/>
    </row>
    <row r="14437" spans="15:54" x14ac:dyDescent="0.4">
      <c r="O14437" s="4"/>
      <c r="P14437" s="4"/>
      <c r="V14437" s="4"/>
      <c r="W14437" s="4"/>
      <c r="AG14437" s="9"/>
      <c r="AT14437" s="4"/>
      <c r="AU14437" s="4"/>
      <c r="BA14437" s="4"/>
      <c r="BB14437" s="4"/>
    </row>
    <row r="14438" spans="15:54" x14ac:dyDescent="0.4">
      <c r="O14438" s="4"/>
      <c r="P14438" s="4"/>
      <c r="V14438" s="4"/>
      <c r="W14438" s="4"/>
      <c r="AG14438" s="9"/>
      <c r="AT14438" s="4"/>
      <c r="AU14438" s="4"/>
      <c r="BA14438" s="4"/>
      <c r="BB14438" s="4"/>
    </row>
    <row r="14439" spans="15:54" x14ac:dyDescent="0.4">
      <c r="O14439" s="4"/>
      <c r="P14439" s="4"/>
      <c r="V14439" s="4"/>
      <c r="W14439" s="4"/>
      <c r="AG14439" s="9"/>
      <c r="AT14439" s="4"/>
      <c r="AU14439" s="4"/>
      <c r="BA14439" s="4"/>
      <c r="BB14439" s="4"/>
    </row>
    <row r="14440" spans="15:54" x14ac:dyDescent="0.4">
      <c r="O14440" s="4"/>
      <c r="P14440" s="4"/>
      <c r="V14440" s="4"/>
      <c r="W14440" s="4"/>
      <c r="AG14440" s="9"/>
      <c r="AT14440" s="4"/>
      <c r="AU14440" s="4"/>
      <c r="BA14440" s="4"/>
      <c r="BB14440" s="4"/>
    </row>
    <row r="14441" spans="15:54" x14ac:dyDescent="0.4">
      <c r="O14441" s="4"/>
      <c r="P14441" s="4"/>
      <c r="V14441" s="4"/>
      <c r="W14441" s="4"/>
      <c r="AG14441" s="9"/>
      <c r="AT14441" s="4"/>
      <c r="AU14441" s="4"/>
      <c r="BA14441" s="4"/>
      <c r="BB14441" s="4"/>
    </row>
    <row r="14442" spans="15:54" x14ac:dyDescent="0.4">
      <c r="O14442" s="4"/>
      <c r="P14442" s="4"/>
      <c r="V14442" s="4"/>
      <c r="W14442" s="4"/>
      <c r="AG14442" s="9"/>
      <c r="AT14442" s="4"/>
      <c r="AU14442" s="4"/>
      <c r="BA14442" s="4"/>
      <c r="BB14442" s="4"/>
    </row>
    <row r="14443" spans="15:54" x14ac:dyDescent="0.4">
      <c r="O14443" s="4"/>
      <c r="P14443" s="4"/>
      <c r="V14443" s="4"/>
      <c r="W14443" s="4"/>
      <c r="AG14443" s="9"/>
      <c r="AT14443" s="4"/>
      <c r="AU14443" s="4"/>
      <c r="BA14443" s="4"/>
      <c r="BB14443" s="4"/>
    </row>
    <row r="14444" spans="15:54" x14ac:dyDescent="0.4">
      <c r="O14444" s="4"/>
      <c r="P14444" s="4"/>
      <c r="V14444" s="4"/>
      <c r="W14444" s="4"/>
      <c r="AT14444" s="4"/>
      <c r="AU14444" s="4"/>
      <c r="BA14444" s="4"/>
      <c r="BB14444" s="4"/>
    </row>
    <row r="14445" spans="15:54" x14ac:dyDescent="0.4">
      <c r="O14445" s="4"/>
      <c r="P14445" s="4"/>
      <c r="V14445" s="4"/>
      <c r="W14445" s="4"/>
      <c r="AG14445" s="9"/>
      <c r="AT14445" s="4"/>
      <c r="AU14445" s="4"/>
      <c r="BA14445" s="4"/>
      <c r="BB14445" s="4"/>
    </row>
    <row r="14446" spans="15:54" x14ac:dyDescent="0.4">
      <c r="O14446" s="4"/>
      <c r="P14446" s="4"/>
      <c r="V14446" s="4"/>
      <c r="W14446" s="4"/>
      <c r="AG14446" s="9"/>
      <c r="AT14446" s="4"/>
      <c r="AU14446" s="4"/>
      <c r="BA14446" s="4"/>
      <c r="BB14446" s="4"/>
    </row>
    <row r="14447" spans="15:54" x14ac:dyDescent="0.4">
      <c r="O14447" s="4"/>
      <c r="P14447" s="4"/>
      <c r="V14447" s="4"/>
      <c r="W14447" s="4"/>
      <c r="AG14447" s="9"/>
      <c r="AT14447" s="4"/>
      <c r="AU14447" s="4"/>
      <c r="BA14447" s="4"/>
      <c r="BB14447" s="4"/>
    </row>
    <row r="14448" spans="15:54" x14ac:dyDescent="0.4">
      <c r="O14448" s="4"/>
      <c r="P14448" s="4"/>
      <c r="V14448" s="4"/>
      <c r="W14448" s="4"/>
      <c r="AG14448" s="9"/>
      <c r="AT14448" s="4"/>
      <c r="AU14448" s="4"/>
      <c r="BA14448" s="4"/>
      <c r="BB14448" s="4"/>
    </row>
    <row r="14449" spans="15:54" x14ac:dyDescent="0.4">
      <c r="O14449" s="4"/>
      <c r="P14449" s="4"/>
      <c r="V14449" s="4"/>
      <c r="W14449" s="4"/>
      <c r="AG14449" s="9"/>
      <c r="AT14449" s="4"/>
      <c r="AU14449" s="4"/>
      <c r="BA14449" s="4"/>
      <c r="BB14449" s="4"/>
    </row>
    <row r="14450" spans="15:54" x14ac:dyDescent="0.4">
      <c r="O14450" s="4"/>
      <c r="P14450" s="4"/>
      <c r="V14450" s="4"/>
      <c r="W14450" s="4"/>
      <c r="AG14450" s="9"/>
      <c r="AT14450" s="4"/>
      <c r="AU14450" s="4"/>
      <c r="BA14450" s="4"/>
      <c r="BB14450" s="4"/>
    </row>
    <row r="14451" spans="15:54" x14ac:dyDescent="0.4">
      <c r="O14451" s="4"/>
      <c r="P14451" s="4"/>
      <c r="V14451" s="4"/>
      <c r="W14451" s="4"/>
      <c r="AG14451" s="9"/>
      <c r="AT14451" s="4"/>
      <c r="AU14451" s="4"/>
      <c r="BA14451" s="4"/>
      <c r="BB14451" s="4"/>
    </row>
    <row r="14452" spans="15:54" x14ac:dyDescent="0.4">
      <c r="O14452" s="4"/>
      <c r="P14452" s="4"/>
      <c r="V14452" s="4"/>
      <c r="W14452" s="4"/>
      <c r="AG14452" s="9"/>
      <c r="AT14452" s="4"/>
      <c r="AU14452" s="4"/>
      <c r="BA14452" s="4"/>
      <c r="BB14452" s="4"/>
    </row>
    <row r="14453" spans="15:54" x14ac:dyDescent="0.4">
      <c r="O14453" s="4"/>
      <c r="P14453" s="4"/>
      <c r="V14453" s="4"/>
      <c r="W14453" s="4"/>
      <c r="AG14453" s="9"/>
      <c r="AT14453" s="4"/>
      <c r="AU14453" s="4"/>
      <c r="BA14453" s="4"/>
      <c r="BB14453" s="4"/>
    </row>
    <row r="14454" spans="15:54" x14ac:dyDescent="0.4">
      <c r="O14454" s="4"/>
      <c r="P14454" s="4"/>
      <c r="V14454" s="4"/>
      <c r="W14454" s="4"/>
      <c r="AG14454" s="9"/>
      <c r="AT14454" s="4"/>
      <c r="AU14454" s="4"/>
      <c r="BA14454" s="4"/>
      <c r="BB14454" s="4"/>
    </row>
    <row r="14455" spans="15:54" x14ac:dyDescent="0.4">
      <c r="O14455" s="4"/>
      <c r="P14455" s="4"/>
      <c r="V14455" s="4"/>
      <c r="W14455" s="4"/>
      <c r="AG14455" s="9"/>
      <c r="AT14455" s="4"/>
      <c r="AU14455" s="4"/>
      <c r="BA14455" s="4"/>
      <c r="BB14455" s="4"/>
    </row>
    <row r="14456" spans="15:54" x14ac:dyDescent="0.4">
      <c r="O14456" s="4"/>
      <c r="P14456" s="4"/>
      <c r="V14456" s="4"/>
      <c r="W14456" s="4"/>
      <c r="AG14456" s="9"/>
      <c r="AT14456" s="4"/>
      <c r="AU14456" s="4"/>
      <c r="BA14456" s="4"/>
      <c r="BB14456" s="4"/>
    </row>
    <row r="14457" spans="15:54" x14ac:dyDescent="0.4">
      <c r="O14457" s="4"/>
      <c r="P14457" s="4"/>
      <c r="V14457" s="4"/>
      <c r="W14457" s="4"/>
      <c r="AG14457" s="9"/>
      <c r="AT14457" s="4"/>
      <c r="AU14457" s="4"/>
      <c r="BA14457" s="4"/>
      <c r="BB14457" s="4"/>
    </row>
    <row r="14458" spans="15:54" x14ac:dyDescent="0.4">
      <c r="O14458" s="4"/>
      <c r="P14458" s="4"/>
      <c r="V14458" s="4"/>
      <c r="W14458" s="4"/>
      <c r="AG14458" s="9"/>
      <c r="AT14458" s="4"/>
      <c r="AU14458" s="4"/>
      <c r="BA14458" s="4"/>
      <c r="BB14458" s="4"/>
    </row>
    <row r="14459" spans="15:54" x14ac:dyDescent="0.4">
      <c r="O14459" s="4"/>
      <c r="P14459" s="4"/>
      <c r="V14459" s="4"/>
      <c r="W14459" s="4"/>
      <c r="AG14459" s="9"/>
      <c r="AT14459" s="4"/>
      <c r="AU14459" s="4"/>
      <c r="BA14459" s="4"/>
      <c r="BB14459" s="4"/>
    </row>
    <row r="14460" spans="15:54" x14ac:dyDescent="0.4">
      <c r="O14460" s="4"/>
      <c r="P14460" s="4"/>
      <c r="V14460" s="4"/>
      <c r="W14460" s="4"/>
      <c r="AG14460" s="9"/>
      <c r="AT14460" s="4"/>
      <c r="AU14460" s="4"/>
      <c r="BA14460" s="4"/>
      <c r="BB14460" s="4"/>
    </row>
    <row r="14461" spans="15:54" x14ac:dyDescent="0.4">
      <c r="O14461" s="4"/>
      <c r="P14461" s="4"/>
      <c r="V14461" s="4"/>
      <c r="W14461" s="4"/>
      <c r="AG14461" s="9"/>
      <c r="AT14461" s="4"/>
      <c r="AU14461" s="4"/>
      <c r="BA14461" s="4"/>
      <c r="BB14461" s="4"/>
    </row>
    <row r="14462" spans="15:54" x14ac:dyDescent="0.4">
      <c r="O14462" s="4"/>
      <c r="P14462" s="4"/>
      <c r="V14462" s="4"/>
      <c r="W14462" s="4"/>
      <c r="AG14462" s="9"/>
      <c r="AT14462" s="4"/>
      <c r="AU14462" s="4"/>
      <c r="BA14462" s="4"/>
      <c r="BB14462" s="4"/>
    </row>
    <row r="14463" spans="15:54" x14ac:dyDescent="0.4">
      <c r="O14463" s="4"/>
      <c r="P14463" s="4"/>
      <c r="V14463" s="4"/>
      <c r="W14463" s="4"/>
      <c r="AG14463" s="9"/>
      <c r="AT14463" s="4"/>
      <c r="AU14463" s="4"/>
      <c r="BA14463" s="4"/>
      <c r="BB14463" s="4"/>
    </row>
    <row r="14464" spans="15:54" x14ac:dyDescent="0.4">
      <c r="O14464" s="4"/>
      <c r="P14464" s="4"/>
      <c r="V14464" s="4"/>
      <c r="W14464" s="4"/>
      <c r="AT14464" s="4"/>
      <c r="AU14464" s="4"/>
      <c r="BA14464" s="4"/>
      <c r="BB14464" s="4"/>
    </row>
    <row r="14465" spans="15:54" x14ac:dyDescent="0.4">
      <c r="O14465" s="4"/>
      <c r="P14465" s="4"/>
      <c r="V14465" s="4"/>
      <c r="W14465" s="4"/>
      <c r="AG14465" s="9"/>
      <c r="AT14465" s="4"/>
      <c r="AU14465" s="4"/>
      <c r="BA14465" s="4"/>
      <c r="BB14465" s="4"/>
    </row>
    <row r="14466" spans="15:54" x14ac:dyDescent="0.4">
      <c r="O14466" s="4"/>
      <c r="P14466" s="4"/>
      <c r="V14466" s="4"/>
      <c r="W14466" s="4"/>
      <c r="AG14466" s="9"/>
      <c r="AT14466" s="4"/>
      <c r="AU14466" s="4"/>
      <c r="BA14466" s="4"/>
      <c r="BB14466" s="4"/>
    </row>
    <row r="14467" spans="15:54" x14ac:dyDescent="0.4">
      <c r="O14467" s="4"/>
      <c r="P14467" s="4"/>
      <c r="V14467" s="4"/>
      <c r="W14467" s="4"/>
      <c r="AG14467" s="9"/>
      <c r="AT14467" s="4"/>
      <c r="AU14467" s="4"/>
      <c r="BA14467" s="4"/>
      <c r="BB14467" s="4"/>
    </row>
    <row r="14468" spans="15:54" x14ac:dyDescent="0.4">
      <c r="O14468" s="4"/>
      <c r="P14468" s="4"/>
      <c r="V14468" s="4"/>
      <c r="W14468" s="4"/>
      <c r="AG14468" s="9"/>
      <c r="AT14468" s="4"/>
      <c r="AU14468" s="4"/>
      <c r="BA14468" s="4"/>
      <c r="BB14468" s="4"/>
    </row>
    <row r="14469" spans="15:54" x14ac:dyDescent="0.4">
      <c r="O14469" s="4"/>
      <c r="P14469" s="4"/>
      <c r="V14469" s="4"/>
      <c r="W14469" s="4"/>
      <c r="AG14469" s="9"/>
      <c r="AT14469" s="4"/>
      <c r="AU14469" s="4"/>
      <c r="BA14469" s="4"/>
      <c r="BB14469" s="4"/>
    </row>
    <row r="14470" spans="15:54" x14ac:dyDescent="0.4">
      <c r="O14470" s="4"/>
      <c r="P14470" s="4"/>
      <c r="V14470" s="4"/>
      <c r="W14470" s="4"/>
      <c r="AG14470" s="9"/>
      <c r="AT14470" s="4"/>
      <c r="AU14470" s="4"/>
      <c r="BA14470" s="4"/>
      <c r="BB14470" s="4"/>
    </row>
    <row r="14471" spans="15:54" x14ac:dyDescent="0.4">
      <c r="O14471" s="4"/>
      <c r="P14471" s="4"/>
      <c r="V14471" s="4"/>
      <c r="W14471" s="4"/>
      <c r="AG14471" s="9"/>
      <c r="AT14471" s="4"/>
      <c r="AU14471" s="4"/>
      <c r="BA14471" s="4"/>
      <c r="BB14471" s="4"/>
    </row>
    <row r="14472" spans="15:54" x14ac:dyDescent="0.4">
      <c r="O14472" s="4"/>
      <c r="P14472" s="4"/>
      <c r="V14472" s="4"/>
      <c r="W14472" s="4"/>
      <c r="AG14472" s="9"/>
      <c r="AT14472" s="4"/>
      <c r="AU14472" s="4"/>
      <c r="BA14472" s="4"/>
      <c r="BB14472" s="4"/>
    </row>
    <row r="14473" spans="15:54" x14ac:dyDescent="0.4">
      <c r="O14473" s="4"/>
      <c r="P14473" s="4"/>
      <c r="V14473" s="4"/>
      <c r="W14473" s="4"/>
      <c r="AG14473" s="9"/>
      <c r="AT14473" s="4"/>
      <c r="AU14473" s="4"/>
      <c r="BA14473" s="4"/>
      <c r="BB14473" s="4"/>
    </row>
    <row r="14474" spans="15:54" x14ac:dyDescent="0.4">
      <c r="O14474" s="4"/>
      <c r="P14474" s="4"/>
      <c r="V14474" s="4"/>
      <c r="W14474" s="4"/>
      <c r="AG14474" s="9"/>
      <c r="AT14474" s="4"/>
      <c r="AU14474" s="4"/>
      <c r="BA14474" s="4"/>
      <c r="BB14474" s="4"/>
    </row>
    <row r="14475" spans="15:54" x14ac:dyDescent="0.4">
      <c r="O14475" s="4"/>
      <c r="P14475" s="4"/>
      <c r="V14475" s="4"/>
      <c r="W14475" s="4"/>
      <c r="AG14475" s="9"/>
      <c r="AT14475" s="4"/>
      <c r="AU14475" s="4"/>
      <c r="BA14475" s="4"/>
      <c r="BB14475" s="4"/>
    </row>
    <row r="14476" spans="15:54" x14ac:dyDescent="0.4">
      <c r="O14476" s="4"/>
      <c r="P14476" s="4"/>
      <c r="V14476" s="4"/>
      <c r="W14476" s="4"/>
      <c r="AG14476" s="9"/>
      <c r="AT14476" s="4"/>
      <c r="AU14476" s="4"/>
      <c r="BA14476" s="4"/>
      <c r="BB14476" s="4"/>
    </row>
    <row r="14477" spans="15:54" x14ac:dyDescent="0.4">
      <c r="O14477" s="4"/>
      <c r="P14477" s="4"/>
      <c r="V14477" s="4"/>
      <c r="W14477" s="4"/>
      <c r="AG14477" s="9"/>
      <c r="AT14477" s="4"/>
      <c r="AU14477" s="4"/>
      <c r="BA14477" s="4"/>
      <c r="BB14477" s="4"/>
    </row>
    <row r="14478" spans="15:54" x14ac:dyDescent="0.4">
      <c r="O14478" s="4"/>
      <c r="P14478" s="4"/>
      <c r="V14478" s="4"/>
      <c r="W14478" s="4"/>
      <c r="AG14478" s="9"/>
      <c r="AT14478" s="4"/>
      <c r="AU14478" s="4"/>
      <c r="BA14478" s="4"/>
      <c r="BB14478" s="4"/>
    </row>
    <row r="14479" spans="15:54" x14ac:dyDescent="0.4">
      <c r="O14479" s="4"/>
      <c r="P14479" s="4"/>
      <c r="V14479" s="4"/>
      <c r="W14479" s="4"/>
      <c r="AG14479" s="9"/>
      <c r="AT14479" s="4"/>
      <c r="AU14479" s="4"/>
      <c r="BA14479" s="4"/>
      <c r="BB14479" s="4"/>
    </row>
    <row r="14480" spans="15:54" x14ac:dyDescent="0.4">
      <c r="O14480" s="4"/>
      <c r="P14480" s="4"/>
      <c r="V14480" s="4"/>
      <c r="W14480" s="4"/>
      <c r="AG14480" s="9"/>
      <c r="AT14480" s="4"/>
      <c r="AU14480" s="4"/>
      <c r="BA14480" s="4"/>
      <c r="BB14480" s="4"/>
    </row>
    <row r="14481" spans="15:54" x14ac:dyDescent="0.4">
      <c r="O14481" s="4"/>
      <c r="P14481" s="4"/>
      <c r="V14481" s="4"/>
      <c r="W14481" s="4"/>
      <c r="AG14481" s="9"/>
      <c r="AT14481" s="4"/>
      <c r="AU14481" s="4"/>
      <c r="BA14481" s="4"/>
      <c r="BB14481" s="4"/>
    </row>
    <row r="14482" spans="15:54" x14ac:dyDescent="0.4">
      <c r="O14482" s="4"/>
      <c r="P14482" s="4"/>
      <c r="V14482" s="4"/>
      <c r="W14482" s="4"/>
      <c r="AG14482" s="9"/>
      <c r="AT14482" s="4"/>
      <c r="AU14482" s="4"/>
      <c r="BA14482" s="4"/>
      <c r="BB14482" s="4"/>
    </row>
    <row r="14483" spans="15:54" x14ac:dyDescent="0.4">
      <c r="O14483" s="4"/>
      <c r="P14483" s="4"/>
      <c r="V14483" s="4"/>
      <c r="W14483" s="4"/>
      <c r="AG14483" s="9"/>
      <c r="AT14483" s="4"/>
      <c r="AU14483" s="4"/>
      <c r="BA14483" s="4"/>
      <c r="BB14483" s="4"/>
    </row>
    <row r="14484" spans="15:54" x14ac:dyDescent="0.4">
      <c r="O14484" s="4"/>
      <c r="P14484" s="4"/>
      <c r="V14484" s="4"/>
      <c r="W14484" s="4"/>
      <c r="AG14484" s="9"/>
      <c r="AT14484" s="4"/>
      <c r="AU14484" s="4"/>
      <c r="BA14484" s="4"/>
      <c r="BB14484" s="4"/>
    </row>
    <row r="14485" spans="15:54" x14ac:dyDescent="0.4">
      <c r="O14485" s="4"/>
      <c r="P14485" s="4"/>
      <c r="V14485" s="4"/>
      <c r="W14485" s="4"/>
      <c r="AG14485" s="9"/>
      <c r="AT14485" s="4"/>
      <c r="AU14485" s="4"/>
      <c r="BA14485" s="4"/>
      <c r="BB14485" s="4"/>
    </row>
    <row r="14486" spans="15:54" x14ac:dyDescent="0.4">
      <c r="O14486" s="4"/>
      <c r="P14486" s="4"/>
      <c r="V14486" s="4"/>
      <c r="W14486" s="4"/>
      <c r="AG14486" s="9"/>
      <c r="AT14486" s="4"/>
      <c r="AU14486" s="4"/>
      <c r="BA14486" s="4"/>
      <c r="BB14486" s="4"/>
    </row>
    <row r="14487" spans="15:54" x14ac:dyDescent="0.4">
      <c r="O14487" s="4"/>
      <c r="P14487" s="4"/>
      <c r="V14487" s="4"/>
      <c r="W14487" s="4"/>
      <c r="AG14487" s="9"/>
      <c r="AT14487" s="4"/>
      <c r="AU14487" s="4"/>
      <c r="BA14487" s="4"/>
      <c r="BB14487" s="4"/>
    </row>
    <row r="14488" spans="15:54" x14ac:dyDescent="0.4">
      <c r="O14488" s="4"/>
      <c r="P14488" s="4"/>
      <c r="V14488" s="4"/>
      <c r="W14488" s="4"/>
      <c r="AG14488" s="9"/>
      <c r="AT14488" s="4"/>
      <c r="AU14488" s="4"/>
      <c r="BA14488" s="4"/>
      <c r="BB14488" s="4"/>
    </row>
    <row r="14489" spans="15:54" x14ac:dyDescent="0.4">
      <c r="O14489" s="4"/>
      <c r="P14489" s="4"/>
      <c r="V14489" s="4"/>
      <c r="W14489" s="4"/>
      <c r="AG14489" s="9"/>
      <c r="AT14489" s="4"/>
      <c r="AU14489" s="4"/>
      <c r="BA14489" s="4"/>
      <c r="BB14489" s="4"/>
    </row>
    <row r="14490" spans="15:54" x14ac:dyDescent="0.4">
      <c r="O14490" s="4"/>
      <c r="P14490" s="4"/>
      <c r="V14490" s="4"/>
      <c r="W14490" s="4"/>
      <c r="AG14490" s="9"/>
      <c r="AT14490" s="4"/>
      <c r="AU14490" s="4"/>
      <c r="BA14490" s="4"/>
      <c r="BB14490" s="4"/>
    </row>
    <row r="14491" spans="15:54" x14ac:dyDescent="0.4">
      <c r="O14491" s="4"/>
      <c r="P14491" s="4"/>
      <c r="V14491" s="4"/>
      <c r="W14491" s="4"/>
      <c r="AG14491" s="9"/>
      <c r="AT14491" s="4"/>
      <c r="AU14491" s="4"/>
      <c r="BA14491" s="4"/>
      <c r="BB14491" s="4"/>
    </row>
    <row r="14492" spans="15:54" x14ac:dyDescent="0.4">
      <c r="O14492" s="4"/>
      <c r="P14492" s="4"/>
      <c r="V14492" s="4"/>
      <c r="W14492" s="4"/>
      <c r="AG14492" s="9"/>
      <c r="AT14492" s="4"/>
      <c r="AU14492" s="4"/>
      <c r="BA14492" s="4"/>
      <c r="BB14492" s="4"/>
    </row>
    <row r="14493" spans="15:54" x14ac:dyDescent="0.4">
      <c r="O14493" s="4"/>
      <c r="P14493" s="4"/>
      <c r="V14493" s="4"/>
      <c r="W14493" s="4"/>
      <c r="AG14493" s="9"/>
      <c r="AT14493" s="4"/>
      <c r="AU14493" s="4"/>
      <c r="BA14493" s="4"/>
      <c r="BB14493" s="4"/>
    </row>
    <row r="14494" spans="15:54" x14ac:dyDescent="0.4">
      <c r="O14494" s="4"/>
      <c r="P14494" s="4"/>
      <c r="V14494" s="4"/>
      <c r="W14494" s="4"/>
      <c r="AG14494" s="9"/>
      <c r="AT14494" s="4"/>
      <c r="AU14494" s="4"/>
      <c r="BA14494" s="4"/>
      <c r="BB14494" s="4"/>
    </row>
    <row r="14495" spans="15:54" x14ac:dyDescent="0.4">
      <c r="O14495" s="4"/>
      <c r="P14495" s="4"/>
      <c r="V14495" s="4"/>
      <c r="W14495" s="4"/>
      <c r="AG14495" s="9"/>
      <c r="AT14495" s="4"/>
      <c r="AU14495" s="4"/>
      <c r="BA14495" s="4"/>
      <c r="BB14495" s="4"/>
    </row>
    <row r="14496" spans="15:54" x14ac:dyDescent="0.4">
      <c r="O14496" s="4"/>
      <c r="P14496" s="4"/>
      <c r="V14496" s="4"/>
      <c r="W14496" s="4"/>
      <c r="AG14496" s="9"/>
      <c r="AT14496" s="4"/>
      <c r="AU14496" s="4"/>
      <c r="BA14496" s="4"/>
      <c r="BB14496" s="4"/>
    </row>
    <row r="14497" spans="15:54" x14ac:dyDescent="0.4">
      <c r="O14497" s="4"/>
      <c r="P14497" s="4"/>
      <c r="V14497" s="4"/>
      <c r="W14497" s="4"/>
      <c r="AG14497" s="9"/>
      <c r="AT14497" s="4"/>
      <c r="AU14497" s="4"/>
      <c r="BA14497" s="4"/>
      <c r="BB14497" s="4"/>
    </row>
    <row r="14498" spans="15:54" x14ac:dyDescent="0.4">
      <c r="O14498" s="4"/>
      <c r="P14498" s="4"/>
      <c r="V14498" s="4"/>
      <c r="W14498" s="4"/>
      <c r="AG14498" s="9"/>
      <c r="AT14498" s="4"/>
      <c r="AU14498" s="4"/>
      <c r="BA14498" s="4"/>
      <c r="BB14498" s="4"/>
    </row>
    <row r="14499" spans="15:54" x14ac:dyDescent="0.4">
      <c r="O14499" s="4"/>
      <c r="P14499" s="4"/>
      <c r="V14499" s="4"/>
      <c r="W14499" s="4"/>
      <c r="AG14499" s="9"/>
      <c r="AT14499" s="4"/>
      <c r="AU14499" s="4"/>
      <c r="BA14499" s="4"/>
      <c r="BB14499" s="4"/>
    </row>
    <row r="14500" spans="15:54" x14ac:dyDescent="0.4">
      <c r="O14500" s="4"/>
      <c r="P14500" s="4"/>
      <c r="V14500" s="4"/>
      <c r="W14500" s="4"/>
      <c r="AG14500" s="9"/>
      <c r="AT14500" s="4"/>
      <c r="AU14500" s="4"/>
      <c r="BA14500" s="4"/>
      <c r="BB14500" s="4"/>
    </row>
    <row r="14501" spans="15:54" x14ac:dyDescent="0.4">
      <c r="O14501" s="4"/>
      <c r="P14501" s="4"/>
      <c r="V14501" s="4"/>
      <c r="W14501" s="4"/>
      <c r="AG14501" s="9"/>
      <c r="AT14501" s="4"/>
      <c r="AU14501" s="4"/>
      <c r="BA14501" s="4"/>
      <c r="BB14501" s="4"/>
    </row>
    <row r="14502" spans="15:54" x14ac:dyDescent="0.4">
      <c r="O14502" s="4"/>
      <c r="P14502" s="4"/>
      <c r="V14502" s="4"/>
      <c r="W14502" s="4"/>
      <c r="AG14502" s="9"/>
      <c r="AT14502" s="4"/>
      <c r="AU14502" s="4"/>
      <c r="BA14502" s="4"/>
      <c r="BB14502" s="4"/>
    </row>
    <row r="14503" spans="15:54" x14ac:dyDescent="0.4">
      <c r="O14503" s="4"/>
      <c r="P14503" s="4"/>
      <c r="V14503" s="4"/>
      <c r="W14503" s="4"/>
      <c r="AG14503" s="9"/>
      <c r="AT14503" s="4"/>
      <c r="AU14503" s="4"/>
      <c r="BA14503" s="4"/>
      <c r="BB14503" s="4"/>
    </row>
    <row r="14504" spans="15:54" x14ac:dyDescent="0.4">
      <c r="O14504" s="4"/>
      <c r="P14504" s="4"/>
      <c r="V14504" s="4"/>
      <c r="W14504" s="4"/>
      <c r="AG14504" s="9"/>
      <c r="AT14504" s="4"/>
      <c r="AU14504" s="4"/>
      <c r="BA14504" s="4"/>
      <c r="BB14504" s="4"/>
    </row>
    <row r="14505" spans="15:54" x14ac:dyDescent="0.4">
      <c r="O14505" s="4"/>
      <c r="P14505" s="4"/>
      <c r="V14505" s="4"/>
      <c r="W14505" s="4"/>
      <c r="AG14505" s="9"/>
      <c r="AT14505" s="4"/>
      <c r="AU14505" s="4"/>
      <c r="BA14505" s="4"/>
      <c r="BB14505" s="4"/>
    </row>
    <row r="14506" spans="15:54" x14ac:dyDescent="0.4">
      <c r="O14506" s="4"/>
      <c r="P14506" s="4"/>
      <c r="V14506" s="4"/>
      <c r="W14506" s="4"/>
      <c r="AG14506" s="9"/>
      <c r="AT14506" s="4"/>
      <c r="AU14506" s="4"/>
      <c r="BA14506" s="4"/>
      <c r="BB14506" s="4"/>
    </row>
    <row r="14507" spans="15:54" x14ac:dyDescent="0.4">
      <c r="O14507" s="4"/>
      <c r="P14507" s="4"/>
      <c r="V14507" s="4"/>
      <c r="W14507" s="4"/>
      <c r="AG14507" s="9"/>
      <c r="AT14507" s="4"/>
      <c r="AU14507" s="4"/>
      <c r="BA14507" s="4"/>
      <c r="BB14507" s="4"/>
    </row>
    <row r="14508" spans="15:54" x14ac:dyDescent="0.4">
      <c r="O14508" s="4"/>
      <c r="P14508" s="4"/>
      <c r="V14508" s="4"/>
      <c r="W14508" s="4"/>
      <c r="AG14508" s="9"/>
      <c r="AT14508" s="4"/>
      <c r="AU14508" s="4"/>
      <c r="BA14508" s="4"/>
      <c r="BB14508" s="4"/>
    </row>
    <row r="14509" spans="15:54" x14ac:dyDescent="0.4">
      <c r="O14509" s="4"/>
      <c r="P14509" s="4"/>
      <c r="V14509" s="4"/>
      <c r="W14509" s="4"/>
      <c r="AG14509" s="9"/>
      <c r="AT14509" s="4"/>
      <c r="AU14509" s="4"/>
      <c r="BA14509" s="4"/>
      <c r="BB14509" s="4"/>
    </row>
    <row r="14510" spans="15:54" x14ac:dyDescent="0.4">
      <c r="O14510" s="4"/>
      <c r="P14510" s="4"/>
      <c r="V14510" s="4"/>
      <c r="W14510" s="4"/>
      <c r="AG14510" s="9"/>
      <c r="AT14510" s="4"/>
      <c r="AU14510" s="4"/>
      <c r="BA14510" s="4"/>
      <c r="BB14510" s="4"/>
    </row>
    <row r="14511" spans="15:54" x14ac:dyDescent="0.4">
      <c r="O14511" s="4"/>
      <c r="P14511" s="4"/>
      <c r="V14511" s="4"/>
      <c r="W14511" s="4"/>
      <c r="AG14511" s="9"/>
      <c r="AT14511" s="4"/>
      <c r="AU14511" s="4"/>
      <c r="BA14511" s="4"/>
      <c r="BB14511" s="4"/>
    </row>
    <row r="14512" spans="15:54" x14ac:dyDescent="0.4">
      <c r="O14512" s="4"/>
      <c r="P14512" s="4"/>
      <c r="V14512" s="4"/>
      <c r="W14512" s="4"/>
      <c r="AG14512" s="9"/>
      <c r="AT14512" s="4"/>
      <c r="AU14512" s="4"/>
      <c r="BA14512" s="4"/>
      <c r="BB14512" s="4"/>
    </row>
    <row r="14513" spans="15:54" x14ac:dyDescent="0.4">
      <c r="O14513" s="4"/>
      <c r="P14513" s="4"/>
      <c r="V14513" s="4"/>
      <c r="W14513" s="4"/>
      <c r="AG14513" s="9"/>
      <c r="AT14513" s="4"/>
      <c r="AU14513" s="4"/>
      <c r="BA14513" s="4"/>
      <c r="BB14513" s="4"/>
    </row>
    <row r="14514" spans="15:54" x14ac:dyDescent="0.4">
      <c r="O14514" s="4"/>
      <c r="P14514" s="4"/>
      <c r="V14514" s="4"/>
      <c r="W14514" s="4"/>
      <c r="AG14514" s="9"/>
      <c r="AT14514" s="4"/>
      <c r="AU14514" s="4"/>
      <c r="BA14514" s="4"/>
      <c r="BB14514" s="4"/>
    </row>
    <row r="14515" spans="15:54" x14ac:dyDescent="0.4">
      <c r="O14515" s="4"/>
      <c r="P14515" s="4"/>
      <c r="V14515" s="4"/>
      <c r="W14515" s="4"/>
      <c r="AG14515" s="9"/>
      <c r="AT14515" s="4"/>
      <c r="AU14515" s="4"/>
      <c r="BA14515" s="4"/>
      <c r="BB14515" s="4"/>
    </row>
    <row r="14516" spans="15:54" x14ac:dyDescent="0.4">
      <c r="O14516" s="4"/>
      <c r="P14516" s="4"/>
      <c r="V14516" s="4"/>
      <c r="W14516" s="4"/>
      <c r="AG14516" s="9"/>
      <c r="AT14516" s="4"/>
      <c r="AU14516" s="4"/>
      <c r="BA14516" s="4"/>
      <c r="BB14516" s="4"/>
    </row>
    <row r="14517" spans="15:54" x14ac:dyDescent="0.4">
      <c r="O14517" s="4"/>
      <c r="P14517" s="4"/>
      <c r="V14517" s="4"/>
      <c r="W14517" s="4"/>
      <c r="AG14517" s="9"/>
      <c r="AT14517" s="4"/>
      <c r="AU14517" s="4"/>
      <c r="BA14517" s="4"/>
      <c r="BB14517" s="4"/>
    </row>
    <row r="14518" spans="15:54" x14ac:dyDescent="0.4">
      <c r="O14518" s="4"/>
      <c r="P14518" s="4"/>
      <c r="V14518" s="4"/>
      <c r="W14518" s="4"/>
      <c r="AG14518" s="9"/>
      <c r="AT14518" s="4"/>
      <c r="AU14518" s="4"/>
      <c r="BA14518" s="4"/>
      <c r="BB14518" s="4"/>
    </row>
    <row r="14519" spans="15:54" x14ac:dyDescent="0.4">
      <c r="O14519" s="4"/>
      <c r="P14519" s="4"/>
      <c r="V14519" s="4"/>
      <c r="W14519" s="4"/>
      <c r="AG14519" s="9"/>
      <c r="AT14519" s="4"/>
      <c r="AU14519" s="4"/>
      <c r="BA14519" s="4"/>
      <c r="BB14519" s="4"/>
    </row>
    <row r="14520" spans="15:54" x14ac:dyDescent="0.4">
      <c r="O14520" s="4"/>
      <c r="P14520" s="4"/>
      <c r="V14520" s="4"/>
      <c r="W14520" s="4"/>
      <c r="AG14520" s="9"/>
      <c r="AT14520" s="4"/>
      <c r="AU14520" s="4"/>
      <c r="BA14520" s="4"/>
      <c r="BB14520" s="4"/>
    </row>
    <row r="14521" spans="15:54" x14ac:dyDescent="0.4">
      <c r="O14521" s="4"/>
      <c r="P14521" s="4"/>
      <c r="V14521" s="4"/>
      <c r="W14521" s="4"/>
      <c r="AG14521" s="9"/>
      <c r="AT14521" s="4"/>
      <c r="AU14521" s="4"/>
      <c r="BA14521" s="4"/>
      <c r="BB14521" s="4"/>
    </row>
    <row r="14522" spans="15:54" x14ac:dyDescent="0.4">
      <c r="O14522" s="4"/>
      <c r="P14522" s="4"/>
      <c r="V14522" s="4"/>
      <c r="W14522" s="4"/>
      <c r="AG14522" s="9"/>
      <c r="AT14522" s="4"/>
      <c r="AU14522" s="4"/>
      <c r="BA14522" s="4"/>
      <c r="BB14522" s="4"/>
    </row>
    <row r="14523" spans="15:54" x14ac:dyDescent="0.4">
      <c r="O14523" s="4"/>
      <c r="P14523" s="4"/>
      <c r="V14523" s="4"/>
      <c r="W14523" s="4"/>
      <c r="AG14523" s="9"/>
      <c r="AT14523" s="4"/>
      <c r="AU14523" s="4"/>
      <c r="BA14523" s="4"/>
      <c r="BB14523" s="4"/>
    </row>
    <row r="14524" spans="15:54" x14ac:dyDescent="0.4">
      <c r="O14524" s="4"/>
      <c r="P14524" s="4"/>
      <c r="V14524" s="4"/>
      <c r="W14524" s="4"/>
      <c r="AG14524" s="9"/>
      <c r="AT14524" s="4"/>
      <c r="AU14524" s="4"/>
      <c r="BA14524" s="4"/>
      <c r="BB14524" s="4"/>
    </row>
    <row r="14525" spans="15:54" x14ac:dyDescent="0.4">
      <c r="O14525" s="4"/>
      <c r="P14525" s="4"/>
      <c r="V14525" s="4"/>
      <c r="W14525" s="4"/>
      <c r="AT14525" s="4"/>
      <c r="AU14525" s="4"/>
      <c r="BA14525" s="4"/>
      <c r="BB14525" s="4"/>
    </row>
    <row r="14526" spans="15:54" x14ac:dyDescent="0.4">
      <c r="O14526" s="4"/>
      <c r="P14526" s="4"/>
      <c r="V14526" s="4"/>
      <c r="W14526" s="4"/>
      <c r="AG14526" s="9"/>
      <c r="AT14526" s="4"/>
      <c r="AU14526" s="4"/>
      <c r="BA14526" s="4"/>
      <c r="BB14526" s="4"/>
    </row>
    <row r="14527" spans="15:54" x14ac:dyDescent="0.4">
      <c r="O14527" s="4"/>
      <c r="P14527" s="4"/>
      <c r="V14527" s="4"/>
      <c r="W14527" s="4"/>
      <c r="AG14527" s="9"/>
      <c r="AT14527" s="4"/>
      <c r="AU14527" s="4"/>
      <c r="BA14527" s="4"/>
      <c r="BB14527" s="4"/>
    </row>
    <row r="14528" spans="15:54" x14ac:dyDescent="0.4">
      <c r="O14528" s="4"/>
      <c r="P14528" s="4"/>
      <c r="V14528" s="4"/>
      <c r="W14528" s="4"/>
      <c r="AG14528" s="9"/>
      <c r="AT14528" s="4"/>
      <c r="AU14528" s="4"/>
      <c r="BA14528" s="4"/>
      <c r="BB14528" s="4"/>
    </row>
    <row r="14529" spans="15:54" x14ac:dyDescent="0.4">
      <c r="O14529" s="4"/>
      <c r="P14529" s="4"/>
      <c r="V14529" s="4"/>
      <c r="W14529" s="4"/>
      <c r="AG14529" s="9"/>
      <c r="AT14529" s="4"/>
      <c r="AU14529" s="4"/>
      <c r="BA14529" s="4"/>
      <c r="BB14529" s="4"/>
    </row>
    <row r="14530" spans="15:54" x14ac:dyDescent="0.4">
      <c r="O14530" s="4"/>
      <c r="P14530" s="4"/>
      <c r="V14530" s="4"/>
      <c r="W14530" s="4"/>
      <c r="AG14530" s="9"/>
      <c r="AT14530" s="4"/>
      <c r="AU14530" s="4"/>
      <c r="BA14530" s="4"/>
      <c r="BB14530" s="4"/>
    </row>
    <row r="14531" spans="15:54" x14ac:dyDescent="0.4">
      <c r="O14531" s="4"/>
      <c r="P14531" s="4"/>
      <c r="V14531" s="4"/>
      <c r="W14531" s="4"/>
      <c r="AG14531" s="9"/>
      <c r="AT14531" s="4"/>
      <c r="AU14531" s="4"/>
      <c r="BA14531" s="4"/>
      <c r="BB14531" s="4"/>
    </row>
    <row r="14532" spans="15:54" x14ac:dyDescent="0.4">
      <c r="O14532" s="4"/>
      <c r="P14532" s="4"/>
      <c r="V14532" s="4"/>
      <c r="W14532" s="4"/>
      <c r="AG14532" s="9"/>
      <c r="AT14532" s="4"/>
      <c r="AU14532" s="4"/>
      <c r="BA14532" s="4"/>
      <c r="BB14532" s="4"/>
    </row>
    <row r="14533" spans="15:54" x14ac:dyDescent="0.4">
      <c r="O14533" s="4"/>
      <c r="P14533" s="4"/>
      <c r="V14533" s="4"/>
      <c r="W14533" s="4"/>
      <c r="AG14533" s="9"/>
      <c r="AT14533" s="4"/>
      <c r="AU14533" s="4"/>
      <c r="BA14533" s="4"/>
      <c r="BB14533" s="4"/>
    </row>
    <row r="14534" spans="15:54" x14ac:dyDescent="0.4">
      <c r="O14534" s="4"/>
      <c r="P14534" s="4"/>
      <c r="V14534" s="4"/>
      <c r="W14534" s="4"/>
      <c r="AG14534" s="9"/>
      <c r="AT14534" s="4"/>
      <c r="AU14534" s="4"/>
      <c r="BA14534" s="4"/>
      <c r="BB14534" s="4"/>
    </row>
    <row r="14535" spans="15:54" x14ac:dyDescent="0.4">
      <c r="O14535" s="4"/>
      <c r="P14535" s="4"/>
      <c r="V14535" s="4"/>
      <c r="W14535" s="4"/>
      <c r="AG14535" s="9"/>
      <c r="AT14535" s="4"/>
      <c r="AU14535" s="4"/>
      <c r="BA14535" s="4"/>
      <c r="BB14535" s="4"/>
    </row>
    <row r="14536" spans="15:54" x14ac:dyDescent="0.4">
      <c r="O14536" s="4"/>
      <c r="P14536" s="4"/>
      <c r="V14536" s="4"/>
      <c r="W14536" s="4"/>
      <c r="AG14536" s="9"/>
      <c r="AT14536" s="4"/>
      <c r="AU14536" s="4"/>
      <c r="BA14536" s="4"/>
      <c r="BB14536" s="4"/>
    </row>
    <row r="14537" spans="15:54" x14ac:dyDescent="0.4">
      <c r="O14537" s="4"/>
      <c r="P14537" s="4"/>
      <c r="V14537" s="4"/>
      <c r="W14537" s="4"/>
      <c r="AG14537" s="9"/>
      <c r="AT14537" s="4"/>
      <c r="AU14537" s="4"/>
      <c r="BA14537" s="4"/>
      <c r="BB14537" s="4"/>
    </row>
    <row r="14538" spans="15:54" x14ac:dyDescent="0.4">
      <c r="O14538" s="4"/>
      <c r="P14538" s="4"/>
      <c r="V14538" s="4"/>
      <c r="W14538" s="4"/>
      <c r="AG14538" s="9"/>
      <c r="AT14538" s="4"/>
      <c r="AU14538" s="4"/>
      <c r="BA14538" s="4"/>
      <c r="BB14538" s="4"/>
    </row>
    <row r="14539" spans="15:54" x14ac:dyDescent="0.4">
      <c r="O14539" s="4"/>
      <c r="P14539" s="4"/>
      <c r="V14539" s="4"/>
      <c r="W14539" s="4"/>
      <c r="AG14539" s="9"/>
      <c r="AT14539" s="4"/>
      <c r="AU14539" s="4"/>
      <c r="BA14539" s="4"/>
      <c r="BB14539" s="4"/>
    </row>
    <row r="14540" spans="15:54" x14ac:dyDescent="0.4">
      <c r="O14540" s="4"/>
      <c r="P14540" s="4"/>
      <c r="V14540" s="4"/>
      <c r="W14540" s="4"/>
      <c r="AG14540" s="9"/>
      <c r="AT14540" s="4"/>
      <c r="AU14540" s="4"/>
      <c r="BA14540" s="4"/>
      <c r="BB14540" s="4"/>
    </row>
    <row r="14541" spans="15:54" x14ac:dyDescent="0.4">
      <c r="O14541" s="4"/>
      <c r="P14541" s="4"/>
      <c r="V14541" s="4"/>
      <c r="W14541" s="4"/>
      <c r="AG14541" s="9"/>
      <c r="AT14541" s="4"/>
      <c r="AU14541" s="4"/>
      <c r="BA14541" s="4"/>
      <c r="BB14541" s="4"/>
    </row>
    <row r="14542" spans="15:54" x14ac:dyDescent="0.4">
      <c r="O14542" s="4"/>
      <c r="P14542" s="4"/>
      <c r="V14542" s="4"/>
      <c r="W14542" s="4"/>
      <c r="AG14542" s="9"/>
      <c r="AT14542" s="4"/>
      <c r="AU14542" s="4"/>
      <c r="BA14542" s="4"/>
      <c r="BB14542" s="4"/>
    </row>
    <row r="14543" spans="15:54" x14ac:dyDescent="0.4">
      <c r="O14543" s="4"/>
      <c r="P14543" s="4"/>
      <c r="V14543" s="4"/>
      <c r="W14543" s="4"/>
      <c r="AG14543" s="9"/>
      <c r="AT14543" s="4"/>
      <c r="AU14543" s="4"/>
      <c r="BA14543" s="4"/>
      <c r="BB14543" s="4"/>
    </row>
    <row r="14544" spans="15:54" x14ac:dyDescent="0.4">
      <c r="O14544" s="4"/>
      <c r="P14544" s="4"/>
      <c r="V14544" s="4"/>
      <c r="W14544" s="4"/>
      <c r="AG14544" s="9"/>
      <c r="AT14544" s="4"/>
      <c r="AU14544" s="4"/>
      <c r="BA14544" s="4"/>
      <c r="BB14544" s="4"/>
    </row>
    <row r="14545" spans="15:54" x14ac:dyDescent="0.4">
      <c r="O14545" s="4"/>
      <c r="P14545" s="4"/>
      <c r="V14545" s="4"/>
      <c r="W14545" s="4"/>
      <c r="AT14545" s="4"/>
      <c r="AU14545" s="4"/>
      <c r="BA14545" s="4"/>
      <c r="BB14545" s="4"/>
    </row>
    <row r="14546" spans="15:54" x14ac:dyDescent="0.4">
      <c r="O14546" s="4"/>
      <c r="P14546" s="4"/>
      <c r="V14546" s="4"/>
      <c r="W14546" s="4"/>
      <c r="AG14546" s="9"/>
      <c r="AT14546" s="4"/>
      <c r="AU14546" s="4"/>
      <c r="BA14546" s="4"/>
      <c r="BB14546" s="4"/>
    </row>
    <row r="14547" spans="15:54" x14ac:dyDescent="0.4">
      <c r="O14547" s="4"/>
      <c r="P14547" s="4"/>
      <c r="V14547" s="4"/>
      <c r="W14547" s="4"/>
      <c r="AG14547" s="9"/>
      <c r="AT14547" s="4"/>
      <c r="AU14547" s="4"/>
      <c r="BA14547" s="4"/>
      <c r="BB14547" s="4"/>
    </row>
    <row r="14548" spans="15:54" x14ac:dyDescent="0.4">
      <c r="O14548" s="4"/>
      <c r="P14548" s="4"/>
      <c r="V14548" s="4"/>
      <c r="W14548" s="4"/>
      <c r="AG14548" s="9"/>
      <c r="AT14548" s="4"/>
      <c r="AU14548" s="4"/>
      <c r="BA14548" s="4"/>
      <c r="BB14548" s="4"/>
    </row>
    <row r="14549" spans="15:54" x14ac:dyDescent="0.4">
      <c r="O14549" s="4"/>
      <c r="P14549" s="4"/>
      <c r="V14549" s="4"/>
      <c r="W14549" s="4"/>
      <c r="AG14549" s="9"/>
      <c r="AT14549" s="4"/>
      <c r="AU14549" s="4"/>
      <c r="BA14549" s="4"/>
      <c r="BB14549" s="4"/>
    </row>
    <row r="14550" spans="15:54" x14ac:dyDescent="0.4">
      <c r="O14550" s="4"/>
      <c r="P14550" s="4"/>
      <c r="V14550" s="4"/>
      <c r="W14550" s="4"/>
      <c r="AG14550" s="9"/>
      <c r="AT14550" s="4"/>
      <c r="AU14550" s="4"/>
      <c r="BA14550" s="4"/>
      <c r="BB14550" s="4"/>
    </row>
    <row r="14551" spans="15:54" x14ac:dyDescent="0.4">
      <c r="O14551" s="4"/>
      <c r="P14551" s="4"/>
      <c r="V14551" s="4"/>
      <c r="W14551" s="4"/>
      <c r="AG14551" s="9"/>
      <c r="AT14551" s="4"/>
      <c r="AU14551" s="4"/>
      <c r="BA14551" s="4"/>
      <c r="BB14551" s="4"/>
    </row>
    <row r="14552" spans="15:54" x14ac:dyDescent="0.4">
      <c r="O14552" s="4"/>
      <c r="P14552" s="4"/>
      <c r="V14552" s="4"/>
      <c r="W14552" s="4"/>
      <c r="AG14552" s="9"/>
      <c r="AT14552" s="4"/>
      <c r="AU14552" s="4"/>
      <c r="BA14552" s="4"/>
      <c r="BB14552" s="4"/>
    </row>
    <row r="14553" spans="15:54" x14ac:dyDescent="0.4">
      <c r="O14553" s="4"/>
      <c r="P14553" s="4"/>
      <c r="V14553" s="4"/>
      <c r="W14553" s="4"/>
      <c r="AG14553" s="9"/>
      <c r="AT14553" s="4"/>
      <c r="AU14553" s="4"/>
      <c r="BA14553" s="4"/>
      <c r="BB14553" s="4"/>
    </row>
    <row r="14554" spans="15:54" x14ac:dyDescent="0.4">
      <c r="O14554" s="4"/>
      <c r="P14554" s="4"/>
      <c r="V14554" s="4"/>
      <c r="W14554" s="4"/>
      <c r="AG14554" s="9"/>
      <c r="AT14554" s="4"/>
      <c r="AU14554" s="4"/>
      <c r="BA14554" s="4"/>
      <c r="BB14554" s="4"/>
    </row>
    <row r="14555" spans="15:54" x14ac:dyDescent="0.4">
      <c r="O14555" s="4"/>
      <c r="P14555" s="4"/>
      <c r="V14555" s="4"/>
      <c r="W14555" s="4"/>
      <c r="AG14555" s="9"/>
      <c r="AT14555" s="4"/>
      <c r="AU14555" s="4"/>
      <c r="BA14555" s="4"/>
      <c r="BB14555" s="4"/>
    </row>
    <row r="14556" spans="15:54" x14ac:dyDescent="0.4">
      <c r="O14556" s="4"/>
      <c r="P14556" s="4"/>
      <c r="V14556" s="4"/>
      <c r="W14556" s="4"/>
      <c r="AG14556" s="9"/>
      <c r="AT14556" s="4"/>
      <c r="AU14556" s="4"/>
      <c r="BA14556" s="4"/>
      <c r="BB14556" s="4"/>
    </row>
    <row r="14557" spans="15:54" x14ac:dyDescent="0.4">
      <c r="O14557" s="4"/>
      <c r="P14557" s="4"/>
      <c r="V14557" s="4"/>
      <c r="W14557" s="4"/>
      <c r="AG14557" s="9"/>
      <c r="AT14557" s="4"/>
      <c r="AU14557" s="4"/>
      <c r="BA14557" s="4"/>
      <c r="BB14557" s="4"/>
    </row>
    <row r="14558" spans="15:54" x14ac:dyDescent="0.4">
      <c r="O14558" s="4"/>
      <c r="P14558" s="4"/>
      <c r="V14558" s="4"/>
      <c r="W14558" s="4"/>
      <c r="AG14558" s="9"/>
      <c r="AT14558" s="4"/>
      <c r="AU14558" s="4"/>
      <c r="BA14558" s="4"/>
      <c r="BB14558" s="4"/>
    </row>
    <row r="14559" spans="15:54" x14ac:dyDescent="0.4">
      <c r="O14559" s="4"/>
      <c r="P14559" s="4"/>
      <c r="V14559" s="4"/>
      <c r="W14559" s="4"/>
      <c r="AG14559" s="9"/>
      <c r="AT14559" s="4"/>
      <c r="AU14559" s="4"/>
      <c r="BA14559" s="4"/>
      <c r="BB14559" s="4"/>
    </row>
    <row r="14560" spans="15:54" x14ac:dyDescent="0.4">
      <c r="O14560" s="4"/>
      <c r="P14560" s="4"/>
      <c r="V14560" s="4"/>
      <c r="W14560" s="4"/>
      <c r="AG14560" s="9"/>
      <c r="AT14560" s="4"/>
      <c r="AU14560" s="4"/>
      <c r="BA14560" s="4"/>
      <c r="BB14560" s="4"/>
    </row>
    <row r="14561" spans="15:54" x14ac:dyDescent="0.4">
      <c r="O14561" s="4"/>
      <c r="P14561" s="4"/>
      <c r="V14561" s="4"/>
      <c r="W14561" s="4"/>
      <c r="AG14561" s="9"/>
      <c r="AT14561" s="4"/>
      <c r="AU14561" s="4"/>
      <c r="BA14561" s="4"/>
      <c r="BB14561" s="4"/>
    </row>
    <row r="14562" spans="15:54" x14ac:dyDescent="0.4">
      <c r="O14562" s="4"/>
      <c r="P14562" s="4"/>
      <c r="V14562" s="4"/>
      <c r="W14562" s="4"/>
      <c r="AG14562" s="9"/>
      <c r="AT14562" s="4"/>
      <c r="AU14562" s="4"/>
      <c r="BA14562" s="4"/>
      <c r="BB14562" s="4"/>
    </row>
    <row r="14563" spans="15:54" x14ac:dyDescent="0.4">
      <c r="O14563" s="4"/>
      <c r="P14563" s="4"/>
      <c r="V14563" s="4"/>
      <c r="W14563" s="4"/>
      <c r="AG14563" s="9"/>
      <c r="AT14563" s="4"/>
      <c r="AU14563" s="4"/>
      <c r="BA14563" s="4"/>
      <c r="BB14563" s="4"/>
    </row>
    <row r="14564" spans="15:54" x14ac:dyDescent="0.4">
      <c r="O14564" s="4"/>
      <c r="P14564" s="4"/>
      <c r="V14564" s="4"/>
      <c r="W14564" s="4"/>
      <c r="AG14564" s="9"/>
      <c r="AT14564" s="4"/>
      <c r="AU14564" s="4"/>
      <c r="BA14564" s="4"/>
      <c r="BB14564" s="4"/>
    </row>
    <row r="14565" spans="15:54" x14ac:dyDescent="0.4">
      <c r="O14565" s="4"/>
      <c r="P14565" s="4"/>
      <c r="V14565" s="4"/>
      <c r="W14565" s="4"/>
      <c r="AG14565" s="9"/>
      <c r="AT14565" s="4"/>
      <c r="AU14565" s="4"/>
      <c r="BA14565" s="4"/>
      <c r="BB14565" s="4"/>
    </row>
    <row r="14566" spans="15:54" x14ac:dyDescent="0.4">
      <c r="O14566" s="4"/>
      <c r="P14566" s="4"/>
      <c r="V14566" s="4"/>
      <c r="W14566" s="4"/>
      <c r="AG14566" s="9"/>
      <c r="AT14566" s="4"/>
      <c r="AU14566" s="4"/>
      <c r="BA14566" s="4"/>
      <c r="BB14566" s="4"/>
    </row>
    <row r="14567" spans="15:54" x14ac:dyDescent="0.4">
      <c r="O14567" s="4"/>
      <c r="P14567" s="4"/>
      <c r="V14567" s="4"/>
      <c r="W14567" s="4"/>
      <c r="AG14567" s="9"/>
      <c r="AT14567" s="4"/>
      <c r="AU14567" s="4"/>
      <c r="BA14567" s="4"/>
      <c r="BB14567" s="4"/>
    </row>
    <row r="14568" spans="15:54" x14ac:dyDescent="0.4">
      <c r="O14568" s="4"/>
      <c r="P14568" s="4"/>
      <c r="V14568" s="4"/>
      <c r="W14568" s="4"/>
      <c r="AG14568" s="9"/>
      <c r="AT14568" s="4"/>
      <c r="AU14568" s="4"/>
      <c r="BA14568" s="4"/>
      <c r="BB14568" s="4"/>
    </row>
    <row r="14569" spans="15:54" x14ac:dyDescent="0.4">
      <c r="O14569" s="4"/>
      <c r="P14569" s="4"/>
      <c r="V14569" s="4"/>
      <c r="W14569" s="4"/>
      <c r="AG14569" s="9"/>
      <c r="AT14569" s="4"/>
      <c r="AU14569" s="4"/>
      <c r="BA14569" s="4"/>
      <c r="BB14569" s="4"/>
    </row>
    <row r="14570" spans="15:54" x14ac:dyDescent="0.4">
      <c r="O14570" s="4"/>
      <c r="P14570" s="4"/>
      <c r="V14570" s="4"/>
      <c r="W14570" s="4"/>
      <c r="AG14570" s="9"/>
      <c r="AT14570" s="4"/>
      <c r="AU14570" s="4"/>
      <c r="BA14570" s="4"/>
      <c r="BB14570" s="4"/>
    </row>
    <row r="14571" spans="15:54" x14ac:dyDescent="0.4">
      <c r="O14571" s="4"/>
      <c r="P14571" s="4"/>
      <c r="V14571" s="4"/>
      <c r="W14571" s="4"/>
      <c r="AG14571" s="9"/>
      <c r="AT14571" s="4"/>
      <c r="AU14571" s="4"/>
      <c r="BA14571" s="4"/>
      <c r="BB14571" s="4"/>
    </row>
    <row r="14572" spans="15:54" x14ac:dyDescent="0.4">
      <c r="O14572" s="4"/>
      <c r="P14572" s="4"/>
      <c r="V14572" s="4"/>
      <c r="W14572" s="4"/>
      <c r="AG14572" s="9"/>
      <c r="AT14572" s="4"/>
      <c r="AU14572" s="4"/>
      <c r="BA14572" s="4"/>
      <c r="BB14572" s="4"/>
    </row>
    <row r="14573" spans="15:54" x14ac:dyDescent="0.4">
      <c r="O14573" s="4"/>
      <c r="P14573" s="4"/>
      <c r="V14573" s="4"/>
      <c r="W14573" s="4"/>
      <c r="AG14573" s="9"/>
      <c r="AT14573" s="4"/>
      <c r="AU14573" s="4"/>
      <c r="BA14573" s="4"/>
      <c r="BB14573" s="4"/>
    </row>
    <row r="14574" spans="15:54" x14ac:dyDescent="0.4">
      <c r="O14574" s="4"/>
      <c r="P14574" s="4"/>
      <c r="V14574" s="4"/>
      <c r="W14574" s="4"/>
      <c r="AG14574" s="9"/>
      <c r="AT14574" s="4"/>
      <c r="AU14574" s="4"/>
      <c r="BA14574" s="4"/>
      <c r="BB14574" s="4"/>
    </row>
    <row r="14575" spans="15:54" x14ac:dyDescent="0.4">
      <c r="O14575" s="4"/>
      <c r="P14575" s="4"/>
      <c r="V14575" s="4"/>
      <c r="W14575" s="4"/>
      <c r="AG14575" s="9"/>
      <c r="AT14575" s="4"/>
      <c r="AU14575" s="4"/>
      <c r="BA14575" s="4"/>
      <c r="BB14575" s="4"/>
    </row>
    <row r="14576" spans="15:54" x14ac:dyDescent="0.4">
      <c r="O14576" s="4"/>
      <c r="P14576" s="4"/>
      <c r="V14576" s="4"/>
      <c r="W14576" s="4"/>
      <c r="AG14576" s="9"/>
      <c r="AT14576" s="4"/>
      <c r="AU14576" s="4"/>
      <c r="BA14576" s="4"/>
      <c r="BB14576" s="4"/>
    </row>
    <row r="14577" spans="15:54" x14ac:dyDescent="0.4">
      <c r="O14577" s="4"/>
      <c r="P14577" s="4"/>
      <c r="V14577" s="4"/>
      <c r="W14577" s="4"/>
      <c r="AG14577" s="9"/>
      <c r="AT14577" s="4"/>
      <c r="AU14577" s="4"/>
      <c r="BA14577" s="4"/>
      <c r="BB14577" s="4"/>
    </row>
    <row r="14578" spans="15:54" x14ac:dyDescent="0.4">
      <c r="O14578" s="4"/>
      <c r="P14578" s="4"/>
      <c r="V14578" s="4"/>
      <c r="W14578" s="4"/>
      <c r="AG14578" s="9"/>
      <c r="AT14578" s="4"/>
      <c r="AU14578" s="4"/>
      <c r="BA14578" s="4"/>
      <c r="BB14578" s="4"/>
    </row>
    <row r="14579" spans="15:54" x14ac:dyDescent="0.4">
      <c r="O14579" s="4"/>
      <c r="P14579" s="4"/>
      <c r="V14579" s="4"/>
      <c r="W14579" s="4"/>
      <c r="AG14579" s="9"/>
      <c r="AT14579" s="4"/>
      <c r="AU14579" s="4"/>
      <c r="BA14579" s="4"/>
      <c r="BB14579" s="4"/>
    </row>
    <row r="14580" spans="15:54" x14ac:dyDescent="0.4">
      <c r="O14580" s="4"/>
      <c r="P14580" s="4"/>
      <c r="V14580" s="4"/>
      <c r="W14580" s="4"/>
      <c r="AG14580" s="9"/>
      <c r="AT14580" s="4"/>
      <c r="AU14580" s="4"/>
      <c r="BA14580" s="4"/>
      <c r="BB14580" s="4"/>
    </row>
    <row r="14581" spans="15:54" x14ac:dyDescent="0.4">
      <c r="O14581" s="4"/>
      <c r="P14581" s="4"/>
      <c r="V14581" s="4"/>
      <c r="W14581" s="4"/>
      <c r="AG14581" s="9"/>
      <c r="AT14581" s="4"/>
      <c r="AU14581" s="4"/>
      <c r="BA14581" s="4"/>
      <c r="BB14581" s="4"/>
    </row>
    <row r="14582" spans="15:54" x14ac:dyDescent="0.4">
      <c r="O14582" s="4"/>
      <c r="P14582" s="4"/>
      <c r="V14582" s="4"/>
      <c r="W14582" s="4"/>
      <c r="AG14582" s="9"/>
      <c r="AT14582" s="4"/>
      <c r="AU14582" s="4"/>
      <c r="BA14582" s="4"/>
      <c r="BB14582" s="4"/>
    </row>
    <row r="14583" spans="15:54" x14ac:dyDescent="0.4">
      <c r="O14583" s="4"/>
      <c r="P14583" s="4"/>
      <c r="V14583" s="4"/>
      <c r="W14583" s="4"/>
      <c r="AG14583" s="9"/>
      <c r="AT14583" s="4"/>
      <c r="AU14583" s="4"/>
      <c r="BA14583" s="4"/>
      <c r="BB14583" s="4"/>
    </row>
    <row r="14584" spans="15:54" x14ac:dyDescent="0.4">
      <c r="O14584" s="4"/>
      <c r="P14584" s="4"/>
      <c r="V14584" s="4"/>
      <c r="W14584" s="4"/>
      <c r="AG14584" s="9"/>
      <c r="AT14584" s="4"/>
      <c r="AU14584" s="4"/>
      <c r="BA14584" s="4"/>
      <c r="BB14584" s="4"/>
    </row>
    <row r="14585" spans="15:54" x14ac:dyDescent="0.4">
      <c r="O14585" s="4"/>
      <c r="P14585" s="4"/>
      <c r="V14585" s="4"/>
      <c r="W14585" s="4"/>
      <c r="AG14585" s="9"/>
      <c r="AT14585" s="4"/>
      <c r="AU14585" s="4"/>
      <c r="BA14585" s="4"/>
      <c r="BB14585" s="4"/>
    </row>
    <row r="14586" spans="15:54" x14ac:dyDescent="0.4">
      <c r="O14586" s="4"/>
      <c r="P14586" s="4"/>
      <c r="V14586" s="4"/>
      <c r="W14586" s="4"/>
      <c r="AG14586" s="9"/>
      <c r="AT14586" s="4"/>
      <c r="AU14586" s="4"/>
      <c r="BA14586" s="4"/>
      <c r="BB14586" s="4"/>
    </row>
    <row r="14587" spans="15:54" x14ac:dyDescent="0.4">
      <c r="O14587" s="4"/>
      <c r="P14587" s="4"/>
      <c r="V14587" s="4"/>
      <c r="W14587" s="4"/>
      <c r="AG14587" s="9"/>
      <c r="AT14587" s="4"/>
      <c r="AU14587" s="4"/>
      <c r="BA14587" s="4"/>
      <c r="BB14587" s="4"/>
    </row>
    <row r="14588" spans="15:54" x14ac:dyDescent="0.4">
      <c r="O14588" s="4"/>
      <c r="P14588" s="4"/>
      <c r="V14588" s="4"/>
      <c r="W14588" s="4"/>
      <c r="AG14588" s="9"/>
      <c r="AT14588" s="4"/>
      <c r="AU14588" s="4"/>
      <c r="BA14588" s="4"/>
      <c r="BB14588" s="4"/>
    </row>
    <row r="14589" spans="15:54" x14ac:dyDescent="0.4">
      <c r="O14589" s="4"/>
      <c r="P14589" s="4"/>
      <c r="V14589" s="4"/>
      <c r="W14589" s="4"/>
      <c r="AG14589" s="9"/>
      <c r="AT14589" s="4"/>
      <c r="AU14589" s="4"/>
      <c r="BA14589" s="4"/>
      <c r="BB14589" s="4"/>
    </row>
    <row r="14590" spans="15:54" x14ac:dyDescent="0.4">
      <c r="O14590" s="4"/>
      <c r="P14590" s="4"/>
      <c r="V14590" s="4"/>
      <c r="W14590" s="4"/>
      <c r="AG14590" s="9"/>
      <c r="AT14590" s="4"/>
      <c r="AU14590" s="4"/>
      <c r="BA14590" s="4"/>
      <c r="BB14590" s="4"/>
    </row>
    <row r="14591" spans="15:54" x14ac:dyDescent="0.4">
      <c r="O14591" s="4"/>
      <c r="P14591" s="4"/>
      <c r="V14591" s="4"/>
      <c r="W14591" s="4"/>
      <c r="AG14591" s="9"/>
      <c r="AT14591" s="4"/>
      <c r="AU14591" s="4"/>
      <c r="BA14591" s="4"/>
      <c r="BB14591" s="4"/>
    </row>
    <row r="14592" spans="15:54" x14ac:dyDescent="0.4">
      <c r="O14592" s="4"/>
      <c r="P14592" s="4"/>
      <c r="V14592" s="4"/>
      <c r="W14592" s="4"/>
      <c r="AG14592" s="9"/>
      <c r="AT14592" s="4"/>
      <c r="AU14592" s="4"/>
      <c r="BA14592" s="4"/>
      <c r="BB14592" s="4"/>
    </row>
    <row r="14593" spans="15:54" x14ac:dyDescent="0.4">
      <c r="O14593" s="4"/>
      <c r="P14593" s="4"/>
      <c r="V14593" s="4"/>
      <c r="W14593" s="4"/>
      <c r="AG14593" s="9"/>
      <c r="AT14593" s="4"/>
      <c r="AU14593" s="4"/>
      <c r="BA14593" s="4"/>
      <c r="BB14593" s="4"/>
    </row>
    <row r="14594" spans="15:54" x14ac:dyDescent="0.4">
      <c r="O14594" s="4"/>
      <c r="P14594" s="4"/>
      <c r="V14594" s="4"/>
      <c r="W14594" s="4"/>
      <c r="AG14594" s="9"/>
      <c r="AT14594" s="4"/>
      <c r="AU14594" s="4"/>
      <c r="BA14594" s="4"/>
      <c r="BB14594" s="4"/>
    </row>
    <row r="14595" spans="15:54" x14ac:dyDescent="0.4">
      <c r="O14595" s="4"/>
      <c r="P14595" s="4"/>
      <c r="V14595" s="4"/>
      <c r="W14595" s="4"/>
      <c r="AG14595" s="9"/>
      <c r="AT14595" s="4"/>
      <c r="AU14595" s="4"/>
      <c r="BA14595" s="4"/>
      <c r="BB14595" s="4"/>
    </row>
    <row r="14596" spans="15:54" x14ac:dyDescent="0.4">
      <c r="O14596" s="4"/>
      <c r="P14596" s="4"/>
      <c r="V14596" s="4"/>
      <c r="W14596" s="4"/>
      <c r="AG14596" s="9"/>
      <c r="AT14596" s="4"/>
      <c r="AU14596" s="4"/>
      <c r="BA14596" s="4"/>
      <c r="BB14596" s="4"/>
    </row>
    <row r="14597" spans="15:54" x14ac:dyDescent="0.4">
      <c r="O14597" s="4"/>
      <c r="P14597" s="4"/>
      <c r="V14597" s="4"/>
      <c r="W14597" s="4"/>
      <c r="AG14597" s="9"/>
      <c r="AT14597" s="4"/>
      <c r="AU14597" s="4"/>
      <c r="BA14597" s="4"/>
      <c r="BB14597" s="4"/>
    </row>
    <row r="14598" spans="15:54" x14ac:dyDescent="0.4">
      <c r="O14598" s="4"/>
      <c r="P14598" s="4"/>
      <c r="V14598" s="4"/>
      <c r="W14598" s="4"/>
      <c r="AG14598" s="9"/>
      <c r="AT14598" s="4"/>
      <c r="AU14598" s="4"/>
      <c r="BA14598" s="4"/>
      <c r="BB14598" s="4"/>
    </row>
    <row r="14599" spans="15:54" x14ac:dyDescent="0.4">
      <c r="O14599" s="4"/>
      <c r="P14599" s="4"/>
      <c r="V14599" s="4"/>
      <c r="W14599" s="4"/>
      <c r="AG14599" s="9"/>
      <c r="AT14599" s="4"/>
      <c r="AU14599" s="4"/>
      <c r="BA14599" s="4"/>
      <c r="BB14599" s="4"/>
    </row>
    <row r="14600" spans="15:54" x14ac:dyDescent="0.4">
      <c r="O14600" s="4"/>
      <c r="P14600" s="4"/>
      <c r="V14600" s="4"/>
      <c r="W14600" s="4"/>
      <c r="AG14600" s="9"/>
      <c r="AT14600" s="4"/>
      <c r="AU14600" s="4"/>
      <c r="BA14600" s="4"/>
      <c r="BB14600" s="4"/>
    </row>
    <row r="14601" spans="15:54" x14ac:dyDescent="0.4">
      <c r="O14601" s="4"/>
      <c r="P14601" s="4"/>
      <c r="V14601" s="4"/>
      <c r="W14601" s="4"/>
      <c r="AG14601" s="9"/>
      <c r="AT14601" s="4"/>
      <c r="AU14601" s="4"/>
      <c r="BA14601" s="4"/>
      <c r="BB14601" s="4"/>
    </row>
    <row r="14602" spans="15:54" x14ac:dyDescent="0.4">
      <c r="O14602" s="4"/>
      <c r="P14602" s="4"/>
      <c r="V14602" s="4"/>
      <c r="W14602" s="4"/>
      <c r="AG14602" s="9"/>
      <c r="AT14602" s="4"/>
      <c r="AU14602" s="4"/>
      <c r="BA14602" s="4"/>
      <c r="BB14602" s="4"/>
    </row>
    <row r="14603" spans="15:54" x14ac:dyDescent="0.4">
      <c r="O14603" s="4"/>
      <c r="P14603" s="4"/>
      <c r="V14603" s="4"/>
      <c r="W14603" s="4"/>
      <c r="AG14603" s="9"/>
      <c r="AT14603" s="4"/>
      <c r="AU14603" s="4"/>
      <c r="BA14603" s="4"/>
      <c r="BB14603" s="4"/>
    </row>
    <row r="14604" spans="15:54" x14ac:dyDescent="0.4">
      <c r="O14604" s="4"/>
      <c r="P14604" s="4"/>
      <c r="V14604" s="4"/>
      <c r="W14604" s="4"/>
      <c r="AG14604" s="9"/>
      <c r="AT14604" s="4"/>
      <c r="AU14604" s="4"/>
      <c r="BA14604" s="4"/>
      <c r="BB14604" s="4"/>
    </row>
    <row r="14605" spans="15:54" x14ac:dyDescent="0.4">
      <c r="O14605" s="4"/>
      <c r="P14605" s="4"/>
      <c r="V14605" s="4"/>
      <c r="W14605" s="4"/>
      <c r="AG14605" s="9"/>
      <c r="AT14605" s="4"/>
      <c r="AU14605" s="4"/>
      <c r="BA14605" s="4"/>
      <c r="BB14605" s="4"/>
    </row>
    <row r="14606" spans="15:54" x14ac:dyDescent="0.4">
      <c r="O14606" s="4"/>
      <c r="P14606" s="4"/>
      <c r="V14606" s="4"/>
      <c r="W14606" s="4"/>
      <c r="AT14606" s="4"/>
      <c r="AU14606" s="4"/>
      <c r="BA14606" s="4"/>
      <c r="BB14606" s="4"/>
    </row>
    <row r="14607" spans="15:54" x14ac:dyDescent="0.4">
      <c r="O14607" s="4"/>
      <c r="P14607" s="4"/>
      <c r="V14607" s="4"/>
      <c r="W14607" s="4"/>
      <c r="AG14607" s="9"/>
      <c r="AT14607" s="4"/>
      <c r="AU14607" s="4"/>
      <c r="BA14607" s="4"/>
      <c r="BB14607" s="4"/>
    </row>
    <row r="14608" spans="15:54" x14ac:dyDescent="0.4">
      <c r="O14608" s="4"/>
      <c r="P14608" s="4"/>
      <c r="V14608" s="4"/>
      <c r="W14608" s="4"/>
      <c r="AG14608" s="9"/>
      <c r="AT14608" s="4"/>
      <c r="AU14608" s="4"/>
      <c r="BA14608" s="4"/>
      <c r="BB14608" s="4"/>
    </row>
    <row r="14609" spans="15:54" x14ac:dyDescent="0.4">
      <c r="O14609" s="4"/>
      <c r="P14609" s="4"/>
      <c r="V14609" s="4"/>
      <c r="W14609" s="4"/>
      <c r="AG14609" s="9"/>
      <c r="AT14609" s="4"/>
      <c r="AU14609" s="4"/>
      <c r="BA14609" s="4"/>
      <c r="BB14609" s="4"/>
    </row>
    <row r="14610" spans="15:54" x14ac:dyDescent="0.4">
      <c r="O14610" s="4"/>
      <c r="P14610" s="4"/>
      <c r="V14610" s="4"/>
      <c r="W14610" s="4"/>
      <c r="AG14610" s="9"/>
      <c r="AT14610" s="4"/>
      <c r="AU14610" s="4"/>
      <c r="BA14610" s="4"/>
      <c r="BB14610" s="4"/>
    </row>
    <row r="14611" spans="15:54" x14ac:dyDescent="0.4">
      <c r="O14611" s="4"/>
      <c r="P14611" s="4"/>
      <c r="V14611" s="4"/>
      <c r="W14611" s="4"/>
      <c r="AG14611" s="9"/>
      <c r="AT14611" s="4"/>
      <c r="AU14611" s="4"/>
      <c r="BA14611" s="4"/>
      <c r="BB14611" s="4"/>
    </row>
    <row r="14612" spans="15:54" x14ac:dyDescent="0.4">
      <c r="O14612" s="4"/>
      <c r="P14612" s="4"/>
      <c r="V14612" s="4"/>
      <c r="W14612" s="4"/>
      <c r="AG14612" s="9"/>
      <c r="AT14612" s="4"/>
      <c r="AU14612" s="4"/>
      <c r="BA14612" s="4"/>
      <c r="BB14612" s="4"/>
    </row>
    <row r="14613" spans="15:54" x14ac:dyDescent="0.4">
      <c r="O14613" s="4"/>
      <c r="P14613" s="4"/>
      <c r="V14613" s="4"/>
      <c r="W14613" s="4"/>
      <c r="AG14613" s="9"/>
      <c r="AT14613" s="4"/>
      <c r="AU14613" s="4"/>
      <c r="BA14613" s="4"/>
      <c r="BB14613" s="4"/>
    </row>
    <row r="14614" spans="15:54" x14ac:dyDescent="0.4">
      <c r="O14614" s="4"/>
      <c r="P14614" s="4"/>
      <c r="V14614" s="4"/>
      <c r="W14614" s="4"/>
      <c r="AG14614" s="9"/>
      <c r="AT14614" s="4"/>
      <c r="AU14614" s="4"/>
      <c r="BA14614" s="4"/>
      <c r="BB14614" s="4"/>
    </row>
    <row r="14615" spans="15:54" x14ac:dyDescent="0.4">
      <c r="O14615" s="4"/>
      <c r="P14615" s="4"/>
      <c r="V14615" s="4"/>
      <c r="W14615" s="4"/>
      <c r="AG14615" s="9"/>
      <c r="AT14615" s="4"/>
      <c r="AU14615" s="4"/>
      <c r="BA14615" s="4"/>
      <c r="BB14615" s="4"/>
    </row>
    <row r="14616" spans="15:54" x14ac:dyDescent="0.4">
      <c r="O14616" s="4"/>
      <c r="P14616" s="4"/>
      <c r="V14616" s="4"/>
      <c r="W14616" s="4"/>
      <c r="AG14616" s="9"/>
      <c r="AT14616" s="4"/>
      <c r="AU14616" s="4"/>
      <c r="BA14616" s="4"/>
      <c r="BB14616" s="4"/>
    </row>
    <row r="14617" spans="15:54" x14ac:dyDescent="0.4">
      <c r="O14617" s="4"/>
      <c r="P14617" s="4"/>
      <c r="V14617" s="4"/>
      <c r="W14617" s="4"/>
      <c r="AG14617" s="9"/>
      <c r="AT14617" s="4"/>
      <c r="AU14617" s="4"/>
      <c r="BA14617" s="4"/>
      <c r="BB14617" s="4"/>
    </row>
    <row r="14618" spans="15:54" x14ac:dyDescent="0.4">
      <c r="O14618" s="4"/>
      <c r="P14618" s="4"/>
      <c r="V14618" s="4"/>
      <c r="W14618" s="4"/>
      <c r="AG14618" s="9"/>
      <c r="AT14618" s="4"/>
      <c r="AU14618" s="4"/>
      <c r="BA14618" s="4"/>
      <c r="BB14618" s="4"/>
    </row>
    <row r="14619" spans="15:54" x14ac:dyDescent="0.4">
      <c r="O14619" s="4"/>
      <c r="P14619" s="4"/>
      <c r="V14619" s="4"/>
      <c r="W14619" s="4"/>
      <c r="AG14619" s="9"/>
      <c r="AT14619" s="4"/>
      <c r="AU14619" s="4"/>
      <c r="BA14619" s="4"/>
      <c r="BB14619" s="4"/>
    </row>
    <row r="14620" spans="15:54" x14ac:dyDescent="0.4">
      <c r="O14620" s="4"/>
      <c r="P14620" s="4"/>
      <c r="V14620" s="4"/>
      <c r="W14620" s="4"/>
      <c r="AG14620" s="9"/>
      <c r="AT14620" s="4"/>
      <c r="AU14620" s="4"/>
      <c r="BA14620" s="4"/>
      <c r="BB14620" s="4"/>
    </row>
    <row r="14621" spans="15:54" x14ac:dyDescent="0.4">
      <c r="O14621" s="4"/>
      <c r="P14621" s="4"/>
      <c r="V14621" s="4"/>
      <c r="W14621" s="4"/>
      <c r="AG14621" s="9"/>
      <c r="AT14621" s="4"/>
      <c r="AU14621" s="4"/>
      <c r="BA14621" s="4"/>
      <c r="BB14621" s="4"/>
    </row>
    <row r="14622" spans="15:54" x14ac:dyDescent="0.4">
      <c r="O14622" s="4"/>
      <c r="P14622" s="4"/>
      <c r="V14622" s="4"/>
      <c r="W14622" s="4"/>
      <c r="AG14622" s="9"/>
      <c r="AT14622" s="4"/>
      <c r="AU14622" s="4"/>
      <c r="BA14622" s="4"/>
      <c r="BB14622" s="4"/>
    </row>
    <row r="14623" spans="15:54" x14ac:dyDescent="0.4">
      <c r="O14623" s="4"/>
      <c r="P14623" s="4"/>
      <c r="V14623" s="4"/>
      <c r="W14623" s="4"/>
      <c r="AG14623" s="9"/>
      <c r="AT14623" s="4"/>
      <c r="AU14623" s="4"/>
      <c r="BA14623" s="4"/>
      <c r="BB14623" s="4"/>
    </row>
    <row r="14624" spans="15:54" x14ac:dyDescent="0.4">
      <c r="O14624" s="4"/>
      <c r="P14624" s="4"/>
      <c r="V14624" s="4"/>
      <c r="W14624" s="4"/>
      <c r="AG14624" s="9"/>
      <c r="AT14624" s="4"/>
      <c r="AU14624" s="4"/>
      <c r="BA14624" s="4"/>
      <c r="BB14624" s="4"/>
    </row>
    <row r="14625" spans="15:54" x14ac:dyDescent="0.4">
      <c r="O14625" s="4"/>
      <c r="P14625" s="4"/>
      <c r="V14625" s="4"/>
      <c r="W14625" s="4"/>
      <c r="AG14625" s="9"/>
      <c r="AT14625" s="4"/>
      <c r="AU14625" s="4"/>
      <c r="BA14625" s="4"/>
      <c r="BB14625" s="4"/>
    </row>
    <row r="14626" spans="15:54" x14ac:dyDescent="0.4">
      <c r="O14626" s="4"/>
      <c r="P14626" s="4"/>
      <c r="V14626" s="4"/>
      <c r="W14626" s="4"/>
      <c r="AT14626" s="4"/>
      <c r="AU14626" s="4"/>
      <c r="BA14626" s="4"/>
      <c r="BB14626" s="4"/>
    </row>
    <row r="14627" spans="15:54" x14ac:dyDescent="0.4">
      <c r="O14627" s="4"/>
      <c r="P14627" s="4"/>
      <c r="V14627" s="4"/>
      <c r="W14627" s="4"/>
      <c r="AG14627" s="9"/>
      <c r="AT14627" s="4"/>
      <c r="AU14627" s="4"/>
      <c r="BA14627" s="4"/>
      <c r="BB14627" s="4"/>
    </row>
    <row r="14628" spans="15:54" x14ac:dyDescent="0.4">
      <c r="O14628" s="4"/>
      <c r="P14628" s="4"/>
      <c r="V14628" s="4"/>
      <c r="W14628" s="4"/>
      <c r="AG14628" s="9"/>
      <c r="AT14628" s="4"/>
      <c r="AU14628" s="4"/>
      <c r="BA14628" s="4"/>
      <c r="BB14628" s="4"/>
    </row>
    <row r="14629" spans="15:54" x14ac:dyDescent="0.4">
      <c r="O14629" s="4"/>
      <c r="P14629" s="4"/>
      <c r="V14629" s="4"/>
      <c r="W14629" s="4"/>
      <c r="AG14629" s="9"/>
      <c r="AT14629" s="4"/>
      <c r="AU14629" s="4"/>
      <c r="BA14629" s="4"/>
      <c r="BB14629" s="4"/>
    </row>
    <row r="14630" spans="15:54" x14ac:dyDescent="0.4">
      <c r="O14630" s="4"/>
      <c r="P14630" s="4"/>
      <c r="V14630" s="4"/>
      <c r="W14630" s="4"/>
      <c r="AG14630" s="9"/>
      <c r="AT14630" s="4"/>
      <c r="AU14630" s="4"/>
      <c r="BA14630" s="4"/>
      <c r="BB14630" s="4"/>
    </row>
    <row r="14631" spans="15:54" x14ac:dyDescent="0.4">
      <c r="O14631" s="4"/>
      <c r="P14631" s="4"/>
      <c r="V14631" s="4"/>
      <c r="W14631" s="4"/>
      <c r="AG14631" s="9"/>
      <c r="AT14631" s="4"/>
      <c r="AU14631" s="4"/>
      <c r="BA14631" s="4"/>
      <c r="BB14631" s="4"/>
    </row>
    <row r="14632" spans="15:54" x14ac:dyDescent="0.4">
      <c r="O14632" s="4"/>
      <c r="P14632" s="4"/>
      <c r="V14632" s="4"/>
      <c r="W14632" s="4"/>
      <c r="AG14632" s="9"/>
      <c r="AT14632" s="4"/>
      <c r="AU14632" s="4"/>
      <c r="BA14632" s="4"/>
      <c r="BB14632" s="4"/>
    </row>
    <row r="14633" spans="15:54" x14ac:dyDescent="0.4">
      <c r="O14633" s="4"/>
      <c r="P14633" s="4"/>
      <c r="V14633" s="4"/>
      <c r="W14633" s="4"/>
      <c r="AG14633" s="9"/>
      <c r="AT14633" s="4"/>
      <c r="AU14633" s="4"/>
      <c r="BA14633" s="4"/>
      <c r="BB14633" s="4"/>
    </row>
    <row r="14634" spans="15:54" x14ac:dyDescent="0.4">
      <c r="O14634" s="4"/>
      <c r="P14634" s="4"/>
      <c r="V14634" s="4"/>
      <c r="W14634" s="4"/>
      <c r="AG14634" s="9"/>
      <c r="AT14634" s="4"/>
      <c r="AU14634" s="4"/>
      <c r="BA14634" s="4"/>
      <c r="BB14634" s="4"/>
    </row>
    <row r="14635" spans="15:54" x14ac:dyDescent="0.4">
      <c r="O14635" s="4"/>
      <c r="P14635" s="4"/>
      <c r="V14635" s="4"/>
      <c r="W14635" s="4"/>
      <c r="AG14635" s="9"/>
      <c r="AT14635" s="4"/>
      <c r="AU14635" s="4"/>
      <c r="BA14635" s="4"/>
      <c r="BB14635" s="4"/>
    </row>
    <row r="14636" spans="15:54" x14ac:dyDescent="0.4">
      <c r="O14636" s="4"/>
      <c r="P14636" s="4"/>
      <c r="V14636" s="4"/>
      <c r="W14636" s="4"/>
      <c r="AG14636" s="9"/>
      <c r="AT14636" s="4"/>
      <c r="AU14636" s="4"/>
      <c r="BA14636" s="4"/>
      <c r="BB14636" s="4"/>
    </row>
    <row r="14637" spans="15:54" x14ac:dyDescent="0.4">
      <c r="O14637" s="4"/>
      <c r="P14637" s="4"/>
      <c r="V14637" s="4"/>
      <c r="W14637" s="4"/>
      <c r="AG14637" s="9"/>
      <c r="AT14637" s="4"/>
      <c r="AU14637" s="4"/>
      <c r="BA14637" s="4"/>
      <c r="BB14637" s="4"/>
    </row>
    <row r="14638" spans="15:54" x14ac:dyDescent="0.4">
      <c r="O14638" s="4"/>
      <c r="P14638" s="4"/>
      <c r="V14638" s="4"/>
      <c r="W14638" s="4"/>
      <c r="AG14638" s="9"/>
      <c r="AT14638" s="4"/>
      <c r="AU14638" s="4"/>
      <c r="BA14638" s="4"/>
      <c r="BB14638" s="4"/>
    </row>
    <row r="14639" spans="15:54" x14ac:dyDescent="0.4">
      <c r="O14639" s="4"/>
      <c r="P14639" s="4"/>
      <c r="V14639" s="4"/>
      <c r="W14639" s="4"/>
      <c r="AG14639" s="9"/>
      <c r="AT14639" s="4"/>
      <c r="AU14639" s="4"/>
      <c r="BA14639" s="4"/>
      <c r="BB14639" s="4"/>
    </row>
    <row r="14640" spans="15:54" x14ac:dyDescent="0.4">
      <c r="O14640" s="4"/>
      <c r="P14640" s="4"/>
      <c r="V14640" s="4"/>
      <c r="W14640" s="4"/>
      <c r="AG14640" s="9"/>
      <c r="AT14640" s="4"/>
      <c r="AU14640" s="4"/>
      <c r="BA14640" s="4"/>
      <c r="BB14640" s="4"/>
    </row>
    <row r="14641" spans="15:54" x14ac:dyDescent="0.4">
      <c r="O14641" s="4"/>
      <c r="P14641" s="4"/>
      <c r="V14641" s="4"/>
      <c r="W14641" s="4"/>
      <c r="AG14641" s="9"/>
      <c r="AT14641" s="4"/>
      <c r="AU14641" s="4"/>
      <c r="BA14641" s="4"/>
      <c r="BB14641" s="4"/>
    </row>
    <row r="14642" spans="15:54" x14ac:dyDescent="0.4">
      <c r="O14642" s="4"/>
      <c r="P14642" s="4"/>
      <c r="V14642" s="4"/>
      <c r="W14642" s="4"/>
      <c r="AG14642" s="9"/>
      <c r="AT14642" s="4"/>
      <c r="AU14642" s="4"/>
      <c r="BA14642" s="4"/>
      <c r="BB14642" s="4"/>
    </row>
    <row r="14643" spans="15:54" x14ac:dyDescent="0.4">
      <c r="O14643" s="4"/>
      <c r="P14643" s="4"/>
      <c r="V14643" s="4"/>
      <c r="W14643" s="4"/>
      <c r="AG14643" s="9"/>
      <c r="AT14643" s="4"/>
      <c r="AU14643" s="4"/>
      <c r="BA14643" s="4"/>
      <c r="BB14643" s="4"/>
    </row>
    <row r="14644" spans="15:54" x14ac:dyDescent="0.4">
      <c r="O14644" s="4"/>
      <c r="P14644" s="4"/>
      <c r="V14644" s="4"/>
      <c r="W14644" s="4"/>
      <c r="AG14644" s="9"/>
      <c r="AT14644" s="4"/>
      <c r="AU14644" s="4"/>
      <c r="BA14644" s="4"/>
      <c r="BB14644" s="4"/>
    </row>
    <row r="14645" spans="15:54" x14ac:dyDescent="0.4">
      <c r="O14645" s="4"/>
      <c r="P14645" s="4"/>
      <c r="V14645" s="4"/>
      <c r="W14645" s="4"/>
      <c r="AG14645" s="9"/>
      <c r="AT14645" s="4"/>
      <c r="AU14645" s="4"/>
      <c r="BA14645" s="4"/>
      <c r="BB14645" s="4"/>
    </row>
    <row r="14646" spans="15:54" x14ac:dyDescent="0.4">
      <c r="O14646" s="4"/>
      <c r="P14646" s="4"/>
      <c r="V14646" s="4"/>
      <c r="W14646" s="4"/>
      <c r="AG14646" s="9"/>
      <c r="AT14646" s="4"/>
      <c r="AU14646" s="4"/>
      <c r="BA14646" s="4"/>
      <c r="BB14646" s="4"/>
    </row>
    <row r="14647" spans="15:54" x14ac:dyDescent="0.4">
      <c r="O14647" s="4"/>
      <c r="P14647" s="4"/>
      <c r="V14647" s="4"/>
      <c r="W14647" s="4"/>
      <c r="AG14647" s="9"/>
      <c r="AT14647" s="4"/>
      <c r="AU14647" s="4"/>
      <c r="BA14647" s="4"/>
      <c r="BB14647" s="4"/>
    </row>
    <row r="14648" spans="15:54" x14ac:dyDescent="0.4">
      <c r="O14648" s="4"/>
      <c r="P14648" s="4"/>
      <c r="V14648" s="4"/>
      <c r="W14648" s="4"/>
      <c r="AG14648" s="9"/>
      <c r="AT14648" s="4"/>
      <c r="AU14648" s="4"/>
      <c r="BA14648" s="4"/>
      <c r="BB14648" s="4"/>
    </row>
    <row r="14649" spans="15:54" x14ac:dyDescent="0.4">
      <c r="O14649" s="4"/>
      <c r="P14649" s="4"/>
      <c r="V14649" s="4"/>
      <c r="W14649" s="4"/>
      <c r="AG14649" s="9"/>
      <c r="AT14649" s="4"/>
      <c r="AU14649" s="4"/>
      <c r="BA14649" s="4"/>
      <c r="BB14649" s="4"/>
    </row>
    <row r="14650" spans="15:54" x14ac:dyDescent="0.4">
      <c r="O14650" s="4"/>
      <c r="P14650" s="4"/>
      <c r="V14650" s="4"/>
      <c r="W14650" s="4"/>
      <c r="AG14650" s="9"/>
      <c r="AT14650" s="4"/>
      <c r="AU14650" s="4"/>
      <c r="BA14650" s="4"/>
      <c r="BB14650" s="4"/>
    </row>
    <row r="14651" spans="15:54" x14ac:dyDescent="0.4">
      <c r="O14651" s="4"/>
      <c r="P14651" s="4"/>
      <c r="V14651" s="4"/>
      <c r="W14651" s="4"/>
      <c r="AG14651" s="9"/>
      <c r="AT14651" s="4"/>
      <c r="AU14651" s="4"/>
      <c r="BA14651" s="4"/>
      <c r="BB14651" s="4"/>
    </row>
    <row r="14652" spans="15:54" x14ac:dyDescent="0.4">
      <c r="O14652" s="4"/>
      <c r="P14652" s="4"/>
      <c r="V14652" s="4"/>
      <c r="W14652" s="4"/>
      <c r="AG14652" s="9"/>
      <c r="AT14652" s="4"/>
      <c r="AU14652" s="4"/>
      <c r="BA14652" s="4"/>
      <c r="BB14652" s="4"/>
    </row>
    <row r="14653" spans="15:54" x14ac:dyDescent="0.4">
      <c r="O14653" s="4"/>
      <c r="P14653" s="4"/>
      <c r="V14653" s="4"/>
      <c r="W14653" s="4"/>
      <c r="AG14653" s="9"/>
      <c r="AT14653" s="4"/>
      <c r="AU14653" s="4"/>
      <c r="BA14653" s="4"/>
      <c r="BB14653" s="4"/>
    </row>
    <row r="14654" spans="15:54" x14ac:dyDescent="0.4">
      <c r="O14654" s="4"/>
      <c r="P14654" s="4"/>
      <c r="V14654" s="4"/>
      <c r="W14654" s="4"/>
      <c r="AG14654" s="9"/>
      <c r="AT14654" s="4"/>
      <c r="AU14654" s="4"/>
      <c r="BA14654" s="4"/>
      <c r="BB14654" s="4"/>
    </row>
    <row r="14655" spans="15:54" x14ac:dyDescent="0.4">
      <c r="O14655" s="4"/>
      <c r="P14655" s="4"/>
      <c r="V14655" s="4"/>
      <c r="W14655" s="4"/>
      <c r="AG14655" s="9"/>
      <c r="AT14655" s="4"/>
      <c r="AU14655" s="4"/>
      <c r="BA14655" s="4"/>
      <c r="BB14655" s="4"/>
    </row>
    <row r="14656" spans="15:54" x14ac:dyDescent="0.4">
      <c r="O14656" s="4"/>
      <c r="P14656" s="4"/>
      <c r="V14656" s="4"/>
      <c r="W14656" s="4"/>
      <c r="AG14656" s="9"/>
      <c r="AT14656" s="4"/>
      <c r="AU14656" s="4"/>
      <c r="BA14656" s="4"/>
      <c r="BB14656" s="4"/>
    </row>
    <row r="14657" spans="15:54" x14ac:dyDescent="0.4">
      <c r="O14657" s="4"/>
      <c r="P14657" s="4"/>
      <c r="V14657" s="4"/>
      <c r="W14657" s="4"/>
      <c r="AG14657" s="9"/>
      <c r="AT14657" s="4"/>
      <c r="AU14657" s="4"/>
      <c r="BA14657" s="4"/>
      <c r="BB14657" s="4"/>
    </row>
    <row r="14658" spans="15:54" x14ac:dyDescent="0.4">
      <c r="O14658" s="4"/>
      <c r="P14658" s="4"/>
      <c r="V14658" s="4"/>
      <c r="W14658" s="4"/>
      <c r="AG14658" s="9"/>
      <c r="AT14658" s="4"/>
      <c r="AU14658" s="4"/>
      <c r="BA14658" s="4"/>
      <c r="BB14658" s="4"/>
    </row>
    <row r="14659" spans="15:54" x14ac:dyDescent="0.4">
      <c r="O14659" s="4"/>
      <c r="P14659" s="4"/>
      <c r="V14659" s="4"/>
      <c r="W14659" s="4"/>
      <c r="AG14659" s="9"/>
      <c r="AT14659" s="4"/>
      <c r="AU14659" s="4"/>
      <c r="BA14659" s="4"/>
      <c r="BB14659" s="4"/>
    </row>
    <row r="14660" spans="15:54" x14ac:dyDescent="0.4">
      <c r="O14660" s="4"/>
      <c r="P14660" s="4"/>
      <c r="V14660" s="4"/>
      <c r="W14660" s="4"/>
      <c r="AG14660" s="9"/>
      <c r="AT14660" s="4"/>
      <c r="AU14660" s="4"/>
      <c r="BA14660" s="4"/>
      <c r="BB14660" s="4"/>
    </row>
    <row r="14661" spans="15:54" x14ac:dyDescent="0.4">
      <c r="O14661" s="4"/>
      <c r="P14661" s="4"/>
      <c r="V14661" s="4"/>
      <c r="W14661" s="4"/>
      <c r="AG14661" s="9"/>
      <c r="AT14661" s="4"/>
      <c r="AU14661" s="4"/>
      <c r="BA14661" s="4"/>
      <c r="BB14661" s="4"/>
    </row>
    <row r="14662" spans="15:54" x14ac:dyDescent="0.4">
      <c r="O14662" s="4"/>
      <c r="P14662" s="4"/>
      <c r="V14662" s="4"/>
      <c r="W14662" s="4"/>
      <c r="AG14662" s="9"/>
      <c r="AT14662" s="4"/>
      <c r="AU14662" s="4"/>
      <c r="BA14662" s="4"/>
      <c r="BB14662" s="4"/>
    </row>
    <row r="14663" spans="15:54" x14ac:dyDescent="0.4">
      <c r="O14663" s="4"/>
      <c r="P14663" s="4"/>
      <c r="V14663" s="4"/>
      <c r="W14663" s="4"/>
      <c r="AG14663" s="9"/>
      <c r="AT14663" s="4"/>
      <c r="AU14663" s="4"/>
      <c r="BA14663" s="4"/>
      <c r="BB14663" s="4"/>
    </row>
    <row r="14664" spans="15:54" x14ac:dyDescent="0.4">
      <c r="O14664" s="4"/>
      <c r="P14664" s="4"/>
      <c r="V14664" s="4"/>
      <c r="W14664" s="4"/>
      <c r="AG14664" s="9"/>
      <c r="AT14664" s="4"/>
      <c r="AU14664" s="4"/>
      <c r="BA14664" s="4"/>
      <c r="BB14664" s="4"/>
    </row>
    <row r="14665" spans="15:54" x14ac:dyDescent="0.4">
      <c r="O14665" s="4"/>
      <c r="P14665" s="4"/>
      <c r="V14665" s="4"/>
      <c r="W14665" s="4"/>
      <c r="AG14665" s="9"/>
      <c r="AT14665" s="4"/>
      <c r="AU14665" s="4"/>
      <c r="BA14665" s="4"/>
      <c r="BB14665" s="4"/>
    </row>
    <row r="14666" spans="15:54" x14ac:dyDescent="0.4">
      <c r="O14666" s="4"/>
      <c r="P14666" s="4"/>
      <c r="V14666" s="4"/>
      <c r="W14666" s="4"/>
      <c r="AG14666" s="9"/>
      <c r="AT14666" s="4"/>
      <c r="AU14666" s="4"/>
      <c r="BA14666" s="4"/>
      <c r="BB14666" s="4"/>
    </row>
    <row r="14667" spans="15:54" x14ac:dyDescent="0.4">
      <c r="O14667" s="4"/>
      <c r="P14667" s="4"/>
      <c r="V14667" s="4"/>
      <c r="W14667" s="4"/>
      <c r="AG14667" s="9"/>
      <c r="AT14667" s="4"/>
      <c r="AU14667" s="4"/>
      <c r="BA14667" s="4"/>
      <c r="BB14667" s="4"/>
    </row>
    <row r="14668" spans="15:54" x14ac:dyDescent="0.4">
      <c r="O14668" s="4"/>
      <c r="P14668" s="4"/>
      <c r="V14668" s="4"/>
      <c r="W14668" s="4"/>
      <c r="AG14668" s="9"/>
      <c r="AT14668" s="4"/>
      <c r="AU14668" s="4"/>
      <c r="BA14668" s="4"/>
      <c r="BB14668" s="4"/>
    </row>
    <row r="14669" spans="15:54" x14ac:dyDescent="0.4">
      <c r="O14669" s="4"/>
      <c r="P14669" s="4"/>
      <c r="V14669" s="4"/>
      <c r="W14669" s="4"/>
      <c r="AG14669" s="9"/>
      <c r="AT14669" s="4"/>
      <c r="AU14669" s="4"/>
      <c r="BA14669" s="4"/>
      <c r="BB14669" s="4"/>
    </row>
    <row r="14670" spans="15:54" x14ac:dyDescent="0.4">
      <c r="O14670" s="4"/>
      <c r="P14670" s="4"/>
      <c r="V14670" s="4"/>
      <c r="W14670" s="4"/>
      <c r="AG14670" s="9"/>
      <c r="AT14670" s="4"/>
      <c r="AU14670" s="4"/>
      <c r="BA14670" s="4"/>
      <c r="BB14670" s="4"/>
    </row>
    <row r="14671" spans="15:54" x14ac:dyDescent="0.4">
      <c r="O14671" s="4"/>
      <c r="P14671" s="4"/>
      <c r="V14671" s="4"/>
      <c r="W14671" s="4"/>
      <c r="AG14671" s="9"/>
      <c r="AT14671" s="4"/>
      <c r="AU14671" s="4"/>
      <c r="BA14671" s="4"/>
      <c r="BB14671" s="4"/>
    </row>
    <row r="14672" spans="15:54" x14ac:dyDescent="0.4">
      <c r="O14672" s="4"/>
      <c r="P14672" s="4"/>
      <c r="V14672" s="4"/>
      <c r="W14672" s="4"/>
      <c r="AG14672" s="9"/>
      <c r="AT14672" s="4"/>
      <c r="AU14672" s="4"/>
      <c r="BA14672" s="4"/>
      <c r="BB14672" s="4"/>
    </row>
    <row r="14673" spans="15:54" x14ac:dyDescent="0.4">
      <c r="O14673" s="4"/>
      <c r="P14673" s="4"/>
      <c r="V14673" s="4"/>
      <c r="W14673" s="4"/>
      <c r="AG14673" s="9"/>
      <c r="AT14673" s="4"/>
      <c r="AU14673" s="4"/>
      <c r="BA14673" s="4"/>
      <c r="BB14673" s="4"/>
    </row>
    <row r="14674" spans="15:54" x14ac:dyDescent="0.4">
      <c r="O14674" s="4"/>
      <c r="P14674" s="4"/>
      <c r="V14674" s="4"/>
      <c r="W14674" s="4"/>
      <c r="AG14674" s="9"/>
      <c r="AT14674" s="4"/>
      <c r="AU14674" s="4"/>
      <c r="BA14674" s="4"/>
      <c r="BB14674" s="4"/>
    </row>
    <row r="14675" spans="15:54" x14ac:dyDescent="0.4">
      <c r="O14675" s="4"/>
      <c r="P14675" s="4"/>
      <c r="V14675" s="4"/>
      <c r="W14675" s="4"/>
      <c r="AG14675" s="9"/>
      <c r="AT14675" s="4"/>
      <c r="AU14675" s="4"/>
      <c r="BA14675" s="4"/>
      <c r="BB14675" s="4"/>
    </row>
    <row r="14676" spans="15:54" x14ac:dyDescent="0.4">
      <c r="O14676" s="4"/>
      <c r="P14676" s="4"/>
      <c r="V14676" s="4"/>
      <c r="W14676" s="4"/>
      <c r="AG14676" s="9"/>
      <c r="AT14676" s="4"/>
      <c r="AU14676" s="4"/>
      <c r="BA14676" s="4"/>
      <c r="BB14676" s="4"/>
    </row>
    <row r="14677" spans="15:54" x14ac:dyDescent="0.4">
      <c r="O14677" s="4"/>
      <c r="P14677" s="4"/>
      <c r="V14677" s="4"/>
      <c r="W14677" s="4"/>
      <c r="AG14677" s="9"/>
      <c r="AT14677" s="4"/>
      <c r="AU14677" s="4"/>
      <c r="BA14677" s="4"/>
      <c r="BB14677" s="4"/>
    </row>
    <row r="14678" spans="15:54" x14ac:dyDescent="0.4">
      <c r="O14678" s="4"/>
      <c r="P14678" s="4"/>
      <c r="V14678" s="4"/>
      <c r="W14678" s="4"/>
      <c r="AG14678" s="9"/>
      <c r="AT14678" s="4"/>
      <c r="AU14678" s="4"/>
      <c r="BA14678" s="4"/>
      <c r="BB14678" s="4"/>
    </row>
    <row r="14679" spans="15:54" x14ac:dyDescent="0.4">
      <c r="O14679" s="4"/>
      <c r="P14679" s="4"/>
      <c r="V14679" s="4"/>
      <c r="W14679" s="4"/>
      <c r="AG14679" s="9"/>
      <c r="AT14679" s="4"/>
      <c r="AU14679" s="4"/>
      <c r="BA14679" s="4"/>
      <c r="BB14679" s="4"/>
    </row>
    <row r="14680" spans="15:54" x14ac:dyDescent="0.4">
      <c r="O14680" s="4"/>
      <c r="P14680" s="4"/>
      <c r="V14680" s="4"/>
      <c r="W14680" s="4"/>
      <c r="AG14680" s="9"/>
      <c r="AT14680" s="4"/>
      <c r="AU14680" s="4"/>
      <c r="BA14680" s="4"/>
      <c r="BB14680" s="4"/>
    </row>
    <row r="14681" spans="15:54" x14ac:dyDescent="0.4">
      <c r="O14681" s="4"/>
      <c r="P14681" s="4"/>
      <c r="V14681" s="4"/>
      <c r="W14681" s="4"/>
      <c r="AG14681" s="9"/>
      <c r="AT14681" s="4"/>
      <c r="AU14681" s="4"/>
      <c r="BA14681" s="4"/>
      <c r="BB14681" s="4"/>
    </row>
    <row r="14682" spans="15:54" x14ac:dyDescent="0.4">
      <c r="O14682" s="4"/>
      <c r="P14682" s="4"/>
      <c r="V14682" s="4"/>
      <c r="W14682" s="4"/>
      <c r="AG14682" s="9"/>
      <c r="AT14682" s="4"/>
      <c r="AU14682" s="4"/>
      <c r="BA14682" s="4"/>
      <c r="BB14682" s="4"/>
    </row>
    <row r="14683" spans="15:54" x14ac:dyDescent="0.4">
      <c r="O14683" s="4"/>
      <c r="P14683" s="4"/>
      <c r="V14683" s="4"/>
      <c r="W14683" s="4"/>
      <c r="AG14683" s="9"/>
      <c r="AT14683" s="4"/>
      <c r="AU14683" s="4"/>
      <c r="BA14683" s="4"/>
      <c r="BB14683" s="4"/>
    </row>
    <row r="14684" spans="15:54" x14ac:dyDescent="0.4">
      <c r="O14684" s="4"/>
      <c r="P14684" s="4"/>
      <c r="V14684" s="4"/>
      <c r="W14684" s="4"/>
      <c r="AG14684" s="9"/>
      <c r="AT14684" s="4"/>
      <c r="AU14684" s="4"/>
      <c r="BA14684" s="4"/>
      <c r="BB14684" s="4"/>
    </row>
    <row r="14685" spans="15:54" x14ac:dyDescent="0.4">
      <c r="O14685" s="4"/>
      <c r="P14685" s="4"/>
      <c r="V14685" s="4"/>
      <c r="W14685" s="4"/>
      <c r="AG14685" s="9"/>
      <c r="AT14685" s="4"/>
      <c r="AU14685" s="4"/>
      <c r="BA14685" s="4"/>
      <c r="BB14685" s="4"/>
    </row>
    <row r="14686" spans="15:54" x14ac:dyDescent="0.4">
      <c r="O14686" s="4"/>
      <c r="P14686" s="4"/>
      <c r="V14686" s="4"/>
      <c r="W14686" s="4"/>
      <c r="AT14686" s="4"/>
      <c r="AU14686" s="4"/>
      <c r="BA14686" s="4"/>
      <c r="BB14686" s="4"/>
    </row>
    <row r="14687" spans="15:54" x14ac:dyDescent="0.4">
      <c r="O14687" s="4"/>
      <c r="P14687" s="4"/>
      <c r="V14687" s="4"/>
      <c r="W14687" s="4"/>
      <c r="AT14687" s="4"/>
      <c r="AU14687" s="4"/>
      <c r="BA14687" s="4"/>
      <c r="BB14687" s="4"/>
    </row>
    <row r="14688" spans="15:54" x14ac:dyDescent="0.4">
      <c r="O14688" s="4"/>
      <c r="P14688" s="4"/>
      <c r="V14688" s="4"/>
      <c r="W14688" s="4"/>
      <c r="AG14688" s="9"/>
      <c r="AT14688" s="4"/>
      <c r="AU14688" s="4"/>
      <c r="BA14688" s="4"/>
      <c r="BB14688" s="4"/>
    </row>
    <row r="14689" spans="15:54" x14ac:dyDescent="0.4">
      <c r="O14689" s="4"/>
      <c r="P14689" s="4"/>
      <c r="V14689" s="4"/>
      <c r="W14689" s="4"/>
      <c r="AG14689" s="9"/>
      <c r="AT14689" s="4"/>
      <c r="AU14689" s="4"/>
      <c r="BA14689" s="4"/>
      <c r="BB14689" s="4"/>
    </row>
    <row r="14690" spans="15:54" x14ac:dyDescent="0.4">
      <c r="O14690" s="4"/>
      <c r="P14690" s="4"/>
      <c r="V14690" s="4"/>
      <c r="W14690" s="4"/>
      <c r="AG14690" s="9"/>
      <c r="AT14690" s="4"/>
      <c r="AU14690" s="4"/>
      <c r="BA14690" s="4"/>
      <c r="BB14690" s="4"/>
    </row>
    <row r="14691" spans="15:54" x14ac:dyDescent="0.4">
      <c r="O14691" s="4"/>
      <c r="P14691" s="4"/>
      <c r="V14691" s="4"/>
      <c r="W14691" s="4"/>
      <c r="AG14691" s="9"/>
      <c r="AT14691" s="4"/>
      <c r="AU14691" s="4"/>
      <c r="BA14691" s="4"/>
      <c r="BB14691" s="4"/>
    </row>
    <row r="14692" spans="15:54" x14ac:dyDescent="0.4">
      <c r="O14692" s="4"/>
      <c r="P14692" s="4"/>
      <c r="V14692" s="4"/>
      <c r="W14692" s="4"/>
      <c r="AG14692" s="9"/>
      <c r="AT14692" s="4"/>
      <c r="AU14692" s="4"/>
      <c r="BA14692" s="4"/>
      <c r="BB14692" s="4"/>
    </row>
    <row r="14693" spans="15:54" x14ac:dyDescent="0.4">
      <c r="O14693" s="4"/>
      <c r="P14693" s="4"/>
      <c r="V14693" s="4"/>
      <c r="W14693" s="4"/>
      <c r="AG14693" s="9"/>
      <c r="AT14693" s="4"/>
      <c r="AU14693" s="4"/>
      <c r="BA14693" s="4"/>
      <c r="BB14693" s="4"/>
    </row>
    <row r="14694" spans="15:54" x14ac:dyDescent="0.4">
      <c r="O14694" s="4"/>
      <c r="P14694" s="4"/>
      <c r="V14694" s="4"/>
      <c r="W14694" s="4"/>
      <c r="AG14694" s="9"/>
      <c r="AT14694" s="4"/>
      <c r="AU14694" s="4"/>
      <c r="BA14694" s="4"/>
      <c r="BB14694" s="4"/>
    </row>
    <row r="14695" spans="15:54" x14ac:dyDescent="0.4">
      <c r="O14695" s="4"/>
      <c r="P14695" s="4"/>
      <c r="V14695" s="4"/>
      <c r="W14695" s="4"/>
      <c r="AG14695" s="9"/>
      <c r="AT14695" s="4"/>
      <c r="AU14695" s="4"/>
      <c r="BA14695" s="4"/>
      <c r="BB14695" s="4"/>
    </row>
    <row r="14696" spans="15:54" x14ac:dyDescent="0.4">
      <c r="O14696" s="4"/>
      <c r="P14696" s="4"/>
      <c r="V14696" s="4"/>
      <c r="W14696" s="4"/>
      <c r="AG14696" s="9"/>
      <c r="AT14696" s="4"/>
      <c r="AU14696" s="4"/>
      <c r="BA14696" s="4"/>
      <c r="BB14696" s="4"/>
    </row>
    <row r="14697" spans="15:54" x14ac:dyDescent="0.4">
      <c r="O14697" s="4"/>
      <c r="P14697" s="4"/>
      <c r="V14697" s="4"/>
      <c r="W14697" s="4"/>
      <c r="AG14697" s="9"/>
      <c r="AT14697" s="4"/>
      <c r="AU14697" s="4"/>
      <c r="BA14697" s="4"/>
      <c r="BB14697" s="4"/>
    </row>
    <row r="14698" spans="15:54" x14ac:dyDescent="0.4">
      <c r="O14698" s="4"/>
      <c r="P14698" s="4"/>
      <c r="V14698" s="4"/>
      <c r="W14698" s="4"/>
      <c r="AG14698" s="9"/>
      <c r="AT14698" s="4"/>
      <c r="AU14698" s="4"/>
      <c r="BA14698" s="4"/>
      <c r="BB14698" s="4"/>
    </row>
    <row r="14699" spans="15:54" x14ac:dyDescent="0.4">
      <c r="O14699" s="4"/>
      <c r="P14699" s="4"/>
      <c r="V14699" s="4"/>
      <c r="W14699" s="4"/>
      <c r="AG14699" s="9"/>
      <c r="AT14699" s="4"/>
      <c r="AU14699" s="4"/>
      <c r="BA14699" s="4"/>
      <c r="BB14699" s="4"/>
    </row>
    <row r="14700" spans="15:54" x14ac:dyDescent="0.4">
      <c r="O14700" s="4"/>
      <c r="P14700" s="4"/>
      <c r="V14700" s="4"/>
      <c r="W14700" s="4"/>
      <c r="AG14700" s="9"/>
      <c r="AT14700" s="4"/>
      <c r="AU14700" s="4"/>
      <c r="BA14700" s="4"/>
      <c r="BB14700" s="4"/>
    </row>
    <row r="14701" spans="15:54" x14ac:dyDescent="0.4">
      <c r="O14701" s="4"/>
      <c r="P14701" s="4"/>
      <c r="V14701" s="4"/>
      <c r="W14701" s="4"/>
      <c r="AG14701" s="9"/>
      <c r="AT14701" s="4"/>
      <c r="AU14701" s="4"/>
      <c r="BA14701" s="4"/>
      <c r="BB14701" s="4"/>
    </row>
    <row r="14702" spans="15:54" x14ac:dyDescent="0.4">
      <c r="O14702" s="4"/>
      <c r="P14702" s="4"/>
      <c r="V14702" s="4"/>
      <c r="W14702" s="4"/>
      <c r="AG14702" s="9"/>
      <c r="AT14702" s="4"/>
      <c r="AU14702" s="4"/>
      <c r="BA14702" s="4"/>
      <c r="BB14702" s="4"/>
    </row>
    <row r="14703" spans="15:54" x14ac:dyDescent="0.4">
      <c r="O14703" s="4"/>
      <c r="P14703" s="4"/>
      <c r="V14703" s="4"/>
      <c r="W14703" s="4"/>
      <c r="AG14703" s="9"/>
      <c r="AT14703" s="4"/>
      <c r="AU14703" s="4"/>
      <c r="BA14703" s="4"/>
      <c r="BB14703" s="4"/>
    </row>
    <row r="14704" spans="15:54" x14ac:dyDescent="0.4">
      <c r="O14704" s="4"/>
      <c r="P14704" s="4"/>
      <c r="V14704" s="4"/>
      <c r="W14704" s="4"/>
      <c r="AG14704" s="9"/>
      <c r="AT14704" s="4"/>
      <c r="AU14704" s="4"/>
      <c r="BA14704" s="4"/>
      <c r="BB14704" s="4"/>
    </row>
    <row r="14705" spans="15:54" x14ac:dyDescent="0.4">
      <c r="O14705" s="4"/>
      <c r="P14705" s="4"/>
      <c r="V14705" s="4"/>
      <c r="W14705" s="4"/>
      <c r="AG14705" s="9"/>
      <c r="AT14705" s="4"/>
      <c r="AU14705" s="4"/>
      <c r="BA14705" s="4"/>
      <c r="BB14705" s="4"/>
    </row>
    <row r="14706" spans="15:54" x14ac:dyDescent="0.4">
      <c r="O14706" s="4"/>
      <c r="P14706" s="4"/>
      <c r="V14706" s="4"/>
      <c r="W14706" s="4"/>
      <c r="AG14706" s="9"/>
      <c r="AT14706" s="4"/>
      <c r="AU14706" s="4"/>
      <c r="BA14706" s="4"/>
      <c r="BB14706" s="4"/>
    </row>
    <row r="14707" spans="15:54" x14ac:dyDescent="0.4">
      <c r="O14707" s="4"/>
      <c r="P14707" s="4"/>
      <c r="V14707" s="4"/>
      <c r="W14707" s="4"/>
      <c r="AT14707" s="4"/>
      <c r="AU14707" s="4"/>
      <c r="BA14707" s="4"/>
      <c r="BB14707" s="4"/>
    </row>
    <row r="14708" spans="15:54" x14ac:dyDescent="0.4">
      <c r="O14708" s="4"/>
      <c r="P14708" s="4"/>
      <c r="V14708" s="4"/>
      <c r="W14708" s="4"/>
      <c r="AG14708" s="9"/>
      <c r="AT14708" s="4"/>
      <c r="AU14708" s="4"/>
      <c r="BA14708" s="4"/>
      <c r="BB14708" s="4"/>
    </row>
    <row r="14709" spans="15:54" x14ac:dyDescent="0.4">
      <c r="O14709" s="4"/>
      <c r="P14709" s="4"/>
      <c r="V14709" s="4"/>
      <c r="W14709" s="4"/>
      <c r="AG14709" s="9"/>
      <c r="AT14709" s="4"/>
      <c r="AU14709" s="4"/>
      <c r="BA14709" s="4"/>
      <c r="BB14709" s="4"/>
    </row>
    <row r="14710" spans="15:54" x14ac:dyDescent="0.4">
      <c r="O14710" s="4"/>
      <c r="P14710" s="4"/>
      <c r="V14710" s="4"/>
      <c r="W14710" s="4"/>
      <c r="AG14710" s="9"/>
      <c r="AT14710" s="4"/>
      <c r="AU14710" s="4"/>
      <c r="BA14710" s="4"/>
      <c r="BB14710" s="4"/>
    </row>
    <row r="14711" spans="15:54" x14ac:dyDescent="0.4">
      <c r="O14711" s="4"/>
      <c r="P14711" s="4"/>
      <c r="V14711" s="4"/>
      <c r="W14711" s="4"/>
      <c r="AG14711" s="9"/>
      <c r="AT14711" s="4"/>
      <c r="AU14711" s="4"/>
      <c r="BA14711" s="4"/>
      <c r="BB14711" s="4"/>
    </row>
    <row r="14712" spans="15:54" x14ac:dyDescent="0.4">
      <c r="O14712" s="4"/>
      <c r="P14712" s="4"/>
      <c r="V14712" s="4"/>
      <c r="W14712" s="4"/>
      <c r="AG14712" s="9"/>
      <c r="AT14712" s="4"/>
      <c r="AU14712" s="4"/>
      <c r="BA14712" s="4"/>
      <c r="BB14712" s="4"/>
    </row>
    <row r="14713" spans="15:54" x14ac:dyDescent="0.4">
      <c r="O14713" s="4"/>
      <c r="P14713" s="4"/>
      <c r="V14713" s="4"/>
      <c r="W14713" s="4"/>
      <c r="AG14713" s="9"/>
      <c r="AT14713" s="4"/>
      <c r="AU14713" s="4"/>
      <c r="BA14713" s="4"/>
      <c r="BB14713" s="4"/>
    </row>
    <row r="14714" spans="15:54" x14ac:dyDescent="0.4">
      <c r="O14714" s="4"/>
      <c r="P14714" s="4"/>
      <c r="V14714" s="4"/>
      <c r="W14714" s="4"/>
      <c r="AG14714" s="9"/>
      <c r="AT14714" s="4"/>
      <c r="AU14714" s="4"/>
      <c r="BA14714" s="4"/>
      <c r="BB14714" s="4"/>
    </row>
    <row r="14715" spans="15:54" x14ac:dyDescent="0.4">
      <c r="O14715" s="4"/>
      <c r="P14715" s="4"/>
      <c r="V14715" s="4"/>
      <c r="W14715" s="4"/>
      <c r="AG14715" s="9"/>
      <c r="AT14715" s="4"/>
      <c r="AU14715" s="4"/>
      <c r="BA14715" s="4"/>
      <c r="BB14715" s="4"/>
    </row>
    <row r="14716" spans="15:54" x14ac:dyDescent="0.4">
      <c r="O14716" s="4"/>
      <c r="P14716" s="4"/>
      <c r="V14716" s="4"/>
      <c r="W14716" s="4"/>
      <c r="AG14716" s="9"/>
      <c r="AT14716" s="4"/>
      <c r="AU14716" s="4"/>
      <c r="BA14716" s="4"/>
      <c r="BB14716" s="4"/>
    </row>
    <row r="14717" spans="15:54" x14ac:dyDescent="0.4">
      <c r="O14717" s="4"/>
      <c r="P14717" s="4"/>
      <c r="V14717" s="4"/>
      <c r="W14717" s="4"/>
      <c r="AG14717" s="9"/>
      <c r="AT14717" s="4"/>
      <c r="AU14717" s="4"/>
      <c r="BA14717" s="4"/>
      <c r="BB14717" s="4"/>
    </row>
    <row r="14718" spans="15:54" x14ac:dyDescent="0.4">
      <c r="O14718" s="4"/>
      <c r="P14718" s="4"/>
      <c r="V14718" s="4"/>
      <c r="W14718" s="4"/>
      <c r="AG14718" s="9"/>
      <c r="AT14718" s="4"/>
      <c r="AU14718" s="4"/>
      <c r="BA14718" s="4"/>
      <c r="BB14718" s="4"/>
    </row>
    <row r="14719" spans="15:54" x14ac:dyDescent="0.4">
      <c r="O14719" s="4"/>
      <c r="P14719" s="4"/>
      <c r="V14719" s="4"/>
      <c r="W14719" s="4"/>
      <c r="AG14719" s="9"/>
      <c r="AT14719" s="4"/>
      <c r="AU14719" s="4"/>
      <c r="BA14719" s="4"/>
      <c r="BB14719" s="4"/>
    </row>
    <row r="14720" spans="15:54" x14ac:dyDescent="0.4">
      <c r="O14720" s="4"/>
      <c r="P14720" s="4"/>
      <c r="V14720" s="4"/>
      <c r="W14720" s="4"/>
      <c r="AG14720" s="9"/>
      <c r="AT14720" s="4"/>
      <c r="AU14720" s="4"/>
      <c r="BA14720" s="4"/>
      <c r="BB14720" s="4"/>
    </row>
    <row r="14721" spans="15:54" x14ac:dyDescent="0.4">
      <c r="O14721" s="4"/>
      <c r="P14721" s="4"/>
      <c r="V14721" s="4"/>
      <c r="W14721" s="4"/>
      <c r="AG14721" s="9"/>
      <c r="AT14721" s="4"/>
      <c r="AU14721" s="4"/>
      <c r="BA14721" s="4"/>
      <c r="BB14721" s="4"/>
    </row>
    <row r="14722" spans="15:54" x14ac:dyDescent="0.4">
      <c r="O14722" s="4"/>
      <c r="P14722" s="4"/>
      <c r="V14722" s="4"/>
      <c r="W14722" s="4"/>
      <c r="AG14722" s="9"/>
      <c r="AT14722" s="4"/>
      <c r="AU14722" s="4"/>
      <c r="BA14722" s="4"/>
      <c r="BB14722" s="4"/>
    </row>
    <row r="14723" spans="15:54" x14ac:dyDescent="0.4">
      <c r="O14723" s="4"/>
      <c r="P14723" s="4"/>
      <c r="V14723" s="4"/>
      <c r="W14723" s="4"/>
      <c r="AG14723" s="9"/>
      <c r="AT14723" s="4"/>
      <c r="AU14723" s="4"/>
      <c r="BA14723" s="4"/>
      <c r="BB14723" s="4"/>
    </row>
    <row r="14724" spans="15:54" x14ac:dyDescent="0.4">
      <c r="O14724" s="4"/>
      <c r="P14724" s="4"/>
      <c r="V14724" s="4"/>
      <c r="W14724" s="4"/>
      <c r="AG14724" s="9"/>
      <c r="AT14724" s="4"/>
      <c r="AU14724" s="4"/>
      <c r="BA14724" s="4"/>
      <c r="BB14724" s="4"/>
    </row>
    <row r="14725" spans="15:54" x14ac:dyDescent="0.4">
      <c r="O14725" s="4"/>
      <c r="P14725" s="4"/>
      <c r="V14725" s="4"/>
      <c r="W14725" s="4"/>
      <c r="AG14725" s="9"/>
      <c r="AT14725" s="4"/>
      <c r="AU14725" s="4"/>
      <c r="BA14725" s="4"/>
      <c r="BB14725" s="4"/>
    </row>
    <row r="14726" spans="15:54" x14ac:dyDescent="0.4">
      <c r="O14726" s="4"/>
      <c r="P14726" s="4"/>
      <c r="V14726" s="4"/>
      <c r="W14726" s="4"/>
      <c r="AG14726" s="9"/>
      <c r="AT14726" s="4"/>
      <c r="AU14726" s="4"/>
      <c r="BA14726" s="4"/>
      <c r="BB14726" s="4"/>
    </row>
    <row r="14727" spans="15:54" x14ac:dyDescent="0.4">
      <c r="O14727" s="4"/>
      <c r="P14727" s="4"/>
      <c r="V14727" s="4"/>
      <c r="W14727" s="4"/>
      <c r="AG14727" s="9"/>
      <c r="AT14727" s="4"/>
      <c r="AU14727" s="4"/>
      <c r="BA14727" s="4"/>
      <c r="BB14727" s="4"/>
    </row>
    <row r="14728" spans="15:54" x14ac:dyDescent="0.4">
      <c r="O14728" s="4"/>
      <c r="P14728" s="4"/>
      <c r="V14728" s="4"/>
      <c r="W14728" s="4"/>
      <c r="AG14728" s="9"/>
      <c r="AT14728" s="4"/>
      <c r="AU14728" s="4"/>
      <c r="BA14728" s="4"/>
      <c r="BB14728" s="4"/>
    </row>
    <row r="14729" spans="15:54" x14ac:dyDescent="0.4">
      <c r="O14729" s="4"/>
      <c r="P14729" s="4"/>
      <c r="V14729" s="4"/>
      <c r="W14729" s="4"/>
      <c r="AG14729" s="9"/>
      <c r="AT14729" s="4"/>
      <c r="AU14729" s="4"/>
      <c r="BA14729" s="4"/>
      <c r="BB14729" s="4"/>
    </row>
    <row r="14730" spans="15:54" x14ac:dyDescent="0.4">
      <c r="O14730" s="4"/>
      <c r="P14730" s="4"/>
      <c r="V14730" s="4"/>
      <c r="W14730" s="4"/>
      <c r="AG14730" s="9"/>
      <c r="AT14730" s="4"/>
      <c r="AU14730" s="4"/>
      <c r="BA14730" s="4"/>
      <c r="BB14730" s="4"/>
    </row>
    <row r="14731" spans="15:54" x14ac:dyDescent="0.4">
      <c r="O14731" s="4"/>
      <c r="P14731" s="4"/>
      <c r="V14731" s="4"/>
      <c r="W14731" s="4"/>
      <c r="AG14731" s="9"/>
      <c r="AT14731" s="4"/>
      <c r="AU14731" s="4"/>
      <c r="BA14731" s="4"/>
      <c r="BB14731" s="4"/>
    </row>
    <row r="14732" spans="15:54" x14ac:dyDescent="0.4">
      <c r="O14732" s="4"/>
      <c r="P14732" s="4"/>
      <c r="V14732" s="4"/>
      <c r="W14732" s="4"/>
      <c r="AG14732" s="9"/>
      <c r="AT14732" s="4"/>
      <c r="AU14732" s="4"/>
      <c r="BA14732" s="4"/>
      <c r="BB14732" s="4"/>
    </row>
    <row r="14733" spans="15:54" x14ac:dyDescent="0.4">
      <c r="O14733" s="4"/>
      <c r="P14733" s="4"/>
      <c r="V14733" s="4"/>
      <c r="W14733" s="4"/>
      <c r="AG14733" s="9"/>
      <c r="AT14733" s="4"/>
      <c r="AU14733" s="4"/>
      <c r="BA14733" s="4"/>
      <c r="BB14733" s="4"/>
    </row>
    <row r="14734" spans="15:54" x14ac:dyDescent="0.4">
      <c r="O14734" s="4"/>
      <c r="P14734" s="4"/>
      <c r="V14734" s="4"/>
      <c r="W14734" s="4"/>
      <c r="AG14734" s="9"/>
      <c r="AT14734" s="4"/>
      <c r="AU14734" s="4"/>
      <c r="BA14734" s="4"/>
      <c r="BB14734" s="4"/>
    </row>
    <row r="14735" spans="15:54" x14ac:dyDescent="0.4">
      <c r="O14735" s="4"/>
      <c r="P14735" s="4"/>
      <c r="V14735" s="4"/>
      <c r="W14735" s="4"/>
      <c r="AG14735" s="9"/>
      <c r="AT14735" s="4"/>
      <c r="AU14735" s="4"/>
      <c r="BA14735" s="4"/>
      <c r="BB14735" s="4"/>
    </row>
    <row r="14736" spans="15:54" x14ac:dyDescent="0.4">
      <c r="O14736" s="4"/>
      <c r="P14736" s="4"/>
      <c r="V14736" s="4"/>
      <c r="W14736" s="4"/>
      <c r="AG14736" s="9"/>
      <c r="AT14736" s="4"/>
      <c r="AU14736" s="4"/>
      <c r="BA14736" s="4"/>
      <c r="BB14736" s="4"/>
    </row>
    <row r="14737" spans="15:54" x14ac:dyDescent="0.4">
      <c r="O14737" s="4"/>
      <c r="P14737" s="4"/>
      <c r="V14737" s="4"/>
      <c r="W14737" s="4"/>
      <c r="AG14737" s="9"/>
      <c r="AT14737" s="4"/>
      <c r="AU14737" s="4"/>
      <c r="BA14737" s="4"/>
      <c r="BB14737" s="4"/>
    </row>
    <row r="14738" spans="15:54" x14ac:dyDescent="0.4">
      <c r="O14738" s="4"/>
      <c r="P14738" s="4"/>
      <c r="V14738" s="4"/>
      <c r="W14738" s="4"/>
      <c r="AG14738" s="9"/>
      <c r="AT14738" s="4"/>
      <c r="AU14738" s="4"/>
      <c r="BA14738" s="4"/>
      <c r="BB14738" s="4"/>
    </row>
    <row r="14739" spans="15:54" x14ac:dyDescent="0.4">
      <c r="O14739" s="4"/>
      <c r="P14739" s="4"/>
      <c r="V14739" s="4"/>
      <c r="W14739" s="4"/>
      <c r="AG14739" s="9"/>
      <c r="AT14739" s="4"/>
      <c r="AU14739" s="4"/>
      <c r="BA14739" s="4"/>
      <c r="BB14739" s="4"/>
    </row>
    <row r="14740" spans="15:54" x14ac:dyDescent="0.4">
      <c r="O14740" s="4"/>
      <c r="P14740" s="4"/>
      <c r="V14740" s="4"/>
      <c r="W14740" s="4"/>
      <c r="AG14740" s="9"/>
      <c r="AT14740" s="4"/>
      <c r="AU14740" s="4"/>
      <c r="BA14740" s="4"/>
      <c r="BB14740" s="4"/>
    </row>
    <row r="14741" spans="15:54" x14ac:dyDescent="0.4">
      <c r="O14741" s="4"/>
      <c r="P14741" s="4"/>
      <c r="V14741" s="4"/>
      <c r="W14741" s="4"/>
      <c r="AG14741" s="9"/>
      <c r="AT14741" s="4"/>
      <c r="AU14741" s="4"/>
      <c r="BA14741" s="4"/>
      <c r="BB14741" s="4"/>
    </row>
    <row r="14742" spans="15:54" x14ac:dyDescent="0.4">
      <c r="O14742" s="4"/>
      <c r="P14742" s="4"/>
      <c r="V14742" s="4"/>
      <c r="W14742" s="4"/>
      <c r="AG14742" s="9"/>
      <c r="AT14742" s="4"/>
      <c r="AU14742" s="4"/>
      <c r="BA14742" s="4"/>
      <c r="BB14742" s="4"/>
    </row>
    <row r="14743" spans="15:54" x14ac:dyDescent="0.4">
      <c r="O14743" s="4"/>
      <c r="P14743" s="4"/>
      <c r="V14743" s="4"/>
      <c r="W14743" s="4"/>
      <c r="AG14743" s="9"/>
      <c r="AT14743" s="4"/>
      <c r="AU14743" s="4"/>
      <c r="BA14743" s="4"/>
      <c r="BB14743" s="4"/>
    </row>
    <row r="14744" spans="15:54" x14ac:dyDescent="0.4">
      <c r="O14744" s="4"/>
      <c r="P14744" s="4"/>
      <c r="V14744" s="4"/>
      <c r="W14744" s="4"/>
      <c r="AG14744" s="9"/>
      <c r="AT14744" s="4"/>
      <c r="AU14744" s="4"/>
      <c r="BA14744" s="4"/>
      <c r="BB14744" s="4"/>
    </row>
    <row r="14745" spans="15:54" x14ac:dyDescent="0.4">
      <c r="O14745" s="4"/>
      <c r="P14745" s="4"/>
      <c r="V14745" s="4"/>
      <c r="W14745" s="4"/>
      <c r="AG14745" s="9"/>
      <c r="AT14745" s="4"/>
      <c r="AU14745" s="4"/>
      <c r="BA14745" s="4"/>
      <c r="BB14745" s="4"/>
    </row>
    <row r="14746" spans="15:54" x14ac:dyDescent="0.4">
      <c r="O14746" s="4"/>
      <c r="P14746" s="4"/>
      <c r="V14746" s="4"/>
      <c r="W14746" s="4"/>
      <c r="AG14746" s="9"/>
      <c r="AT14746" s="4"/>
      <c r="AU14746" s="4"/>
      <c r="BA14746" s="4"/>
      <c r="BB14746" s="4"/>
    </row>
    <row r="14747" spans="15:54" x14ac:dyDescent="0.4">
      <c r="O14747" s="4"/>
      <c r="P14747" s="4"/>
      <c r="V14747" s="4"/>
      <c r="W14747" s="4"/>
      <c r="AG14747" s="9"/>
      <c r="AT14747" s="4"/>
      <c r="AU14747" s="4"/>
      <c r="BA14747" s="4"/>
      <c r="BB14747" s="4"/>
    </row>
    <row r="14748" spans="15:54" x14ac:dyDescent="0.4">
      <c r="O14748" s="4"/>
      <c r="P14748" s="4"/>
      <c r="V14748" s="4"/>
      <c r="W14748" s="4"/>
      <c r="AG14748" s="9"/>
      <c r="AT14748" s="4"/>
      <c r="AU14748" s="4"/>
      <c r="BA14748" s="4"/>
      <c r="BB14748" s="4"/>
    </row>
    <row r="14749" spans="15:54" x14ac:dyDescent="0.4">
      <c r="O14749" s="4"/>
      <c r="P14749" s="4"/>
      <c r="V14749" s="4"/>
      <c r="W14749" s="4"/>
      <c r="AG14749" s="9"/>
      <c r="AT14749" s="4"/>
      <c r="AU14749" s="4"/>
      <c r="BA14749" s="4"/>
      <c r="BB14749" s="4"/>
    </row>
    <row r="14750" spans="15:54" x14ac:dyDescent="0.4">
      <c r="O14750" s="4"/>
      <c r="P14750" s="4"/>
      <c r="V14750" s="4"/>
      <c r="W14750" s="4"/>
      <c r="AG14750" s="9"/>
      <c r="AT14750" s="4"/>
      <c r="AU14750" s="4"/>
      <c r="BA14750" s="4"/>
      <c r="BB14750" s="4"/>
    </row>
    <row r="14751" spans="15:54" x14ac:dyDescent="0.4">
      <c r="O14751" s="4"/>
      <c r="P14751" s="4"/>
      <c r="V14751" s="4"/>
      <c r="W14751" s="4"/>
      <c r="AG14751" s="9"/>
      <c r="AT14751" s="4"/>
      <c r="AU14751" s="4"/>
      <c r="BA14751" s="4"/>
      <c r="BB14751" s="4"/>
    </row>
    <row r="14752" spans="15:54" x14ac:dyDescent="0.4">
      <c r="O14752" s="4"/>
      <c r="P14752" s="4"/>
      <c r="V14752" s="4"/>
      <c r="W14752" s="4"/>
      <c r="AG14752" s="9"/>
      <c r="AT14752" s="4"/>
      <c r="AU14752" s="4"/>
      <c r="BA14752" s="4"/>
      <c r="BB14752" s="4"/>
    </row>
    <row r="14753" spans="15:54" x14ac:dyDescent="0.4">
      <c r="O14753" s="4"/>
      <c r="P14753" s="4"/>
      <c r="V14753" s="4"/>
      <c r="W14753" s="4"/>
      <c r="AG14753" s="9"/>
      <c r="AT14753" s="4"/>
      <c r="AU14753" s="4"/>
      <c r="BA14753" s="4"/>
      <c r="BB14753" s="4"/>
    </row>
    <row r="14754" spans="15:54" x14ac:dyDescent="0.4">
      <c r="O14754" s="4"/>
      <c r="P14754" s="4"/>
      <c r="V14754" s="4"/>
      <c r="W14754" s="4"/>
      <c r="AG14754" s="9"/>
      <c r="AT14754" s="4"/>
      <c r="AU14754" s="4"/>
      <c r="BA14754" s="4"/>
      <c r="BB14754" s="4"/>
    </row>
    <row r="14755" spans="15:54" x14ac:dyDescent="0.4">
      <c r="O14755" s="4"/>
      <c r="P14755" s="4"/>
      <c r="V14755" s="4"/>
      <c r="W14755" s="4"/>
      <c r="AG14755" s="9"/>
      <c r="AT14755" s="4"/>
      <c r="AU14755" s="4"/>
      <c r="BA14755" s="4"/>
      <c r="BB14755" s="4"/>
    </row>
    <row r="14756" spans="15:54" x14ac:dyDescent="0.4">
      <c r="O14756" s="4"/>
      <c r="P14756" s="4"/>
      <c r="V14756" s="4"/>
      <c r="W14756" s="4"/>
      <c r="AG14756" s="9"/>
      <c r="AT14756" s="4"/>
      <c r="AU14756" s="4"/>
      <c r="BA14756" s="4"/>
      <c r="BB14756" s="4"/>
    </row>
    <row r="14757" spans="15:54" x14ac:dyDescent="0.4">
      <c r="O14757" s="4"/>
      <c r="P14757" s="4"/>
      <c r="V14757" s="4"/>
      <c r="W14757" s="4"/>
      <c r="AG14757" s="9"/>
      <c r="AT14757" s="4"/>
      <c r="AU14757" s="4"/>
      <c r="BA14757" s="4"/>
      <c r="BB14757" s="4"/>
    </row>
    <row r="14758" spans="15:54" x14ac:dyDescent="0.4">
      <c r="O14758" s="4"/>
      <c r="P14758" s="4"/>
      <c r="V14758" s="4"/>
      <c r="W14758" s="4"/>
      <c r="AG14758" s="9"/>
      <c r="AT14758" s="4"/>
      <c r="AU14758" s="4"/>
      <c r="BA14758" s="4"/>
      <c r="BB14758" s="4"/>
    </row>
    <row r="14759" spans="15:54" x14ac:dyDescent="0.4">
      <c r="O14759" s="4"/>
      <c r="P14759" s="4"/>
      <c r="V14759" s="4"/>
      <c r="W14759" s="4"/>
      <c r="AG14759" s="9"/>
      <c r="AT14759" s="4"/>
      <c r="AU14759" s="4"/>
      <c r="BA14759" s="4"/>
      <c r="BB14759" s="4"/>
    </row>
    <row r="14760" spans="15:54" x14ac:dyDescent="0.4">
      <c r="O14760" s="4"/>
      <c r="P14760" s="4"/>
      <c r="V14760" s="4"/>
      <c r="W14760" s="4"/>
      <c r="AG14760" s="9"/>
      <c r="AT14760" s="4"/>
      <c r="AU14760" s="4"/>
      <c r="BA14760" s="4"/>
      <c r="BB14760" s="4"/>
    </row>
    <row r="14761" spans="15:54" x14ac:dyDescent="0.4">
      <c r="O14761" s="4"/>
      <c r="P14761" s="4"/>
      <c r="V14761" s="4"/>
      <c r="W14761" s="4"/>
      <c r="AG14761" s="9"/>
      <c r="AT14761" s="4"/>
      <c r="AU14761" s="4"/>
      <c r="BA14761" s="4"/>
      <c r="BB14761" s="4"/>
    </row>
    <row r="14762" spans="15:54" x14ac:dyDescent="0.4">
      <c r="O14762" s="4"/>
      <c r="P14762" s="4"/>
      <c r="V14762" s="4"/>
      <c r="W14762" s="4"/>
      <c r="AG14762" s="9"/>
      <c r="AT14762" s="4"/>
      <c r="AU14762" s="4"/>
      <c r="BA14762" s="4"/>
      <c r="BB14762" s="4"/>
    </row>
    <row r="14763" spans="15:54" x14ac:dyDescent="0.4">
      <c r="O14763" s="4"/>
      <c r="P14763" s="4"/>
      <c r="V14763" s="4"/>
      <c r="W14763" s="4"/>
      <c r="AG14763" s="9"/>
      <c r="AT14763" s="4"/>
      <c r="AU14763" s="4"/>
      <c r="BA14763" s="4"/>
      <c r="BB14763" s="4"/>
    </row>
    <row r="14764" spans="15:54" x14ac:dyDescent="0.4">
      <c r="O14764" s="4"/>
      <c r="P14764" s="4"/>
      <c r="V14764" s="4"/>
      <c r="W14764" s="4"/>
      <c r="AG14764" s="9"/>
      <c r="AT14764" s="4"/>
      <c r="AU14764" s="4"/>
      <c r="BA14764" s="4"/>
      <c r="BB14764" s="4"/>
    </row>
    <row r="14765" spans="15:54" x14ac:dyDescent="0.4">
      <c r="O14765" s="4"/>
      <c r="P14765" s="4"/>
      <c r="V14765" s="4"/>
      <c r="W14765" s="4"/>
      <c r="AG14765" s="9"/>
      <c r="AT14765" s="4"/>
      <c r="AU14765" s="4"/>
      <c r="BA14765" s="4"/>
      <c r="BB14765" s="4"/>
    </row>
    <row r="14766" spans="15:54" x14ac:dyDescent="0.4">
      <c r="O14766" s="4"/>
      <c r="P14766" s="4"/>
      <c r="V14766" s="4"/>
      <c r="W14766" s="4"/>
      <c r="AG14766" s="9"/>
      <c r="AT14766" s="4"/>
      <c r="AU14766" s="4"/>
      <c r="BA14766" s="4"/>
      <c r="BB14766" s="4"/>
    </row>
    <row r="14767" spans="15:54" x14ac:dyDescent="0.4">
      <c r="O14767" s="4"/>
      <c r="P14767" s="4"/>
      <c r="V14767" s="4"/>
      <c r="W14767" s="4"/>
      <c r="AG14767" s="9"/>
      <c r="AT14767" s="4"/>
      <c r="AU14767" s="4"/>
      <c r="BA14767" s="4"/>
      <c r="BB14767" s="4"/>
    </row>
    <row r="14768" spans="15:54" x14ac:dyDescent="0.4">
      <c r="O14768" s="4"/>
      <c r="P14768" s="4"/>
      <c r="V14768" s="4"/>
      <c r="W14768" s="4"/>
      <c r="AT14768" s="4"/>
      <c r="AU14768" s="4"/>
      <c r="BA14768" s="4"/>
      <c r="BB14768" s="4"/>
    </row>
    <row r="14769" spans="15:54" x14ac:dyDescent="0.4">
      <c r="O14769" s="4"/>
      <c r="P14769" s="4"/>
      <c r="V14769" s="4"/>
      <c r="W14769" s="4"/>
      <c r="AG14769" s="9"/>
      <c r="AT14769" s="4"/>
      <c r="AU14769" s="4"/>
      <c r="BA14769" s="4"/>
      <c r="BB14769" s="4"/>
    </row>
    <row r="14770" spans="15:54" x14ac:dyDescent="0.4">
      <c r="O14770" s="4"/>
      <c r="P14770" s="4"/>
      <c r="V14770" s="4"/>
      <c r="W14770" s="4"/>
      <c r="AG14770" s="9"/>
      <c r="AT14770" s="4"/>
      <c r="AU14770" s="4"/>
      <c r="BA14770" s="4"/>
      <c r="BB14770" s="4"/>
    </row>
    <row r="14771" spans="15:54" x14ac:dyDescent="0.4">
      <c r="O14771" s="4"/>
      <c r="P14771" s="4"/>
      <c r="V14771" s="4"/>
      <c r="W14771" s="4"/>
      <c r="AG14771" s="9"/>
      <c r="AT14771" s="4"/>
      <c r="AU14771" s="4"/>
      <c r="BA14771" s="4"/>
      <c r="BB14771" s="4"/>
    </row>
    <row r="14772" spans="15:54" x14ac:dyDescent="0.4">
      <c r="O14772" s="4"/>
      <c r="P14772" s="4"/>
      <c r="V14772" s="4"/>
      <c r="W14772" s="4"/>
      <c r="AG14772" s="9"/>
      <c r="AT14772" s="4"/>
      <c r="AU14772" s="4"/>
      <c r="BA14772" s="4"/>
      <c r="BB14772" s="4"/>
    </row>
    <row r="14773" spans="15:54" x14ac:dyDescent="0.4">
      <c r="O14773" s="4"/>
      <c r="P14773" s="4"/>
      <c r="V14773" s="4"/>
      <c r="W14773" s="4"/>
      <c r="AG14773" s="9"/>
      <c r="AT14773" s="4"/>
      <c r="AU14773" s="4"/>
      <c r="BA14773" s="4"/>
      <c r="BB14773" s="4"/>
    </row>
    <row r="14774" spans="15:54" x14ac:dyDescent="0.4">
      <c r="O14774" s="4"/>
      <c r="P14774" s="4"/>
      <c r="V14774" s="4"/>
      <c r="W14774" s="4"/>
      <c r="AG14774" s="9"/>
      <c r="AT14774" s="4"/>
      <c r="AU14774" s="4"/>
      <c r="BA14774" s="4"/>
      <c r="BB14774" s="4"/>
    </row>
    <row r="14775" spans="15:54" x14ac:dyDescent="0.4">
      <c r="O14775" s="4"/>
      <c r="P14775" s="4"/>
      <c r="V14775" s="4"/>
      <c r="W14775" s="4"/>
      <c r="AG14775" s="9"/>
      <c r="AT14775" s="4"/>
      <c r="AU14775" s="4"/>
      <c r="BA14775" s="4"/>
      <c r="BB14775" s="4"/>
    </row>
    <row r="14776" spans="15:54" x14ac:dyDescent="0.4">
      <c r="O14776" s="4"/>
      <c r="P14776" s="4"/>
      <c r="V14776" s="4"/>
      <c r="W14776" s="4"/>
      <c r="AG14776" s="9"/>
      <c r="AT14776" s="4"/>
      <c r="AU14776" s="4"/>
      <c r="BA14776" s="4"/>
      <c r="BB14776" s="4"/>
    </row>
    <row r="14777" spans="15:54" x14ac:dyDescent="0.4">
      <c r="O14777" s="4"/>
      <c r="P14777" s="4"/>
      <c r="V14777" s="4"/>
      <c r="W14777" s="4"/>
      <c r="AG14777" s="9"/>
      <c r="AT14777" s="4"/>
      <c r="AU14777" s="4"/>
      <c r="BA14777" s="4"/>
      <c r="BB14777" s="4"/>
    </row>
    <row r="14778" spans="15:54" x14ac:dyDescent="0.4">
      <c r="O14778" s="4"/>
      <c r="P14778" s="4"/>
      <c r="V14778" s="4"/>
      <c r="W14778" s="4"/>
      <c r="AG14778" s="9"/>
      <c r="AT14778" s="4"/>
      <c r="AU14778" s="4"/>
      <c r="BA14778" s="4"/>
      <c r="BB14778" s="4"/>
    </row>
    <row r="14779" spans="15:54" x14ac:dyDescent="0.4">
      <c r="O14779" s="4"/>
      <c r="P14779" s="4"/>
      <c r="V14779" s="4"/>
      <c r="W14779" s="4"/>
      <c r="AG14779" s="9"/>
      <c r="AT14779" s="4"/>
      <c r="AU14779" s="4"/>
      <c r="BA14779" s="4"/>
      <c r="BB14779" s="4"/>
    </row>
    <row r="14780" spans="15:54" x14ac:dyDescent="0.4">
      <c r="O14780" s="4"/>
      <c r="P14780" s="4"/>
      <c r="V14780" s="4"/>
      <c r="W14780" s="4"/>
      <c r="AG14780" s="9"/>
      <c r="AT14780" s="4"/>
      <c r="AU14780" s="4"/>
      <c r="BA14780" s="4"/>
      <c r="BB14780" s="4"/>
    </row>
    <row r="14781" spans="15:54" x14ac:dyDescent="0.4">
      <c r="O14781" s="4"/>
      <c r="P14781" s="4"/>
      <c r="V14781" s="4"/>
      <c r="W14781" s="4"/>
      <c r="AG14781" s="9"/>
      <c r="AT14781" s="4"/>
      <c r="AU14781" s="4"/>
      <c r="BA14781" s="4"/>
      <c r="BB14781" s="4"/>
    </row>
    <row r="14782" spans="15:54" x14ac:dyDescent="0.4">
      <c r="O14782" s="4"/>
      <c r="P14782" s="4"/>
      <c r="V14782" s="4"/>
      <c r="W14782" s="4"/>
      <c r="AG14782" s="9"/>
      <c r="AT14782" s="4"/>
      <c r="AU14782" s="4"/>
      <c r="BA14782" s="4"/>
      <c r="BB14782" s="4"/>
    </row>
    <row r="14783" spans="15:54" x14ac:dyDescent="0.4">
      <c r="O14783" s="4"/>
      <c r="P14783" s="4"/>
      <c r="V14783" s="4"/>
      <c r="W14783" s="4"/>
      <c r="AG14783" s="9"/>
      <c r="AT14783" s="4"/>
      <c r="AU14783" s="4"/>
      <c r="BA14783" s="4"/>
      <c r="BB14783" s="4"/>
    </row>
    <row r="14784" spans="15:54" x14ac:dyDescent="0.4">
      <c r="O14784" s="4"/>
      <c r="P14784" s="4"/>
      <c r="V14784" s="4"/>
      <c r="W14784" s="4"/>
      <c r="AG14784" s="9"/>
      <c r="AT14784" s="4"/>
      <c r="AU14784" s="4"/>
      <c r="BA14784" s="4"/>
      <c r="BB14784" s="4"/>
    </row>
    <row r="14785" spans="15:54" x14ac:dyDescent="0.4">
      <c r="O14785" s="4"/>
      <c r="P14785" s="4"/>
      <c r="V14785" s="4"/>
      <c r="W14785" s="4"/>
      <c r="AG14785" s="9"/>
      <c r="AT14785" s="4"/>
      <c r="AU14785" s="4"/>
      <c r="BA14785" s="4"/>
      <c r="BB14785" s="4"/>
    </row>
    <row r="14786" spans="15:54" x14ac:dyDescent="0.4">
      <c r="O14786" s="4"/>
      <c r="P14786" s="4"/>
      <c r="V14786" s="4"/>
      <c r="W14786" s="4"/>
      <c r="AG14786" s="9"/>
      <c r="AT14786" s="4"/>
      <c r="AU14786" s="4"/>
      <c r="BA14786" s="4"/>
      <c r="BB14786" s="4"/>
    </row>
    <row r="14787" spans="15:54" x14ac:dyDescent="0.4">
      <c r="O14787" s="4"/>
      <c r="P14787" s="4"/>
      <c r="V14787" s="4"/>
      <c r="W14787" s="4"/>
      <c r="AG14787" s="9"/>
      <c r="AT14787" s="4"/>
      <c r="AU14787" s="4"/>
      <c r="BA14787" s="4"/>
      <c r="BB14787" s="4"/>
    </row>
    <row r="14788" spans="15:54" x14ac:dyDescent="0.4">
      <c r="O14788" s="4"/>
      <c r="P14788" s="4"/>
      <c r="V14788" s="4"/>
      <c r="W14788" s="4"/>
      <c r="AT14788" s="4"/>
      <c r="AU14788" s="4"/>
      <c r="BA14788" s="4"/>
      <c r="BB14788" s="4"/>
    </row>
    <row r="14789" spans="15:54" x14ac:dyDescent="0.4">
      <c r="O14789" s="4"/>
      <c r="P14789" s="4"/>
      <c r="V14789" s="4"/>
      <c r="W14789" s="4"/>
      <c r="AG14789" s="9"/>
      <c r="AT14789" s="4"/>
      <c r="AU14789" s="4"/>
      <c r="BA14789" s="4"/>
      <c r="BB14789" s="4"/>
    </row>
    <row r="14790" spans="15:54" x14ac:dyDescent="0.4">
      <c r="O14790" s="4"/>
      <c r="P14790" s="4"/>
      <c r="V14790" s="4"/>
      <c r="W14790" s="4"/>
      <c r="AG14790" s="9"/>
      <c r="AT14790" s="4"/>
      <c r="AU14790" s="4"/>
      <c r="BA14790" s="4"/>
      <c r="BB14790" s="4"/>
    </row>
    <row r="14791" spans="15:54" x14ac:dyDescent="0.4">
      <c r="O14791" s="4"/>
      <c r="P14791" s="4"/>
      <c r="V14791" s="4"/>
      <c r="W14791" s="4"/>
      <c r="AG14791" s="9"/>
      <c r="AT14791" s="4"/>
      <c r="AU14791" s="4"/>
      <c r="BA14791" s="4"/>
      <c r="BB14791" s="4"/>
    </row>
    <row r="14792" spans="15:54" x14ac:dyDescent="0.4">
      <c r="O14792" s="4"/>
      <c r="P14792" s="4"/>
      <c r="V14792" s="4"/>
      <c r="W14792" s="4"/>
      <c r="AG14792" s="9"/>
      <c r="AT14792" s="4"/>
      <c r="AU14792" s="4"/>
      <c r="BA14792" s="4"/>
      <c r="BB14792" s="4"/>
    </row>
    <row r="14793" spans="15:54" x14ac:dyDescent="0.4">
      <c r="O14793" s="4"/>
      <c r="P14793" s="4"/>
      <c r="V14793" s="4"/>
      <c r="W14793" s="4"/>
      <c r="AG14793" s="9"/>
      <c r="AT14793" s="4"/>
      <c r="AU14793" s="4"/>
      <c r="BA14793" s="4"/>
      <c r="BB14793" s="4"/>
    </row>
    <row r="14794" spans="15:54" x14ac:dyDescent="0.4">
      <c r="O14794" s="4"/>
      <c r="P14794" s="4"/>
      <c r="V14794" s="4"/>
      <c r="W14794" s="4"/>
      <c r="AG14794" s="9"/>
      <c r="AT14794" s="4"/>
      <c r="AU14794" s="4"/>
      <c r="BA14794" s="4"/>
      <c r="BB14794" s="4"/>
    </row>
    <row r="14795" spans="15:54" x14ac:dyDescent="0.4">
      <c r="O14795" s="4"/>
      <c r="P14795" s="4"/>
      <c r="V14795" s="4"/>
      <c r="W14795" s="4"/>
      <c r="AG14795" s="9"/>
      <c r="AT14795" s="4"/>
      <c r="AU14795" s="4"/>
      <c r="BA14795" s="4"/>
      <c r="BB14795" s="4"/>
    </row>
    <row r="14796" spans="15:54" x14ac:dyDescent="0.4">
      <c r="O14796" s="4"/>
      <c r="P14796" s="4"/>
      <c r="V14796" s="4"/>
      <c r="W14796" s="4"/>
      <c r="AG14796" s="9"/>
      <c r="AT14796" s="4"/>
      <c r="AU14796" s="4"/>
      <c r="BA14796" s="4"/>
      <c r="BB14796" s="4"/>
    </row>
    <row r="14797" spans="15:54" x14ac:dyDescent="0.4">
      <c r="O14797" s="4"/>
      <c r="P14797" s="4"/>
      <c r="V14797" s="4"/>
      <c r="W14797" s="4"/>
      <c r="AG14797" s="9"/>
      <c r="AT14797" s="4"/>
      <c r="AU14797" s="4"/>
      <c r="BA14797" s="4"/>
      <c r="BB14797" s="4"/>
    </row>
    <row r="14798" spans="15:54" x14ac:dyDescent="0.4">
      <c r="O14798" s="4"/>
      <c r="P14798" s="4"/>
      <c r="V14798" s="4"/>
      <c r="W14798" s="4"/>
      <c r="AG14798" s="9"/>
      <c r="AT14798" s="4"/>
      <c r="AU14798" s="4"/>
      <c r="BA14798" s="4"/>
      <c r="BB14798" s="4"/>
    </row>
    <row r="14799" spans="15:54" x14ac:dyDescent="0.4">
      <c r="O14799" s="4"/>
      <c r="P14799" s="4"/>
      <c r="V14799" s="4"/>
      <c r="W14799" s="4"/>
      <c r="AG14799" s="9"/>
      <c r="AT14799" s="4"/>
      <c r="AU14799" s="4"/>
      <c r="BA14799" s="4"/>
      <c r="BB14799" s="4"/>
    </row>
    <row r="14800" spans="15:54" x14ac:dyDescent="0.4">
      <c r="O14800" s="4"/>
      <c r="P14800" s="4"/>
      <c r="V14800" s="4"/>
      <c r="W14800" s="4"/>
      <c r="AG14800" s="9"/>
      <c r="AT14800" s="4"/>
      <c r="AU14800" s="4"/>
      <c r="BA14800" s="4"/>
      <c r="BB14800" s="4"/>
    </row>
    <row r="14801" spans="15:54" x14ac:dyDescent="0.4">
      <c r="O14801" s="4"/>
      <c r="P14801" s="4"/>
      <c r="V14801" s="4"/>
      <c r="W14801" s="4"/>
      <c r="AG14801" s="9"/>
      <c r="AT14801" s="4"/>
      <c r="AU14801" s="4"/>
      <c r="BA14801" s="4"/>
      <c r="BB14801" s="4"/>
    </row>
    <row r="14802" spans="15:54" x14ac:dyDescent="0.4">
      <c r="O14802" s="4"/>
      <c r="P14802" s="4"/>
      <c r="V14802" s="4"/>
      <c r="W14802" s="4"/>
      <c r="AG14802" s="9"/>
      <c r="AT14802" s="4"/>
      <c r="AU14802" s="4"/>
      <c r="BA14802" s="4"/>
      <c r="BB14802" s="4"/>
    </row>
    <row r="14803" spans="15:54" x14ac:dyDescent="0.4">
      <c r="O14803" s="4"/>
      <c r="P14803" s="4"/>
      <c r="V14803" s="4"/>
      <c r="W14803" s="4"/>
      <c r="AG14803" s="9"/>
      <c r="AT14803" s="4"/>
      <c r="AU14803" s="4"/>
      <c r="BA14803" s="4"/>
      <c r="BB14803" s="4"/>
    </row>
    <row r="14804" spans="15:54" x14ac:dyDescent="0.4">
      <c r="O14804" s="4"/>
      <c r="P14804" s="4"/>
      <c r="V14804" s="4"/>
      <c r="W14804" s="4"/>
      <c r="AG14804" s="9"/>
      <c r="AT14804" s="4"/>
      <c r="AU14804" s="4"/>
      <c r="BA14804" s="4"/>
      <c r="BB14804" s="4"/>
    </row>
    <row r="14805" spans="15:54" x14ac:dyDescent="0.4">
      <c r="O14805" s="4"/>
      <c r="P14805" s="4"/>
      <c r="V14805" s="4"/>
      <c r="W14805" s="4"/>
      <c r="AG14805" s="9"/>
      <c r="AT14805" s="4"/>
      <c r="AU14805" s="4"/>
      <c r="BA14805" s="4"/>
      <c r="BB14805" s="4"/>
    </row>
    <row r="14806" spans="15:54" x14ac:dyDescent="0.4">
      <c r="O14806" s="4"/>
      <c r="P14806" s="4"/>
      <c r="V14806" s="4"/>
      <c r="W14806" s="4"/>
      <c r="AG14806" s="9"/>
      <c r="AT14806" s="4"/>
      <c r="AU14806" s="4"/>
      <c r="BA14806" s="4"/>
      <c r="BB14806" s="4"/>
    </row>
    <row r="14807" spans="15:54" x14ac:dyDescent="0.4">
      <c r="O14807" s="4"/>
      <c r="P14807" s="4"/>
      <c r="V14807" s="4"/>
      <c r="W14807" s="4"/>
      <c r="AG14807" s="9"/>
      <c r="AT14807" s="4"/>
      <c r="AU14807" s="4"/>
      <c r="BA14807" s="4"/>
      <c r="BB14807" s="4"/>
    </row>
    <row r="14808" spans="15:54" x14ac:dyDescent="0.4">
      <c r="O14808" s="4"/>
      <c r="P14808" s="4"/>
      <c r="V14808" s="4"/>
      <c r="W14808" s="4"/>
      <c r="AG14808" s="9"/>
      <c r="AT14808" s="4"/>
      <c r="AU14808" s="4"/>
      <c r="BA14808" s="4"/>
      <c r="BB14808" s="4"/>
    </row>
    <row r="14809" spans="15:54" x14ac:dyDescent="0.4">
      <c r="O14809" s="4"/>
      <c r="P14809" s="4"/>
      <c r="V14809" s="4"/>
      <c r="W14809" s="4"/>
      <c r="AG14809" s="9"/>
      <c r="AT14809" s="4"/>
      <c r="AU14809" s="4"/>
      <c r="BA14809" s="4"/>
      <c r="BB14809" s="4"/>
    </row>
    <row r="14810" spans="15:54" x14ac:dyDescent="0.4">
      <c r="O14810" s="4"/>
      <c r="P14810" s="4"/>
      <c r="V14810" s="4"/>
      <c r="W14810" s="4"/>
      <c r="AG14810" s="9"/>
      <c r="AT14810" s="4"/>
      <c r="AU14810" s="4"/>
      <c r="BA14810" s="4"/>
      <c r="BB14810" s="4"/>
    </row>
    <row r="14811" spans="15:54" x14ac:dyDescent="0.4">
      <c r="O14811" s="4"/>
      <c r="P14811" s="4"/>
      <c r="V14811" s="4"/>
      <c r="W14811" s="4"/>
      <c r="AG14811" s="9"/>
      <c r="AT14811" s="4"/>
      <c r="AU14811" s="4"/>
      <c r="BA14811" s="4"/>
      <c r="BB14811" s="4"/>
    </row>
    <row r="14812" spans="15:54" x14ac:dyDescent="0.4">
      <c r="O14812" s="4"/>
      <c r="P14812" s="4"/>
      <c r="V14812" s="4"/>
      <c r="W14812" s="4"/>
      <c r="AG14812" s="9"/>
      <c r="AT14812" s="4"/>
      <c r="AU14812" s="4"/>
      <c r="BA14812" s="4"/>
      <c r="BB14812" s="4"/>
    </row>
    <row r="14813" spans="15:54" x14ac:dyDescent="0.4">
      <c r="O14813" s="4"/>
      <c r="P14813" s="4"/>
      <c r="V14813" s="4"/>
      <c r="W14813" s="4"/>
      <c r="AG14813" s="9"/>
      <c r="AT14813" s="4"/>
      <c r="AU14813" s="4"/>
      <c r="BA14813" s="4"/>
      <c r="BB14813" s="4"/>
    </row>
    <row r="14814" spans="15:54" x14ac:dyDescent="0.4">
      <c r="O14814" s="4"/>
      <c r="P14814" s="4"/>
      <c r="V14814" s="4"/>
      <c r="W14814" s="4"/>
      <c r="AG14814" s="9"/>
      <c r="AT14814" s="4"/>
      <c r="AU14814" s="4"/>
      <c r="BA14814" s="4"/>
      <c r="BB14814" s="4"/>
    </row>
    <row r="14815" spans="15:54" x14ac:dyDescent="0.4">
      <c r="O14815" s="4"/>
      <c r="P14815" s="4"/>
      <c r="V14815" s="4"/>
      <c r="W14815" s="4"/>
      <c r="AG14815" s="9"/>
      <c r="AT14815" s="4"/>
      <c r="AU14815" s="4"/>
      <c r="BA14815" s="4"/>
      <c r="BB14815" s="4"/>
    </row>
    <row r="14816" spans="15:54" x14ac:dyDescent="0.4">
      <c r="O14816" s="4"/>
      <c r="P14816" s="4"/>
      <c r="V14816" s="4"/>
      <c r="W14816" s="4"/>
      <c r="AG14816" s="9"/>
      <c r="AT14816" s="4"/>
      <c r="AU14816" s="4"/>
      <c r="BA14816" s="4"/>
      <c r="BB14816" s="4"/>
    </row>
    <row r="14817" spans="15:54" x14ac:dyDescent="0.4">
      <c r="O14817" s="4"/>
      <c r="P14817" s="4"/>
      <c r="V14817" s="4"/>
      <c r="W14817" s="4"/>
      <c r="AG14817" s="9"/>
      <c r="AT14817" s="4"/>
      <c r="AU14817" s="4"/>
      <c r="BA14817" s="4"/>
      <c r="BB14817" s="4"/>
    </row>
    <row r="14818" spans="15:54" x14ac:dyDescent="0.4">
      <c r="O14818" s="4"/>
      <c r="P14818" s="4"/>
      <c r="V14818" s="4"/>
      <c r="W14818" s="4"/>
      <c r="AG14818" s="9"/>
      <c r="AT14818" s="4"/>
      <c r="AU14818" s="4"/>
      <c r="BA14818" s="4"/>
      <c r="BB14818" s="4"/>
    </row>
    <row r="14819" spans="15:54" x14ac:dyDescent="0.4">
      <c r="O14819" s="4"/>
      <c r="P14819" s="4"/>
      <c r="V14819" s="4"/>
      <c r="W14819" s="4"/>
      <c r="AG14819" s="9"/>
      <c r="AT14819" s="4"/>
      <c r="AU14819" s="4"/>
      <c r="BA14819" s="4"/>
      <c r="BB14819" s="4"/>
    </row>
    <row r="14820" spans="15:54" x14ac:dyDescent="0.4">
      <c r="O14820" s="4"/>
      <c r="P14820" s="4"/>
      <c r="V14820" s="4"/>
      <c r="W14820" s="4"/>
      <c r="AG14820" s="9"/>
      <c r="AT14820" s="4"/>
      <c r="AU14820" s="4"/>
      <c r="BA14820" s="4"/>
      <c r="BB14820" s="4"/>
    </row>
    <row r="14821" spans="15:54" x14ac:dyDescent="0.4">
      <c r="O14821" s="4"/>
      <c r="P14821" s="4"/>
      <c r="V14821" s="4"/>
      <c r="W14821" s="4"/>
      <c r="AG14821" s="9"/>
      <c r="AT14821" s="4"/>
      <c r="AU14821" s="4"/>
      <c r="BA14821" s="4"/>
      <c r="BB14821" s="4"/>
    </row>
    <row r="14822" spans="15:54" x14ac:dyDescent="0.4">
      <c r="O14822" s="4"/>
      <c r="P14822" s="4"/>
      <c r="V14822" s="4"/>
      <c r="W14822" s="4"/>
      <c r="AG14822" s="9"/>
      <c r="AT14822" s="4"/>
      <c r="AU14822" s="4"/>
      <c r="BA14822" s="4"/>
      <c r="BB14822" s="4"/>
    </row>
    <row r="14823" spans="15:54" x14ac:dyDescent="0.4">
      <c r="O14823" s="4"/>
      <c r="P14823" s="4"/>
      <c r="V14823" s="4"/>
      <c r="W14823" s="4"/>
      <c r="AG14823" s="9"/>
      <c r="AT14823" s="4"/>
      <c r="AU14823" s="4"/>
      <c r="BA14823" s="4"/>
      <c r="BB14823" s="4"/>
    </row>
    <row r="14824" spans="15:54" x14ac:dyDescent="0.4">
      <c r="O14824" s="4"/>
      <c r="P14824" s="4"/>
      <c r="V14824" s="4"/>
      <c r="W14824" s="4"/>
      <c r="AG14824" s="9"/>
      <c r="AT14824" s="4"/>
      <c r="AU14824" s="4"/>
      <c r="BA14824" s="4"/>
      <c r="BB14824" s="4"/>
    </row>
    <row r="14825" spans="15:54" x14ac:dyDescent="0.4">
      <c r="O14825" s="4"/>
      <c r="P14825" s="4"/>
      <c r="V14825" s="4"/>
      <c r="W14825" s="4"/>
      <c r="AG14825" s="9"/>
      <c r="AT14825" s="4"/>
      <c r="AU14825" s="4"/>
      <c r="BA14825" s="4"/>
      <c r="BB14825" s="4"/>
    </row>
    <row r="14826" spans="15:54" x14ac:dyDescent="0.4">
      <c r="O14826" s="4"/>
      <c r="P14826" s="4"/>
      <c r="V14826" s="4"/>
      <c r="W14826" s="4"/>
      <c r="AG14826" s="9"/>
      <c r="AT14826" s="4"/>
      <c r="AU14826" s="4"/>
      <c r="BA14826" s="4"/>
      <c r="BB14826" s="4"/>
    </row>
    <row r="14827" spans="15:54" x14ac:dyDescent="0.4">
      <c r="O14827" s="4"/>
      <c r="P14827" s="4"/>
      <c r="V14827" s="4"/>
      <c r="W14827" s="4"/>
      <c r="AG14827" s="9"/>
      <c r="AT14827" s="4"/>
      <c r="AU14827" s="4"/>
      <c r="BA14827" s="4"/>
      <c r="BB14827" s="4"/>
    </row>
    <row r="14828" spans="15:54" x14ac:dyDescent="0.4">
      <c r="O14828" s="4"/>
      <c r="P14828" s="4"/>
      <c r="V14828" s="4"/>
      <c r="W14828" s="4"/>
      <c r="AG14828" s="9"/>
      <c r="AT14828" s="4"/>
      <c r="AU14828" s="4"/>
      <c r="BA14828" s="4"/>
      <c r="BB14828" s="4"/>
    </row>
    <row r="14829" spans="15:54" x14ac:dyDescent="0.4">
      <c r="O14829" s="4"/>
      <c r="P14829" s="4"/>
      <c r="V14829" s="4"/>
      <c r="W14829" s="4"/>
      <c r="AG14829" s="9"/>
      <c r="AT14829" s="4"/>
      <c r="AU14829" s="4"/>
      <c r="BA14829" s="4"/>
      <c r="BB14829" s="4"/>
    </row>
    <row r="14830" spans="15:54" x14ac:dyDescent="0.4">
      <c r="O14830" s="4"/>
      <c r="P14830" s="4"/>
      <c r="V14830" s="4"/>
      <c r="W14830" s="4"/>
      <c r="AG14830" s="9"/>
      <c r="AT14830" s="4"/>
      <c r="AU14830" s="4"/>
      <c r="BA14830" s="4"/>
      <c r="BB14830" s="4"/>
    </row>
    <row r="14831" spans="15:54" x14ac:dyDescent="0.4">
      <c r="O14831" s="4"/>
      <c r="P14831" s="4"/>
      <c r="V14831" s="4"/>
      <c r="W14831" s="4"/>
      <c r="AG14831" s="9"/>
      <c r="AT14831" s="4"/>
      <c r="AU14831" s="4"/>
      <c r="BA14831" s="4"/>
      <c r="BB14831" s="4"/>
    </row>
    <row r="14832" spans="15:54" x14ac:dyDescent="0.4">
      <c r="O14832" s="4"/>
      <c r="P14832" s="4"/>
      <c r="V14832" s="4"/>
      <c r="W14832" s="4"/>
      <c r="AG14832" s="9"/>
      <c r="AT14832" s="4"/>
      <c r="AU14832" s="4"/>
      <c r="BA14832" s="4"/>
      <c r="BB14832" s="4"/>
    </row>
    <row r="14833" spans="15:54" x14ac:dyDescent="0.4">
      <c r="O14833" s="4"/>
      <c r="P14833" s="4"/>
      <c r="V14833" s="4"/>
      <c r="W14833" s="4"/>
      <c r="AG14833" s="9"/>
      <c r="AT14833" s="4"/>
      <c r="AU14833" s="4"/>
      <c r="BA14833" s="4"/>
      <c r="BB14833" s="4"/>
    </row>
    <row r="14834" spans="15:54" x14ac:dyDescent="0.4">
      <c r="O14834" s="4"/>
      <c r="P14834" s="4"/>
      <c r="V14834" s="4"/>
      <c r="W14834" s="4"/>
      <c r="AG14834" s="9"/>
      <c r="AT14834" s="4"/>
      <c r="AU14834" s="4"/>
      <c r="BA14834" s="4"/>
      <c r="BB14834" s="4"/>
    </row>
    <row r="14835" spans="15:54" x14ac:dyDescent="0.4">
      <c r="O14835" s="4"/>
      <c r="P14835" s="4"/>
      <c r="V14835" s="4"/>
      <c r="W14835" s="4"/>
      <c r="AG14835" s="9"/>
      <c r="AT14835" s="4"/>
      <c r="AU14835" s="4"/>
      <c r="BA14835" s="4"/>
      <c r="BB14835" s="4"/>
    </row>
    <row r="14836" spans="15:54" x14ac:dyDescent="0.4">
      <c r="O14836" s="4"/>
      <c r="P14836" s="4"/>
      <c r="V14836" s="4"/>
      <c r="W14836" s="4"/>
      <c r="AG14836" s="9"/>
      <c r="AT14836" s="4"/>
      <c r="AU14836" s="4"/>
      <c r="BA14836" s="4"/>
      <c r="BB14836" s="4"/>
    </row>
    <row r="14837" spans="15:54" x14ac:dyDescent="0.4">
      <c r="O14837" s="4"/>
      <c r="P14837" s="4"/>
      <c r="V14837" s="4"/>
      <c r="W14837" s="4"/>
      <c r="AG14837" s="9"/>
      <c r="AT14837" s="4"/>
      <c r="AU14837" s="4"/>
      <c r="BA14837" s="4"/>
      <c r="BB14837" s="4"/>
    </row>
    <row r="14838" spans="15:54" x14ac:dyDescent="0.4">
      <c r="O14838" s="4"/>
      <c r="P14838" s="4"/>
      <c r="V14838" s="4"/>
      <c r="W14838" s="4"/>
      <c r="AG14838" s="9"/>
      <c r="AT14838" s="4"/>
      <c r="AU14838" s="4"/>
      <c r="BA14838" s="4"/>
      <c r="BB14838" s="4"/>
    </row>
    <row r="14839" spans="15:54" x14ac:dyDescent="0.4">
      <c r="O14839" s="4"/>
      <c r="P14839" s="4"/>
      <c r="V14839" s="4"/>
      <c r="W14839" s="4"/>
      <c r="AG14839" s="9"/>
      <c r="AT14839" s="4"/>
      <c r="AU14839" s="4"/>
      <c r="BA14839" s="4"/>
      <c r="BB14839" s="4"/>
    </row>
    <row r="14840" spans="15:54" x14ac:dyDescent="0.4">
      <c r="O14840" s="4"/>
      <c r="P14840" s="4"/>
      <c r="V14840" s="4"/>
      <c r="W14840" s="4"/>
      <c r="AG14840" s="9"/>
      <c r="AT14840" s="4"/>
      <c r="AU14840" s="4"/>
      <c r="BA14840" s="4"/>
      <c r="BB14840" s="4"/>
    </row>
    <row r="14841" spans="15:54" x14ac:dyDescent="0.4">
      <c r="O14841" s="4"/>
      <c r="P14841" s="4"/>
      <c r="V14841" s="4"/>
      <c r="W14841" s="4"/>
      <c r="AG14841" s="9"/>
      <c r="AT14841" s="4"/>
      <c r="AU14841" s="4"/>
      <c r="BA14841" s="4"/>
      <c r="BB14841" s="4"/>
    </row>
    <row r="14842" spans="15:54" x14ac:dyDescent="0.4">
      <c r="O14842" s="4"/>
      <c r="P14842" s="4"/>
      <c r="V14842" s="4"/>
      <c r="W14842" s="4"/>
      <c r="AG14842" s="9"/>
      <c r="AT14842" s="4"/>
      <c r="AU14842" s="4"/>
      <c r="BA14842" s="4"/>
      <c r="BB14842" s="4"/>
    </row>
    <row r="14843" spans="15:54" x14ac:dyDescent="0.4">
      <c r="O14843" s="4"/>
      <c r="P14843" s="4"/>
      <c r="V14843" s="4"/>
      <c r="W14843" s="4"/>
      <c r="AG14843" s="9"/>
      <c r="AT14843" s="4"/>
      <c r="AU14843" s="4"/>
      <c r="BA14843" s="4"/>
      <c r="BB14843" s="4"/>
    </row>
    <row r="14844" spans="15:54" x14ac:dyDescent="0.4">
      <c r="O14844" s="4"/>
      <c r="P14844" s="4"/>
      <c r="V14844" s="4"/>
      <c r="W14844" s="4"/>
      <c r="AG14844" s="9"/>
      <c r="AT14844" s="4"/>
      <c r="AU14844" s="4"/>
      <c r="BA14844" s="4"/>
      <c r="BB14844" s="4"/>
    </row>
    <row r="14845" spans="15:54" x14ac:dyDescent="0.4">
      <c r="O14845" s="4"/>
      <c r="P14845" s="4"/>
      <c r="V14845" s="4"/>
      <c r="W14845" s="4"/>
      <c r="AG14845" s="9"/>
      <c r="AT14845" s="4"/>
      <c r="AU14845" s="4"/>
      <c r="BA14845" s="4"/>
      <c r="BB14845" s="4"/>
    </row>
    <row r="14846" spans="15:54" x14ac:dyDescent="0.4">
      <c r="O14846" s="4"/>
      <c r="P14846" s="4"/>
      <c r="V14846" s="4"/>
      <c r="W14846" s="4"/>
      <c r="AG14846" s="9"/>
      <c r="AT14846" s="4"/>
      <c r="AU14846" s="4"/>
      <c r="BA14846" s="4"/>
      <c r="BB14846" s="4"/>
    </row>
    <row r="14847" spans="15:54" x14ac:dyDescent="0.4">
      <c r="O14847" s="4"/>
      <c r="P14847" s="4"/>
      <c r="V14847" s="4"/>
      <c r="W14847" s="4"/>
      <c r="AG14847" s="9"/>
      <c r="AT14847" s="4"/>
      <c r="AU14847" s="4"/>
      <c r="BA14847" s="4"/>
      <c r="BB14847" s="4"/>
    </row>
    <row r="14848" spans="15:54" x14ac:dyDescent="0.4">
      <c r="O14848" s="4"/>
      <c r="P14848" s="4"/>
      <c r="V14848" s="4"/>
      <c r="W14848" s="4"/>
      <c r="AG14848" s="9"/>
      <c r="AT14848" s="4"/>
      <c r="AU14848" s="4"/>
      <c r="BA14848" s="4"/>
      <c r="BB14848" s="4"/>
    </row>
    <row r="14849" spans="15:54" x14ac:dyDescent="0.4">
      <c r="O14849" s="4"/>
      <c r="P14849" s="4"/>
      <c r="V14849" s="4"/>
      <c r="W14849" s="4"/>
      <c r="AT14849" s="4"/>
      <c r="AU14849" s="4"/>
      <c r="BA14849" s="4"/>
      <c r="BB14849" s="4"/>
    </row>
    <row r="14850" spans="15:54" x14ac:dyDescent="0.4">
      <c r="O14850" s="4"/>
      <c r="P14850" s="4"/>
      <c r="V14850" s="4"/>
      <c r="W14850" s="4"/>
      <c r="AG14850" s="9"/>
      <c r="AT14850" s="4"/>
      <c r="AU14850" s="4"/>
      <c r="BA14850" s="4"/>
      <c r="BB14850" s="4"/>
    </row>
    <row r="14851" spans="15:54" x14ac:dyDescent="0.4">
      <c r="O14851" s="4"/>
      <c r="P14851" s="4"/>
      <c r="V14851" s="4"/>
      <c r="W14851" s="4"/>
      <c r="AG14851" s="9"/>
      <c r="AT14851" s="4"/>
      <c r="AU14851" s="4"/>
      <c r="BA14851" s="4"/>
      <c r="BB14851" s="4"/>
    </row>
    <row r="14852" spans="15:54" x14ac:dyDescent="0.4">
      <c r="O14852" s="4"/>
      <c r="P14852" s="4"/>
      <c r="V14852" s="4"/>
      <c r="W14852" s="4"/>
      <c r="AG14852" s="9"/>
      <c r="AT14852" s="4"/>
      <c r="AU14852" s="4"/>
      <c r="BA14852" s="4"/>
      <c r="BB14852" s="4"/>
    </row>
    <row r="14853" spans="15:54" x14ac:dyDescent="0.4">
      <c r="O14853" s="4"/>
      <c r="P14853" s="4"/>
      <c r="V14853" s="4"/>
      <c r="W14853" s="4"/>
      <c r="AG14853" s="9"/>
      <c r="AT14853" s="4"/>
      <c r="AU14853" s="4"/>
      <c r="BA14853" s="4"/>
      <c r="BB14853" s="4"/>
    </row>
    <row r="14854" spans="15:54" x14ac:dyDescent="0.4">
      <c r="O14854" s="4"/>
      <c r="P14854" s="4"/>
      <c r="V14854" s="4"/>
      <c r="W14854" s="4"/>
      <c r="AG14854" s="9"/>
      <c r="AT14854" s="4"/>
      <c r="AU14854" s="4"/>
      <c r="BA14854" s="4"/>
      <c r="BB14854" s="4"/>
    </row>
    <row r="14855" spans="15:54" x14ac:dyDescent="0.4">
      <c r="O14855" s="4"/>
      <c r="P14855" s="4"/>
      <c r="V14855" s="4"/>
      <c r="W14855" s="4"/>
      <c r="AG14855" s="9"/>
      <c r="AT14855" s="4"/>
      <c r="AU14855" s="4"/>
      <c r="BA14855" s="4"/>
      <c r="BB14855" s="4"/>
    </row>
    <row r="14856" spans="15:54" x14ac:dyDescent="0.4">
      <c r="O14856" s="4"/>
      <c r="P14856" s="4"/>
      <c r="V14856" s="4"/>
      <c r="W14856" s="4"/>
      <c r="AG14856" s="9"/>
      <c r="AT14856" s="4"/>
      <c r="AU14856" s="4"/>
      <c r="BA14856" s="4"/>
      <c r="BB14856" s="4"/>
    </row>
    <row r="14857" spans="15:54" x14ac:dyDescent="0.4">
      <c r="O14857" s="4"/>
      <c r="P14857" s="4"/>
      <c r="V14857" s="4"/>
      <c r="W14857" s="4"/>
      <c r="AG14857" s="9"/>
      <c r="AT14857" s="4"/>
      <c r="AU14857" s="4"/>
      <c r="BA14857" s="4"/>
      <c r="BB14857" s="4"/>
    </row>
    <row r="14858" spans="15:54" x14ac:dyDescent="0.4">
      <c r="O14858" s="4"/>
      <c r="P14858" s="4"/>
      <c r="V14858" s="4"/>
      <c r="W14858" s="4"/>
      <c r="AG14858" s="9"/>
      <c r="AT14858" s="4"/>
      <c r="AU14858" s="4"/>
      <c r="BA14858" s="4"/>
      <c r="BB14858" s="4"/>
    </row>
    <row r="14859" spans="15:54" x14ac:dyDescent="0.4">
      <c r="O14859" s="4"/>
      <c r="P14859" s="4"/>
      <c r="V14859" s="4"/>
      <c r="W14859" s="4"/>
      <c r="AG14859" s="9"/>
      <c r="AT14859" s="4"/>
      <c r="AU14859" s="4"/>
      <c r="BA14859" s="4"/>
      <c r="BB14859" s="4"/>
    </row>
    <row r="14860" spans="15:54" x14ac:dyDescent="0.4">
      <c r="O14860" s="4"/>
      <c r="P14860" s="4"/>
      <c r="V14860" s="4"/>
      <c r="W14860" s="4"/>
      <c r="AG14860" s="9"/>
      <c r="AT14860" s="4"/>
      <c r="AU14860" s="4"/>
      <c r="BA14860" s="4"/>
      <c r="BB14860" s="4"/>
    </row>
    <row r="14861" spans="15:54" x14ac:dyDescent="0.4">
      <c r="O14861" s="4"/>
      <c r="P14861" s="4"/>
      <c r="V14861" s="4"/>
      <c r="W14861" s="4"/>
      <c r="AG14861" s="9"/>
      <c r="AT14861" s="4"/>
      <c r="AU14861" s="4"/>
      <c r="BA14861" s="4"/>
      <c r="BB14861" s="4"/>
    </row>
    <row r="14862" spans="15:54" x14ac:dyDescent="0.4">
      <c r="O14862" s="4"/>
      <c r="P14862" s="4"/>
      <c r="V14862" s="4"/>
      <c r="W14862" s="4"/>
      <c r="AG14862" s="9"/>
      <c r="AT14862" s="4"/>
      <c r="AU14862" s="4"/>
      <c r="BA14862" s="4"/>
      <c r="BB14862" s="4"/>
    </row>
    <row r="14863" spans="15:54" x14ac:dyDescent="0.4">
      <c r="O14863" s="4"/>
      <c r="P14863" s="4"/>
      <c r="V14863" s="4"/>
      <c r="W14863" s="4"/>
      <c r="AG14863" s="9"/>
      <c r="AT14863" s="4"/>
      <c r="AU14863" s="4"/>
      <c r="BA14863" s="4"/>
      <c r="BB14863" s="4"/>
    </row>
    <row r="14864" spans="15:54" x14ac:dyDescent="0.4">
      <c r="O14864" s="4"/>
      <c r="P14864" s="4"/>
      <c r="V14864" s="4"/>
      <c r="W14864" s="4"/>
      <c r="AG14864" s="9"/>
      <c r="AT14864" s="4"/>
      <c r="AU14864" s="4"/>
      <c r="BA14864" s="4"/>
      <c r="BB14864" s="4"/>
    </row>
    <row r="14865" spans="15:54" x14ac:dyDescent="0.4">
      <c r="O14865" s="4"/>
      <c r="P14865" s="4"/>
      <c r="V14865" s="4"/>
      <c r="W14865" s="4"/>
      <c r="AG14865" s="9"/>
      <c r="AT14865" s="4"/>
      <c r="AU14865" s="4"/>
      <c r="BA14865" s="4"/>
      <c r="BB14865" s="4"/>
    </row>
    <row r="14866" spans="15:54" x14ac:dyDescent="0.4">
      <c r="O14866" s="4"/>
      <c r="P14866" s="4"/>
      <c r="V14866" s="4"/>
      <c r="W14866" s="4"/>
      <c r="AG14866" s="9"/>
      <c r="AT14866" s="4"/>
      <c r="AU14866" s="4"/>
      <c r="BA14866" s="4"/>
      <c r="BB14866" s="4"/>
    </row>
    <row r="14867" spans="15:54" x14ac:dyDescent="0.4">
      <c r="O14867" s="4"/>
      <c r="P14867" s="4"/>
      <c r="V14867" s="4"/>
      <c r="W14867" s="4"/>
      <c r="AG14867" s="9"/>
      <c r="AT14867" s="4"/>
      <c r="AU14867" s="4"/>
      <c r="BA14867" s="4"/>
      <c r="BB14867" s="4"/>
    </row>
    <row r="14868" spans="15:54" x14ac:dyDescent="0.4">
      <c r="O14868" s="4"/>
      <c r="P14868" s="4"/>
      <c r="V14868" s="4"/>
      <c r="W14868" s="4"/>
      <c r="AG14868" s="9"/>
      <c r="AT14868" s="4"/>
      <c r="AU14868" s="4"/>
      <c r="BA14868" s="4"/>
      <c r="BB14868" s="4"/>
    </row>
    <row r="14869" spans="15:54" x14ac:dyDescent="0.4">
      <c r="O14869" s="4"/>
      <c r="P14869" s="4"/>
      <c r="V14869" s="4"/>
      <c r="W14869" s="4"/>
      <c r="AT14869" s="4"/>
      <c r="AU14869" s="4"/>
      <c r="BA14869" s="4"/>
      <c r="BB14869" s="4"/>
    </row>
    <row r="14870" spans="15:54" x14ac:dyDescent="0.4">
      <c r="O14870" s="4"/>
      <c r="P14870" s="4"/>
      <c r="V14870" s="4"/>
      <c r="W14870" s="4"/>
      <c r="AG14870" s="9"/>
      <c r="AT14870" s="4"/>
      <c r="AU14870" s="4"/>
      <c r="BA14870" s="4"/>
      <c r="BB14870" s="4"/>
    </row>
    <row r="14871" spans="15:54" x14ac:dyDescent="0.4">
      <c r="O14871" s="4"/>
      <c r="P14871" s="4"/>
      <c r="V14871" s="4"/>
      <c r="W14871" s="4"/>
      <c r="AG14871" s="9"/>
      <c r="AT14871" s="4"/>
      <c r="AU14871" s="4"/>
      <c r="BA14871" s="4"/>
      <c r="BB14871" s="4"/>
    </row>
    <row r="14872" spans="15:54" x14ac:dyDescent="0.4">
      <c r="O14872" s="4"/>
      <c r="P14872" s="4"/>
      <c r="V14872" s="4"/>
      <c r="W14872" s="4"/>
      <c r="AG14872" s="9"/>
      <c r="AT14872" s="4"/>
      <c r="AU14872" s="4"/>
      <c r="BA14872" s="4"/>
      <c r="BB14872" s="4"/>
    </row>
    <row r="14873" spans="15:54" x14ac:dyDescent="0.4">
      <c r="O14873" s="4"/>
      <c r="P14873" s="4"/>
      <c r="V14873" s="4"/>
      <c r="W14873" s="4"/>
      <c r="AG14873" s="9"/>
      <c r="AT14873" s="4"/>
      <c r="AU14873" s="4"/>
      <c r="BA14873" s="4"/>
      <c r="BB14873" s="4"/>
    </row>
    <row r="14874" spans="15:54" x14ac:dyDescent="0.4">
      <c r="O14874" s="4"/>
      <c r="P14874" s="4"/>
      <c r="V14874" s="4"/>
      <c r="W14874" s="4"/>
      <c r="AG14874" s="9"/>
      <c r="AT14874" s="4"/>
      <c r="AU14874" s="4"/>
      <c r="BA14874" s="4"/>
      <c r="BB14874" s="4"/>
    </row>
    <row r="14875" spans="15:54" x14ac:dyDescent="0.4">
      <c r="O14875" s="4"/>
      <c r="P14875" s="4"/>
      <c r="V14875" s="4"/>
      <c r="W14875" s="4"/>
      <c r="AG14875" s="9"/>
      <c r="AT14875" s="4"/>
      <c r="AU14875" s="4"/>
      <c r="BA14875" s="4"/>
      <c r="BB14875" s="4"/>
    </row>
    <row r="14876" spans="15:54" x14ac:dyDescent="0.4">
      <c r="O14876" s="4"/>
      <c r="P14876" s="4"/>
      <c r="V14876" s="4"/>
      <c r="W14876" s="4"/>
      <c r="AG14876" s="9"/>
      <c r="AT14876" s="4"/>
      <c r="AU14876" s="4"/>
      <c r="BA14876" s="4"/>
      <c r="BB14876" s="4"/>
    </row>
    <row r="14877" spans="15:54" x14ac:dyDescent="0.4">
      <c r="O14877" s="4"/>
      <c r="P14877" s="4"/>
      <c r="V14877" s="4"/>
      <c r="W14877" s="4"/>
      <c r="AG14877" s="9"/>
      <c r="AT14877" s="4"/>
      <c r="AU14877" s="4"/>
      <c r="BA14877" s="4"/>
      <c r="BB14877" s="4"/>
    </row>
    <row r="14878" spans="15:54" x14ac:dyDescent="0.4">
      <c r="O14878" s="4"/>
      <c r="P14878" s="4"/>
      <c r="V14878" s="4"/>
      <c r="W14878" s="4"/>
      <c r="AG14878" s="9"/>
      <c r="AT14878" s="4"/>
      <c r="AU14878" s="4"/>
      <c r="BA14878" s="4"/>
      <c r="BB14878" s="4"/>
    </row>
    <row r="14879" spans="15:54" x14ac:dyDescent="0.4">
      <c r="O14879" s="4"/>
      <c r="P14879" s="4"/>
      <c r="V14879" s="4"/>
      <c r="W14879" s="4"/>
      <c r="AG14879" s="9"/>
      <c r="AT14879" s="4"/>
      <c r="AU14879" s="4"/>
      <c r="BA14879" s="4"/>
      <c r="BB14879" s="4"/>
    </row>
    <row r="14880" spans="15:54" x14ac:dyDescent="0.4">
      <c r="O14880" s="4"/>
      <c r="P14880" s="4"/>
      <c r="V14880" s="4"/>
      <c r="W14880" s="4"/>
      <c r="AG14880" s="9"/>
      <c r="AT14880" s="4"/>
      <c r="AU14880" s="4"/>
      <c r="BA14880" s="4"/>
      <c r="BB14880" s="4"/>
    </row>
    <row r="14881" spans="15:54" x14ac:dyDescent="0.4">
      <c r="O14881" s="4"/>
      <c r="P14881" s="4"/>
      <c r="V14881" s="4"/>
      <c r="W14881" s="4"/>
      <c r="AG14881" s="9"/>
      <c r="AT14881" s="4"/>
      <c r="AU14881" s="4"/>
      <c r="BA14881" s="4"/>
      <c r="BB14881" s="4"/>
    </row>
    <row r="14882" spans="15:54" x14ac:dyDescent="0.4">
      <c r="O14882" s="4"/>
      <c r="P14882" s="4"/>
      <c r="V14882" s="4"/>
      <c r="W14882" s="4"/>
      <c r="AG14882" s="9"/>
      <c r="AT14882" s="4"/>
      <c r="AU14882" s="4"/>
      <c r="BA14882" s="4"/>
      <c r="BB14882" s="4"/>
    </row>
    <row r="14883" spans="15:54" x14ac:dyDescent="0.4">
      <c r="O14883" s="4"/>
      <c r="P14883" s="4"/>
      <c r="V14883" s="4"/>
      <c r="W14883" s="4"/>
      <c r="AG14883" s="9"/>
      <c r="AT14883" s="4"/>
      <c r="AU14883" s="4"/>
      <c r="BA14883" s="4"/>
      <c r="BB14883" s="4"/>
    </row>
    <row r="14884" spans="15:54" x14ac:dyDescent="0.4">
      <c r="O14884" s="4"/>
      <c r="P14884" s="4"/>
      <c r="V14884" s="4"/>
      <c r="W14884" s="4"/>
      <c r="AG14884" s="9"/>
      <c r="AT14884" s="4"/>
      <c r="AU14884" s="4"/>
      <c r="BA14884" s="4"/>
      <c r="BB14884" s="4"/>
    </row>
    <row r="14885" spans="15:54" x14ac:dyDescent="0.4">
      <c r="O14885" s="4"/>
      <c r="P14885" s="4"/>
      <c r="V14885" s="4"/>
      <c r="W14885" s="4"/>
      <c r="AG14885" s="9"/>
      <c r="AT14885" s="4"/>
      <c r="AU14885" s="4"/>
      <c r="BA14885" s="4"/>
      <c r="BB14885" s="4"/>
    </row>
    <row r="14886" spans="15:54" x14ac:dyDescent="0.4">
      <c r="O14886" s="4"/>
      <c r="P14886" s="4"/>
      <c r="V14886" s="4"/>
      <c r="W14886" s="4"/>
      <c r="AG14886" s="9"/>
      <c r="AT14886" s="4"/>
      <c r="AU14886" s="4"/>
      <c r="BA14886" s="4"/>
      <c r="BB14886" s="4"/>
    </row>
    <row r="14887" spans="15:54" x14ac:dyDescent="0.4">
      <c r="O14887" s="4"/>
      <c r="P14887" s="4"/>
      <c r="V14887" s="4"/>
      <c r="W14887" s="4"/>
      <c r="AG14887" s="9"/>
      <c r="AT14887" s="4"/>
      <c r="AU14887" s="4"/>
      <c r="BA14887" s="4"/>
      <c r="BB14887" s="4"/>
    </row>
    <row r="14888" spans="15:54" x14ac:dyDescent="0.4">
      <c r="O14888" s="4"/>
      <c r="P14888" s="4"/>
      <c r="V14888" s="4"/>
      <c r="W14888" s="4"/>
      <c r="AG14888" s="9"/>
      <c r="AT14888" s="4"/>
      <c r="AU14888" s="4"/>
      <c r="BA14888" s="4"/>
      <c r="BB14888" s="4"/>
    </row>
    <row r="14889" spans="15:54" x14ac:dyDescent="0.4">
      <c r="O14889" s="4"/>
      <c r="P14889" s="4"/>
      <c r="V14889" s="4"/>
      <c r="W14889" s="4"/>
      <c r="AG14889" s="9"/>
      <c r="AT14889" s="4"/>
      <c r="AU14889" s="4"/>
      <c r="BA14889" s="4"/>
      <c r="BB14889" s="4"/>
    </row>
    <row r="14890" spans="15:54" x14ac:dyDescent="0.4">
      <c r="O14890" s="4"/>
      <c r="P14890" s="4"/>
      <c r="V14890" s="4"/>
      <c r="W14890" s="4"/>
      <c r="AG14890" s="9"/>
      <c r="AT14890" s="4"/>
      <c r="AU14890" s="4"/>
      <c r="BA14890" s="4"/>
      <c r="BB14890" s="4"/>
    </row>
    <row r="14891" spans="15:54" x14ac:dyDescent="0.4">
      <c r="O14891" s="4"/>
      <c r="P14891" s="4"/>
      <c r="V14891" s="4"/>
      <c r="W14891" s="4"/>
      <c r="AG14891" s="9"/>
      <c r="AT14891" s="4"/>
      <c r="AU14891" s="4"/>
      <c r="BA14891" s="4"/>
      <c r="BB14891" s="4"/>
    </row>
    <row r="14892" spans="15:54" x14ac:dyDescent="0.4">
      <c r="O14892" s="4"/>
      <c r="P14892" s="4"/>
      <c r="V14892" s="4"/>
      <c r="W14892" s="4"/>
      <c r="AG14892" s="9"/>
      <c r="AT14892" s="4"/>
      <c r="AU14892" s="4"/>
      <c r="BA14892" s="4"/>
      <c r="BB14892" s="4"/>
    </row>
    <row r="14893" spans="15:54" x14ac:dyDescent="0.4">
      <c r="O14893" s="4"/>
      <c r="P14893" s="4"/>
      <c r="V14893" s="4"/>
      <c r="W14893" s="4"/>
      <c r="AG14893" s="9"/>
      <c r="AT14893" s="4"/>
      <c r="AU14893" s="4"/>
      <c r="BA14893" s="4"/>
      <c r="BB14893" s="4"/>
    </row>
    <row r="14894" spans="15:54" x14ac:dyDescent="0.4">
      <c r="O14894" s="4"/>
      <c r="P14894" s="4"/>
      <c r="V14894" s="4"/>
      <c r="W14894" s="4"/>
      <c r="AG14894" s="9"/>
      <c r="AT14894" s="4"/>
      <c r="AU14894" s="4"/>
      <c r="BA14894" s="4"/>
      <c r="BB14894" s="4"/>
    </row>
    <row r="14895" spans="15:54" x14ac:dyDescent="0.4">
      <c r="O14895" s="4"/>
      <c r="P14895" s="4"/>
      <c r="V14895" s="4"/>
      <c r="W14895" s="4"/>
      <c r="AG14895" s="9"/>
      <c r="AT14895" s="4"/>
      <c r="AU14895" s="4"/>
      <c r="BA14895" s="4"/>
      <c r="BB14895" s="4"/>
    </row>
    <row r="14896" spans="15:54" x14ac:dyDescent="0.4">
      <c r="O14896" s="4"/>
      <c r="P14896" s="4"/>
      <c r="V14896" s="4"/>
      <c r="W14896" s="4"/>
      <c r="AG14896" s="9"/>
      <c r="AT14896" s="4"/>
      <c r="AU14896" s="4"/>
      <c r="BA14896" s="4"/>
      <c r="BB14896" s="4"/>
    </row>
    <row r="14897" spans="15:54" x14ac:dyDescent="0.4">
      <c r="O14897" s="4"/>
      <c r="P14897" s="4"/>
      <c r="V14897" s="4"/>
      <c r="W14897" s="4"/>
      <c r="AG14897" s="9"/>
      <c r="AT14897" s="4"/>
      <c r="AU14897" s="4"/>
      <c r="BA14897" s="4"/>
      <c r="BB14897" s="4"/>
    </row>
    <row r="14898" spans="15:54" x14ac:dyDescent="0.4">
      <c r="O14898" s="4"/>
      <c r="P14898" s="4"/>
      <c r="V14898" s="4"/>
      <c r="W14898" s="4"/>
      <c r="AG14898" s="9"/>
      <c r="AT14898" s="4"/>
      <c r="AU14898" s="4"/>
      <c r="BA14898" s="4"/>
      <c r="BB14898" s="4"/>
    </row>
    <row r="14899" spans="15:54" x14ac:dyDescent="0.4">
      <c r="O14899" s="4"/>
      <c r="P14899" s="4"/>
      <c r="V14899" s="4"/>
      <c r="W14899" s="4"/>
      <c r="AG14899" s="9"/>
      <c r="AT14899" s="4"/>
      <c r="AU14899" s="4"/>
      <c r="BA14899" s="4"/>
      <c r="BB14899" s="4"/>
    </row>
    <row r="14900" spans="15:54" x14ac:dyDescent="0.4">
      <c r="O14900" s="4"/>
      <c r="P14900" s="4"/>
      <c r="V14900" s="4"/>
      <c r="W14900" s="4"/>
      <c r="AG14900" s="9"/>
      <c r="AT14900" s="4"/>
      <c r="AU14900" s="4"/>
      <c r="BA14900" s="4"/>
      <c r="BB14900" s="4"/>
    </row>
    <row r="14901" spans="15:54" x14ac:dyDescent="0.4">
      <c r="O14901" s="4"/>
      <c r="P14901" s="4"/>
      <c r="V14901" s="4"/>
      <c r="W14901" s="4"/>
      <c r="AG14901" s="9"/>
      <c r="AT14901" s="4"/>
      <c r="AU14901" s="4"/>
      <c r="BA14901" s="4"/>
      <c r="BB14901" s="4"/>
    </row>
    <row r="14902" spans="15:54" x14ac:dyDescent="0.4">
      <c r="O14902" s="4"/>
      <c r="P14902" s="4"/>
      <c r="V14902" s="4"/>
      <c r="W14902" s="4"/>
      <c r="AG14902" s="9"/>
      <c r="AT14902" s="4"/>
      <c r="AU14902" s="4"/>
      <c r="BA14902" s="4"/>
      <c r="BB14902" s="4"/>
    </row>
    <row r="14903" spans="15:54" x14ac:dyDescent="0.4">
      <c r="O14903" s="4"/>
      <c r="P14903" s="4"/>
      <c r="V14903" s="4"/>
      <c r="W14903" s="4"/>
      <c r="AG14903" s="9"/>
      <c r="AT14903" s="4"/>
      <c r="AU14903" s="4"/>
      <c r="BA14903" s="4"/>
      <c r="BB14903" s="4"/>
    </row>
    <row r="14904" spans="15:54" x14ac:dyDescent="0.4">
      <c r="O14904" s="4"/>
      <c r="P14904" s="4"/>
      <c r="V14904" s="4"/>
      <c r="W14904" s="4"/>
      <c r="AG14904" s="9"/>
      <c r="AT14904" s="4"/>
      <c r="AU14904" s="4"/>
      <c r="BA14904" s="4"/>
      <c r="BB14904" s="4"/>
    </row>
    <row r="14905" spans="15:54" x14ac:dyDescent="0.4">
      <c r="O14905" s="4"/>
      <c r="P14905" s="4"/>
      <c r="V14905" s="4"/>
      <c r="W14905" s="4"/>
      <c r="AG14905" s="9"/>
      <c r="AT14905" s="4"/>
      <c r="AU14905" s="4"/>
      <c r="BA14905" s="4"/>
      <c r="BB14905" s="4"/>
    </row>
    <row r="14906" spans="15:54" x14ac:dyDescent="0.4">
      <c r="O14906" s="4"/>
      <c r="P14906" s="4"/>
      <c r="V14906" s="4"/>
      <c r="W14906" s="4"/>
      <c r="AG14906" s="9"/>
      <c r="AT14906" s="4"/>
      <c r="AU14906" s="4"/>
      <c r="BA14906" s="4"/>
      <c r="BB14906" s="4"/>
    </row>
    <row r="14907" spans="15:54" x14ac:dyDescent="0.4">
      <c r="O14907" s="4"/>
      <c r="P14907" s="4"/>
      <c r="V14907" s="4"/>
      <c r="W14907" s="4"/>
      <c r="AG14907" s="9"/>
      <c r="AT14907" s="4"/>
      <c r="AU14907" s="4"/>
      <c r="BA14907" s="4"/>
      <c r="BB14907" s="4"/>
    </row>
    <row r="14908" spans="15:54" x14ac:dyDescent="0.4">
      <c r="O14908" s="4"/>
      <c r="P14908" s="4"/>
      <c r="V14908" s="4"/>
      <c r="W14908" s="4"/>
      <c r="AG14908" s="9"/>
      <c r="AT14908" s="4"/>
      <c r="AU14908" s="4"/>
      <c r="BA14908" s="4"/>
      <c r="BB14908" s="4"/>
    </row>
    <row r="14909" spans="15:54" x14ac:dyDescent="0.4">
      <c r="O14909" s="4"/>
      <c r="P14909" s="4"/>
      <c r="V14909" s="4"/>
      <c r="W14909" s="4"/>
      <c r="AG14909" s="9"/>
      <c r="AT14909" s="4"/>
      <c r="AU14909" s="4"/>
      <c r="BA14909" s="4"/>
      <c r="BB14909" s="4"/>
    </row>
    <row r="14910" spans="15:54" x14ac:dyDescent="0.4">
      <c r="O14910" s="4"/>
      <c r="P14910" s="4"/>
      <c r="V14910" s="4"/>
      <c r="W14910" s="4"/>
      <c r="AG14910" s="9"/>
      <c r="AT14910" s="4"/>
      <c r="AU14910" s="4"/>
      <c r="BA14910" s="4"/>
      <c r="BB14910" s="4"/>
    </row>
    <row r="14911" spans="15:54" x14ac:dyDescent="0.4">
      <c r="O14911" s="4"/>
      <c r="P14911" s="4"/>
      <c r="V14911" s="4"/>
      <c r="W14911" s="4"/>
      <c r="AG14911" s="9"/>
      <c r="AT14911" s="4"/>
      <c r="AU14911" s="4"/>
      <c r="BA14911" s="4"/>
      <c r="BB14911" s="4"/>
    </row>
    <row r="14912" spans="15:54" x14ac:dyDescent="0.4">
      <c r="O14912" s="4"/>
      <c r="P14912" s="4"/>
      <c r="V14912" s="4"/>
      <c r="W14912" s="4"/>
      <c r="AG14912" s="9"/>
      <c r="AT14912" s="4"/>
      <c r="AU14912" s="4"/>
      <c r="BA14912" s="4"/>
      <c r="BB14912" s="4"/>
    </row>
    <row r="14913" spans="15:54" x14ac:dyDescent="0.4">
      <c r="O14913" s="4"/>
      <c r="P14913" s="4"/>
      <c r="V14913" s="4"/>
      <c r="W14913" s="4"/>
      <c r="AG14913" s="9"/>
      <c r="AT14913" s="4"/>
      <c r="AU14913" s="4"/>
      <c r="BA14913" s="4"/>
      <c r="BB14913" s="4"/>
    </row>
    <row r="14914" spans="15:54" x14ac:dyDescent="0.4">
      <c r="O14914" s="4"/>
      <c r="P14914" s="4"/>
      <c r="V14914" s="4"/>
      <c r="W14914" s="4"/>
      <c r="AG14914" s="9"/>
      <c r="AT14914" s="4"/>
      <c r="AU14914" s="4"/>
      <c r="BA14914" s="4"/>
      <c r="BB14914" s="4"/>
    </row>
    <row r="14915" spans="15:54" x14ac:dyDescent="0.4">
      <c r="O14915" s="4"/>
      <c r="P14915" s="4"/>
      <c r="V14915" s="4"/>
      <c r="W14915" s="4"/>
      <c r="AG14915" s="9"/>
      <c r="AT14915" s="4"/>
      <c r="AU14915" s="4"/>
      <c r="BA14915" s="4"/>
      <c r="BB14915" s="4"/>
    </row>
    <row r="14916" spans="15:54" x14ac:dyDescent="0.4">
      <c r="O14916" s="4"/>
      <c r="P14916" s="4"/>
      <c r="V14916" s="4"/>
      <c r="W14916" s="4"/>
      <c r="AG14916" s="9"/>
      <c r="AT14916" s="4"/>
      <c r="AU14916" s="4"/>
      <c r="BA14916" s="4"/>
      <c r="BB14916" s="4"/>
    </row>
    <row r="14917" spans="15:54" x14ac:dyDescent="0.4">
      <c r="O14917" s="4"/>
      <c r="P14917" s="4"/>
      <c r="V14917" s="4"/>
      <c r="W14917" s="4"/>
      <c r="AG14917" s="9"/>
      <c r="AT14917" s="4"/>
      <c r="AU14917" s="4"/>
      <c r="BA14917" s="4"/>
      <c r="BB14917" s="4"/>
    </row>
    <row r="14918" spans="15:54" x14ac:dyDescent="0.4">
      <c r="O14918" s="4"/>
      <c r="P14918" s="4"/>
      <c r="V14918" s="4"/>
      <c r="W14918" s="4"/>
      <c r="AG14918" s="9"/>
      <c r="AT14918" s="4"/>
      <c r="AU14918" s="4"/>
      <c r="BA14918" s="4"/>
      <c r="BB14918" s="4"/>
    </row>
    <row r="14919" spans="15:54" x14ac:dyDescent="0.4">
      <c r="O14919" s="4"/>
      <c r="P14919" s="4"/>
      <c r="V14919" s="4"/>
      <c r="W14919" s="4"/>
      <c r="AG14919" s="9"/>
      <c r="AT14919" s="4"/>
      <c r="AU14919" s="4"/>
      <c r="BA14919" s="4"/>
      <c r="BB14919" s="4"/>
    </row>
    <row r="14920" spans="15:54" x14ac:dyDescent="0.4">
      <c r="O14920" s="4"/>
      <c r="P14920" s="4"/>
      <c r="V14920" s="4"/>
      <c r="W14920" s="4"/>
      <c r="AG14920" s="9"/>
      <c r="AT14920" s="4"/>
      <c r="AU14920" s="4"/>
      <c r="BA14920" s="4"/>
      <c r="BB14920" s="4"/>
    </row>
    <row r="14921" spans="15:54" x14ac:dyDescent="0.4">
      <c r="O14921" s="4"/>
      <c r="P14921" s="4"/>
      <c r="V14921" s="4"/>
      <c r="W14921" s="4"/>
      <c r="AG14921" s="9"/>
      <c r="AT14921" s="4"/>
      <c r="AU14921" s="4"/>
      <c r="BA14921" s="4"/>
      <c r="BB14921" s="4"/>
    </row>
    <row r="14922" spans="15:54" x14ac:dyDescent="0.4">
      <c r="O14922" s="4"/>
      <c r="P14922" s="4"/>
      <c r="V14922" s="4"/>
      <c r="W14922" s="4"/>
      <c r="AG14922" s="9"/>
      <c r="AT14922" s="4"/>
      <c r="AU14922" s="4"/>
      <c r="BA14922" s="4"/>
      <c r="BB14922" s="4"/>
    </row>
    <row r="14923" spans="15:54" x14ac:dyDescent="0.4">
      <c r="O14923" s="4"/>
      <c r="P14923" s="4"/>
      <c r="V14923" s="4"/>
      <c r="W14923" s="4"/>
      <c r="AG14923" s="9"/>
      <c r="AT14923" s="4"/>
      <c r="AU14923" s="4"/>
      <c r="BA14923" s="4"/>
      <c r="BB14923" s="4"/>
    </row>
    <row r="14924" spans="15:54" x14ac:dyDescent="0.4">
      <c r="O14924" s="4"/>
      <c r="P14924" s="4"/>
      <c r="V14924" s="4"/>
      <c r="W14924" s="4"/>
      <c r="AG14924" s="9"/>
      <c r="AT14924" s="4"/>
      <c r="AU14924" s="4"/>
      <c r="BA14924" s="4"/>
      <c r="BB14924" s="4"/>
    </row>
    <row r="14925" spans="15:54" x14ac:dyDescent="0.4">
      <c r="O14925" s="4"/>
      <c r="P14925" s="4"/>
      <c r="V14925" s="4"/>
      <c r="W14925" s="4"/>
      <c r="AG14925" s="9"/>
      <c r="AT14925" s="4"/>
      <c r="AU14925" s="4"/>
      <c r="BA14925" s="4"/>
      <c r="BB14925" s="4"/>
    </row>
    <row r="14926" spans="15:54" x14ac:dyDescent="0.4">
      <c r="O14926" s="4"/>
      <c r="P14926" s="4"/>
      <c r="V14926" s="4"/>
      <c r="W14926" s="4"/>
      <c r="AG14926" s="9"/>
      <c r="AT14926" s="4"/>
      <c r="AU14926" s="4"/>
      <c r="BA14926" s="4"/>
      <c r="BB14926" s="4"/>
    </row>
    <row r="14927" spans="15:54" x14ac:dyDescent="0.4">
      <c r="O14927" s="4"/>
      <c r="P14927" s="4"/>
      <c r="V14927" s="4"/>
      <c r="W14927" s="4"/>
      <c r="AG14927" s="9"/>
      <c r="AT14927" s="4"/>
      <c r="AU14927" s="4"/>
      <c r="BA14927" s="4"/>
      <c r="BB14927" s="4"/>
    </row>
    <row r="14928" spans="15:54" x14ac:dyDescent="0.4">
      <c r="O14928" s="4"/>
      <c r="P14928" s="4"/>
      <c r="V14928" s="4"/>
      <c r="W14928" s="4"/>
      <c r="AG14928" s="9"/>
      <c r="AT14928" s="4"/>
      <c r="AU14928" s="4"/>
      <c r="BA14928" s="4"/>
      <c r="BB14928" s="4"/>
    </row>
    <row r="14929" spans="15:54" x14ac:dyDescent="0.4">
      <c r="O14929" s="4"/>
      <c r="P14929" s="4"/>
      <c r="V14929" s="4"/>
      <c r="W14929" s="4"/>
      <c r="AG14929" s="9"/>
      <c r="AT14929" s="4"/>
      <c r="AU14929" s="4"/>
      <c r="BA14929" s="4"/>
      <c r="BB14929" s="4"/>
    </row>
    <row r="14930" spans="15:54" x14ac:dyDescent="0.4">
      <c r="O14930" s="4"/>
      <c r="P14930" s="4"/>
      <c r="V14930" s="4"/>
      <c r="W14930" s="4"/>
      <c r="AT14930" s="4"/>
      <c r="AU14930" s="4"/>
      <c r="BA14930" s="4"/>
      <c r="BB14930" s="4"/>
    </row>
    <row r="14931" spans="15:54" x14ac:dyDescent="0.4">
      <c r="O14931" s="4"/>
      <c r="P14931" s="4"/>
      <c r="V14931" s="4"/>
      <c r="W14931" s="4"/>
      <c r="AG14931" s="9"/>
      <c r="AT14931" s="4"/>
      <c r="AU14931" s="4"/>
      <c r="BA14931" s="4"/>
      <c r="BB14931" s="4"/>
    </row>
    <row r="14932" spans="15:54" x14ac:dyDescent="0.4">
      <c r="O14932" s="4"/>
      <c r="P14932" s="4"/>
      <c r="V14932" s="4"/>
      <c r="W14932" s="4"/>
      <c r="AG14932" s="9"/>
      <c r="AT14932" s="4"/>
      <c r="AU14932" s="4"/>
      <c r="BA14932" s="4"/>
      <c r="BB14932" s="4"/>
    </row>
    <row r="14933" spans="15:54" x14ac:dyDescent="0.4">
      <c r="O14933" s="4"/>
      <c r="P14933" s="4"/>
      <c r="V14933" s="4"/>
      <c r="W14933" s="4"/>
      <c r="AG14933" s="9"/>
      <c r="AT14933" s="4"/>
      <c r="AU14933" s="4"/>
      <c r="BA14933" s="4"/>
      <c r="BB14933" s="4"/>
    </row>
    <row r="14934" spans="15:54" x14ac:dyDescent="0.4">
      <c r="O14934" s="4"/>
      <c r="P14934" s="4"/>
      <c r="V14934" s="4"/>
      <c r="W14934" s="4"/>
      <c r="AG14934" s="9"/>
      <c r="AT14934" s="4"/>
      <c r="AU14934" s="4"/>
      <c r="BA14934" s="4"/>
      <c r="BB14934" s="4"/>
    </row>
    <row r="14935" spans="15:54" x14ac:dyDescent="0.4">
      <c r="O14935" s="4"/>
      <c r="P14935" s="4"/>
      <c r="V14935" s="4"/>
      <c r="W14935" s="4"/>
      <c r="AG14935" s="9"/>
      <c r="AT14935" s="4"/>
      <c r="AU14935" s="4"/>
      <c r="BA14935" s="4"/>
      <c r="BB14935" s="4"/>
    </row>
    <row r="14936" spans="15:54" x14ac:dyDescent="0.4">
      <c r="O14936" s="4"/>
      <c r="P14936" s="4"/>
      <c r="V14936" s="4"/>
      <c r="W14936" s="4"/>
      <c r="AG14936" s="9"/>
      <c r="AT14936" s="4"/>
      <c r="AU14936" s="4"/>
      <c r="BA14936" s="4"/>
      <c r="BB14936" s="4"/>
    </row>
    <row r="14937" spans="15:54" x14ac:dyDescent="0.4">
      <c r="O14937" s="4"/>
      <c r="P14937" s="4"/>
      <c r="V14937" s="4"/>
      <c r="W14937" s="4"/>
      <c r="AG14937" s="9"/>
      <c r="AT14937" s="4"/>
      <c r="AU14937" s="4"/>
      <c r="BA14937" s="4"/>
      <c r="BB14937" s="4"/>
    </row>
    <row r="14938" spans="15:54" x14ac:dyDescent="0.4">
      <c r="O14938" s="4"/>
      <c r="P14938" s="4"/>
      <c r="V14938" s="4"/>
      <c r="W14938" s="4"/>
      <c r="AG14938" s="9"/>
      <c r="AT14938" s="4"/>
      <c r="AU14938" s="4"/>
      <c r="BA14938" s="4"/>
      <c r="BB14938" s="4"/>
    </row>
    <row r="14939" spans="15:54" x14ac:dyDescent="0.4">
      <c r="O14939" s="4"/>
      <c r="P14939" s="4"/>
      <c r="V14939" s="4"/>
      <c r="W14939" s="4"/>
      <c r="AG14939" s="9"/>
      <c r="AT14939" s="4"/>
      <c r="AU14939" s="4"/>
      <c r="BA14939" s="4"/>
      <c r="BB14939" s="4"/>
    </row>
    <row r="14940" spans="15:54" x14ac:dyDescent="0.4">
      <c r="O14940" s="4"/>
      <c r="P14940" s="4"/>
      <c r="V14940" s="4"/>
      <c r="W14940" s="4"/>
      <c r="AG14940" s="9"/>
      <c r="AT14940" s="4"/>
      <c r="AU14940" s="4"/>
      <c r="BA14940" s="4"/>
      <c r="BB14940" s="4"/>
    </row>
    <row r="14941" spans="15:54" x14ac:dyDescent="0.4">
      <c r="O14941" s="4"/>
      <c r="P14941" s="4"/>
      <c r="V14941" s="4"/>
      <c r="W14941" s="4"/>
      <c r="AG14941" s="9"/>
      <c r="AT14941" s="4"/>
      <c r="AU14941" s="4"/>
      <c r="BA14941" s="4"/>
      <c r="BB14941" s="4"/>
    </row>
    <row r="14942" spans="15:54" x14ac:dyDescent="0.4">
      <c r="O14942" s="4"/>
      <c r="P14942" s="4"/>
      <c r="V14942" s="4"/>
      <c r="W14942" s="4"/>
      <c r="AG14942" s="9"/>
      <c r="AT14942" s="4"/>
      <c r="AU14942" s="4"/>
      <c r="BA14942" s="4"/>
      <c r="BB14942" s="4"/>
    </row>
    <row r="14943" spans="15:54" x14ac:dyDescent="0.4">
      <c r="O14943" s="4"/>
      <c r="P14943" s="4"/>
      <c r="V14943" s="4"/>
      <c r="W14943" s="4"/>
      <c r="AG14943" s="9"/>
      <c r="AT14943" s="4"/>
      <c r="AU14943" s="4"/>
      <c r="BA14943" s="4"/>
      <c r="BB14943" s="4"/>
    </row>
    <row r="14944" spans="15:54" x14ac:dyDescent="0.4">
      <c r="O14944" s="4"/>
      <c r="P14944" s="4"/>
      <c r="V14944" s="4"/>
      <c r="W14944" s="4"/>
      <c r="AG14944" s="9"/>
      <c r="AT14944" s="4"/>
      <c r="AU14944" s="4"/>
      <c r="BA14944" s="4"/>
      <c r="BB14944" s="4"/>
    </row>
    <row r="14945" spans="15:54" x14ac:dyDescent="0.4">
      <c r="O14945" s="4"/>
      <c r="P14945" s="4"/>
      <c r="V14945" s="4"/>
      <c r="W14945" s="4"/>
      <c r="AG14945" s="9"/>
      <c r="AT14945" s="4"/>
      <c r="AU14945" s="4"/>
      <c r="BA14945" s="4"/>
      <c r="BB14945" s="4"/>
    </row>
    <row r="14946" spans="15:54" x14ac:dyDescent="0.4">
      <c r="O14946" s="4"/>
      <c r="P14946" s="4"/>
      <c r="V14946" s="4"/>
      <c r="W14946" s="4"/>
      <c r="AG14946" s="9"/>
      <c r="AT14946" s="4"/>
      <c r="AU14946" s="4"/>
      <c r="BA14946" s="4"/>
      <c r="BB14946" s="4"/>
    </row>
    <row r="14947" spans="15:54" x14ac:dyDescent="0.4">
      <c r="O14947" s="4"/>
      <c r="P14947" s="4"/>
      <c r="V14947" s="4"/>
      <c r="W14947" s="4"/>
      <c r="AG14947" s="9"/>
      <c r="AT14947" s="4"/>
      <c r="AU14947" s="4"/>
      <c r="BA14947" s="4"/>
      <c r="BB14947" s="4"/>
    </row>
    <row r="14948" spans="15:54" x14ac:dyDescent="0.4">
      <c r="O14948" s="4"/>
      <c r="P14948" s="4"/>
      <c r="V14948" s="4"/>
      <c r="W14948" s="4"/>
      <c r="AG14948" s="9"/>
      <c r="AT14948" s="4"/>
      <c r="AU14948" s="4"/>
      <c r="BA14948" s="4"/>
      <c r="BB14948" s="4"/>
    </row>
    <row r="14949" spans="15:54" x14ac:dyDescent="0.4">
      <c r="O14949" s="4"/>
      <c r="P14949" s="4"/>
      <c r="V14949" s="4"/>
      <c r="W14949" s="4"/>
      <c r="AG14949" s="9"/>
      <c r="AT14949" s="4"/>
      <c r="AU14949" s="4"/>
      <c r="BA14949" s="4"/>
      <c r="BB14949" s="4"/>
    </row>
    <row r="14950" spans="15:54" x14ac:dyDescent="0.4">
      <c r="O14950" s="4"/>
      <c r="P14950" s="4"/>
      <c r="V14950" s="4"/>
      <c r="W14950" s="4"/>
      <c r="AT14950" s="4"/>
      <c r="AU14950" s="4"/>
      <c r="BA14950" s="4"/>
      <c r="BB14950" s="4"/>
    </row>
    <row r="14951" spans="15:54" x14ac:dyDescent="0.4">
      <c r="O14951" s="4"/>
      <c r="P14951" s="4"/>
      <c r="V14951" s="4"/>
      <c r="W14951" s="4"/>
      <c r="AG14951" s="9"/>
      <c r="AT14951" s="4"/>
      <c r="AU14951" s="4"/>
      <c r="BA14951" s="4"/>
      <c r="BB14951" s="4"/>
    </row>
    <row r="14952" spans="15:54" x14ac:dyDescent="0.4">
      <c r="O14952" s="4"/>
      <c r="P14952" s="4"/>
      <c r="V14952" s="4"/>
      <c r="W14952" s="4"/>
      <c r="AG14952" s="9"/>
      <c r="AT14952" s="4"/>
      <c r="AU14952" s="4"/>
      <c r="BA14952" s="4"/>
      <c r="BB14952" s="4"/>
    </row>
    <row r="14953" spans="15:54" x14ac:dyDescent="0.4">
      <c r="O14953" s="4"/>
      <c r="P14953" s="4"/>
      <c r="V14953" s="4"/>
      <c r="W14953" s="4"/>
      <c r="AG14953" s="9"/>
      <c r="AT14953" s="4"/>
      <c r="AU14953" s="4"/>
      <c r="BA14953" s="4"/>
      <c r="BB14953" s="4"/>
    </row>
    <row r="14954" spans="15:54" x14ac:dyDescent="0.4">
      <c r="O14954" s="4"/>
      <c r="P14954" s="4"/>
      <c r="V14954" s="4"/>
      <c r="W14954" s="4"/>
      <c r="AG14954" s="9"/>
      <c r="AT14954" s="4"/>
      <c r="AU14954" s="4"/>
      <c r="BA14954" s="4"/>
      <c r="BB14954" s="4"/>
    </row>
    <row r="14955" spans="15:54" x14ac:dyDescent="0.4">
      <c r="O14955" s="4"/>
      <c r="P14955" s="4"/>
      <c r="V14955" s="4"/>
      <c r="W14955" s="4"/>
      <c r="AG14955" s="9"/>
      <c r="AT14955" s="4"/>
      <c r="AU14955" s="4"/>
      <c r="BA14955" s="4"/>
      <c r="BB14955" s="4"/>
    </row>
    <row r="14956" spans="15:54" x14ac:dyDescent="0.4">
      <c r="O14956" s="4"/>
      <c r="P14956" s="4"/>
      <c r="V14956" s="4"/>
      <c r="W14956" s="4"/>
      <c r="AG14956" s="9"/>
      <c r="AT14956" s="4"/>
      <c r="AU14956" s="4"/>
      <c r="BA14956" s="4"/>
      <c r="BB14956" s="4"/>
    </row>
    <row r="14957" spans="15:54" x14ac:dyDescent="0.4">
      <c r="O14957" s="4"/>
      <c r="P14957" s="4"/>
      <c r="V14957" s="4"/>
      <c r="W14957" s="4"/>
      <c r="AG14957" s="9"/>
      <c r="AT14957" s="4"/>
      <c r="AU14957" s="4"/>
      <c r="BA14957" s="4"/>
      <c r="BB14957" s="4"/>
    </row>
    <row r="14958" spans="15:54" x14ac:dyDescent="0.4">
      <c r="O14958" s="4"/>
      <c r="P14958" s="4"/>
      <c r="V14958" s="4"/>
      <c r="W14958" s="4"/>
      <c r="AG14958" s="9"/>
      <c r="AT14958" s="4"/>
      <c r="AU14958" s="4"/>
      <c r="BA14958" s="4"/>
      <c r="BB14958" s="4"/>
    </row>
    <row r="14959" spans="15:54" x14ac:dyDescent="0.4">
      <c r="O14959" s="4"/>
      <c r="P14959" s="4"/>
      <c r="V14959" s="4"/>
      <c r="W14959" s="4"/>
      <c r="AG14959" s="9"/>
      <c r="AT14959" s="4"/>
      <c r="AU14959" s="4"/>
      <c r="BA14959" s="4"/>
      <c r="BB14959" s="4"/>
    </row>
    <row r="14960" spans="15:54" x14ac:dyDescent="0.4">
      <c r="O14960" s="4"/>
      <c r="P14960" s="4"/>
      <c r="V14960" s="4"/>
      <c r="W14960" s="4"/>
      <c r="AG14960" s="9"/>
      <c r="AT14960" s="4"/>
      <c r="AU14960" s="4"/>
      <c r="BA14960" s="4"/>
      <c r="BB14960" s="4"/>
    </row>
    <row r="14961" spans="15:54" x14ac:dyDescent="0.4">
      <c r="O14961" s="4"/>
      <c r="P14961" s="4"/>
      <c r="V14961" s="4"/>
      <c r="W14961" s="4"/>
      <c r="AG14961" s="9"/>
      <c r="AT14961" s="4"/>
      <c r="AU14961" s="4"/>
      <c r="BA14961" s="4"/>
      <c r="BB14961" s="4"/>
    </row>
    <row r="14962" spans="15:54" x14ac:dyDescent="0.4">
      <c r="O14962" s="4"/>
      <c r="P14962" s="4"/>
      <c r="V14962" s="4"/>
      <c r="W14962" s="4"/>
      <c r="AG14962" s="9"/>
      <c r="AT14962" s="4"/>
      <c r="AU14962" s="4"/>
      <c r="BA14962" s="4"/>
      <c r="BB14962" s="4"/>
    </row>
    <row r="14963" spans="15:54" x14ac:dyDescent="0.4">
      <c r="O14963" s="4"/>
      <c r="P14963" s="4"/>
      <c r="V14963" s="4"/>
      <c r="W14963" s="4"/>
      <c r="AG14963" s="9"/>
      <c r="AT14963" s="4"/>
      <c r="AU14963" s="4"/>
      <c r="BA14963" s="4"/>
      <c r="BB14963" s="4"/>
    </row>
    <row r="14964" spans="15:54" x14ac:dyDescent="0.4">
      <c r="O14964" s="4"/>
      <c r="P14964" s="4"/>
      <c r="V14964" s="4"/>
      <c r="W14964" s="4"/>
      <c r="AG14964" s="9"/>
      <c r="AT14964" s="4"/>
      <c r="AU14964" s="4"/>
      <c r="BA14964" s="4"/>
      <c r="BB14964" s="4"/>
    </row>
    <row r="14965" spans="15:54" x14ac:dyDescent="0.4">
      <c r="O14965" s="4"/>
      <c r="P14965" s="4"/>
      <c r="V14965" s="4"/>
      <c r="W14965" s="4"/>
      <c r="AG14965" s="9"/>
      <c r="AT14965" s="4"/>
      <c r="AU14965" s="4"/>
      <c r="BA14965" s="4"/>
      <c r="BB14965" s="4"/>
    </row>
    <row r="14966" spans="15:54" x14ac:dyDescent="0.4">
      <c r="O14966" s="4"/>
      <c r="P14966" s="4"/>
      <c r="V14966" s="4"/>
      <c r="W14966" s="4"/>
      <c r="AG14966" s="9"/>
      <c r="AT14966" s="4"/>
      <c r="AU14966" s="4"/>
      <c r="BA14966" s="4"/>
      <c r="BB14966" s="4"/>
    </row>
    <row r="14967" spans="15:54" x14ac:dyDescent="0.4">
      <c r="O14967" s="4"/>
      <c r="P14967" s="4"/>
      <c r="V14967" s="4"/>
      <c r="W14967" s="4"/>
      <c r="AG14967" s="9"/>
      <c r="AT14967" s="4"/>
      <c r="AU14967" s="4"/>
      <c r="BA14967" s="4"/>
      <c r="BB14967" s="4"/>
    </row>
    <row r="14968" spans="15:54" x14ac:dyDescent="0.4">
      <c r="O14968" s="4"/>
      <c r="P14968" s="4"/>
      <c r="V14968" s="4"/>
      <c r="W14968" s="4"/>
      <c r="AG14968" s="9"/>
      <c r="AT14968" s="4"/>
      <c r="AU14968" s="4"/>
      <c r="BA14968" s="4"/>
      <c r="BB14968" s="4"/>
    </row>
    <row r="14969" spans="15:54" x14ac:dyDescent="0.4">
      <c r="O14969" s="4"/>
      <c r="P14969" s="4"/>
      <c r="V14969" s="4"/>
      <c r="W14969" s="4"/>
      <c r="AG14969" s="9"/>
      <c r="AT14969" s="4"/>
      <c r="AU14969" s="4"/>
      <c r="BA14969" s="4"/>
      <c r="BB14969" s="4"/>
    </row>
    <row r="14970" spans="15:54" x14ac:dyDescent="0.4">
      <c r="O14970" s="4"/>
      <c r="P14970" s="4"/>
      <c r="V14970" s="4"/>
      <c r="W14970" s="4"/>
      <c r="AG14970" s="9"/>
      <c r="AT14970" s="4"/>
      <c r="AU14970" s="4"/>
      <c r="BA14970" s="4"/>
      <c r="BB14970" s="4"/>
    </row>
    <row r="14971" spans="15:54" x14ac:dyDescent="0.4">
      <c r="O14971" s="4"/>
      <c r="P14971" s="4"/>
      <c r="V14971" s="4"/>
      <c r="W14971" s="4"/>
      <c r="AG14971" s="9"/>
      <c r="AT14971" s="4"/>
      <c r="AU14971" s="4"/>
      <c r="BA14971" s="4"/>
      <c r="BB14971" s="4"/>
    </row>
    <row r="14972" spans="15:54" x14ac:dyDescent="0.4">
      <c r="O14972" s="4"/>
      <c r="P14972" s="4"/>
      <c r="V14972" s="4"/>
      <c r="W14972" s="4"/>
      <c r="AG14972" s="9"/>
      <c r="AT14972" s="4"/>
      <c r="AU14972" s="4"/>
      <c r="BA14972" s="4"/>
      <c r="BB14972" s="4"/>
    </row>
    <row r="14973" spans="15:54" x14ac:dyDescent="0.4">
      <c r="O14973" s="4"/>
      <c r="P14973" s="4"/>
      <c r="V14973" s="4"/>
      <c r="W14973" s="4"/>
      <c r="AG14973" s="9"/>
      <c r="AT14973" s="4"/>
      <c r="AU14973" s="4"/>
      <c r="BA14973" s="4"/>
      <c r="BB14973" s="4"/>
    </row>
    <row r="14974" spans="15:54" x14ac:dyDescent="0.4">
      <c r="O14974" s="4"/>
      <c r="P14974" s="4"/>
      <c r="V14974" s="4"/>
      <c r="W14974" s="4"/>
      <c r="AG14974" s="9"/>
      <c r="AT14974" s="4"/>
      <c r="AU14974" s="4"/>
      <c r="BA14974" s="4"/>
      <c r="BB14974" s="4"/>
    </row>
    <row r="14975" spans="15:54" x14ac:dyDescent="0.4">
      <c r="O14975" s="4"/>
      <c r="P14975" s="4"/>
      <c r="V14975" s="4"/>
      <c r="W14975" s="4"/>
      <c r="AG14975" s="9"/>
      <c r="AT14975" s="4"/>
      <c r="AU14975" s="4"/>
      <c r="BA14975" s="4"/>
      <c r="BB14975" s="4"/>
    </row>
    <row r="14976" spans="15:54" x14ac:dyDescent="0.4">
      <c r="O14976" s="4"/>
      <c r="P14976" s="4"/>
      <c r="V14976" s="4"/>
      <c r="W14976" s="4"/>
      <c r="AG14976" s="9"/>
      <c r="AT14976" s="4"/>
      <c r="AU14976" s="4"/>
      <c r="BA14976" s="4"/>
      <c r="BB14976" s="4"/>
    </row>
    <row r="14977" spans="15:54" x14ac:dyDescent="0.4">
      <c r="O14977" s="4"/>
      <c r="P14977" s="4"/>
      <c r="V14977" s="4"/>
      <c r="W14977" s="4"/>
      <c r="AG14977" s="9"/>
      <c r="AT14977" s="4"/>
      <c r="AU14977" s="4"/>
      <c r="BA14977" s="4"/>
      <c r="BB14977" s="4"/>
    </row>
    <row r="14978" spans="15:54" x14ac:dyDescent="0.4">
      <c r="O14978" s="4"/>
      <c r="P14978" s="4"/>
      <c r="V14978" s="4"/>
      <c r="W14978" s="4"/>
      <c r="AG14978" s="9"/>
      <c r="AT14978" s="4"/>
      <c r="AU14978" s="4"/>
      <c r="BA14978" s="4"/>
      <c r="BB14978" s="4"/>
    </row>
    <row r="14979" spans="15:54" x14ac:dyDescent="0.4">
      <c r="O14979" s="4"/>
      <c r="P14979" s="4"/>
      <c r="V14979" s="4"/>
      <c r="W14979" s="4"/>
      <c r="AG14979" s="9"/>
      <c r="AT14979" s="4"/>
      <c r="AU14979" s="4"/>
      <c r="BA14979" s="4"/>
      <c r="BB14979" s="4"/>
    </row>
    <row r="14980" spans="15:54" x14ac:dyDescent="0.4">
      <c r="O14980" s="4"/>
      <c r="P14980" s="4"/>
      <c r="V14980" s="4"/>
      <c r="W14980" s="4"/>
      <c r="AG14980" s="9"/>
      <c r="AT14980" s="4"/>
      <c r="AU14980" s="4"/>
      <c r="BA14980" s="4"/>
      <c r="BB14980" s="4"/>
    </row>
    <row r="14981" spans="15:54" x14ac:dyDescent="0.4">
      <c r="O14981" s="4"/>
      <c r="P14981" s="4"/>
      <c r="V14981" s="4"/>
      <c r="W14981" s="4"/>
      <c r="AG14981" s="9"/>
      <c r="AT14981" s="4"/>
      <c r="AU14981" s="4"/>
      <c r="BA14981" s="4"/>
      <c r="BB14981" s="4"/>
    </row>
    <row r="14982" spans="15:54" x14ac:dyDescent="0.4">
      <c r="O14982" s="4"/>
      <c r="P14982" s="4"/>
      <c r="V14982" s="4"/>
      <c r="W14982" s="4"/>
      <c r="AG14982" s="9"/>
      <c r="AT14982" s="4"/>
      <c r="AU14982" s="4"/>
      <c r="BA14982" s="4"/>
      <c r="BB14982" s="4"/>
    </row>
    <row r="14983" spans="15:54" x14ac:dyDescent="0.4">
      <c r="O14983" s="4"/>
      <c r="P14983" s="4"/>
      <c r="V14983" s="4"/>
      <c r="W14983" s="4"/>
      <c r="AG14983" s="9"/>
      <c r="AT14983" s="4"/>
      <c r="AU14983" s="4"/>
      <c r="BA14983" s="4"/>
      <c r="BB14983" s="4"/>
    </row>
    <row r="14984" spans="15:54" x14ac:dyDescent="0.4">
      <c r="O14984" s="4"/>
      <c r="P14984" s="4"/>
      <c r="V14984" s="4"/>
      <c r="W14984" s="4"/>
      <c r="AG14984" s="9"/>
      <c r="AT14984" s="4"/>
      <c r="AU14984" s="4"/>
      <c r="BA14984" s="4"/>
      <c r="BB14984" s="4"/>
    </row>
    <row r="14985" spans="15:54" x14ac:dyDescent="0.4">
      <c r="O14985" s="4"/>
      <c r="P14985" s="4"/>
      <c r="V14985" s="4"/>
      <c r="W14985" s="4"/>
      <c r="AG14985" s="9"/>
      <c r="AT14985" s="4"/>
      <c r="AU14985" s="4"/>
      <c r="BA14985" s="4"/>
      <c r="BB14985" s="4"/>
    </row>
    <row r="14986" spans="15:54" x14ac:dyDescent="0.4">
      <c r="O14986" s="4"/>
      <c r="P14986" s="4"/>
      <c r="V14986" s="4"/>
      <c r="W14986" s="4"/>
      <c r="AG14986" s="9"/>
      <c r="AT14986" s="4"/>
      <c r="AU14986" s="4"/>
      <c r="BA14986" s="4"/>
      <c r="BB14986" s="4"/>
    </row>
    <row r="14987" spans="15:54" x14ac:dyDescent="0.4">
      <c r="O14987" s="4"/>
      <c r="P14987" s="4"/>
      <c r="V14987" s="4"/>
      <c r="W14987" s="4"/>
      <c r="AG14987" s="9"/>
      <c r="AT14987" s="4"/>
      <c r="AU14987" s="4"/>
      <c r="BA14987" s="4"/>
      <c r="BB14987" s="4"/>
    </row>
    <row r="14988" spans="15:54" x14ac:dyDescent="0.4">
      <c r="O14988" s="4"/>
      <c r="P14988" s="4"/>
      <c r="V14988" s="4"/>
      <c r="W14988" s="4"/>
      <c r="AG14988" s="9"/>
      <c r="AT14988" s="4"/>
      <c r="AU14988" s="4"/>
      <c r="BA14988" s="4"/>
      <c r="BB14988" s="4"/>
    </row>
    <row r="14989" spans="15:54" x14ac:dyDescent="0.4">
      <c r="O14989" s="4"/>
      <c r="P14989" s="4"/>
      <c r="V14989" s="4"/>
      <c r="W14989" s="4"/>
      <c r="AG14989" s="9"/>
      <c r="AT14989" s="4"/>
      <c r="AU14989" s="4"/>
      <c r="BA14989" s="4"/>
      <c r="BB14989" s="4"/>
    </row>
    <row r="14990" spans="15:54" x14ac:dyDescent="0.4">
      <c r="O14990" s="4"/>
      <c r="P14990" s="4"/>
      <c r="V14990" s="4"/>
      <c r="W14990" s="4"/>
      <c r="AG14990" s="9"/>
      <c r="AT14990" s="4"/>
      <c r="AU14990" s="4"/>
      <c r="BA14990" s="4"/>
      <c r="BB14990" s="4"/>
    </row>
    <row r="14991" spans="15:54" x14ac:dyDescent="0.4">
      <c r="O14991" s="4"/>
      <c r="P14991" s="4"/>
      <c r="V14991" s="4"/>
      <c r="W14991" s="4"/>
      <c r="AG14991" s="9"/>
      <c r="AT14991" s="4"/>
      <c r="AU14991" s="4"/>
      <c r="BA14991" s="4"/>
      <c r="BB14991" s="4"/>
    </row>
    <row r="14992" spans="15:54" x14ac:dyDescent="0.4">
      <c r="O14992" s="4"/>
      <c r="P14992" s="4"/>
      <c r="V14992" s="4"/>
      <c r="W14992" s="4"/>
      <c r="AG14992" s="9"/>
      <c r="AT14992" s="4"/>
      <c r="AU14992" s="4"/>
      <c r="BA14992" s="4"/>
      <c r="BB14992" s="4"/>
    </row>
    <row r="14993" spans="15:54" x14ac:dyDescent="0.4">
      <c r="O14993" s="4"/>
      <c r="P14993" s="4"/>
      <c r="V14993" s="4"/>
      <c r="W14993" s="4"/>
      <c r="AG14993" s="9"/>
      <c r="AT14993" s="4"/>
      <c r="AU14993" s="4"/>
      <c r="BA14993" s="4"/>
      <c r="BB14993" s="4"/>
    </row>
    <row r="14994" spans="15:54" x14ac:dyDescent="0.4">
      <c r="O14994" s="4"/>
      <c r="P14994" s="4"/>
      <c r="V14994" s="4"/>
      <c r="W14994" s="4"/>
      <c r="AG14994" s="9"/>
      <c r="AT14994" s="4"/>
      <c r="AU14994" s="4"/>
      <c r="BA14994" s="4"/>
      <c r="BB14994" s="4"/>
    </row>
    <row r="14995" spans="15:54" x14ac:dyDescent="0.4">
      <c r="O14995" s="4"/>
      <c r="P14995" s="4"/>
      <c r="V14995" s="4"/>
      <c r="W14995" s="4"/>
      <c r="AG14995" s="9"/>
      <c r="AT14995" s="4"/>
      <c r="AU14995" s="4"/>
      <c r="BA14995" s="4"/>
      <c r="BB14995" s="4"/>
    </row>
    <row r="14996" spans="15:54" x14ac:dyDescent="0.4">
      <c r="O14996" s="4"/>
      <c r="P14996" s="4"/>
      <c r="V14996" s="4"/>
      <c r="W14996" s="4"/>
      <c r="AG14996" s="9"/>
      <c r="AT14996" s="4"/>
      <c r="AU14996" s="4"/>
      <c r="BA14996" s="4"/>
      <c r="BB14996" s="4"/>
    </row>
    <row r="14997" spans="15:54" x14ac:dyDescent="0.4">
      <c r="O14997" s="4"/>
      <c r="P14997" s="4"/>
      <c r="V14997" s="4"/>
      <c r="W14997" s="4"/>
      <c r="AG14997" s="9"/>
      <c r="AT14997" s="4"/>
      <c r="AU14997" s="4"/>
      <c r="BA14997" s="4"/>
      <c r="BB14997" s="4"/>
    </row>
    <row r="14998" spans="15:54" x14ac:dyDescent="0.4">
      <c r="O14998" s="4"/>
      <c r="P14998" s="4"/>
      <c r="V14998" s="4"/>
      <c r="W14998" s="4"/>
      <c r="AG14998" s="9"/>
      <c r="AT14998" s="4"/>
      <c r="AU14998" s="4"/>
      <c r="BA14998" s="4"/>
      <c r="BB14998" s="4"/>
    </row>
    <row r="14999" spans="15:54" x14ac:dyDescent="0.4">
      <c r="O14999" s="4"/>
      <c r="P14999" s="4"/>
      <c r="V14999" s="4"/>
      <c r="W14999" s="4"/>
      <c r="AG14999" s="9"/>
      <c r="AT14999" s="4"/>
      <c r="AU14999" s="4"/>
      <c r="BA14999" s="4"/>
      <c r="BB14999" s="4"/>
    </row>
    <row r="15000" spans="15:54" x14ac:dyDescent="0.4">
      <c r="O15000" s="4"/>
      <c r="P15000" s="4"/>
      <c r="V15000" s="4"/>
      <c r="W15000" s="4"/>
      <c r="AG15000" s="9"/>
      <c r="AT15000" s="4"/>
      <c r="AU15000" s="4"/>
      <c r="BA15000" s="4"/>
      <c r="BB15000" s="4"/>
    </row>
    <row r="15001" spans="15:54" x14ac:dyDescent="0.4">
      <c r="O15001" s="4"/>
      <c r="P15001" s="4"/>
      <c r="V15001" s="4"/>
      <c r="W15001" s="4"/>
      <c r="AG15001" s="9"/>
      <c r="AT15001" s="4"/>
      <c r="AU15001" s="4"/>
      <c r="BA15001" s="4"/>
      <c r="BB15001" s="4"/>
    </row>
    <row r="15002" spans="15:54" x14ac:dyDescent="0.4">
      <c r="O15002" s="4"/>
      <c r="P15002" s="4"/>
      <c r="V15002" s="4"/>
      <c r="W15002" s="4"/>
      <c r="AG15002" s="9"/>
      <c r="AT15002" s="4"/>
      <c r="AU15002" s="4"/>
      <c r="BA15002" s="4"/>
      <c r="BB15002" s="4"/>
    </row>
    <row r="15003" spans="15:54" x14ac:dyDescent="0.4">
      <c r="O15003" s="4"/>
      <c r="P15003" s="4"/>
      <c r="V15003" s="4"/>
      <c r="W15003" s="4"/>
      <c r="AG15003" s="9"/>
      <c r="AT15003" s="4"/>
      <c r="AU15003" s="4"/>
      <c r="BA15003" s="4"/>
      <c r="BB15003" s="4"/>
    </row>
    <row r="15004" spans="15:54" x14ac:dyDescent="0.4">
      <c r="O15004" s="4"/>
      <c r="P15004" s="4"/>
      <c r="V15004" s="4"/>
      <c r="W15004" s="4"/>
      <c r="AG15004" s="9"/>
      <c r="AT15004" s="4"/>
      <c r="AU15004" s="4"/>
      <c r="BA15004" s="4"/>
      <c r="BB15004" s="4"/>
    </row>
    <row r="15005" spans="15:54" x14ac:dyDescent="0.4">
      <c r="O15005" s="4"/>
      <c r="P15005" s="4"/>
      <c r="V15005" s="4"/>
      <c r="W15005" s="4"/>
      <c r="AG15005" s="9"/>
      <c r="AT15005" s="4"/>
      <c r="AU15005" s="4"/>
      <c r="BA15005" s="4"/>
      <c r="BB15005" s="4"/>
    </row>
    <row r="15006" spans="15:54" x14ac:dyDescent="0.4">
      <c r="O15006" s="4"/>
      <c r="P15006" s="4"/>
      <c r="V15006" s="4"/>
      <c r="W15006" s="4"/>
      <c r="AG15006" s="9"/>
      <c r="AT15006" s="4"/>
      <c r="AU15006" s="4"/>
      <c r="BA15006" s="4"/>
      <c r="BB15006" s="4"/>
    </row>
    <row r="15007" spans="15:54" x14ac:dyDescent="0.4">
      <c r="O15007" s="4"/>
      <c r="P15007" s="4"/>
      <c r="V15007" s="4"/>
      <c r="W15007" s="4"/>
      <c r="AG15007" s="9"/>
      <c r="AT15007" s="4"/>
      <c r="AU15007" s="4"/>
      <c r="BA15007" s="4"/>
      <c r="BB15007" s="4"/>
    </row>
    <row r="15008" spans="15:54" x14ac:dyDescent="0.4">
      <c r="O15008" s="4"/>
      <c r="P15008" s="4"/>
      <c r="V15008" s="4"/>
      <c r="W15008" s="4"/>
      <c r="AG15008" s="9"/>
      <c r="AT15008" s="4"/>
      <c r="AU15008" s="4"/>
      <c r="BA15008" s="4"/>
      <c r="BB15008" s="4"/>
    </row>
    <row r="15009" spans="15:54" x14ac:dyDescent="0.4">
      <c r="O15009" s="4"/>
      <c r="P15009" s="4"/>
      <c r="V15009" s="4"/>
      <c r="W15009" s="4"/>
      <c r="AG15009" s="9"/>
      <c r="AT15009" s="4"/>
      <c r="AU15009" s="4"/>
      <c r="BA15009" s="4"/>
      <c r="BB15009" s="4"/>
    </row>
    <row r="15010" spans="15:54" x14ac:dyDescent="0.4">
      <c r="O15010" s="4"/>
      <c r="P15010" s="4"/>
      <c r="V15010" s="4"/>
      <c r="W15010" s="4"/>
      <c r="AG15010" s="9"/>
      <c r="AT15010" s="4"/>
      <c r="AU15010" s="4"/>
      <c r="BA15010" s="4"/>
      <c r="BB15010" s="4"/>
    </row>
    <row r="15011" spans="15:54" x14ac:dyDescent="0.4">
      <c r="O15011" s="4"/>
      <c r="P15011" s="4"/>
      <c r="V15011" s="4"/>
      <c r="W15011" s="4"/>
      <c r="AT15011" s="4"/>
      <c r="AU15011" s="4"/>
      <c r="BA15011" s="4"/>
      <c r="BB15011" s="4"/>
    </row>
    <row r="15012" spans="15:54" x14ac:dyDescent="0.4">
      <c r="O15012" s="4"/>
      <c r="P15012" s="4"/>
      <c r="V15012" s="4"/>
      <c r="W15012" s="4"/>
      <c r="AG15012" s="9"/>
      <c r="AT15012" s="4"/>
      <c r="AU15012" s="4"/>
      <c r="BA15012" s="4"/>
      <c r="BB15012" s="4"/>
    </row>
    <row r="15013" spans="15:54" x14ac:dyDescent="0.4">
      <c r="O15013" s="4"/>
      <c r="P15013" s="4"/>
      <c r="V15013" s="4"/>
      <c r="W15013" s="4"/>
      <c r="AG15013" s="9"/>
      <c r="AT15013" s="4"/>
      <c r="AU15013" s="4"/>
      <c r="BA15013" s="4"/>
      <c r="BB15013" s="4"/>
    </row>
    <row r="15014" spans="15:54" x14ac:dyDescent="0.4">
      <c r="O15014" s="4"/>
      <c r="P15014" s="4"/>
      <c r="V15014" s="4"/>
      <c r="W15014" s="4"/>
      <c r="AG15014" s="9"/>
      <c r="AT15014" s="4"/>
      <c r="AU15014" s="4"/>
      <c r="BA15014" s="4"/>
      <c r="BB15014" s="4"/>
    </row>
    <row r="15015" spans="15:54" x14ac:dyDescent="0.4">
      <c r="O15015" s="4"/>
      <c r="P15015" s="4"/>
      <c r="V15015" s="4"/>
      <c r="W15015" s="4"/>
      <c r="AG15015" s="9"/>
      <c r="AT15015" s="4"/>
      <c r="AU15015" s="4"/>
      <c r="BA15015" s="4"/>
      <c r="BB15015" s="4"/>
    </row>
    <row r="15016" spans="15:54" x14ac:dyDescent="0.4">
      <c r="O15016" s="4"/>
      <c r="P15016" s="4"/>
      <c r="V15016" s="4"/>
      <c r="W15016" s="4"/>
      <c r="AG15016" s="9"/>
      <c r="AT15016" s="4"/>
      <c r="AU15016" s="4"/>
      <c r="BA15016" s="4"/>
      <c r="BB15016" s="4"/>
    </row>
    <row r="15017" spans="15:54" x14ac:dyDescent="0.4">
      <c r="O15017" s="4"/>
      <c r="P15017" s="4"/>
      <c r="V15017" s="4"/>
      <c r="W15017" s="4"/>
      <c r="AG15017" s="9"/>
      <c r="AT15017" s="4"/>
      <c r="AU15017" s="4"/>
      <c r="BA15017" s="4"/>
      <c r="BB15017" s="4"/>
    </row>
    <row r="15018" spans="15:54" x14ac:dyDescent="0.4">
      <c r="O15018" s="4"/>
      <c r="P15018" s="4"/>
      <c r="V15018" s="4"/>
      <c r="W15018" s="4"/>
      <c r="AG15018" s="9"/>
      <c r="AT15018" s="4"/>
      <c r="AU15018" s="4"/>
      <c r="BA15018" s="4"/>
      <c r="BB15018" s="4"/>
    </row>
    <row r="15019" spans="15:54" x14ac:dyDescent="0.4">
      <c r="O15019" s="4"/>
      <c r="P15019" s="4"/>
      <c r="V15019" s="4"/>
      <c r="W15019" s="4"/>
      <c r="AG15019" s="9"/>
      <c r="AT15019" s="4"/>
      <c r="AU15019" s="4"/>
      <c r="BA15019" s="4"/>
      <c r="BB15019" s="4"/>
    </row>
    <row r="15020" spans="15:54" x14ac:dyDescent="0.4">
      <c r="O15020" s="4"/>
      <c r="P15020" s="4"/>
      <c r="V15020" s="4"/>
      <c r="W15020" s="4"/>
      <c r="AG15020" s="9"/>
      <c r="AT15020" s="4"/>
      <c r="AU15020" s="4"/>
      <c r="BA15020" s="4"/>
      <c r="BB15020" s="4"/>
    </row>
    <row r="15021" spans="15:54" x14ac:dyDescent="0.4">
      <c r="O15021" s="4"/>
      <c r="P15021" s="4"/>
      <c r="V15021" s="4"/>
      <c r="W15021" s="4"/>
      <c r="AG15021" s="9"/>
      <c r="AT15021" s="4"/>
      <c r="AU15021" s="4"/>
      <c r="BA15021" s="4"/>
      <c r="BB15021" s="4"/>
    </row>
    <row r="15022" spans="15:54" x14ac:dyDescent="0.4">
      <c r="O15022" s="4"/>
      <c r="P15022" s="4"/>
      <c r="V15022" s="4"/>
      <c r="W15022" s="4"/>
      <c r="AG15022" s="9"/>
      <c r="AT15022" s="4"/>
      <c r="AU15022" s="4"/>
      <c r="BA15022" s="4"/>
      <c r="BB15022" s="4"/>
    </row>
    <row r="15023" spans="15:54" x14ac:dyDescent="0.4">
      <c r="O15023" s="4"/>
      <c r="P15023" s="4"/>
      <c r="V15023" s="4"/>
      <c r="W15023" s="4"/>
      <c r="AG15023" s="9"/>
      <c r="AT15023" s="4"/>
      <c r="AU15023" s="4"/>
      <c r="BA15023" s="4"/>
      <c r="BB15023" s="4"/>
    </row>
    <row r="15024" spans="15:54" x14ac:dyDescent="0.4">
      <c r="O15024" s="4"/>
      <c r="P15024" s="4"/>
      <c r="V15024" s="4"/>
      <c r="W15024" s="4"/>
      <c r="AG15024" s="9"/>
      <c r="AT15024" s="4"/>
      <c r="AU15024" s="4"/>
      <c r="BA15024" s="4"/>
      <c r="BB15024" s="4"/>
    </row>
    <row r="15025" spans="15:54" x14ac:dyDescent="0.4">
      <c r="O15025" s="4"/>
      <c r="P15025" s="4"/>
      <c r="V15025" s="4"/>
      <c r="W15025" s="4"/>
      <c r="AG15025" s="9"/>
      <c r="AT15025" s="4"/>
      <c r="AU15025" s="4"/>
      <c r="BA15025" s="4"/>
      <c r="BB15025" s="4"/>
    </row>
    <row r="15026" spans="15:54" x14ac:dyDescent="0.4">
      <c r="O15026" s="4"/>
      <c r="P15026" s="4"/>
      <c r="V15026" s="4"/>
      <c r="W15026" s="4"/>
      <c r="AG15026" s="9"/>
      <c r="AT15026" s="4"/>
      <c r="AU15026" s="4"/>
      <c r="BA15026" s="4"/>
      <c r="BB15026" s="4"/>
    </row>
    <row r="15027" spans="15:54" x14ac:dyDescent="0.4">
      <c r="O15027" s="4"/>
      <c r="P15027" s="4"/>
      <c r="V15027" s="4"/>
      <c r="W15027" s="4"/>
      <c r="AG15027" s="9"/>
      <c r="AT15027" s="4"/>
      <c r="AU15027" s="4"/>
      <c r="BA15027" s="4"/>
      <c r="BB15027" s="4"/>
    </row>
    <row r="15028" spans="15:54" x14ac:dyDescent="0.4">
      <c r="O15028" s="4"/>
      <c r="P15028" s="4"/>
      <c r="V15028" s="4"/>
      <c r="W15028" s="4"/>
      <c r="AG15028" s="9"/>
      <c r="AT15028" s="4"/>
      <c r="AU15028" s="4"/>
      <c r="BA15028" s="4"/>
      <c r="BB15028" s="4"/>
    </row>
    <row r="15029" spans="15:54" x14ac:dyDescent="0.4">
      <c r="O15029" s="4"/>
      <c r="P15029" s="4"/>
      <c r="V15029" s="4"/>
      <c r="W15029" s="4"/>
      <c r="AG15029" s="9"/>
      <c r="AT15029" s="4"/>
      <c r="AU15029" s="4"/>
      <c r="BA15029" s="4"/>
      <c r="BB15029" s="4"/>
    </row>
    <row r="15030" spans="15:54" x14ac:dyDescent="0.4">
      <c r="O15030" s="4"/>
      <c r="P15030" s="4"/>
      <c r="V15030" s="4"/>
      <c r="W15030" s="4"/>
      <c r="AG15030" s="9"/>
      <c r="AT15030" s="4"/>
      <c r="AU15030" s="4"/>
      <c r="BA15030" s="4"/>
      <c r="BB15030" s="4"/>
    </row>
    <row r="15031" spans="15:54" x14ac:dyDescent="0.4">
      <c r="O15031" s="4"/>
      <c r="P15031" s="4"/>
      <c r="V15031" s="4"/>
      <c r="W15031" s="4"/>
      <c r="AT15031" s="4"/>
      <c r="AU15031" s="4"/>
      <c r="BA15031" s="4"/>
      <c r="BB15031" s="4"/>
    </row>
    <row r="15032" spans="15:54" x14ac:dyDescent="0.4">
      <c r="O15032" s="4"/>
      <c r="P15032" s="4"/>
      <c r="V15032" s="4"/>
      <c r="W15032" s="4"/>
      <c r="AG15032" s="9"/>
      <c r="AT15032" s="4"/>
      <c r="AU15032" s="4"/>
      <c r="BA15032" s="4"/>
      <c r="BB15032" s="4"/>
    </row>
    <row r="15033" spans="15:54" x14ac:dyDescent="0.4">
      <c r="O15033" s="4"/>
      <c r="P15033" s="4"/>
      <c r="V15033" s="4"/>
      <c r="W15033" s="4"/>
      <c r="AG15033" s="9"/>
      <c r="AT15033" s="4"/>
      <c r="AU15033" s="4"/>
      <c r="BA15033" s="4"/>
      <c r="BB15033" s="4"/>
    </row>
    <row r="15034" spans="15:54" x14ac:dyDescent="0.4">
      <c r="O15034" s="4"/>
      <c r="P15034" s="4"/>
      <c r="V15034" s="4"/>
      <c r="W15034" s="4"/>
      <c r="AG15034" s="9"/>
      <c r="AT15034" s="4"/>
      <c r="AU15034" s="4"/>
      <c r="BA15034" s="4"/>
      <c r="BB15034" s="4"/>
    </row>
    <row r="15035" spans="15:54" x14ac:dyDescent="0.4">
      <c r="O15035" s="4"/>
      <c r="P15035" s="4"/>
      <c r="V15035" s="4"/>
      <c r="W15035" s="4"/>
      <c r="AG15035" s="9"/>
      <c r="AT15035" s="4"/>
      <c r="AU15035" s="4"/>
      <c r="BA15035" s="4"/>
      <c r="BB15035" s="4"/>
    </row>
    <row r="15036" spans="15:54" x14ac:dyDescent="0.4">
      <c r="O15036" s="4"/>
      <c r="P15036" s="4"/>
      <c r="V15036" s="4"/>
      <c r="W15036" s="4"/>
      <c r="AG15036" s="9"/>
      <c r="AT15036" s="4"/>
      <c r="AU15036" s="4"/>
      <c r="BA15036" s="4"/>
      <c r="BB15036" s="4"/>
    </row>
    <row r="15037" spans="15:54" x14ac:dyDescent="0.4">
      <c r="O15037" s="4"/>
      <c r="P15037" s="4"/>
      <c r="V15037" s="4"/>
      <c r="W15037" s="4"/>
      <c r="AG15037" s="9"/>
      <c r="AT15037" s="4"/>
      <c r="AU15037" s="4"/>
      <c r="BA15037" s="4"/>
      <c r="BB15037" s="4"/>
    </row>
    <row r="15038" spans="15:54" x14ac:dyDescent="0.4">
      <c r="O15038" s="4"/>
      <c r="P15038" s="4"/>
      <c r="V15038" s="4"/>
      <c r="W15038" s="4"/>
      <c r="AG15038" s="9"/>
      <c r="AT15038" s="4"/>
      <c r="AU15038" s="4"/>
      <c r="BA15038" s="4"/>
      <c r="BB15038" s="4"/>
    </row>
    <row r="15039" spans="15:54" x14ac:dyDescent="0.4">
      <c r="O15039" s="4"/>
      <c r="P15039" s="4"/>
      <c r="V15039" s="4"/>
      <c r="W15039" s="4"/>
      <c r="AG15039" s="9"/>
      <c r="AT15039" s="4"/>
      <c r="AU15039" s="4"/>
      <c r="BA15039" s="4"/>
      <c r="BB15039" s="4"/>
    </row>
    <row r="15040" spans="15:54" x14ac:dyDescent="0.4">
      <c r="O15040" s="4"/>
      <c r="P15040" s="4"/>
      <c r="V15040" s="4"/>
      <c r="W15040" s="4"/>
      <c r="AG15040" s="9"/>
      <c r="AT15040" s="4"/>
      <c r="AU15040" s="4"/>
      <c r="BA15040" s="4"/>
      <c r="BB15040" s="4"/>
    </row>
    <row r="15041" spans="15:54" x14ac:dyDescent="0.4">
      <c r="O15041" s="4"/>
      <c r="P15041" s="4"/>
      <c r="V15041" s="4"/>
      <c r="W15041" s="4"/>
      <c r="AG15041" s="9"/>
      <c r="AT15041" s="4"/>
      <c r="AU15041" s="4"/>
      <c r="BA15041" s="4"/>
      <c r="BB15041" s="4"/>
    </row>
    <row r="15042" spans="15:54" x14ac:dyDescent="0.4">
      <c r="O15042" s="4"/>
      <c r="P15042" s="4"/>
      <c r="V15042" s="4"/>
      <c r="W15042" s="4"/>
      <c r="AG15042" s="9"/>
      <c r="AT15042" s="4"/>
      <c r="AU15042" s="4"/>
      <c r="BA15042" s="4"/>
      <c r="BB15042" s="4"/>
    </row>
    <row r="15043" spans="15:54" x14ac:dyDescent="0.4">
      <c r="O15043" s="4"/>
      <c r="P15043" s="4"/>
      <c r="V15043" s="4"/>
      <c r="W15043" s="4"/>
      <c r="AG15043" s="9"/>
      <c r="AT15043" s="4"/>
      <c r="AU15043" s="4"/>
      <c r="BA15043" s="4"/>
      <c r="BB15043" s="4"/>
    </row>
    <row r="15044" spans="15:54" x14ac:dyDescent="0.4">
      <c r="O15044" s="4"/>
      <c r="P15044" s="4"/>
      <c r="V15044" s="4"/>
      <c r="W15044" s="4"/>
      <c r="AG15044" s="9"/>
      <c r="AT15044" s="4"/>
      <c r="AU15044" s="4"/>
      <c r="BA15044" s="4"/>
      <c r="BB15044" s="4"/>
    </row>
    <row r="15045" spans="15:54" x14ac:dyDescent="0.4">
      <c r="O15045" s="4"/>
      <c r="P15045" s="4"/>
      <c r="V15045" s="4"/>
      <c r="W15045" s="4"/>
      <c r="AG15045" s="9"/>
      <c r="AT15045" s="4"/>
      <c r="AU15045" s="4"/>
      <c r="BA15045" s="4"/>
      <c r="BB15045" s="4"/>
    </row>
    <row r="15046" spans="15:54" x14ac:dyDescent="0.4">
      <c r="O15046" s="4"/>
      <c r="P15046" s="4"/>
      <c r="V15046" s="4"/>
      <c r="W15046" s="4"/>
      <c r="AG15046" s="9"/>
      <c r="AT15046" s="4"/>
      <c r="AU15046" s="4"/>
      <c r="BA15046" s="4"/>
      <c r="BB15046" s="4"/>
    </row>
    <row r="15047" spans="15:54" x14ac:dyDescent="0.4">
      <c r="O15047" s="4"/>
      <c r="P15047" s="4"/>
      <c r="V15047" s="4"/>
      <c r="W15047" s="4"/>
      <c r="AG15047" s="9"/>
      <c r="AT15047" s="4"/>
      <c r="AU15047" s="4"/>
      <c r="BA15047" s="4"/>
      <c r="BB15047" s="4"/>
    </row>
    <row r="15048" spans="15:54" x14ac:dyDescent="0.4">
      <c r="O15048" s="4"/>
      <c r="P15048" s="4"/>
      <c r="V15048" s="4"/>
      <c r="W15048" s="4"/>
      <c r="AG15048" s="9"/>
      <c r="AT15048" s="4"/>
      <c r="AU15048" s="4"/>
      <c r="BA15048" s="4"/>
      <c r="BB15048" s="4"/>
    </row>
    <row r="15049" spans="15:54" x14ac:dyDescent="0.4">
      <c r="O15049" s="4"/>
      <c r="P15049" s="4"/>
      <c r="V15049" s="4"/>
      <c r="W15049" s="4"/>
      <c r="AG15049" s="9"/>
      <c r="AT15049" s="4"/>
      <c r="AU15049" s="4"/>
      <c r="BA15049" s="4"/>
      <c r="BB15049" s="4"/>
    </row>
    <row r="15050" spans="15:54" x14ac:dyDescent="0.4">
      <c r="O15050" s="4"/>
      <c r="P15050" s="4"/>
      <c r="V15050" s="4"/>
      <c r="W15050" s="4"/>
      <c r="AG15050" s="9"/>
      <c r="AT15050" s="4"/>
      <c r="AU15050" s="4"/>
      <c r="BA15050" s="4"/>
      <c r="BB15050" s="4"/>
    </row>
    <row r="15051" spans="15:54" x14ac:dyDescent="0.4">
      <c r="O15051" s="4"/>
      <c r="P15051" s="4"/>
      <c r="V15051" s="4"/>
      <c r="W15051" s="4"/>
      <c r="AG15051" s="9"/>
      <c r="AT15051" s="4"/>
      <c r="AU15051" s="4"/>
      <c r="BA15051" s="4"/>
      <c r="BB15051" s="4"/>
    </row>
    <row r="15052" spans="15:54" x14ac:dyDescent="0.4">
      <c r="O15052" s="4"/>
      <c r="P15052" s="4"/>
      <c r="V15052" s="4"/>
      <c r="W15052" s="4"/>
      <c r="AG15052" s="9"/>
      <c r="AT15052" s="4"/>
      <c r="AU15052" s="4"/>
      <c r="BA15052" s="4"/>
      <c r="BB15052" s="4"/>
    </row>
    <row r="15053" spans="15:54" x14ac:dyDescent="0.4">
      <c r="O15053" s="4"/>
      <c r="P15053" s="4"/>
      <c r="V15053" s="4"/>
      <c r="W15053" s="4"/>
      <c r="AG15053" s="9"/>
      <c r="AT15053" s="4"/>
      <c r="AU15053" s="4"/>
      <c r="BA15053" s="4"/>
      <c r="BB15053" s="4"/>
    </row>
    <row r="15054" spans="15:54" x14ac:dyDescent="0.4">
      <c r="O15054" s="4"/>
      <c r="P15054" s="4"/>
      <c r="V15054" s="4"/>
      <c r="W15054" s="4"/>
      <c r="AG15054" s="9"/>
      <c r="AT15054" s="4"/>
      <c r="AU15054" s="4"/>
      <c r="BA15054" s="4"/>
      <c r="BB15054" s="4"/>
    </row>
    <row r="15055" spans="15:54" x14ac:dyDescent="0.4">
      <c r="O15055" s="4"/>
      <c r="P15055" s="4"/>
      <c r="V15055" s="4"/>
      <c r="W15055" s="4"/>
      <c r="AG15055" s="9"/>
      <c r="AT15055" s="4"/>
      <c r="AU15055" s="4"/>
      <c r="BA15055" s="4"/>
      <c r="BB15055" s="4"/>
    </row>
    <row r="15056" spans="15:54" x14ac:dyDescent="0.4">
      <c r="O15056" s="4"/>
      <c r="P15056" s="4"/>
      <c r="V15056" s="4"/>
      <c r="W15056" s="4"/>
      <c r="AG15056" s="9"/>
      <c r="AT15056" s="4"/>
      <c r="AU15056" s="4"/>
      <c r="BA15056" s="4"/>
      <c r="BB15056" s="4"/>
    </row>
    <row r="15057" spans="15:54" x14ac:dyDescent="0.4">
      <c r="O15057" s="4"/>
      <c r="P15057" s="4"/>
      <c r="V15057" s="4"/>
      <c r="W15057" s="4"/>
      <c r="AG15057" s="9"/>
      <c r="AT15057" s="4"/>
      <c r="AU15057" s="4"/>
      <c r="BA15057" s="4"/>
      <c r="BB15057" s="4"/>
    </row>
    <row r="15058" spans="15:54" x14ac:dyDescent="0.4">
      <c r="O15058" s="4"/>
      <c r="P15058" s="4"/>
      <c r="V15058" s="4"/>
      <c r="W15058" s="4"/>
      <c r="AG15058" s="9"/>
      <c r="AT15058" s="4"/>
      <c r="AU15058" s="4"/>
      <c r="BA15058" s="4"/>
      <c r="BB15058" s="4"/>
    </row>
    <row r="15059" spans="15:54" x14ac:dyDescent="0.4">
      <c r="O15059" s="4"/>
      <c r="P15059" s="4"/>
      <c r="V15059" s="4"/>
      <c r="W15059" s="4"/>
      <c r="AG15059" s="9"/>
      <c r="AT15059" s="4"/>
      <c r="AU15059" s="4"/>
      <c r="BA15059" s="4"/>
      <c r="BB15059" s="4"/>
    </row>
    <row r="15060" spans="15:54" x14ac:dyDescent="0.4">
      <c r="O15060" s="4"/>
      <c r="P15060" s="4"/>
      <c r="V15060" s="4"/>
      <c r="W15060" s="4"/>
      <c r="AG15060" s="9"/>
      <c r="AT15060" s="4"/>
      <c r="AU15060" s="4"/>
      <c r="BA15060" s="4"/>
      <c r="BB15060" s="4"/>
    </row>
    <row r="15061" spans="15:54" x14ac:dyDescent="0.4">
      <c r="O15061" s="4"/>
      <c r="P15061" s="4"/>
      <c r="V15061" s="4"/>
      <c r="W15061" s="4"/>
      <c r="AG15061" s="9"/>
      <c r="AT15061" s="4"/>
      <c r="AU15061" s="4"/>
      <c r="BA15061" s="4"/>
      <c r="BB15061" s="4"/>
    </row>
    <row r="15062" spans="15:54" x14ac:dyDescent="0.4">
      <c r="O15062" s="4"/>
      <c r="P15062" s="4"/>
      <c r="V15062" s="4"/>
      <c r="W15062" s="4"/>
      <c r="AG15062" s="9"/>
      <c r="AT15062" s="4"/>
      <c r="AU15062" s="4"/>
      <c r="BA15062" s="4"/>
      <c r="BB15062" s="4"/>
    </row>
    <row r="15063" spans="15:54" x14ac:dyDescent="0.4">
      <c r="O15063" s="4"/>
      <c r="P15063" s="4"/>
      <c r="V15063" s="4"/>
      <c r="W15063" s="4"/>
      <c r="AG15063" s="9"/>
      <c r="AT15063" s="4"/>
      <c r="AU15063" s="4"/>
      <c r="BA15063" s="4"/>
      <c r="BB15063" s="4"/>
    </row>
    <row r="15064" spans="15:54" x14ac:dyDescent="0.4">
      <c r="O15064" s="4"/>
      <c r="P15064" s="4"/>
      <c r="V15064" s="4"/>
      <c r="W15064" s="4"/>
      <c r="AG15064" s="9"/>
      <c r="AT15064" s="4"/>
      <c r="AU15064" s="4"/>
      <c r="BA15064" s="4"/>
      <c r="BB15064" s="4"/>
    </row>
    <row r="15065" spans="15:54" x14ac:dyDescent="0.4">
      <c r="O15065" s="4"/>
      <c r="P15065" s="4"/>
      <c r="V15065" s="4"/>
      <c r="W15065" s="4"/>
      <c r="AG15065" s="9"/>
      <c r="AT15065" s="4"/>
      <c r="AU15065" s="4"/>
      <c r="BA15065" s="4"/>
      <c r="BB15065" s="4"/>
    </row>
    <row r="15066" spans="15:54" x14ac:dyDescent="0.4">
      <c r="O15066" s="4"/>
      <c r="P15066" s="4"/>
      <c r="V15066" s="4"/>
      <c r="W15066" s="4"/>
      <c r="AG15066" s="9"/>
      <c r="AT15066" s="4"/>
      <c r="AU15066" s="4"/>
      <c r="BA15066" s="4"/>
      <c r="BB15066" s="4"/>
    </row>
    <row r="15067" spans="15:54" x14ac:dyDescent="0.4">
      <c r="O15067" s="4"/>
      <c r="P15067" s="4"/>
      <c r="V15067" s="4"/>
      <c r="W15067" s="4"/>
      <c r="AG15067" s="9"/>
      <c r="AT15067" s="4"/>
      <c r="AU15067" s="4"/>
      <c r="BA15067" s="4"/>
      <c r="BB15067" s="4"/>
    </row>
    <row r="15068" spans="15:54" x14ac:dyDescent="0.4">
      <c r="O15068" s="4"/>
      <c r="P15068" s="4"/>
      <c r="V15068" s="4"/>
      <c r="W15068" s="4"/>
      <c r="AG15068" s="9"/>
      <c r="AT15068" s="4"/>
      <c r="AU15068" s="4"/>
      <c r="BA15068" s="4"/>
      <c r="BB15068" s="4"/>
    </row>
    <row r="15069" spans="15:54" x14ac:dyDescent="0.4">
      <c r="O15069" s="4"/>
      <c r="P15069" s="4"/>
      <c r="V15069" s="4"/>
      <c r="W15069" s="4"/>
      <c r="AG15069" s="9"/>
      <c r="AT15069" s="4"/>
      <c r="AU15069" s="4"/>
      <c r="BA15069" s="4"/>
      <c r="BB15069" s="4"/>
    </row>
    <row r="15070" spans="15:54" x14ac:dyDescent="0.4">
      <c r="O15070" s="4"/>
      <c r="P15070" s="4"/>
      <c r="V15070" s="4"/>
      <c r="W15070" s="4"/>
      <c r="AG15070" s="9"/>
      <c r="AT15070" s="4"/>
      <c r="AU15070" s="4"/>
      <c r="BA15070" s="4"/>
      <c r="BB15070" s="4"/>
    </row>
    <row r="15071" spans="15:54" x14ac:dyDescent="0.4">
      <c r="O15071" s="4"/>
      <c r="P15071" s="4"/>
      <c r="V15071" s="4"/>
      <c r="W15071" s="4"/>
      <c r="AG15071" s="9"/>
      <c r="AT15071" s="4"/>
      <c r="AU15071" s="4"/>
      <c r="BA15071" s="4"/>
      <c r="BB15071" s="4"/>
    </row>
    <row r="15072" spans="15:54" x14ac:dyDescent="0.4">
      <c r="O15072" s="4"/>
      <c r="P15072" s="4"/>
      <c r="V15072" s="4"/>
      <c r="W15072" s="4"/>
      <c r="AG15072" s="9"/>
      <c r="AT15072" s="4"/>
      <c r="AU15072" s="4"/>
      <c r="BA15072" s="4"/>
      <c r="BB15072" s="4"/>
    </row>
    <row r="15073" spans="15:54" x14ac:dyDescent="0.4">
      <c r="O15073" s="4"/>
      <c r="P15073" s="4"/>
      <c r="V15073" s="4"/>
      <c r="W15073" s="4"/>
      <c r="AG15073" s="9"/>
      <c r="AT15073" s="4"/>
      <c r="AU15073" s="4"/>
      <c r="BA15073" s="4"/>
      <c r="BB15073" s="4"/>
    </row>
    <row r="15074" spans="15:54" x14ac:dyDescent="0.4">
      <c r="O15074" s="4"/>
      <c r="P15074" s="4"/>
      <c r="V15074" s="4"/>
      <c r="W15074" s="4"/>
      <c r="AG15074" s="9"/>
      <c r="AT15074" s="4"/>
      <c r="AU15074" s="4"/>
      <c r="BA15074" s="4"/>
      <c r="BB15074" s="4"/>
    </row>
    <row r="15075" spans="15:54" x14ac:dyDescent="0.4">
      <c r="O15075" s="4"/>
      <c r="P15075" s="4"/>
      <c r="V15075" s="4"/>
      <c r="W15075" s="4"/>
      <c r="AG15075" s="9"/>
      <c r="AT15075" s="4"/>
      <c r="AU15075" s="4"/>
      <c r="BA15075" s="4"/>
      <c r="BB15075" s="4"/>
    </row>
    <row r="15076" spans="15:54" x14ac:dyDescent="0.4">
      <c r="O15076" s="4"/>
      <c r="P15076" s="4"/>
      <c r="V15076" s="4"/>
      <c r="W15076" s="4"/>
      <c r="AG15076" s="9"/>
      <c r="AT15076" s="4"/>
      <c r="AU15076" s="4"/>
      <c r="BA15076" s="4"/>
      <c r="BB15076" s="4"/>
    </row>
    <row r="15077" spans="15:54" x14ac:dyDescent="0.4">
      <c r="O15077" s="4"/>
      <c r="P15077" s="4"/>
      <c r="V15077" s="4"/>
      <c r="W15077" s="4"/>
      <c r="AG15077" s="9"/>
      <c r="AT15077" s="4"/>
      <c r="AU15077" s="4"/>
      <c r="BA15077" s="4"/>
      <c r="BB15077" s="4"/>
    </row>
    <row r="15078" spans="15:54" x14ac:dyDescent="0.4">
      <c r="O15078" s="4"/>
      <c r="P15078" s="4"/>
      <c r="V15078" s="4"/>
      <c r="W15078" s="4"/>
      <c r="AG15078" s="9"/>
      <c r="AT15078" s="4"/>
      <c r="AU15078" s="4"/>
      <c r="BA15078" s="4"/>
      <c r="BB15078" s="4"/>
    </row>
    <row r="15079" spans="15:54" x14ac:dyDescent="0.4">
      <c r="O15079" s="4"/>
      <c r="P15079" s="4"/>
      <c r="V15079" s="4"/>
      <c r="W15079" s="4"/>
      <c r="AG15079" s="9"/>
      <c r="AT15079" s="4"/>
      <c r="AU15079" s="4"/>
      <c r="BA15079" s="4"/>
      <c r="BB15079" s="4"/>
    </row>
    <row r="15080" spans="15:54" x14ac:dyDescent="0.4">
      <c r="O15080" s="4"/>
      <c r="P15080" s="4"/>
      <c r="V15080" s="4"/>
      <c r="W15080" s="4"/>
      <c r="AG15080" s="9"/>
      <c r="AT15080" s="4"/>
      <c r="AU15080" s="4"/>
      <c r="BA15080" s="4"/>
      <c r="BB15080" s="4"/>
    </row>
    <row r="15081" spans="15:54" x14ac:dyDescent="0.4">
      <c r="O15081" s="4"/>
      <c r="P15081" s="4"/>
      <c r="V15081" s="4"/>
      <c r="W15081" s="4"/>
      <c r="AG15081" s="9"/>
      <c r="AT15081" s="4"/>
      <c r="AU15081" s="4"/>
      <c r="BA15081" s="4"/>
      <c r="BB15081" s="4"/>
    </row>
    <row r="15082" spans="15:54" x14ac:dyDescent="0.4">
      <c r="O15082" s="4"/>
      <c r="P15082" s="4"/>
      <c r="V15082" s="4"/>
      <c r="W15082" s="4"/>
      <c r="AG15082" s="9"/>
      <c r="AT15082" s="4"/>
      <c r="AU15082" s="4"/>
      <c r="BA15082" s="4"/>
      <c r="BB15082" s="4"/>
    </row>
    <row r="15083" spans="15:54" x14ac:dyDescent="0.4">
      <c r="O15083" s="4"/>
      <c r="P15083" s="4"/>
      <c r="V15083" s="4"/>
      <c r="W15083" s="4"/>
      <c r="AG15083" s="9"/>
      <c r="AT15083" s="4"/>
      <c r="AU15083" s="4"/>
      <c r="BA15083" s="4"/>
      <c r="BB15083" s="4"/>
    </row>
    <row r="15084" spans="15:54" x14ac:dyDescent="0.4">
      <c r="O15084" s="4"/>
      <c r="P15084" s="4"/>
      <c r="V15084" s="4"/>
      <c r="W15084" s="4"/>
      <c r="AG15084" s="9"/>
      <c r="AT15084" s="4"/>
      <c r="AU15084" s="4"/>
      <c r="BA15084" s="4"/>
      <c r="BB15084" s="4"/>
    </row>
    <row r="15085" spans="15:54" x14ac:dyDescent="0.4">
      <c r="O15085" s="4"/>
      <c r="P15085" s="4"/>
      <c r="V15085" s="4"/>
      <c r="W15085" s="4"/>
      <c r="AG15085" s="9"/>
      <c r="AT15085" s="4"/>
      <c r="AU15085" s="4"/>
      <c r="BA15085" s="4"/>
      <c r="BB15085" s="4"/>
    </row>
    <row r="15086" spans="15:54" x14ac:dyDescent="0.4">
      <c r="O15086" s="4"/>
      <c r="P15086" s="4"/>
      <c r="V15086" s="4"/>
      <c r="W15086" s="4"/>
      <c r="AG15086" s="9"/>
      <c r="AT15086" s="4"/>
      <c r="AU15086" s="4"/>
      <c r="BA15086" s="4"/>
      <c r="BB15086" s="4"/>
    </row>
    <row r="15087" spans="15:54" x14ac:dyDescent="0.4">
      <c r="O15087" s="4"/>
      <c r="P15087" s="4"/>
      <c r="V15087" s="4"/>
      <c r="W15087" s="4"/>
      <c r="AG15087" s="9"/>
      <c r="AT15087" s="4"/>
      <c r="AU15087" s="4"/>
      <c r="BA15087" s="4"/>
      <c r="BB15087" s="4"/>
    </row>
    <row r="15088" spans="15:54" x14ac:dyDescent="0.4">
      <c r="O15088" s="4"/>
      <c r="P15088" s="4"/>
      <c r="V15088" s="4"/>
      <c r="W15088" s="4"/>
      <c r="AG15088" s="9"/>
      <c r="AT15088" s="4"/>
      <c r="AU15088" s="4"/>
      <c r="BA15088" s="4"/>
      <c r="BB15088" s="4"/>
    </row>
    <row r="15089" spans="15:54" x14ac:dyDescent="0.4">
      <c r="O15089" s="4"/>
      <c r="P15089" s="4"/>
      <c r="V15089" s="4"/>
      <c r="W15089" s="4"/>
      <c r="AG15089" s="9"/>
      <c r="AT15089" s="4"/>
      <c r="AU15089" s="4"/>
      <c r="BA15089" s="4"/>
      <c r="BB15089" s="4"/>
    </row>
    <row r="15090" spans="15:54" x14ac:dyDescent="0.4">
      <c r="O15090" s="4"/>
      <c r="P15090" s="4"/>
      <c r="V15090" s="4"/>
      <c r="W15090" s="4"/>
      <c r="AG15090" s="9"/>
      <c r="AT15090" s="4"/>
      <c r="AU15090" s="4"/>
      <c r="BA15090" s="4"/>
      <c r="BB15090" s="4"/>
    </row>
    <row r="15091" spans="15:54" x14ac:dyDescent="0.4">
      <c r="O15091" s="4"/>
      <c r="P15091" s="4"/>
      <c r="V15091" s="4"/>
      <c r="W15091" s="4"/>
      <c r="AG15091" s="9"/>
      <c r="AT15091" s="4"/>
      <c r="AU15091" s="4"/>
      <c r="BA15091" s="4"/>
      <c r="BB15091" s="4"/>
    </row>
    <row r="15092" spans="15:54" x14ac:dyDescent="0.4">
      <c r="O15092" s="4"/>
      <c r="P15092" s="4"/>
      <c r="V15092" s="4"/>
      <c r="W15092" s="4"/>
      <c r="AT15092" s="4"/>
      <c r="AU15092" s="4"/>
      <c r="BA15092" s="4"/>
      <c r="BB15092" s="4"/>
    </row>
    <row r="15093" spans="15:54" x14ac:dyDescent="0.4">
      <c r="O15093" s="4"/>
      <c r="P15093" s="4"/>
      <c r="V15093" s="4"/>
      <c r="W15093" s="4"/>
      <c r="AG15093" s="9"/>
      <c r="AT15093" s="4"/>
      <c r="AU15093" s="4"/>
      <c r="BA15093" s="4"/>
      <c r="BB15093" s="4"/>
    </row>
    <row r="15094" spans="15:54" x14ac:dyDescent="0.4">
      <c r="O15094" s="4"/>
      <c r="P15094" s="4"/>
      <c r="V15094" s="4"/>
      <c r="W15094" s="4"/>
      <c r="AG15094" s="9"/>
      <c r="AT15094" s="4"/>
      <c r="AU15094" s="4"/>
      <c r="BA15094" s="4"/>
      <c r="BB15094" s="4"/>
    </row>
    <row r="15095" spans="15:54" x14ac:dyDescent="0.4">
      <c r="O15095" s="4"/>
      <c r="P15095" s="4"/>
      <c r="V15095" s="4"/>
      <c r="W15095" s="4"/>
      <c r="AG15095" s="9"/>
      <c r="AT15095" s="4"/>
      <c r="AU15095" s="4"/>
      <c r="BA15095" s="4"/>
      <c r="BB15095" s="4"/>
    </row>
    <row r="15096" spans="15:54" x14ac:dyDescent="0.4">
      <c r="O15096" s="4"/>
      <c r="P15096" s="4"/>
      <c r="V15096" s="4"/>
      <c r="W15096" s="4"/>
      <c r="AG15096" s="9"/>
      <c r="AT15096" s="4"/>
      <c r="AU15096" s="4"/>
      <c r="BA15096" s="4"/>
      <c r="BB15096" s="4"/>
    </row>
    <row r="15097" spans="15:54" x14ac:dyDescent="0.4">
      <c r="O15097" s="4"/>
      <c r="P15097" s="4"/>
      <c r="V15097" s="4"/>
      <c r="W15097" s="4"/>
      <c r="AG15097" s="9"/>
      <c r="AT15097" s="4"/>
      <c r="AU15097" s="4"/>
      <c r="BA15097" s="4"/>
      <c r="BB15097" s="4"/>
    </row>
    <row r="15098" spans="15:54" x14ac:dyDescent="0.4">
      <c r="O15098" s="4"/>
      <c r="P15098" s="4"/>
      <c r="V15098" s="4"/>
      <c r="W15098" s="4"/>
      <c r="AG15098" s="9"/>
      <c r="AT15098" s="4"/>
      <c r="AU15098" s="4"/>
      <c r="BA15098" s="4"/>
      <c r="BB15098" s="4"/>
    </row>
    <row r="15099" spans="15:54" x14ac:dyDescent="0.4">
      <c r="O15099" s="4"/>
      <c r="P15099" s="4"/>
      <c r="V15099" s="4"/>
      <c r="W15099" s="4"/>
      <c r="AG15099" s="9"/>
      <c r="AT15099" s="4"/>
      <c r="AU15099" s="4"/>
      <c r="BA15099" s="4"/>
      <c r="BB15099" s="4"/>
    </row>
    <row r="15100" spans="15:54" x14ac:dyDescent="0.4">
      <c r="O15100" s="4"/>
      <c r="P15100" s="4"/>
      <c r="V15100" s="4"/>
      <c r="W15100" s="4"/>
      <c r="AG15100" s="9"/>
      <c r="AT15100" s="4"/>
      <c r="AU15100" s="4"/>
      <c r="BA15100" s="4"/>
      <c r="BB15100" s="4"/>
    </row>
    <row r="15101" spans="15:54" x14ac:dyDescent="0.4">
      <c r="O15101" s="4"/>
      <c r="P15101" s="4"/>
      <c r="V15101" s="4"/>
      <c r="W15101" s="4"/>
      <c r="AG15101" s="9"/>
      <c r="AT15101" s="4"/>
      <c r="AU15101" s="4"/>
      <c r="BA15101" s="4"/>
      <c r="BB15101" s="4"/>
    </row>
    <row r="15102" spans="15:54" x14ac:dyDescent="0.4">
      <c r="O15102" s="4"/>
      <c r="P15102" s="4"/>
      <c r="V15102" s="4"/>
      <c r="W15102" s="4"/>
      <c r="AG15102" s="9"/>
      <c r="AT15102" s="4"/>
      <c r="AU15102" s="4"/>
      <c r="BA15102" s="4"/>
      <c r="BB15102" s="4"/>
    </row>
    <row r="15103" spans="15:54" x14ac:dyDescent="0.4">
      <c r="O15103" s="4"/>
      <c r="P15103" s="4"/>
      <c r="V15103" s="4"/>
      <c r="W15103" s="4"/>
      <c r="AG15103" s="9"/>
      <c r="AT15103" s="4"/>
      <c r="AU15103" s="4"/>
      <c r="BA15103" s="4"/>
      <c r="BB15103" s="4"/>
    </row>
    <row r="15104" spans="15:54" x14ac:dyDescent="0.4">
      <c r="O15104" s="4"/>
      <c r="P15104" s="4"/>
      <c r="V15104" s="4"/>
      <c r="W15104" s="4"/>
      <c r="AG15104" s="9"/>
      <c r="AT15104" s="4"/>
      <c r="AU15104" s="4"/>
      <c r="BA15104" s="4"/>
      <c r="BB15104" s="4"/>
    </row>
    <row r="15105" spans="15:54" x14ac:dyDescent="0.4">
      <c r="O15105" s="4"/>
      <c r="P15105" s="4"/>
      <c r="V15105" s="4"/>
      <c r="W15105" s="4"/>
      <c r="AG15105" s="9"/>
      <c r="AT15105" s="4"/>
      <c r="AU15105" s="4"/>
      <c r="BA15105" s="4"/>
      <c r="BB15105" s="4"/>
    </row>
    <row r="15106" spans="15:54" x14ac:dyDescent="0.4">
      <c r="O15106" s="4"/>
      <c r="P15106" s="4"/>
      <c r="V15106" s="4"/>
      <c r="W15106" s="4"/>
      <c r="AG15106" s="9"/>
      <c r="AT15106" s="4"/>
      <c r="AU15106" s="4"/>
      <c r="BA15106" s="4"/>
      <c r="BB15106" s="4"/>
    </row>
    <row r="15107" spans="15:54" x14ac:dyDescent="0.4">
      <c r="O15107" s="4"/>
      <c r="P15107" s="4"/>
      <c r="V15107" s="4"/>
      <c r="W15107" s="4"/>
      <c r="AG15107" s="9"/>
      <c r="AT15107" s="4"/>
      <c r="AU15107" s="4"/>
      <c r="BA15107" s="4"/>
      <c r="BB15107" s="4"/>
    </row>
    <row r="15108" spans="15:54" x14ac:dyDescent="0.4">
      <c r="O15108" s="4"/>
      <c r="P15108" s="4"/>
      <c r="V15108" s="4"/>
      <c r="W15108" s="4"/>
      <c r="AG15108" s="9"/>
      <c r="AT15108" s="4"/>
      <c r="AU15108" s="4"/>
      <c r="BA15108" s="4"/>
      <c r="BB15108" s="4"/>
    </row>
    <row r="15109" spans="15:54" x14ac:dyDescent="0.4">
      <c r="O15109" s="4"/>
      <c r="P15109" s="4"/>
      <c r="V15109" s="4"/>
      <c r="W15109" s="4"/>
      <c r="AG15109" s="9"/>
      <c r="AT15109" s="4"/>
      <c r="AU15109" s="4"/>
      <c r="BA15109" s="4"/>
      <c r="BB15109" s="4"/>
    </row>
    <row r="15110" spans="15:54" x14ac:dyDescent="0.4">
      <c r="O15110" s="4"/>
      <c r="P15110" s="4"/>
      <c r="V15110" s="4"/>
      <c r="W15110" s="4"/>
      <c r="AG15110" s="9"/>
      <c r="AT15110" s="4"/>
      <c r="AU15110" s="4"/>
      <c r="BA15110" s="4"/>
      <c r="BB15110" s="4"/>
    </row>
    <row r="15111" spans="15:54" x14ac:dyDescent="0.4">
      <c r="O15111" s="4"/>
      <c r="P15111" s="4"/>
      <c r="V15111" s="4"/>
      <c r="W15111" s="4"/>
      <c r="AG15111" s="9"/>
      <c r="AT15111" s="4"/>
      <c r="AU15111" s="4"/>
      <c r="BA15111" s="4"/>
      <c r="BB15111" s="4"/>
    </row>
    <row r="15112" spans="15:54" x14ac:dyDescent="0.4">
      <c r="O15112" s="4"/>
      <c r="P15112" s="4"/>
      <c r="V15112" s="4"/>
      <c r="W15112" s="4"/>
      <c r="AT15112" s="4"/>
      <c r="AU15112" s="4"/>
      <c r="BA15112" s="4"/>
      <c r="BB15112" s="4"/>
    </row>
    <row r="15113" spans="15:54" x14ac:dyDescent="0.4">
      <c r="O15113" s="4"/>
      <c r="P15113" s="4"/>
      <c r="V15113" s="4"/>
      <c r="W15113" s="4"/>
      <c r="AG15113" s="9"/>
      <c r="AT15113" s="4"/>
      <c r="AU15113" s="4"/>
      <c r="BA15113" s="4"/>
      <c r="BB15113" s="4"/>
    </row>
    <row r="15114" spans="15:54" x14ac:dyDescent="0.4">
      <c r="O15114" s="4"/>
      <c r="P15114" s="4"/>
      <c r="V15114" s="4"/>
      <c r="W15114" s="4"/>
      <c r="AG15114" s="9"/>
      <c r="AT15114" s="4"/>
      <c r="AU15114" s="4"/>
      <c r="BA15114" s="4"/>
      <c r="BB15114" s="4"/>
    </row>
    <row r="15115" spans="15:54" x14ac:dyDescent="0.4">
      <c r="O15115" s="4"/>
      <c r="P15115" s="4"/>
      <c r="V15115" s="4"/>
      <c r="W15115" s="4"/>
      <c r="AG15115" s="9"/>
      <c r="AT15115" s="4"/>
      <c r="AU15115" s="4"/>
      <c r="BA15115" s="4"/>
      <c r="BB15115" s="4"/>
    </row>
    <row r="15116" spans="15:54" x14ac:dyDescent="0.4">
      <c r="O15116" s="4"/>
      <c r="P15116" s="4"/>
      <c r="V15116" s="4"/>
      <c r="W15116" s="4"/>
      <c r="AG15116" s="9"/>
      <c r="AT15116" s="4"/>
      <c r="AU15116" s="4"/>
      <c r="BA15116" s="4"/>
      <c r="BB15116" s="4"/>
    </row>
    <row r="15117" spans="15:54" x14ac:dyDescent="0.4">
      <c r="O15117" s="4"/>
      <c r="P15117" s="4"/>
      <c r="V15117" s="4"/>
      <c r="W15117" s="4"/>
      <c r="AG15117" s="9"/>
      <c r="AT15117" s="4"/>
      <c r="AU15117" s="4"/>
      <c r="BA15117" s="4"/>
      <c r="BB15117" s="4"/>
    </row>
    <row r="15118" spans="15:54" x14ac:dyDescent="0.4">
      <c r="O15118" s="4"/>
      <c r="P15118" s="4"/>
      <c r="V15118" s="4"/>
      <c r="W15118" s="4"/>
      <c r="AG15118" s="9"/>
      <c r="AT15118" s="4"/>
      <c r="AU15118" s="4"/>
      <c r="BA15118" s="4"/>
      <c r="BB15118" s="4"/>
    </row>
    <row r="15119" spans="15:54" x14ac:dyDescent="0.4">
      <c r="O15119" s="4"/>
      <c r="P15119" s="4"/>
      <c r="V15119" s="4"/>
      <c r="W15119" s="4"/>
      <c r="AG15119" s="9"/>
      <c r="AT15119" s="4"/>
      <c r="AU15119" s="4"/>
      <c r="BA15119" s="4"/>
      <c r="BB15119" s="4"/>
    </row>
    <row r="15120" spans="15:54" x14ac:dyDescent="0.4">
      <c r="O15120" s="4"/>
      <c r="P15120" s="4"/>
      <c r="V15120" s="4"/>
      <c r="W15120" s="4"/>
      <c r="AG15120" s="9"/>
      <c r="AT15120" s="4"/>
      <c r="AU15120" s="4"/>
      <c r="BA15120" s="4"/>
      <c r="BB15120" s="4"/>
    </row>
    <row r="15121" spans="15:54" x14ac:dyDescent="0.4">
      <c r="O15121" s="4"/>
      <c r="P15121" s="4"/>
      <c r="V15121" s="4"/>
      <c r="W15121" s="4"/>
      <c r="AG15121" s="9"/>
      <c r="AT15121" s="4"/>
      <c r="AU15121" s="4"/>
      <c r="BA15121" s="4"/>
      <c r="BB15121" s="4"/>
    </row>
    <row r="15122" spans="15:54" x14ac:dyDescent="0.4">
      <c r="O15122" s="4"/>
      <c r="P15122" s="4"/>
      <c r="V15122" s="4"/>
      <c r="W15122" s="4"/>
      <c r="AG15122" s="9"/>
      <c r="AT15122" s="4"/>
      <c r="AU15122" s="4"/>
      <c r="BA15122" s="4"/>
      <c r="BB15122" s="4"/>
    </row>
    <row r="15123" spans="15:54" x14ac:dyDescent="0.4">
      <c r="O15123" s="4"/>
      <c r="P15123" s="4"/>
      <c r="V15123" s="4"/>
      <c r="W15123" s="4"/>
      <c r="AG15123" s="9"/>
      <c r="AT15123" s="4"/>
      <c r="AU15123" s="4"/>
      <c r="BA15123" s="4"/>
      <c r="BB15123" s="4"/>
    </row>
    <row r="15124" spans="15:54" x14ac:dyDescent="0.4">
      <c r="O15124" s="4"/>
      <c r="P15124" s="4"/>
      <c r="V15124" s="4"/>
      <c r="W15124" s="4"/>
      <c r="AG15124" s="9"/>
      <c r="AT15124" s="4"/>
      <c r="AU15124" s="4"/>
      <c r="BA15124" s="4"/>
      <c r="BB15124" s="4"/>
    </row>
    <row r="15125" spans="15:54" x14ac:dyDescent="0.4">
      <c r="O15125" s="4"/>
      <c r="P15125" s="4"/>
      <c r="V15125" s="4"/>
      <c r="W15125" s="4"/>
      <c r="AG15125" s="9"/>
      <c r="AT15125" s="4"/>
      <c r="AU15125" s="4"/>
      <c r="BA15125" s="4"/>
      <c r="BB15125" s="4"/>
    </row>
    <row r="15126" spans="15:54" x14ac:dyDescent="0.4">
      <c r="O15126" s="4"/>
      <c r="P15126" s="4"/>
      <c r="V15126" s="4"/>
      <c r="W15126" s="4"/>
      <c r="AG15126" s="9"/>
      <c r="AT15126" s="4"/>
      <c r="AU15126" s="4"/>
      <c r="BA15126" s="4"/>
      <c r="BB15126" s="4"/>
    </row>
    <row r="15127" spans="15:54" x14ac:dyDescent="0.4">
      <c r="O15127" s="4"/>
      <c r="P15127" s="4"/>
      <c r="V15127" s="4"/>
      <c r="W15127" s="4"/>
      <c r="AG15127" s="9"/>
      <c r="AT15127" s="4"/>
      <c r="AU15127" s="4"/>
      <c r="BA15127" s="4"/>
      <c r="BB15127" s="4"/>
    </row>
    <row r="15128" spans="15:54" x14ac:dyDescent="0.4">
      <c r="O15128" s="4"/>
      <c r="P15128" s="4"/>
      <c r="V15128" s="4"/>
      <c r="W15128" s="4"/>
      <c r="AG15128" s="9"/>
      <c r="AT15128" s="4"/>
      <c r="AU15128" s="4"/>
      <c r="BA15128" s="4"/>
      <c r="BB15128" s="4"/>
    </row>
    <row r="15129" spans="15:54" x14ac:dyDescent="0.4">
      <c r="O15129" s="4"/>
      <c r="P15129" s="4"/>
      <c r="V15129" s="4"/>
      <c r="W15129" s="4"/>
      <c r="AG15129" s="9"/>
      <c r="AT15129" s="4"/>
      <c r="AU15129" s="4"/>
      <c r="BA15129" s="4"/>
      <c r="BB15129" s="4"/>
    </row>
    <row r="15130" spans="15:54" x14ac:dyDescent="0.4">
      <c r="O15130" s="4"/>
      <c r="P15130" s="4"/>
      <c r="V15130" s="4"/>
      <c r="W15130" s="4"/>
      <c r="AG15130" s="9"/>
      <c r="AT15130" s="4"/>
      <c r="AU15130" s="4"/>
      <c r="BA15130" s="4"/>
      <c r="BB15130" s="4"/>
    </row>
    <row r="15131" spans="15:54" x14ac:dyDescent="0.4">
      <c r="O15131" s="4"/>
      <c r="P15131" s="4"/>
      <c r="V15131" s="4"/>
      <c r="W15131" s="4"/>
      <c r="AG15131" s="9"/>
      <c r="AT15131" s="4"/>
      <c r="AU15131" s="4"/>
      <c r="BA15131" s="4"/>
      <c r="BB15131" s="4"/>
    </row>
    <row r="15132" spans="15:54" x14ac:dyDescent="0.4">
      <c r="O15132" s="4"/>
      <c r="P15132" s="4"/>
      <c r="V15132" s="4"/>
      <c r="W15132" s="4"/>
      <c r="AG15132" s="9"/>
      <c r="AT15132" s="4"/>
      <c r="AU15132" s="4"/>
      <c r="BA15132" s="4"/>
      <c r="BB15132" s="4"/>
    </row>
    <row r="15133" spans="15:54" x14ac:dyDescent="0.4">
      <c r="O15133" s="4"/>
      <c r="P15133" s="4"/>
      <c r="V15133" s="4"/>
      <c r="W15133" s="4"/>
      <c r="AG15133" s="9"/>
      <c r="AT15133" s="4"/>
      <c r="AU15133" s="4"/>
      <c r="BA15133" s="4"/>
      <c r="BB15133" s="4"/>
    </row>
    <row r="15134" spans="15:54" x14ac:dyDescent="0.4">
      <c r="O15134" s="4"/>
      <c r="P15134" s="4"/>
      <c r="V15134" s="4"/>
      <c r="W15134" s="4"/>
      <c r="AG15134" s="9"/>
      <c r="AT15134" s="4"/>
      <c r="AU15134" s="4"/>
      <c r="BA15134" s="4"/>
      <c r="BB15134" s="4"/>
    </row>
    <row r="15135" spans="15:54" x14ac:dyDescent="0.4">
      <c r="O15135" s="4"/>
      <c r="P15135" s="4"/>
      <c r="V15135" s="4"/>
      <c r="W15135" s="4"/>
      <c r="AG15135" s="9"/>
      <c r="AT15135" s="4"/>
      <c r="AU15135" s="4"/>
      <c r="BA15135" s="4"/>
      <c r="BB15135" s="4"/>
    </row>
    <row r="15136" spans="15:54" x14ac:dyDescent="0.4">
      <c r="O15136" s="4"/>
      <c r="P15136" s="4"/>
      <c r="V15136" s="4"/>
      <c r="W15136" s="4"/>
      <c r="AG15136" s="9"/>
      <c r="AT15136" s="4"/>
      <c r="AU15136" s="4"/>
      <c r="BA15136" s="4"/>
      <c r="BB15136" s="4"/>
    </row>
    <row r="15137" spans="15:54" x14ac:dyDescent="0.4">
      <c r="O15137" s="4"/>
      <c r="P15137" s="4"/>
      <c r="V15137" s="4"/>
      <c r="W15137" s="4"/>
      <c r="AG15137" s="9"/>
      <c r="AT15137" s="4"/>
      <c r="AU15137" s="4"/>
      <c r="BA15137" s="4"/>
      <c r="BB15137" s="4"/>
    </row>
    <row r="15138" spans="15:54" x14ac:dyDescent="0.4">
      <c r="O15138" s="4"/>
      <c r="P15138" s="4"/>
      <c r="V15138" s="4"/>
      <c r="W15138" s="4"/>
      <c r="AG15138" s="9"/>
      <c r="AT15138" s="4"/>
      <c r="AU15138" s="4"/>
      <c r="BA15138" s="4"/>
      <c r="BB15138" s="4"/>
    </row>
    <row r="15139" spans="15:54" x14ac:dyDescent="0.4">
      <c r="O15139" s="4"/>
      <c r="P15139" s="4"/>
      <c r="V15139" s="4"/>
      <c r="W15139" s="4"/>
      <c r="AG15139" s="9"/>
      <c r="AT15139" s="4"/>
      <c r="AU15139" s="4"/>
      <c r="BA15139" s="4"/>
      <c r="BB15139" s="4"/>
    </row>
    <row r="15140" spans="15:54" x14ac:dyDescent="0.4">
      <c r="O15140" s="4"/>
      <c r="P15140" s="4"/>
      <c r="V15140" s="4"/>
      <c r="W15140" s="4"/>
      <c r="AG15140" s="9"/>
      <c r="AT15140" s="4"/>
      <c r="AU15140" s="4"/>
      <c r="BA15140" s="4"/>
      <c r="BB15140" s="4"/>
    </row>
    <row r="15141" spans="15:54" x14ac:dyDescent="0.4">
      <c r="O15141" s="4"/>
      <c r="P15141" s="4"/>
      <c r="V15141" s="4"/>
      <c r="W15141" s="4"/>
      <c r="AG15141" s="9"/>
      <c r="AT15141" s="4"/>
      <c r="AU15141" s="4"/>
      <c r="BA15141" s="4"/>
      <c r="BB15141" s="4"/>
    </row>
    <row r="15142" spans="15:54" x14ac:dyDescent="0.4">
      <c r="O15142" s="4"/>
      <c r="P15142" s="4"/>
      <c r="V15142" s="4"/>
      <c r="W15142" s="4"/>
      <c r="AG15142" s="9"/>
      <c r="AT15142" s="4"/>
      <c r="AU15142" s="4"/>
      <c r="BA15142" s="4"/>
      <c r="BB15142" s="4"/>
    </row>
    <row r="15143" spans="15:54" x14ac:dyDescent="0.4">
      <c r="O15143" s="4"/>
      <c r="P15143" s="4"/>
      <c r="V15143" s="4"/>
      <c r="W15143" s="4"/>
      <c r="AG15143" s="9"/>
      <c r="AT15143" s="4"/>
      <c r="AU15143" s="4"/>
      <c r="BA15143" s="4"/>
      <c r="BB15143" s="4"/>
    </row>
    <row r="15144" spans="15:54" x14ac:dyDescent="0.4">
      <c r="O15144" s="4"/>
      <c r="P15144" s="4"/>
      <c r="V15144" s="4"/>
      <c r="W15144" s="4"/>
      <c r="AG15144" s="9"/>
      <c r="AT15144" s="4"/>
      <c r="AU15144" s="4"/>
      <c r="BA15144" s="4"/>
      <c r="BB15144" s="4"/>
    </row>
    <row r="15145" spans="15:54" x14ac:dyDescent="0.4">
      <c r="O15145" s="4"/>
      <c r="P15145" s="4"/>
      <c r="V15145" s="4"/>
      <c r="W15145" s="4"/>
      <c r="AG15145" s="9"/>
      <c r="AT15145" s="4"/>
      <c r="AU15145" s="4"/>
      <c r="BA15145" s="4"/>
      <c r="BB15145" s="4"/>
    </row>
    <row r="15146" spans="15:54" x14ac:dyDescent="0.4">
      <c r="O15146" s="4"/>
      <c r="P15146" s="4"/>
      <c r="V15146" s="4"/>
      <c r="W15146" s="4"/>
      <c r="AG15146" s="9"/>
      <c r="AT15146" s="4"/>
      <c r="AU15146" s="4"/>
      <c r="BA15146" s="4"/>
      <c r="BB15146" s="4"/>
    </row>
    <row r="15147" spans="15:54" x14ac:dyDescent="0.4">
      <c r="O15147" s="4"/>
      <c r="P15147" s="4"/>
      <c r="V15147" s="4"/>
      <c r="W15147" s="4"/>
      <c r="AG15147" s="9"/>
      <c r="AT15147" s="4"/>
      <c r="AU15147" s="4"/>
      <c r="BA15147" s="4"/>
      <c r="BB15147" s="4"/>
    </row>
    <row r="15148" spans="15:54" x14ac:dyDescent="0.4">
      <c r="O15148" s="4"/>
      <c r="P15148" s="4"/>
      <c r="V15148" s="4"/>
      <c r="W15148" s="4"/>
      <c r="AG15148" s="9"/>
      <c r="AT15148" s="4"/>
      <c r="AU15148" s="4"/>
      <c r="BA15148" s="4"/>
      <c r="BB15148" s="4"/>
    </row>
    <row r="15149" spans="15:54" x14ac:dyDescent="0.4">
      <c r="O15149" s="4"/>
      <c r="P15149" s="4"/>
      <c r="V15149" s="4"/>
      <c r="W15149" s="4"/>
      <c r="AG15149" s="9"/>
      <c r="AT15149" s="4"/>
      <c r="AU15149" s="4"/>
      <c r="BA15149" s="4"/>
      <c r="BB15149" s="4"/>
    </row>
    <row r="15150" spans="15:54" x14ac:dyDescent="0.4">
      <c r="O15150" s="4"/>
      <c r="P15150" s="4"/>
      <c r="V15150" s="4"/>
      <c r="W15150" s="4"/>
      <c r="AG15150" s="9"/>
      <c r="AT15150" s="4"/>
      <c r="AU15150" s="4"/>
      <c r="BA15150" s="4"/>
      <c r="BB15150" s="4"/>
    </row>
    <row r="15151" spans="15:54" x14ac:dyDescent="0.4">
      <c r="O15151" s="4"/>
      <c r="P15151" s="4"/>
      <c r="V15151" s="4"/>
      <c r="W15151" s="4"/>
      <c r="AG15151" s="9"/>
      <c r="AT15151" s="4"/>
      <c r="AU15151" s="4"/>
      <c r="BA15151" s="4"/>
      <c r="BB15151" s="4"/>
    </row>
    <row r="15152" spans="15:54" x14ac:dyDescent="0.4">
      <c r="O15152" s="4"/>
      <c r="P15152" s="4"/>
      <c r="V15152" s="4"/>
      <c r="W15152" s="4"/>
      <c r="AG15152" s="9"/>
      <c r="AT15152" s="4"/>
      <c r="AU15152" s="4"/>
      <c r="BA15152" s="4"/>
      <c r="BB15152" s="4"/>
    </row>
    <row r="15153" spans="15:54" x14ac:dyDescent="0.4">
      <c r="O15153" s="4"/>
      <c r="P15153" s="4"/>
      <c r="V15153" s="4"/>
      <c r="W15153" s="4"/>
      <c r="AG15153" s="9"/>
      <c r="AT15153" s="4"/>
      <c r="AU15153" s="4"/>
      <c r="BA15153" s="4"/>
      <c r="BB15153" s="4"/>
    </row>
    <row r="15154" spans="15:54" x14ac:dyDescent="0.4">
      <c r="O15154" s="4"/>
      <c r="P15154" s="4"/>
      <c r="V15154" s="4"/>
      <c r="W15154" s="4"/>
      <c r="AG15154" s="9"/>
      <c r="AT15154" s="4"/>
      <c r="AU15154" s="4"/>
      <c r="BA15154" s="4"/>
      <c r="BB15154" s="4"/>
    </row>
    <row r="15155" spans="15:54" x14ac:dyDescent="0.4">
      <c r="O15155" s="4"/>
      <c r="P15155" s="4"/>
      <c r="V15155" s="4"/>
      <c r="W15155" s="4"/>
      <c r="AG15155" s="9"/>
      <c r="AT15155" s="4"/>
      <c r="AU15155" s="4"/>
      <c r="BA15155" s="4"/>
      <c r="BB15155" s="4"/>
    </row>
    <row r="15156" spans="15:54" x14ac:dyDescent="0.4">
      <c r="O15156" s="4"/>
      <c r="P15156" s="4"/>
      <c r="V15156" s="4"/>
      <c r="W15156" s="4"/>
      <c r="AG15156" s="9"/>
      <c r="AT15156" s="4"/>
      <c r="AU15156" s="4"/>
      <c r="BA15156" s="4"/>
      <c r="BB15156" s="4"/>
    </row>
    <row r="15157" spans="15:54" x14ac:dyDescent="0.4">
      <c r="O15157" s="4"/>
      <c r="P15157" s="4"/>
      <c r="V15157" s="4"/>
      <c r="W15157" s="4"/>
      <c r="AG15157" s="9"/>
      <c r="AT15157" s="4"/>
      <c r="AU15157" s="4"/>
      <c r="BA15157" s="4"/>
      <c r="BB15157" s="4"/>
    </row>
    <row r="15158" spans="15:54" x14ac:dyDescent="0.4">
      <c r="O15158" s="4"/>
      <c r="P15158" s="4"/>
      <c r="V15158" s="4"/>
      <c r="W15158" s="4"/>
      <c r="AG15158" s="9"/>
      <c r="AT15158" s="4"/>
      <c r="AU15158" s="4"/>
      <c r="BA15158" s="4"/>
      <c r="BB15158" s="4"/>
    </row>
    <row r="15159" spans="15:54" x14ac:dyDescent="0.4">
      <c r="O15159" s="4"/>
      <c r="P15159" s="4"/>
      <c r="V15159" s="4"/>
      <c r="W15159" s="4"/>
      <c r="AG15159" s="9"/>
      <c r="AT15159" s="4"/>
      <c r="AU15159" s="4"/>
      <c r="BA15159" s="4"/>
      <c r="BB15159" s="4"/>
    </row>
    <row r="15160" spans="15:54" x14ac:dyDescent="0.4">
      <c r="O15160" s="4"/>
      <c r="P15160" s="4"/>
      <c r="V15160" s="4"/>
      <c r="W15160" s="4"/>
      <c r="AG15160" s="9"/>
      <c r="AT15160" s="4"/>
      <c r="AU15160" s="4"/>
      <c r="BA15160" s="4"/>
      <c r="BB15160" s="4"/>
    </row>
    <row r="15161" spans="15:54" x14ac:dyDescent="0.4">
      <c r="O15161" s="4"/>
      <c r="P15161" s="4"/>
      <c r="V15161" s="4"/>
      <c r="W15161" s="4"/>
      <c r="AG15161" s="9"/>
      <c r="AT15161" s="4"/>
      <c r="AU15161" s="4"/>
      <c r="BA15161" s="4"/>
      <c r="BB15161" s="4"/>
    </row>
    <row r="15162" spans="15:54" x14ac:dyDescent="0.4">
      <c r="O15162" s="4"/>
      <c r="P15162" s="4"/>
      <c r="V15162" s="4"/>
      <c r="W15162" s="4"/>
      <c r="AG15162" s="9"/>
      <c r="AT15162" s="4"/>
      <c r="AU15162" s="4"/>
      <c r="BA15162" s="4"/>
      <c r="BB15162" s="4"/>
    </row>
    <row r="15163" spans="15:54" x14ac:dyDescent="0.4">
      <c r="O15163" s="4"/>
      <c r="P15163" s="4"/>
      <c r="V15163" s="4"/>
      <c r="W15163" s="4"/>
      <c r="AG15163" s="9"/>
      <c r="AT15163" s="4"/>
      <c r="AU15163" s="4"/>
      <c r="BA15163" s="4"/>
      <c r="BB15163" s="4"/>
    </row>
    <row r="15164" spans="15:54" x14ac:dyDescent="0.4">
      <c r="O15164" s="4"/>
      <c r="P15164" s="4"/>
      <c r="V15164" s="4"/>
      <c r="W15164" s="4"/>
      <c r="AG15164" s="9"/>
      <c r="AT15164" s="4"/>
      <c r="AU15164" s="4"/>
      <c r="BA15164" s="4"/>
      <c r="BB15164" s="4"/>
    </row>
    <row r="15165" spans="15:54" x14ac:dyDescent="0.4">
      <c r="O15165" s="4"/>
      <c r="P15165" s="4"/>
      <c r="V15165" s="4"/>
      <c r="W15165" s="4"/>
      <c r="AG15165" s="9"/>
      <c r="AT15165" s="4"/>
      <c r="AU15165" s="4"/>
      <c r="BA15165" s="4"/>
      <c r="BB15165" s="4"/>
    </row>
    <row r="15166" spans="15:54" x14ac:dyDescent="0.4">
      <c r="O15166" s="4"/>
      <c r="P15166" s="4"/>
      <c r="V15166" s="4"/>
      <c r="W15166" s="4"/>
      <c r="AG15166" s="9"/>
      <c r="AT15166" s="4"/>
      <c r="AU15166" s="4"/>
      <c r="BA15166" s="4"/>
      <c r="BB15166" s="4"/>
    </row>
    <row r="15167" spans="15:54" x14ac:dyDescent="0.4">
      <c r="O15167" s="4"/>
      <c r="P15167" s="4"/>
      <c r="V15167" s="4"/>
      <c r="W15167" s="4"/>
      <c r="AG15167" s="9"/>
      <c r="AT15167" s="4"/>
      <c r="AU15167" s="4"/>
      <c r="BA15167" s="4"/>
      <c r="BB15167" s="4"/>
    </row>
    <row r="15168" spans="15:54" x14ac:dyDescent="0.4">
      <c r="O15168" s="4"/>
      <c r="P15168" s="4"/>
      <c r="V15168" s="4"/>
      <c r="W15168" s="4"/>
      <c r="AG15168" s="9"/>
      <c r="AT15168" s="4"/>
      <c r="AU15168" s="4"/>
      <c r="BA15168" s="4"/>
      <c r="BB15168" s="4"/>
    </row>
    <row r="15169" spans="15:54" x14ac:dyDescent="0.4">
      <c r="O15169" s="4"/>
      <c r="P15169" s="4"/>
      <c r="V15169" s="4"/>
      <c r="W15169" s="4"/>
      <c r="AG15169" s="9"/>
      <c r="AT15169" s="4"/>
      <c r="AU15169" s="4"/>
      <c r="BA15169" s="4"/>
      <c r="BB15169" s="4"/>
    </row>
    <row r="15170" spans="15:54" x14ac:dyDescent="0.4">
      <c r="O15170" s="4"/>
      <c r="P15170" s="4"/>
      <c r="V15170" s="4"/>
      <c r="W15170" s="4"/>
      <c r="AG15170" s="9"/>
      <c r="AT15170" s="4"/>
      <c r="AU15170" s="4"/>
      <c r="BA15170" s="4"/>
      <c r="BB15170" s="4"/>
    </row>
    <row r="15171" spans="15:54" x14ac:dyDescent="0.4">
      <c r="O15171" s="4"/>
      <c r="P15171" s="4"/>
      <c r="V15171" s="4"/>
      <c r="W15171" s="4"/>
      <c r="AG15171" s="9"/>
      <c r="AT15171" s="4"/>
      <c r="AU15171" s="4"/>
      <c r="BA15171" s="4"/>
      <c r="BB15171" s="4"/>
    </row>
    <row r="15172" spans="15:54" x14ac:dyDescent="0.4">
      <c r="O15172" s="4"/>
      <c r="P15172" s="4"/>
      <c r="V15172" s="4"/>
      <c r="W15172" s="4"/>
      <c r="AG15172" s="9"/>
      <c r="AT15172" s="4"/>
      <c r="AU15172" s="4"/>
      <c r="BA15172" s="4"/>
      <c r="BB15172" s="4"/>
    </row>
    <row r="15173" spans="15:54" x14ac:dyDescent="0.4">
      <c r="O15173" s="4"/>
      <c r="P15173" s="4"/>
      <c r="V15173" s="4"/>
      <c r="W15173" s="4"/>
      <c r="AT15173" s="4"/>
      <c r="AU15173" s="4"/>
      <c r="BA15173" s="4"/>
      <c r="BB15173" s="4"/>
    </row>
    <row r="15174" spans="15:54" x14ac:dyDescent="0.4">
      <c r="O15174" s="4"/>
      <c r="P15174" s="4"/>
      <c r="V15174" s="4"/>
      <c r="W15174" s="4"/>
      <c r="AG15174" s="9"/>
      <c r="AT15174" s="4"/>
      <c r="AU15174" s="4"/>
      <c r="BA15174" s="4"/>
      <c r="BB15174" s="4"/>
    </row>
    <row r="15175" spans="15:54" x14ac:dyDescent="0.4">
      <c r="O15175" s="4"/>
      <c r="P15175" s="4"/>
      <c r="V15175" s="4"/>
      <c r="W15175" s="4"/>
      <c r="AG15175" s="9"/>
      <c r="AT15175" s="4"/>
      <c r="AU15175" s="4"/>
      <c r="BA15175" s="4"/>
      <c r="BB15175" s="4"/>
    </row>
    <row r="15176" spans="15:54" x14ac:dyDescent="0.4">
      <c r="O15176" s="4"/>
      <c r="P15176" s="4"/>
      <c r="V15176" s="4"/>
      <c r="W15176" s="4"/>
      <c r="AG15176" s="9"/>
      <c r="AT15176" s="4"/>
      <c r="AU15176" s="4"/>
      <c r="BA15176" s="4"/>
      <c r="BB15176" s="4"/>
    </row>
    <row r="15177" spans="15:54" x14ac:dyDescent="0.4">
      <c r="O15177" s="4"/>
      <c r="P15177" s="4"/>
      <c r="V15177" s="4"/>
      <c r="W15177" s="4"/>
      <c r="AG15177" s="9"/>
      <c r="AT15177" s="4"/>
      <c r="AU15177" s="4"/>
      <c r="BA15177" s="4"/>
      <c r="BB15177" s="4"/>
    </row>
    <row r="15178" spans="15:54" x14ac:dyDescent="0.4">
      <c r="O15178" s="4"/>
      <c r="P15178" s="4"/>
      <c r="V15178" s="4"/>
      <c r="W15178" s="4"/>
      <c r="AG15178" s="9"/>
      <c r="AT15178" s="4"/>
      <c r="AU15178" s="4"/>
      <c r="BA15178" s="4"/>
      <c r="BB15178" s="4"/>
    </row>
    <row r="15179" spans="15:54" x14ac:dyDescent="0.4">
      <c r="O15179" s="4"/>
      <c r="P15179" s="4"/>
      <c r="V15179" s="4"/>
      <c r="W15179" s="4"/>
      <c r="AG15179" s="9"/>
      <c r="AT15179" s="4"/>
      <c r="AU15179" s="4"/>
      <c r="BA15179" s="4"/>
      <c r="BB15179" s="4"/>
    </row>
    <row r="15180" spans="15:54" x14ac:dyDescent="0.4">
      <c r="O15180" s="4"/>
      <c r="P15180" s="4"/>
      <c r="V15180" s="4"/>
      <c r="W15180" s="4"/>
      <c r="AG15180" s="9"/>
      <c r="AT15180" s="4"/>
      <c r="AU15180" s="4"/>
      <c r="BA15180" s="4"/>
      <c r="BB15180" s="4"/>
    </row>
    <row r="15181" spans="15:54" x14ac:dyDescent="0.4">
      <c r="O15181" s="4"/>
      <c r="P15181" s="4"/>
      <c r="V15181" s="4"/>
      <c r="W15181" s="4"/>
      <c r="AG15181" s="9"/>
      <c r="AT15181" s="4"/>
      <c r="AU15181" s="4"/>
      <c r="BA15181" s="4"/>
      <c r="BB15181" s="4"/>
    </row>
    <row r="15182" spans="15:54" x14ac:dyDescent="0.4">
      <c r="O15182" s="4"/>
      <c r="P15182" s="4"/>
      <c r="V15182" s="4"/>
      <c r="W15182" s="4"/>
      <c r="AG15182" s="9"/>
      <c r="AT15182" s="4"/>
      <c r="AU15182" s="4"/>
      <c r="BA15182" s="4"/>
      <c r="BB15182" s="4"/>
    </row>
    <row r="15183" spans="15:54" x14ac:dyDescent="0.4">
      <c r="O15183" s="4"/>
      <c r="P15183" s="4"/>
      <c r="V15183" s="4"/>
      <c r="W15183" s="4"/>
      <c r="AG15183" s="9"/>
      <c r="AT15183" s="4"/>
      <c r="AU15183" s="4"/>
      <c r="BA15183" s="4"/>
      <c r="BB15183" s="4"/>
    </row>
    <row r="15184" spans="15:54" x14ac:dyDescent="0.4">
      <c r="O15184" s="4"/>
      <c r="P15184" s="4"/>
      <c r="V15184" s="4"/>
      <c r="W15184" s="4"/>
      <c r="AG15184" s="9"/>
      <c r="AT15184" s="4"/>
      <c r="AU15184" s="4"/>
      <c r="BA15184" s="4"/>
      <c r="BB15184" s="4"/>
    </row>
    <row r="15185" spans="15:54" x14ac:dyDescent="0.4">
      <c r="O15185" s="4"/>
      <c r="P15185" s="4"/>
      <c r="V15185" s="4"/>
      <c r="W15185" s="4"/>
      <c r="AG15185" s="9"/>
      <c r="AT15185" s="4"/>
      <c r="AU15185" s="4"/>
      <c r="BA15185" s="4"/>
      <c r="BB15185" s="4"/>
    </row>
    <row r="15186" spans="15:54" x14ac:dyDescent="0.4">
      <c r="O15186" s="4"/>
      <c r="P15186" s="4"/>
      <c r="V15186" s="4"/>
      <c r="W15186" s="4"/>
      <c r="AG15186" s="9"/>
      <c r="AT15186" s="4"/>
      <c r="AU15186" s="4"/>
      <c r="BA15186" s="4"/>
      <c r="BB15186" s="4"/>
    </row>
    <row r="15187" spans="15:54" x14ac:dyDescent="0.4">
      <c r="O15187" s="4"/>
      <c r="P15187" s="4"/>
      <c r="V15187" s="4"/>
      <c r="W15187" s="4"/>
      <c r="AG15187" s="9"/>
      <c r="AT15187" s="4"/>
      <c r="AU15187" s="4"/>
      <c r="BA15187" s="4"/>
      <c r="BB15187" s="4"/>
    </row>
    <row r="15188" spans="15:54" x14ac:dyDescent="0.4">
      <c r="O15188" s="4"/>
      <c r="P15188" s="4"/>
      <c r="V15188" s="4"/>
      <c r="W15188" s="4"/>
      <c r="AG15188" s="9"/>
      <c r="AT15188" s="4"/>
      <c r="AU15188" s="4"/>
      <c r="BA15188" s="4"/>
      <c r="BB15188" s="4"/>
    </row>
    <row r="15189" spans="15:54" x14ac:dyDescent="0.4">
      <c r="O15189" s="4"/>
      <c r="P15189" s="4"/>
      <c r="V15189" s="4"/>
      <c r="W15189" s="4"/>
      <c r="AG15189" s="9"/>
      <c r="AT15189" s="4"/>
      <c r="AU15189" s="4"/>
      <c r="BA15189" s="4"/>
      <c r="BB15189" s="4"/>
    </row>
    <row r="15190" spans="15:54" x14ac:dyDescent="0.4">
      <c r="O15190" s="4"/>
      <c r="P15190" s="4"/>
      <c r="V15190" s="4"/>
      <c r="W15190" s="4"/>
      <c r="AG15190" s="9"/>
      <c r="AT15190" s="4"/>
      <c r="AU15190" s="4"/>
      <c r="BA15190" s="4"/>
      <c r="BB15190" s="4"/>
    </row>
    <row r="15191" spans="15:54" x14ac:dyDescent="0.4">
      <c r="O15191" s="4"/>
      <c r="P15191" s="4"/>
      <c r="V15191" s="4"/>
      <c r="W15191" s="4"/>
      <c r="AG15191" s="9"/>
      <c r="AT15191" s="4"/>
      <c r="AU15191" s="4"/>
      <c r="BA15191" s="4"/>
      <c r="BB15191" s="4"/>
    </row>
    <row r="15192" spans="15:54" x14ac:dyDescent="0.4">
      <c r="O15192" s="4"/>
      <c r="P15192" s="4"/>
      <c r="V15192" s="4"/>
      <c r="W15192" s="4"/>
      <c r="AG15192" s="9"/>
      <c r="AT15192" s="4"/>
      <c r="AU15192" s="4"/>
      <c r="BA15192" s="4"/>
      <c r="BB15192" s="4"/>
    </row>
    <row r="15193" spans="15:54" x14ac:dyDescent="0.4">
      <c r="O15193" s="4"/>
      <c r="P15193" s="4"/>
      <c r="V15193" s="4"/>
      <c r="W15193" s="4"/>
      <c r="AT15193" s="4"/>
      <c r="AU15193" s="4"/>
      <c r="BA15193" s="4"/>
      <c r="BB15193" s="4"/>
    </row>
    <row r="15194" spans="15:54" x14ac:dyDescent="0.4">
      <c r="O15194" s="4"/>
      <c r="P15194" s="4"/>
      <c r="V15194" s="4"/>
      <c r="W15194" s="4"/>
      <c r="AG15194" s="9"/>
      <c r="AT15194" s="4"/>
      <c r="AU15194" s="4"/>
      <c r="BA15194" s="4"/>
      <c r="BB15194" s="4"/>
    </row>
    <row r="15195" spans="15:54" x14ac:dyDescent="0.4">
      <c r="O15195" s="4"/>
      <c r="P15195" s="4"/>
      <c r="V15195" s="4"/>
      <c r="W15195" s="4"/>
      <c r="AG15195" s="9"/>
      <c r="AT15195" s="4"/>
      <c r="AU15195" s="4"/>
      <c r="BA15195" s="4"/>
      <c r="BB15195" s="4"/>
    </row>
    <row r="15196" spans="15:54" x14ac:dyDescent="0.4">
      <c r="O15196" s="4"/>
      <c r="P15196" s="4"/>
      <c r="V15196" s="4"/>
      <c r="W15196" s="4"/>
      <c r="AG15196" s="9"/>
      <c r="AT15196" s="4"/>
      <c r="AU15196" s="4"/>
      <c r="BA15196" s="4"/>
      <c r="BB15196" s="4"/>
    </row>
    <row r="15197" spans="15:54" x14ac:dyDescent="0.4">
      <c r="O15197" s="4"/>
      <c r="P15197" s="4"/>
      <c r="V15197" s="4"/>
      <c r="W15197" s="4"/>
      <c r="AG15197" s="9"/>
      <c r="AT15197" s="4"/>
      <c r="AU15197" s="4"/>
      <c r="BA15197" s="4"/>
      <c r="BB15197" s="4"/>
    </row>
    <row r="15198" spans="15:54" x14ac:dyDescent="0.4">
      <c r="O15198" s="4"/>
      <c r="P15198" s="4"/>
      <c r="V15198" s="4"/>
      <c r="W15198" s="4"/>
      <c r="AG15198" s="9"/>
      <c r="AT15198" s="4"/>
      <c r="AU15198" s="4"/>
      <c r="BA15198" s="4"/>
      <c r="BB15198" s="4"/>
    </row>
    <row r="15199" spans="15:54" x14ac:dyDescent="0.4">
      <c r="O15199" s="4"/>
      <c r="P15199" s="4"/>
      <c r="V15199" s="4"/>
      <c r="W15199" s="4"/>
      <c r="AG15199" s="9"/>
      <c r="AT15199" s="4"/>
      <c r="AU15199" s="4"/>
      <c r="BA15199" s="4"/>
      <c r="BB15199" s="4"/>
    </row>
    <row r="15200" spans="15:54" x14ac:dyDescent="0.4">
      <c r="O15200" s="4"/>
      <c r="P15200" s="4"/>
      <c r="V15200" s="4"/>
      <c r="W15200" s="4"/>
      <c r="AG15200" s="9"/>
      <c r="AT15200" s="4"/>
      <c r="AU15200" s="4"/>
      <c r="BA15200" s="4"/>
      <c r="BB15200" s="4"/>
    </row>
    <row r="15201" spans="15:54" x14ac:dyDescent="0.4">
      <c r="O15201" s="4"/>
      <c r="P15201" s="4"/>
      <c r="V15201" s="4"/>
      <c r="W15201" s="4"/>
      <c r="AG15201" s="9"/>
      <c r="AT15201" s="4"/>
      <c r="AU15201" s="4"/>
      <c r="BA15201" s="4"/>
      <c r="BB15201" s="4"/>
    </row>
    <row r="15202" spans="15:54" x14ac:dyDescent="0.4">
      <c r="O15202" s="4"/>
      <c r="P15202" s="4"/>
      <c r="V15202" s="4"/>
      <c r="W15202" s="4"/>
      <c r="AG15202" s="9"/>
      <c r="AT15202" s="4"/>
      <c r="AU15202" s="4"/>
      <c r="BA15202" s="4"/>
      <c r="BB15202" s="4"/>
    </row>
    <row r="15203" spans="15:54" x14ac:dyDescent="0.4">
      <c r="O15203" s="4"/>
      <c r="P15203" s="4"/>
      <c r="V15203" s="4"/>
      <c r="W15203" s="4"/>
      <c r="AG15203" s="9"/>
      <c r="AT15203" s="4"/>
      <c r="AU15203" s="4"/>
      <c r="BA15203" s="4"/>
      <c r="BB15203" s="4"/>
    </row>
    <row r="15204" spans="15:54" x14ac:dyDescent="0.4">
      <c r="O15204" s="4"/>
      <c r="P15204" s="4"/>
      <c r="V15204" s="4"/>
      <c r="W15204" s="4"/>
      <c r="AG15204" s="9"/>
      <c r="AT15204" s="4"/>
      <c r="AU15204" s="4"/>
      <c r="BA15204" s="4"/>
      <c r="BB15204" s="4"/>
    </row>
    <row r="15205" spans="15:54" x14ac:dyDescent="0.4">
      <c r="O15205" s="4"/>
      <c r="P15205" s="4"/>
      <c r="V15205" s="4"/>
      <c r="W15205" s="4"/>
      <c r="AG15205" s="9"/>
      <c r="AT15205" s="4"/>
      <c r="AU15205" s="4"/>
      <c r="BA15205" s="4"/>
      <c r="BB15205" s="4"/>
    </row>
    <row r="15206" spans="15:54" x14ac:dyDescent="0.4">
      <c r="O15206" s="4"/>
      <c r="P15206" s="4"/>
      <c r="V15206" s="4"/>
      <c r="W15206" s="4"/>
      <c r="AG15206" s="9"/>
      <c r="AT15206" s="4"/>
      <c r="AU15206" s="4"/>
      <c r="BA15206" s="4"/>
      <c r="BB15206" s="4"/>
    </row>
    <row r="15207" spans="15:54" x14ac:dyDescent="0.4">
      <c r="O15207" s="4"/>
      <c r="P15207" s="4"/>
      <c r="V15207" s="4"/>
      <c r="W15207" s="4"/>
      <c r="AG15207" s="9"/>
      <c r="AT15207" s="4"/>
      <c r="AU15207" s="4"/>
      <c r="BA15207" s="4"/>
      <c r="BB15207" s="4"/>
    </row>
    <row r="15208" spans="15:54" x14ac:dyDescent="0.4">
      <c r="O15208" s="4"/>
      <c r="P15208" s="4"/>
      <c r="V15208" s="4"/>
      <c r="W15208" s="4"/>
      <c r="AG15208" s="9"/>
      <c r="AT15208" s="4"/>
      <c r="AU15208" s="4"/>
      <c r="BA15208" s="4"/>
      <c r="BB15208" s="4"/>
    </row>
    <row r="15209" spans="15:54" x14ac:dyDescent="0.4">
      <c r="O15209" s="4"/>
      <c r="P15209" s="4"/>
      <c r="V15209" s="4"/>
      <c r="W15209" s="4"/>
      <c r="AG15209" s="9"/>
      <c r="AT15209" s="4"/>
      <c r="AU15209" s="4"/>
      <c r="BA15209" s="4"/>
      <c r="BB15209" s="4"/>
    </row>
    <row r="15210" spans="15:54" x14ac:dyDescent="0.4">
      <c r="O15210" s="4"/>
      <c r="P15210" s="4"/>
      <c r="V15210" s="4"/>
      <c r="W15210" s="4"/>
      <c r="AG15210" s="9"/>
      <c r="AT15210" s="4"/>
      <c r="AU15210" s="4"/>
      <c r="BA15210" s="4"/>
      <c r="BB15210" s="4"/>
    </row>
    <row r="15211" spans="15:54" x14ac:dyDescent="0.4">
      <c r="O15211" s="4"/>
      <c r="P15211" s="4"/>
      <c r="V15211" s="4"/>
      <c r="W15211" s="4"/>
      <c r="AG15211" s="9"/>
      <c r="AT15211" s="4"/>
      <c r="AU15211" s="4"/>
      <c r="BA15211" s="4"/>
      <c r="BB15211" s="4"/>
    </row>
    <row r="15212" spans="15:54" x14ac:dyDescent="0.4">
      <c r="O15212" s="4"/>
      <c r="P15212" s="4"/>
      <c r="V15212" s="4"/>
      <c r="W15212" s="4"/>
      <c r="AG15212" s="9"/>
      <c r="AT15212" s="4"/>
      <c r="AU15212" s="4"/>
      <c r="BA15212" s="4"/>
      <c r="BB15212" s="4"/>
    </row>
    <row r="15213" spans="15:54" x14ac:dyDescent="0.4">
      <c r="O15213" s="4"/>
      <c r="P15213" s="4"/>
      <c r="V15213" s="4"/>
      <c r="W15213" s="4"/>
      <c r="AG15213" s="9"/>
      <c r="AT15213" s="4"/>
      <c r="AU15213" s="4"/>
      <c r="BA15213" s="4"/>
      <c r="BB15213" s="4"/>
    </row>
    <row r="15214" spans="15:54" x14ac:dyDescent="0.4">
      <c r="O15214" s="4"/>
      <c r="P15214" s="4"/>
      <c r="V15214" s="4"/>
      <c r="W15214" s="4"/>
      <c r="AG15214" s="9"/>
      <c r="AT15214" s="4"/>
      <c r="AU15214" s="4"/>
      <c r="BA15214" s="4"/>
      <c r="BB15214" s="4"/>
    </row>
    <row r="15215" spans="15:54" x14ac:dyDescent="0.4">
      <c r="O15215" s="4"/>
      <c r="P15215" s="4"/>
      <c r="V15215" s="4"/>
      <c r="W15215" s="4"/>
      <c r="AG15215" s="9"/>
      <c r="AT15215" s="4"/>
      <c r="AU15215" s="4"/>
      <c r="BA15215" s="4"/>
      <c r="BB15215" s="4"/>
    </row>
    <row r="15216" spans="15:54" x14ac:dyDescent="0.4">
      <c r="O15216" s="4"/>
      <c r="P15216" s="4"/>
      <c r="V15216" s="4"/>
      <c r="W15216" s="4"/>
      <c r="AG15216" s="9"/>
      <c r="AT15216" s="4"/>
      <c r="AU15216" s="4"/>
      <c r="BA15216" s="4"/>
      <c r="BB15216" s="4"/>
    </row>
    <row r="15217" spans="15:54" x14ac:dyDescent="0.4">
      <c r="O15217" s="4"/>
      <c r="P15217" s="4"/>
      <c r="V15217" s="4"/>
      <c r="W15217" s="4"/>
      <c r="AG15217" s="9"/>
      <c r="AT15217" s="4"/>
      <c r="AU15217" s="4"/>
      <c r="BA15217" s="4"/>
      <c r="BB15217" s="4"/>
    </row>
    <row r="15218" spans="15:54" x14ac:dyDescent="0.4">
      <c r="O15218" s="4"/>
      <c r="P15218" s="4"/>
      <c r="V15218" s="4"/>
      <c r="W15218" s="4"/>
      <c r="AG15218" s="9"/>
      <c r="AT15218" s="4"/>
      <c r="AU15218" s="4"/>
      <c r="BA15218" s="4"/>
      <c r="BB15218" s="4"/>
    </row>
    <row r="15219" spans="15:54" x14ac:dyDescent="0.4">
      <c r="O15219" s="4"/>
      <c r="P15219" s="4"/>
      <c r="V15219" s="4"/>
      <c r="W15219" s="4"/>
      <c r="AG15219" s="9"/>
      <c r="AT15219" s="4"/>
      <c r="AU15219" s="4"/>
      <c r="BA15219" s="4"/>
      <c r="BB15219" s="4"/>
    </row>
    <row r="15220" spans="15:54" x14ac:dyDescent="0.4">
      <c r="O15220" s="4"/>
      <c r="P15220" s="4"/>
      <c r="V15220" s="4"/>
      <c r="W15220" s="4"/>
      <c r="AG15220" s="9"/>
      <c r="AT15220" s="4"/>
      <c r="AU15220" s="4"/>
      <c r="BA15220" s="4"/>
      <c r="BB15220" s="4"/>
    </row>
    <row r="15221" spans="15:54" x14ac:dyDescent="0.4">
      <c r="O15221" s="4"/>
      <c r="P15221" s="4"/>
      <c r="V15221" s="4"/>
      <c r="W15221" s="4"/>
      <c r="AG15221" s="9"/>
      <c r="AT15221" s="4"/>
      <c r="AU15221" s="4"/>
      <c r="BA15221" s="4"/>
      <c r="BB15221" s="4"/>
    </row>
    <row r="15222" spans="15:54" x14ac:dyDescent="0.4">
      <c r="O15222" s="4"/>
      <c r="P15222" s="4"/>
      <c r="V15222" s="4"/>
      <c r="W15222" s="4"/>
      <c r="AG15222" s="9"/>
      <c r="AT15222" s="4"/>
      <c r="AU15222" s="4"/>
      <c r="BA15222" s="4"/>
      <c r="BB15222" s="4"/>
    </row>
    <row r="15223" spans="15:54" x14ac:dyDescent="0.4">
      <c r="O15223" s="4"/>
      <c r="P15223" s="4"/>
      <c r="V15223" s="4"/>
      <c r="W15223" s="4"/>
      <c r="AG15223" s="9"/>
      <c r="AT15223" s="4"/>
      <c r="AU15223" s="4"/>
      <c r="BA15223" s="4"/>
      <c r="BB15223" s="4"/>
    </row>
    <row r="15224" spans="15:54" x14ac:dyDescent="0.4">
      <c r="O15224" s="4"/>
      <c r="P15224" s="4"/>
      <c r="V15224" s="4"/>
      <c r="W15224" s="4"/>
      <c r="AG15224" s="9"/>
      <c r="AT15224" s="4"/>
      <c r="AU15224" s="4"/>
      <c r="BA15224" s="4"/>
      <c r="BB15224" s="4"/>
    </row>
    <row r="15225" spans="15:54" x14ac:dyDescent="0.4">
      <c r="O15225" s="4"/>
      <c r="P15225" s="4"/>
      <c r="V15225" s="4"/>
      <c r="W15225" s="4"/>
      <c r="AG15225" s="9"/>
      <c r="AT15225" s="4"/>
      <c r="AU15225" s="4"/>
      <c r="BA15225" s="4"/>
      <c r="BB15225" s="4"/>
    </row>
    <row r="15226" spans="15:54" x14ac:dyDescent="0.4">
      <c r="O15226" s="4"/>
      <c r="P15226" s="4"/>
      <c r="V15226" s="4"/>
      <c r="W15226" s="4"/>
      <c r="AG15226" s="9"/>
      <c r="AT15226" s="4"/>
      <c r="AU15226" s="4"/>
      <c r="BA15226" s="4"/>
      <c r="BB15226" s="4"/>
    </row>
    <row r="15227" spans="15:54" x14ac:dyDescent="0.4">
      <c r="O15227" s="4"/>
      <c r="P15227" s="4"/>
      <c r="V15227" s="4"/>
      <c r="W15227" s="4"/>
      <c r="AG15227" s="9"/>
      <c r="AT15227" s="4"/>
      <c r="AU15227" s="4"/>
      <c r="BA15227" s="4"/>
      <c r="BB15227" s="4"/>
    </row>
    <row r="15228" spans="15:54" x14ac:dyDescent="0.4">
      <c r="O15228" s="4"/>
      <c r="P15228" s="4"/>
      <c r="V15228" s="4"/>
      <c r="W15228" s="4"/>
      <c r="AG15228" s="9"/>
      <c r="AT15228" s="4"/>
      <c r="AU15228" s="4"/>
      <c r="BA15228" s="4"/>
      <c r="BB15228" s="4"/>
    </row>
    <row r="15229" spans="15:54" x14ac:dyDescent="0.4">
      <c r="O15229" s="4"/>
      <c r="P15229" s="4"/>
      <c r="V15229" s="4"/>
      <c r="W15229" s="4"/>
      <c r="AG15229" s="9"/>
      <c r="AT15229" s="4"/>
      <c r="AU15229" s="4"/>
      <c r="BA15229" s="4"/>
      <c r="BB15229" s="4"/>
    </row>
    <row r="15230" spans="15:54" x14ac:dyDescent="0.4">
      <c r="O15230" s="4"/>
      <c r="P15230" s="4"/>
      <c r="V15230" s="4"/>
      <c r="W15230" s="4"/>
      <c r="AG15230" s="9"/>
      <c r="AT15230" s="4"/>
      <c r="AU15230" s="4"/>
      <c r="BA15230" s="4"/>
      <c r="BB15230" s="4"/>
    </row>
    <row r="15231" spans="15:54" x14ac:dyDescent="0.4">
      <c r="O15231" s="4"/>
      <c r="P15231" s="4"/>
      <c r="V15231" s="4"/>
      <c r="W15231" s="4"/>
      <c r="AG15231" s="9"/>
      <c r="AT15231" s="4"/>
      <c r="AU15231" s="4"/>
      <c r="BA15231" s="4"/>
      <c r="BB15231" s="4"/>
    </row>
    <row r="15232" spans="15:54" x14ac:dyDescent="0.4">
      <c r="O15232" s="4"/>
      <c r="P15232" s="4"/>
      <c r="V15232" s="4"/>
      <c r="W15232" s="4"/>
      <c r="AG15232" s="9"/>
      <c r="AT15232" s="4"/>
      <c r="AU15232" s="4"/>
      <c r="BA15232" s="4"/>
      <c r="BB15232" s="4"/>
    </row>
    <row r="15233" spans="15:54" x14ac:dyDescent="0.4">
      <c r="O15233" s="4"/>
      <c r="P15233" s="4"/>
      <c r="V15233" s="4"/>
      <c r="W15233" s="4"/>
      <c r="AG15233" s="9"/>
      <c r="AT15233" s="4"/>
      <c r="AU15233" s="4"/>
      <c r="BA15233" s="4"/>
      <c r="BB15233" s="4"/>
    </row>
    <row r="15234" spans="15:54" x14ac:dyDescent="0.4">
      <c r="O15234" s="4"/>
      <c r="P15234" s="4"/>
      <c r="V15234" s="4"/>
      <c r="W15234" s="4"/>
      <c r="AG15234" s="9"/>
      <c r="AT15234" s="4"/>
      <c r="AU15234" s="4"/>
      <c r="BA15234" s="4"/>
      <c r="BB15234" s="4"/>
    </row>
    <row r="15235" spans="15:54" x14ac:dyDescent="0.4">
      <c r="O15235" s="4"/>
      <c r="P15235" s="4"/>
      <c r="V15235" s="4"/>
      <c r="W15235" s="4"/>
      <c r="AG15235" s="9"/>
      <c r="AT15235" s="4"/>
      <c r="AU15235" s="4"/>
      <c r="BA15235" s="4"/>
      <c r="BB15235" s="4"/>
    </row>
    <row r="15236" spans="15:54" x14ac:dyDescent="0.4">
      <c r="O15236" s="4"/>
      <c r="P15236" s="4"/>
      <c r="V15236" s="4"/>
      <c r="W15236" s="4"/>
      <c r="AG15236" s="9"/>
      <c r="AT15236" s="4"/>
      <c r="AU15236" s="4"/>
      <c r="BA15236" s="4"/>
      <c r="BB15236" s="4"/>
    </row>
    <row r="15237" spans="15:54" x14ac:dyDescent="0.4">
      <c r="O15237" s="4"/>
      <c r="P15237" s="4"/>
      <c r="V15237" s="4"/>
      <c r="W15237" s="4"/>
      <c r="AG15237" s="9"/>
      <c r="AT15237" s="4"/>
      <c r="AU15237" s="4"/>
      <c r="BA15237" s="4"/>
      <c r="BB15237" s="4"/>
    </row>
    <row r="15238" spans="15:54" x14ac:dyDescent="0.4">
      <c r="O15238" s="4"/>
      <c r="P15238" s="4"/>
      <c r="V15238" s="4"/>
      <c r="W15238" s="4"/>
      <c r="AG15238" s="9"/>
      <c r="AT15238" s="4"/>
      <c r="AU15238" s="4"/>
      <c r="BA15238" s="4"/>
      <c r="BB15238" s="4"/>
    </row>
    <row r="15239" spans="15:54" x14ac:dyDescent="0.4">
      <c r="O15239" s="4"/>
      <c r="P15239" s="4"/>
      <c r="V15239" s="4"/>
      <c r="W15239" s="4"/>
      <c r="AG15239" s="9"/>
      <c r="AT15239" s="4"/>
      <c r="AU15239" s="4"/>
      <c r="BA15239" s="4"/>
      <c r="BB15239" s="4"/>
    </row>
    <row r="15240" spans="15:54" x14ac:dyDescent="0.4">
      <c r="O15240" s="4"/>
      <c r="P15240" s="4"/>
      <c r="V15240" s="4"/>
      <c r="W15240" s="4"/>
      <c r="AG15240" s="9"/>
      <c r="AT15240" s="4"/>
      <c r="AU15240" s="4"/>
      <c r="BA15240" s="4"/>
      <c r="BB15240" s="4"/>
    </row>
    <row r="15241" spans="15:54" x14ac:dyDescent="0.4">
      <c r="O15241" s="4"/>
      <c r="P15241" s="4"/>
      <c r="V15241" s="4"/>
      <c r="W15241" s="4"/>
      <c r="AG15241" s="9"/>
      <c r="AT15241" s="4"/>
      <c r="AU15241" s="4"/>
      <c r="BA15241" s="4"/>
      <c r="BB15241" s="4"/>
    </row>
    <row r="15242" spans="15:54" x14ac:dyDescent="0.4">
      <c r="O15242" s="4"/>
      <c r="P15242" s="4"/>
      <c r="V15242" s="4"/>
      <c r="W15242" s="4"/>
      <c r="AG15242" s="9"/>
      <c r="AT15242" s="4"/>
      <c r="AU15242" s="4"/>
      <c r="BA15242" s="4"/>
      <c r="BB15242" s="4"/>
    </row>
    <row r="15243" spans="15:54" x14ac:dyDescent="0.4">
      <c r="O15243" s="4"/>
      <c r="P15243" s="4"/>
      <c r="V15243" s="4"/>
      <c r="W15243" s="4"/>
      <c r="AG15243" s="9"/>
      <c r="AT15243" s="4"/>
      <c r="AU15243" s="4"/>
      <c r="BA15243" s="4"/>
      <c r="BB15243" s="4"/>
    </row>
    <row r="15244" spans="15:54" x14ac:dyDescent="0.4">
      <c r="O15244" s="4"/>
      <c r="P15244" s="4"/>
      <c r="V15244" s="4"/>
      <c r="W15244" s="4"/>
      <c r="AG15244" s="9"/>
      <c r="AT15244" s="4"/>
      <c r="AU15244" s="4"/>
      <c r="BA15244" s="4"/>
      <c r="BB15244" s="4"/>
    </row>
    <row r="15245" spans="15:54" x14ac:dyDescent="0.4">
      <c r="O15245" s="4"/>
      <c r="P15245" s="4"/>
      <c r="V15245" s="4"/>
      <c r="W15245" s="4"/>
      <c r="AG15245" s="9"/>
      <c r="AT15245" s="4"/>
      <c r="AU15245" s="4"/>
      <c r="BA15245" s="4"/>
      <c r="BB15245" s="4"/>
    </row>
    <row r="15246" spans="15:54" x14ac:dyDescent="0.4">
      <c r="O15246" s="4"/>
      <c r="P15246" s="4"/>
      <c r="V15246" s="4"/>
      <c r="W15246" s="4"/>
      <c r="AG15246" s="9"/>
      <c r="AT15246" s="4"/>
      <c r="AU15246" s="4"/>
      <c r="BA15246" s="4"/>
      <c r="BB15246" s="4"/>
    </row>
    <row r="15247" spans="15:54" x14ac:dyDescent="0.4">
      <c r="O15247" s="4"/>
      <c r="P15247" s="4"/>
      <c r="V15247" s="4"/>
      <c r="W15247" s="4"/>
      <c r="AG15247" s="9"/>
      <c r="AT15247" s="4"/>
      <c r="AU15247" s="4"/>
      <c r="BA15247" s="4"/>
      <c r="BB15247" s="4"/>
    </row>
    <row r="15248" spans="15:54" x14ac:dyDescent="0.4">
      <c r="O15248" s="4"/>
      <c r="P15248" s="4"/>
      <c r="V15248" s="4"/>
      <c r="W15248" s="4"/>
      <c r="AG15248" s="9"/>
      <c r="AT15248" s="4"/>
      <c r="AU15248" s="4"/>
      <c r="BA15248" s="4"/>
      <c r="BB15248" s="4"/>
    </row>
    <row r="15249" spans="15:54" x14ac:dyDescent="0.4">
      <c r="O15249" s="4"/>
      <c r="P15249" s="4"/>
      <c r="V15249" s="4"/>
      <c r="W15249" s="4"/>
      <c r="AG15249" s="9"/>
      <c r="AT15249" s="4"/>
      <c r="AU15249" s="4"/>
      <c r="BA15249" s="4"/>
      <c r="BB15249" s="4"/>
    </row>
    <row r="15250" spans="15:54" x14ac:dyDescent="0.4">
      <c r="O15250" s="4"/>
      <c r="P15250" s="4"/>
      <c r="V15250" s="4"/>
      <c r="W15250" s="4"/>
      <c r="AG15250" s="9"/>
      <c r="AT15250" s="4"/>
      <c r="AU15250" s="4"/>
      <c r="BA15250" s="4"/>
      <c r="BB15250" s="4"/>
    </row>
    <row r="15251" spans="15:54" x14ac:dyDescent="0.4">
      <c r="O15251" s="4"/>
      <c r="P15251" s="4"/>
      <c r="V15251" s="4"/>
      <c r="W15251" s="4"/>
      <c r="AG15251" s="9"/>
      <c r="AT15251" s="4"/>
      <c r="AU15251" s="4"/>
      <c r="BA15251" s="4"/>
      <c r="BB15251" s="4"/>
    </row>
    <row r="15252" spans="15:54" x14ac:dyDescent="0.4">
      <c r="O15252" s="4"/>
      <c r="P15252" s="4"/>
      <c r="V15252" s="4"/>
      <c r="W15252" s="4"/>
      <c r="AG15252" s="9"/>
      <c r="AT15252" s="4"/>
      <c r="AU15252" s="4"/>
      <c r="BA15252" s="4"/>
      <c r="BB15252" s="4"/>
    </row>
    <row r="15253" spans="15:54" x14ac:dyDescent="0.4">
      <c r="O15253" s="4"/>
      <c r="P15253" s="4"/>
      <c r="V15253" s="4"/>
      <c r="W15253" s="4"/>
      <c r="AG15253" s="9"/>
      <c r="AT15253" s="4"/>
      <c r="AU15253" s="4"/>
      <c r="BA15253" s="4"/>
      <c r="BB15253" s="4"/>
    </row>
    <row r="15254" spans="15:54" x14ac:dyDescent="0.4">
      <c r="O15254" s="4"/>
      <c r="P15254" s="4"/>
      <c r="V15254" s="4"/>
      <c r="W15254" s="4"/>
      <c r="AT15254" s="4"/>
      <c r="AU15254" s="4"/>
      <c r="BA15254" s="4"/>
      <c r="BB15254" s="4"/>
    </row>
    <row r="15255" spans="15:54" x14ac:dyDescent="0.4">
      <c r="O15255" s="4"/>
      <c r="P15255" s="4"/>
      <c r="V15255" s="4"/>
      <c r="W15255" s="4"/>
      <c r="AG15255" s="9"/>
      <c r="AT15255" s="4"/>
      <c r="AU15255" s="4"/>
      <c r="BA15255" s="4"/>
      <c r="BB15255" s="4"/>
    </row>
    <row r="15256" spans="15:54" x14ac:dyDescent="0.4">
      <c r="O15256" s="4"/>
      <c r="P15256" s="4"/>
      <c r="V15256" s="4"/>
      <c r="W15256" s="4"/>
      <c r="AG15256" s="9"/>
      <c r="AT15256" s="4"/>
      <c r="AU15256" s="4"/>
      <c r="BA15256" s="4"/>
      <c r="BB15256" s="4"/>
    </row>
    <row r="15257" spans="15:54" x14ac:dyDescent="0.4">
      <c r="O15257" s="4"/>
      <c r="P15257" s="4"/>
      <c r="V15257" s="4"/>
      <c r="W15257" s="4"/>
      <c r="AG15257" s="9"/>
      <c r="AT15257" s="4"/>
      <c r="AU15257" s="4"/>
      <c r="BA15257" s="4"/>
      <c r="BB15257" s="4"/>
    </row>
    <row r="15258" spans="15:54" x14ac:dyDescent="0.4">
      <c r="O15258" s="4"/>
      <c r="P15258" s="4"/>
      <c r="V15258" s="4"/>
      <c r="W15258" s="4"/>
      <c r="AG15258" s="9"/>
      <c r="AT15258" s="4"/>
      <c r="AU15258" s="4"/>
      <c r="BA15258" s="4"/>
      <c r="BB15258" s="4"/>
    </row>
    <row r="15259" spans="15:54" x14ac:dyDescent="0.4">
      <c r="O15259" s="4"/>
      <c r="P15259" s="4"/>
      <c r="V15259" s="4"/>
      <c r="W15259" s="4"/>
      <c r="AG15259" s="9"/>
      <c r="AT15259" s="4"/>
      <c r="AU15259" s="4"/>
      <c r="BA15259" s="4"/>
      <c r="BB15259" s="4"/>
    </row>
    <row r="15260" spans="15:54" x14ac:dyDescent="0.4">
      <c r="O15260" s="4"/>
      <c r="P15260" s="4"/>
      <c r="V15260" s="4"/>
      <c r="W15260" s="4"/>
      <c r="AG15260" s="9"/>
      <c r="AT15260" s="4"/>
      <c r="AU15260" s="4"/>
      <c r="BA15260" s="4"/>
      <c r="BB15260" s="4"/>
    </row>
    <row r="15261" spans="15:54" x14ac:dyDescent="0.4">
      <c r="O15261" s="4"/>
      <c r="P15261" s="4"/>
      <c r="V15261" s="4"/>
      <c r="W15261" s="4"/>
      <c r="AG15261" s="9"/>
      <c r="AT15261" s="4"/>
      <c r="AU15261" s="4"/>
      <c r="BA15261" s="4"/>
      <c r="BB15261" s="4"/>
    </row>
    <row r="15262" spans="15:54" x14ac:dyDescent="0.4">
      <c r="O15262" s="4"/>
      <c r="P15262" s="4"/>
      <c r="V15262" s="4"/>
      <c r="W15262" s="4"/>
      <c r="AG15262" s="9"/>
      <c r="AT15262" s="4"/>
      <c r="AU15262" s="4"/>
      <c r="BA15262" s="4"/>
      <c r="BB15262" s="4"/>
    </row>
    <row r="15263" spans="15:54" x14ac:dyDescent="0.4">
      <c r="O15263" s="4"/>
      <c r="P15263" s="4"/>
      <c r="V15263" s="4"/>
      <c r="W15263" s="4"/>
      <c r="AG15263" s="9"/>
      <c r="AT15263" s="4"/>
      <c r="AU15263" s="4"/>
      <c r="BA15263" s="4"/>
      <c r="BB15263" s="4"/>
    </row>
    <row r="15264" spans="15:54" x14ac:dyDescent="0.4">
      <c r="O15264" s="4"/>
      <c r="P15264" s="4"/>
      <c r="V15264" s="4"/>
      <c r="W15264" s="4"/>
      <c r="AG15264" s="9"/>
      <c r="AT15264" s="4"/>
      <c r="AU15264" s="4"/>
      <c r="BA15264" s="4"/>
      <c r="BB15264" s="4"/>
    </row>
    <row r="15265" spans="15:54" x14ac:dyDescent="0.4">
      <c r="O15265" s="4"/>
      <c r="P15265" s="4"/>
      <c r="V15265" s="4"/>
      <c r="W15265" s="4"/>
      <c r="AG15265" s="9"/>
      <c r="AT15265" s="4"/>
      <c r="AU15265" s="4"/>
      <c r="BA15265" s="4"/>
      <c r="BB15265" s="4"/>
    </row>
    <row r="15266" spans="15:54" x14ac:dyDescent="0.4">
      <c r="O15266" s="4"/>
      <c r="P15266" s="4"/>
      <c r="V15266" s="4"/>
      <c r="W15266" s="4"/>
      <c r="AG15266" s="9"/>
      <c r="AT15266" s="4"/>
      <c r="AU15266" s="4"/>
      <c r="BA15266" s="4"/>
      <c r="BB15266" s="4"/>
    </row>
    <row r="15267" spans="15:54" x14ac:dyDescent="0.4">
      <c r="O15267" s="4"/>
      <c r="P15267" s="4"/>
      <c r="V15267" s="4"/>
      <c r="W15267" s="4"/>
      <c r="AG15267" s="9"/>
      <c r="AT15267" s="4"/>
      <c r="AU15267" s="4"/>
      <c r="BA15267" s="4"/>
      <c r="BB15267" s="4"/>
    </row>
    <row r="15268" spans="15:54" x14ac:dyDescent="0.4">
      <c r="O15268" s="4"/>
      <c r="P15268" s="4"/>
      <c r="V15268" s="4"/>
      <c r="W15268" s="4"/>
      <c r="AG15268" s="9"/>
      <c r="AT15268" s="4"/>
      <c r="AU15268" s="4"/>
      <c r="BA15268" s="4"/>
      <c r="BB15268" s="4"/>
    </row>
    <row r="15269" spans="15:54" x14ac:dyDescent="0.4">
      <c r="O15269" s="4"/>
      <c r="P15269" s="4"/>
      <c r="V15269" s="4"/>
      <c r="W15269" s="4"/>
      <c r="AG15269" s="9"/>
      <c r="AT15269" s="4"/>
      <c r="AU15269" s="4"/>
      <c r="BA15269" s="4"/>
      <c r="BB15269" s="4"/>
    </row>
    <row r="15270" spans="15:54" x14ac:dyDescent="0.4">
      <c r="O15270" s="4"/>
      <c r="P15270" s="4"/>
      <c r="V15270" s="4"/>
      <c r="W15270" s="4"/>
      <c r="AG15270" s="9"/>
      <c r="AT15270" s="4"/>
      <c r="AU15270" s="4"/>
      <c r="BA15270" s="4"/>
      <c r="BB15270" s="4"/>
    </row>
    <row r="15271" spans="15:54" x14ac:dyDescent="0.4">
      <c r="O15271" s="4"/>
      <c r="P15271" s="4"/>
      <c r="V15271" s="4"/>
      <c r="W15271" s="4"/>
      <c r="AG15271" s="9"/>
      <c r="AT15271" s="4"/>
      <c r="AU15271" s="4"/>
      <c r="BA15271" s="4"/>
      <c r="BB15271" s="4"/>
    </row>
    <row r="15272" spans="15:54" x14ac:dyDescent="0.4">
      <c r="O15272" s="4"/>
      <c r="P15272" s="4"/>
      <c r="V15272" s="4"/>
      <c r="W15272" s="4"/>
      <c r="AG15272" s="9"/>
      <c r="AT15272" s="4"/>
      <c r="AU15272" s="4"/>
      <c r="BA15272" s="4"/>
      <c r="BB15272" s="4"/>
    </row>
    <row r="15273" spans="15:54" x14ac:dyDescent="0.4">
      <c r="O15273" s="4"/>
      <c r="P15273" s="4"/>
      <c r="V15273" s="4"/>
      <c r="W15273" s="4"/>
      <c r="AG15273" s="9"/>
      <c r="AT15273" s="4"/>
      <c r="AU15273" s="4"/>
      <c r="BA15273" s="4"/>
      <c r="BB15273" s="4"/>
    </row>
    <row r="15274" spans="15:54" x14ac:dyDescent="0.4">
      <c r="O15274" s="4"/>
      <c r="P15274" s="4"/>
      <c r="V15274" s="4"/>
      <c r="W15274" s="4"/>
      <c r="AT15274" s="4"/>
      <c r="AU15274" s="4"/>
      <c r="BA15274" s="4"/>
      <c r="BB15274" s="4"/>
    </row>
    <row r="15275" spans="15:54" x14ac:dyDescent="0.4">
      <c r="O15275" s="4"/>
      <c r="P15275" s="4"/>
      <c r="V15275" s="4"/>
      <c r="W15275" s="4"/>
      <c r="AG15275" s="9"/>
      <c r="AT15275" s="4"/>
      <c r="AU15275" s="4"/>
      <c r="BA15275" s="4"/>
      <c r="BB15275" s="4"/>
    </row>
    <row r="15276" spans="15:54" x14ac:dyDescent="0.4">
      <c r="O15276" s="4"/>
      <c r="P15276" s="4"/>
      <c r="V15276" s="4"/>
      <c r="W15276" s="4"/>
      <c r="AG15276" s="9"/>
      <c r="AT15276" s="4"/>
      <c r="AU15276" s="4"/>
      <c r="BA15276" s="4"/>
      <c r="BB15276" s="4"/>
    </row>
    <row r="15277" spans="15:54" x14ac:dyDescent="0.4">
      <c r="O15277" s="4"/>
      <c r="P15277" s="4"/>
      <c r="V15277" s="4"/>
      <c r="W15277" s="4"/>
      <c r="AG15277" s="9"/>
      <c r="AT15277" s="4"/>
      <c r="AU15277" s="4"/>
      <c r="BA15277" s="4"/>
      <c r="BB15277" s="4"/>
    </row>
    <row r="15278" spans="15:54" x14ac:dyDescent="0.4">
      <c r="O15278" s="4"/>
      <c r="P15278" s="4"/>
      <c r="V15278" s="4"/>
      <c r="W15278" s="4"/>
      <c r="AG15278" s="9"/>
      <c r="AT15278" s="4"/>
      <c r="AU15278" s="4"/>
      <c r="BA15278" s="4"/>
      <c r="BB15278" s="4"/>
    </row>
    <row r="15279" spans="15:54" x14ac:dyDescent="0.4">
      <c r="O15279" s="4"/>
      <c r="P15279" s="4"/>
      <c r="V15279" s="4"/>
      <c r="W15279" s="4"/>
      <c r="AG15279" s="9"/>
      <c r="AT15279" s="4"/>
      <c r="AU15279" s="4"/>
      <c r="BA15279" s="4"/>
      <c r="BB15279" s="4"/>
    </row>
    <row r="15280" spans="15:54" x14ac:dyDescent="0.4">
      <c r="O15280" s="4"/>
      <c r="P15280" s="4"/>
      <c r="V15280" s="4"/>
      <c r="W15280" s="4"/>
      <c r="AG15280" s="9"/>
      <c r="AT15280" s="4"/>
      <c r="AU15280" s="4"/>
      <c r="BA15280" s="4"/>
      <c r="BB15280" s="4"/>
    </row>
    <row r="15281" spans="15:54" x14ac:dyDescent="0.4">
      <c r="O15281" s="4"/>
      <c r="P15281" s="4"/>
      <c r="V15281" s="4"/>
      <c r="W15281" s="4"/>
      <c r="AG15281" s="9"/>
      <c r="AT15281" s="4"/>
      <c r="AU15281" s="4"/>
      <c r="BA15281" s="4"/>
      <c r="BB15281" s="4"/>
    </row>
    <row r="15282" spans="15:54" x14ac:dyDescent="0.4">
      <c r="O15282" s="4"/>
      <c r="P15282" s="4"/>
      <c r="V15282" s="4"/>
      <c r="W15282" s="4"/>
      <c r="AG15282" s="9"/>
      <c r="AT15282" s="4"/>
      <c r="AU15282" s="4"/>
      <c r="BA15282" s="4"/>
      <c r="BB15282" s="4"/>
    </row>
    <row r="15283" spans="15:54" x14ac:dyDescent="0.4">
      <c r="O15283" s="4"/>
      <c r="P15283" s="4"/>
      <c r="V15283" s="4"/>
      <c r="W15283" s="4"/>
      <c r="AG15283" s="9"/>
      <c r="AT15283" s="4"/>
      <c r="AU15283" s="4"/>
      <c r="BA15283" s="4"/>
      <c r="BB15283" s="4"/>
    </row>
    <row r="15284" spans="15:54" x14ac:dyDescent="0.4">
      <c r="O15284" s="4"/>
      <c r="P15284" s="4"/>
      <c r="V15284" s="4"/>
      <c r="W15284" s="4"/>
      <c r="AG15284" s="9"/>
      <c r="AT15284" s="4"/>
      <c r="AU15284" s="4"/>
      <c r="BA15284" s="4"/>
      <c r="BB15284" s="4"/>
    </row>
    <row r="15285" spans="15:54" x14ac:dyDescent="0.4">
      <c r="O15285" s="4"/>
      <c r="P15285" s="4"/>
      <c r="V15285" s="4"/>
      <c r="W15285" s="4"/>
      <c r="AG15285" s="9"/>
      <c r="AT15285" s="4"/>
      <c r="AU15285" s="4"/>
      <c r="BA15285" s="4"/>
      <c r="BB15285" s="4"/>
    </row>
    <row r="15286" spans="15:54" x14ac:dyDescent="0.4">
      <c r="O15286" s="4"/>
      <c r="P15286" s="4"/>
      <c r="V15286" s="4"/>
      <c r="W15286" s="4"/>
      <c r="AG15286" s="9"/>
      <c r="AT15286" s="4"/>
      <c r="AU15286" s="4"/>
      <c r="BA15286" s="4"/>
      <c r="BB15286" s="4"/>
    </row>
    <row r="15287" spans="15:54" x14ac:dyDescent="0.4">
      <c r="O15287" s="4"/>
      <c r="P15287" s="4"/>
      <c r="V15287" s="4"/>
      <c r="W15287" s="4"/>
      <c r="AG15287" s="9"/>
      <c r="AT15287" s="4"/>
      <c r="AU15287" s="4"/>
      <c r="BA15287" s="4"/>
      <c r="BB15287" s="4"/>
    </row>
    <row r="15288" spans="15:54" x14ac:dyDescent="0.4">
      <c r="O15288" s="4"/>
      <c r="P15288" s="4"/>
      <c r="V15288" s="4"/>
      <c r="W15288" s="4"/>
      <c r="AG15288" s="9"/>
      <c r="AT15288" s="4"/>
      <c r="AU15288" s="4"/>
      <c r="BA15288" s="4"/>
      <c r="BB15288" s="4"/>
    </row>
    <row r="15289" spans="15:54" x14ac:dyDescent="0.4">
      <c r="O15289" s="4"/>
      <c r="P15289" s="4"/>
      <c r="V15289" s="4"/>
      <c r="W15289" s="4"/>
      <c r="AG15289" s="9"/>
      <c r="AT15289" s="4"/>
      <c r="AU15289" s="4"/>
      <c r="BA15289" s="4"/>
      <c r="BB15289" s="4"/>
    </row>
    <row r="15290" spans="15:54" x14ac:dyDescent="0.4">
      <c r="O15290" s="4"/>
      <c r="P15290" s="4"/>
      <c r="V15290" s="4"/>
      <c r="W15290" s="4"/>
      <c r="AG15290" s="9"/>
      <c r="AT15290" s="4"/>
      <c r="AU15290" s="4"/>
      <c r="BA15290" s="4"/>
      <c r="BB15290" s="4"/>
    </row>
    <row r="15291" spans="15:54" x14ac:dyDescent="0.4">
      <c r="O15291" s="4"/>
      <c r="P15291" s="4"/>
      <c r="V15291" s="4"/>
      <c r="W15291" s="4"/>
      <c r="AG15291" s="9"/>
      <c r="AT15291" s="4"/>
      <c r="AU15291" s="4"/>
      <c r="BA15291" s="4"/>
      <c r="BB15291" s="4"/>
    </row>
    <row r="15292" spans="15:54" x14ac:dyDescent="0.4">
      <c r="O15292" s="4"/>
      <c r="P15292" s="4"/>
      <c r="V15292" s="4"/>
      <c r="W15292" s="4"/>
      <c r="AG15292" s="9"/>
      <c r="AT15292" s="4"/>
      <c r="AU15292" s="4"/>
      <c r="BA15292" s="4"/>
      <c r="BB15292" s="4"/>
    </row>
    <row r="15293" spans="15:54" x14ac:dyDescent="0.4">
      <c r="O15293" s="4"/>
      <c r="P15293" s="4"/>
      <c r="V15293" s="4"/>
      <c r="W15293" s="4"/>
      <c r="AG15293" s="9"/>
      <c r="AT15293" s="4"/>
      <c r="AU15293" s="4"/>
      <c r="BA15293" s="4"/>
      <c r="BB15293" s="4"/>
    </row>
    <row r="15294" spans="15:54" x14ac:dyDescent="0.4">
      <c r="O15294" s="4"/>
      <c r="P15294" s="4"/>
      <c r="V15294" s="4"/>
      <c r="W15294" s="4"/>
      <c r="AG15294" s="9"/>
      <c r="AT15294" s="4"/>
      <c r="AU15294" s="4"/>
      <c r="BA15294" s="4"/>
      <c r="BB15294" s="4"/>
    </row>
    <row r="15295" spans="15:54" x14ac:dyDescent="0.4">
      <c r="O15295" s="4"/>
      <c r="P15295" s="4"/>
      <c r="V15295" s="4"/>
      <c r="W15295" s="4"/>
      <c r="AG15295" s="9"/>
      <c r="AT15295" s="4"/>
      <c r="AU15295" s="4"/>
      <c r="BA15295" s="4"/>
      <c r="BB15295" s="4"/>
    </row>
    <row r="15296" spans="15:54" x14ac:dyDescent="0.4">
      <c r="O15296" s="4"/>
      <c r="P15296" s="4"/>
      <c r="V15296" s="4"/>
      <c r="W15296" s="4"/>
      <c r="AG15296" s="9"/>
      <c r="AT15296" s="4"/>
      <c r="AU15296" s="4"/>
      <c r="BA15296" s="4"/>
      <c r="BB15296" s="4"/>
    </row>
    <row r="15297" spans="15:54" x14ac:dyDescent="0.4">
      <c r="O15297" s="4"/>
      <c r="P15297" s="4"/>
      <c r="V15297" s="4"/>
      <c r="W15297" s="4"/>
      <c r="AG15297" s="9"/>
      <c r="AT15297" s="4"/>
      <c r="AU15297" s="4"/>
      <c r="BA15297" s="4"/>
      <c r="BB15297" s="4"/>
    </row>
    <row r="15298" spans="15:54" x14ac:dyDescent="0.4">
      <c r="O15298" s="4"/>
      <c r="P15298" s="4"/>
      <c r="V15298" s="4"/>
      <c r="W15298" s="4"/>
      <c r="AG15298" s="9"/>
      <c r="AT15298" s="4"/>
      <c r="AU15298" s="4"/>
      <c r="BA15298" s="4"/>
      <c r="BB15298" s="4"/>
    </row>
    <row r="15299" spans="15:54" x14ac:dyDescent="0.4">
      <c r="O15299" s="4"/>
      <c r="P15299" s="4"/>
      <c r="V15299" s="4"/>
      <c r="W15299" s="4"/>
      <c r="AG15299" s="9"/>
      <c r="AT15299" s="4"/>
      <c r="AU15299" s="4"/>
      <c r="BA15299" s="4"/>
      <c r="BB15299" s="4"/>
    </row>
    <row r="15300" spans="15:54" x14ac:dyDescent="0.4">
      <c r="O15300" s="4"/>
      <c r="P15300" s="4"/>
      <c r="V15300" s="4"/>
      <c r="W15300" s="4"/>
      <c r="AG15300" s="9"/>
      <c r="AT15300" s="4"/>
      <c r="AU15300" s="4"/>
      <c r="BA15300" s="4"/>
      <c r="BB15300" s="4"/>
    </row>
    <row r="15301" spans="15:54" x14ac:dyDescent="0.4">
      <c r="O15301" s="4"/>
      <c r="P15301" s="4"/>
      <c r="V15301" s="4"/>
      <c r="W15301" s="4"/>
      <c r="AG15301" s="9"/>
      <c r="AT15301" s="4"/>
      <c r="AU15301" s="4"/>
      <c r="BA15301" s="4"/>
      <c r="BB15301" s="4"/>
    </row>
    <row r="15302" spans="15:54" x14ac:dyDescent="0.4">
      <c r="O15302" s="4"/>
      <c r="P15302" s="4"/>
      <c r="V15302" s="4"/>
      <c r="W15302" s="4"/>
      <c r="AG15302" s="9"/>
      <c r="AT15302" s="4"/>
      <c r="AU15302" s="4"/>
      <c r="BA15302" s="4"/>
      <c r="BB15302" s="4"/>
    </row>
    <row r="15303" spans="15:54" x14ac:dyDescent="0.4">
      <c r="O15303" s="4"/>
      <c r="P15303" s="4"/>
      <c r="V15303" s="4"/>
      <c r="W15303" s="4"/>
      <c r="AG15303" s="9"/>
      <c r="AT15303" s="4"/>
      <c r="AU15303" s="4"/>
      <c r="BA15303" s="4"/>
      <c r="BB15303" s="4"/>
    </row>
    <row r="15304" spans="15:54" x14ac:dyDescent="0.4">
      <c r="O15304" s="4"/>
      <c r="P15304" s="4"/>
      <c r="V15304" s="4"/>
      <c r="W15304" s="4"/>
      <c r="AG15304" s="9"/>
      <c r="AT15304" s="4"/>
      <c r="AU15304" s="4"/>
      <c r="BA15304" s="4"/>
      <c r="BB15304" s="4"/>
    </row>
    <row r="15305" spans="15:54" x14ac:dyDescent="0.4">
      <c r="O15305" s="4"/>
      <c r="P15305" s="4"/>
      <c r="V15305" s="4"/>
      <c r="W15305" s="4"/>
      <c r="AG15305" s="9"/>
      <c r="AT15305" s="4"/>
      <c r="AU15305" s="4"/>
      <c r="BA15305" s="4"/>
      <c r="BB15305" s="4"/>
    </row>
    <row r="15306" spans="15:54" x14ac:dyDescent="0.4">
      <c r="O15306" s="4"/>
      <c r="P15306" s="4"/>
      <c r="V15306" s="4"/>
      <c r="W15306" s="4"/>
      <c r="AG15306" s="9"/>
      <c r="AT15306" s="4"/>
      <c r="AU15306" s="4"/>
      <c r="BA15306" s="4"/>
      <c r="BB15306" s="4"/>
    </row>
    <row r="15307" spans="15:54" x14ac:dyDescent="0.4">
      <c r="O15307" s="4"/>
      <c r="P15307" s="4"/>
      <c r="V15307" s="4"/>
      <c r="W15307" s="4"/>
      <c r="AG15307" s="9"/>
      <c r="AT15307" s="4"/>
      <c r="AU15307" s="4"/>
      <c r="BA15307" s="4"/>
      <c r="BB15307" s="4"/>
    </row>
    <row r="15308" spans="15:54" x14ac:dyDescent="0.4">
      <c r="O15308" s="4"/>
      <c r="P15308" s="4"/>
      <c r="V15308" s="4"/>
      <c r="W15308" s="4"/>
      <c r="AG15308" s="9"/>
      <c r="AT15308" s="4"/>
      <c r="AU15308" s="4"/>
      <c r="BA15308" s="4"/>
      <c r="BB15308" s="4"/>
    </row>
    <row r="15309" spans="15:54" x14ac:dyDescent="0.4">
      <c r="O15309" s="4"/>
      <c r="P15309" s="4"/>
      <c r="V15309" s="4"/>
      <c r="W15309" s="4"/>
      <c r="AG15309" s="9"/>
      <c r="AT15309" s="4"/>
      <c r="AU15309" s="4"/>
      <c r="BA15309" s="4"/>
      <c r="BB15309" s="4"/>
    </row>
    <row r="15310" spans="15:54" x14ac:dyDescent="0.4">
      <c r="O15310" s="4"/>
      <c r="P15310" s="4"/>
      <c r="V15310" s="4"/>
      <c r="W15310" s="4"/>
      <c r="AG15310" s="9"/>
      <c r="AT15310" s="4"/>
      <c r="AU15310" s="4"/>
      <c r="BA15310" s="4"/>
      <c r="BB15310" s="4"/>
    </row>
    <row r="15311" spans="15:54" x14ac:dyDescent="0.4">
      <c r="O15311" s="4"/>
      <c r="P15311" s="4"/>
      <c r="V15311" s="4"/>
      <c r="W15311" s="4"/>
      <c r="AG15311" s="9"/>
      <c r="AT15311" s="4"/>
      <c r="AU15311" s="4"/>
      <c r="BA15311" s="4"/>
      <c r="BB15311" s="4"/>
    </row>
    <row r="15312" spans="15:54" x14ac:dyDescent="0.4">
      <c r="O15312" s="4"/>
      <c r="P15312" s="4"/>
      <c r="V15312" s="4"/>
      <c r="W15312" s="4"/>
      <c r="AG15312" s="9"/>
      <c r="AT15312" s="4"/>
      <c r="AU15312" s="4"/>
      <c r="BA15312" s="4"/>
      <c r="BB15312" s="4"/>
    </row>
    <row r="15313" spans="15:54" x14ac:dyDescent="0.4">
      <c r="O15313" s="4"/>
      <c r="P15313" s="4"/>
      <c r="V15313" s="4"/>
      <c r="W15313" s="4"/>
      <c r="AG15313" s="9"/>
      <c r="AT15313" s="4"/>
      <c r="AU15313" s="4"/>
      <c r="BA15313" s="4"/>
      <c r="BB15313" s="4"/>
    </row>
    <row r="15314" spans="15:54" x14ac:dyDescent="0.4">
      <c r="O15314" s="4"/>
      <c r="P15314" s="4"/>
      <c r="V15314" s="4"/>
      <c r="W15314" s="4"/>
      <c r="AG15314" s="9"/>
      <c r="AT15314" s="4"/>
      <c r="AU15314" s="4"/>
      <c r="BA15314" s="4"/>
      <c r="BB15314" s="4"/>
    </row>
    <row r="15315" spans="15:54" x14ac:dyDescent="0.4">
      <c r="O15315" s="4"/>
      <c r="P15315" s="4"/>
      <c r="V15315" s="4"/>
      <c r="W15315" s="4"/>
      <c r="AG15315" s="9"/>
      <c r="AT15315" s="4"/>
      <c r="AU15315" s="4"/>
      <c r="BA15315" s="4"/>
      <c r="BB15315" s="4"/>
    </row>
    <row r="15316" spans="15:54" x14ac:dyDescent="0.4">
      <c r="O15316" s="4"/>
      <c r="P15316" s="4"/>
      <c r="V15316" s="4"/>
      <c r="W15316" s="4"/>
      <c r="AG15316" s="9"/>
      <c r="AT15316" s="4"/>
      <c r="AU15316" s="4"/>
      <c r="BA15316" s="4"/>
      <c r="BB15316" s="4"/>
    </row>
    <row r="15317" spans="15:54" x14ac:dyDescent="0.4">
      <c r="O15317" s="4"/>
      <c r="P15317" s="4"/>
      <c r="V15317" s="4"/>
      <c r="W15317" s="4"/>
      <c r="AG15317" s="9"/>
      <c r="AT15317" s="4"/>
      <c r="AU15317" s="4"/>
      <c r="BA15317" s="4"/>
      <c r="BB15317" s="4"/>
    </row>
    <row r="15318" spans="15:54" x14ac:dyDescent="0.4">
      <c r="O15318" s="4"/>
      <c r="P15318" s="4"/>
      <c r="V15318" s="4"/>
      <c r="W15318" s="4"/>
      <c r="AG15318" s="9"/>
      <c r="AT15318" s="4"/>
      <c r="AU15318" s="4"/>
      <c r="BA15318" s="4"/>
      <c r="BB15318" s="4"/>
    </row>
    <row r="15319" spans="15:54" x14ac:dyDescent="0.4">
      <c r="O15319" s="4"/>
      <c r="P15319" s="4"/>
      <c r="V15319" s="4"/>
      <c r="W15319" s="4"/>
      <c r="AG15319" s="9"/>
      <c r="AT15319" s="4"/>
      <c r="AU15319" s="4"/>
      <c r="BA15319" s="4"/>
      <c r="BB15319" s="4"/>
    </row>
    <row r="15320" spans="15:54" x14ac:dyDescent="0.4">
      <c r="O15320" s="4"/>
      <c r="P15320" s="4"/>
      <c r="V15320" s="4"/>
      <c r="W15320" s="4"/>
      <c r="AG15320" s="9"/>
      <c r="AT15320" s="4"/>
      <c r="AU15320" s="4"/>
      <c r="BA15320" s="4"/>
      <c r="BB15320" s="4"/>
    </row>
    <row r="15321" spans="15:54" x14ac:dyDescent="0.4">
      <c r="O15321" s="4"/>
      <c r="P15321" s="4"/>
      <c r="V15321" s="4"/>
      <c r="W15321" s="4"/>
      <c r="AG15321" s="9"/>
      <c r="AT15321" s="4"/>
      <c r="AU15321" s="4"/>
      <c r="BA15321" s="4"/>
      <c r="BB15321" s="4"/>
    </row>
    <row r="15322" spans="15:54" x14ac:dyDescent="0.4">
      <c r="O15322" s="4"/>
      <c r="P15322" s="4"/>
      <c r="V15322" s="4"/>
      <c r="W15322" s="4"/>
      <c r="AG15322" s="9"/>
      <c r="AT15322" s="4"/>
      <c r="AU15322" s="4"/>
      <c r="BA15322" s="4"/>
      <c r="BB15322" s="4"/>
    </row>
    <row r="15323" spans="15:54" x14ac:dyDescent="0.4">
      <c r="O15323" s="4"/>
      <c r="P15323" s="4"/>
      <c r="V15323" s="4"/>
      <c r="W15323" s="4"/>
      <c r="AG15323" s="9"/>
      <c r="AT15323" s="4"/>
      <c r="AU15323" s="4"/>
      <c r="BA15323" s="4"/>
      <c r="BB15323" s="4"/>
    </row>
    <row r="15324" spans="15:54" x14ac:dyDescent="0.4">
      <c r="O15324" s="4"/>
      <c r="P15324" s="4"/>
      <c r="V15324" s="4"/>
      <c r="W15324" s="4"/>
      <c r="AG15324" s="9"/>
      <c r="AT15324" s="4"/>
      <c r="AU15324" s="4"/>
      <c r="BA15324" s="4"/>
      <c r="BB15324" s="4"/>
    </row>
    <row r="15325" spans="15:54" x14ac:dyDescent="0.4">
      <c r="O15325" s="4"/>
      <c r="P15325" s="4"/>
      <c r="V15325" s="4"/>
      <c r="W15325" s="4"/>
      <c r="AG15325" s="9"/>
      <c r="AT15325" s="4"/>
      <c r="AU15325" s="4"/>
      <c r="BA15325" s="4"/>
      <c r="BB15325" s="4"/>
    </row>
    <row r="15326" spans="15:54" x14ac:dyDescent="0.4">
      <c r="O15326" s="4"/>
      <c r="P15326" s="4"/>
      <c r="V15326" s="4"/>
      <c r="W15326" s="4"/>
      <c r="AG15326" s="9"/>
      <c r="AT15326" s="4"/>
      <c r="AU15326" s="4"/>
      <c r="BA15326" s="4"/>
      <c r="BB15326" s="4"/>
    </row>
    <row r="15327" spans="15:54" x14ac:dyDescent="0.4">
      <c r="O15327" s="4"/>
      <c r="P15327" s="4"/>
      <c r="V15327" s="4"/>
      <c r="W15327" s="4"/>
      <c r="AG15327" s="9"/>
      <c r="AT15327" s="4"/>
      <c r="AU15327" s="4"/>
      <c r="BA15327" s="4"/>
      <c r="BB15327" s="4"/>
    </row>
    <row r="15328" spans="15:54" x14ac:dyDescent="0.4">
      <c r="O15328" s="4"/>
      <c r="P15328" s="4"/>
      <c r="V15328" s="4"/>
      <c r="W15328" s="4"/>
      <c r="AG15328" s="9"/>
      <c r="AT15328" s="4"/>
      <c r="AU15328" s="4"/>
      <c r="BA15328" s="4"/>
      <c r="BB15328" s="4"/>
    </row>
    <row r="15329" spans="15:54" x14ac:dyDescent="0.4">
      <c r="O15329" s="4"/>
      <c r="P15329" s="4"/>
      <c r="V15329" s="4"/>
      <c r="W15329" s="4"/>
      <c r="AG15329" s="9"/>
      <c r="AT15329" s="4"/>
      <c r="AU15329" s="4"/>
      <c r="BA15329" s="4"/>
      <c r="BB15329" s="4"/>
    </row>
    <row r="15330" spans="15:54" x14ac:dyDescent="0.4">
      <c r="O15330" s="4"/>
      <c r="P15330" s="4"/>
      <c r="V15330" s="4"/>
      <c r="W15330" s="4"/>
      <c r="AG15330" s="9"/>
      <c r="AT15330" s="4"/>
      <c r="AU15330" s="4"/>
      <c r="BA15330" s="4"/>
      <c r="BB15330" s="4"/>
    </row>
    <row r="15331" spans="15:54" x14ac:dyDescent="0.4">
      <c r="O15331" s="4"/>
      <c r="P15331" s="4"/>
      <c r="V15331" s="4"/>
      <c r="W15331" s="4"/>
      <c r="AG15331" s="9"/>
      <c r="AT15331" s="4"/>
      <c r="AU15331" s="4"/>
      <c r="BA15331" s="4"/>
      <c r="BB15331" s="4"/>
    </row>
    <row r="15332" spans="15:54" x14ac:dyDescent="0.4">
      <c r="O15332" s="4"/>
      <c r="P15332" s="4"/>
      <c r="V15332" s="4"/>
      <c r="W15332" s="4"/>
      <c r="AG15332" s="9"/>
      <c r="AT15332" s="4"/>
      <c r="AU15332" s="4"/>
      <c r="BA15332" s="4"/>
      <c r="BB15332" s="4"/>
    </row>
    <row r="15333" spans="15:54" x14ac:dyDescent="0.4">
      <c r="O15333" s="4"/>
      <c r="P15333" s="4"/>
      <c r="V15333" s="4"/>
      <c r="W15333" s="4"/>
      <c r="AG15333" s="9"/>
      <c r="AT15333" s="4"/>
      <c r="AU15333" s="4"/>
      <c r="BA15333" s="4"/>
      <c r="BB15333" s="4"/>
    </row>
    <row r="15334" spans="15:54" x14ac:dyDescent="0.4">
      <c r="O15334" s="4"/>
      <c r="P15334" s="4"/>
      <c r="V15334" s="4"/>
      <c r="W15334" s="4"/>
      <c r="AG15334" s="9"/>
      <c r="AT15334" s="4"/>
      <c r="AU15334" s="4"/>
      <c r="BA15334" s="4"/>
      <c r="BB15334" s="4"/>
    </row>
    <row r="15335" spans="15:54" x14ac:dyDescent="0.4">
      <c r="O15335" s="4"/>
      <c r="P15335" s="4"/>
      <c r="V15335" s="4"/>
      <c r="W15335" s="4"/>
      <c r="AT15335" s="4"/>
      <c r="AU15335" s="4"/>
      <c r="BA15335" s="4"/>
      <c r="BB15335" s="4"/>
    </row>
    <row r="15336" spans="15:54" x14ac:dyDescent="0.4">
      <c r="O15336" s="4"/>
      <c r="P15336" s="4"/>
      <c r="V15336" s="4"/>
      <c r="W15336" s="4"/>
      <c r="AG15336" s="9"/>
      <c r="AT15336" s="4"/>
      <c r="AU15336" s="4"/>
      <c r="BA15336" s="4"/>
      <c r="BB15336" s="4"/>
    </row>
    <row r="15337" spans="15:54" x14ac:dyDescent="0.4">
      <c r="O15337" s="4"/>
      <c r="P15337" s="4"/>
      <c r="V15337" s="4"/>
      <c r="W15337" s="4"/>
      <c r="AG15337" s="9"/>
      <c r="AT15337" s="4"/>
      <c r="AU15337" s="4"/>
      <c r="BA15337" s="4"/>
      <c r="BB15337" s="4"/>
    </row>
    <row r="15338" spans="15:54" x14ac:dyDescent="0.4">
      <c r="O15338" s="4"/>
      <c r="P15338" s="4"/>
      <c r="V15338" s="4"/>
      <c r="W15338" s="4"/>
      <c r="AG15338" s="9"/>
      <c r="AT15338" s="4"/>
      <c r="AU15338" s="4"/>
      <c r="BA15338" s="4"/>
      <c r="BB15338" s="4"/>
    </row>
    <row r="15339" spans="15:54" x14ac:dyDescent="0.4">
      <c r="O15339" s="4"/>
      <c r="P15339" s="4"/>
      <c r="V15339" s="4"/>
      <c r="W15339" s="4"/>
      <c r="AG15339" s="9"/>
      <c r="AT15339" s="4"/>
      <c r="AU15339" s="4"/>
      <c r="BA15339" s="4"/>
      <c r="BB15339" s="4"/>
    </row>
    <row r="15340" spans="15:54" x14ac:dyDescent="0.4">
      <c r="O15340" s="4"/>
      <c r="P15340" s="4"/>
      <c r="V15340" s="4"/>
      <c r="W15340" s="4"/>
      <c r="AG15340" s="9"/>
      <c r="AT15340" s="4"/>
      <c r="AU15340" s="4"/>
      <c r="BA15340" s="4"/>
      <c r="BB15340" s="4"/>
    </row>
    <row r="15341" spans="15:54" x14ac:dyDescent="0.4">
      <c r="O15341" s="4"/>
      <c r="P15341" s="4"/>
      <c r="V15341" s="4"/>
      <c r="W15341" s="4"/>
      <c r="AG15341" s="9"/>
      <c r="AT15341" s="4"/>
      <c r="AU15341" s="4"/>
      <c r="BA15341" s="4"/>
      <c r="BB15341" s="4"/>
    </row>
    <row r="15342" spans="15:54" x14ac:dyDescent="0.4">
      <c r="O15342" s="4"/>
      <c r="P15342" s="4"/>
      <c r="V15342" s="4"/>
      <c r="W15342" s="4"/>
      <c r="AG15342" s="9"/>
      <c r="AT15342" s="4"/>
      <c r="AU15342" s="4"/>
      <c r="BA15342" s="4"/>
      <c r="BB15342" s="4"/>
    </row>
    <row r="15343" spans="15:54" x14ac:dyDescent="0.4">
      <c r="O15343" s="4"/>
      <c r="P15343" s="4"/>
      <c r="V15343" s="4"/>
      <c r="W15343" s="4"/>
      <c r="AG15343" s="9"/>
      <c r="AT15343" s="4"/>
      <c r="AU15343" s="4"/>
      <c r="BA15343" s="4"/>
      <c r="BB15343" s="4"/>
    </row>
    <row r="15344" spans="15:54" x14ac:dyDescent="0.4">
      <c r="O15344" s="4"/>
      <c r="P15344" s="4"/>
      <c r="V15344" s="4"/>
      <c r="W15344" s="4"/>
      <c r="AG15344" s="9"/>
      <c r="AT15344" s="4"/>
      <c r="AU15344" s="4"/>
      <c r="BA15344" s="4"/>
      <c r="BB15344" s="4"/>
    </row>
    <row r="15345" spans="15:54" x14ac:dyDescent="0.4">
      <c r="O15345" s="4"/>
      <c r="P15345" s="4"/>
      <c r="V15345" s="4"/>
      <c r="W15345" s="4"/>
      <c r="AG15345" s="9"/>
      <c r="AT15345" s="4"/>
      <c r="AU15345" s="4"/>
      <c r="BA15345" s="4"/>
      <c r="BB15345" s="4"/>
    </row>
    <row r="15346" spans="15:54" x14ac:dyDescent="0.4">
      <c r="O15346" s="4"/>
      <c r="P15346" s="4"/>
      <c r="V15346" s="4"/>
      <c r="W15346" s="4"/>
      <c r="AG15346" s="9"/>
      <c r="AT15346" s="4"/>
      <c r="AU15346" s="4"/>
      <c r="BA15346" s="4"/>
      <c r="BB15346" s="4"/>
    </row>
    <row r="15347" spans="15:54" x14ac:dyDescent="0.4">
      <c r="O15347" s="4"/>
      <c r="P15347" s="4"/>
      <c r="V15347" s="4"/>
      <c r="W15347" s="4"/>
      <c r="AG15347" s="9"/>
      <c r="AT15347" s="4"/>
      <c r="AU15347" s="4"/>
      <c r="BA15347" s="4"/>
      <c r="BB15347" s="4"/>
    </row>
    <row r="15348" spans="15:54" x14ac:dyDescent="0.4">
      <c r="O15348" s="4"/>
      <c r="P15348" s="4"/>
      <c r="V15348" s="4"/>
      <c r="W15348" s="4"/>
      <c r="AG15348" s="9"/>
      <c r="AT15348" s="4"/>
      <c r="AU15348" s="4"/>
      <c r="BA15348" s="4"/>
      <c r="BB15348" s="4"/>
    </row>
    <row r="15349" spans="15:54" x14ac:dyDescent="0.4">
      <c r="O15349" s="4"/>
      <c r="P15349" s="4"/>
      <c r="V15349" s="4"/>
      <c r="W15349" s="4"/>
      <c r="AG15349" s="9"/>
      <c r="AT15349" s="4"/>
      <c r="AU15349" s="4"/>
      <c r="BA15349" s="4"/>
      <c r="BB15349" s="4"/>
    </row>
    <row r="15350" spans="15:54" x14ac:dyDescent="0.4">
      <c r="O15350" s="4"/>
      <c r="P15350" s="4"/>
      <c r="V15350" s="4"/>
      <c r="W15350" s="4"/>
      <c r="AG15350" s="9"/>
      <c r="AT15350" s="4"/>
      <c r="AU15350" s="4"/>
      <c r="BA15350" s="4"/>
      <c r="BB15350" s="4"/>
    </row>
    <row r="15351" spans="15:54" x14ac:dyDescent="0.4">
      <c r="O15351" s="4"/>
      <c r="P15351" s="4"/>
      <c r="V15351" s="4"/>
      <c r="W15351" s="4"/>
      <c r="AG15351" s="9"/>
      <c r="AT15351" s="4"/>
      <c r="AU15351" s="4"/>
      <c r="BA15351" s="4"/>
      <c r="BB15351" s="4"/>
    </row>
    <row r="15352" spans="15:54" x14ac:dyDescent="0.4">
      <c r="O15352" s="4"/>
      <c r="P15352" s="4"/>
      <c r="V15352" s="4"/>
      <c r="W15352" s="4"/>
      <c r="AG15352" s="9"/>
      <c r="AT15352" s="4"/>
      <c r="AU15352" s="4"/>
      <c r="BA15352" s="4"/>
      <c r="BB15352" s="4"/>
    </row>
    <row r="15353" spans="15:54" x14ac:dyDescent="0.4">
      <c r="O15353" s="4"/>
      <c r="P15353" s="4"/>
      <c r="V15353" s="4"/>
      <c r="W15353" s="4"/>
      <c r="AG15353" s="9"/>
      <c r="AT15353" s="4"/>
      <c r="AU15353" s="4"/>
      <c r="BA15353" s="4"/>
      <c r="BB15353" s="4"/>
    </row>
    <row r="15354" spans="15:54" x14ac:dyDescent="0.4">
      <c r="O15354" s="4"/>
      <c r="P15354" s="4"/>
      <c r="V15354" s="4"/>
      <c r="W15354" s="4"/>
      <c r="AG15354" s="9"/>
      <c r="AT15354" s="4"/>
      <c r="AU15354" s="4"/>
      <c r="BA15354" s="4"/>
      <c r="BB15354" s="4"/>
    </row>
    <row r="15355" spans="15:54" x14ac:dyDescent="0.4">
      <c r="O15355" s="4"/>
      <c r="P15355" s="4"/>
      <c r="V15355" s="4"/>
      <c r="W15355" s="4"/>
      <c r="AT15355" s="4"/>
      <c r="AU15355" s="4"/>
      <c r="BA15355" s="4"/>
      <c r="BB15355" s="4"/>
    </row>
    <row r="15356" spans="15:54" x14ac:dyDescent="0.4">
      <c r="O15356" s="4"/>
      <c r="P15356" s="4"/>
      <c r="V15356" s="4"/>
      <c r="W15356" s="4"/>
      <c r="AG15356" s="9"/>
      <c r="AT15356" s="4"/>
      <c r="AU15356" s="4"/>
      <c r="BA15356" s="4"/>
      <c r="BB15356" s="4"/>
    </row>
    <row r="15357" spans="15:54" x14ac:dyDescent="0.4">
      <c r="O15357" s="4"/>
      <c r="P15357" s="4"/>
      <c r="V15357" s="4"/>
      <c r="W15357" s="4"/>
      <c r="AG15357" s="9"/>
      <c r="AT15357" s="4"/>
      <c r="AU15357" s="4"/>
      <c r="BA15357" s="4"/>
      <c r="BB15357" s="4"/>
    </row>
    <row r="15358" spans="15:54" x14ac:dyDescent="0.4">
      <c r="O15358" s="4"/>
      <c r="P15358" s="4"/>
      <c r="V15358" s="4"/>
      <c r="W15358" s="4"/>
      <c r="AG15358" s="9"/>
      <c r="AT15358" s="4"/>
      <c r="AU15358" s="4"/>
      <c r="BA15358" s="4"/>
      <c r="BB15358" s="4"/>
    </row>
    <row r="15359" spans="15:54" x14ac:dyDescent="0.4">
      <c r="O15359" s="4"/>
      <c r="P15359" s="4"/>
      <c r="V15359" s="4"/>
      <c r="W15359" s="4"/>
      <c r="AG15359" s="9"/>
      <c r="AT15359" s="4"/>
      <c r="AU15359" s="4"/>
      <c r="BA15359" s="4"/>
      <c r="BB15359" s="4"/>
    </row>
    <row r="15360" spans="15:54" x14ac:dyDescent="0.4">
      <c r="O15360" s="4"/>
      <c r="P15360" s="4"/>
      <c r="V15360" s="4"/>
      <c r="W15360" s="4"/>
      <c r="AG15360" s="9"/>
      <c r="AT15360" s="4"/>
      <c r="AU15360" s="4"/>
      <c r="BA15360" s="4"/>
      <c r="BB15360" s="4"/>
    </row>
    <row r="15361" spans="15:54" x14ac:dyDescent="0.4">
      <c r="O15361" s="4"/>
      <c r="P15361" s="4"/>
      <c r="V15361" s="4"/>
      <c r="W15361" s="4"/>
      <c r="AG15361" s="9"/>
      <c r="AT15361" s="4"/>
      <c r="AU15361" s="4"/>
      <c r="BA15361" s="4"/>
      <c r="BB15361" s="4"/>
    </row>
    <row r="15362" spans="15:54" x14ac:dyDescent="0.4">
      <c r="O15362" s="4"/>
      <c r="P15362" s="4"/>
      <c r="V15362" s="4"/>
      <c r="W15362" s="4"/>
      <c r="AG15362" s="9"/>
      <c r="AT15362" s="4"/>
      <c r="AU15362" s="4"/>
      <c r="BA15362" s="4"/>
      <c r="BB15362" s="4"/>
    </row>
    <row r="15363" spans="15:54" x14ac:dyDescent="0.4">
      <c r="O15363" s="4"/>
      <c r="P15363" s="4"/>
      <c r="V15363" s="4"/>
      <c r="W15363" s="4"/>
      <c r="AG15363" s="9"/>
      <c r="AT15363" s="4"/>
      <c r="AU15363" s="4"/>
      <c r="BA15363" s="4"/>
      <c r="BB15363" s="4"/>
    </row>
    <row r="15364" spans="15:54" x14ac:dyDescent="0.4">
      <c r="O15364" s="4"/>
      <c r="P15364" s="4"/>
      <c r="V15364" s="4"/>
      <c r="W15364" s="4"/>
      <c r="AG15364" s="9"/>
      <c r="AT15364" s="4"/>
      <c r="AU15364" s="4"/>
      <c r="BA15364" s="4"/>
      <c r="BB15364" s="4"/>
    </row>
    <row r="15365" spans="15:54" x14ac:dyDescent="0.4">
      <c r="O15365" s="4"/>
      <c r="P15365" s="4"/>
      <c r="V15365" s="4"/>
      <c r="W15365" s="4"/>
      <c r="AG15365" s="9"/>
      <c r="AT15365" s="4"/>
      <c r="AU15365" s="4"/>
      <c r="BA15365" s="4"/>
      <c r="BB15365" s="4"/>
    </row>
    <row r="15366" spans="15:54" x14ac:dyDescent="0.4">
      <c r="O15366" s="4"/>
      <c r="P15366" s="4"/>
      <c r="V15366" s="4"/>
      <c r="W15366" s="4"/>
      <c r="AG15366" s="9"/>
      <c r="AT15366" s="4"/>
      <c r="AU15366" s="4"/>
      <c r="BA15366" s="4"/>
      <c r="BB15366" s="4"/>
    </row>
    <row r="15367" spans="15:54" x14ac:dyDescent="0.4">
      <c r="O15367" s="4"/>
      <c r="P15367" s="4"/>
      <c r="V15367" s="4"/>
      <c r="W15367" s="4"/>
      <c r="AG15367" s="9"/>
      <c r="AT15367" s="4"/>
      <c r="AU15367" s="4"/>
      <c r="BA15367" s="4"/>
      <c r="BB15367" s="4"/>
    </row>
    <row r="15368" spans="15:54" x14ac:dyDescent="0.4">
      <c r="O15368" s="4"/>
      <c r="P15368" s="4"/>
      <c r="V15368" s="4"/>
      <c r="W15368" s="4"/>
      <c r="AG15368" s="9"/>
      <c r="AT15368" s="4"/>
      <c r="AU15368" s="4"/>
      <c r="BA15368" s="4"/>
      <c r="BB15368" s="4"/>
    </row>
    <row r="15369" spans="15:54" x14ac:dyDescent="0.4">
      <c r="O15369" s="4"/>
      <c r="P15369" s="4"/>
      <c r="V15369" s="4"/>
      <c r="W15369" s="4"/>
      <c r="AG15369" s="9"/>
      <c r="AT15369" s="4"/>
      <c r="AU15369" s="4"/>
      <c r="BA15369" s="4"/>
      <c r="BB15369" s="4"/>
    </row>
    <row r="15370" spans="15:54" x14ac:dyDescent="0.4">
      <c r="O15370" s="4"/>
      <c r="P15370" s="4"/>
      <c r="V15370" s="4"/>
      <c r="W15370" s="4"/>
      <c r="AG15370" s="9"/>
      <c r="AT15370" s="4"/>
      <c r="AU15370" s="4"/>
      <c r="BA15370" s="4"/>
      <c r="BB15370" s="4"/>
    </row>
    <row r="15371" spans="15:54" x14ac:dyDescent="0.4">
      <c r="O15371" s="4"/>
      <c r="P15371" s="4"/>
      <c r="V15371" s="4"/>
      <c r="W15371" s="4"/>
      <c r="AG15371" s="9"/>
      <c r="AT15371" s="4"/>
      <c r="AU15371" s="4"/>
      <c r="BA15371" s="4"/>
      <c r="BB15371" s="4"/>
    </row>
    <row r="15372" spans="15:54" x14ac:dyDescent="0.4">
      <c r="O15372" s="4"/>
      <c r="P15372" s="4"/>
      <c r="V15372" s="4"/>
      <c r="W15372" s="4"/>
      <c r="AG15372" s="9"/>
      <c r="AT15372" s="4"/>
      <c r="AU15372" s="4"/>
      <c r="BA15372" s="4"/>
      <c r="BB15372" s="4"/>
    </row>
    <row r="15373" spans="15:54" x14ac:dyDescent="0.4">
      <c r="O15373" s="4"/>
      <c r="P15373" s="4"/>
      <c r="V15373" s="4"/>
      <c r="W15373" s="4"/>
      <c r="AG15373" s="9"/>
      <c r="AT15373" s="4"/>
      <c r="AU15373" s="4"/>
      <c r="BA15373" s="4"/>
      <c r="BB15373" s="4"/>
    </row>
    <row r="15374" spans="15:54" x14ac:dyDescent="0.4">
      <c r="O15374" s="4"/>
      <c r="P15374" s="4"/>
      <c r="V15374" s="4"/>
      <c r="W15374" s="4"/>
      <c r="AG15374" s="9"/>
      <c r="AT15374" s="4"/>
      <c r="AU15374" s="4"/>
      <c r="BA15374" s="4"/>
      <c r="BB15374" s="4"/>
    </row>
    <row r="15375" spans="15:54" x14ac:dyDescent="0.4">
      <c r="O15375" s="4"/>
      <c r="P15375" s="4"/>
      <c r="V15375" s="4"/>
      <c r="W15375" s="4"/>
      <c r="AG15375" s="9"/>
      <c r="AT15375" s="4"/>
      <c r="AU15375" s="4"/>
      <c r="BA15375" s="4"/>
      <c r="BB15375" s="4"/>
    </row>
    <row r="15376" spans="15:54" x14ac:dyDescent="0.4">
      <c r="O15376" s="4"/>
      <c r="P15376" s="4"/>
      <c r="V15376" s="4"/>
      <c r="W15376" s="4"/>
      <c r="AG15376" s="9"/>
      <c r="AT15376" s="4"/>
      <c r="AU15376" s="4"/>
      <c r="BA15376" s="4"/>
      <c r="BB15376" s="4"/>
    </row>
    <row r="15377" spans="15:54" x14ac:dyDescent="0.4">
      <c r="O15377" s="4"/>
      <c r="P15377" s="4"/>
      <c r="V15377" s="4"/>
      <c r="W15377" s="4"/>
      <c r="AG15377" s="9"/>
      <c r="AT15377" s="4"/>
      <c r="AU15377" s="4"/>
      <c r="BA15377" s="4"/>
      <c r="BB15377" s="4"/>
    </row>
    <row r="15378" spans="15:54" x14ac:dyDescent="0.4">
      <c r="O15378" s="4"/>
      <c r="P15378" s="4"/>
      <c r="V15378" s="4"/>
      <c r="W15378" s="4"/>
      <c r="AG15378" s="9"/>
      <c r="AT15378" s="4"/>
      <c r="AU15378" s="4"/>
      <c r="BA15378" s="4"/>
      <c r="BB15378" s="4"/>
    </row>
    <row r="15379" spans="15:54" x14ac:dyDescent="0.4">
      <c r="O15379" s="4"/>
      <c r="P15379" s="4"/>
      <c r="V15379" s="4"/>
      <c r="W15379" s="4"/>
      <c r="AG15379" s="9"/>
      <c r="AT15379" s="4"/>
      <c r="AU15379" s="4"/>
      <c r="BA15379" s="4"/>
      <c r="BB15379" s="4"/>
    </row>
    <row r="15380" spans="15:54" x14ac:dyDescent="0.4">
      <c r="O15380" s="4"/>
      <c r="P15380" s="4"/>
      <c r="V15380" s="4"/>
      <c r="W15380" s="4"/>
      <c r="AG15380" s="9"/>
      <c r="AT15380" s="4"/>
      <c r="AU15380" s="4"/>
      <c r="BA15380" s="4"/>
      <c r="BB15380" s="4"/>
    </row>
    <row r="15381" spans="15:54" x14ac:dyDescent="0.4">
      <c r="O15381" s="4"/>
      <c r="P15381" s="4"/>
      <c r="V15381" s="4"/>
      <c r="W15381" s="4"/>
      <c r="AG15381" s="9"/>
      <c r="AT15381" s="4"/>
      <c r="AU15381" s="4"/>
      <c r="BA15381" s="4"/>
      <c r="BB15381" s="4"/>
    </row>
    <row r="15382" spans="15:54" x14ac:dyDescent="0.4">
      <c r="O15382" s="4"/>
      <c r="P15382" s="4"/>
      <c r="V15382" s="4"/>
      <c r="W15382" s="4"/>
      <c r="AG15382" s="9"/>
      <c r="AT15382" s="4"/>
      <c r="AU15382" s="4"/>
      <c r="BA15382" s="4"/>
      <c r="BB15382" s="4"/>
    </row>
    <row r="15383" spans="15:54" x14ac:dyDescent="0.4">
      <c r="O15383" s="4"/>
      <c r="P15383" s="4"/>
      <c r="V15383" s="4"/>
      <c r="W15383" s="4"/>
      <c r="AG15383" s="9"/>
      <c r="AT15383" s="4"/>
      <c r="AU15383" s="4"/>
      <c r="BA15383" s="4"/>
      <c r="BB15383" s="4"/>
    </row>
    <row r="15384" spans="15:54" x14ac:dyDescent="0.4">
      <c r="O15384" s="4"/>
      <c r="P15384" s="4"/>
      <c r="V15384" s="4"/>
      <c r="W15384" s="4"/>
      <c r="AG15384" s="9"/>
      <c r="AT15384" s="4"/>
      <c r="AU15384" s="4"/>
      <c r="BA15384" s="4"/>
      <c r="BB15384" s="4"/>
    </row>
    <row r="15385" spans="15:54" x14ac:dyDescent="0.4">
      <c r="O15385" s="4"/>
      <c r="P15385" s="4"/>
      <c r="V15385" s="4"/>
      <c r="W15385" s="4"/>
      <c r="AG15385" s="9"/>
      <c r="AT15385" s="4"/>
      <c r="AU15385" s="4"/>
      <c r="BA15385" s="4"/>
      <c r="BB15385" s="4"/>
    </row>
    <row r="15386" spans="15:54" x14ac:dyDescent="0.4">
      <c r="O15386" s="4"/>
      <c r="P15386" s="4"/>
      <c r="V15386" s="4"/>
      <c r="W15386" s="4"/>
      <c r="AG15386" s="9"/>
      <c r="AT15386" s="4"/>
      <c r="AU15386" s="4"/>
      <c r="BA15386" s="4"/>
      <c r="BB15386" s="4"/>
    </row>
    <row r="15387" spans="15:54" x14ac:dyDescent="0.4">
      <c r="O15387" s="4"/>
      <c r="P15387" s="4"/>
      <c r="V15387" s="4"/>
      <c r="W15387" s="4"/>
      <c r="AG15387" s="9"/>
      <c r="AT15387" s="4"/>
      <c r="AU15387" s="4"/>
      <c r="BA15387" s="4"/>
      <c r="BB15387" s="4"/>
    </row>
    <row r="15388" spans="15:54" x14ac:dyDescent="0.4">
      <c r="O15388" s="4"/>
      <c r="P15388" s="4"/>
      <c r="V15388" s="4"/>
      <c r="W15388" s="4"/>
      <c r="AG15388" s="9"/>
      <c r="AT15388" s="4"/>
      <c r="AU15388" s="4"/>
      <c r="BA15388" s="4"/>
      <c r="BB15388" s="4"/>
    </row>
    <row r="15389" spans="15:54" x14ac:dyDescent="0.4">
      <c r="O15389" s="4"/>
      <c r="P15389" s="4"/>
      <c r="V15389" s="4"/>
      <c r="W15389" s="4"/>
      <c r="AG15389" s="9"/>
      <c r="AT15389" s="4"/>
      <c r="AU15389" s="4"/>
      <c r="BA15389" s="4"/>
      <c r="BB15389" s="4"/>
    </row>
    <row r="15390" spans="15:54" x14ac:dyDescent="0.4">
      <c r="O15390" s="4"/>
      <c r="P15390" s="4"/>
      <c r="V15390" s="4"/>
      <c r="W15390" s="4"/>
      <c r="AG15390" s="9"/>
      <c r="AT15390" s="4"/>
      <c r="AU15390" s="4"/>
      <c r="BA15390" s="4"/>
      <c r="BB15390" s="4"/>
    </row>
    <row r="15391" spans="15:54" x14ac:dyDescent="0.4">
      <c r="O15391" s="4"/>
      <c r="P15391" s="4"/>
      <c r="V15391" s="4"/>
      <c r="W15391" s="4"/>
      <c r="AG15391" s="9"/>
      <c r="AT15391" s="4"/>
      <c r="AU15391" s="4"/>
      <c r="BA15391" s="4"/>
      <c r="BB15391" s="4"/>
    </row>
    <row r="15392" spans="15:54" x14ac:dyDescent="0.4">
      <c r="O15392" s="4"/>
      <c r="P15392" s="4"/>
      <c r="V15392" s="4"/>
      <c r="W15392" s="4"/>
      <c r="AG15392" s="9"/>
      <c r="AT15392" s="4"/>
      <c r="AU15392" s="4"/>
      <c r="BA15392" s="4"/>
      <c r="BB15392" s="4"/>
    </row>
    <row r="15393" spans="15:54" x14ac:dyDescent="0.4">
      <c r="O15393" s="4"/>
      <c r="P15393" s="4"/>
      <c r="V15393" s="4"/>
      <c r="W15393" s="4"/>
      <c r="AG15393" s="9"/>
      <c r="AT15393" s="4"/>
      <c r="AU15393" s="4"/>
      <c r="BA15393" s="4"/>
      <c r="BB15393" s="4"/>
    </row>
    <row r="15394" spans="15:54" x14ac:dyDescent="0.4">
      <c r="O15394" s="4"/>
      <c r="P15394" s="4"/>
      <c r="V15394" s="4"/>
      <c r="W15394" s="4"/>
      <c r="AG15394" s="9"/>
      <c r="AT15394" s="4"/>
      <c r="AU15394" s="4"/>
      <c r="BA15394" s="4"/>
      <c r="BB15394" s="4"/>
    </row>
    <row r="15395" spans="15:54" x14ac:dyDescent="0.4">
      <c r="O15395" s="4"/>
      <c r="P15395" s="4"/>
      <c r="V15395" s="4"/>
      <c r="W15395" s="4"/>
      <c r="AG15395" s="9"/>
      <c r="AT15395" s="4"/>
      <c r="AU15395" s="4"/>
      <c r="BA15395" s="4"/>
      <c r="BB15395" s="4"/>
    </row>
    <row r="15396" spans="15:54" x14ac:dyDescent="0.4">
      <c r="O15396" s="4"/>
      <c r="P15396" s="4"/>
      <c r="V15396" s="4"/>
      <c r="W15396" s="4"/>
      <c r="AG15396" s="9"/>
      <c r="AT15396" s="4"/>
      <c r="AU15396" s="4"/>
      <c r="BA15396" s="4"/>
      <c r="BB15396" s="4"/>
    </row>
    <row r="15397" spans="15:54" x14ac:dyDescent="0.4">
      <c r="O15397" s="4"/>
      <c r="P15397" s="4"/>
      <c r="V15397" s="4"/>
      <c r="W15397" s="4"/>
      <c r="AG15397" s="9"/>
      <c r="AT15397" s="4"/>
      <c r="AU15397" s="4"/>
      <c r="BA15397" s="4"/>
      <c r="BB15397" s="4"/>
    </row>
    <row r="15398" spans="15:54" x14ac:dyDescent="0.4">
      <c r="O15398" s="4"/>
      <c r="P15398" s="4"/>
      <c r="V15398" s="4"/>
      <c r="W15398" s="4"/>
      <c r="AG15398" s="9"/>
      <c r="AT15398" s="4"/>
      <c r="AU15398" s="4"/>
      <c r="BA15398" s="4"/>
      <c r="BB15398" s="4"/>
    </row>
    <row r="15399" spans="15:54" x14ac:dyDescent="0.4">
      <c r="O15399" s="4"/>
      <c r="P15399" s="4"/>
      <c r="V15399" s="4"/>
      <c r="W15399" s="4"/>
      <c r="AG15399" s="9"/>
      <c r="AT15399" s="4"/>
      <c r="AU15399" s="4"/>
      <c r="BA15399" s="4"/>
      <c r="BB15399" s="4"/>
    </row>
    <row r="15400" spans="15:54" x14ac:dyDescent="0.4">
      <c r="O15400" s="4"/>
      <c r="P15400" s="4"/>
      <c r="V15400" s="4"/>
      <c r="W15400" s="4"/>
      <c r="AG15400" s="9"/>
      <c r="AT15400" s="4"/>
      <c r="AU15400" s="4"/>
      <c r="BA15400" s="4"/>
      <c r="BB15400" s="4"/>
    </row>
    <row r="15401" spans="15:54" x14ac:dyDescent="0.4">
      <c r="O15401" s="4"/>
      <c r="P15401" s="4"/>
      <c r="V15401" s="4"/>
      <c r="W15401" s="4"/>
      <c r="AG15401" s="9"/>
      <c r="AT15401" s="4"/>
      <c r="AU15401" s="4"/>
      <c r="BA15401" s="4"/>
      <c r="BB15401" s="4"/>
    </row>
    <row r="15402" spans="15:54" x14ac:dyDescent="0.4">
      <c r="O15402" s="4"/>
      <c r="P15402" s="4"/>
      <c r="V15402" s="4"/>
      <c r="W15402" s="4"/>
      <c r="AG15402" s="9"/>
      <c r="AT15402" s="4"/>
      <c r="AU15402" s="4"/>
      <c r="BA15402" s="4"/>
      <c r="BB15402" s="4"/>
    </row>
    <row r="15403" spans="15:54" x14ac:dyDescent="0.4">
      <c r="O15403" s="4"/>
      <c r="P15403" s="4"/>
      <c r="V15403" s="4"/>
      <c r="W15403" s="4"/>
      <c r="AG15403" s="9"/>
      <c r="AT15403" s="4"/>
      <c r="AU15403" s="4"/>
      <c r="BA15403" s="4"/>
      <c r="BB15403" s="4"/>
    </row>
    <row r="15404" spans="15:54" x14ac:dyDescent="0.4">
      <c r="O15404" s="4"/>
      <c r="P15404" s="4"/>
      <c r="V15404" s="4"/>
      <c r="W15404" s="4"/>
      <c r="AG15404" s="9"/>
      <c r="AT15404" s="4"/>
      <c r="AU15404" s="4"/>
      <c r="BA15404" s="4"/>
      <c r="BB15404" s="4"/>
    </row>
    <row r="15405" spans="15:54" x14ac:dyDescent="0.4">
      <c r="O15405" s="4"/>
      <c r="P15405" s="4"/>
      <c r="V15405" s="4"/>
      <c r="W15405" s="4"/>
      <c r="AG15405" s="9"/>
      <c r="AT15405" s="4"/>
      <c r="AU15405" s="4"/>
      <c r="BA15405" s="4"/>
      <c r="BB15405" s="4"/>
    </row>
    <row r="15406" spans="15:54" x14ac:dyDescent="0.4">
      <c r="O15406" s="4"/>
      <c r="P15406" s="4"/>
      <c r="V15406" s="4"/>
      <c r="W15406" s="4"/>
      <c r="AG15406" s="9"/>
      <c r="AT15406" s="4"/>
      <c r="AU15406" s="4"/>
      <c r="BA15406" s="4"/>
      <c r="BB15406" s="4"/>
    </row>
    <row r="15407" spans="15:54" x14ac:dyDescent="0.4">
      <c r="O15407" s="4"/>
      <c r="P15407" s="4"/>
      <c r="V15407" s="4"/>
      <c r="W15407" s="4"/>
      <c r="AG15407" s="9"/>
      <c r="AT15407" s="4"/>
      <c r="AU15407" s="4"/>
      <c r="BA15407" s="4"/>
      <c r="BB15407" s="4"/>
    </row>
    <row r="15408" spans="15:54" x14ac:dyDescent="0.4">
      <c r="O15408" s="4"/>
      <c r="P15408" s="4"/>
      <c r="V15408" s="4"/>
      <c r="W15408" s="4"/>
      <c r="AG15408" s="9"/>
      <c r="AT15408" s="4"/>
      <c r="AU15408" s="4"/>
      <c r="BA15408" s="4"/>
      <c r="BB15408" s="4"/>
    </row>
    <row r="15409" spans="15:54" x14ac:dyDescent="0.4">
      <c r="O15409" s="4"/>
      <c r="P15409" s="4"/>
      <c r="V15409" s="4"/>
      <c r="W15409" s="4"/>
      <c r="AG15409" s="9"/>
      <c r="AT15409" s="4"/>
      <c r="AU15409" s="4"/>
      <c r="BA15409" s="4"/>
      <c r="BB15409" s="4"/>
    </row>
    <row r="15410" spans="15:54" x14ac:dyDescent="0.4">
      <c r="O15410" s="4"/>
      <c r="P15410" s="4"/>
      <c r="V15410" s="4"/>
      <c r="W15410" s="4"/>
      <c r="AG15410" s="9"/>
      <c r="AT15410" s="4"/>
      <c r="AU15410" s="4"/>
      <c r="BA15410" s="4"/>
      <c r="BB15410" s="4"/>
    </row>
    <row r="15411" spans="15:54" x14ac:dyDescent="0.4">
      <c r="O15411" s="4"/>
      <c r="P15411" s="4"/>
      <c r="V15411" s="4"/>
      <c r="W15411" s="4"/>
      <c r="AG15411" s="9"/>
      <c r="AT15411" s="4"/>
      <c r="AU15411" s="4"/>
      <c r="BA15411" s="4"/>
      <c r="BB15411" s="4"/>
    </row>
    <row r="15412" spans="15:54" x14ac:dyDescent="0.4">
      <c r="O15412" s="4"/>
      <c r="P15412" s="4"/>
      <c r="V15412" s="4"/>
      <c r="W15412" s="4"/>
      <c r="AG15412" s="9"/>
      <c r="AT15412" s="4"/>
      <c r="AU15412" s="4"/>
      <c r="BA15412" s="4"/>
      <c r="BB15412" s="4"/>
    </row>
    <row r="15413" spans="15:54" x14ac:dyDescent="0.4">
      <c r="O15413" s="4"/>
      <c r="P15413" s="4"/>
      <c r="V15413" s="4"/>
      <c r="W15413" s="4"/>
      <c r="AG15413" s="9"/>
      <c r="AT15413" s="4"/>
      <c r="AU15413" s="4"/>
      <c r="BA15413" s="4"/>
      <c r="BB15413" s="4"/>
    </row>
    <row r="15414" spans="15:54" x14ac:dyDescent="0.4">
      <c r="O15414" s="4"/>
      <c r="P15414" s="4"/>
      <c r="V15414" s="4"/>
      <c r="W15414" s="4"/>
      <c r="AG15414" s="9"/>
      <c r="AT15414" s="4"/>
      <c r="AU15414" s="4"/>
      <c r="BA15414" s="4"/>
      <c r="BB15414" s="4"/>
    </row>
    <row r="15415" spans="15:54" x14ac:dyDescent="0.4">
      <c r="O15415" s="4"/>
      <c r="P15415" s="4"/>
      <c r="V15415" s="4"/>
      <c r="W15415" s="4"/>
      <c r="AG15415" s="9"/>
      <c r="AT15415" s="4"/>
      <c r="AU15415" s="4"/>
      <c r="BA15415" s="4"/>
      <c r="BB15415" s="4"/>
    </row>
    <row r="15416" spans="15:54" x14ac:dyDescent="0.4">
      <c r="O15416" s="4"/>
      <c r="P15416" s="4"/>
      <c r="V15416" s="4"/>
      <c r="W15416" s="4"/>
      <c r="AT15416" s="4"/>
      <c r="AU15416" s="4"/>
      <c r="BA15416" s="4"/>
      <c r="BB15416" s="4"/>
    </row>
    <row r="15417" spans="15:54" x14ac:dyDescent="0.4">
      <c r="O15417" s="4"/>
      <c r="P15417" s="4"/>
      <c r="V15417" s="4"/>
      <c r="W15417" s="4"/>
      <c r="AG15417" s="9"/>
      <c r="AT15417" s="4"/>
      <c r="AU15417" s="4"/>
      <c r="BA15417" s="4"/>
      <c r="BB15417" s="4"/>
    </row>
    <row r="15418" spans="15:54" x14ac:dyDescent="0.4">
      <c r="O15418" s="4"/>
      <c r="P15418" s="4"/>
      <c r="V15418" s="4"/>
      <c r="W15418" s="4"/>
      <c r="AG15418" s="9"/>
      <c r="AT15418" s="4"/>
      <c r="AU15418" s="4"/>
      <c r="BA15418" s="4"/>
      <c r="BB15418" s="4"/>
    </row>
    <row r="15419" spans="15:54" x14ac:dyDescent="0.4">
      <c r="O15419" s="4"/>
      <c r="P15419" s="4"/>
      <c r="V15419" s="4"/>
      <c r="W15419" s="4"/>
      <c r="AG15419" s="9"/>
      <c r="AT15419" s="4"/>
      <c r="AU15419" s="4"/>
      <c r="BA15419" s="4"/>
      <c r="BB15419" s="4"/>
    </row>
    <row r="15420" spans="15:54" x14ac:dyDescent="0.4">
      <c r="O15420" s="4"/>
      <c r="P15420" s="4"/>
      <c r="V15420" s="4"/>
      <c r="W15420" s="4"/>
      <c r="AG15420" s="9"/>
      <c r="AT15420" s="4"/>
      <c r="AU15420" s="4"/>
      <c r="BA15420" s="4"/>
      <c r="BB15420" s="4"/>
    </row>
    <row r="15421" spans="15:54" x14ac:dyDescent="0.4">
      <c r="O15421" s="4"/>
      <c r="P15421" s="4"/>
      <c r="V15421" s="4"/>
      <c r="W15421" s="4"/>
      <c r="AG15421" s="9"/>
      <c r="AT15421" s="4"/>
      <c r="AU15421" s="4"/>
      <c r="BA15421" s="4"/>
      <c r="BB15421" s="4"/>
    </row>
    <row r="15422" spans="15:54" x14ac:dyDescent="0.4">
      <c r="O15422" s="4"/>
      <c r="P15422" s="4"/>
      <c r="V15422" s="4"/>
      <c r="W15422" s="4"/>
      <c r="AG15422" s="9"/>
      <c r="AT15422" s="4"/>
      <c r="AU15422" s="4"/>
      <c r="BA15422" s="4"/>
      <c r="BB15422" s="4"/>
    </row>
    <row r="15423" spans="15:54" x14ac:dyDescent="0.4">
      <c r="O15423" s="4"/>
      <c r="P15423" s="4"/>
      <c r="V15423" s="4"/>
      <c r="W15423" s="4"/>
      <c r="AG15423" s="9"/>
      <c r="AT15423" s="4"/>
      <c r="AU15423" s="4"/>
      <c r="BA15423" s="4"/>
      <c r="BB15423" s="4"/>
    </row>
    <row r="15424" spans="15:54" x14ac:dyDescent="0.4">
      <c r="O15424" s="4"/>
      <c r="P15424" s="4"/>
      <c r="V15424" s="4"/>
      <c r="W15424" s="4"/>
      <c r="AG15424" s="9"/>
      <c r="AT15424" s="4"/>
      <c r="AU15424" s="4"/>
      <c r="BA15424" s="4"/>
      <c r="BB15424" s="4"/>
    </row>
    <row r="15425" spans="15:54" x14ac:dyDescent="0.4">
      <c r="O15425" s="4"/>
      <c r="P15425" s="4"/>
      <c r="V15425" s="4"/>
      <c r="W15425" s="4"/>
      <c r="AG15425" s="9"/>
      <c r="AT15425" s="4"/>
      <c r="AU15425" s="4"/>
      <c r="BA15425" s="4"/>
      <c r="BB15425" s="4"/>
    </row>
    <row r="15426" spans="15:54" x14ac:dyDescent="0.4">
      <c r="O15426" s="4"/>
      <c r="P15426" s="4"/>
      <c r="V15426" s="4"/>
      <c r="W15426" s="4"/>
      <c r="AG15426" s="9"/>
      <c r="AT15426" s="4"/>
      <c r="AU15426" s="4"/>
      <c r="BA15426" s="4"/>
      <c r="BB15426" s="4"/>
    </row>
    <row r="15427" spans="15:54" x14ac:dyDescent="0.4">
      <c r="O15427" s="4"/>
      <c r="P15427" s="4"/>
      <c r="V15427" s="4"/>
      <c r="W15427" s="4"/>
      <c r="AG15427" s="9"/>
      <c r="AT15427" s="4"/>
      <c r="AU15427" s="4"/>
      <c r="BA15427" s="4"/>
      <c r="BB15427" s="4"/>
    </row>
    <row r="15428" spans="15:54" x14ac:dyDescent="0.4">
      <c r="O15428" s="4"/>
      <c r="P15428" s="4"/>
      <c r="V15428" s="4"/>
      <c r="W15428" s="4"/>
      <c r="AG15428" s="9"/>
      <c r="AT15428" s="4"/>
      <c r="AU15428" s="4"/>
      <c r="BA15428" s="4"/>
      <c r="BB15428" s="4"/>
    </row>
    <row r="15429" spans="15:54" x14ac:dyDescent="0.4">
      <c r="O15429" s="4"/>
      <c r="P15429" s="4"/>
      <c r="V15429" s="4"/>
      <c r="W15429" s="4"/>
      <c r="AG15429" s="9"/>
      <c r="AT15429" s="4"/>
      <c r="AU15429" s="4"/>
      <c r="BA15429" s="4"/>
      <c r="BB15429" s="4"/>
    </row>
    <row r="15430" spans="15:54" x14ac:dyDescent="0.4">
      <c r="O15430" s="4"/>
      <c r="P15430" s="4"/>
      <c r="V15430" s="4"/>
      <c r="W15430" s="4"/>
      <c r="AG15430" s="9"/>
      <c r="AT15430" s="4"/>
      <c r="AU15430" s="4"/>
      <c r="BA15430" s="4"/>
      <c r="BB15430" s="4"/>
    </row>
    <row r="15431" spans="15:54" x14ac:dyDescent="0.4">
      <c r="O15431" s="4"/>
      <c r="P15431" s="4"/>
      <c r="V15431" s="4"/>
      <c r="W15431" s="4"/>
      <c r="AG15431" s="9"/>
      <c r="AT15431" s="4"/>
      <c r="AU15431" s="4"/>
      <c r="BA15431" s="4"/>
      <c r="BB15431" s="4"/>
    </row>
    <row r="15432" spans="15:54" x14ac:dyDescent="0.4">
      <c r="O15432" s="4"/>
      <c r="P15432" s="4"/>
      <c r="V15432" s="4"/>
      <c r="W15432" s="4"/>
      <c r="AG15432" s="9"/>
      <c r="AT15432" s="4"/>
      <c r="AU15432" s="4"/>
      <c r="BA15432" s="4"/>
      <c r="BB15432" s="4"/>
    </row>
    <row r="15433" spans="15:54" x14ac:dyDescent="0.4">
      <c r="O15433" s="4"/>
      <c r="P15433" s="4"/>
      <c r="V15433" s="4"/>
      <c r="W15433" s="4"/>
      <c r="AG15433" s="9"/>
      <c r="AT15433" s="4"/>
      <c r="AU15433" s="4"/>
      <c r="BA15433" s="4"/>
      <c r="BB15433" s="4"/>
    </row>
    <row r="15434" spans="15:54" x14ac:dyDescent="0.4">
      <c r="O15434" s="4"/>
      <c r="P15434" s="4"/>
      <c r="V15434" s="4"/>
      <c r="W15434" s="4"/>
      <c r="AG15434" s="9"/>
      <c r="AT15434" s="4"/>
      <c r="AU15434" s="4"/>
      <c r="BA15434" s="4"/>
      <c r="BB15434" s="4"/>
    </row>
    <row r="15435" spans="15:54" x14ac:dyDescent="0.4">
      <c r="O15435" s="4"/>
      <c r="P15435" s="4"/>
      <c r="V15435" s="4"/>
      <c r="W15435" s="4"/>
      <c r="AG15435" s="9"/>
      <c r="AT15435" s="4"/>
      <c r="AU15435" s="4"/>
      <c r="BA15435" s="4"/>
      <c r="BB15435" s="4"/>
    </row>
    <row r="15436" spans="15:54" x14ac:dyDescent="0.4">
      <c r="O15436" s="4"/>
      <c r="P15436" s="4"/>
      <c r="V15436" s="4"/>
      <c r="W15436" s="4"/>
      <c r="AT15436" s="4"/>
      <c r="AU15436" s="4"/>
      <c r="BA15436" s="4"/>
      <c r="BB15436" s="4"/>
    </row>
    <row r="15437" spans="15:54" x14ac:dyDescent="0.4">
      <c r="O15437" s="4"/>
      <c r="P15437" s="4"/>
      <c r="V15437" s="4"/>
      <c r="W15437" s="4"/>
      <c r="AG15437" s="9"/>
      <c r="AT15437" s="4"/>
      <c r="AU15437" s="4"/>
      <c r="BA15437" s="4"/>
      <c r="BB15437" s="4"/>
    </row>
    <row r="15438" spans="15:54" x14ac:dyDescent="0.4">
      <c r="O15438" s="4"/>
      <c r="P15438" s="4"/>
      <c r="V15438" s="4"/>
      <c r="W15438" s="4"/>
      <c r="AG15438" s="9"/>
      <c r="AT15438" s="4"/>
      <c r="AU15438" s="4"/>
      <c r="BA15438" s="4"/>
      <c r="BB15438" s="4"/>
    </row>
    <row r="15439" spans="15:54" x14ac:dyDescent="0.4">
      <c r="O15439" s="4"/>
      <c r="P15439" s="4"/>
      <c r="V15439" s="4"/>
      <c r="W15439" s="4"/>
      <c r="AG15439" s="9"/>
      <c r="AT15439" s="4"/>
      <c r="AU15439" s="4"/>
      <c r="BA15439" s="4"/>
      <c r="BB15439" s="4"/>
    </row>
    <row r="15440" spans="15:54" x14ac:dyDescent="0.4">
      <c r="O15440" s="4"/>
      <c r="P15440" s="4"/>
      <c r="V15440" s="4"/>
      <c r="W15440" s="4"/>
      <c r="AG15440" s="9"/>
      <c r="AT15440" s="4"/>
      <c r="AU15440" s="4"/>
      <c r="BA15440" s="4"/>
      <c r="BB15440" s="4"/>
    </row>
    <row r="15441" spans="15:54" x14ac:dyDescent="0.4">
      <c r="O15441" s="4"/>
      <c r="P15441" s="4"/>
      <c r="V15441" s="4"/>
      <c r="W15441" s="4"/>
      <c r="AG15441" s="9"/>
      <c r="AT15441" s="4"/>
      <c r="AU15441" s="4"/>
      <c r="BA15441" s="4"/>
      <c r="BB15441" s="4"/>
    </row>
    <row r="15442" spans="15:54" x14ac:dyDescent="0.4">
      <c r="O15442" s="4"/>
      <c r="P15442" s="4"/>
      <c r="V15442" s="4"/>
      <c r="W15442" s="4"/>
      <c r="AG15442" s="9"/>
      <c r="AT15442" s="4"/>
      <c r="AU15442" s="4"/>
      <c r="BA15442" s="4"/>
      <c r="BB15442" s="4"/>
    </row>
    <row r="15443" spans="15:54" x14ac:dyDescent="0.4">
      <c r="O15443" s="4"/>
      <c r="P15443" s="4"/>
      <c r="V15443" s="4"/>
      <c r="W15443" s="4"/>
      <c r="AG15443" s="9"/>
      <c r="AT15443" s="4"/>
      <c r="AU15443" s="4"/>
      <c r="BA15443" s="4"/>
      <c r="BB15443" s="4"/>
    </row>
    <row r="15444" spans="15:54" x14ac:dyDescent="0.4">
      <c r="O15444" s="4"/>
      <c r="P15444" s="4"/>
      <c r="V15444" s="4"/>
      <c r="W15444" s="4"/>
      <c r="AG15444" s="9"/>
      <c r="AT15444" s="4"/>
      <c r="AU15444" s="4"/>
      <c r="BA15444" s="4"/>
      <c r="BB15444" s="4"/>
    </row>
    <row r="15445" spans="15:54" x14ac:dyDescent="0.4">
      <c r="O15445" s="4"/>
      <c r="P15445" s="4"/>
      <c r="V15445" s="4"/>
      <c r="W15445" s="4"/>
      <c r="AG15445" s="9"/>
      <c r="AT15445" s="4"/>
      <c r="AU15445" s="4"/>
      <c r="BA15445" s="4"/>
      <c r="BB15445" s="4"/>
    </row>
    <row r="15446" spans="15:54" x14ac:dyDescent="0.4">
      <c r="O15446" s="4"/>
      <c r="P15446" s="4"/>
      <c r="V15446" s="4"/>
      <c r="W15446" s="4"/>
      <c r="AG15446" s="9"/>
      <c r="AT15446" s="4"/>
      <c r="AU15446" s="4"/>
      <c r="BA15446" s="4"/>
      <c r="BB15446" s="4"/>
    </row>
    <row r="15447" spans="15:54" x14ac:dyDescent="0.4">
      <c r="O15447" s="4"/>
      <c r="P15447" s="4"/>
      <c r="V15447" s="4"/>
      <c r="W15447" s="4"/>
      <c r="AG15447" s="9"/>
      <c r="AT15447" s="4"/>
      <c r="AU15447" s="4"/>
      <c r="BA15447" s="4"/>
      <c r="BB15447" s="4"/>
    </row>
    <row r="15448" spans="15:54" x14ac:dyDescent="0.4">
      <c r="O15448" s="4"/>
      <c r="P15448" s="4"/>
      <c r="V15448" s="4"/>
      <c r="W15448" s="4"/>
      <c r="AG15448" s="9"/>
      <c r="AT15448" s="4"/>
      <c r="AU15448" s="4"/>
      <c r="BA15448" s="4"/>
      <c r="BB15448" s="4"/>
    </row>
    <row r="15449" spans="15:54" x14ac:dyDescent="0.4">
      <c r="O15449" s="4"/>
      <c r="P15449" s="4"/>
      <c r="V15449" s="4"/>
      <c r="W15449" s="4"/>
      <c r="AG15449" s="9"/>
      <c r="AT15449" s="4"/>
      <c r="AU15449" s="4"/>
      <c r="BA15449" s="4"/>
      <c r="BB15449" s="4"/>
    </row>
    <row r="15450" spans="15:54" x14ac:dyDescent="0.4">
      <c r="O15450" s="4"/>
      <c r="P15450" s="4"/>
      <c r="V15450" s="4"/>
      <c r="W15450" s="4"/>
      <c r="AG15450" s="9"/>
      <c r="AT15450" s="4"/>
      <c r="AU15450" s="4"/>
      <c r="BA15450" s="4"/>
      <c r="BB15450" s="4"/>
    </row>
    <row r="15451" spans="15:54" x14ac:dyDescent="0.4">
      <c r="O15451" s="4"/>
      <c r="P15451" s="4"/>
      <c r="V15451" s="4"/>
      <c r="W15451" s="4"/>
      <c r="AG15451" s="9"/>
      <c r="AT15451" s="4"/>
      <c r="AU15451" s="4"/>
      <c r="BA15451" s="4"/>
      <c r="BB15451" s="4"/>
    </row>
    <row r="15452" spans="15:54" x14ac:dyDescent="0.4">
      <c r="O15452" s="4"/>
      <c r="P15452" s="4"/>
      <c r="V15452" s="4"/>
      <c r="W15452" s="4"/>
      <c r="AG15452" s="9"/>
      <c r="AT15452" s="4"/>
      <c r="AU15452" s="4"/>
      <c r="BA15452" s="4"/>
      <c r="BB15452" s="4"/>
    </row>
    <row r="15453" spans="15:54" x14ac:dyDescent="0.4">
      <c r="O15453" s="4"/>
      <c r="P15453" s="4"/>
      <c r="V15453" s="4"/>
      <c r="W15453" s="4"/>
      <c r="AG15453" s="9"/>
      <c r="AT15453" s="4"/>
      <c r="AU15453" s="4"/>
      <c r="BA15453" s="4"/>
      <c r="BB15453" s="4"/>
    </row>
    <row r="15454" spans="15:54" x14ac:dyDescent="0.4">
      <c r="O15454" s="4"/>
      <c r="P15454" s="4"/>
      <c r="V15454" s="4"/>
      <c r="W15454" s="4"/>
      <c r="AG15454" s="9"/>
      <c r="AT15454" s="4"/>
      <c r="AU15454" s="4"/>
      <c r="BA15454" s="4"/>
      <c r="BB15454" s="4"/>
    </row>
    <row r="15455" spans="15:54" x14ac:dyDescent="0.4">
      <c r="O15455" s="4"/>
      <c r="P15455" s="4"/>
      <c r="V15455" s="4"/>
      <c r="W15455" s="4"/>
      <c r="AG15455" s="9"/>
      <c r="AT15455" s="4"/>
      <c r="AU15455" s="4"/>
      <c r="BA15455" s="4"/>
      <c r="BB15455" s="4"/>
    </row>
    <row r="15456" spans="15:54" x14ac:dyDescent="0.4">
      <c r="O15456" s="4"/>
      <c r="P15456" s="4"/>
      <c r="V15456" s="4"/>
      <c r="W15456" s="4"/>
      <c r="AG15456" s="9"/>
      <c r="AT15456" s="4"/>
      <c r="AU15456" s="4"/>
      <c r="BA15456" s="4"/>
      <c r="BB15456" s="4"/>
    </row>
    <row r="15457" spans="15:54" x14ac:dyDescent="0.4">
      <c r="O15457" s="4"/>
      <c r="P15457" s="4"/>
      <c r="V15457" s="4"/>
      <c r="W15457" s="4"/>
      <c r="AG15457" s="9"/>
      <c r="AT15457" s="4"/>
      <c r="AU15457" s="4"/>
      <c r="BA15457" s="4"/>
      <c r="BB15457" s="4"/>
    </row>
    <row r="15458" spans="15:54" x14ac:dyDescent="0.4">
      <c r="O15458" s="4"/>
      <c r="P15458" s="4"/>
      <c r="V15458" s="4"/>
      <c r="W15458" s="4"/>
      <c r="AG15458" s="9"/>
      <c r="AT15458" s="4"/>
      <c r="AU15458" s="4"/>
      <c r="BA15458" s="4"/>
      <c r="BB15458" s="4"/>
    </row>
    <row r="15459" spans="15:54" x14ac:dyDescent="0.4">
      <c r="O15459" s="4"/>
      <c r="P15459" s="4"/>
      <c r="V15459" s="4"/>
      <c r="W15459" s="4"/>
      <c r="AG15459" s="9"/>
      <c r="AT15459" s="4"/>
      <c r="AU15459" s="4"/>
      <c r="BA15459" s="4"/>
      <c r="BB15459" s="4"/>
    </row>
    <row r="15460" spans="15:54" x14ac:dyDescent="0.4">
      <c r="O15460" s="4"/>
      <c r="P15460" s="4"/>
      <c r="V15460" s="4"/>
      <c r="W15460" s="4"/>
      <c r="AG15460" s="9"/>
      <c r="AT15460" s="4"/>
      <c r="AU15460" s="4"/>
      <c r="BA15460" s="4"/>
      <c r="BB15460" s="4"/>
    </row>
    <row r="15461" spans="15:54" x14ac:dyDescent="0.4">
      <c r="O15461" s="4"/>
      <c r="P15461" s="4"/>
      <c r="V15461" s="4"/>
      <c r="W15461" s="4"/>
      <c r="AG15461" s="9"/>
      <c r="AT15461" s="4"/>
      <c r="AU15461" s="4"/>
      <c r="BA15461" s="4"/>
      <c r="BB15461" s="4"/>
    </row>
    <row r="15462" spans="15:54" x14ac:dyDescent="0.4">
      <c r="O15462" s="4"/>
      <c r="P15462" s="4"/>
      <c r="V15462" s="4"/>
      <c r="W15462" s="4"/>
      <c r="AG15462" s="9"/>
      <c r="AT15462" s="4"/>
      <c r="AU15462" s="4"/>
      <c r="BA15462" s="4"/>
      <c r="BB15462" s="4"/>
    </row>
    <row r="15463" spans="15:54" x14ac:dyDescent="0.4">
      <c r="O15463" s="4"/>
      <c r="P15463" s="4"/>
      <c r="V15463" s="4"/>
      <c r="W15463" s="4"/>
      <c r="AG15463" s="9"/>
      <c r="AT15463" s="4"/>
      <c r="AU15463" s="4"/>
      <c r="BA15463" s="4"/>
      <c r="BB15463" s="4"/>
    </row>
    <row r="15464" spans="15:54" x14ac:dyDescent="0.4">
      <c r="O15464" s="4"/>
      <c r="P15464" s="4"/>
      <c r="V15464" s="4"/>
      <c r="W15464" s="4"/>
      <c r="AG15464" s="9"/>
      <c r="AT15464" s="4"/>
      <c r="AU15464" s="4"/>
      <c r="BA15464" s="4"/>
      <c r="BB15464" s="4"/>
    </row>
    <row r="15465" spans="15:54" x14ac:dyDescent="0.4">
      <c r="O15465" s="4"/>
      <c r="P15465" s="4"/>
      <c r="V15465" s="4"/>
      <c r="W15465" s="4"/>
      <c r="AG15465" s="9"/>
      <c r="AT15465" s="4"/>
      <c r="AU15465" s="4"/>
      <c r="BA15465" s="4"/>
      <c r="BB15465" s="4"/>
    </row>
    <row r="15466" spans="15:54" x14ac:dyDescent="0.4">
      <c r="O15466" s="4"/>
      <c r="P15466" s="4"/>
      <c r="V15466" s="4"/>
      <c r="W15466" s="4"/>
      <c r="AG15466" s="9"/>
      <c r="AT15466" s="4"/>
      <c r="AU15466" s="4"/>
      <c r="BA15466" s="4"/>
      <c r="BB15466" s="4"/>
    </row>
    <row r="15467" spans="15:54" x14ac:dyDescent="0.4">
      <c r="O15467" s="4"/>
      <c r="P15467" s="4"/>
      <c r="V15467" s="4"/>
      <c r="W15467" s="4"/>
      <c r="AG15467" s="9"/>
      <c r="AT15467" s="4"/>
      <c r="AU15467" s="4"/>
      <c r="BA15467" s="4"/>
      <c r="BB15467" s="4"/>
    </row>
    <row r="15468" spans="15:54" x14ac:dyDescent="0.4">
      <c r="O15468" s="4"/>
      <c r="P15468" s="4"/>
      <c r="V15468" s="4"/>
      <c r="W15468" s="4"/>
      <c r="AG15468" s="9"/>
      <c r="AT15468" s="4"/>
      <c r="AU15468" s="4"/>
      <c r="BA15468" s="4"/>
      <c r="BB15468" s="4"/>
    </row>
    <row r="15469" spans="15:54" x14ac:dyDescent="0.4">
      <c r="O15469" s="4"/>
      <c r="P15469" s="4"/>
      <c r="V15469" s="4"/>
      <c r="W15469" s="4"/>
      <c r="AG15469" s="9"/>
      <c r="AT15469" s="4"/>
      <c r="AU15469" s="4"/>
      <c r="BA15469" s="4"/>
      <c r="BB15469" s="4"/>
    </row>
    <row r="15470" spans="15:54" x14ac:dyDescent="0.4">
      <c r="O15470" s="4"/>
      <c r="P15470" s="4"/>
      <c r="V15470" s="4"/>
      <c r="W15470" s="4"/>
      <c r="AG15470" s="9"/>
      <c r="AT15470" s="4"/>
      <c r="AU15470" s="4"/>
      <c r="BA15470" s="4"/>
      <c r="BB15470" s="4"/>
    </row>
    <row r="15471" spans="15:54" x14ac:dyDescent="0.4">
      <c r="O15471" s="4"/>
      <c r="P15471" s="4"/>
      <c r="V15471" s="4"/>
      <c r="W15471" s="4"/>
      <c r="AG15471" s="9"/>
      <c r="AT15471" s="4"/>
      <c r="AU15471" s="4"/>
      <c r="BA15471" s="4"/>
      <c r="BB15471" s="4"/>
    </row>
    <row r="15472" spans="15:54" x14ac:dyDescent="0.4">
      <c r="O15472" s="4"/>
      <c r="P15472" s="4"/>
      <c r="V15472" s="4"/>
      <c r="W15472" s="4"/>
      <c r="AG15472" s="9"/>
      <c r="AT15472" s="4"/>
      <c r="AU15472" s="4"/>
      <c r="BA15472" s="4"/>
      <c r="BB15472" s="4"/>
    </row>
    <row r="15473" spans="15:54" x14ac:dyDescent="0.4">
      <c r="O15473" s="4"/>
      <c r="P15473" s="4"/>
      <c r="V15473" s="4"/>
      <c r="W15473" s="4"/>
      <c r="AG15473" s="9"/>
      <c r="AT15473" s="4"/>
      <c r="AU15473" s="4"/>
      <c r="BA15473" s="4"/>
      <c r="BB15473" s="4"/>
    </row>
    <row r="15474" spans="15:54" x14ac:dyDescent="0.4">
      <c r="O15474" s="4"/>
      <c r="P15474" s="4"/>
      <c r="V15474" s="4"/>
      <c r="W15474" s="4"/>
      <c r="AG15474" s="9"/>
      <c r="AT15474" s="4"/>
      <c r="AU15474" s="4"/>
      <c r="BA15474" s="4"/>
      <c r="BB15474" s="4"/>
    </row>
    <row r="15475" spans="15:54" x14ac:dyDescent="0.4">
      <c r="O15475" s="4"/>
      <c r="P15475" s="4"/>
      <c r="V15475" s="4"/>
      <c r="W15475" s="4"/>
      <c r="AG15475" s="9"/>
      <c r="AT15475" s="4"/>
      <c r="AU15475" s="4"/>
      <c r="BA15475" s="4"/>
      <c r="BB15475" s="4"/>
    </row>
    <row r="15476" spans="15:54" x14ac:dyDescent="0.4">
      <c r="O15476" s="4"/>
      <c r="P15476" s="4"/>
      <c r="V15476" s="4"/>
      <c r="W15476" s="4"/>
      <c r="AG15476" s="9"/>
      <c r="AT15476" s="4"/>
      <c r="AU15476" s="4"/>
      <c r="BA15476" s="4"/>
      <c r="BB15476" s="4"/>
    </row>
    <row r="15477" spans="15:54" x14ac:dyDescent="0.4">
      <c r="O15477" s="4"/>
      <c r="P15477" s="4"/>
      <c r="V15477" s="4"/>
      <c r="W15477" s="4"/>
      <c r="AG15477" s="9"/>
      <c r="AT15477" s="4"/>
      <c r="AU15477" s="4"/>
      <c r="BA15477" s="4"/>
      <c r="BB15477" s="4"/>
    </row>
    <row r="15478" spans="15:54" x14ac:dyDescent="0.4">
      <c r="O15478" s="4"/>
      <c r="P15478" s="4"/>
      <c r="V15478" s="4"/>
      <c r="W15478" s="4"/>
      <c r="AG15478" s="9"/>
      <c r="AT15478" s="4"/>
      <c r="AU15478" s="4"/>
      <c r="BA15478" s="4"/>
      <c r="BB15478" s="4"/>
    </row>
    <row r="15479" spans="15:54" x14ac:dyDescent="0.4">
      <c r="O15479" s="4"/>
      <c r="P15479" s="4"/>
      <c r="V15479" s="4"/>
      <c r="W15479" s="4"/>
      <c r="AG15479" s="9"/>
      <c r="AT15479" s="4"/>
      <c r="AU15479" s="4"/>
      <c r="BA15479" s="4"/>
      <c r="BB15479" s="4"/>
    </row>
    <row r="15480" spans="15:54" x14ac:dyDescent="0.4">
      <c r="O15480" s="4"/>
      <c r="P15480" s="4"/>
      <c r="V15480" s="4"/>
      <c r="W15480" s="4"/>
      <c r="AG15480" s="9"/>
      <c r="AT15480" s="4"/>
      <c r="AU15480" s="4"/>
      <c r="BA15480" s="4"/>
      <c r="BB15480" s="4"/>
    </row>
    <row r="15481" spans="15:54" x14ac:dyDescent="0.4">
      <c r="O15481" s="4"/>
      <c r="P15481" s="4"/>
      <c r="V15481" s="4"/>
      <c r="W15481" s="4"/>
      <c r="AG15481" s="9"/>
      <c r="AT15481" s="4"/>
      <c r="AU15481" s="4"/>
      <c r="BA15481" s="4"/>
      <c r="BB15481" s="4"/>
    </row>
    <row r="15482" spans="15:54" x14ac:dyDescent="0.4">
      <c r="O15482" s="4"/>
      <c r="P15482" s="4"/>
      <c r="V15482" s="4"/>
      <c r="W15482" s="4"/>
      <c r="AG15482" s="9"/>
      <c r="AT15482" s="4"/>
      <c r="AU15482" s="4"/>
      <c r="BA15482" s="4"/>
      <c r="BB15482" s="4"/>
    </row>
    <row r="15483" spans="15:54" x14ac:dyDescent="0.4">
      <c r="O15483" s="4"/>
      <c r="P15483" s="4"/>
      <c r="V15483" s="4"/>
      <c r="W15483" s="4"/>
      <c r="AG15483" s="9"/>
      <c r="AT15483" s="4"/>
      <c r="AU15483" s="4"/>
      <c r="BA15483" s="4"/>
      <c r="BB15483" s="4"/>
    </row>
    <row r="15484" spans="15:54" x14ac:dyDescent="0.4">
      <c r="O15484" s="4"/>
      <c r="P15484" s="4"/>
      <c r="V15484" s="4"/>
      <c r="W15484" s="4"/>
      <c r="AG15484" s="9"/>
      <c r="AT15484" s="4"/>
      <c r="AU15484" s="4"/>
      <c r="BA15484" s="4"/>
      <c r="BB15484" s="4"/>
    </row>
    <row r="15485" spans="15:54" x14ac:dyDescent="0.4">
      <c r="O15485" s="4"/>
      <c r="P15485" s="4"/>
      <c r="V15485" s="4"/>
      <c r="W15485" s="4"/>
      <c r="AG15485" s="9"/>
      <c r="AT15485" s="4"/>
      <c r="AU15485" s="4"/>
      <c r="BA15485" s="4"/>
      <c r="BB15485" s="4"/>
    </row>
    <row r="15486" spans="15:54" x14ac:dyDescent="0.4">
      <c r="O15486" s="4"/>
      <c r="P15486" s="4"/>
      <c r="V15486" s="4"/>
      <c r="W15486" s="4"/>
      <c r="AG15486" s="9"/>
      <c r="AT15486" s="4"/>
      <c r="AU15486" s="4"/>
      <c r="BA15486" s="4"/>
      <c r="BB15486" s="4"/>
    </row>
    <row r="15487" spans="15:54" x14ac:dyDescent="0.4">
      <c r="O15487" s="4"/>
      <c r="P15487" s="4"/>
      <c r="V15487" s="4"/>
      <c r="W15487" s="4"/>
      <c r="AG15487" s="9"/>
      <c r="AT15487" s="4"/>
      <c r="AU15487" s="4"/>
      <c r="BA15487" s="4"/>
      <c r="BB15487" s="4"/>
    </row>
    <row r="15488" spans="15:54" x14ac:dyDescent="0.4">
      <c r="O15488" s="4"/>
      <c r="P15488" s="4"/>
      <c r="V15488" s="4"/>
      <c r="W15488" s="4"/>
      <c r="AG15488" s="9"/>
      <c r="AT15488" s="4"/>
      <c r="AU15488" s="4"/>
      <c r="BA15488" s="4"/>
      <c r="BB15488" s="4"/>
    </row>
    <row r="15489" spans="15:54" x14ac:dyDescent="0.4">
      <c r="O15489" s="4"/>
      <c r="P15489" s="4"/>
      <c r="V15489" s="4"/>
      <c r="W15489" s="4"/>
      <c r="AG15489" s="9"/>
      <c r="AT15489" s="4"/>
      <c r="AU15489" s="4"/>
      <c r="BA15489" s="4"/>
      <c r="BB15489" s="4"/>
    </row>
    <row r="15490" spans="15:54" x14ac:dyDescent="0.4">
      <c r="O15490" s="4"/>
      <c r="P15490" s="4"/>
      <c r="V15490" s="4"/>
      <c r="W15490" s="4"/>
      <c r="AG15490" s="9"/>
      <c r="AT15490" s="4"/>
      <c r="AU15490" s="4"/>
      <c r="BA15490" s="4"/>
      <c r="BB15490" s="4"/>
    </row>
    <row r="15491" spans="15:54" x14ac:dyDescent="0.4">
      <c r="O15491" s="4"/>
      <c r="P15491" s="4"/>
      <c r="V15491" s="4"/>
      <c r="W15491" s="4"/>
      <c r="AG15491" s="9"/>
      <c r="AT15491" s="4"/>
      <c r="AU15491" s="4"/>
      <c r="BA15491" s="4"/>
      <c r="BB15491" s="4"/>
    </row>
    <row r="15492" spans="15:54" x14ac:dyDescent="0.4">
      <c r="O15492" s="4"/>
      <c r="P15492" s="4"/>
      <c r="V15492" s="4"/>
      <c r="W15492" s="4"/>
      <c r="AG15492" s="9"/>
      <c r="AT15492" s="4"/>
      <c r="AU15492" s="4"/>
      <c r="BA15492" s="4"/>
      <c r="BB15492" s="4"/>
    </row>
    <row r="15493" spans="15:54" x14ac:dyDescent="0.4">
      <c r="O15493" s="4"/>
      <c r="P15493" s="4"/>
      <c r="V15493" s="4"/>
      <c r="W15493" s="4"/>
      <c r="AG15493" s="9"/>
      <c r="AT15493" s="4"/>
      <c r="AU15493" s="4"/>
      <c r="BA15493" s="4"/>
      <c r="BB15493" s="4"/>
    </row>
    <row r="15494" spans="15:54" x14ac:dyDescent="0.4">
      <c r="O15494" s="4"/>
      <c r="P15494" s="4"/>
      <c r="V15494" s="4"/>
      <c r="W15494" s="4"/>
      <c r="AG15494" s="9"/>
      <c r="AT15494" s="4"/>
      <c r="AU15494" s="4"/>
      <c r="BA15494" s="4"/>
      <c r="BB15494" s="4"/>
    </row>
    <row r="15495" spans="15:54" x14ac:dyDescent="0.4">
      <c r="O15495" s="4"/>
      <c r="P15495" s="4"/>
      <c r="V15495" s="4"/>
      <c r="W15495" s="4"/>
      <c r="AG15495" s="9"/>
      <c r="AT15495" s="4"/>
      <c r="AU15495" s="4"/>
      <c r="BA15495" s="4"/>
      <c r="BB15495" s="4"/>
    </row>
    <row r="15496" spans="15:54" x14ac:dyDescent="0.4">
      <c r="O15496" s="4"/>
      <c r="P15496" s="4"/>
      <c r="V15496" s="4"/>
      <c r="W15496" s="4"/>
      <c r="AT15496" s="4"/>
      <c r="AU15496" s="4"/>
      <c r="BA15496" s="4"/>
      <c r="BB15496" s="4"/>
    </row>
    <row r="15497" spans="15:54" x14ac:dyDescent="0.4">
      <c r="O15497" s="4"/>
      <c r="P15497" s="4"/>
      <c r="V15497" s="4"/>
      <c r="W15497" s="4"/>
      <c r="AT15497" s="4"/>
      <c r="AU15497" s="4"/>
      <c r="BA15497" s="4"/>
      <c r="BB15497" s="4"/>
    </row>
    <row r="15498" spans="15:54" x14ac:dyDescent="0.4">
      <c r="O15498" s="4"/>
      <c r="P15498" s="4"/>
      <c r="V15498" s="4"/>
      <c r="W15498" s="4"/>
      <c r="AG15498" s="9"/>
      <c r="AT15498" s="4"/>
      <c r="AU15498" s="4"/>
      <c r="BA15498" s="4"/>
      <c r="BB15498" s="4"/>
    </row>
    <row r="15499" spans="15:54" x14ac:dyDescent="0.4">
      <c r="O15499" s="4"/>
      <c r="P15499" s="4"/>
      <c r="V15499" s="4"/>
      <c r="W15499" s="4"/>
      <c r="AG15499" s="9"/>
      <c r="AT15499" s="4"/>
      <c r="AU15499" s="4"/>
      <c r="BA15499" s="4"/>
      <c r="BB15499" s="4"/>
    </row>
    <row r="15500" spans="15:54" x14ac:dyDescent="0.4">
      <c r="O15500" s="4"/>
      <c r="P15500" s="4"/>
      <c r="V15500" s="4"/>
      <c r="W15500" s="4"/>
      <c r="AG15500" s="9"/>
      <c r="AT15500" s="4"/>
      <c r="AU15500" s="4"/>
      <c r="BA15500" s="4"/>
      <c r="BB15500" s="4"/>
    </row>
    <row r="15501" spans="15:54" x14ac:dyDescent="0.4">
      <c r="O15501" s="4"/>
      <c r="P15501" s="4"/>
      <c r="V15501" s="4"/>
      <c r="W15501" s="4"/>
      <c r="AG15501" s="9"/>
      <c r="AT15501" s="4"/>
      <c r="AU15501" s="4"/>
      <c r="BA15501" s="4"/>
      <c r="BB15501" s="4"/>
    </row>
    <row r="15502" spans="15:54" x14ac:dyDescent="0.4">
      <c r="O15502" s="4"/>
      <c r="P15502" s="4"/>
      <c r="V15502" s="4"/>
      <c r="W15502" s="4"/>
      <c r="AG15502" s="9"/>
      <c r="AT15502" s="4"/>
      <c r="AU15502" s="4"/>
      <c r="BA15502" s="4"/>
      <c r="BB15502" s="4"/>
    </row>
    <row r="15503" spans="15:54" x14ac:dyDescent="0.4">
      <c r="O15503" s="4"/>
      <c r="P15503" s="4"/>
      <c r="V15503" s="4"/>
      <c r="W15503" s="4"/>
      <c r="AG15503" s="9"/>
      <c r="AT15503" s="4"/>
      <c r="AU15503" s="4"/>
      <c r="BA15503" s="4"/>
      <c r="BB15503" s="4"/>
    </row>
    <row r="15504" spans="15:54" x14ac:dyDescent="0.4">
      <c r="O15504" s="4"/>
      <c r="P15504" s="4"/>
      <c r="V15504" s="4"/>
      <c r="W15504" s="4"/>
      <c r="AG15504" s="9"/>
      <c r="AT15504" s="4"/>
      <c r="AU15504" s="4"/>
      <c r="BA15504" s="4"/>
      <c r="BB15504" s="4"/>
    </row>
    <row r="15505" spans="15:54" x14ac:dyDescent="0.4">
      <c r="O15505" s="4"/>
      <c r="P15505" s="4"/>
      <c r="V15505" s="4"/>
      <c r="W15505" s="4"/>
      <c r="AG15505" s="9"/>
      <c r="AT15505" s="4"/>
      <c r="AU15505" s="4"/>
      <c r="BA15505" s="4"/>
      <c r="BB15505" s="4"/>
    </row>
    <row r="15506" spans="15:54" x14ac:dyDescent="0.4">
      <c r="O15506" s="4"/>
      <c r="P15506" s="4"/>
      <c r="V15506" s="4"/>
      <c r="W15506" s="4"/>
      <c r="AG15506" s="9"/>
      <c r="AT15506" s="4"/>
      <c r="AU15506" s="4"/>
      <c r="BA15506" s="4"/>
      <c r="BB15506" s="4"/>
    </row>
    <row r="15507" spans="15:54" x14ac:dyDescent="0.4">
      <c r="O15507" s="4"/>
      <c r="P15507" s="4"/>
      <c r="V15507" s="4"/>
      <c r="W15507" s="4"/>
      <c r="AG15507" s="9"/>
      <c r="AT15507" s="4"/>
      <c r="AU15507" s="4"/>
      <c r="BA15507" s="4"/>
      <c r="BB15507" s="4"/>
    </row>
    <row r="15508" spans="15:54" x14ac:dyDescent="0.4">
      <c r="O15508" s="4"/>
      <c r="P15508" s="4"/>
      <c r="V15508" s="4"/>
      <c r="W15508" s="4"/>
      <c r="AG15508" s="9"/>
      <c r="AT15508" s="4"/>
      <c r="AU15508" s="4"/>
      <c r="BA15508" s="4"/>
      <c r="BB15508" s="4"/>
    </row>
    <row r="15509" spans="15:54" x14ac:dyDescent="0.4">
      <c r="O15509" s="4"/>
      <c r="P15509" s="4"/>
      <c r="V15509" s="4"/>
      <c r="W15509" s="4"/>
      <c r="AG15509" s="9"/>
      <c r="AT15509" s="4"/>
      <c r="AU15509" s="4"/>
      <c r="BA15509" s="4"/>
      <c r="BB15509" s="4"/>
    </row>
    <row r="15510" spans="15:54" x14ac:dyDescent="0.4">
      <c r="O15510" s="4"/>
      <c r="P15510" s="4"/>
      <c r="V15510" s="4"/>
      <c r="W15510" s="4"/>
      <c r="AG15510" s="9"/>
      <c r="AT15510" s="4"/>
      <c r="AU15510" s="4"/>
      <c r="BA15510" s="4"/>
      <c r="BB15510" s="4"/>
    </row>
    <row r="15511" spans="15:54" x14ac:dyDescent="0.4">
      <c r="O15511" s="4"/>
      <c r="P15511" s="4"/>
      <c r="V15511" s="4"/>
      <c r="W15511" s="4"/>
      <c r="AG15511" s="9"/>
      <c r="AT15511" s="4"/>
      <c r="AU15511" s="4"/>
      <c r="BA15511" s="4"/>
      <c r="BB15511" s="4"/>
    </row>
    <row r="15512" spans="15:54" x14ac:dyDescent="0.4">
      <c r="O15512" s="4"/>
      <c r="P15512" s="4"/>
      <c r="V15512" s="4"/>
      <c r="W15512" s="4"/>
      <c r="AG15512" s="9"/>
      <c r="AT15512" s="4"/>
      <c r="AU15512" s="4"/>
      <c r="BA15512" s="4"/>
      <c r="BB15512" s="4"/>
    </row>
    <row r="15513" spans="15:54" x14ac:dyDescent="0.4">
      <c r="O15513" s="4"/>
      <c r="P15513" s="4"/>
      <c r="V15513" s="4"/>
      <c r="W15513" s="4"/>
      <c r="AG15513" s="9"/>
      <c r="AT15513" s="4"/>
      <c r="AU15513" s="4"/>
      <c r="BA15513" s="4"/>
      <c r="BB15513" s="4"/>
    </row>
    <row r="15514" spans="15:54" x14ac:dyDescent="0.4">
      <c r="O15514" s="4"/>
      <c r="P15514" s="4"/>
      <c r="V15514" s="4"/>
      <c r="W15514" s="4"/>
      <c r="AG15514" s="9"/>
      <c r="AT15514" s="4"/>
      <c r="AU15514" s="4"/>
      <c r="BA15514" s="4"/>
      <c r="BB15514" s="4"/>
    </row>
    <row r="15515" spans="15:54" x14ac:dyDescent="0.4">
      <c r="O15515" s="4"/>
      <c r="P15515" s="4"/>
      <c r="V15515" s="4"/>
      <c r="W15515" s="4"/>
      <c r="AG15515" s="9"/>
      <c r="AT15515" s="4"/>
      <c r="AU15515" s="4"/>
      <c r="BA15515" s="4"/>
      <c r="BB15515" s="4"/>
    </row>
    <row r="15516" spans="15:54" x14ac:dyDescent="0.4">
      <c r="O15516" s="4"/>
      <c r="P15516" s="4"/>
      <c r="V15516" s="4"/>
      <c r="W15516" s="4"/>
      <c r="AG15516" s="9"/>
      <c r="AT15516" s="4"/>
      <c r="AU15516" s="4"/>
      <c r="BA15516" s="4"/>
      <c r="BB15516" s="4"/>
    </row>
    <row r="15517" spans="15:54" x14ac:dyDescent="0.4">
      <c r="O15517" s="4"/>
      <c r="P15517" s="4"/>
      <c r="V15517" s="4"/>
      <c r="W15517" s="4"/>
      <c r="AT15517" s="4"/>
      <c r="AU15517" s="4"/>
      <c r="BA15517" s="4"/>
      <c r="BB15517" s="4"/>
    </row>
    <row r="15518" spans="15:54" x14ac:dyDescent="0.4">
      <c r="O15518" s="4"/>
      <c r="P15518" s="4"/>
      <c r="V15518" s="4"/>
      <c r="W15518" s="4"/>
      <c r="AG15518" s="9"/>
      <c r="AT15518" s="4"/>
      <c r="AU15518" s="4"/>
      <c r="BA15518" s="4"/>
      <c r="BB15518" s="4"/>
    </row>
    <row r="15519" spans="15:54" x14ac:dyDescent="0.4">
      <c r="O15519" s="4"/>
      <c r="P15519" s="4"/>
      <c r="V15519" s="4"/>
      <c r="W15519" s="4"/>
      <c r="AG15519" s="9"/>
      <c r="AT15519" s="4"/>
      <c r="AU15519" s="4"/>
      <c r="BA15519" s="4"/>
      <c r="BB15519" s="4"/>
    </row>
    <row r="15520" spans="15:54" x14ac:dyDescent="0.4">
      <c r="O15520" s="4"/>
      <c r="P15520" s="4"/>
      <c r="V15520" s="4"/>
      <c r="W15520" s="4"/>
      <c r="AG15520" s="9"/>
      <c r="AT15520" s="4"/>
      <c r="AU15520" s="4"/>
      <c r="BA15520" s="4"/>
      <c r="BB15520" s="4"/>
    </row>
    <row r="15521" spans="15:54" x14ac:dyDescent="0.4">
      <c r="O15521" s="4"/>
      <c r="P15521" s="4"/>
      <c r="V15521" s="4"/>
      <c r="W15521" s="4"/>
      <c r="AG15521" s="9"/>
      <c r="AT15521" s="4"/>
      <c r="AU15521" s="4"/>
      <c r="BA15521" s="4"/>
      <c r="BB15521" s="4"/>
    </row>
    <row r="15522" spans="15:54" x14ac:dyDescent="0.4">
      <c r="O15522" s="4"/>
      <c r="P15522" s="4"/>
      <c r="V15522" s="4"/>
      <c r="W15522" s="4"/>
      <c r="AG15522" s="9"/>
      <c r="AT15522" s="4"/>
      <c r="AU15522" s="4"/>
      <c r="BA15522" s="4"/>
      <c r="BB15522" s="4"/>
    </row>
    <row r="15523" spans="15:54" x14ac:dyDescent="0.4">
      <c r="O15523" s="4"/>
      <c r="P15523" s="4"/>
      <c r="V15523" s="4"/>
      <c r="W15523" s="4"/>
      <c r="AG15523" s="9"/>
      <c r="AT15523" s="4"/>
      <c r="AU15523" s="4"/>
      <c r="BA15523" s="4"/>
      <c r="BB15523" s="4"/>
    </row>
    <row r="15524" spans="15:54" x14ac:dyDescent="0.4">
      <c r="O15524" s="4"/>
      <c r="P15524" s="4"/>
      <c r="V15524" s="4"/>
      <c r="W15524" s="4"/>
      <c r="AG15524" s="9"/>
      <c r="AT15524" s="4"/>
      <c r="AU15524" s="4"/>
      <c r="BA15524" s="4"/>
      <c r="BB15524" s="4"/>
    </row>
    <row r="15525" spans="15:54" x14ac:dyDescent="0.4">
      <c r="O15525" s="4"/>
      <c r="P15525" s="4"/>
      <c r="V15525" s="4"/>
      <c r="W15525" s="4"/>
      <c r="AG15525" s="9"/>
      <c r="AT15525" s="4"/>
      <c r="AU15525" s="4"/>
      <c r="BA15525" s="4"/>
      <c r="BB15525" s="4"/>
    </row>
    <row r="15526" spans="15:54" x14ac:dyDescent="0.4">
      <c r="O15526" s="4"/>
      <c r="P15526" s="4"/>
      <c r="V15526" s="4"/>
      <c r="W15526" s="4"/>
      <c r="AG15526" s="9"/>
      <c r="AT15526" s="4"/>
      <c r="AU15526" s="4"/>
      <c r="BA15526" s="4"/>
      <c r="BB15526" s="4"/>
    </row>
    <row r="15527" spans="15:54" x14ac:dyDescent="0.4">
      <c r="O15527" s="4"/>
      <c r="P15527" s="4"/>
      <c r="V15527" s="4"/>
      <c r="W15527" s="4"/>
      <c r="AG15527" s="9"/>
      <c r="AT15527" s="4"/>
      <c r="AU15527" s="4"/>
      <c r="BA15527" s="4"/>
      <c r="BB15527" s="4"/>
    </row>
    <row r="15528" spans="15:54" x14ac:dyDescent="0.4">
      <c r="O15528" s="4"/>
      <c r="P15528" s="4"/>
      <c r="V15528" s="4"/>
      <c r="W15528" s="4"/>
      <c r="AG15528" s="9"/>
      <c r="AT15528" s="4"/>
      <c r="AU15528" s="4"/>
      <c r="BA15528" s="4"/>
      <c r="BB15528" s="4"/>
    </row>
    <row r="15529" spans="15:54" x14ac:dyDescent="0.4">
      <c r="O15529" s="4"/>
      <c r="P15529" s="4"/>
      <c r="V15529" s="4"/>
      <c r="W15529" s="4"/>
      <c r="AG15529" s="9"/>
      <c r="AT15529" s="4"/>
      <c r="AU15529" s="4"/>
      <c r="BA15529" s="4"/>
      <c r="BB15529" s="4"/>
    </row>
    <row r="15530" spans="15:54" x14ac:dyDescent="0.4">
      <c r="O15530" s="4"/>
      <c r="P15530" s="4"/>
      <c r="V15530" s="4"/>
      <c r="W15530" s="4"/>
      <c r="AG15530" s="9"/>
      <c r="AT15530" s="4"/>
      <c r="AU15530" s="4"/>
      <c r="BA15530" s="4"/>
      <c r="BB15530" s="4"/>
    </row>
    <row r="15531" spans="15:54" x14ac:dyDescent="0.4">
      <c r="O15531" s="4"/>
      <c r="P15531" s="4"/>
      <c r="V15531" s="4"/>
      <c r="W15531" s="4"/>
      <c r="AG15531" s="9"/>
      <c r="AT15531" s="4"/>
      <c r="AU15531" s="4"/>
      <c r="BA15531" s="4"/>
      <c r="BB15531" s="4"/>
    </row>
    <row r="15532" spans="15:54" x14ac:dyDescent="0.4">
      <c r="O15532" s="4"/>
      <c r="P15532" s="4"/>
      <c r="V15532" s="4"/>
      <c r="W15532" s="4"/>
      <c r="AG15532" s="9"/>
      <c r="AT15532" s="4"/>
      <c r="AU15532" s="4"/>
      <c r="BA15532" s="4"/>
      <c r="BB15532" s="4"/>
    </row>
    <row r="15533" spans="15:54" x14ac:dyDescent="0.4">
      <c r="O15533" s="4"/>
      <c r="P15533" s="4"/>
      <c r="V15533" s="4"/>
      <c r="W15533" s="4"/>
      <c r="AG15533" s="9"/>
      <c r="AT15533" s="4"/>
      <c r="AU15533" s="4"/>
      <c r="BA15533" s="4"/>
      <c r="BB15533" s="4"/>
    </row>
    <row r="15534" spans="15:54" x14ac:dyDescent="0.4">
      <c r="O15534" s="4"/>
      <c r="P15534" s="4"/>
      <c r="V15534" s="4"/>
      <c r="W15534" s="4"/>
      <c r="AG15534" s="9"/>
      <c r="AT15534" s="4"/>
      <c r="AU15534" s="4"/>
      <c r="BA15534" s="4"/>
      <c r="BB15534" s="4"/>
    </row>
    <row r="15535" spans="15:54" x14ac:dyDescent="0.4">
      <c r="O15535" s="4"/>
      <c r="P15535" s="4"/>
      <c r="V15535" s="4"/>
      <c r="W15535" s="4"/>
      <c r="AG15535" s="9"/>
      <c r="AT15535" s="4"/>
      <c r="AU15535" s="4"/>
      <c r="BA15535" s="4"/>
      <c r="BB15535" s="4"/>
    </row>
    <row r="15536" spans="15:54" x14ac:dyDescent="0.4">
      <c r="O15536" s="4"/>
      <c r="P15536" s="4"/>
      <c r="V15536" s="4"/>
      <c r="W15536" s="4"/>
      <c r="AG15536" s="9"/>
      <c r="AT15536" s="4"/>
      <c r="AU15536" s="4"/>
      <c r="BA15536" s="4"/>
      <c r="BB15536" s="4"/>
    </row>
    <row r="15537" spans="15:54" x14ac:dyDescent="0.4">
      <c r="O15537" s="4"/>
      <c r="P15537" s="4"/>
      <c r="V15537" s="4"/>
      <c r="W15537" s="4"/>
      <c r="AG15537" s="9"/>
      <c r="AT15537" s="4"/>
      <c r="AU15537" s="4"/>
      <c r="BA15537" s="4"/>
      <c r="BB15537" s="4"/>
    </row>
    <row r="15538" spans="15:54" x14ac:dyDescent="0.4">
      <c r="O15538" s="4"/>
      <c r="P15538" s="4"/>
      <c r="V15538" s="4"/>
      <c r="W15538" s="4"/>
      <c r="AG15538" s="9"/>
      <c r="AT15538" s="4"/>
      <c r="AU15538" s="4"/>
      <c r="BA15538" s="4"/>
      <c r="BB15538" s="4"/>
    </row>
    <row r="15539" spans="15:54" x14ac:dyDescent="0.4">
      <c r="O15539" s="4"/>
      <c r="P15539" s="4"/>
      <c r="V15539" s="4"/>
      <c r="W15539" s="4"/>
      <c r="AG15539" s="9"/>
      <c r="AT15539" s="4"/>
      <c r="AU15539" s="4"/>
      <c r="BA15539" s="4"/>
      <c r="BB15539" s="4"/>
    </row>
    <row r="15540" spans="15:54" x14ac:dyDescent="0.4">
      <c r="O15540" s="4"/>
      <c r="P15540" s="4"/>
      <c r="V15540" s="4"/>
      <c r="W15540" s="4"/>
      <c r="AG15540" s="9"/>
      <c r="AT15540" s="4"/>
      <c r="AU15540" s="4"/>
      <c r="BA15540" s="4"/>
      <c r="BB15540" s="4"/>
    </row>
    <row r="15541" spans="15:54" x14ac:dyDescent="0.4">
      <c r="O15541" s="4"/>
      <c r="P15541" s="4"/>
      <c r="V15541" s="4"/>
      <c r="W15541" s="4"/>
      <c r="AG15541" s="9"/>
      <c r="AT15541" s="4"/>
      <c r="AU15541" s="4"/>
      <c r="BA15541" s="4"/>
      <c r="BB15541" s="4"/>
    </row>
    <row r="15542" spans="15:54" x14ac:dyDescent="0.4">
      <c r="O15542" s="4"/>
      <c r="P15542" s="4"/>
      <c r="V15542" s="4"/>
      <c r="W15542" s="4"/>
      <c r="AG15542" s="9"/>
      <c r="AT15542" s="4"/>
      <c r="AU15542" s="4"/>
      <c r="BA15542" s="4"/>
      <c r="BB15542" s="4"/>
    </row>
    <row r="15543" spans="15:54" x14ac:dyDescent="0.4">
      <c r="O15543" s="4"/>
      <c r="P15543" s="4"/>
      <c r="V15543" s="4"/>
      <c r="W15543" s="4"/>
      <c r="AG15543" s="9"/>
      <c r="AT15543" s="4"/>
      <c r="AU15543" s="4"/>
      <c r="BA15543" s="4"/>
      <c r="BB15543" s="4"/>
    </row>
    <row r="15544" spans="15:54" x14ac:dyDescent="0.4">
      <c r="O15544" s="4"/>
      <c r="P15544" s="4"/>
      <c r="V15544" s="4"/>
      <c r="W15544" s="4"/>
      <c r="AG15544" s="9"/>
      <c r="AT15544" s="4"/>
      <c r="AU15544" s="4"/>
      <c r="BA15544" s="4"/>
      <c r="BB15544" s="4"/>
    </row>
    <row r="15545" spans="15:54" x14ac:dyDescent="0.4">
      <c r="O15545" s="4"/>
      <c r="P15545" s="4"/>
      <c r="V15545" s="4"/>
      <c r="W15545" s="4"/>
      <c r="AG15545" s="9"/>
      <c r="AT15545" s="4"/>
      <c r="AU15545" s="4"/>
      <c r="BA15545" s="4"/>
      <c r="BB15545" s="4"/>
    </row>
    <row r="15546" spans="15:54" x14ac:dyDescent="0.4">
      <c r="O15546" s="4"/>
      <c r="P15546" s="4"/>
      <c r="V15546" s="4"/>
      <c r="W15546" s="4"/>
      <c r="AG15546" s="9"/>
      <c r="AT15546" s="4"/>
      <c r="AU15546" s="4"/>
      <c r="BA15546" s="4"/>
      <c r="BB15546" s="4"/>
    </row>
    <row r="15547" spans="15:54" x14ac:dyDescent="0.4">
      <c r="O15547" s="4"/>
      <c r="P15547" s="4"/>
      <c r="V15547" s="4"/>
      <c r="W15547" s="4"/>
      <c r="AG15547" s="9"/>
      <c r="AT15547" s="4"/>
      <c r="AU15547" s="4"/>
      <c r="BA15547" s="4"/>
      <c r="BB15547" s="4"/>
    </row>
    <row r="15548" spans="15:54" x14ac:dyDescent="0.4">
      <c r="O15548" s="4"/>
      <c r="P15548" s="4"/>
      <c r="V15548" s="4"/>
      <c r="W15548" s="4"/>
      <c r="AG15548" s="9"/>
      <c r="AT15548" s="4"/>
      <c r="AU15548" s="4"/>
      <c r="BA15548" s="4"/>
      <c r="BB15548" s="4"/>
    </row>
    <row r="15549" spans="15:54" x14ac:dyDescent="0.4">
      <c r="O15549" s="4"/>
      <c r="P15549" s="4"/>
      <c r="V15549" s="4"/>
      <c r="W15549" s="4"/>
      <c r="AG15549" s="9"/>
      <c r="AT15549" s="4"/>
      <c r="AU15549" s="4"/>
      <c r="BA15549" s="4"/>
      <c r="BB15549" s="4"/>
    </row>
    <row r="15550" spans="15:54" x14ac:dyDescent="0.4">
      <c r="O15550" s="4"/>
      <c r="P15550" s="4"/>
      <c r="V15550" s="4"/>
      <c r="W15550" s="4"/>
      <c r="AG15550" s="9"/>
      <c r="AT15550" s="4"/>
      <c r="AU15550" s="4"/>
      <c r="BA15550" s="4"/>
      <c r="BB15550" s="4"/>
    </row>
    <row r="15551" spans="15:54" x14ac:dyDescent="0.4">
      <c r="O15551" s="4"/>
      <c r="P15551" s="4"/>
      <c r="V15551" s="4"/>
      <c r="W15551" s="4"/>
      <c r="AG15551" s="9"/>
      <c r="AT15551" s="4"/>
      <c r="AU15551" s="4"/>
      <c r="BA15551" s="4"/>
      <c r="BB15551" s="4"/>
    </row>
    <row r="15552" spans="15:54" x14ac:dyDescent="0.4">
      <c r="O15552" s="4"/>
      <c r="P15552" s="4"/>
      <c r="V15552" s="4"/>
      <c r="W15552" s="4"/>
      <c r="AG15552" s="9"/>
      <c r="AT15552" s="4"/>
      <c r="AU15552" s="4"/>
      <c r="BA15552" s="4"/>
      <c r="BB15552" s="4"/>
    </row>
    <row r="15553" spans="15:54" x14ac:dyDescent="0.4">
      <c r="O15553" s="4"/>
      <c r="P15553" s="4"/>
      <c r="V15553" s="4"/>
      <c r="W15553" s="4"/>
      <c r="AG15553" s="9"/>
      <c r="AT15553" s="4"/>
      <c r="AU15553" s="4"/>
      <c r="BA15553" s="4"/>
      <c r="BB15553" s="4"/>
    </row>
    <row r="15554" spans="15:54" x14ac:dyDescent="0.4">
      <c r="O15554" s="4"/>
      <c r="P15554" s="4"/>
      <c r="V15554" s="4"/>
      <c r="W15554" s="4"/>
      <c r="AG15554" s="9"/>
      <c r="AT15554" s="4"/>
      <c r="AU15554" s="4"/>
      <c r="BA15554" s="4"/>
      <c r="BB15554" s="4"/>
    </row>
    <row r="15555" spans="15:54" x14ac:dyDescent="0.4">
      <c r="O15555" s="4"/>
      <c r="P15555" s="4"/>
      <c r="V15555" s="4"/>
      <c r="W15555" s="4"/>
      <c r="AG15555" s="9"/>
      <c r="AT15555" s="4"/>
      <c r="AU15555" s="4"/>
      <c r="BA15555" s="4"/>
      <c r="BB15555" s="4"/>
    </row>
    <row r="15556" spans="15:54" x14ac:dyDescent="0.4">
      <c r="O15556" s="4"/>
      <c r="P15556" s="4"/>
      <c r="V15556" s="4"/>
      <c r="W15556" s="4"/>
      <c r="AG15556" s="9"/>
      <c r="AT15556" s="4"/>
      <c r="AU15556" s="4"/>
      <c r="BA15556" s="4"/>
      <c r="BB15556" s="4"/>
    </row>
    <row r="15557" spans="15:54" x14ac:dyDescent="0.4">
      <c r="O15557" s="4"/>
      <c r="P15557" s="4"/>
      <c r="V15557" s="4"/>
      <c r="W15557" s="4"/>
      <c r="AG15557" s="9"/>
      <c r="AT15557" s="4"/>
      <c r="AU15557" s="4"/>
      <c r="BA15557" s="4"/>
      <c r="BB15557" s="4"/>
    </row>
    <row r="15558" spans="15:54" x14ac:dyDescent="0.4">
      <c r="O15558" s="4"/>
      <c r="P15558" s="4"/>
      <c r="V15558" s="4"/>
      <c r="W15558" s="4"/>
      <c r="AG15558" s="9"/>
      <c r="AT15558" s="4"/>
      <c r="AU15558" s="4"/>
      <c r="BA15558" s="4"/>
      <c r="BB15558" s="4"/>
    </row>
    <row r="15559" spans="15:54" x14ac:dyDescent="0.4">
      <c r="O15559" s="4"/>
      <c r="P15559" s="4"/>
      <c r="V15559" s="4"/>
      <c r="W15559" s="4"/>
      <c r="AG15559" s="9"/>
      <c r="AT15559" s="4"/>
      <c r="AU15559" s="4"/>
      <c r="BA15559" s="4"/>
      <c r="BB15559" s="4"/>
    </row>
    <row r="15560" spans="15:54" x14ac:dyDescent="0.4">
      <c r="O15560" s="4"/>
      <c r="P15560" s="4"/>
      <c r="V15560" s="4"/>
      <c r="W15560" s="4"/>
      <c r="AG15560" s="9"/>
      <c r="AT15560" s="4"/>
      <c r="AU15560" s="4"/>
      <c r="BA15560" s="4"/>
      <c r="BB15560" s="4"/>
    </row>
    <row r="15561" spans="15:54" x14ac:dyDescent="0.4">
      <c r="O15561" s="4"/>
      <c r="P15561" s="4"/>
      <c r="V15561" s="4"/>
      <c r="W15561" s="4"/>
      <c r="AG15561" s="9"/>
      <c r="AT15561" s="4"/>
      <c r="AU15561" s="4"/>
      <c r="BA15561" s="4"/>
      <c r="BB15561" s="4"/>
    </row>
    <row r="15562" spans="15:54" x14ac:dyDescent="0.4">
      <c r="O15562" s="4"/>
      <c r="P15562" s="4"/>
      <c r="V15562" s="4"/>
      <c r="W15562" s="4"/>
      <c r="AG15562" s="9"/>
      <c r="AT15562" s="4"/>
      <c r="AU15562" s="4"/>
      <c r="BA15562" s="4"/>
      <c r="BB15562" s="4"/>
    </row>
    <row r="15563" spans="15:54" x14ac:dyDescent="0.4">
      <c r="O15563" s="4"/>
      <c r="P15563" s="4"/>
      <c r="V15563" s="4"/>
      <c r="W15563" s="4"/>
      <c r="AG15563" s="9"/>
      <c r="AT15563" s="4"/>
      <c r="AU15563" s="4"/>
      <c r="BA15563" s="4"/>
      <c r="BB15563" s="4"/>
    </row>
    <row r="15564" spans="15:54" x14ac:dyDescent="0.4">
      <c r="O15564" s="4"/>
      <c r="P15564" s="4"/>
      <c r="V15564" s="4"/>
      <c r="W15564" s="4"/>
      <c r="AG15564" s="9"/>
      <c r="AT15564" s="4"/>
      <c r="AU15564" s="4"/>
      <c r="BA15564" s="4"/>
      <c r="BB15564" s="4"/>
    </row>
    <row r="15565" spans="15:54" x14ac:dyDescent="0.4">
      <c r="O15565" s="4"/>
      <c r="P15565" s="4"/>
      <c r="V15565" s="4"/>
      <c r="W15565" s="4"/>
      <c r="AG15565" s="9"/>
      <c r="AT15565" s="4"/>
      <c r="AU15565" s="4"/>
      <c r="BA15565" s="4"/>
      <c r="BB15565" s="4"/>
    </row>
    <row r="15566" spans="15:54" x14ac:dyDescent="0.4">
      <c r="O15566" s="4"/>
      <c r="P15566" s="4"/>
      <c r="V15566" s="4"/>
      <c r="W15566" s="4"/>
      <c r="AG15566" s="9"/>
      <c r="AT15566" s="4"/>
      <c r="AU15566" s="4"/>
      <c r="BA15566" s="4"/>
      <c r="BB15566" s="4"/>
    </row>
    <row r="15567" spans="15:54" x14ac:dyDescent="0.4">
      <c r="O15567" s="4"/>
      <c r="P15567" s="4"/>
      <c r="V15567" s="4"/>
      <c r="W15567" s="4"/>
      <c r="AG15567" s="9"/>
      <c r="AT15567" s="4"/>
      <c r="AU15567" s="4"/>
      <c r="BA15567" s="4"/>
      <c r="BB15567" s="4"/>
    </row>
    <row r="15568" spans="15:54" x14ac:dyDescent="0.4">
      <c r="O15568" s="4"/>
      <c r="P15568" s="4"/>
      <c r="V15568" s="4"/>
      <c r="W15568" s="4"/>
      <c r="AG15568" s="9"/>
      <c r="AT15568" s="4"/>
      <c r="AU15568" s="4"/>
      <c r="BA15568" s="4"/>
      <c r="BB15568" s="4"/>
    </row>
    <row r="15569" spans="15:54" x14ac:dyDescent="0.4">
      <c r="O15569" s="4"/>
      <c r="P15569" s="4"/>
      <c r="V15569" s="4"/>
      <c r="W15569" s="4"/>
      <c r="AG15569" s="9"/>
      <c r="AT15569" s="4"/>
      <c r="AU15569" s="4"/>
      <c r="BA15569" s="4"/>
      <c r="BB15569" s="4"/>
    </row>
    <row r="15570" spans="15:54" x14ac:dyDescent="0.4">
      <c r="O15570" s="4"/>
      <c r="P15570" s="4"/>
      <c r="V15570" s="4"/>
      <c r="W15570" s="4"/>
      <c r="AG15570" s="9"/>
      <c r="AT15570" s="4"/>
      <c r="AU15570" s="4"/>
      <c r="BA15570" s="4"/>
      <c r="BB15570" s="4"/>
    </row>
    <row r="15571" spans="15:54" x14ac:dyDescent="0.4">
      <c r="O15571" s="4"/>
      <c r="P15571" s="4"/>
      <c r="V15571" s="4"/>
      <c r="W15571" s="4"/>
      <c r="AG15571" s="9"/>
      <c r="AT15571" s="4"/>
      <c r="AU15571" s="4"/>
      <c r="BA15571" s="4"/>
      <c r="BB15571" s="4"/>
    </row>
    <row r="15572" spans="15:54" x14ac:dyDescent="0.4">
      <c r="O15572" s="4"/>
      <c r="P15572" s="4"/>
      <c r="V15572" s="4"/>
      <c r="W15572" s="4"/>
      <c r="AG15572" s="9"/>
      <c r="AT15572" s="4"/>
      <c r="AU15572" s="4"/>
      <c r="BA15572" s="4"/>
      <c r="BB15572" s="4"/>
    </row>
    <row r="15573" spans="15:54" x14ac:dyDescent="0.4">
      <c r="O15573" s="4"/>
      <c r="P15573" s="4"/>
      <c r="V15573" s="4"/>
      <c r="W15573" s="4"/>
      <c r="AG15573" s="9"/>
      <c r="AT15573" s="4"/>
      <c r="AU15573" s="4"/>
      <c r="BA15573" s="4"/>
      <c r="BB15573" s="4"/>
    </row>
    <row r="15574" spans="15:54" x14ac:dyDescent="0.4">
      <c r="O15574" s="4"/>
      <c r="P15574" s="4"/>
      <c r="V15574" s="4"/>
      <c r="W15574" s="4"/>
      <c r="AG15574" s="9"/>
      <c r="AT15574" s="4"/>
      <c r="AU15574" s="4"/>
      <c r="BA15574" s="4"/>
      <c r="BB15574" s="4"/>
    </row>
    <row r="15575" spans="15:54" x14ac:dyDescent="0.4">
      <c r="O15575" s="4"/>
      <c r="P15575" s="4"/>
      <c r="V15575" s="4"/>
      <c r="W15575" s="4"/>
      <c r="AG15575" s="9"/>
      <c r="AT15575" s="4"/>
      <c r="AU15575" s="4"/>
      <c r="BA15575" s="4"/>
      <c r="BB15575" s="4"/>
    </row>
    <row r="15576" spans="15:54" x14ac:dyDescent="0.4">
      <c r="O15576" s="4"/>
      <c r="P15576" s="4"/>
      <c r="V15576" s="4"/>
      <c r="W15576" s="4"/>
      <c r="AG15576" s="9"/>
      <c r="AT15576" s="4"/>
      <c r="AU15576" s="4"/>
      <c r="BA15576" s="4"/>
      <c r="BB15576" s="4"/>
    </row>
    <row r="15577" spans="15:54" x14ac:dyDescent="0.4">
      <c r="O15577" s="4"/>
      <c r="P15577" s="4"/>
      <c r="V15577" s="4"/>
      <c r="W15577" s="4"/>
      <c r="AG15577" s="9"/>
      <c r="AT15577" s="4"/>
      <c r="AU15577" s="4"/>
      <c r="BA15577" s="4"/>
      <c r="BB15577" s="4"/>
    </row>
    <row r="15578" spans="15:54" x14ac:dyDescent="0.4">
      <c r="O15578" s="4"/>
      <c r="P15578" s="4"/>
      <c r="V15578" s="4"/>
      <c r="W15578" s="4"/>
      <c r="AT15578" s="4"/>
      <c r="AU15578" s="4"/>
      <c r="BA15578" s="4"/>
      <c r="BB15578" s="4"/>
    </row>
    <row r="15579" spans="15:54" x14ac:dyDescent="0.4">
      <c r="O15579" s="4"/>
      <c r="P15579" s="4"/>
      <c r="V15579" s="4"/>
      <c r="W15579" s="4"/>
      <c r="AG15579" s="9"/>
      <c r="AT15579" s="4"/>
      <c r="AU15579" s="4"/>
      <c r="BA15579" s="4"/>
      <c r="BB15579" s="4"/>
    </row>
    <row r="15580" spans="15:54" x14ac:dyDescent="0.4">
      <c r="O15580" s="4"/>
      <c r="P15580" s="4"/>
      <c r="V15580" s="4"/>
      <c r="W15580" s="4"/>
      <c r="AG15580" s="9"/>
      <c r="AT15580" s="4"/>
      <c r="AU15580" s="4"/>
      <c r="BA15580" s="4"/>
      <c r="BB15580" s="4"/>
    </row>
    <row r="15581" spans="15:54" x14ac:dyDescent="0.4">
      <c r="O15581" s="4"/>
      <c r="P15581" s="4"/>
      <c r="V15581" s="4"/>
      <c r="W15581" s="4"/>
      <c r="AG15581" s="9"/>
      <c r="AT15581" s="4"/>
      <c r="AU15581" s="4"/>
      <c r="BA15581" s="4"/>
      <c r="BB15581" s="4"/>
    </row>
    <row r="15582" spans="15:54" x14ac:dyDescent="0.4">
      <c r="O15582" s="4"/>
      <c r="P15582" s="4"/>
      <c r="V15582" s="4"/>
      <c r="W15582" s="4"/>
      <c r="AG15582" s="9"/>
      <c r="AT15582" s="4"/>
      <c r="AU15582" s="4"/>
      <c r="BA15582" s="4"/>
      <c r="BB15582" s="4"/>
    </row>
    <row r="15583" spans="15:54" x14ac:dyDescent="0.4">
      <c r="O15583" s="4"/>
      <c r="P15583" s="4"/>
      <c r="V15583" s="4"/>
      <c r="W15583" s="4"/>
      <c r="AG15583" s="9"/>
      <c r="AT15583" s="4"/>
      <c r="AU15583" s="4"/>
      <c r="BA15583" s="4"/>
      <c r="BB15583" s="4"/>
    </row>
    <row r="15584" spans="15:54" x14ac:dyDescent="0.4">
      <c r="O15584" s="4"/>
      <c r="P15584" s="4"/>
      <c r="V15584" s="4"/>
      <c r="W15584" s="4"/>
      <c r="AG15584" s="9"/>
      <c r="AT15584" s="4"/>
      <c r="AU15584" s="4"/>
      <c r="BA15584" s="4"/>
      <c r="BB15584" s="4"/>
    </row>
    <row r="15585" spans="15:54" x14ac:dyDescent="0.4">
      <c r="O15585" s="4"/>
      <c r="P15585" s="4"/>
      <c r="V15585" s="4"/>
      <c r="W15585" s="4"/>
      <c r="AG15585" s="9"/>
      <c r="AT15585" s="4"/>
      <c r="AU15585" s="4"/>
      <c r="BA15585" s="4"/>
      <c r="BB15585" s="4"/>
    </row>
    <row r="15586" spans="15:54" x14ac:dyDescent="0.4">
      <c r="O15586" s="4"/>
      <c r="P15586" s="4"/>
      <c r="V15586" s="4"/>
      <c r="W15586" s="4"/>
      <c r="AG15586" s="9"/>
      <c r="AT15586" s="4"/>
      <c r="AU15586" s="4"/>
      <c r="BA15586" s="4"/>
      <c r="BB15586" s="4"/>
    </row>
    <row r="15587" spans="15:54" x14ac:dyDescent="0.4">
      <c r="O15587" s="4"/>
      <c r="P15587" s="4"/>
      <c r="V15587" s="4"/>
      <c r="W15587" s="4"/>
      <c r="AG15587" s="9"/>
      <c r="AT15587" s="4"/>
      <c r="AU15587" s="4"/>
      <c r="BA15587" s="4"/>
      <c r="BB15587" s="4"/>
    </row>
    <row r="15588" spans="15:54" x14ac:dyDescent="0.4">
      <c r="O15588" s="4"/>
      <c r="P15588" s="4"/>
      <c r="V15588" s="4"/>
      <c r="W15588" s="4"/>
      <c r="AG15588" s="9"/>
      <c r="AT15588" s="4"/>
      <c r="AU15588" s="4"/>
      <c r="BA15588" s="4"/>
      <c r="BB15588" s="4"/>
    </row>
    <row r="15589" spans="15:54" x14ac:dyDescent="0.4">
      <c r="O15589" s="4"/>
      <c r="P15589" s="4"/>
      <c r="V15589" s="4"/>
      <c r="W15589" s="4"/>
      <c r="AG15589" s="9"/>
      <c r="AT15589" s="4"/>
      <c r="AU15589" s="4"/>
      <c r="BA15589" s="4"/>
      <c r="BB15589" s="4"/>
    </row>
    <row r="15590" spans="15:54" x14ac:dyDescent="0.4">
      <c r="O15590" s="4"/>
      <c r="P15590" s="4"/>
      <c r="V15590" s="4"/>
      <c r="W15590" s="4"/>
      <c r="AG15590" s="9"/>
      <c r="AT15590" s="4"/>
      <c r="AU15590" s="4"/>
      <c r="BA15590" s="4"/>
      <c r="BB15590" s="4"/>
    </row>
    <row r="15591" spans="15:54" x14ac:dyDescent="0.4">
      <c r="O15591" s="4"/>
      <c r="P15591" s="4"/>
      <c r="V15591" s="4"/>
      <c r="W15591" s="4"/>
      <c r="AG15591" s="9"/>
      <c r="AT15591" s="4"/>
      <c r="AU15591" s="4"/>
      <c r="BA15591" s="4"/>
      <c r="BB15591" s="4"/>
    </row>
    <row r="15592" spans="15:54" x14ac:dyDescent="0.4">
      <c r="O15592" s="4"/>
      <c r="P15592" s="4"/>
      <c r="V15592" s="4"/>
      <c r="W15592" s="4"/>
      <c r="AG15592" s="9"/>
      <c r="AT15592" s="4"/>
      <c r="AU15592" s="4"/>
      <c r="BA15592" s="4"/>
      <c r="BB15592" s="4"/>
    </row>
    <row r="15593" spans="15:54" x14ac:dyDescent="0.4">
      <c r="O15593" s="4"/>
      <c r="P15593" s="4"/>
      <c r="V15593" s="4"/>
      <c r="W15593" s="4"/>
      <c r="AG15593" s="9"/>
      <c r="AT15593" s="4"/>
      <c r="AU15593" s="4"/>
      <c r="BA15593" s="4"/>
      <c r="BB15593" s="4"/>
    </row>
    <row r="15594" spans="15:54" x14ac:dyDescent="0.4">
      <c r="O15594" s="4"/>
      <c r="P15594" s="4"/>
      <c r="V15594" s="4"/>
      <c r="W15594" s="4"/>
      <c r="AG15594" s="9"/>
      <c r="AT15594" s="4"/>
      <c r="AU15594" s="4"/>
      <c r="BA15594" s="4"/>
      <c r="BB15594" s="4"/>
    </row>
    <row r="15595" spans="15:54" x14ac:dyDescent="0.4">
      <c r="O15595" s="4"/>
      <c r="P15595" s="4"/>
      <c r="V15595" s="4"/>
      <c r="W15595" s="4"/>
      <c r="AG15595" s="9"/>
      <c r="AT15595" s="4"/>
      <c r="AU15595" s="4"/>
      <c r="BA15595" s="4"/>
      <c r="BB15595" s="4"/>
    </row>
    <row r="15596" spans="15:54" x14ac:dyDescent="0.4">
      <c r="O15596" s="4"/>
      <c r="P15596" s="4"/>
      <c r="V15596" s="4"/>
      <c r="W15596" s="4"/>
      <c r="AG15596" s="9"/>
      <c r="AT15596" s="4"/>
      <c r="AU15596" s="4"/>
      <c r="BA15596" s="4"/>
      <c r="BB15596" s="4"/>
    </row>
    <row r="15597" spans="15:54" x14ac:dyDescent="0.4">
      <c r="O15597" s="4"/>
      <c r="P15597" s="4"/>
      <c r="V15597" s="4"/>
      <c r="W15597" s="4"/>
      <c r="AG15597" s="9"/>
      <c r="AT15597" s="4"/>
      <c r="AU15597" s="4"/>
      <c r="BA15597" s="4"/>
      <c r="BB15597" s="4"/>
    </row>
    <row r="15598" spans="15:54" x14ac:dyDescent="0.4">
      <c r="O15598" s="4"/>
      <c r="P15598" s="4"/>
      <c r="V15598" s="4"/>
      <c r="W15598" s="4"/>
      <c r="AT15598" s="4"/>
      <c r="AU15598" s="4"/>
      <c r="BA15598" s="4"/>
      <c r="BB15598" s="4"/>
    </row>
    <row r="15599" spans="15:54" x14ac:dyDescent="0.4">
      <c r="O15599" s="4"/>
      <c r="P15599" s="4"/>
      <c r="V15599" s="4"/>
      <c r="W15599" s="4"/>
      <c r="AG15599" s="9"/>
      <c r="AT15599" s="4"/>
      <c r="AU15599" s="4"/>
      <c r="BA15599" s="4"/>
      <c r="BB15599" s="4"/>
    </row>
    <row r="15600" spans="15:54" x14ac:dyDescent="0.4">
      <c r="O15600" s="4"/>
      <c r="P15600" s="4"/>
      <c r="V15600" s="4"/>
      <c r="W15600" s="4"/>
      <c r="AG15600" s="9"/>
      <c r="AT15600" s="4"/>
      <c r="AU15600" s="4"/>
      <c r="BA15600" s="4"/>
      <c r="BB15600" s="4"/>
    </row>
    <row r="15601" spans="15:54" x14ac:dyDescent="0.4">
      <c r="O15601" s="4"/>
      <c r="P15601" s="4"/>
      <c r="V15601" s="4"/>
      <c r="W15601" s="4"/>
      <c r="AG15601" s="9"/>
      <c r="AT15601" s="4"/>
      <c r="AU15601" s="4"/>
      <c r="BA15601" s="4"/>
      <c r="BB15601" s="4"/>
    </row>
    <row r="15602" spans="15:54" x14ac:dyDescent="0.4">
      <c r="O15602" s="4"/>
      <c r="P15602" s="4"/>
      <c r="V15602" s="4"/>
      <c r="W15602" s="4"/>
      <c r="AG15602" s="9"/>
      <c r="AT15602" s="4"/>
      <c r="AU15602" s="4"/>
      <c r="BA15602" s="4"/>
      <c r="BB15602" s="4"/>
    </row>
    <row r="15603" spans="15:54" x14ac:dyDescent="0.4">
      <c r="O15603" s="4"/>
      <c r="P15603" s="4"/>
      <c r="V15603" s="4"/>
      <c r="W15603" s="4"/>
      <c r="AG15603" s="9"/>
      <c r="AT15603" s="4"/>
      <c r="AU15603" s="4"/>
      <c r="BA15603" s="4"/>
      <c r="BB15603" s="4"/>
    </row>
    <row r="15604" spans="15:54" x14ac:dyDescent="0.4">
      <c r="O15604" s="4"/>
      <c r="P15604" s="4"/>
      <c r="V15604" s="4"/>
      <c r="W15604" s="4"/>
      <c r="AG15604" s="9"/>
      <c r="AT15604" s="4"/>
      <c r="AU15604" s="4"/>
      <c r="BA15604" s="4"/>
      <c r="BB15604" s="4"/>
    </row>
    <row r="15605" spans="15:54" x14ac:dyDescent="0.4">
      <c r="O15605" s="4"/>
      <c r="P15605" s="4"/>
      <c r="V15605" s="4"/>
      <c r="W15605" s="4"/>
      <c r="AG15605" s="9"/>
      <c r="AT15605" s="4"/>
      <c r="AU15605" s="4"/>
      <c r="BA15605" s="4"/>
      <c r="BB15605" s="4"/>
    </row>
    <row r="15606" spans="15:54" x14ac:dyDescent="0.4">
      <c r="O15606" s="4"/>
      <c r="P15606" s="4"/>
      <c r="V15606" s="4"/>
      <c r="W15606" s="4"/>
      <c r="AG15606" s="9"/>
      <c r="AT15606" s="4"/>
      <c r="AU15606" s="4"/>
      <c r="BA15606" s="4"/>
      <c r="BB15606" s="4"/>
    </row>
    <row r="15607" spans="15:54" x14ac:dyDescent="0.4">
      <c r="O15607" s="4"/>
      <c r="P15607" s="4"/>
      <c r="V15607" s="4"/>
      <c r="W15607" s="4"/>
      <c r="AG15607" s="9"/>
      <c r="AT15607" s="4"/>
      <c r="AU15607" s="4"/>
      <c r="BA15607" s="4"/>
      <c r="BB15607" s="4"/>
    </row>
    <row r="15608" spans="15:54" x14ac:dyDescent="0.4">
      <c r="O15608" s="4"/>
      <c r="P15608" s="4"/>
      <c r="V15608" s="4"/>
      <c r="W15608" s="4"/>
      <c r="AG15608" s="9"/>
      <c r="AT15608" s="4"/>
      <c r="AU15608" s="4"/>
      <c r="BA15608" s="4"/>
      <c r="BB15608" s="4"/>
    </row>
    <row r="15609" spans="15:54" x14ac:dyDescent="0.4">
      <c r="O15609" s="4"/>
      <c r="P15609" s="4"/>
      <c r="V15609" s="4"/>
      <c r="W15609" s="4"/>
      <c r="AG15609" s="9"/>
      <c r="AT15609" s="4"/>
      <c r="AU15609" s="4"/>
      <c r="BA15609" s="4"/>
      <c r="BB15609" s="4"/>
    </row>
    <row r="15610" spans="15:54" x14ac:dyDescent="0.4">
      <c r="O15610" s="4"/>
      <c r="P15610" s="4"/>
      <c r="V15610" s="4"/>
      <c r="W15610" s="4"/>
      <c r="AG15610" s="9"/>
      <c r="AT15610" s="4"/>
      <c r="AU15610" s="4"/>
      <c r="BA15610" s="4"/>
      <c r="BB15610" s="4"/>
    </row>
    <row r="15611" spans="15:54" x14ac:dyDescent="0.4">
      <c r="O15611" s="4"/>
      <c r="P15611" s="4"/>
      <c r="V15611" s="4"/>
      <c r="W15611" s="4"/>
      <c r="AG15611" s="9"/>
      <c r="AT15611" s="4"/>
      <c r="AU15611" s="4"/>
      <c r="BA15611" s="4"/>
      <c r="BB15611" s="4"/>
    </row>
    <row r="15612" spans="15:54" x14ac:dyDescent="0.4">
      <c r="O15612" s="4"/>
      <c r="P15612" s="4"/>
      <c r="V15612" s="4"/>
      <c r="W15612" s="4"/>
      <c r="AG15612" s="9"/>
      <c r="AT15612" s="4"/>
      <c r="AU15612" s="4"/>
      <c r="BA15612" s="4"/>
      <c r="BB15612" s="4"/>
    </row>
    <row r="15613" spans="15:54" x14ac:dyDescent="0.4">
      <c r="O15613" s="4"/>
      <c r="P15613" s="4"/>
      <c r="V15613" s="4"/>
      <c r="W15613" s="4"/>
      <c r="AG15613" s="9"/>
      <c r="AT15613" s="4"/>
      <c r="AU15613" s="4"/>
      <c r="BA15613" s="4"/>
      <c r="BB15613" s="4"/>
    </row>
    <row r="15614" spans="15:54" x14ac:dyDescent="0.4">
      <c r="O15614" s="4"/>
      <c r="P15614" s="4"/>
      <c r="V15614" s="4"/>
      <c r="W15614" s="4"/>
      <c r="AG15614" s="9"/>
      <c r="AT15614" s="4"/>
      <c r="AU15614" s="4"/>
      <c r="BA15614" s="4"/>
      <c r="BB15614" s="4"/>
    </row>
    <row r="15615" spans="15:54" x14ac:dyDescent="0.4">
      <c r="O15615" s="4"/>
      <c r="P15615" s="4"/>
      <c r="V15615" s="4"/>
      <c r="W15615" s="4"/>
      <c r="AG15615" s="9"/>
      <c r="AT15615" s="4"/>
      <c r="AU15615" s="4"/>
      <c r="BA15615" s="4"/>
      <c r="BB15615" s="4"/>
    </row>
    <row r="15616" spans="15:54" x14ac:dyDescent="0.4">
      <c r="O15616" s="4"/>
      <c r="P15616" s="4"/>
      <c r="V15616" s="4"/>
      <c r="W15616" s="4"/>
      <c r="AG15616" s="9"/>
      <c r="AT15616" s="4"/>
      <c r="AU15616" s="4"/>
      <c r="BA15616" s="4"/>
      <c r="BB15616" s="4"/>
    </row>
    <row r="15617" spans="15:54" x14ac:dyDescent="0.4">
      <c r="O15617" s="4"/>
      <c r="P15617" s="4"/>
      <c r="V15617" s="4"/>
      <c r="W15617" s="4"/>
      <c r="AG15617" s="9"/>
      <c r="AT15617" s="4"/>
      <c r="AU15617" s="4"/>
      <c r="BA15617" s="4"/>
      <c r="BB15617" s="4"/>
    </row>
    <row r="15618" spans="15:54" x14ac:dyDescent="0.4">
      <c r="O15618" s="4"/>
      <c r="P15618" s="4"/>
      <c r="V15618" s="4"/>
      <c r="W15618" s="4"/>
      <c r="AG15618" s="9"/>
      <c r="AT15618" s="4"/>
      <c r="AU15618" s="4"/>
      <c r="BA15618" s="4"/>
      <c r="BB15618" s="4"/>
    </row>
    <row r="15619" spans="15:54" x14ac:dyDescent="0.4">
      <c r="O15619" s="4"/>
      <c r="P15619" s="4"/>
      <c r="V15619" s="4"/>
      <c r="W15619" s="4"/>
      <c r="AG15619" s="9"/>
      <c r="AT15619" s="4"/>
      <c r="AU15619" s="4"/>
      <c r="BA15619" s="4"/>
      <c r="BB15619" s="4"/>
    </row>
    <row r="15620" spans="15:54" x14ac:dyDescent="0.4">
      <c r="O15620" s="4"/>
      <c r="P15620" s="4"/>
      <c r="V15620" s="4"/>
      <c r="W15620" s="4"/>
      <c r="AG15620" s="9"/>
      <c r="AT15620" s="4"/>
      <c r="AU15620" s="4"/>
      <c r="BA15620" s="4"/>
      <c r="BB15620" s="4"/>
    </row>
    <row r="15621" spans="15:54" x14ac:dyDescent="0.4">
      <c r="O15621" s="4"/>
      <c r="P15621" s="4"/>
      <c r="V15621" s="4"/>
      <c r="W15621" s="4"/>
      <c r="AG15621" s="9"/>
      <c r="AT15621" s="4"/>
      <c r="AU15621" s="4"/>
      <c r="BA15621" s="4"/>
      <c r="BB15621" s="4"/>
    </row>
    <row r="15622" spans="15:54" x14ac:dyDescent="0.4">
      <c r="O15622" s="4"/>
      <c r="P15622" s="4"/>
      <c r="V15622" s="4"/>
      <c r="W15622" s="4"/>
      <c r="AG15622" s="9"/>
      <c r="AT15622" s="4"/>
      <c r="AU15622" s="4"/>
      <c r="BA15622" s="4"/>
      <c r="BB15622" s="4"/>
    </row>
    <row r="15623" spans="15:54" x14ac:dyDescent="0.4">
      <c r="O15623" s="4"/>
      <c r="P15623" s="4"/>
      <c r="V15623" s="4"/>
      <c r="W15623" s="4"/>
      <c r="AG15623" s="9"/>
      <c r="AT15623" s="4"/>
      <c r="AU15623" s="4"/>
      <c r="BA15623" s="4"/>
      <c r="BB15623" s="4"/>
    </row>
    <row r="15624" spans="15:54" x14ac:dyDescent="0.4">
      <c r="O15624" s="4"/>
      <c r="P15624" s="4"/>
      <c r="V15624" s="4"/>
      <c r="W15624" s="4"/>
      <c r="AG15624" s="9"/>
      <c r="AT15624" s="4"/>
      <c r="AU15624" s="4"/>
      <c r="BA15624" s="4"/>
      <c r="BB15624" s="4"/>
    </row>
    <row r="15625" spans="15:54" x14ac:dyDescent="0.4">
      <c r="O15625" s="4"/>
      <c r="P15625" s="4"/>
      <c r="V15625" s="4"/>
      <c r="W15625" s="4"/>
      <c r="AG15625" s="9"/>
      <c r="AT15625" s="4"/>
      <c r="AU15625" s="4"/>
      <c r="BA15625" s="4"/>
      <c r="BB15625" s="4"/>
    </row>
    <row r="15626" spans="15:54" x14ac:dyDescent="0.4">
      <c r="O15626" s="4"/>
      <c r="P15626" s="4"/>
      <c r="V15626" s="4"/>
      <c r="W15626" s="4"/>
      <c r="AG15626" s="9"/>
      <c r="AT15626" s="4"/>
      <c r="AU15626" s="4"/>
      <c r="BA15626" s="4"/>
      <c r="BB15626" s="4"/>
    </row>
    <row r="15627" spans="15:54" x14ac:dyDescent="0.4">
      <c r="O15627" s="4"/>
      <c r="P15627" s="4"/>
      <c r="V15627" s="4"/>
      <c r="W15627" s="4"/>
      <c r="AG15627" s="9"/>
      <c r="AT15627" s="4"/>
      <c r="AU15627" s="4"/>
      <c r="BA15627" s="4"/>
      <c r="BB15627" s="4"/>
    </row>
    <row r="15628" spans="15:54" x14ac:dyDescent="0.4">
      <c r="O15628" s="4"/>
      <c r="P15628" s="4"/>
      <c r="V15628" s="4"/>
      <c r="W15628" s="4"/>
      <c r="AG15628" s="9"/>
      <c r="AT15628" s="4"/>
      <c r="AU15628" s="4"/>
      <c r="BA15628" s="4"/>
      <c r="BB15628" s="4"/>
    </row>
    <row r="15629" spans="15:54" x14ac:dyDescent="0.4">
      <c r="O15629" s="4"/>
      <c r="P15629" s="4"/>
      <c r="V15629" s="4"/>
      <c r="W15629" s="4"/>
      <c r="AG15629" s="9"/>
      <c r="AT15629" s="4"/>
      <c r="AU15629" s="4"/>
      <c r="BA15629" s="4"/>
      <c r="BB15629" s="4"/>
    </row>
    <row r="15630" spans="15:54" x14ac:dyDescent="0.4">
      <c r="O15630" s="4"/>
      <c r="P15630" s="4"/>
      <c r="V15630" s="4"/>
      <c r="W15630" s="4"/>
      <c r="AG15630" s="9"/>
      <c r="AT15630" s="4"/>
      <c r="AU15630" s="4"/>
      <c r="BA15630" s="4"/>
      <c r="BB15630" s="4"/>
    </row>
    <row r="15631" spans="15:54" x14ac:dyDescent="0.4">
      <c r="O15631" s="4"/>
      <c r="P15631" s="4"/>
      <c r="V15631" s="4"/>
      <c r="W15631" s="4"/>
      <c r="AG15631" s="9"/>
      <c r="AT15631" s="4"/>
      <c r="AU15631" s="4"/>
      <c r="BA15631" s="4"/>
      <c r="BB15631" s="4"/>
    </row>
    <row r="15632" spans="15:54" x14ac:dyDescent="0.4">
      <c r="O15632" s="4"/>
      <c r="P15632" s="4"/>
      <c r="V15632" s="4"/>
      <c r="W15632" s="4"/>
      <c r="AG15632" s="9"/>
      <c r="AT15632" s="4"/>
      <c r="AU15632" s="4"/>
      <c r="BA15632" s="4"/>
      <c r="BB15632" s="4"/>
    </row>
    <row r="15633" spans="15:54" x14ac:dyDescent="0.4">
      <c r="O15633" s="4"/>
      <c r="P15633" s="4"/>
      <c r="V15633" s="4"/>
      <c r="W15633" s="4"/>
      <c r="AG15633" s="9"/>
      <c r="AT15633" s="4"/>
      <c r="AU15633" s="4"/>
      <c r="BA15633" s="4"/>
      <c r="BB15633" s="4"/>
    </row>
    <row r="15634" spans="15:54" x14ac:dyDescent="0.4">
      <c r="O15634" s="4"/>
      <c r="P15634" s="4"/>
      <c r="V15634" s="4"/>
      <c r="W15634" s="4"/>
      <c r="AG15634" s="9"/>
      <c r="AT15634" s="4"/>
      <c r="AU15634" s="4"/>
      <c r="BA15634" s="4"/>
      <c r="BB15634" s="4"/>
    </row>
    <row r="15635" spans="15:54" x14ac:dyDescent="0.4">
      <c r="O15635" s="4"/>
      <c r="P15635" s="4"/>
      <c r="V15635" s="4"/>
      <c r="W15635" s="4"/>
      <c r="AG15635" s="9"/>
      <c r="AT15635" s="4"/>
      <c r="AU15635" s="4"/>
      <c r="BA15635" s="4"/>
      <c r="BB15635" s="4"/>
    </row>
    <row r="15636" spans="15:54" x14ac:dyDescent="0.4">
      <c r="O15636" s="4"/>
      <c r="P15636" s="4"/>
      <c r="V15636" s="4"/>
      <c r="W15636" s="4"/>
      <c r="AG15636" s="9"/>
      <c r="AT15636" s="4"/>
      <c r="AU15636" s="4"/>
      <c r="BA15636" s="4"/>
      <c r="BB15636" s="4"/>
    </row>
    <row r="15637" spans="15:54" x14ac:dyDescent="0.4">
      <c r="O15637" s="4"/>
      <c r="P15637" s="4"/>
      <c r="V15637" s="4"/>
      <c r="W15637" s="4"/>
      <c r="AG15637" s="9"/>
      <c r="AT15637" s="4"/>
      <c r="AU15637" s="4"/>
      <c r="BA15637" s="4"/>
      <c r="BB15637" s="4"/>
    </row>
    <row r="15638" spans="15:54" x14ac:dyDescent="0.4">
      <c r="O15638" s="4"/>
      <c r="P15638" s="4"/>
      <c r="V15638" s="4"/>
      <c r="W15638" s="4"/>
      <c r="AG15638" s="9"/>
      <c r="AT15638" s="4"/>
      <c r="AU15638" s="4"/>
      <c r="BA15638" s="4"/>
      <c r="BB15638" s="4"/>
    </row>
    <row r="15639" spans="15:54" x14ac:dyDescent="0.4">
      <c r="O15639" s="4"/>
      <c r="P15639" s="4"/>
      <c r="V15639" s="4"/>
      <c r="W15639" s="4"/>
      <c r="AG15639" s="9"/>
      <c r="AT15639" s="4"/>
      <c r="AU15639" s="4"/>
      <c r="BA15639" s="4"/>
      <c r="BB15639" s="4"/>
    </row>
    <row r="15640" spans="15:54" x14ac:dyDescent="0.4">
      <c r="O15640" s="4"/>
      <c r="P15640" s="4"/>
      <c r="V15640" s="4"/>
      <c r="W15640" s="4"/>
      <c r="AG15640" s="9"/>
      <c r="AT15640" s="4"/>
      <c r="AU15640" s="4"/>
      <c r="BA15640" s="4"/>
      <c r="BB15640" s="4"/>
    </row>
    <row r="15641" spans="15:54" x14ac:dyDescent="0.4">
      <c r="O15641" s="4"/>
      <c r="P15641" s="4"/>
      <c r="V15641" s="4"/>
      <c r="W15641" s="4"/>
      <c r="AG15641" s="9"/>
      <c r="AT15641" s="4"/>
      <c r="AU15641" s="4"/>
      <c r="BA15641" s="4"/>
      <c r="BB15641" s="4"/>
    </row>
    <row r="15642" spans="15:54" x14ac:dyDescent="0.4">
      <c r="O15642" s="4"/>
      <c r="P15642" s="4"/>
      <c r="V15642" s="4"/>
      <c r="W15642" s="4"/>
      <c r="AG15642" s="9"/>
      <c r="AT15642" s="4"/>
      <c r="AU15642" s="4"/>
      <c r="BA15642" s="4"/>
      <c r="BB15642" s="4"/>
    </row>
    <row r="15643" spans="15:54" x14ac:dyDescent="0.4">
      <c r="O15643" s="4"/>
      <c r="P15643" s="4"/>
      <c r="V15643" s="4"/>
      <c r="W15643" s="4"/>
      <c r="AG15643" s="9"/>
      <c r="AT15643" s="4"/>
      <c r="AU15643" s="4"/>
      <c r="BA15643" s="4"/>
      <c r="BB15643" s="4"/>
    </row>
    <row r="15644" spans="15:54" x14ac:dyDescent="0.4">
      <c r="O15644" s="4"/>
      <c r="P15644" s="4"/>
      <c r="V15644" s="4"/>
      <c r="W15644" s="4"/>
      <c r="AG15644" s="9"/>
      <c r="AT15644" s="4"/>
      <c r="AU15644" s="4"/>
      <c r="BA15644" s="4"/>
      <c r="BB15644" s="4"/>
    </row>
    <row r="15645" spans="15:54" x14ac:dyDescent="0.4">
      <c r="O15645" s="4"/>
      <c r="P15645" s="4"/>
      <c r="V15645" s="4"/>
      <c r="W15645" s="4"/>
      <c r="AG15645" s="9"/>
      <c r="AT15645" s="4"/>
      <c r="AU15645" s="4"/>
      <c r="BA15645" s="4"/>
      <c r="BB15645" s="4"/>
    </row>
    <row r="15646" spans="15:54" x14ac:dyDescent="0.4">
      <c r="O15646" s="4"/>
      <c r="P15646" s="4"/>
      <c r="V15646" s="4"/>
      <c r="W15646" s="4"/>
      <c r="AG15646" s="9"/>
      <c r="AT15646" s="4"/>
      <c r="AU15646" s="4"/>
      <c r="BA15646" s="4"/>
      <c r="BB15646" s="4"/>
    </row>
    <row r="15647" spans="15:54" x14ac:dyDescent="0.4">
      <c r="O15647" s="4"/>
      <c r="P15647" s="4"/>
      <c r="V15647" s="4"/>
      <c r="W15647" s="4"/>
      <c r="AG15647" s="9"/>
      <c r="AT15647" s="4"/>
      <c r="AU15647" s="4"/>
      <c r="BA15647" s="4"/>
      <c r="BB15647" s="4"/>
    </row>
    <row r="15648" spans="15:54" x14ac:dyDescent="0.4">
      <c r="O15648" s="4"/>
      <c r="P15648" s="4"/>
      <c r="V15648" s="4"/>
      <c r="W15648" s="4"/>
      <c r="AG15648" s="9"/>
      <c r="AT15648" s="4"/>
      <c r="AU15648" s="4"/>
      <c r="BA15648" s="4"/>
      <c r="BB15648" s="4"/>
    </row>
    <row r="15649" spans="15:54" x14ac:dyDescent="0.4">
      <c r="O15649" s="4"/>
      <c r="P15649" s="4"/>
      <c r="V15649" s="4"/>
      <c r="W15649" s="4"/>
      <c r="AG15649" s="9"/>
      <c r="AT15649" s="4"/>
      <c r="AU15649" s="4"/>
      <c r="BA15649" s="4"/>
      <c r="BB15649" s="4"/>
    </row>
    <row r="15650" spans="15:54" x14ac:dyDescent="0.4">
      <c r="O15650" s="4"/>
      <c r="P15650" s="4"/>
      <c r="V15650" s="4"/>
      <c r="W15650" s="4"/>
      <c r="AG15650" s="9"/>
      <c r="AT15650" s="4"/>
      <c r="AU15650" s="4"/>
      <c r="BA15650" s="4"/>
      <c r="BB15650" s="4"/>
    </row>
    <row r="15651" spans="15:54" x14ac:dyDescent="0.4">
      <c r="O15651" s="4"/>
      <c r="P15651" s="4"/>
      <c r="V15651" s="4"/>
      <c r="W15651" s="4"/>
      <c r="AG15651" s="9"/>
      <c r="AT15651" s="4"/>
      <c r="AU15651" s="4"/>
      <c r="BA15651" s="4"/>
      <c r="BB15651" s="4"/>
    </row>
    <row r="15652" spans="15:54" x14ac:dyDescent="0.4">
      <c r="O15652" s="4"/>
      <c r="P15652" s="4"/>
      <c r="V15652" s="4"/>
      <c r="W15652" s="4"/>
      <c r="AG15652" s="9"/>
      <c r="AT15652" s="4"/>
      <c r="AU15652" s="4"/>
      <c r="BA15652" s="4"/>
      <c r="BB15652" s="4"/>
    </row>
    <row r="15653" spans="15:54" x14ac:dyDescent="0.4">
      <c r="O15653" s="4"/>
      <c r="P15653" s="4"/>
      <c r="V15653" s="4"/>
      <c r="W15653" s="4"/>
      <c r="AG15653" s="9"/>
      <c r="AT15653" s="4"/>
      <c r="AU15653" s="4"/>
      <c r="BA15653" s="4"/>
      <c r="BB15653" s="4"/>
    </row>
    <row r="15654" spans="15:54" x14ac:dyDescent="0.4">
      <c r="O15654" s="4"/>
      <c r="P15654" s="4"/>
      <c r="V15654" s="4"/>
      <c r="W15654" s="4"/>
      <c r="AG15654" s="9"/>
      <c r="AT15654" s="4"/>
      <c r="AU15654" s="4"/>
      <c r="BA15654" s="4"/>
      <c r="BB15654" s="4"/>
    </row>
    <row r="15655" spans="15:54" x14ac:dyDescent="0.4">
      <c r="O15655" s="4"/>
      <c r="P15655" s="4"/>
      <c r="V15655" s="4"/>
      <c r="W15655" s="4"/>
      <c r="AG15655" s="9"/>
      <c r="AT15655" s="4"/>
      <c r="AU15655" s="4"/>
      <c r="BA15655" s="4"/>
      <c r="BB15655" s="4"/>
    </row>
    <row r="15656" spans="15:54" x14ac:dyDescent="0.4">
      <c r="O15656" s="4"/>
      <c r="P15656" s="4"/>
      <c r="V15656" s="4"/>
      <c r="W15656" s="4"/>
      <c r="AG15656" s="9"/>
      <c r="AT15656" s="4"/>
      <c r="AU15656" s="4"/>
      <c r="BA15656" s="4"/>
      <c r="BB15656" s="4"/>
    </row>
    <row r="15657" spans="15:54" x14ac:dyDescent="0.4">
      <c r="O15657" s="4"/>
      <c r="P15657" s="4"/>
      <c r="V15657" s="4"/>
      <c r="W15657" s="4"/>
      <c r="AG15657" s="9"/>
      <c r="AT15657" s="4"/>
      <c r="AU15657" s="4"/>
      <c r="BA15657" s="4"/>
      <c r="BB15657" s="4"/>
    </row>
    <row r="15658" spans="15:54" x14ac:dyDescent="0.4">
      <c r="O15658" s="4"/>
      <c r="P15658" s="4"/>
      <c r="V15658" s="4"/>
      <c r="W15658" s="4"/>
      <c r="AG15658" s="9"/>
      <c r="AT15658" s="4"/>
      <c r="AU15658" s="4"/>
      <c r="BA15658" s="4"/>
      <c r="BB15658" s="4"/>
    </row>
    <row r="15659" spans="15:54" x14ac:dyDescent="0.4">
      <c r="O15659" s="4"/>
      <c r="P15659" s="4"/>
      <c r="V15659" s="4"/>
      <c r="W15659" s="4"/>
      <c r="AT15659" s="4"/>
      <c r="AU15659" s="4"/>
      <c r="BA15659" s="4"/>
      <c r="BB15659" s="4"/>
    </row>
    <row r="15660" spans="15:54" x14ac:dyDescent="0.4">
      <c r="O15660" s="4"/>
      <c r="P15660" s="4"/>
      <c r="V15660" s="4"/>
      <c r="W15660" s="4"/>
      <c r="AG15660" s="9"/>
      <c r="AT15660" s="4"/>
      <c r="AU15660" s="4"/>
      <c r="BA15660" s="4"/>
      <c r="BB15660" s="4"/>
    </row>
    <row r="15661" spans="15:54" x14ac:dyDescent="0.4">
      <c r="O15661" s="4"/>
      <c r="P15661" s="4"/>
      <c r="V15661" s="4"/>
      <c r="W15661" s="4"/>
      <c r="AG15661" s="9"/>
      <c r="AT15661" s="4"/>
      <c r="AU15661" s="4"/>
      <c r="BA15661" s="4"/>
      <c r="BB15661" s="4"/>
    </row>
    <row r="15662" spans="15:54" x14ac:dyDescent="0.4">
      <c r="O15662" s="4"/>
      <c r="P15662" s="4"/>
      <c r="V15662" s="4"/>
      <c r="W15662" s="4"/>
      <c r="AG15662" s="9"/>
      <c r="AT15662" s="4"/>
      <c r="AU15662" s="4"/>
      <c r="BA15662" s="4"/>
      <c r="BB15662" s="4"/>
    </row>
    <row r="15663" spans="15:54" x14ac:dyDescent="0.4">
      <c r="O15663" s="4"/>
      <c r="P15663" s="4"/>
      <c r="V15663" s="4"/>
      <c r="W15663" s="4"/>
      <c r="AG15663" s="9"/>
      <c r="AT15663" s="4"/>
      <c r="AU15663" s="4"/>
      <c r="BA15663" s="4"/>
      <c r="BB15663" s="4"/>
    </row>
    <row r="15664" spans="15:54" x14ac:dyDescent="0.4">
      <c r="O15664" s="4"/>
      <c r="P15664" s="4"/>
      <c r="V15664" s="4"/>
      <c r="W15664" s="4"/>
      <c r="AG15664" s="9"/>
      <c r="AT15664" s="4"/>
      <c r="AU15664" s="4"/>
      <c r="BA15664" s="4"/>
      <c r="BB15664" s="4"/>
    </row>
    <row r="15665" spans="15:54" x14ac:dyDescent="0.4">
      <c r="O15665" s="4"/>
      <c r="P15665" s="4"/>
      <c r="V15665" s="4"/>
      <c r="W15665" s="4"/>
      <c r="AG15665" s="9"/>
      <c r="AT15665" s="4"/>
      <c r="AU15665" s="4"/>
      <c r="BA15665" s="4"/>
      <c r="BB15665" s="4"/>
    </row>
    <row r="15666" spans="15:54" x14ac:dyDescent="0.4">
      <c r="O15666" s="4"/>
      <c r="P15666" s="4"/>
      <c r="V15666" s="4"/>
      <c r="W15666" s="4"/>
      <c r="AG15666" s="9"/>
      <c r="AT15666" s="4"/>
      <c r="AU15666" s="4"/>
      <c r="BA15666" s="4"/>
      <c r="BB15666" s="4"/>
    </row>
    <row r="15667" spans="15:54" x14ac:dyDescent="0.4">
      <c r="O15667" s="4"/>
      <c r="P15667" s="4"/>
      <c r="V15667" s="4"/>
      <c r="W15667" s="4"/>
      <c r="AG15667" s="9"/>
      <c r="AT15667" s="4"/>
      <c r="AU15667" s="4"/>
      <c r="BA15667" s="4"/>
      <c r="BB15667" s="4"/>
    </row>
    <row r="15668" spans="15:54" x14ac:dyDescent="0.4">
      <c r="O15668" s="4"/>
      <c r="P15668" s="4"/>
      <c r="V15668" s="4"/>
      <c r="W15668" s="4"/>
      <c r="AG15668" s="9"/>
      <c r="AT15668" s="4"/>
      <c r="AU15668" s="4"/>
      <c r="BA15668" s="4"/>
      <c r="BB15668" s="4"/>
    </row>
    <row r="15669" spans="15:54" x14ac:dyDescent="0.4">
      <c r="O15669" s="4"/>
      <c r="P15669" s="4"/>
      <c r="V15669" s="4"/>
      <c r="W15669" s="4"/>
      <c r="AG15669" s="9"/>
      <c r="AT15669" s="4"/>
      <c r="AU15669" s="4"/>
      <c r="BA15669" s="4"/>
      <c r="BB15669" s="4"/>
    </row>
    <row r="15670" spans="15:54" x14ac:dyDescent="0.4">
      <c r="O15670" s="4"/>
      <c r="P15670" s="4"/>
      <c r="V15670" s="4"/>
      <c r="W15670" s="4"/>
      <c r="AG15670" s="9"/>
      <c r="AT15670" s="4"/>
      <c r="AU15670" s="4"/>
      <c r="BA15670" s="4"/>
      <c r="BB15670" s="4"/>
    </row>
    <row r="15671" spans="15:54" x14ac:dyDescent="0.4">
      <c r="O15671" s="4"/>
      <c r="P15671" s="4"/>
      <c r="V15671" s="4"/>
      <c r="W15671" s="4"/>
      <c r="AG15671" s="9"/>
      <c r="AT15671" s="4"/>
      <c r="AU15671" s="4"/>
      <c r="BA15671" s="4"/>
      <c r="BB15671" s="4"/>
    </row>
    <row r="15672" spans="15:54" x14ac:dyDescent="0.4">
      <c r="O15672" s="4"/>
      <c r="P15672" s="4"/>
      <c r="V15672" s="4"/>
      <c r="W15672" s="4"/>
      <c r="AG15672" s="9"/>
      <c r="AT15672" s="4"/>
      <c r="AU15672" s="4"/>
      <c r="BA15672" s="4"/>
      <c r="BB15672" s="4"/>
    </row>
    <row r="15673" spans="15:54" x14ac:dyDescent="0.4">
      <c r="O15673" s="4"/>
      <c r="P15673" s="4"/>
      <c r="V15673" s="4"/>
      <c r="W15673" s="4"/>
      <c r="AG15673" s="9"/>
      <c r="AT15673" s="4"/>
      <c r="AU15673" s="4"/>
      <c r="BA15673" s="4"/>
      <c r="BB15673" s="4"/>
    </row>
    <row r="15674" spans="15:54" x14ac:dyDescent="0.4">
      <c r="O15674" s="4"/>
      <c r="P15674" s="4"/>
      <c r="V15674" s="4"/>
      <c r="W15674" s="4"/>
      <c r="AG15674" s="9"/>
      <c r="AT15674" s="4"/>
      <c r="AU15674" s="4"/>
      <c r="BA15674" s="4"/>
      <c r="BB15674" s="4"/>
    </row>
    <row r="15675" spans="15:54" x14ac:dyDescent="0.4">
      <c r="O15675" s="4"/>
      <c r="P15675" s="4"/>
      <c r="V15675" s="4"/>
      <c r="W15675" s="4"/>
      <c r="AG15675" s="9"/>
      <c r="AT15675" s="4"/>
      <c r="AU15675" s="4"/>
      <c r="BA15675" s="4"/>
      <c r="BB15675" s="4"/>
    </row>
    <row r="15676" spans="15:54" x14ac:dyDescent="0.4">
      <c r="O15676" s="4"/>
      <c r="P15676" s="4"/>
      <c r="V15676" s="4"/>
      <c r="W15676" s="4"/>
      <c r="AG15676" s="9"/>
      <c r="AT15676" s="4"/>
      <c r="AU15676" s="4"/>
      <c r="BA15676" s="4"/>
      <c r="BB15676" s="4"/>
    </row>
    <row r="15677" spans="15:54" x14ac:dyDescent="0.4">
      <c r="O15677" s="4"/>
      <c r="P15677" s="4"/>
      <c r="V15677" s="4"/>
      <c r="W15677" s="4"/>
      <c r="AG15677" s="9"/>
      <c r="AT15677" s="4"/>
      <c r="AU15677" s="4"/>
      <c r="BA15677" s="4"/>
      <c r="BB15677" s="4"/>
    </row>
    <row r="15678" spans="15:54" x14ac:dyDescent="0.4">
      <c r="O15678" s="4"/>
      <c r="P15678" s="4"/>
      <c r="V15678" s="4"/>
      <c r="W15678" s="4"/>
      <c r="AG15678" s="9"/>
      <c r="AT15678" s="4"/>
      <c r="AU15678" s="4"/>
      <c r="BA15678" s="4"/>
      <c r="BB15678" s="4"/>
    </row>
    <row r="15679" spans="15:54" x14ac:dyDescent="0.4">
      <c r="O15679" s="4"/>
      <c r="P15679" s="4"/>
      <c r="V15679" s="4"/>
      <c r="W15679" s="4"/>
      <c r="AT15679" s="4"/>
      <c r="AU15679" s="4"/>
      <c r="BA15679" s="4"/>
      <c r="BB15679" s="4"/>
    </row>
    <row r="15680" spans="15:54" x14ac:dyDescent="0.4">
      <c r="O15680" s="4"/>
      <c r="P15680" s="4"/>
      <c r="V15680" s="4"/>
      <c r="W15680" s="4"/>
      <c r="AG15680" s="9"/>
      <c r="AT15680" s="4"/>
      <c r="AU15680" s="4"/>
      <c r="BA15680" s="4"/>
      <c r="BB15680" s="4"/>
    </row>
    <row r="15681" spans="15:54" x14ac:dyDescent="0.4">
      <c r="O15681" s="4"/>
      <c r="P15681" s="4"/>
      <c r="V15681" s="4"/>
      <c r="W15681" s="4"/>
      <c r="AG15681" s="9"/>
      <c r="AT15681" s="4"/>
      <c r="AU15681" s="4"/>
      <c r="BA15681" s="4"/>
      <c r="BB15681" s="4"/>
    </row>
    <row r="15682" spans="15:54" x14ac:dyDescent="0.4">
      <c r="O15682" s="4"/>
      <c r="P15682" s="4"/>
      <c r="V15682" s="4"/>
      <c r="W15682" s="4"/>
      <c r="AG15682" s="9"/>
      <c r="AT15682" s="4"/>
      <c r="AU15682" s="4"/>
      <c r="BA15682" s="4"/>
      <c r="BB15682" s="4"/>
    </row>
    <row r="15683" spans="15:54" x14ac:dyDescent="0.4">
      <c r="O15683" s="4"/>
      <c r="P15683" s="4"/>
      <c r="V15683" s="4"/>
      <c r="W15683" s="4"/>
      <c r="AG15683" s="9"/>
      <c r="AT15683" s="4"/>
      <c r="AU15683" s="4"/>
      <c r="BA15683" s="4"/>
      <c r="BB15683" s="4"/>
    </row>
    <row r="15684" spans="15:54" x14ac:dyDescent="0.4">
      <c r="O15684" s="4"/>
      <c r="P15684" s="4"/>
      <c r="V15684" s="4"/>
      <c r="W15684" s="4"/>
      <c r="AG15684" s="9"/>
      <c r="AT15684" s="4"/>
      <c r="AU15684" s="4"/>
      <c r="BA15684" s="4"/>
      <c r="BB15684" s="4"/>
    </row>
    <row r="15685" spans="15:54" x14ac:dyDescent="0.4">
      <c r="O15685" s="4"/>
      <c r="P15685" s="4"/>
      <c r="V15685" s="4"/>
      <c r="W15685" s="4"/>
      <c r="AG15685" s="9"/>
      <c r="AT15685" s="4"/>
      <c r="AU15685" s="4"/>
      <c r="BA15685" s="4"/>
      <c r="BB15685" s="4"/>
    </row>
    <row r="15686" spans="15:54" x14ac:dyDescent="0.4">
      <c r="O15686" s="4"/>
      <c r="P15686" s="4"/>
      <c r="V15686" s="4"/>
      <c r="W15686" s="4"/>
      <c r="AG15686" s="9"/>
      <c r="AT15686" s="4"/>
      <c r="AU15686" s="4"/>
      <c r="BA15686" s="4"/>
      <c r="BB15686" s="4"/>
    </row>
    <row r="15687" spans="15:54" x14ac:dyDescent="0.4">
      <c r="O15687" s="4"/>
      <c r="P15687" s="4"/>
      <c r="V15687" s="4"/>
      <c r="W15687" s="4"/>
      <c r="AG15687" s="9"/>
      <c r="AT15687" s="4"/>
      <c r="AU15687" s="4"/>
      <c r="BA15687" s="4"/>
      <c r="BB15687" s="4"/>
    </row>
    <row r="15688" spans="15:54" x14ac:dyDescent="0.4">
      <c r="O15688" s="4"/>
      <c r="P15688" s="4"/>
      <c r="V15688" s="4"/>
      <c r="W15688" s="4"/>
      <c r="AG15688" s="9"/>
      <c r="AT15688" s="4"/>
      <c r="AU15688" s="4"/>
      <c r="BA15688" s="4"/>
      <c r="BB15688" s="4"/>
    </row>
    <row r="15689" spans="15:54" x14ac:dyDescent="0.4">
      <c r="O15689" s="4"/>
      <c r="P15689" s="4"/>
      <c r="V15689" s="4"/>
      <c r="W15689" s="4"/>
      <c r="AG15689" s="9"/>
      <c r="AT15689" s="4"/>
      <c r="AU15689" s="4"/>
      <c r="BA15689" s="4"/>
      <c r="BB15689" s="4"/>
    </row>
    <row r="15690" spans="15:54" x14ac:dyDescent="0.4">
      <c r="O15690" s="4"/>
      <c r="P15690" s="4"/>
      <c r="V15690" s="4"/>
      <c r="W15690" s="4"/>
      <c r="AG15690" s="9"/>
      <c r="AT15690" s="4"/>
      <c r="AU15690" s="4"/>
      <c r="BA15690" s="4"/>
      <c r="BB15690" s="4"/>
    </row>
    <row r="15691" spans="15:54" x14ac:dyDescent="0.4">
      <c r="O15691" s="4"/>
      <c r="P15691" s="4"/>
      <c r="V15691" s="4"/>
      <c r="W15691" s="4"/>
      <c r="AG15691" s="9"/>
      <c r="AT15691" s="4"/>
      <c r="AU15691" s="4"/>
      <c r="BA15691" s="4"/>
      <c r="BB15691" s="4"/>
    </row>
    <row r="15692" spans="15:54" x14ac:dyDescent="0.4">
      <c r="O15692" s="4"/>
      <c r="P15692" s="4"/>
      <c r="V15692" s="4"/>
      <c r="W15692" s="4"/>
      <c r="AG15692" s="9"/>
      <c r="AT15692" s="4"/>
      <c r="AU15692" s="4"/>
      <c r="BA15692" s="4"/>
      <c r="BB15692" s="4"/>
    </row>
    <row r="15693" spans="15:54" x14ac:dyDescent="0.4">
      <c r="O15693" s="4"/>
      <c r="P15693" s="4"/>
      <c r="V15693" s="4"/>
      <c r="W15693" s="4"/>
      <c r="AG15693" s="9"/>
      <c r="AT15693" s="4"/>
      <c r="AU15693" s="4"/>
      <c r="BA15693" s="4"/>
      <c r="BB15693" s="4"/>
    </row>
    <row r="15694" spans="15:54" x14ac:dyDescent="0.4">
      <c r="O15694" s="4"/>
      <c r="P15694" s="4"/>
      <c r="V15694" s="4"/>
      <c r="W15694" s="4"/>
      <c r="AG15694" s="9"/>
      <c r="AT15694" s="4"/>
      <c r="AU15694" s="4"/>
      <c r="BA15694" s="4"/>
      <c r="BB15694" s="4"/>
    </row>
    <row r="15695" spans="15:54" x14ac:dyDescent="0.4">
      <c r="O15695" s="4"/>
      <c r="P15695" s="4"/>
      <c r="V15695" s="4"/>
      <c r="W15695" s="4"/>
      <c r="AG15695" s="9"/>
      <c r="AT15695" s="4"/>
      <c r="AU15695" s="4"/>
      <c r="BA15695" s="4"/>
      <c r="BB15695" s="4"/>
    </row>
    <row r="15696" spans="15:54" x14ac:dyDescent="0.4">
      <c r="O15696" s="4"/>
      <c r="P15696" s="4"/>
      <c r="V15696" s="4"/>
      <c r="W15696" s="4"/>
      <c r="AG15696" s="9"/>
      <c r="AT15696" s="4"/>
      <c r="AU15696" s="4"/>
      <c r="BA15696" s="4"/>
      <c r="BB15696" s="4"/>
    </row>
    <row r="15697" spans="15:54" x14ac:dyDescent="0.4">
      <c r="O15697" s="4"/>
      <c r="P15697" s="4"/>
      <c r="V15697" s="4"/>
      <c r="W15697" s="4"/>
      <c r="AG15697" s="9"/>
      <c r="AT15697" s="4"/>
      <c r="AU15697" s="4"/>
      <c r="BA15697" s="4"/>
      <c r="BB15697" s="4"/>
    </row>
    <row r="15698" spans="15:54" x14ac:dyDescent="0.4">
      <c r="O15698" s="4"/>
      <c r="P15698" s="4"/>
      <c r="V15698" s="4"/>
      <c r="W15698" s="4"/>
      <c r="AG15698" s="9"/>
      <c r="AT15698" s="4"/>
      <c r="AU15698" s="4"/>
      <c r="BA15698" s="4"/>
      <c r="BB15698" s="4"/>
    </row>
    <row r="15699" spans="15:54" x14ac:dyDescent="0.4">
      <c r="O15699" s="4"/>
      <c r="P15699" s="4"/>
      <c r="V15699" s="4"/>
      <c r="W15699" s="4"/>
      <c r="AG15699" s="9"/>
      <c r="AT15699" s="4"/>
      <c r="AU15699" s="4"/>
      <c r="BA15699" s="4"/>
      <c r="BB15699" s="4"/>
    </row>
    <row r="15700" spans="15:54" x14ac:dyDescent="0.4">
      <c r="O15700" s="4"/>
      <c r="P15700" s="4"/>
      <c r="V15700" s="4"/>
      <c r="W15700" s="4"/>
      <c r="AG15700" s="9"/>
      <c r="AT15700" s="4"/>
      <c r="AU15700" s="4"/>
      <c r="BA15700" s="4"/>
      <c r="BB15700" s="4"/>
    </row>
    <row r="15701" spans="15:54" x14ac:dyDescent="0.4">
      <c r="O15701" s="4"/>
      <c r="P15701" s="4"/>
      <c r="V15701" s="4"/>
      <c r="W15701" s="4"/>
      <c r="AG15701" s="9"/>
      <c r="AT15701" s="4"/>
      <c r="AU15701" s="4"/>
      <c r="BA15701" s="4"/>
      <c r="BB15701" s="4"/>
    </row>
    <row r="15702" spans="15:54" x14ac:dyDescent="0.4">
      <c r="O15702" s="4"/>
      <c r="P15702" s="4"/>
      <c r="V15702" s="4"/>
      <c r="W15702" s="4"/>
      <c r="AG15702" s="9"/>
      <c r="AT15702" s="4"/>
      <c r="AU15702" s="4"/>
      <c r="BA15702" s="4"/>
      <c r="BB15702" s="4"/>
    </row>
    <row r="15703" spans="15:54" x14ac:dyDescent="0.4">
      <c r="O15703" s="4"/>
      <c r="P15703" s="4"/>
      <c r="V15703" s="4"/>
      <c r="W15703" s="4"/>
      <c r="AG15703" s="9"/>
      <c r="AT15703" s="4"/>
      <c r="AU15703" s="4"/>
      <c r="BA15703" s="4"/>
      <c r="BB15703" s="4"/>
    </row>
    <row r="15704" spans="15:54" x14ac:dyDescent="0.4">
      <c r="O15704" s="4"/>
      <c r="P15704" s="4"/>
      <c r="V15704" s="4"/>
      <c r="W15704" s="4"/>
      <c r="AG15704" s="9"/>
      <c r="AT15704" s="4"/>
      <c r="AU15704" s="4"/>
      <c r="BA15704" s="4"/>
      <c r="BB15704" s="4"/>
    </row>
    <row r="15705" spans="15:54" x14ac:dyDescent="0.4">
      <c r="O15705" s="4"/>
      <c r="P15705" s="4"/>
      <c r="V15705" s="4"/>
      <c r="W15705" s="4"/>
      <c r="AG15705" s="9"/>
      <c r="AT15705" s="4"/>
      <c r="AU15705" s="4"/>
      <c r="BA15705" s="4"/>
      <c r="BB15705" s="4"/>
    </row>
    <row r="15706" spans="15:54" x14ac:dyDescent="0.4">
      <c r="O15706" s="4"/>
      <c r="P15706" s="4"/>
      <c r="V15706" s="4"/>
      <c r="W15706" s="4"/>
      <c r="AG15706" s="9"/>
      <c r="AT15706" s="4"/>
      <c r="AU15706" s="4"/>
      <c r="BA15706" s="4"/>
      <c r="BB15706" s="4"/>
    </row>
    <row r="15707" spans="15:54" x14ac:dyDescent="0.4">
      <c r="O15707" s="4"/>
      <c r="P15707" s="4"/>
      <c r="V15707" s="4"/>
      <c r="W15707" s="4"/>
      <c r="AG15707" s="9"/>
      <c r="AT15707" s="4"/>
      <c r="AU15707" s="4"/>
      <c r="BA15707" s="4"/>
      <c r="BB15707" s="4"/>
    </row>
    <row r="15708" spans="15:54" x14ac:dyDescent="0.4">
      <c r="O15708" s="4"/>
      <c r="P15708" s="4"/>
      <c r="V15708" s="4"/>
      <c r="W15708" s="4"/>
      <c r="AG15708" s="9"/>
      <c r="AT15708" s="4"/>
      <c r="AU15708" s="4"/>
      <c r="BA15708" s="4"/>
      <c r="BB15708" s="4"/>
    </row>
    <row r="15709" spans="15:54" x14ac:dyDescent="0.4">
      <c r="O15709" s="4"/>
      <c r="P15709" s="4"/>
      <c r="V15709" s="4"/>
      <c r="W15709" s="4"/>
      <c r="AG15709" s="9"/>
      <c r="AT15709" s="4"/>
      <c r="AU15709" s="4"/>
      <c r="BA15709" s="4"/>
      <c r="BB15709" s="4"/>
    </row>
    <row r="15710" spans="15:54" x14ac:dyDescent="0.4">
      <c r="O15710" s="4"/>
      <c r="P15710" s="4"/>
      <c r="V15710" s="4"/>
      <c r="W15710" s="4"/>
      <c r="AG15710" s="9"/>
      <c r="AT15710" s="4"/>
      <c r="AU15710" s="4"/>
      <c r="BA15710" s="4"/>
      <c r="BB15710" s="4"/>
    </row>
    <row r="15711" spans="15:54" x14ac:dyDescent="0.4">
      <c r="O15711" s="4"/>
      <c r="P15711" s="4"/>
      <c r="V15711" s="4"/>
      <c r="W15711" s="4"/>
      <c r="AG15711" s="9"/>
      <c r="AT15711" s="4"/>
      <c r="AU15711" s="4"/>
      <c r="BA15711" s="4"/>
      <c r="BB15711" s="4"/>
    </row>
    <row r="15712" spans="15:54" x14ac:dyDescent="0.4">
      <c r="O15712" s="4"/>
      <c r="P15712" s="4"/>
      <c r="V15712" s="4"/>
      <c r="W15712" s="4"/>
      <c r="AG15712" s="9"/>
      <c r="AT15712" s="4"/>
      <c r="AU15712" s="4"/>
      <c r="BA15712" s="4"/>
      <c r="BB15712" s="4"/>
    </row>
    <row r="15713" spans="15:54" x14ac:dyDescent="0.4">
      <c r="O15713" s="4"/>
      <c r="P15713" s="4"/>
      <c r="V15713" s="4"/>
      <c r="W15713" s="4"/>
      <c r="AG15713" s="9"/>
      <c r="AT15713" s="4"/>
      <c r="AU15713" s="4"/>
      <c r="BA15713" s="4"/>
      <c r="BB15713" s="4"/>
    </row>
    <row r="15714" spans="15:54" x14ac:dyDescent="0.4">
      <c r="O15714" s="4"/>
      <c r="P15714" s="4"/>
      <c r="V15714" s="4"/>
      <c r="W15714" s="4"/>
      <c r="AG15714" s="9"/>
      <c r="AT15714" s="4"/>
      <c r="AU15714" s="4"/>
      <c r="BA15714" s="4"/>
      <c r="BB15714" s="4"/>
    </row>
    <row r="15715" spans="15:54" x14ac:dyDescent="0.4">
      <c r="O15715" s="4"/>
      <c r="P15715" s="4"/>
      <c r="V15715" s="4"/>
      <c r="W15715" s="4"/>
      <c r="AG15715" s="9"/>
      <c r="AT15715" s="4"/>
      <c r="AU15715" s="4"/>
      <c r="BA15715" s="4"/>
      <c r="BB15715" s="4"/>
    </row>
    <row r="15716" spans="15:54" x14ac:dyDescent="0.4">
      <c r="O15716" s="4"/>
      <c r="P15716" s="4"/>
      <c r="V15716" s="4"/>
      <c r="W15716" s="4"/>
      <c r="AG15716" s="9"/>
      <c r="AT15716" s="4"/>
      <c r="AU15716" s="4"/>
      <c r="BA15716" s="4"/>
      <c r="BB15716" s="4"/>
    </row>
    <row r="15717" spans="15:54" x14ac:dyDescent="0.4">
      <c r="O15717" s="4"/>
      <c r="P15717" s="4"/>
      <c r="V15717" s="4"/>
      <c r="W15717" s="4"/>
      <c r="AG15717" s="9"/>
      <c r="AT15717" s="4"/>
      <c r="AU15717" s="4"/>
      <c r="BA15717" s="4"/>
      <c r="BB15717" s="4"/>
    </row>
    <row r="15718" spans="15:54" x14ac:dyDescent="0.4">
      <c r="O15718" s="4"/>
      <c r="P15718" s="4"/>
      <c r="V15718" s="4"/>
      <c r="W15718" s="4"/>
      <c r="AG15718" s="9"/>
      <c r="AT15718" s="4"/>
      <c r="AU15718" s="4"/>
      <c r="BA15718" s="4"/>
      <c r="BB15718" s="4"/>
    </row>
    <row r="15719" spans="15:54" x14ac:dyDescent="0.4">
      <c r="O15719" s="4"/>
      <c r="P15719" s="4"/>
      <c r="V15719" s="4"/>
      <c r="W15719" s="4"/>
      <c r="AG15719" s="9"/>
      <c r="AT15719" s="4"/>
      <c r="AU15719" s="4"/>
      <c r="BA15719" s="4"/>
      <c r="BB15719" s="4"/>
    </row>
    <row r="15720" spans="15:54" x14ac:dyDescent="0.4">
      <c r="O15720" s="4"/>
      <c r="P15720" s="4"/>
      <c r="V15720" s="4"/>
      <c r="W15720" s="4"/>
      <c r="AG15720" s="9"/>
      <c r="AT15720" s="4"/>
      <c r="AU15720" s="4"/>
      <c r="BA15720" s="4"/>
      <c r="BB15720" s="4"/>
    </row>
    <row r="15721" spans="15:54" x14ac:dyDescent="0.4">
      <c r="O15721" s="4"/>
      <c r="P15721" s="4"/>
      <c r="V15721" s="4"/>
      <c r="W15721" s="4"/>
      <c r="AG15721" s="9"/>
      <c r="AT15721" s="4"/>
      <c r="AU15721" s="4"/>
      <c r="BA15721" s="4"/>
      <c r="BB15721" s="4"/>
    </row>
    <row r="15722" spans="15:54" x14ac:dyDescent="0.4">
      <c r="O15722" s="4"/>
      <c r="P15722" s="4"/>
      <c r="V15722" s="4"/>
      <c r="W15722" s="4"/>
      <c r="AG15722" s="9"/>
      <c r="AT15722" s="4"/>
      <c r="AU15722" s="4"/>
      <c r="BA15722" s="4"/>
      <c r="BB15722" s="4"/>
    </row>
    <row r="15723" spans="15:54" x14ac:dyDescent="0.4">
      <c r="O15723" s="4"/>
      <c r="P15723" s="4"/>
      <c r="V15723" s="4"/>
      <c r="W15723" s="4"/>
      <c r="AG15723" s="9"/>
      <c r="AT15723" s="4"/>
      <c r="AU15723" s="4"/>
      <c r="BA15723" s="4"/>
      <c r="BB15723" s="4"/>
    </row>
    <row r="15724" spans="15:54" x14ac:dyDescent="0.4">
      <c r="O15724" s="4"/>
      <c r="P15724" s="4"/>
      <c r="V15724" s="4"/>
      <c r="W15724" s="4"/>
      <c r="AG15724" s="9"/>
      <c r="AT15724" s="4"/>
      <c r="AU15724" s="4"/>
      <c r="BA15724" s="4"/>
      <c r="BB15724" s="4"/>
    </row>
    <row r="15725" spans="15:54" x14ac:dyDescent="0.4">
      <c r="O15725" s="4"/>
      <c r="P15725" s="4"/>
      <c r="V15725" s="4"/>
      <c r="W15725" s="4"/>
      <c r="AG15725" s="9"/>
      <c r="AT15725" s="4"/>
      <c r="AU15725" s="4"/>
      <c r="BA15725" s="4"/>
      <c r="BB15725" s="4"/>
    </row>
    <row r="15726" spans="15:54" x14ac:dyDescent="0.4">
      <c r="O15726" s="4"/>
      <c r="P15726" s="4"/>
      <c r="V15726" s="4"/>
      <c r="W15726" s="4"/>
      <c r="AG15726" s="9"/>
      <c r="AT15726" s="4"/>
      <c r="AU15726" s="4"/>
      <c r="BA15726" s="4"/>
      <c r="BB15726" s="4"/>
    </row>
    <row r="15727" spans="15:54" x14ac:dyDescent="0.4">
      <c r="O15727" s="4"/>
      <c r="P15727" s="4"/>
      <c r="V15727" s="4"/>
      <c r="W15727" s="4"/>
      <c r="AG15727" s="9"/>
      <c r="AT15727" s="4"/>
      <c r="AU15727" s="4"/>
      <c r="BA15727" s="4"/>
      <c r="BB15727" s="4"/>
    </row>
    <row r="15728" spans="15:54" x14ac:dyDescent="0.4">
      <c r="O15728" s="4"/>
      <c r="P15728" s="4"/>
      <c r="V15728" s="4"/>
      <c r="W15728" s="4"/>
      <c r="AG15728" s="9"/>
      <c r="AT15728" s="4"/>
      <c r="AU15728" s="4"/>
      <c r="BA15728" s="4"/>
      <c r="BB15728" s="4"/>
    </row>
    <row r="15729" spans="15:54" x14ac:dyDescent="0.4">
      <c r="O15729" s="4"/>
      <c r="P15729" s="4"/>
      <c r="V15729" s="4"/>
      <c r="W15729" s="4"/>
      <c r="AG15729" s="9"/>
      <c r="AT15729" s="4"/>
      <c r="AU15729" s="4"/>
      <c r="BA15729" s="4"/>
      <c r="BB15729" s="4"/>
    </row>
    <row r="15730" spans="15:54" x14ac:dyDescent="0.4">
      <c r="O15730" s="4"/>
      <c r="P15730" s="4"/>
      <c r="V15730" s="4"/>
      <c r="W15730" s="4"/>
      <c r="AG15730" s="9"/>
      <c r="AT15730" s="4"/>
      <c r="AU15730" s="4"/>
      <c r="BA15730" s="4"/>
      <c r="BB15730" s="4"/>
    </row>
    <row r="15731" spans="15:54" x14ac:dyDescent="0.4">
      <c r="O15731" s="4"/>
      <c r="P15731" s="4"/>
      <c r="V15731" s="4"/>
      <c r="W15731" s="4"/>
      <c r="AG15731" s="9"/>
      <c r="AT15731" s="4"/>
      <c r="AU15731" s="4"/>
      <c r="BA15731" s="4"/>
      <c r="BB15731" s="4"/>
    </row>
    <row r="15732" spans="15:54" x14ac:dyDescent="0.4">
      <c r="O15732" s="4"/>
      <c r="P15732" s="4"/>
      <c r="V15732" s="4"/>
      <c r="W15732" s="4"/>
      <c r="AG15732" s="9"/>
      <c r="AT15732" s="4"/>
      <c r="AU15732" s="4"/>
      <c r="BA15732" s="4"/>
      <c r="BB15732" s="4"/>
    </row>
    <row r="15733" spans="15:54" x14ac:dyDescent="0.4">
      <c r="O15733" s="4"/>
      <c r="P15733" s="4"/>
      <c r="V15733" s="4"/>
      <c r="W15733" s="4"/>
      <c r="AG15733" s="9"/>
      <c r="AT15733" s="4"/>
      <c r="AU15733" s="4"/>
      <c r="BA15733" s="4"/>
      <c r="BB15733" s="4"/>
    </row>
    <row r="15734" spans="15:54" x14ac:dyDescent="0.4">
      <c r="O15734" s="4"/>
      <c r="P15734" s="4"/>
      <c r="V15734" s="4"/>
      <c r="W15734" s="4"/>
      <c r="AG15734" s="9"/>
      <c r="AT15734" s="4"/>
      <c r="AU15734" s="4"/>
      <c r="BA15734" s="4"/>
      <c r="BB15734" s="4"/>
    </row>
    <row r="15735" spans="15:54" x14ac:dyDescent="0.4">
      <c r="O15735" s="4"/>
      <c r="P15735" s="4"/>
      <c r="V15735" s="4"/>
      <c r="W15735" s="4"/>
      <c r="AG15735" s="9"/>
      <c r="AT15735" s="4"/>
      <c r="AU15735" s="4"/>
      <c r="BA15735" s="4"/>
      <c r="BB15735" s="4"/>
    </row>
    <row r="15736" spans="15:54" x14ac:dyDescent="0.4">
      <c r="O15736" s="4"/>
      <c r="P15736" s="4"/>
      <c r="V15736" s="4"/>
      <c r="W15736" s="4"/>
      <c r="AG15736" s="9"/>
      <c r="AT15736" s="4"/>
      <c r="AU15736" s="4"/>
      <c r="BA15736" s="4"/>
      <c r="BB15736" s="4"/>
    </row>
    <row r="15737" spans="15:54" x14ac:dyDescent="0.4">
      <c r="O15737" s="4"/>
      <c r="P15737" s="4"/>
      <c r="V15737" s="4"/>
      <c r="W15737" s="4"/>
      <c r="AG15737" s="9"/>
      <c r="AT15737" s="4"/>
      <c r="AU15737" s="4"/>
      <c r="BA15737" s="4"/>
      <c r="BB15737" s="4"/>
    </row>
    <row r="15738" spans="15:54" x14ac:dyDescent="0.4">
      <c r="O15738" s="4"/>
      <c r="P15738" s="4"/>
      <c r="V15738" s="4"/>
      <c r="W15738" s="4"/>
      <c r="AG15738" s="9"/>
      <c r="AT15738" s="4"/>
      <c r="AU15738" s="4"/>
      <c r="BA15738" s="4"/>
      <c r="BB15738" s="4"/>
    </row>
    <row r="15739" spans="15:54" x14ac:dyDescent="0.4">
      <c r="O15739" s="4"/>
      <c r="P15739" s="4"/>
      <c r="V15739" s="4"/>
      <c r="W15739" s="4"/>
      <c r="AG15739" s="9"/>
      <c r="AT15739" s="4"/>
      <c r="AU15739" s="4"/>
      <c r="BA15739" s="4"/>
      <c r="BB15739" s="4"/>
    </row>
    <row r="15740" spans="15:54" x14ac:dyDescent="0.4">
      <c r="O15740" s="4"/>
      <c r="P15740" s="4"/>
      <c r="V15740" s="4"/>
      <c r="W15740" s="4"/>
      <c r="AT15740" s="4"/>
      <c r="AU15740" s="4"/>
      <c r="BA15740" s="4"/>
      <c r="BB15740" s="4"/>
    </row>
    <row r="15741" spans="15:54" x14ac:dyDescent="0.4">
      <c r="O15741" s="4"/>
      <c r="P15741" s="4"/>
      <c r="V15741" s="4"/>
      <c r="W15741" s="4"/>
      <c r="AG15741" s="9"/>
      <c r="AT15741" s="4"/>
      <c r="AU15741" s="4"/>
      <c r="BA15741" s="4"/>
      <c r="BB15741" s="4"/>
    </row>
    <row r="15742" spans="15:54" x14ac:dyDescent="0.4">
      <c r="O15742" s="4"/>
      <c r="P15742" s="4"/>
      <c r="V15742" s="4"/>
      <c r="W15742" s="4"/>
      <c r="AG15742" s="9"/>
      <c r="AT15742" s="4"/>
      <c r="AU15742" s="4"/>
      <c r="BA15742" s="4"/>
      <c r="BB15742" s="4"/>
    </row>
    <row r="15743" spans="15:54" x14ac:dyDescent="0.4">
      <c r="O15743" s="4"/>
      <c r="P15743" s="4"/>
      <c r="V15743" s="4"/>
      <c r="W15743" s="4"/>
      <c r="AG15743" s="9"/>
      <c r="AT15743" s="4"/>
      <c r="AU15743" s="4"/>
      <c r="BA15743" s="4"/>
      <c r="BB15743" s="4"/>
    </row>
    <row r="15744" spans="15:54" x14ac:dyDescent="0.4">
      <c r="O15744" s="4"/>
      <c r="P15744" s="4"/>
      <c r="V15744" s="4"/>
      <c r="W15744" s="4"/>
      <c r="AG15744" s="9"/>
      <c r="AT15744" s="4"/>
      <c r="AU15744" s="4"/>
      <c r="BA15744" s="4"/>
      <c r="BB15744" s="4"/>
    </row>
    <row r="15745" spans="15:54" x14ac:dyDescent="0.4">
      <c r="O15745" s="4"/>
      <c r="P15745" s="4"/>
      <c r="V15745" s="4"/>
      <c r="W15745" s="4"/>
      <c r="AG15745" s="9"/>
      <c r="AT15745" s="4"/>
      <c r="AU15745" s="4"/>
      <c r="BA15745" s="4"/>
      <c r="BB15745" s="4"/>
    </row>
    <row r="15746" spans="15:54" x14ac:dyDescent="0.4">
      <c r="O15746" s="4"/>
      <c r="P15746" s="4"/>
      <c r="V15746" s="4"/>
      <c r="W15746" s="4"/>
      <c r="AG15746" s="9"/>
      <c r="AT15746" s="4"/>
      <c r="AU15746" s="4"/>
      <c r="BA15746" s="4"/>
      <c r="BB15746" s="4"/>
    </row>
    <row r="15747" spans="15:54" x14ac:dyDescent="0.4">
      <c r="O15747" s="4"/>
      <c r="P15747" s="4"/>
      <c r="V15747" s="4"/>
      <c r="W15747" s="4"/>
      <c r="AG15747" s="9"/>
      <c r="AT15747" s="4"/>
      <c r="AU15747" s="4"/>
      <c r="BA15747" s="4"/>
      <c r="BB15747" s="4"/>
    </row>
    <row r="15748" spans="15:54" x14ac:dyDescent="0.4">
      <c r="O15748" s="4"/>
      <c r="P15748" s="4"/>
      <c r="V15748" s="4"/>
      <c r="W15748" s="4"/>
      <c r="AG15748" s="9"/>
      <c r="AT15748" s="4"/>
      <c r="AU15748" s="4"/>
      <c r="BA15748" s="4"/>
      <c r="BB15748" s="4"/>
    </row>
    <row r="15749" spans="15:54" x14ac:dyDescent="0.4">
      <c r="O15749" s="4"/>
      <c r="P15749" s="4"/>
      <c r="V15749" s="4"/>
      <c r="W15749" s="4"/>
      <c r="AG15749" s="9"/>
      <c r="AT15749" s="4"/>
      <c r="AU15749" s="4"/>
      <c r="BA15749" s="4"/>
      <c r="BB15749" s="4"/>
    </row>
    <row r="15750" spans="15:54" x14ac:dyDescent="0.4">
      <c r="O15750" s="4"/>
      <c r="P15750" s="4"/>
      <c r="V15750" s="4"/>
      <c r="W15750" s="4"/>
      <c r="AG15750" s="9"/>
      <c r="AT15750" s="4"/>
      <c r="AU15750" s="4"/>
      <c r="BA15750" s="4"/>
      <c r="BB15750" s="4"/>
    </row>
    <row r="15751" spans="15:54" x14ac:dyDescent="0.4">
      <c r="O15751" s="4"/>
      <c r="P15751" s="4"/>
      <c r="V15751" s="4"/>
      <c r="W15751" s="4"/>
      <c r="AG15751" s="9"/>
      <c r="AT15751" s="4"/>
      <c r="AU15751" s="4"/>
      <c r="BA15751" s="4"/>
      <c r="BB15751" s="4"/>
    </row>
    <row r="15752" spans="15:54" x14ac:dyDescent="0.4">
      <c r="O15752" s="4"/>
      <c r="P15752" s="4"/>
      <c r="V15752" s="4"/>
      <c r="W15752" s="4"/>
      <c r="AG15752" s="9"/>
      <c r="AT15752" s="4"/>
      <c r="AU15752" s="4"/>
      <c r="BA15752" s="4"/>
      <c r="BB15752" s="4"/>
    </row>
    <row r="15753" spans="15:54" x14ac:dyDescent="0.4">
      <c r="O15753" s="4"/>
      <c r="P15753" s="4"/>
      <c r="V15753" s="4"/>
      <c r="W15753" s="4"/>
      <c r="AG15753" s="9"/>
      <c r="AT15753" s="4"/>
      <c r="AU15753" s="4"/>
      <c r="BA15753" s="4"/>
      <c r="BB15753" s="4"/>
    </row>
    <row r="15754" spans="15:54" x14ac:dyDescent="0.4">
      <c r="O15754" s="4"/>
      <c r="P15754" s="4"/>
      <c r="V15754" s="4"/>
      <c r="W15754" s="4"/>
      <c r="AG15754" s="9"/>
      <c r="AT15754" s="4"/>
      <c r="AU15754" s="4"/>
      <c r="BA15754" s="4"/>
      <c r="BB15754" s="4"/>
    </row>
    <row r="15755" spans="15:54" x14ac:dyDescent="0.4">
      <c r="O15755" s="4"/>
      <c r="P15755" s="4"/>
      <c r="V15755" s="4"/>
      <c r="W15755" s="4"/>
      <c r="AG15755" s="9"/>
      <c r="AT15755" s="4"/>
      <c r="AU15755" s="4"/>
      <c r="BA15755" s="4"/>
      <c r="BB15755" s="4"/>
    </row>
    <row r="15756" spans="15:54" x14ac:dyDescent="0.4">
      <c r="O15756" s="4"/>
      <c r="P15756" s="4"/>
      <c r="V15756" s="4"/>
      <c r="W15756" s="4"/>
      <c r="AG15756" s="9"/>
      <c r="AT15756" s="4"/>
      <c r="AU15756" s="4"/>
      <c r="BA15756" s="4"/>
      <c r="BB15756" s="4"/>
    </row>
    <row r="15757" spans="15:54" x14ac:dyDescent="0.4">
      <c r="O15757" s="4"/>
      <c r="P15757" s="4"/>
      <c r="V15757" s="4"/>
      <c r="W15757" s="4"/>
      <c r="AG15757" s="9"/>
      <c r="AT15757" s="4"/>
      <c r="AU15757" s="4"/>
      <c r="BA15757" s="4"/>
      <c r="BB15757" s="4"/>
    </row>
    <row r="15758" spans="15:54" x14ac:dyDescent="0.4">
      <c r="O15758" s="4"/>
      <c r="P15758" s="4"/>
      <c r="V15758" s="4"/>
      <c r="W15758" s="4"/>
      <c r="AG15758" s="9"/>
      <c r="AT15758" s="4"/>
      <c r="AU15758" s="4"/>
      <c r="BA15758" s="4"/>
      <c r="BB15758" s="4"/>
    </row>
    <row r="15759" spans="15:54" x14ac:dyDescent="0.4">
      <c r="O15759" s="4"/>
      <c r="P15759" s="4"/>
      <c r="V15759" s="4"/>
      <c r="W15759" s="4"/>
      <c r="AG15759" s="9"/>
      <c r="AT15759" s="4"/>
      <c r="AU15759" s="4"/>
      <c r="BA15759" s="4"/>
      <c r="BB15759" s="4"/>
    </row>
    <row r="15760" spans="15:54" x14ac:dyDescent="0.4">
      <c r="O15760" s="4"/>
      <c r="P15760" s="4"/>
      <c r="V15760" s="4"/>
      <c r="W15760" s="4"/>
      <c r="AT15760" s="4"/>
      <c r="AU15760" s="4"/>
      <c r="BA15760" s="4"/>
      <c r="BB15760" s="4"/>
    </row>
    <row r="15761" spans="15:54" x14ac:dyDescent="0.4">
      <c r="O15761" s="4"/>
      <c r="P15761" s="4"/>
      <c r="V15761" s="4"/>
      <c r="W15761" s="4"/>
      <c r="AG15761" s="9"/>
      <c r="AT15761" s="4"/>
      <c r="AU15761" s="4"/>
      <c r="BA15761" s="4"/>
      <c r="BB15761" s="4"/>
    </row>
    <row r="15762" spans="15:54" x14ac:dyDescent="0.4">
      <c r="O15762" s="4"/>
      <c r="P15762" s="4"/>
      <c r="V15762" s="4"/>
      <c r="W15762" s="4"/>
      <c r="AG15762" s="9"/>
      <c r="AT15762" s="4"/>
      <c r="AU15762" s="4"/>
      <c r="BA15762" s="4"/>
      <c r="BB15762" s="4"/>
    </row>
    <row r="15763" spans="15:54" x14ac:dyDescent="0.4">
      <c r="O15763" s="4"/>
      <c r="P15763" s="4"/>
      <c r="V15763" s="4"/>
      <c r="W15763" s="4"/>
      <c r="AG15763" s="9"/>
      <c r="AT15763" s="4"/>
      <c r="AU15763" s="4"/>
      <c r="BA15763" s="4"/>
      <c r="BB15763" s="4"/>
    </row>
    <row r="15764" spans="15:54" x14ac:dyDescent="0.4">
      <c r="O15764" s="4"/>
      <c r="P15764" s="4"/>
      <c r="V15764" s="4"/>
      <c r="W15764" s="4"/>
      <c r="AG15764" s="9"/>
      <c r="AT15764" s="4"/>
      <c r="AU15764" s="4"/>
      <c r="BA15764" s="4"/>
      <c r="BB15764" s="4"/>
    </row>
    <row r="15765" spans="15:54" x14ac:dyDescent="0.4">
      <c r="O15765" s="4"/>
      <c r="P15765" s="4"/>
      <c r="V15765" s="4"/>
      <c r="W15765" s="4"/>
      <c r="AG15765" s="9"/>
      <c r="AT15765" s="4"/>
      <c r="AU15765" s="4"/>
      <c r="BA15765" s="4"/>
      <c r="BB15765" s="4"/>
    </row>
    <row r="15766" spans="15:54" x14ac:dyDescent="0.4">
      <c r="O15766" s="4"/>
      <c r="P15766" s="4"/>
      <c r="V15766" s="4"/>
      <c r="W15766" s="4"/>
      <c r="AG15766" s="9"/>
      <c r="AT15766" s="4"/>
      <c r="AU15766" s="4"/>
      <c r="BA15766" s="4"/>
      <c r="BB15766" s="4"/>
    </row>
    <row r="15767" spans="15:54" x14ac:dyDescent="0.4">
      <c r="O15767" s="4"/>
      <c r="P15767" s="4"/>
      <c r="V15767" s="4"/>
      <c r="W15767" s="4"/>
      <c r="AG15767" s="9"/>
      <c r="AT15767" s="4"/>
      <c r="AU15767" s="4"/>
      <c r="BA15767" s="4"/>
      <c r="BB15767" s="4"/>
    </row>
    <row r="15768" spans="15:54" x14ac:dyDescent="0.4">
      <c r="O15768" s="4"/>
      <c r="P15768" s="4"/>
      <c r="V15768" s="4"/>
      <c r="W15768" s="4"/>
      <c r="AG15768" s="9"/>
      <c r="AT15768" s="4"/>
      <c r="AU15768" s="4"/>
      <c r="BA15768" s="4"/>
      <c r="BB15768" s="4"/>
    </row>
    <row r="15769" spans="15:54" x14ac:dyDescent="0.4">
      <c r="O15769" s="4"/>
      <c r="P15769" s="4"/>
      <c r="V15769" s="4"/>
      <c r="W15769" s="4"/>
      <c r="AG15769" s="9"/>
      <c r="AT15769" s="4"/>
      <c r="AU15769" s="4"/>
      <c r="BA15769" s="4"/>
      <c r="BB15769" s="4"/>
    </row>
    <row r="15770" spans="15:54" x14ac:dyDescent="0.4">
      <c r="O15770" s="4"/>
      <c r="P15770" s="4"/>
      <c r="V15770" s="4"/>
      <c r="W15770" s="4"/>
      <c r="AG15770" s="9"/>
      <c r="AT15770" s="4"/>
      <c r="AU15770" s="4"/>
      <c r="BA15770" s="4"/>
      <c r="BB15770" s="4"/>
    </row>
    <row r="15771" spans="15:54" x14ac:dyDescent="0.4">
      <c r="O15771" s="4"/>
      <c r="P15771" s="4"/>
      <c r="V15771" s="4"/>
      <c r="W15771" s="4"/>
      <c r="AG15771" s="9"/>
      <c r="AT15771" s="4"/>
      <c r="AU15771" s="4"/>
      <c r="BA15771" s="4"/>
      <c r="BB15771" s="4"/>
    </row>
    <row r="15772" spans="15:54" x14ac:dyDescent="0.4">
      <c r="O15772" s="4"/>
      <c r="P15772" s="4"/>
      <c r="V15772" s="4"/>
      <c r="W15772" s="4"/>
      <c r="AG15772" s="9"/>
      <c r="AT15772" s="4"/>
      <c r="AU15772" s="4"/>
      <c r="BA15772" s="4"/>
      <c r="BB15772" s="4"/>
    </row>
    <row r="15773" spans="15:54" x14ac:dyDescent="0.4">
      <c r="O15773" s="4"/>
      <c r="P15773" s="4"/>
      <c r="V15773" s="4"/>
      <c r="W15773" s="4"/>
      <c r="AG15773" s="9"/>
      <c r="AT15773" s="4"/>
      <c r="AU15773" s="4"/>
      <c r="BA15773" s="4"/>
      <c r="BB15773" s="4"/>
    </row>
    <row r="15774" spans="15:54" x14ac:dyDescent="0.4">
      <c r="O15774" s="4"/>
      <c r="P15774" s="4"/>
      <c r="V15774" s="4"/>
      <c r="W15774" s="4"/>
      <c r="AG15774" s="9"/>
      <c r="AT15774" s="4"/>
      <c r="AU15774" s="4"/>
      <c r="BA15774" s="4"/>
      <c r="BB15774" s="4"/>
    </row>
    <row r="15775" spans="15:54" x14ac:dyDescent="0.4">
      <c r="O15775" s="4"/>
      <c r="P15775" s="4"/>
      <c r="V15775" s="4"/>
      <c r="W15775" s="4"/>
      <c r="AG15775" s="9"/>
      <c r="AT15775" s="4"/>
      <c r="AU15775" s="4"/>
      <c r="BA15775" s="4"/>
      <c r="BB15775" s="4"/>
    </row>
    <row r="15776" spans="15:54" x14ac:dyDescent="0.4">
      <c r="O15776" s="4"/>
      <c r="P15776" s="4"/>
      <c r="V15776" s="4"/>
      <c r="W15776" s="4"/>
      <c r="AG15776" s="9"/>
      <c r="AT15776" s="4"/>
      <c r="AU15776" s="4"/>
      <c r="BA15776" s="4"/>
      <c r="BB15776" s="4"/>
    </row>
    <row r="15777" spans="15:54" x14ac:dyDescent="0.4">
      <c r="O15777" s="4"/>
      <c r="P15777" s="4"/>
      <c r="V15777" s="4"/>
      <c r="W15777" s="4"/>
      <c r="AG15777" s="9"/>
      <c r="AT15777" s="4"/>
      <c r="AU15777" s="4"/>
      <c r="BA15777" s="4"/>
      <c r="BB15777" s="4"/>
    </row>
    <row r="15778" spans="15:54" x14ac:dyDescent="0.4">
      <c r="O15778" s="4"/>
      <c r="P15778" s="4"/>
      <c r="V15778" s="4"/>
      <c r="W15778" s="4"/>
      <c r="AG15778" s="9"/>
      <c r="AT15778" s="4"/>
      <c r="AU15778" s="4"/>
      <c r="BA15778" s="4"/>
      <c r="BB15778" s="4"/>
    </row>
    <row r="15779" spans="15:54" x14ac:dyDescent="0.4">
      <c r="O15779" s="4"/>
      <c r="P15779" s="4"/>
      <c r="V15779" s="4"/>
      <c r="W15779" s="4"/>
      <c r="AG15779" s="9"/>
      <c r="AT15779" s="4"/>
      <c r="AU15779" s="4"/>
      <c r="BA15779" s="4"/>
      <c r="BB15779" s="4"/>
    </row>
    <row r="15780" spans="15:54" x14ac:dyDescent="0.4">
      <c r="O15780" s="4"/>
      <c r="P15780" s="4"/>
      <c r="V15780" s="4"/>
      <c r="W15780" s="4"/>
      <c r="AG15780" s="9"/>
      <c r="AT15780" s="4"/>
      <c r="AU15780" s="4"/>
      <c r="BA15780" s="4"/>
      <c r="BB15780" s="4"/>
    </row>
    <row r="15781" spans="15:54" x14ac:dyDescent="0.4">
      <c r="O15781" s="4"/>
      <c r="P15781" s="4"/>
      <c r="V15781" s="4"/>
      <c r="W15781" s="4"/>
      <c r="AG15781" s="9"/>
      <c r="AT15781" s="4"/>
      <c r="AU15781" s="4"/>
      <c r="BA15781" s="4"/>
      <c r="BB15781" s="4"/>
    </row>
    <row r="15782" spans="15:54" x14ac:dyDescent="0.4">
      <c r="O15782" s="4"/>
      <c r="P15782" s="4"/>
      <c r="V15782" s="4"/>
      <c r="W15782" s="4"/>
      <c r="AG15782" s="9"/>
      <c r="AT15782" s="4"/>
      <c r="AU15782" s="4"/>
      <c r="BA15782" s="4"/>
      <c r="BB15782" s="4"/>
    </row>
    <row r="15783" spans="15:54" x14ac:dyDescent="0.4">
      <c r="O15783" s="4"/>
      <c r="P15783" s="4"/>
      <c r="V15783" s="4"/>
      <c r="W15783" s="4"/>
      <c r="AG15783" s="9"/>
      <c r="AT15783" s="4"/>
      <c r="AU15783" s="4"/>
      <c r="BA15783" s="4"/>
      <c r="BB15783" s="4"/>
    </row>
    <row r="15784" spans="15:54" x14ac:dyDescent="0.4">
      <c r="O15784" s="4"/>
      <c r="P15784" s="4"/>
      <c r="V15784" s="4"/>
      <c r="W15784" s="4"/>
      <c r="AG15784" s="9"/>
      <c r="AT15784" s="4"/>
      <c r="AU15784" s="4"/>
      <c r="BA15784" s="4"/>
      <c r="BB15784" s="4"/>
    </row>
    <row r="15785" spans="15:54" x14ac:dyDescent="0.4">
      <c r="O15785" s="4"/>
      <c r="P15785" s="4"/>
      <c r="V15785" s="4"/>
      <c r="W15785" s="4"/>
      <c r="AG15785" s="9"/>
      <c r="AT15785" s="4"/>
      <c r="AU15785" s="4"/>
      <c r="BA15785" s="4"/>
      <c r="BB15785" s="4"/>
    </row>
    <row r="15786" spans="15:54" x14ac:dyDescent="0.4">
      <c r="O15786" s="4"/>
      <c r="P15786" s="4"/>
      <c r="V15786" s="4"/>
      <c r="W15786" s="4"/>
      <c r="AG15786" s="9"/>
      <c r="AT15786" s="4"/>
      <c r="AU15786" s="4"/>
      <c r="BA15786" s="4"/>
      <c r="BB15786" s="4"/>
    </row>
    <row r="15787" spans="15:54" x14ac:dyDescent="0.4">
      <c r="O15787" s="4"/>
      <c r="P15787" s="4"/>
      <c r="V15787" s="4"/>
      <c r="W15787" s="4"/>
      <c r="AG15787" s="9"/>
      <c r="AT15787" s="4"/>
      <c r="AU15787" s="4"/>
      <c r="BA15787" s="4"/>
      <c r="BB15787" s="4"/>
    </row>
    <row r="15788" spans="15:54" x14ac:dyDescent="0.4">
      <c r="O15788" s="4"/>
      <c r="P15788" s="4"/>
      <c r="V15788" s="4"/>
      <c r="W15788" s="4"/>
      <c r="AG15788" s="9"/>
      <c r="AT15788" s="4"/>
      <c r="AU15788" s="4"/>
      <c r="BA15788" s="4"/>
      <c r="BB15788" s="4"/>
    </row>
    <row r="15789" spans="15:54" x14ac:dyDescent="0.4">
      <c r="O15789" s="4"/>
      <c r="P15789" s="4"/>
      <c r="V15789" s="4"/>
      <c r="W15789" s="4"/>
      <c r="AG15789" s="9"/>
      <c r="AT15789" s="4"/>
      <c r="AU15789" s="4"/>
      <c r="BA15789" s="4"/>
      <c r="BB15789" s="4"/>
    </row>
    <row r="15790" spans="15:54" x14ac:dyDescent="0.4">
      <c r="O15790" s="4"/>
      <c r="P15790" s="4"/>
      <c r="V15790" s="4"/>
      <c r="W15790" s="4"/>
      <c r="AG15790" s="9"/>
      <c r="AT15790" s="4"/>
      <c r="AU15790" s="4"/>
      <c r="BA15790" s="4"/>
      <c r="BB15790" s="4"/>
    </row>
    <row r="15791" spans="15:54" x14ac:dyDescent="0.4">
      <c r="O15791" s="4"/>
      <c r="P15791" s="4"/>
      <c r="V15791" s="4"/>
      <c r="W15791" s="4"/>
      <c r="AG15791" s="9"/>
      <c r="AT15791" s="4"/>
      <c r="AU15791" s="4"/>
      <c r="BA15791" s="4"/>
      <c r="BB15791" s="4"/>
    </row>
    <row r="15792" spans="15:54" x14ac:dyDescent="0.4">
      <c r="O15792" s="4"/>
      <c r="P15792" s="4"/>
      <c r="V15792" s="4"/>
      <c r="W15792" s="4"/>
      <c r="AG15792" s="9"/>
      <c r="AT15792" s="4"/>
      <c r="AU15792" s="4"/>
      <c r="BA15792" s="4"/>
      <c r="BB15792" s="4"/>
    </row>
    <row r="15793" spans="15:54" x14ac:dyDescent="0.4">
      <c r="O15793" s="4"/>
      <c r="P15793" s="4"/>
      <c r="V15793" s="4"/>
      <c r="W15793" s="4"/>
      <c r="AG15793" s="9"/>
      <c r="AT15793" s="4"/>
      <c r="AU15793" s="4"/>
      <c r="BA15793" s="4"/>
      <c r="BB15793" s="4"/>
    </row>
    <row r="15794" spans="15:54" x14ac:dyDescent="0.4">
      <c r="O15794" s="4"/>
      <c r="P15794" s="4"/>
      <c r="V15794" s="4"/>
      <c r="W15794" s="4"/>
      <c r="AG15794" s="9"/>
      <c r="AT15794" s="4"/>
      <c r="AU15794" s="4"/>
      <c r="BA15794" s="4"/>
      <c r="BB15794" s="4"/>
    </row>
    <row r="15795" spans="15:54" x14ac:dyDescent="0.4">
      <c r="O15795" s="4"/>
      <c r="P15795" s="4"/>
      <c r="V15795" s="4"/>
      <c r="W15795" s="4"/>
      <c r="AG15795" s="9"/>
      <c r="AT15795" s="4"/>
      <c r="AU15795" s="4"/>
      <c r="BA15795" s="4"/>
      <c r="BB15795" s="4"/>
    </row>
    <row r="15796" spans="15:54" x14ac:dyDescent="0.4">
      <c r="O15796" s="4"/>
      <c r="P15796" s="4"/>
      <c r="V15796" s="4"/>
      <c r="W15796" s="4"/>
      <c r="AG15796" s="9"/>
      <c r="AT15796" s="4"/>
      <c r="AU15796" s="4"/>
      <c r="BA15796" s="4"/>
      <c r="BB15796" s="4"/>
    </row>
    <row r="15797" spans="15:54" x14ac:dyDescent="0.4">
      <c r="O15797" s="4"/>
      <c r="P15797" s="4"/>
      <c r="V15797" s="4"/>
      <c r="W15797" s="4"/>
      <c r="AG15797" s="9"/>
      <c r="AT15797" s="4"/>
      <c r="AU15797" s="4"/>
      <c r="BA15797" s="4"/>
      <c r="BB15797" s="4"/>
    </row>
    <row r="15798" spans="15:54" x14ac:dyDescent="0.4">
      <c r="O15798" s="4"/>
      <c r="P15798" s="4"/>
      <c r="V15798" s="4"/>
      <c r="W15798" s="4"/>
      <c r="AG15798" s="9"/>
      <c r="AT15798" s="4"/>
      <c r="AU15798" s="4"/>
      <c r="BA15798" s="4"/>
      <c r="BB15798" s="4"/>
    </row>
    <row r="15799" spans="15:54" x14ac:dyDescent="0.4">
      <c r="O15799" s="4"/>
      <c r="P15799" s="4"/>
      <c r="V15799" s="4"/>
      <c r="W15799" s="4"/>
      <c r="AG15799" s="9"/>
      <c r="AT15799" s="4"/>
      <c r="AU15799" s="4"/>
      <c r="BA15799" s="4"/>
      <c r="BB15799" s="4"/>
    </row>
    <row r="15800" spans="15:54" x14ac:dyDescent="0.4">
      <c r="O15800" s="4"/>
      <c r="P15800" s="4"/>
      <c r="V15800" s="4"/>
      <c r="W15800" s="4"/>
      <c r="AG15800" s="9"/>
      <c r="AT15800" s="4"/>
      <c r="AU15800" s="4"/>
      <c r="BA15800" s="4"/>
      <c r="BB15800" s="4"/>
    </row>
    <row r="15801" spans="15:54" x14ac:dyDescent="0.4">
      <c r="O15801" s="4"/>
      <c r="P15801" s="4"/>
      <c r="V15801" s="4"/>
      <c r="W15801" s="4"/>
      <c r="AG15801" s="9"/>
      <c r="AT15801" s="4"/>
      <c r="AU15801" s="4"/>
      <c r="BA15801" s="4"/>
      <c r="BB15801" s="4"/>
    </row>
    <row r="15802" spans="15:54" x14ac:dyDescent="0.4">
      <c r="O15802" s="4"/>
      <c r="P15802" s="4"/>
      <c r="V15802" s="4"/>
      <c r="W15802" s="4"/>
      <c r="AG15802" s="9"/>
      <c r="AT15802" s="4"/>
      <c r="AU15802" s="4"/>
      <c r="BA15802" s="4"/>
      <c r="BB15802" s="4"/>
    </row>
    <row r="15803" spans="15:54" x14ac:dyDescent="0.4">
      <c r="O15803" s="4"/>
      <c r="P15803" s="4"/>
      <c r="V15803" s="4"/>
      <c r="W15803" s="4"/>
      <c r="AG15803" s="9"/>
      <c r="AT15803" s="4"/>
      <c r="AU15803" s="4"/>
      <c r="BA15803" s="4"/>
      <c r="BB15803" s="4"/>
    </row>
    <row r="15804" spans="15:54" x14ac:dyDescent="0.4">
      <c r="O15804" s="4"/>
      <c r="P15804" s="4"/>
      <c r="V15804" s="4"/>
      <c r="W15804" s="4"/>
      <c r="AG15804" s="9"/>
      <c r="AT15804" s="4"/>
      <c r="AU15804" s="4"/>
      <c r="BA15804" s="4"/>
      <c r="BB15804" s="4"/>
    </row>
    <row r="15805" spans="15:54" x14ac:dyDescent="0.4">
      <c r="O15805" s="4"/>
      <c r="P15805" s="4"/>
      <c r="V15805" s="4"/>
      <c r="W15805" s="4"/>
      <c r="AG15805" s="9"/>
      <c r="AT15805" s="4"/>
      <c r="AU15805" s="4"/>
      <c r="BA15805" s="4"/>
      <c r="BB15805" s="4"/>
    </row>
    <row r="15806" spans="15:54" x14ac:dyDescent="0.4">
      <c r="O15806" s="4"/>
      <c r="P15806" s="4"/>
      <c r="V15806" s="4"/>
      <c r="W15806" s="4"/>
      <c r="AG15806" s="9"/>
      <c r="AT15806" s="4"/>
      <c r="AU15806" s="4"/>
      <c r="BA15806" s="4"/>
      <c r="BB15806" s="4"/>
    </row>
    <row r="15807" spans="15:54" x14ac:dyDescent="0.4">
      <c r="O15807" s="4"/>
      <c r="P15807" s="4"/>
      <c r="V15807" s="4"/>
      <c r="W15807" s="4"/>
      <c r="AG15807" s="9"/>
      <c r="AT15807" s="4"/>
      <c r="AU15807" s="4"/>
      <c r="BA15807" s="4"/>
      <c r="BB15807" s="4"/>
    </row>
    <row r="15808" spans="15:54" x14ac:dyDescent="0.4">
      <c r="O15808" s="4"/>
      <c r="P15808" s="4"/>
      <c r="V15808" s="4"/>
      <c r="W15808" s="4"/>
      <c r="AG15808" s="9"/>
      <c r="AT15808" s="4"/>
      <c r="AU15808" s="4"/>
      <c r="BA15808" s="4"/>
      <c r="BB15808" s="4"/>
    </row>
    <row r="15809" spans="15:54" x14ac:dyDescent="0.4">
      <c r="O15809" s="4"/>
      <c r="P15809" s="4"/>
      <c r="V15809" s="4"/>
      <c r="W15809" s="4"/>
      <c r="AG15809" s="9"/>
      <c r="AT15809" s="4"/>
      <c r="AU15809" s="4"/>
      <c r="BA15809" s="4"/>
      <c r="BB15809" s="4"/>
    </row>
    <row r="15810" spans="15:54" x14ac:dyDescent="0.4">
      <c r="O15810" s="4"/>
      <c r="P15810" s="4"/>
      <c r="V15810" s="4"/>
      <c r="W15810" s="4"/>
      <c r="AG15810" s="9"/>
      <c r="AT15810" s="4"/>
      <c r="AU15810" s="4"/>
      <c r="BA15810" s="4"/>
      <c r="BB15810" s="4"/>
    </row>
    <row r="15811" spans="15:54" x14ac:dyDescent="0.4">
      <c r="O15811" s="4"/>
      <c r="P15811" s="4"/>
      <c r="V15811" s="4"/>
      <c r="W15811" s="4"/>
      <c r="AG15811" s="9"/>
      <c r="AT15811" s="4"/>
      <c r="AU15811" s="4"/>
      <c r="BA15811" s="4"/>
      <c r="BB15811" s="4"/>
    </row>
    <row r="15812" spans="15:54" x14ac:dyDescent="0.4">
      <c r="O15812" s="4"/>
      <c r="P15812" s="4"/>
      <c r="V15812" s="4"/>
      <c r="W15812" s="4"/>
      <c r="AG15812" s="9"/>
      <c r="AT15812" s="4"/>
      <c r="AU15812" s="4"/>
      <c r="BA15812" s="4"/>
      <c r="BB15812" s="4"/>
    </row>
    <row r="15813" spans="15:54" x14ac:dyDescent="0.4">
      <c r="O15813" s="4"/>
      <c r="P15813" s="4"/>
      <c r="V15813" s="4"/>
      <c r="W15813" s="4"/>
      <c r="AG15813" s="9"/>
      <c r="AT15813" s="4"/>
      <c r="AU15813" s="4"/>
      <c r="BA15813" s="4"/>
      <c r="BB15813" s="4"/>
    </row>
    <row r="15814" spans="15:54" x14ac:dyDescent="0.4">
      <c r="O15814" s="4"/>
      <c r="P15814" s="4"/>
      <c r="V15814" s="4"/>
      <c r="W15814" s="4"/>
      <c r="AG15814" s="9"/>
      <c r="AT15814" s="4"/>
      <c r="AU15814" s="4"/>
      <c r="BA15814" s="4"/>
      <c r="BB15814" s="4"/>
    </row>
    <row r="15815" spans="15:54" x14ac:dyDescent="0.4">
      <c r="O15815" s="4"/>
      <c r="P15815" s="4"/>
      <c r="V15815" s="4"/>
      <c r="W15815" s="4"/>
      <c r="AG15815" s="9"/>
      <c r="AT15815" s="4"/>
      <c r="AU15815" s="4"/>
      <c r="BA15815" s="4"/>
      <c r="BB15815" s="4"/>
    </row>
    <row r="15816" spans="15:54" x14ac:dyDescent="0.4">
      <c r="O15816" s="4"/>
      <c r="P15816" s="4"/>
      <c r="V15816" s="4"/>
      <c r="W15816" s="4"/>
      <c r="AG15816" s="9"/>
      <c r="AT15816" s="4"/>
      <c r="AU15816" s="4"/>
      <c r="BA15816" s="4"/>
      <c r="BB15816" s="4"/>
    </row>
    <row r="15817" spans="15:54" x14ac:dyDescent="0.4">
      <c r="O15817" s="4"/>
      <c r="P15817" s="4"/>
      <c r="V15817" s="4"/>
      <c r="W15817" s="4"/>
      <c r="AG15817" s="9"/>
      <c r="AT15817" s="4"/>
      <c r="AU15817" s="4"/>
      <c r="BA15817" s="4"/>
      <c r="BB15817" s="4"/>
    </row>
    <row r="15818" spans="15:54" x14ac:dyDescent="0.4">
      <c r="O15818" s="4"/>
      <c r="P15818" s="4"/>
      <c r="V15818" s="4"/>
      <c r="W15818" s="4"/>
      <c r="AG15818" s="9"/>
      <c r="AT15818" s="4"/>
      <c r="AU15818" s="4"/>
      <c r="BA15818" s="4"/>
      <c r="BB15818" s="4"/>
    </row>
    <row r="15819" spans="15:54" x14ac:dyDescent="0.4">
      <c r="O15819" s="4"/>
      <c r="P15819" s="4"/>
      <c r="V15819" s="4"/>
      <c r="W15819" s="4"/>
      <c r="AG15819" s="9"/>
      <c r="AT15819" s="4"/>
      <c r="AU15819" s="4"/>
      <c r="BA15819" s="4"/>
      <c r="BB15819" s="4"/>
    </row>
    <row r="15820" spans="15:54" x14ac:dyDescent="0.4">
      <c r="O15820" s="4"/>
      <c r="P15820" s="4"/>
      <c r="V15820" s="4"/>
      <c r="W15820" s="4"/>
      <c r="AG15820" s="9"/>
      <c r="AT15820" s="4"/>
      <c r="AU15820" s="4"/>
      <c r="BA15820" s="4"/>
      <c r="BB15820" s="4"/>
    </row>
    <row r="15821" spans="15:54" x14ac:dyDescent="0.4">
      <c r="O15821" s="4"/>
      <c r="P15821" s="4"/>
      <c r="V15821" s="4"/>
      <c r="W15821" s="4"/>
      <c r="AT15821" s="4"/>
      <c r="AU15821" s="4"/>
      <c r="BA15821" s="4"/>
      <c r="BB15821" s="4"/>
    </row>
    <row r="15822" spans="15:54" x14ac:dyDescent="0.4">
      <c r="O15822" s="4"/>
      <c r="P15822" s="4"/>
      <c r="V15822" s="4"/>
      <c r="W15822" s="4"/>
      <c r="AG15822" s="9"/>
      <c r="AT15822" s="4"/>
      <c r="AU15822" s="4"/>
      <c r="BA15822" s="4"/>
      <c r="BB15822" s="4"/>
    </row>
    <row r="15823" spans="15:54" x14ac:dyDescent="0.4">
      <c r="O15823" s="4"/>
      <c r="P15823" s="4"/>
      <c r="V15823" s="4"/>
      <c r="W15823" s="4"/>
      <c r="AG15823" s="9"/>
      <c r="AT15823" s="4"/>
      <c r="AU15823" s="4"/>
      <c r="BA15823" s="4"/>
      <c r="BB15823" s="4"/>
    </row>
    <row r="15824" spans="15:54" x14ac:dyDescent="0.4">
      <c r="O15824" s="4"/>
      <c r="P15824" s="4"/>
      <c r="V15824" s="4"/>
      <c r="W15824" s="4"/>
      <c r="AG15824" s="9"/>
      <c r="AT15824" s="4"/>
      <c r="AU15824" s="4"/>
      <c r="BA15824" s="4"/>
      <c r="BB15824" s="4"/>
    </row>
    <row r="15825" spans="15:54" x14ac:dyDescent="0.4">
      <c r="O15825" s="4"/>
      <c r="P15825" s="4"/>
      <c r="V15825" s="4"/>
      <c r="W15825" s="4"/>
      <c r="AG15825" s="9"/>
      <c r="AT15825" s="4"/>
      <c r="AU15825" s="4"/>
      <c r="BA15825" s="4"/>
      <c r="BB15825" s="4"/>
    </row>
    <row r="15826" spans="15:54" x14ac:dyDescent="0.4">
      <c r="O15826" s="4"/>
      <c r="P15826" s="4"/>
      <c r="V15826" s="4"/>
      <c r="W15826" s="4"/>
      <c r="AG15826" s="9"/>
      <c r="AT15826" s="4"/>
      <c r="AU15826" s="4"/>
      <c r="BA15826" s="4"/>
      <c r="BB15826" s="4"/>
    </row>
    <row r="15827" spans="15:54" x14ac:dyDescent="0.4">
      <c r="O15827" s="4"/>
      <c r="P15827" s="4"/>
      <c r="V15827" s="4"/>
      <c r="W15827" s="4"/>
      <c r="AG15827" s="9"/>
      <c r="AT15827" s="4"/>
      <c r="AU15827" s="4"/>
      <c r="BA15827" s="4"/>
      <c r="BB15827" s="4"/>
    </row>
    <row r="15828" spans="15:54" x14ac:dyDescent="0.4">
      <c r="O15828" s="4"/>
      <c r="P15828" s="4"/>
      <c r="V15828" s="4"/>
      <c r="W15828" s="4"/>
      <c r="AG15828" s="9"/>
      <c r="AT15828" s="4"/>
      <c r="AU15828" s="4"/>
      <c r="BA15828" s="4"/>
      <c r="BB15828" s="4"/>
    </row>
    <row r="15829" spans="15:54" x14ac:dyDescent="0.4">
      <c r="O15829" s="4"/>
      <c r="P15829" s="4"/>
      <c r="V15829" s="4"/>
      <c r="W15829" s="4"/>
      <c r="AG15829" s="9"/>
      <c r="AT15829" s="4"/>
      <c r="AU15829" s="4"/>
      <c r="BA15829" s="4"/>
      <c r="BB15829" s="4"/>
    </row>
    <row r="15830" spans="15:54" x14ac:dyDescent="0.4">
      <c r="O15830" s="4"/>
      <c r="P15830" s="4"/>
      <c r="V15830" s="4"/>
      <c r="W15830" s="4"/>
      <c r="AG15830" s="9"/>
      <c r="AT15830" s="4"/>
      <c r="AU15830" s="4"/>
      <c r="BA15830" s="4"/>
      <c r="BB15830" s="4"/>
    </row>
    <row r="15831" spans="15:54" x14ac:dyDescent="0.4">
      <c r="O15831" s="4"/>
      <c r="P15831" s="4"/>
      <c r="V15831" s="4"/>
      <c r="W15831" s="4"/>
      <c r="AG15831" s="9"/>
      <c r="AT15831" s="4"/>
      <c r="AU15831" s="4"/>
      <c r="BA15831" s="4"/>
      <c r="BB15831" s="4"/>
    </row>
    <row r="15832" spans="15:54" x14ac:dyDescent="0.4">
      <c r="O15832" s="4"/>
      <c r="P15832" s="4"/>
      <c r="V15832" s="4"/>
      <c r="W15832" s="4"/>
      <c r="AG15832" s="9"/>
      <c r="AT15832" s="4"/>
      <c r="AU15832" s="4"/>
      <c r="BA15832" s="4"/>
      <c r="BB15832" s="4"/>
    </row>
    <row r="15833" spans="15:54" x14ac:dyDescent="0.4">
      <c r="O15833" s="4"/>
      <c r="P15833" s="4"/>
      <c r="V15833" s="4"/>
      <c r="W15833" s="4"/>
      <c r="AG15833" s="9"/>
      <c r="AT15833" s="4"/>
      <c r="AU15833" s="4"/>
      <c r="BA15833" s="4"/>
      <c r="BB15833" s="4"/>
    </row>
    <row r="15834" spans="15:54" x14ac:dyDescent="0.4">
      <c r="O15834" s="4"/>
      <c r="P15834" s="4"/>
      <c r="V15834" s="4"/>
      <c r="W15834" s="4"/>
      <c r="AG15834" s="9"/>
      <c r="AT15834" s="4"/>
      <c r="AU15834" s="4"/>
      <c r="BA15834" s="4"/>
      <c r="BB15834" s="4"/>
    </row>
    <row r="15835" spans="15:54" x14ac:dyDescent="0.4">
      <c r="O15835" s="4"/>
      <c r="P15835" s="4"/>
      <c r="V15835" s="4"/>
      <c r="W15835" s="4"/>
      <c r="AG15835" s="9"/>
      <c r="AT15835" s="4"/>
      <c r="AU15835" s="4"/>
      <c r="BA15835" s="4"/>
      <c r="BB15835" s="4"/>
    </row>
    <row r="15836" spans="15:54" x14ac:dyDescent="0.4">
      <c r="O15836" s="4"/>
      <c r="P15836" s="4"/>
      <c r="V15836" s="4"/>
      <c r="W15836" s="4"/>
      <c r="AG15836" s="9"/>
      <c r="AT15836" s="4"/>
      <c r="AU15836" s="4"/>
      <c r="BA15836" s="4"/>
      <c r="BB15836" s="4"/>
    </row>
    <row r="15837" spans="15:54" x14ac:dyDescent="0.4">
      <c r="O15837" s="4"/>
      <c r="P15837" s="4"/>
      <c r="V15837" s="4"/>
      <c r="W15837" s="4"/>
      <c r="AG15837" s="9"/>
      <c r="AT15837" s="4"/>
      <c r="AU15837" s="4"/>
      <c r="BA15837" s="4"/>
      <c r="BB15837" s="4"/>
    </row>
    <row r="15838" spans="15:54" x14ac:dyDescent="0.4">
      <c r="O15838" s="4"/>
      <c r="P15838" s="4"/>
      <c r="V15838" s="4"/>
      <c r="W15838" s="4"/>
      <c r="AG15838" s="9"/>
      <c r="AT15838" s="4"/>
      <c r="AU15838" s="4"/>
      <c r="BA15838" s="4"/>
      <c r="BB15838" s="4"/>
    </row>
    <row r="15839" spans="15:54" x14ac:dyDescent="0.4">
      <c r="O15839" s="4"/>
      <c r="P15839" s="4"/>
      <c r="V15839" s="4"/>
      <c r="W15839" s="4"/>
      <c r="AG15839" s="9"/>
      <c r="AT15839" s="4"/>
      <c r="AU15839" s="4"/>
      <c r="BA15839" s="4"/>
      <c r="BB15839" s="4"/>
    </row>
    <row r="15840" spans="15:54" x14ac:dyDescent="0.4">
      <c r="O15840" s="4"/>
      <c r="P15840" s="4"/>
      <c r="V15840" s="4"/>
      <c r="W15840" s="4"/>
      <c r="AG15840" s="9"/>
      <c r="AT15840" s="4"/>
      <c r="AU15840" s="4"/>
      <c r="BA15840" s="4"/>
      <c r="BB15840" s="4"/>
    </row>
    <row r="15841" spans="15:54" x14ac:dyDescent="0.4">
      <c r="O15841" s="4"/>
      <c r="P15841" s="4"/>
      <c r="V15841" s="4"/>
      <c r="W15841" s="4"/>
      <c r="AT15841" s="4"/>
      <c r="AU15841" s="4"/>
      <c r="BA15841" s="4"/>
      <c r="BB15841" s="4"/>
    </row>
    <row r="15842" spans="15:54" x14ac:dyDescent="0.4">
      <c r="O15842" s="4"/>
      <c r="P15842" s="4"/>
      <c r="V15842" s="4"/>
      <c r="W15842" s="4"/>
      <c r="AG15842" s="9"/>
      <c r="AT15842" s="4"/>
      <c r="AU15842" s="4"/>
      <c r="BA15842" s="4"/>
      <c r="BB15842" s="4"/>
    </row>
    <row r="15843" spans="15:54" x14ac:dyDescent="0.4">
      <c r="O15843" s="4"/>
      <c r="P15843" s="4"/>
      <c r="V15843" s="4"/>
      <c r="W15843" s="4"/>
      <c r="AG15843" s="9"/>
      <c r="AT15843" s="4"/>
      <c r="AU15843" s="4"/>
      <c r="BA15843" s="4"/>
      <c r="BB15843" s="4"/>
    </row>
    <row r="15844" spans="15:54" x14ac:dyDescent="0.4">
      <c r="O15844" s="4"/>
      <c r="P15844" s="4"/>
      <c r="V15844" s="4"/>
      <c r="W15844" s="4"/>
      <c r="AG15844" s="9"/>
      <c r="AT15844" s="4"/>
      <c r="AU15844" s="4"/>
      <c r="BA15844" s="4"/>
      <c r="BB15844" s="4"/>
    </row>
    <row r="15845" spans="15:54" x14ac:dyDescent="0.4">
      <c r="O15845" s="4"/>
      <c r="P15845" s="4"/>
      <c r="V15845" s="4"/>
      <c r="W15845" s="4"/>
      <c r="AG15845" s="9"/>
      <c r="AT15845" s="4"/>
      <c r="AU15845" s="4"/>
      <c r="BA15845" s="4"/>
      <c r="BB15845" s="4"/>
    </row>
    <row r="15846" spans="15:54" x14ac:dyDescent="0.4">
      <c r="O15846" s="4"/>
      <c r="P15846" s="4"/>
      <c r="V15846" s="4"/>
      <c r="W15846" s="4"/>
      <c r="AG15846" s="9"/>
      <c r="AT15846" s="4"/>
      <c r="AU15846" s="4"/>
      <c r="BA15846" s="4"/>
      <c r="BB15846" s="4"/>
    </row>
    <row r="15847" spans="15:54" x14ac:dyDescent="0.4">
      <c r="O15847" s="4"/>
      <c r="P15847" s="4"/>
      <c r="V15847" s="4"/>
      <c r="W15847" s="4"/>
      <c r="AG15847" s="9"/>
      <c r="AT15847" s="4"/>
      <c r="AU15847" s="4"/>
      <c r="BA15847" s="4"/>
      <c r="BB15847" s="4"/>
    </row>
    <row r="15848" spans="15:54" x14ac:dyDescent="0.4">
      <c r="O15848" s="4"/>
      <c r="P15848" s="4"/>
      <c r="V15848" s="4"/>
      <c r="W15848" s="4"/>
      <c r="AG15848" s="9"/>
      <c r="AT15848" s="4"/>
      <c r="AU15848" s="4"/>
      <c r="BA15848" s="4"/>
      <c r="BB15848" s="4"/>
    </row>
    <row r="15849" spans="15:54" x14ac:dyDescent="0.4">
      <c r="O15849" s="4"/>
      <c r="P15849" s="4"/>
      <c r="V15849" s="4"/>
      <c r="W15849" s="4"/>
      <c r="AG15849" s="9"/>
      <c r="AT15849" s="4"/>
      <c r="AU15849" s="4"/>
      <c r="BA15849" s="4"/>
      <c r="BB15849" s="4"/>
    </row>
    <row r="15850" spans="15:54" x14ac:dyDescent="0.4">
      <c r="O15850" s="4"/>
      <c r="P15850" s="4"/>
      <c r="V15850" s="4"/>
      <c r="W15850" s="4"/>
      <c r="AG15850" s="9"/>
      <c r="AT15850" s="4"/>
      <c r="AU15850" s="4"/>
      <c r="BA15850" s="4"/>
      <c r="BB15850" s="4"/>
    </row>
    <row r="15851" spans="15:54" x14ac:dyDescent="0.4">
      <c r="O15851" s="4"/>
      <c r="P15851" s="4"/>
      <c r="V15851" s="4"/>
      <c r="W15851" s="4"/>
      <c r="AG15851" s="9"/>
      <c r="AT15851" s="4"/>
      <c r="AU15851" s="4"/>
      <c r="BA15851" s="4"/>
      <c r="BB15851" s="4"/>
    </row>
    <row r="15852" spans="15:54" x14ac:dyDescent="0.4">
      <c r="O15852" s="4"/>
      <c r="P15852" s="4"/>
      <c r="V15852" s="4"/>
      <c r="W15852" s="4"/>
      <c r="AG15852" s="9"/>
      <c r="AT15852" s="4"/>
      <c r="AU15852" s="4"/>
      <c r="BA15852" s="4"/>
      <c r="BB15852" s="4"/>
    </row>
    <row r="15853" spans="15:54" x14ac:dyDescent="0.4">
      <c r="O15853" s="4"/>
      <c r="P15853" s="4"/>
      <c r="V15853" s="4"/>
      <c r="W15853" s="4"/>
      <c r="AG15853" s="9"/>
      <c r="AT15853" s="4"/>
      <c r="AU15853" s="4"/>
      <c r="BA15853" s="4"/>
      <c r="BB15853" s="4"/>
    </row>
    <row r="15854" spans="15:54" x14ac:dyDescent="0.4">
      <c r="O15854" s="4"/>
      <c r="P15854" s="4"/>
      <c r="V15854" s="4"/>
      <c r="W15854" s="4"/>
      <c r="AG15854" s="9"/>
      <c r="AT15854" s="4"/>
      <c r="AU15854" s="4"/>
      <c r="BA15854" s="4"/>
      <c r="BB15854" s="4"/>
    </row>
    <row r="15855" spans="15:54" x14ac:dyDescent="0.4">
      <c r="O15855" s="4"/>
      <c r="P15855" s="4"/>
      <c r="V15855" s="4"/>
      <c r="W15855" s="4"/>
      <c r="AG15855" s="9"/>
      <c r="AT15855" s="4"/>
      <c r="AU15855" s="4"/>
      <c r="BA15855" s="4"/>
      <c r="BB15855" s="4"/>
    </row>
    <row r="15856" spans="15:54" x14ac:dyDescent="0.4">
      <c r="O15856" s="4"/>
      <c r="P15856" s="4"/>
      <c r="V15856" s="4"/>
      <c r="W15856" s="4"/>
      <c r="AG15856" s="9"/>
      <c r="AT15856" s="4"/>
      <c r="AU15856" s="4"/>
      <c r="BA15856" s="4"/>
      <c r="BB15856" s="4"/>
    </row>
    <row r="15857" spans="15:54" x14ac:dyDescent="0.4">
      <c r="O15857" s="4"/>
      <c r="P15857" s="4"/>
      <c r="V15857" s="4"/>
      <c r="W15857" s="4"/>
      <c r="AG15857" s="9"/>
      <c r="AT15857" s="4"/>
      <c r="AU15857" s="4"/>
      <c r="BA15857" s="4"/>
      <c r="BB15857" s="4"/>
    </row>
    <row r="15858" spans="15:54" x14ac:dyDescent="0.4">
      <c r="O15858" s="4"/>
      <c r="P15858" s="4"/>
      <c r="V15858" s="4"/>
      <c r="W15858" s="4"/>
      <c r="AG15858" s="9"/>
      <c r="AT15858" s="4"/>
      <c r="AU15858" s="4"/>
      <c r="BA15858" s="4"/>
      <c r="BB15858" s="4"/>
    </row>
    <row r="15859" spans="15:54" x14ac:dyDescent="0.4">
      <c r="O15859" s="4"/>
      <c r="P15859" s="4"/>
      <c r="V15859" s="4"/>
      <c r="W15859" s="4"/>
      <c r="AG15859" s="9"/>
      <c r="AT15859" s="4"/>
      <c r="AU15859" s="4"/>
      <c r="BA15859" s="4"/>
      <c r="BB15859" s="4"/>
    </row>
    <row r="15860" spans="15:54" x14ac:dyDescent="0.4">
      <c r="O15860" s="4"/>
      <c r="P15860" s="4"/>
      <c r="V15860" s="4"/>
      <c r="W15860" s="4"/>
      <c r="AG15860" s="9"/>
      <c r="AT15860" s="4"/>
      <c r="AU15860" s="4"/>
      <c r="BA15860" s="4"/>
      <c r="BB15860" s="4"/>
    </row>
    <row r="15861" spans="15:54" x14ac:dyDescent="0.4">
      <c r="O15861" s="4"/>
      <c r="P15861" s="4"/>
      <c r="V15861" s="4"/>
      <c r="W15861" s="4"/>
      <c r="AG15861" s="9"/>
      <c r="AT15861" s="4"/>
      <c r="AU15861" s="4"/>
      <c r="BA15861" s="4"/>
      <c r="BB15861" s="4"/>
    </row>
    <row r="15862" spans="15:54" x14ac:dyDescent="0.4">
      <c r="O15862" s="4"/>
      <c r="P15862" s="4"/>
      <c r="V15862" s="4"/>
      <c r="W15862" s="4"/>
      <c r="AG15862" s="9"/>
      <c r="AT15862" s="4"/>
      <c r="AU15862" s="4"/>
      <c r="BA15862" s="4"/>
      <c r="BB15862" s="4"/>
    </row>
    <row r="15863" spans="15:54" x14ac:dyDescent="0.4">
      <c r="O15863" s="4"/>
      <c r="P15863" s="4"/>
      <c r="V15863" s="4"/>
      <c r="W15863" s="4"/>
      <c r="AG15863" s="9"/>
      <c r="AT15863" s="4"/>
      <c r="AU15863" s="4"/>
      <c r="BA15863" s="4"/>
      <c r="BB15863" s="4"/>
    </row>
    <row r="15864" spans="15:54" x14ac:dyDescent="0.4">
      <c r="O15864" s="4"/>
      <c r="P15864" s="4"/>
      <c r="V15864" s="4"/>
      <c r="W15864" s="4"/>
      <c r="AG15864" s="9"/>
      <c r="AT15864" s="4"/>
      <c r="AU15864" s="4"/>
      <c r="BA15864" s="4"/>
      <c r="BB15864" s="4"/>
    </row>
    <row r="15865" spans="15:54" x14ac:dyDescent="0.4">
      <c r="O15865" s="4"/>
      <c r="P15865" s="4"/>
      <c r="V15865" s="4"/>
      <c r="W15865" s="4"/>
      <c r="AG15865" s="9"/>
      <c r="AT15865" s="4"/>
      <c r="AU15865" s="4"/>
      <c r="BA15865" s="4"/>
      <c r="BB15865" s="4"/>
    </row>
    <row r="15866" spans="15:54" x14ac:dyDescent="0.4">
      <c r="O15866" s="4"/>
      <c r="P15866" s="4"/>
      <c r="V15866" s="4"/>
      <c r="W15866" s="4"/>
      <c r="AG15866" s="9"/>
      <c r="AT15866" s="4"/>
      <c r="AU15866" s="4"/>
      <c r="BA15866" s="4"/>
      <c r="BB15866" s="4"/>
    </row>
    <row r="15867" spans="15:54" x14ac:dyDescent="0.4">
      <c r="O15867" s="4"/>
      <c r="P15867" s="4"/>
      <c r="V15867" s="4"/>
      <c r="W15867" s="4"/>
      <c r="AG15867" s="9"/>
      <c r="AT15867" s="4"/>
      <c r="AU15867" s="4"/>
      <c r="BA15867" s="4"/>
      <c r="BB15867" s="4"/>
    </row>
    <row r="15868" spans="15:54" x14ac:dyDescent="0.4">
      <c r="O15868" s="4"/>
      <c r="P15868" s="4"/>
      <c r="V15868" s="4"/>
      <c r="W15868" s="4"/>
      <c r="AG15868" s="9"/>
      <c r="AT15868" s="4"/>
      <c r="AU15868" s="4"/>
      <c r="BA15868" s="4"/>
      <c r="BB15868" s="4"/>
    </row>
    <row r="15869" spans="15:54" x14ac:dyDescent="0.4">
      <c r="O15869" s="4"/>
      <c r="P15869" s="4"/>
      <c r="V15869" s="4"/>
      <c r="W15869" s="4"/>
      <c r="AG15869" s="9"/>
      <c r="AT15869" s="4"/>
      <c r="AU15869" s="4"/>
      <c r="BA15869" s="4"/>
      <c r="BB15869" s="4"/>
    </row>
    <row r="15870" spans="15:54" x14ac:dyDescent="0.4">
      <c r="O15870" s="4"/>
      <c r="P15870" s="4"/>
      <c r="V15870" s="4"/>
      <c r="W15870" s="4"/>
      <c r="AG15870" s="9"/>
      <c r="AT15870" s="4"/>
      <c r="AU15870" s="4"/>
      <c r="BA15870" s="4"/>
      <c r="BB15870" s="4"/>
    </row>
    <row r="15871" spans="15:54" x14ac:dyDescent="0.4">
      <c r="O15871" s="4"/>
      <c r="P15871" s="4"/>
      <c r="V15871" s="4"/>
      <c r="W15871" s="4"/>
      <c r="AG15871" s="9"/>
      <c r="AT15871" s="4"/>
      <c r="AU15871" s="4"/>
      <c r="BA15871" s="4"/>
      <c r="BB15871" s="4"/>
    </row>
    <row r="15872" spans="15:54" x14ac:dyDescent="0.4">
      <c r="O15872" s="4"/>
      <c r="P15872" s="4"/>
      <c r="V15872" s="4"/>
      <c r="W15872" s="4"/>
      <c r="AG15872" s="9"/>
      <c r="AT15872" s="4"/>
      <c r="AU15872" s="4"/>
      <c r="BA15872" s="4"/>
      <c r="BB15872" s="4"/>
    </row>
    <row r="15873" spans="15:54" x14ac:dyDescent="0.4">
      <c r="O15873" s="4"/>
      <c r="P15873" s="4"/>
      <c r="V15873" s="4"/>
      <c r="W15873" s="4"/>
      <c r="AG15873" s="9"/>
      <c r="AT15873" s="4"/>
      <c r="AU15873" s="4"/>
      <c r="BA15873" s="4"/>
      <c r="BB15873" s="4"/>
    </row>
    <row r="15874" spans="15:54" x14ac:dyDescent="0.4">
      <c r="O15874" s="4"/>
      <c r="P15874" s="4"/>
      <c r="V15874" s="4"/>
      <c r="W15874" s="4"/>
      <c r="AG15874" s="9"/>
      <c r="AT15874" s="4"/>
      <c r="AU15874" s="4"/>
      <c r="BA15874" s="4"/>
      <c r="BB15874" s="4"/>
    </row>
    <row r="15875" spans="15:54" x14ac:dyDescent="0.4">
      <c r="O15875" s="4"/>
      <c r="P15875" s="4"/>
      <c r="V15875" s="4"/>
      <c r="W15875" s="4"/>
      <c r="AG15875" s="9"/>
      <c r="AT15875" s="4"/>
      <c r="AU15875" s="4"/>
      <c r="BA15875" s="4"/>
      <c r="BB15875" s="4"/>
    </row>
    <row r="15876" spans="15:54" x14ac:dyDescent="0.4">
      <c r="O15876" s="4"/>
      <c r="P15876" s="4"/>
      <c r="V15876" s="4"/>
      <c r="W15876" s="4"/>
      <c r="AG15876" s="9"/>
      <c r="AT15876" s="4"/>
      <c r="AU15876" s="4"/>
      <c r="BA15876" s="4"/>
      <c r="BB15876" s="4"/>
    </row>
    <row r="15877" spans="15:54" x14ac:dyDescent="0.4">
      <c r="O15877" s="4"/>
      <c r="P15877" s="4"/>
      <c r="V15877" s="4"/>
      <c r="W15877" s="4"/>
      <c r="AG15877" s="9"/>
      <c r="AT15877" s="4"/>
      <c r="AU15877" s="4"/>
      <c r="BA15877" s="4"/>
      <c r="BB15877" s="4"/>
    </row>
    <row r="15878" spans="15:54" x14ac:dyDescent="0.4">
      <c r="O15878" s="4"/>
      <c r="P15878" s="4"/>
      <c r="V15878" s="4"/>
      <c r="W15878" s="4"/>
      <c r="AG15878" s="9"/>
      <c r="AT15878" s="4"/>
      <c r="AU15878" s="4"/>
      <c r="BA15878" s="4"/>
      <c r="BB15878" s="4"/>
    </row>
    <row r="15879" spans="15:54" x14ac:dyDescent="0.4">
      <c r="O15879" s="4"/>
      <c r="P15879" s="4"/>
      <c r="V15879" s="4"/>
      <c r="W15879" s="4"/>
      <c r="AG15879" s="9"/>
      <c r="AT15879" s="4"/>
      <c r="AU15879" s="4"/>
      <c r="BA15879" s="4"/>
      <c r="BB15879" s="4"/>
    </row>
    <row r="15880" spans="15:54" x14ac:dyDescent="0.4">
      <c r="O15880" s="4"/>
      <c r="P15880" s="4"/>
      <c r="V15880" s="4"/>
      <c r="W15880" s="4"/>
      <c r="AG15880" s="9"/>
      <c r="AT15880" s="4"/>
      <c r="AU15880" s="4"/>
      <c r="BA15880" s="4"/>
      <c r="BB15880" s="4"/>
    </row>
    <row r="15881" spans="15:54" x14ac:dyDescent="0.4">
      <c r="O15881" s="4"/>
      <c r="P15881" s="4"/>
      <c r="V15881" s="4"/>
      <c r="W15881" s="4"/>
      <c r="AG15881" s="9"/>
      <c r="AT15881" s="4"/>
      <c r="AU15881" s="4"/>
      <c r="BA15881" s="4"/>
      <c r="BB15881" s="4"/>
    </row>
    <row r="15882" spans="15:54" x14ac:dyDescent="0.4">
      <c r="O15882" s="4"/>
      <c r="P15882" s="4"/>
      <c r="V15882" s="4"/>
      <c r="W15882" s="4"/>
      <c r="AG15882" s="9"/>
      <c r="AT15882" s="4"/>
      <c r="AU15882" s="4"/>
      <c r="BA15882" s="4"/>
      <c r="BB15882" s="4"/>
    </row>
    <row r="15883" spans="15:54" x14ac:dyDescent="0.4">
      <c r="O15883" s="4"/>
      <c r="P15883" s="4"/>
      <c r="V15883" s="4"/>
      <c r="W15883" s="4"/>
      <c r="AG15883" s="9"/>
      <c r="AT15883" s="4"/>
      <c r="AU15883" s="4"/>
      <c r="BA15883" s="4"/>
      <c r="BB15883" s="4"/>
    </row>
    <row r="15884" spans="15:54" x14ac:dyDescent="0.4">
      <c r="O15884" s="4"/>
      <c r="P15884" s="4"/>
      <c r="V15884" s="4"/>
      <c r="W15884" s="4"/>
      <c r="AG15884" s="9"/>
      <c r="AT15884" s="4"/>
      <c r="AU15884" s="4"/>
      <c r="BA15884" s="4"/>
      <c r="BB15884" s="4"/>
    </row>
    <row r="15885" spans="15:54" x14ac:dyDescent="0.4">
      <c r="O15885" s="4"/>
      <c r="P15885" s="4"/>
      <c r="V15885" s="4"/>
      <c r="W15885" s="4"/>
      <c r="AG15885" s="9"/>
      <c r="AT15885" s="4"/>
      <c r="AU15885" s="4"/>
      <c r="BA15885" s="4"/>
      <c r="BB15885" s="4"/>
    </row>
    <row r="15886" spans="15:54" x14ac:dyDescent="0.4">
      <c r="O15886" s="4"/>
      <c r="P15886" s="4"/>
      <c r="V15886" s="4"/>
      <c r="W15886" s="4"/>
      <c r="AG15886" s="9"/>
      <c r="AT15886" s="4"/>
      <c r="AU15886" s="4"/>
      <c r="BA15886" s="4"/>
      <c r="BB15886" s="4"/>
    </row>
    <row r="15887" spans="15:54" x14ac:dyDescent="0.4">
      <c r="O15887" s="4"/>
      <c r="P15887" s="4"/>
      <c r="V15887" s="4"/>
      <c r="W15887" s="4"/>
      <c r="AG15887" s="9"/>
      <c r="AT15887" s="4"/>
      <c r="AU15887" s="4"/>
      <c r="BA15887" s="4"/>
      <c r="BB15887" s="4"/>
    </row>
    <row r="15888" spans="15:54" x14ac:dyDescent="0.4">
      <c r="O15888" s="4"/>
      <c r="P15888" s="4"/>
      <c r="V15888" s="4"/>
      <c r="W15888" s="4"/>
      <c r="AG15888" s="9"/>
      <c r="AT15888" s="4"/>
      <c r="AU15888" s="4"/>
      <c r="BA15888" s="4"/>
      <c r="BB15888" s="4"/>
    </row>
    <row r="15889" spans="15:54" x14ac:dyDescent="0.4">
      <c r="O15889" s="4"/>
      <c r="P15889" s="4"/>
      <c r="V15889" s="4"/>
      <c r="W15889" s="4"/>
      <c r="AG15889" s="9"/>
      <c r="AT15889" s="4"/>
      <c r="AU15889" s="4"/>
      <c r="BA15889" s="4"/>
      <c r="BB15889" s="4"/>
    </row>
    <row r="15890" spans="15:54" x14ac:dyDescent="0.4">
      <c r="O15890" s="4"/>
      <c r="P15890" s="4"/>
      <c r="V15890" s="4"/>
      <c r="W15890" s="4"/>
      <c r="AG15890" s="9"/>
      <c r="AT15890" s="4"/>
      <c r="AU15890" s="4"/>
      <c r="BA15890" s="4"/>
      <c r="BB15890" s="4"/>
    </row>
    <row r="15891" spans="15:54" x14ac:dyDescent="0.4">
      <c r="O15891" s="4"/>
      <c r="P15891" s="4"/>
      <c r="V15891" s="4"/>
      <c r="W15891" s="4"/>
      <c r="AG15891" s="9"/>
      <c r="AT15891" s="4"/>
      <c r="AU15891" s="4"/>
      <c r="BA15891" s="4"/>
      <c r="BB15891" s="4"/>
    </row>
    <row r="15892" spans="15:54" x14ac:dyDescent="0.4">
      <c r="O15892" s="4"/>
      <c r="P15892" s="4"/>
      <c r="V15892" s="4"/>
      <c r="W15892" s="4"/>
      <c r="AG15892" s="9"/>
      <c r="AT15892" s="4"/>
      <c r="AU15892" s="4"/>
      <c r="BA15892" s="4"/>
      <c r="BB15892" s="4"/>
    </row>
    <row r="15893" spans="15:54" x14ac:dyDescent="0.4">
      <c r="O15893" s="4"/>
      <c r="P15893" s="4"/>
      <c r="V15893" s="4"/>
      <c r="W15893" s="4"/>
      <c r="AG15893" s="9"/>
      <c r="AT15893" s="4"/>
      <c r="AU15893" s="4"/>
      <c r="BA15893" s="4"/>
      <c r="BB15893" s="4"/>
    </row>
    <row r="15894" spans="15:54" x14ac:dyDescent="0.4">
      <c r="O15894" s="4"/>
      <c r="P15894" s="4"/>
      <c r="V15894" s="4"/>
      <c r="W15894" s="4"/>
      <c r="AG15894" s="9"/>
      <c r="AT15894" s="4"/>
      <c r="AU15894" s="4"/>
      <c r="BA15894" s="4"/>
      <c r="BB15894" s="4"/>
    </row>
    <row r="15895" spans="15:54" x14ac:dyDescent="0.4">
      <c r="O15895" s="4"/>
      <c r="P15895" s="4"/>
      <c r="V15895" s="4"/>
      <c r="W15895" s="4"/>
      <c r="AG15895" s="9"/>
      <c r="AT15895" s="4"/>
      <c r="AU15895" s="4"/>
      <c r="BA15895" s="4"/>
      <c r="BB15895" s="4"/>
    </row>
    <row r="15896" spans="15:54" x14ac:dyDescent="0.4">
      <c r="O15896" s="4"/>
      <c r="P15896" s="4"/>
      <c r="V15896" s="4"/>
      <c r="W15896" s="4"/>
      <c r="AG15896" s="9"/>
      <c r="AT15896" s="4"/>
      <c r="AU15896" s="4"/>
      <c r="BA15896" s="4"/>
      <c r="BB15896" s="4"/>
    </row>
    <row r="15897" spans="15:54" x14ac:dyDescent="0.4">
      <c r="O15897" s="4"/>
      <c r="P15897" s="4"/>
      <c r="V15897" s="4"/>
      <c r="W15897" s="4"/>
      <c r="AG15897" s="9"/>
      <c r="AT15897" s="4"/>
      <c r="AU15897" s="4"/>
      <c r="BA15897" s="4"/>
      <c r="BB15897" s="4"/>
    </row>
    <row r="15898" spans="15:54" x14ac:dyDescent="0.4">
      <c r="O15898" s="4"/>
      <c r="P15898" s="4"/>
      <c r="V15898" s="4"/>
      <c r="W15898" s="4"/>
      <c r="AG15898" s="9"/>
      <c r="AT15898" s="4"/>
      <c r="AU15898" s="4"/>
      <c r="BA15898" s="4"/>
      <c r="BB15898" s="4"/>
    </row>
    <row r="15899" spans="15:54" x14ac:dyDescent="0.4">
      <c r="O15899" s="4"/>
      <c r="P15899" s="4"/>
      <c r="V15899" s="4"/>
      <c r="W15899" s="4"/>
      <c r="AG15899" s="9"/>
      <c r="AT15899" s="4"/>
      <c r="AU15899" s="4"/>
      <c r="BA15899" s="4"/>
      <c r="BB15899" s="4"/>
    </row>
    <row r="15900" spans="15:54" x14ac:dyDescent="0.4">
      <c r="O15900" s="4"/>
      <c r="P15900" s="4"/>
      <c r="V15900" s="4"/>
      <c r="W15900" s="4"/>
      <c r="AG15900" s="9"/>
      <c r="AT15900" s="4"/>
      <c r="AU15900" s="4"/>
      <c r="BA15900" s="4"/>
      <c r="BB15900" s="4"/>
    </row>
    <row r="15901" spans="15:54" x14ac:dyDescent="0.4">
      <c r="O15901" s="4"/>
      <c r="P15901" s="4"/>
      <c r="V15901" s="4"/>
      <c r="W15901" s="4"/>
      <c r="AG15901" s="9"/>
      <c r="AT15901" s="4"/>
      <c r="AU15901" s="4"/>
      <c r="BA15901" s="4"/>
      <c r="BB15901" s="4"/>
    </row>
    <row r="15902" spans="15:54" x14ac:dyDescent="0.4">
      <c r="O15902" s="4"/>
      <c r="P15902" s="4"/>
      <c r="V15902" s="4"/>
      <c r="W15902" s="4"/>
      <c r="AT15902" s="4"/>
      <c r="AU15902" s="4"/>
      <c r="BA15902" s="4"/>
      <c r="BB15902" s="4"/>
    </row>
    <row r="15903" spans="15:54" x14ac:dyDescent="0.4">
      <c r="O15903" s="4"/>
      <c r="P15903" s="4"/>
      <c r="V15903" s="4"/>
      <c r="W15903" s="4"/>
      <c r="AG15903" s="9"/>
      <c r="AT15903" s="4"/>
      <c r="AU15903" s="4"/>
      <c r="BA15903" s="4"/>
      <c r="BB15903" s="4"/>
    </row>
    <row r="15904" spans="15:54" x14ac:dyDescent="0.4">
      <c r="O15904" s="4"/>
      <c r="P15904" s="4"/>
      <c r="V15904" s="4"/>
      <c r="W15904" s="4"/>
      <c r="AG15904" s="9"/>
      <c r="AT15904" s="4"/>
      <c r="AU15904" s="4"/>
      <c r="BA15904" s="4"/>
      <c r="BB15904" s="4"/>
    </row>
    <row r="15905" spans="15:54" x14ac:dyDescent="0.4">
      <c r="O15905" s="4"/>
      <c r="P15905" s="4"/>
      <c r="V15905" s="4"/>
      <c r="W15905" s="4"/>
      <c r="AG15905" s="9"/>
      <c r="AT15905" s="4"/>
      <c r="AU15905" s="4"/>
      <c r="BA15905" s="4"/>
      <c r="BB15905" s="4"/>
    </row>
    <row r="15906" spans="15:54" x14ac:dyDescent="0.4">
      <c r="O15906" s="4"/>
      <c r="P15906" s="4"/>
      <c r="V15906" s="4"/>
      <c r="W15906" s="4"/>
      <c r="AG15906" s="9"/>
      <c r="AT15906" s="4"/>
      <c r="AU15906" s="4"/>
      <c r="BA15906" s="4"/>
      <c r="BB15906" s="4"/>
    </row>
    <row r="15907" spans="15:54" x14ac:dyDescent="0.4">
      <c r="O15907" s="4"/>
      <c r="P15907" s="4"/>
      <c r="V15907" s="4"/>
      <c r="W15907" s="4"/>
      <c r="AG15907" s="9"/>
      <c r="AT15907" s="4"/>
      <c r="AU15907" s="4"/>
      <c r="BA15907" s="4"/>
      <c r="BB15907" s="4"/>
    </row>
    <row r="15908" spans="15:54" x14ac:dyDescent="0.4">
      <c r="O15908" s="4"/>
      <c r="P15908" s="4"/>
      <c r="V15908" s="4"/>
      <c r="W15908" s="4"/>
      <c r="AG15908" s="9"/>
      <c r="AT15908" s="4"/>
      <c r="AU15908" s="4"/>
      <c r="BA15908" s="4"/>
      <c r="BB15908" s="4"/>
    </row>
    <row r="15909" spans="15:54" x14ac:dyDescent="0.4">
      <c r="O15909" s="4"/>
      <c r="P15909" s="4"/>
      <c r="V15909" s="4"/>
      <c r="W15909" s="4"/>
      <c r="AG15909" s="9"/>
      <c r="AT15909" s="4"/>
      <c r="AU15909" s="4"/>
      <c r="BA15909" s="4"/>
      <c r="BB15909" s="4"/>
    </row>
    <row r="15910" spans="15:54" x14ac:dyDescent="0.4">
      <c r="O15910" s="4"/>
      <c r="P15910" s="4"/>
      <c r="V15910" s="4"/>
      <c r="W15910" s="4"/>
      <c r="AG15910" s="9"/>
      <c r="AT15910" s="4"/>
      <c r="AU15910" s="4"/>
      <c r="BA15910" s="4"/>
      <c r="BB15910" s="4"/>
    </row>
    <row r="15911" spans="15:54" x14ac:dyDescent="0.4">
      <c r="O15911" s="4"/>
      <c r="P15911" s="4"/>
      <c r="V15911" s="4"/>
      <c r="W15911" s="4"/>
      <c r="AG15911" s="9"/>
      <c r="AT15911" s="4"/>
      <c r="AU15911" s="4"/>
      <c r="BA15911" s="4"/>
      <c r="BB15911" s="4"/>
    </row>
    <row r="15912" spans="15:54" x14ac:dyDescent="0.4">
      <c r="O15912" s="4"/>
      <c r="P15912" s="4"/>
      <c r="V15912" s="4"/>
      <c r="W15912" s="4"/>
      <c r="AG15912" s="9"/>
      <c r="AT15912" s="4"/>
      <c r="AU15912" s="4"/>
      <c r="BA15912" s="4"/>
      <c r="BB15912" s="4"/>
    </row>
    <row r="15913" spans="15:54" x14ac:dyDescent="0.4">
      <c r="O15913" s="4"/>
      <c r="P15913" s="4"/>
      <c r="V15913" s="4"/>
      <c r="W15913" s="4"/>
      <c r="AG15913" s="9"/>
      <c r="AT15913" s="4"/>
      <c r="AU15913" s="4"/>
      <c r="BA15913" s="4"/>
      <c r="BB15913" s="4"/>
    </row>
    <row r="15914" spans="15:54" x14ac:dyDescent="0.4">
      <c r="O15914" s="4"/>
      <c r="P15914" s="4"/>
      <c r="V15914" s="4"/>
      <c r="W15914" s="4"/>
      <c r="AG15914" s="9"/>
      <c r="AT15914" s="4"/>
      <c r="AU15914" s="4"/>
      <c r="BA15914" s="4"/>
      <c r="BB15914" s="4"/>
    </row>
    <row r="15915" spans="15:54" x14ac:dyDescent="0.4">
      <c r="O15915" s="4"/>
      <c r="P15915" s="4"/>
      <c r="V15915" s="4"/>
      <c r="W15915" s="4"/>
      <c r="AG15915" s="9"/>
      <c r="AT15915" s="4"/>
      <c r="AU15915" s="4"/>
      <c r="BA15915" s="4"/>
      <c r="BB15915" s="4"/>
    </row>
    <row r="15916" spans="15:54" x14ac:dyDescent="0.4">
      <c r="O15916" s="4"/>
      <c r="P15916" s="4"/>
      <c r="V15916" s="4"/>
      <c r="W15916" s="4"/>
      <c r="AG15916" s="9"/>
      <c r="AT15916" s="4"/>
      <c r="AU15916" s="4"/>
      <c r="BA15916" s="4"/>
      <c r="BB15916" s="4"/>
    </row>
    <row r="15917" spans="15:54" x14ac:dyDescent="0.4">
      <c r="O15917" s="4"/>
      <c r="P15917" s="4"/>
      <c r="V15917" s="4"/>
      <c r="W15917" s="4"/>
      <c r="AG15917" s="9"/>
      <c r="AT15917" s="4"/>
      <c r="AU15917" s="4"/>
      <c r="BA15917" s="4"/>
      <c r="BB15917" s="4"/>
    </row>
    <row r="15918" spans="15:54" x14ac:dyDescent="0.4">
      <c r="O15918" s="4"/>
      <c r="P15918" s="4"/>
      <c r="V15918" s="4"/>
      <c r="W15918" s="4"/>
      <c r="AG15918" s="9"/>
      <c r="AT15918" s="4"/>
      <c r="AU15918" s="4"/>
      <c r="BA15918" s="4"/>
      <c r="BB15918" s="4"/>
    </row>
    <row r="15919" spans="15:54" x14ac:dyDescent="0.4">
      <c r="O15919" s="4"/>
      <c r="P15919" s="4"/>
      <c r="V15919" s="4"/>
      <c r="W15919" s="4"/>
      <c r="AG15919" s="9"/>
      <c r="AT15919" s="4"/>
      <c r="AU15919" s="4"/>
      <c r="BA15919" s="4"/>
      <c r="BB15919" s="4"/>
    </row>
    <row r="15920" spans="15:54" x14ac:dyDescent="0.4">
      <c r="O15920" s="4"/>
      <c r="P15920" s="4"/>
      <c r="V15920" s="4"/>
      <c r="W15920" s="4"/>
      <c r="AG15920" s="9"/>
      <c r="AT15920" s="4"/>
      <c r="AU15920" s="4"/>
      <c r="BA15920" s="4"/>
      <c r="BB15920" s="4"/>
    </row>
    <row r="15921" spans="15:54" x14ac:dyDescent="0.4">
      <c r="O15921" s="4"/>
      <c r="P15921" s="4"/>
      <c r="V15921" s="4"/>
      <c r="W15921" s="4"/>
      <c r="AG15921" s="9"/>
      <c r="AT15921" s="4"/>
      <c r="AU15921" s="4"/>
      <c r="BA15921" s="4"/>
      <c r="BB15921" s="4"/>
    </row>
    <row r="15922" spans="15:54" x14ac:dyDescent="0.4">
      <c r="O15922" s="4"/>
      <c r="P15922" s="4"/>
      <c r="V15922" s="4"/>
      <c r="W15922" s="4"/>
      <c r="AT15922" s="4"/>
      <c r="AU15922" s="4"/>
      <c r="BA15922" s="4"/>
      <c r="BB15922" s="4"/>
    </row>
    <row r="15923" spans="15:54" x14ac:dyDescent="0.4">
      <c r="O15923" s="4"/>
      <c r="P15923" s="4"/>
      <c r="V15923" s="4"/>
      <c r="W15923" s="4"/>
      <c r="AG15923" s="9"/>
      <c r="AT15923" s="4"/>
      <c r="AU15923" s="4"/>
      <c r="BA15923" s="4"/>
      <c r="BB15923" s="4"/>
    </row>
    <row r="15924" spans="15:54" x14ac:dyDescent="0.4">
      <c r="O15924" s="4"/>
      <c r="P15924" s="4"/>
      <c r="V15924" s="4"/>
      <c r="W15924" s="4"/>
      <c r="AG15924" s="9"/>
      <c r="AT15924" s="4"/>
      <c r="AU15924" s="4"/>
      <c r="BA15924" s="4"/>
      <c r="BB15924" s="4"/>
    </row>
    <row r="15925" spans="15:54" x14ac:dyDescent="0.4">
      <c r="O15925" s="4"/>
      <c r="P15925" s="4"/>
      <c r="V15925" s="4"/>
      <c r="W15925" s="4"/>
      <c r="AG15925" s="9"/>
      <c r="AT15925" s="4"/>
      <c r="AU15925" s="4"/>
      <c r="BA15925" s="4"/>
      <c r="BB15925" s="4"/>
    </row>
    <row r="15926" spans="15:54" x14ac:dyDescent="0.4">
      <c r="O15926" s="4"/>
      <c r="P15926" s="4"/>
      <c r="V15926" s="4"/>
      <c r="W15926" s="4"/>
      <c r="AG15926" s="9"/>
      <c r="AT15926" s="4"/>
      <c r="AU15926" s="4"/>
      <c r="BA15926" s="4"/>
      <c r="BB15926" s="4"/>
    </row>
    <row r="15927" spans="15:54" x14ac:dyDescent="0.4">
      <c r="O15927" s="4"/>
      <c r="P15927" s="4"/>
      <c r="V15927" s="4"/>
      <c r="W15927" s="4"/>
      <c r="AG15927" s="9"/>
      <c r="AT15927" s="4"/>
      <c r="AU15927" s="4"/>
      <c r="BA15927" s="4"/>
      <c r="BB15927" s="4"/>
    </row>
    <row r="15928" spans="15:54" x14ac:dyDescent="0.4">
      <c r="O15928" s="4"/>
      <c r="P15928" s="4"/>
      <c r="V15928" s="4"/>
      <c r="W15928" s="4"/>
      <c r="AG15928" s="9"/>
      <c r="AT15928" s="4"/>
      <c r="AU15928" s="4"/>
      <c r="BA15928" s="4"/>
      <c r="BB15928" s="4"/>
    </row>
    <row r="15929" spans="15:54" x14ac:dyDescent="0.4">
      <c r="O15929" s="4"/>
      <c r="P15929" s="4"/>
      <c r="V15929" s="4"/>
      <c r="W15929" s="4"/>
      <c r="AG15929" s="9"/>
      <c r="AT15929" s="4"/>
      <c r="AU15929" s="4"/>
      <c r="BA15929" s="4"/>
      <c r="BB15929" s="4"/>
    </row>
    <row r="15930" spans="15:54" x14ac:dyDescent="0.4">
      <c r="O15930" s="4"/>
      <c r="P15930" s="4"/>
      <c r="V15930" s="4"/>
      <c r="W15930" s="4"/>
      <c r="AG15930" s="9"/>
      <c r="AT15930" s="4"/>
      <c r="AU15930" s="4"/>
      <c r="BA15930" s="4"/>
      <c r="BB15930" s="4"/>
    </row>
    <row r="15931" spans="15:54" x14ac:dyDescent="0.4">
      <c r="O15931" s="4"/>
      <c r="P15931" s="4"/>
      <c r="V15931" s="4"/>
      <c r="W15931" s="4"/>
      <c r="AG15931" s="9"/>
      <c r="AT15931" s="4"/>
      <c r="AU15931" s="4"/>
      <c r="BA15931" s="4"/>
      <c r="BB15931" s="4"/>
    </row>
    <row r="15932" spans="15:54" x14ac:dyDescent="0.4">
      <c r="O15932" s="4"/>
      <c r="P15932" s="4"/>
      <c r="V15932" s="4"/>
      <c r="W15932" s="4"/>
      <c r="AG15932" s="9"/>
      <c r="AT15932" s="4"/>
      <c r="AU15932" s="4"/>
      <c r="BA15932" s="4"/>
      <c r="BB15932" s="4"/>
    </row>
    <row r="15933" spans="15:54" x14ac:dyDescent="0.4">
      <c r="O15933" s="4"/>
      <c r="P15933" s="4"/>
      <c r="V15933" s="4"/>
      <c r="W15933" s="4"/>
      <c r="AG15933" s="9"/>
      <c r="AT15933" s="4"/>
      <c r="AU15933" s="4"/>
      <c r="BA15933" s="4"/>
      <c r="BB15933" s="4"/>
    </row>
    <row r="15934" spans="15:54" x14ac:dyDescent="0.4">
      <c r="O15934" s="4"/>
      <c r="P15934" s="4"/>
      <c r="V15934" s="4"/>
      <c r="W15934" s="4"/>
      <c r="AG15934" s="9"/>
      <c r="AT15934" s="4"/>
      <c r="AU15934" s="4"/>
      <c r="BA15934" s="4"/>
      <c r="BB15934" s="4"/>
    </row>
    <row r="15935" spans="15:54" x14ac:dyDescent="0.4">
      <c r="O15935" s="4"/>
      <c r="P15935" s="4"/>
      <c r="V15935" s="4"/>
      <c r="W15935" s="4"/>
      <c r="AG15935" s="9"/>
      <c r="AT15935" s="4"/>
      <c r="AU15935" s="4"/>
      <c r="BA15935" s="4"/>
      <c r="BB15935" s="4"/>
    </row>
    <row r="15936" spans="15:54" x14ac:dyDescent="0.4">
      <c r="O15936" s="4"/>
      <c r="P15936" s="4"/>
      <c r="V15936" s="4"/>
      <c r="W15936" s="4"/>
      <c r="AG15936" s="9"/>
      <c r="AT15936" s="4"/>
      <c r="AU15936" s="4"/>
      <c r="BA15936" s="4"/>
      <c r="BB15936" s="4"/>
    </row>
    <row r="15937" spans="15:54" x14ac:dyDescent="0.4">
      <c r="O15937" s="4"/>
      <c r="P15937" s="4"/>
      <c r="V15937" s="4"/>
      <c r="W15937" s="4"/>
      <c r="AG15937" s="9"/>
      <c r="AT15937" s="4"/>
      <c r="AU15937" s="4"/>
      <c r="BA15937" s="4"/>
      <c r="BB15937" s="4"/>
    </row>
    <row r="15938" spans="15:54" x14ac:dyDescent="0.4">
      <c r="O15938" s="4"/>
      <c r="P15938" s="4"/>
      <c r="V15938" s="4"/>
      <c r="W15938" s="4"/>
      <c r="AG15938" s="9"/>
      <c r="AT15938" s="4"/>
      <c r="AU15938" s="4"/>
      <c r="BA15938" s="4"/>
      <c r="BB15938" s="4"/>
    </row>
    <row r="15939" spans="15:54" x14ac:dyDescent="0.4">
      <c r="O15939" s="4"/>
      <c r="P15939" s="4"/>
      <c r="V15939" s="4"/>
      <c r="W15939" s="4"/>
      <c r="AG15939" s="9"/>
      <c r="AT15939" s="4"/>
      <c r="AU15939" s="4"/>
      <c r="BA15939" s="4"/>
      <c r="BB15939" s="4"/>
    </row>
    <row r="15940" spans="15:54" x14ac:dyDescent="0.4">
      <c r="O15940" s="4"/>
      <c r="P15940" s="4"/>
      <c r="V15940" s="4"/>
      <c r="W15940" s="4"/>
      <c r="AG15940" s="9"/>
      <c r="AT15940" s="4"/>
      <c r="AU15940" s="4"/>
      <c r="BA15940" s="4"/>
      <c r="BB15940" s="4"/>
    </row>
    <row r="15941" spans="15:54" x14ac:dyDescent="0.4">
      <c r="O15941" s="4"/>
      <c r="P15941" s="4"/>
      <c r="V15941" s="4"/>
      <c r="W15941" s="4"/>
      <c r="AG15941" s="9"/>
      <c r="AT15941" s="4"/>
      <c r="AU15941" s="4"/>
      <c r="BA15941" s="4"/>
      <c r="BB15941" s="4"/>
    </row>
    <row r="15942" spans="15:54" x14ac:dyDescent="0.4">
      <c r="O15942" s="4"/>
      <c r="P15942" s="4"/>
      <c r="V15942" s="4"/>
      <c r="W15942" s="4"/>
      <c r="AG15942" s="9"/>
      <c r="AT15942" s="4"/>
      <c r="AU15942" s="4"/>
      <c r="BA15942" s="4"/>
      <c r="BB15942" s="4"/>
    </row>
    <row r="15943" spans="15:54" x14ac:dyDescent="0.4">
      <c r="O15943" s="4"/>
      <c r="P15943" s="4"/>
      <c r="V15943" s="4"/>
      <c r="W15943" s="4"/>
      <c r="AG15943" s="9"/>
      <c r="AT15943" s="4"/>
      <c r="AU15943" s="4"/>
      <c r="BA15943" s="4"/>
      <c r="BB15943" s="4"/>
    </row>
    <row r="15944" spans="15:54" x14ac:dyDescent="0.4">
      <c r="O15944" s="4"/>
      <c r="P15944" s="4"/>
      <c r="V15944" s="4"/>
      <c r="W15944" s="4"/>
      <c r="AG15944" s="9"/>
      <c r="AT15944" s="4"/>
      <c r="AU15944" s="4"/>
      <c r="BA15944" s="4"/>
      <c r="BB15944" s="4"/>
    </row>
    <row r="15945" spans="15:54" x14ac:dyDescent="0.4">
      <c r="O15945" s="4"/>
      <c r="P15945" s="4"/>
      <c r="V15945" s="4"/>
      <c r="W15945" s="4"/>
      <c r="AG15945" s="9"/>
      <c r="AT15945" s="4"/>
      <c r="AU15945" s="4"/>
      <c r="BA15945" s="4"/>
      <c r="BB15945" s="4"/>
    </row>
    <row r="15946" spans="15:54" x14ac:dyDescent="0.4">
      <c r="O15946" s="4"/>
      <c r="P15946" s="4"/>
      <c r="V15946" s="4"/>
      <c r="W15946" s="4"/>
      <c r="AG15946" s="9"/>
      <c r="AT15946" s="4"/>
      <c r="AU15946" s="4"/>
      <c r="BA15946" s="4"/>
      <c r="BB15946" s="4"/>
    </row>
    <row r="15947" spans="15:54" x14ac:dyDescent="0.4">
      <c r="O15947" s="4"/>
      <c r="P15947" s="4"/>
      <c r="V15947" s="4"/>
      <c r="W15947" s="4"/>
      <c r="AG15947" s="9"/>
      <c r="AT15947" s="4"/>
      <c r="AU15947" s="4"/>
      <c r="BA15947" s="4"/>
      <c r="BB15947" s="4"/>
    </row>
    <row r="15948" spans="15:54" x14ac:dyDescent="0.4">
      <c r="O15948" s="4"/>
      <c r="P15948" s="4"/>
      <c r="V15948" s="4"/>
      <c r="W15948" s="4"/>
      <c r="AG15948" s="9"/>
      <c r="AT15948" s="4"/>
      <c r="AU15948" s="4"/>
      <c r="BA15948" s="4"/>
      <c r="BB15948" s="4"/>
    </row>
    <row r="15949" spans="15:54" x14ac:dyDescent="0.4">
      <c r="O15949" s="4"/>
      <c r="P15949" s="4"/>
      <c r="V15949" s="4"/>
      <c r="W15949" s="4"/>
      <c r="AG15949" s="9"/>
      <c r="AT15949" s="4"/>
      <c r="AU15949" s="4"/>
      <c r="BA15949" s="4"/>
      <c r="BB15949" s="4"/>
    </row>
    <row r="15950" spans="15:54" x14ac:dyDescent="0.4">
      <c r="O15950" s="4"/>
      <c r="P15950" s="4"/>
      <c r="V15950" s="4"/>
      <c r="W15950" s="4"/>
      <c r="AG15950" s="9"/>
      <c r="AT15950" s="4"/>
      <c r="AU15950" s="4"/>
      <c r="BA15950" s="4"/>
      <c r="BB15950" s="4"/>
    </row>
    <row r="15951" spans="15:54" x14ac:dyDescent="0.4">
      <c r="O15951" s="4"/>
      <c r="P15951" s="4"/>
      <c r="V15951" s="4"/>
      <c r="W15951" s="4"/>
      <c r="AG15951" s="9"/>
      <c r="AT15951" s="4"/>
      <c r="AU15951" s="4"/>
      <c r="BA15951" s="4"/>
      <c r="BB15951" s="4"/>
    </row>
    <row r="15952" spans="15:54" x14ac:dyDescent="0.4">
      <c r="O15952" s="4"/>
      <c r="P15952" s="4"/>
      <c r="V15952" s="4"/>
      <c r="W15952" s="4"/>
      <c r="AG15952" s="9"/>
      <c r="AT15952" s="4"/>
      <c r="AU15952" s="4"/>
      <c r="BA15952" s="4"/>
      <c r="BB15952" s="4"/>
    </row>
    <row r="15953" spans="15:54" x14ac:dyDescent="0.4">
      <c r="O15953" s="4"/>
      <c r="P15953" s="4"/>
      <c r="V15953" s="4"/>
      <c r="W15953" s="4"/>
      <c r="AG15953" s="9"/>
      <c r="AT15953" s="4"/>
      <c r="AU15953" s="4"/>
      <c r="BA15953" s="4"/>
      <c r="BB15953" s="4"/>
    </row>
    <row r="15954" spans="15:54" x14ac:dyDescent="0.4">
      <c r="O15954" s="4"/>
      <c r="P15954" s="4"/>
      <c r="V15954" s="4"/>
      <c r="W15954" s="4"/>
      <c r="AG15954" s="9"/>
      <c r="AT15954" s="4"/>
      <c r="AU15954" s="4"/>
      <c r="BA15954" s="4"/>
      <c r="BB15954" s="4"/>
    </row>
    <row r="15955" spans="15:54" x14ac:dyDescent="0.4">
      <c r="O15955" s="4"/>
      <c r="P15955" s="4"/>
      <c r="V15955" s="4"/>
      <c r="W15955" s="4"/>
      <c r="AG15955" s="9"/>
      <c r="AT15955" s="4"/>
      <c r="AU15955" s="4"/>
      <c r="BA15955" s="4"/>
      <c r="BB15955" s="4"/>
    </row>
    <row r="15956" spans="15:54" x14ac:dyDescent="0.4">
      <c r="O15956" s="4"/>
      <c r="P15956" s="4"/>
      <c r="V15956" s="4"/>
      <c r="W15956" s="4"/>
      <c r="AG15956" s="9"/>
      <c r="AT15956" s="4"/>
      <c r="AU15956" s="4"/>
      <c r="BA15956" s="4"/>
      <c r="BB15956" s="4"/>
    </row>
    <row r="15957" spans="15:54" x14ac:dyDescent="0.4">
      <c r="O15957" s="4"/>
      <c r="P15957" s="4"/>
      <c r="V15957" s="4"/>
      <c r="W15957" s="4"/>
      <c r="AG15957" s="9"/>
      <c r="AT15957" s="4"/>
      <c r="AU15957" s="4"/>
      <c r="BA15957" s="4"/>
      <c r="BB15957" s="4"/>
    </row>
    <row r="15958" spans="15:54" x14ac:dyDescent="0.4">
      <c r="O15958" s="4"/>
      <c r="P15958" s="4"/>
      <c r="V15958" s="4"/>
      <c r="W15958" s="4"/>
      <c r="AG15958" s="9"/>
      <c r="AT15958" s="4"/>
      <c r="AU15958" s="4"/>
      <c r="BA15958" s="4"/>
      <c r="BB15958" s="4"/>
    </row>
    <row r="15959" spans="15:54" x14ac:dyDescent="0.4">
      <c r="O15959" s="4"/>
      <c r="P15959" s="4"/>
      <c r="V15959" s="4"/>
      <c r="W15959" s="4"/>
      <c r="AG15959" s="9"/>
      <c r="AT15959" s="4"/>
      <c r="AU15959" s="4"/>
      <c r="BA15959" s="4"/>
      <c r="BB15959" s="4"/>
    </row>
    <row r="15960" spans="15:54" x14ac:dyDescent="0.4">
      <c r="O15960" s="4"/>
      <c r="P15960" s="4"/>
      <c r="V15960" s="4"/>
      <c r="W15960" s="4"/>
      <c r="AG15960" s="9"/>
      <c r="AT15960" s="4"/>
      <c r="AU15960" s="4"/>
      <c r="BA15960" s="4"/>
      <c r="BB15960" s="4"/>
    </row>
    <row r="15961" spans="15:54" x14ac:dyDescent="0.4">
      <c r="O15961" s="4"/>
      <c r="P15961" s="4"/>
      <c r="V15961" s="4"/>
      <c r="W15961" s="4"/>
      <c r="AG15961" s="9"/>
      <c r="AT15961" s="4"/>
      <c r="AU15961" s="4"/>
      <c r="BA15961" s="4"/>
      <c r="BB15961" s="4"/>
    </row>
    <row r="15962" spans="15:54" x14ac:dyDescent="0.4">
      <c r="O15962" s="4"/>
      <c r="P15962" s="4"/>
      <c r="V15962" s="4"/>
      <c r="W15962" s="4"/>
      <c r="AG15962" s="9"/>
      <c r="AT15962" s="4"/>
      <c r="AU15962" s="4"/>
      <c r="BA15962" s="4"/>
      <c r="BB15962" s="4"/>
    </row>
    <row r="15963" spans="15:54" x14ac:dyDescent="0.4">
      <c r="O15963" s="4"/>
      <c r="P15963" s="4"/>
      <c r="V15963" s="4"/>
      <c r="W15963" s="4"/>
      <c r="AG15963" s="9"/>
      <c r="AT15963" s="4"/>
      <c r="AU15963" s="4"/>
      <c r="BA15963" s="4"/>
      <c r="BB15963" s="4"/>
    </row>
    <row r="15964" spans="15:54" x14ac:dyDescent="0.4">
      <c r="O15964" s="4"/>
      <c r="P15964" s="4"/>
      <c r="V15964" s="4"/>
      <c r="W15964" s="4"/>
      <c r="AG15964" s="9"/>
      <c r="AT15964" s="4"/>
      <c r="AU15964" s="4"/>
      <c r="BA15964" s="4"/>
      <c r="BB15964" s="4"/>
    </row>
    <row r="15965" spans="15:54" x14ac:dyDescent="0.4">
      <c r="O15965" s="4"/>
      <c r="P15965" s="4"/>
      <c r="V15965" s="4"/>
      <c r="W15965" s="4"/>
      <c r="AG15965" s="9"/>
      <c r="AT15965" s="4"/>
      <c r="AU15965" s="4"/>
      <c r="BA15965" s="4"/>
      <c r="BB15965" s="4"/>
    </row>
    <row r="15966" spans="15:54" x14ac:dyDescent="0.4">
      <c r="O15966" s="4"/>
      <c r="P15966" s="4"/>
      <c r="V15966" s="4"/>
      <c r="W15966" s="4"/>
      <c r="AG15966" s="9"/>
      <c r="AT15966" s="4"/>
      <c r="AU15966" s="4"/>
      <c r="BA15966" s="4"/>
      <c r="BB15966" s="4"/>
    </row>
    <row r="15967" spans="15:54" x14ac:dyDescent="0.4">
      <c r="O15967" s="4"/>
      <c r="P15967" s="4"/>
      <c r="V15967" s="4"/>
      <c r="W15967" s="4"/>
      <c r="AG15967" s="9"/>
      <c r="AT15967" s="4"/>
      <c r="AU15967" s="4"/>
      <c r="BA15967" s="4"/>
      <c r="BB15967" s="4"/>
    </row>
    <row r="15968" spans="15:54" x14ac:dyDescent="0.4">
      <c r="O15968" s="4"/>
      <c r="P15968" s="4"/>
      <c r="V15968" s="4"/>
      <c r="W15968" s="4"/>
      <c r="AG15968" s="9"/>
      <c r="AT15968" s="4"/>
      <c r="AU15968" s="4"/>
      <c r="BA15968" s="4"/>
      <c r="BB15968" s="4"/>
    </row>
    <row r="15969" spans="15:54" x14ac:dyDescent="0.4">
      <c r="O15969" s="4"/>
      <c r="P15969" s="4"/>
      <c r="V15969" s="4"/>
      <c r="W15969" s="4"/>
      <c r="AG15969" s="9"/>
      <c r="AT15969" s="4"/>
      <c r="AU15969" s="4"/>
      <c r="BA15969" s="4"/>
      <c r="BB15969" s="4"/>
    </row>
    <row r="15970" spans="15:54" x14ac:dyDescent="0.4">
      <c r="O15970" s="4"/>
      <c r="P15970" s="4"/>
      <c r="V15970" s="4"/>
      <c r="W15970" s="4"/>
      <c r="AG15970" s="9"/>
      <c r="AT15970" s="4"/>
      <c r="AU15970" s="4"/>
      <c r="BA15970" s="4"/>
      <c r="BB15970" s="4"/>
    </row>
    <row r="15971" spans="15:54" x14ac:dyDescent="0.4">
      <c r="O15971" s="4"/>
      <c r="P15971" s="4"/>
      <c r="V15971" s="4"/>
      <c r="W15971" s="4"/>
      <c r="AG15971" s="9"/>
      <c r="AT15971" s="4"/>
      <c r="AU15971" s="4"/>
      <c r="BA15971" s="4"/>
      <c r="BB15971" s="4"/>
    </row>
    <row r="15972" spans="15:54" x14ac:dyDescent="0.4">
      <c r="O15972" s="4"/>
      <c r="P15972" s="4"/>
      <c r="V15972" s="4"/>
      <c r="W15972" s="4"/>
      <c r="AG15972" s="9"/>
      <c r="AT15972" s="4"/>
      <c r="AU15972" s="4"/>
      <c r="BA15972" s="4"/>
      <c r="BB15972" s="4"/>
    </row>
    <row r="15973" spans="15:54" x14ac:dyDescent="0.4">
      <c r="O15973" s="4"/>
      <c r="P15973" s="4"/>
      <c r="V15973" s="4"/>
      <c r="W15973" s="4"/>
      <c r="AG15973" s="9"/>
      <c r="AT15973" s="4"/>
      <c r="AU15973" s="4"/>
      <c r="BA15973" s="4"/>
      <c r="BB15973" s="4"/>
    </row>
    <row r="15974" spans="15:54" x14ac:dyDescent="0.4">
      <c r="O15974" s="4"/>
      <c r="P15974" s="4"/>
      <c r="V15974" s="4"/>
      <c r="W15974" s="4"/>
      <c r="AG15974" s="9"/>
      <c r="AT15974" s="4"/>
      <c r="AU15974" s="4"/>
      <c r="BA15974" s="4"/>
      <c r="BB15974" s="4"/>
    </row>
    <row r="15975" spans="15:54" x14ac:dyDescent="0.4">
      <c r="O15975" s="4"/>
      <c r="P15975" s="4"/>
      <c r="V15975" s="4"/>
      <c r="W15975" s="4"/>
      <c r="AG15975" s="9"/>
      <c r="AT15975" s="4"/>
      <c r="AU15975" s="4"/>
      <c r="BA15975" s="4"/>
      <c r="BB15975" s="4"/>
    </row>
    <row r="15976" spans="15:54" x14ac:dyDescent="0.4">
      <c r="O15976" s="4"/>
      <c r="P15976" s="4"/>
      <c r="V15976" s="4"/>
      <c r="W15976" s="4"/>
      <c r="AG15976" s="9"/>
      <c r="AT15976" s="4"/>
      <c r="AU15976" s="4"/>
      <c r="BA15976" s="4"/>
      <c r="BB15976" s="4"/>
    </row>
    <row r="15977" spans="15:54" x14ac:dyDescent="0.4">
      <c r="O15977" s="4"/>
      <c r="P15977" s="4"/>
      <c r="V15977" s="4"/>
      <c r="W15977" s="4"/>
      <c r="AG15977" s="9"/>
      <c r="AT15977" s="4"/>
      <c r="AU15977" s="4"/>
      <c r="BA15977" s="4"/>
      <c r="BB15977" s="4"/>
    </row>
    <row r="15978" spans="15:54" x14ac:dyDescent="0.4">
      <c r="O15978" s="4"/>
      <c r="P15978" s="4"/>
      <c r="V15978" s="4"/>
      <c r="W15978" s="4"/>
      <c r="AG15978" s="9"/>
      <c r="AT15978" s="4"/>
      <c r="AU15978" s="4"/>
      <c r="BA15978" s="4"/>
      <c r="BB15978" s="4"/>
    </row>
    <row r="15979" spans="15:54" x14ac:dyDescent="0.4">
      <c r="O15979" s="4"/>
      <c r="P15979" s="4"/>
      <c r="V15979" s="4"/>
      <c r="W15979" s="4"/>
      <c r="AG15979" s="9"/>
      <c r="AT15979" s="4"/>
      <c r="AU15979" s="4"/>
      <c r="BA15979" s="4"/>
      <c r="BB15979" s="4"/>
    </row>
    <row r="15980" spans="15:54" x14ac:dyDescent="0.4">
      <c r="O15980" s="4"/>
      <c r="P15980" s="4"/>
      <c r="V15980" s="4"/>
      <c r="W15980" s="4"/>
      <c r="AG15980" s="9"/>
      <c r="AT15980" s="4"/>
      <c r="AU15980" s="4"/>
      <c r="BA15980" s="4"/>
      <c r="BB15980" s="4"/>
    </row>
    <row r="15981" spans="15:54" x14ac:dyDescent="0.4">
      <c r="O15981" s="4"/>
      <c r="P15981" s="4"/>
      <c r="V15981" s="4"/>
      <c r="W15981" s="4"/>
      <c r="AG15981" s="9"/>
      <c r="AT15981" s="4"/>
      <c r="AU15981" s="4"/>
      <c r="BA15981" s="4"/>
      <c r="BB15981" s="4"/>
    </row>
    <row r="15982" spans="15:54" x14ac:dyDescent="0.4">
      <c r="O15982" s="4"/>
      <c r="P15982" s="4"/>
      <c r="V15982" s="4"/>
      <c r="W15982" s="4"/>
      <c r="AG15982" s="9"/>
      <c r="AT15982" s="4"/>
      <c r="AU15982" s="4"/>
      <c r="BA15982" s="4"/>
      <c r="BB15982" s="4"/>
    </row>
    <row r="15983" spans="15:54" x14ac:dyDescent="0.4">
      <c r="O15983" s="4"/>
      <c r="P15983" s="4"/>
      <c r="V15983" s="4"/>
      <c r="W15983" s="4"/>
      <c r="AT15983" s="4"/>
      <c r="AU15983" s="4"/>
      <c r="BA15983" s="4"/>
      <c r="BB15983" s="4"/>
    </row>
    <row r="15984" spans="15:54" x14ac:dyDescent="0.4">
      <c r="O15984" s="4"/>
      <c r="P15984" s="4"/>
      <c r="V15984" s="4"/>
      <c r="W15984" s="4"/>
      <c r="AG15984" s="9"/>
      <c r="AT15984" s="4"/>
      <c r="AU15984" s="4"/>
      <c r="BA15984" s="4"/>
      <c r="BB15984" s="4"/>
    </row>
    <row r="15985" spans="15:54" x14ac:dyDescent="0.4">
      <c r="O15985" s="4"/>
      <c r="P15985" s="4"/>
      <c r="V15985" s="4"/>
      <c r="W15985" s="4"/>
      <c r="AG15985" s="9"/>
      <c r="AT15985" s="4"/>
      <c r="AU15985" s="4"/>
      <c r="BA15985" s="4"/>
      <c r="BB15985" s="4"/>
    </row>
    <row r="15986" spans="15:54" x14ac:dyDescent="0.4">
      <c r="O15986" s="4"/>
      <c r="P15986" s="4"/>
      <c r="V15986" s="4"/>
      <c r="W15986" s="4"/>
      <c r="AG15986" s="9"/>
      <c r="AT15986" s="4"/>
      <c r="AU15986" s="4"/>
      <c r="BA15986" s="4"/>
      <c r="BB15986" s="4"/>
    </row>
    <row r="15987" spans="15:54" x14ac:dyDescent="0.4">
      <c r="O15987" s="4"/>
      <c r="P15987" s="4"/>
      <c r="V15987" s="4"/>
      <c r="W15987" s="4"/>
      <c r="AG15987" s="9"/>
      <c r="AT15987" s="4"/>
      <c r="AU15987" s="4"/>
      <c r="BA15987" s="4"/>
      <c r="BB15987" s="4"/>
    </row>
    <row r="15988" spans="15:54" x14ac:dyDescent="0.4">
      <c r="O15988" s="4"/>
      <c r="P15988" s="4"/>
      <c r="V15988" s="4"/>
      <c r="W15988" s="4"/>
      <c r="AG15988" s="9"/>
      <c r="AT15988" s="4"/>
      <c r="AU15988" s="4"/>
      <c r="BA15988" s="4"/>
      <c r="BB15988" s="4"/>
    </row>
    <row r="15989" spans="15:54" x14ac:dyDescent="0.4">
      <c r="O15989" s="4"/>
      <c r="P15989" s="4"/>
      <c r="V15989" s="4"/>
      <c r="W15989" s="4"/>
      <c r="AG15989" s="9"/>
      <c r="AT15989" s="4"/>
      <c r="AU15989" s="4"/>
      <c r="BA15989" s="4"/>
      <c r="BB15989" s="4"/>
    </row>
    <row r="15990" spans="15:54" x14ac:dyDescent="0.4">
      <c r="O15990" s="4"/>
      <c r="P15990" s="4"/>
      <c r="V15990" s="4"/>
      <c r="W15990" s="4"/>
      <c r="AG15990" s="9"/>
      <c r="AT15990" s="4"/>
      <c r="AU15990" s="4"/>
      <c r="BA15990" s="4"/>
      <c r="BB15990" s="4"/>
    </row>
    <row r="15991" spans="15:54" x14ac:dyDescent="0.4">
      <c r="O15991" s="4"/>
      <c r="P15991" s="4"/>
      <c r="V15991" s="4"/>
      <c r="W15991" s="4"/>
      <c r="AG15991" s="9"/>
      <c r="AT15991" s="4"/>
      <c r="AU15991" s="4"/>
      <c r="BA15991" s="4"/>
      <c r="BB15991" s="4"/>
    </row>
    <row r="15992" spans="15:54" x14ac:dyDescent="0.4">
      <c r="O15992" s="4"/>
      <c r="P15992" s="4"/>
      <c r="V15992" s="4"/>
      <c r="W15992" s="4"/>
      <c r="AG15992" s="9"/>
      <c r="AT15992" s="4"/>
      <c r="AU15992" s="4"/>
      <c r="BA15992" s="4"/>
      <c r="BB15992" s="4"/>
    </row>
    <row r="15993" spans="15:54" x14ac:dyDescent="0.4">
      <c r="O15993" s="4"/>
      <c r="P15993" s="4"/>
      <c r="V15993" s="4"/>
      <c r="W15993" s="4"/>
      <c r="AG15993" s="9"/>
      <c r="AT15993" s="4"/>
      <c r="AU15993" s="4"/>
      <c r="BA15993" s="4"/>
      <c r="BB15993" s="4"/>
    </row>
    <row r="15994" spans="15:54" x14ac:dyDescent="0.4">
      <c r="O15994" s="4"/>
      <c r="P15994" s="4"/>
      <c r="V15994" s="4"/>
      <c r="W15994" s="4"/>
      <c r="AG15994" s="9"/>
      <c r="AT15994" s="4"/>
      <c r="AU15994" s="4"/>
      <c r="BA15994" s="4"/>
      <c r="BB15994" s="4"/>
    </row>
    <row r="15995" spans="15:54" x14ac:dyDescent="0.4">
      <c r="O15995" s="4"/>
      <c r="P15995" s="4"/>
      <c r="V15995" s="4"/>
      <c r="W15995" s="4"/>
      <c r="AG15995" s="9"/>
      <c r="AT15995" s="4"/>
      <c r="AU15995" s="4"/>
      <c r="BA15995" s="4"/>
      <c r="BB15995" s="4"/>
    </row>
    <row r="15996" spans="15:54" x14ac:dyDescent="0.4">
      <c r="O15996" s="4"/>
      <c r="P15996" s="4"/>
      <c r="V15996" s="4"/>
      <c r="W15996" s="4"/>
      <c r="AG15996" s="9"/>
      <c r="AT15996" s="4"/>
      <c r="AU15996" s="4"/>
      <c r="BA15996" s="4"/>
      <c r="BB15996" s="4"/>
    </row>
    <row r="15997" spans="15:54" x14ac:dyDescent="0.4">
      <c r="O15997" s="4"/>
      <c r="P15997" s="4"/>
      <c r="V15997" s="4"/>
      <c r="W15997" s="4"/>
      <c r="AG15997" s="9"/>
      <c r="AT15997" s="4"/>
      <c r="AU15997" s="4"/>
      <c r="BA15997" s="4"/>
      <c r="BB15997" s="4"/>
    </row>
    <row r="15998" spans="15:54" x14ac:dyDescent="0.4">
      <c r="O15998" s="4"/>
      <c r="P15998" s="4"/>
      <c r="V15998" s="4"/>
      <c r="W15998" s="4"/>
      <c r="AG15998" s="9"/>
      <c r="AT15998" s="4"/>
      <c r="AU15998" s="4"/>
      <c r="BA15998" s="4"/>
      <c r="BB15998" s="4"/>
    </row>
    <row r="15999" spans="15:54" x14ac:dyDescent="0.4">
      <c r="O15999" s="4"/>
      <c r="P15999" s="4"/>
      <c r="V15999" s="4"/>
      <c r="W15999" s="4"/>
      <c r="AG15999" s="9"/>
      <c r="AT15999" s="4"/>
      <c r="AU15999" s="4"/>
      <c r="BA15999" s="4"/>
      <c r="BB15999" s="4"/>
    </row>
    <row r="16000" spans="15:54" x14ac:dyDescent="0.4">
      <c r="O16000" s="4"/>
      <c r="P16000" s="4"/>
      <c r="V16000" s="4"/>
      <c r="W16000" s="4"/>
      <c r="AG16000" s="9"/>
      <c r="AT16000" s="4"/>
      <c r="AU16000" s="4"/>
      <c r="BA16000" s="4"/>
      <c r="BB16000" s="4"/>
    </row>
    <row r="16001" spans="15:54" x14ac:dyDescent="0.4">
      <c r="O16001" s="4"/>
      <c r="P16001" s="4"/>
      <c r="V16001" s="4"/>
      <c r="W16001" s="4"/>
      <c r="AG16001" s="9"/>
      <c r="AT16001" s="4"/>
      <c r="AU16001" s="4"/>
      <c r="BA16001" s="4"/>
      <c r="BB16001" s="4"/>
    </row>
    <row r="16002" spans="15:54" x14ac:dyDescent="0.4">
      <c r="O16002" s="4"/>
      <c r="P16002" s="4"/>
      <c r="V16002" s="4"/>
      <c r="W16002" s="4"/>
      <c r="AG16002" s="9"/>
      <c r="AT16002" s="4"/>
      <c r="AU16002" s="4"/>
      <c r="BA16002" s="4"/>
      <c r="BB16002" s="4"/>
    </row>
    <row r="16003" spans="15:54" x14ac:dyDescent="0.4">
      <c r="O16003" s="4"/>
      <c r="P16003" s="4"/>
      <c r="V16003" s="4"/>
      <c r="W16003" s="4"/>
      <c r="AT16003" s="4"/>
      <c r="AU16003" s="4"/>
      <c r="BA16003" s="4"/>
      <c r="BB16003" s="4"/>
    </row>
    <row r="16004" spans="15:54" x14ac:dyDescent="0.4">
      <c r="O16004" s="4"/>
      <c r="P16004" s="4"/>
      <c r="V16004" s="4"/>
      <c r="W16004" s="4"/>
      <c r="AG16004" s="9"/>
      <c r="AT16004" s="4"/>
      <c r="AU16004" s="4"/>
      <c r="BA16004" s="4"/>
      <c r="BB16004" s="4"/>
    </row>
    <row r="16005" spans="15:54" x14ac:dyDescent="0.4">
      <c r="O16005" s="4"/>
      <c r="P16005" s="4"/>
      <c r="V16005" s="4"/>
      <c r="W16005" s="4"/>
      <c r="AG16005" s="9"/>
      <c r="AT16005" s="4"/>
      <c r="AU16005" s="4"/>
      <c r="BA16005" s="4"/>
      <c r="BB16005" s="4"/>
    </row>
    <row r="16006" spans="15:54" x14ac:dyDescent="0.4">
      <c r="O16006" s="4"/>
      <c r="P16006" s="4"/>
      <c r="V16006" s="4"/>
      <c r="W16006" s="4"/>
      <c r="AG16006" s="9"/>
      <c r="AT16006" s="4"/>
      <c r="AU16006" s="4"/>
      <c r="BA16006" s="4"/>
      <c r="BB16006" s="4"/>
    </row>
    <row r="16007" spans="15:54" x14ac:dyDescent="0.4">
      <c r="O16007" s="4"/>
      <c r="P16007" s="4"/>
      <c r="V16007" s="4"/>
      <c r="W16007" s="4"/>
      <c r="AG16007" s="9"/>
      <c r="AT16007" s="4"/>
      <c r="AU16007" s="4"/>
      <c r="BA16007" s="4"/>
      <c r="BB16007" s="4"/>
    </row>
    <row r="16008" spans="15:54" x14ac:dyDescent="0.4">
      <c r="O16008" s="4"/>
      <c r="P16008" s="4"/>
      <c r="V16008" s="4"/>
      <c r="W16008" s="4"/>
      <c r="AG16008" s="9"/>
      <c r="AT16008" s="4"/>
      <c r="AU16008" s="4"/>
      <c r="BA16008" s="4"/>
      <c r="BB16008" s="4"/>
    </row>
    <row r="16009" spans="15:54" x14ac:dyDescent="0.4">
      <c r="O16009" s="4"/>
      <c r="P16009" s="4"/>
      <c r="V16009" s="4"/>
      <c r="W16009" s="4"/>
      <c r="AG16009" s="9"/>
      <c r="AT16009" s="4"/>
      <c r="AU16009" s="4"/>
      <c r="BA16009" s="4"/>
      <c r="BB16009" s="4"/>
    </row>
    <row r="16010" spans="15:54" x14ac:dyDescent="0.4">
      <c r="O16010" s="4"/>
      <c r="P16010" s="4"/>
      <c r="V16010" s="4"/>
      <c r="W16010" s="4"/>
      <c r="AG16010" s="9"/>
      <c r="AT16010" s="4"/>
      <c r="AU16010" s="4"/>
      <c r="BA16010" s="4"/>
      <c r="BB16010" s="4"/>
    </row>
    <row r="16011" spans="15:54" x14ac:dyDescent="0.4">
      <c r="O16011" s="4"/>
      <c r="P16011" s="4"/>
      <c r="V16011" s="4"/>
      <c r="W16011" s="4"/>
      <c r="AG16011" s="9"/>
      <c r="AT16011" s="4"/>
      <c r="AU16011" s="4"/>
      <c r="BA16011" s="4"/>
      <c r="BB16011" s="4"/>
    </row>
    <row r="16012" spans="15:54" x14ac:dyDescent="0.4">
      <c r="O16012" s="4"/>
      <c r="P16012" s="4"/>
      <c r="V16012" s="4"/>
      <c r="W16012" s="4"/>
      <c r="AG16012" s="9"/>
      <c r="AT16012" s="4"/>
      <c r="AU16012" s="4"/>
      <c r="BA16012" s="4"/>
      <c r="BB16012" s="4"/>
    </row>
    <row r="16013" spans="15:54" x14ac:dyDescent="0.4">
      <c r="O16013" s="4"/>
      <c r="P16013" s="4"/>
      <c r="V16013" s="4"/>
      <c r="W16013" s="4"/>
      <c r="AG16013" s="9"/>
      <c r="AT16013" s="4"/>
      <c r="AU16013" s="4"/>
      <c r="BA16013" s="4"/>
      <c r="BB16013" s="4"/>
    </row>
    <row r="16014" spans="15:54" x14ac:dyDescent="0.4">
      <c r="O16014" s="4"/>
      <c r="P16014" s="4"/>
      <c r="V16014" s="4"/>
      <c r="W16014" s="4"/>
      <c r="AG16014" s="9"/>
      <c r="AT16014" s="4"/>
      <c r="AU16014" s="4"/>
      <c r="BA16014" s="4"/>
      <c r="BB16014" s="4"/>
    </row>
    <row r="16015" spans="15:54" x14ac:dyDescent="0.4">
      <c r="O16015" s="4"/>
      <c r="P16015" s="4"/>
      <c r="V16015" s="4"/>
      <c r="W16015" s="4"/>
      <c r="AG16015" s="9"/>
      <c r="AT16015" s="4"/>
      <c r="AU16015" s="4"/>
      <c r="BA16015" s="4"/>
      <c r="BB16015" s="4"/>
    </row>
    <row r="16016" spans="15:54" x14ac:dyDescent="0.4">
      <c r="O16016" s="4"/>
      <c r="P16016" s="4"/>
      <c r="V16016" s="4"/>
      <c r="W16016" s="4"/>
      <c r="AG16016" s="9"/>
      <c r="AT16016" s="4"/>
      <c r="AU16016" s="4"/>
      <c r="BA16016" s="4"/>
      <c r="BB16016" s="4"/>
    </row>
    <row r="16017" spans="15:54" x14ac:dyDescent="0.4">
      <c r="O16017" s="4"/>
      <c r="P16017" s="4"/>
      <c r="V16017" s="4"/>
      <c r="W16017" s="4"/>
      <c r="AG16017" s="9"/>
      <c r="AT16017" s="4"/>
      <c r="AU16017" s="4"/>
      <c r="BA16017" s="4"/>
      <c r="BB16017" s="4"/>
    </row>
    <row r="16018" spans="15:54" x14ac:dyDescent="0.4">
      <c r="O16018" s="4"/>
      <c r="P16018" s="4"/>
      <c r="V16018" s="4"/>
      <c r="W16018" s="4"/>
      <c r="AG16018" s="9"/>
      <c r="AT16018" s="4"/>
      <c r="AU16018" s="4"/>
      <c r="BA16018" s="4"/>
      <c r="BB16018" s="4"/>
    </row>
    <row r="16019" spans="15:54" x14ac:dyDescent="0.4">
      <c r="O16019" s="4"/>
      <c r="P16019" s="4"/>
      <c r="V16019" s="4"/>
      <c r="W16019" s="4"/>
      <c r="AG16019" s="9"/>
      <c r="AT16019" s="4"/>
      <c r="AU16019" s="4"/>
      <c r="BA16019" s="4"/>
      <c r="BB16019" s="4"/>
    </row>
    <row r="16020" spans="15:54" x14ac:dyDescent="0.4">
      <c r="O16020" s="4"/>
      <c r="P16020" s="4"/>
      <c r="V16020" s="4"/>
      <c r="W16020" s="4"/>
      <c r="AG16020" s="9"/>
      <c r="AT16020" s="4"/>
      <c r="AU16020" s="4"/>
      <c r="BA16020" s="4"/>
      <c r="BB16020" s="4"/>
    </row>
    <row r="16021" spans="15:54" x14ac:dyDescent="0.4">
      <c r="O16021" s="4"/>
      <c r="P16021" s="4"/>
      <c r="V16021" s="4"/>
      <c r="W16021" s="4"/>
      <c r="AG16021" s="9"/>
      <c r="AT16021" s="4"/>
      <c r="AU16021" s="4"/>
      <c r="BA16021" s="4"/>
      <c r="BB16021" s="4"/>
    </row>
    <row r="16022" spans="15:54" x14ac:dyDescent="0.4">
      <c r="O16022" s="4"/>
      <c r="P16022" s="4"/>
      <c r="V16022" s="4"/>
      <c r="W16022" s="4"/>
      <c r="AG16022" s="9"/>
      <c r="AT16022" s="4"/>
      <c r="AU16022" s="4"/>
      <c r="BA16022" s="4"/>
      <c r="BB16022" s="4"/>
    </row>
    <row r="16023" spans="15:54" x14ac:dyDescent="0.4">
      <c r="O16023" s="4"/>
      <c r="P16023" s="4"/>
      <c r="V16023" s="4"/>
      <c r="W16023" s="4"/>
      <c r="AG16023" s="9"/>
      <c r="AT16023" s="4"/>
      <c r="AU16023" s="4"/>
      <c r="BA16023" s="4"/>
      <c r="BB16023" s="4"/>
    </row>
    <row r="16024" spans="15:54" x14ac:dyDescent="0.4">
      <c r="O16024" s="4"/>
      <c r="P16024" s="4"/>
      <c r="V16024" s="4"/>
      <c r="W16024" s="4"/>
      <c r="AG16024" s="9"/>
      <c r="AT16024" s="4"/>
      <c r="AU16024" s="4"/>
      <c r="BA16024" s="4"/>
      <c r="BB16024" s="4"/>
    </row>
    <row r="16025" spans="15:54" x14ac:dyDescent="0.4">
      <c r="O16025" s="4"/>
      <c r="P16025" s="4"/>
      <c r="V16025" s="4"/>
      <c r="W16025" s="4"/>
      <c r="AG16025" s="9"/>
      <c r="AT16025" s="4"/>
      <c r="AU16025" s="4"/>
      <c r="BA16025" s="4"/>
      <c r="BB16025" s="4"/>
    </row>
    <row r="16026" spans="15:54" x14ac:dyDescent="0.4">
      <c r="O16026" s="4"/>
      <c r="P16026" s="4"/>
      <c r="V16026" s="4"/>
      <c r="W16026" s="4"/>
      <c r="AG16026" s="9"/>
      <c r="AT16026" s="4"/>
      <c r="AU16026" s="4"/>
      <c r="BA16026" s="4"/>
      <c r="BB16026" s="4"/>
    </row>
    <row r="16027" spans="15:54" x14ac:dyDescent="0.4">
      <c r="O16027" s="4"/>
      <c r="P16027" s="4"/>
      <c r="V16027" s="4"/>
      <c r="W16027" s="4"/>
      <c r="AG16027" s="9"/>
      <c r="AT16027" s="4"/>
      <c r="AU16027" s="4"/>
      <c r="BA16027" s="4"/>
      <c r="BB16027" s="4"/>
    </row>
    <row r="16028" spans="15:54" x14ac:dyDescent="0.4">
      <c r="O16028" s="4"/>
      <c r="P16028" s="4"/>
      <c r="V16028" s="4"/>
      <c r="W16028" s="4"/>
      <c r="AG16028" s="9"/>
      <c r="AT16028" s="4"/>
      <c r="AU16028" s="4"/>
      <c r="BA16028" s="4"/>
      <c r="BB16028" s="4"/>
    </row>
    <row r="16029" spans="15:54" x14ac:dyDescent="0.4">
      <c r="O16029" s="4"/>
      <c r="P16029" s="4"/>
      <c r="V16029" s="4"/>
      <c r="W16029" s="4"/>
      <c r="AG16029" s="9"/>
      <c r="AT16029" s="4"/>
      <c r="AU16029" s="4"/>
      <c r="BA16029" s="4"/>
      <c r="BB16029" s="4"/>
    </row>
    <row r="16030" spans="15:54" x14ac:dyDescent="0.4">
      <c r="O16030" s="4"/>
      <c r="P16030" s="4"/>
      <c r="V16030" s="4"/>
      <c r="W16030" s="4"/>
      <c r="AG16030" s="9"/>
      <c r="AT16030" s="4"/>
      <c r="AU16030" s="4"/>
      <c r="BA16030" s="4"/>
      <c r="BB16030" s="4"/>
    </row>
    <row r="16031" spans="15:54" x14ac:dyDescent="0.4">
      <c r="O16031" s="4"/>
      <c r="P16031" s="4"/>
      <c r="V16031" s="4"/>
      <c r="W16031" s="4"/>
      <c r="AG16031" s="9"/>
      <c r="AT16031" s="4"/>
      <c r="AU16031" s="4"/>
      <c r="BA16031" s="4"/>
      <c r="BB16031" s="4"/>
    </row>
    <row r="16032" spans="15:54" x14ac:dyDescent="0.4">
      <c r="O16032" s="4"/>
      <c r="P16032" s="4"/>
      <c r="V16032" s="4"/>
      <c r="W16032" s="4"/>
      <c r="AG16032" s="9"/>
      <c r="AT16032" s="4"/>
      <c r="AU16032" s="4"/>
      <c r="BA16032" s="4"/>
      <c r="BB16032" s="4"/>
    </row>
    <row r="16033" spans="15:54" x14ac:dyDescent="0.4">
      <c r="O16033" s="4"/>
      <c r="P16033" s="4"/>
      <c r="V16033" s="4"/>
      <c r="W16033" s="4"/>
      <c r="AG16033" s="9"/>
      <c r="AT16033" s="4"/>
      <c r="AU16033" s="4"/>
      <c r="BA16033" s="4"/>
      <c r="BB16033" s="4"/>
    </row>
    <row r="16034" spans="15:54" x14ac:dyDescent="0.4">
      <c r="O16034" s="4"/>
      <c r="P16034" s="4"/>
      <c r="V16034" s="4"/>
      <c r="W16034" s="4"/>
      <c r="AG16034" s="9"/>
      <c r="AT16034" s="4"/>
      <c r="AU16034" s="4"/>
      <c r="BA16034" s="4"/>
      <c r="BB16034" s="4"/>
    </row>
    <row r="16035" spans="15:54" x14ac:dyDescent="0.4">
      <c r="O16035" s="4"/>
      <c r="P16035" s="4"/>
      <c r="V16035" s="4"/>
      <c r="W16035" s="4"/>
      <c r="AG16035" s="9"/>
      <c r="AT16035" s="4"/>
      <c r="AU16035" s="4"/>
      <c r="BA16035" s="4"/>
      <c r="BB16035" s="4"/>
    </row>
    <row r="16036" spans="15:54" x14ac:dyDescent="0.4">
      <c r="O16036" s="4"/>
      <c r="P16036" s="4"/>
      <c r="V16036" s="4"/>
      <c r="W16036" s="4"/>
      <c r="AG16036" s="9"/>
      <c r="AT16036" s="4"/>
      <c r="AU16036" s="4"/>
      <c r="BA16036" s="4"/>
      <c r="BB16036" s="4"/>
    </row>
    <row r="16037" spans="15:54" x14ac:dyDescent="0.4">
      <c r="O16037" s="4"/>
      <c r="P16037" s="4"/>
      <c r="V16037" s="4"/>
      <c r="W16037" s="4"/>
      <c r="AG16037" s="9"/>
      <c r="AT16037" s="4"/>
      <c r="AU16037" s="4"/>
      <c r="BA16037" s="4"/>
      <c r="BB16037" s="4"/>
    </row>
    <row r="16038" spans="15:54" x14ac:dyDescent="0.4">
      <c r="O16038" s="4"/>
      <c r="P16038" s="4"/>
      <c r="V16038" s="4"/>
      <c r="W16038" s="4"/>
      <c r="AG16038" s="9"/>
      <c r="AT16038" s="4"/>
      <c r="AU16038" s="4"/>
      <c r="BA16038" s="4"/>
      <c r="BB16038" s="4"/>
    </row>
    <row r="16039" spans="15:54" x14ac:dyDescent="0.4">
      <c r="O16039" s="4"/>
      <c r="P16039" s="4"/>
      <c r="V16039" s="4"/>
      <c r="W16039" s="4"/>
      <c r="AG16039" s="9"/>
      <c r="AT16039" s="4"/>
      <c r="AU16039" s="4"/>
      <c r="BA16039" s="4"/>
      <c r="BB16039" s="4"/>
    </row>
    <row r="16040" spans="15:54" x14ac:dyDescent="0.4">
      <c r="O16040" s="4"/>
      <c r="P16040" s="4"/>
      <c r="V16040" s="4"/>
      <c r="W16040" s="4"/>
      <c r="AG16040" s="9"/>
      <c r="AT16040" s="4"/>
      <c r="AU16040" s="4"/>
      <c r="BA16040" s="4"/>
      <c r="BB16040" s="4"/>
    </row>
    <row r="16041" spans="15:54" x14ac:dyDescent="0.4">
      <c r="O16041" s="4"/>
      <c r="P16041" s="4"/>
      <c r="V16041" s="4"/>
      <c r="W16041" s="4"/>
      <c r="AG16041" s="9"/>
      <c r="AT16041" s="4"/>
      <c r="AU16041" s="4"/>
      <c r="BA16041" s="4"/>
      <c r="BB16041" s="4"/>
    </row>
    <row r="16042" spans="15:54" x14ac:dyDescent="0.4">
      <c r="O16042" s="4"/>
      <c r="P16042" s="4"/>
      <c r="V16042" s="4"/>
      <c r="W16042" s="4"/>
      <c r="AG16042" s="9"/>
      <c r="AT16042" s="4"/>
      <c r="AU16042" s="4"/>
      <c r="BA16042" s="4"/>
      <c r="BB16042" s="4"/>
    </row>
    <row r="16043" spans="15:54" x14ac:dyDescent="0.4">
      <c r="O16043" s="4"/>
      <c r="P16043" s="4"/>
      <c r="V16043" s="4"/>
      <c r="W16043" s="4"/>
      <c r="AG16043" s="9"/>
      <c r="AT16043" s="4"/>
      <c r="AU16043" s="4"/>
      <c r="BA16043" s="4"/>
      <c r="BB16043" s="4"/>
    </row>
    <row r="16044" spans="15:54" x14ac:dyDescent="0.4">
      <c r="O16044" s="4"/>
      <c r="P16044" s="4"/>
      <c r="V16044" s="4"/>
      <c r="W16044" s="4"/>
      <c r="AG16044" s="9"/>
      <c r="AT16044" s="4"/>
      <c r="AU16044" s="4"/>
      <c r="BA16044" s="4"/>
      <c r="BB16044" s="4"/>
    </row>
    <row r="16045" spans="15:54" x14ac:dyDescent="0.4">
      <c r="O16045" s="4"/>
      <c r="P16045" s="4"/>
      <c r="V16045" s="4"/>
      <c r="W16045" s="4"/>
      <c r="AG16045" s="9"/>
      <c r="AT16045" s="4"/>
      <c r="AU16045" s="4"/>
      <c r="BA16045" s="4"/>
      <c r="BB16045" s="4"/>
    </row>
    <row r="16046" spans="15:54" x14ac:dyDescent="0.4">
      <c r="O16046" s="4"/>
      <c r="P16046" s="4"/>
      <c r="V16046" s="4"/>
      <c r="W16046" s="4"/>
      <c r="AG16046" s="9"/>
      <c r="AT16046" s="4"/>
      <c r="AU16046" s="4"/>
      <c r="BA16046" s="4"/>
      <c r="BB16046" s="4"/>
    </row>
    <row r="16047" spans="15:54" x14ac:dyDescent="0.4">
      <c r="O16047" s="4"/>
      <c r="P16047" s="4"/>
      <c r="V16047" s="4"/>
      <c r="W16047" s="4"/>
      <c r="AG16047" s="9"/>
      <c r="AT16047" s="4"/>
      <c r="AU16047" s="4"/>
      <c r="BA16047" s="4"/>
      <c r="BB16047" s="4"/>
    </row>
    <row r="16048" spans="15:54" x14ac:dyDescent="0.4">
      <c r="O16048" s="4"/>
      <c r="P16048" s="4"/>
      <c r="V16048" s="4"/>
      <c r="W16048" s="4"/>
      <c r="AG16048" s="9"/>
      <c r="AT16048" s="4"/>
      <c r="AU16048" s="4"/>
      <c r="BA16048" s="4"/>
      <c r="BB16048" s="4"/>
    </row>
    <row r="16049" spans="15:54" x14ac:dyDescent="0.4">
      <c r="O16049" s="4"/>
      <c r="P16049" s="4"/>
      <c r="V16049" s="4"/>
      <c r="W16049" s="4"/>
      <c r="AG16049" s="9"/>
      <c r="AT16049" s="4"/>
      <c r="AU16049" s="4"/>
      <c r="BA16049" s="4"/>
      <c r="BB16049" s="4"/>
    </row>
    <row r="16050" spans="15:54" x14ac:dyDescent="0.4">
      <c r="O16050" s="4"/>
      <c r="P16050" s="4"/>
      <c r="V16050" s="4"/>
      <c r="W16050" s="4"/>
      <c r="AG16050" s="9"/>
      <c r="AT16050" s="4"/>
      <c r="AU16050" s="4"/>
      <c r="BA16050" s="4"/>
      <c r="BB16050" s="4"/>
    </row>
    <row r="16051" spans="15:54" x14ac:dyDescent="0.4">
      <c r="O16051" s="4"/>
      <c r="P16051" s="4"/>
      <c r="V16051" s="4"/>
      <c r="W16051" s="4"/>
      <c r="AG16051" s="9"/>
      <c r="AT16051" s="4"/>
      <c r="AU16051" s="4"/>
      <c r="BA16051" s="4"/>
      <c r="BB16051" s="4"/>
    </row>
    <row r="16052" spans="15:54" x14ac:dyDescent="0.4">
      <c r="O16052" s="4"/>
      <c r="P16052" s="4"/>
      <c r="V16052" s="4"/>
      <c r="W16052" s="4"/>
      <c r="AG16052" s="9"/>
      <c r="AT16052" s="4"/>
      <c r="AU16052" s="4"/>
      <c r="BA16052" s="4"/>
      <c r="BB16052" s="4"/>
    </row>
    <row r="16053" spans="15:54" x14ac:dyDescent="0.4">
      <c r="O16053" s="4"/>
      <c r="P16053" s="4"/>
      <c r="V16053" s="4"/>
      <c r="W16053" s="4"/>
      <c r="AG16053" s="9"/>
      <c r="AT16053" s="4"/>
      <c r="AU16053" s="4"/>
      <c r="BA16053" s="4"/>
      <c r="BB16053" s="4"/>
    </row>
    <row r="16054" spans="15:54" x14ac:dyDescent="0.4">
      <c r="O16054" s="4"/>
      <c r="P16054" s="4"/>
      <c r="V16054" s="4"/>
      <c r="W16054" s="4"/>
      <c r="AG16054" s="9"/>
      <c r="AT16054" s="4"/>
      <c r="AU16054" s="4"/>
      <c r="BA16054" s="4"/>
      <c r="BB16054" s="4"/>
    </row>
    <row r="16055" spans="15:54" x14ac:dyDescent="0.4">
      <c r="O16055" s="4"/>
      <c r="P16055" s="4"/>
      <c r="V16055" s="4"/>
      <c r="W16055" s="4"/>
      <c r="AG16055" s="9"/>
      <c r="AT16055" s="4"/>
      <c r="AU16055" s="4"/>
      <c r="BA16055" s="4"/>
      <c r="BB16055" s="4"/>
    </row>
    <row r="16056" spans="15:54" x14ac:dyDescent="0.4">
      <c r="O16056" s="4"/>
      <c r="P16056" s="4"/>
      <c r="V16056" s="4"/>
      <c r="W16056" s="4"/>
      <c r="AG16056" s="9"/>
      <c r="AT16056" s="4"/>
      <c r="AU16056" s="4"/>
      <c r="BA16056" s="4"/>
      <c r="BB16056" s="4"/>
    </row>
    <row r="16057" spans="15:54" x14ac:dyDescent="0.4">
      <c r="O16057" s="4"/>
      <c r="P16057" s="4"/>
      <c r="V16057" s="4"/>
      <c r="W16057" s="4"/>
      <c r="AG16057" s="9"/>
      <c r="AT16057" s="4"/>
      <c r="AU16057" s="4"/>
      <c r="BA16057" s="4"/>
      <c r="BB16057" s="4"/>
    </row>
    <row r="16058" spans="15:54" x14ac:dyDescent="0.4">
      <c r="O16058" s="4"/>
      <c r="P16058" s="4"/>
      <c r="V16058" s="4"/>
      <c r="W16058" s="4"/>
      <c r="AG16058" s="9"/>
      <c r="AT16058" s="4"/>
      <c r="AU16058" s="4"/>
      <c r="BA16058" s="4"/>
      <c r="BB16058" s="4"/>
    </row>
    <row r="16059" spans="15:54" x14ac:dyDescent="0.4">
      <c r="O16059" s="4"/>
      <c r="P16059" s="4"/>
      <c r="V16059" s="4"/>
      <c r="W16059" s="4"/>
      <c r="AG16059" s="9"/>
      <c r="AT16059" s="4"/>
      <c r="AU16059" s="4"/>
      <c r="BA16059" s="4"/>
      <c r="BB16059" s="4"/>
    </row>
    <row r="16060" spans="15:54" x14ac:dyDescent="0.4">
      <c r="O16060" s="4"/>
      <c r="P16060" s="4"/>
      <c r="V16060" s="4"/>
      <c r="W16060" s="4"/>
      <c r="AG16060" s="9"/>
      <c r="AT16060" s="4"/>
      <c r="AU16060" s="4"/>
      <c r="BA16060" s="4"/>
      <c r="BB16060" s="4"/>
    </row>
    <row r="16061" spans="15:54" x14ac:dyDescent="0.4">
      <c r="O16061" s="4"/>
      <c r="P16061" s="4"/>
      <c r="V16061" s="4"/>
      <c r="W16061" s="4"/>
      <c r="AG16061" s="9"/>
      <c r="AT16061" s="4"/>
      <c r="AU16061" s="4"/>
      <c r="BA16061" s="4"/>
      <c r="BB16061" s="4"/>
    </row>
    <row r="16062" spans="15:54" x14ac:dyDescent="0.4">
      <c r="O16062" s="4"/>
      <c r="P16062" s="4"/>
      <c r="V16062" s="4"/>
      <c r="W16062" s="4"/>
      <c r="AG16062" s="9"/>
      <c r="AT16062" s="4"/>
      <c r="AU16062" s="4"/>
      <c r="BA16062" s="4"/>
      <c r="BB16062" s="4"/>
    </row>
    <row r="16063" spans="15:54" x14ac:dyDescent="0.4">
      <c r="O16063" s="4"/>
      <c r="P16063" s="4"/>
      <c r="V16063" s="4"/>
      <c r="W16063" s="4"/>
      <c r="AG16063" s="9"/>
      <c r="AT16063" s="4"/>
      <c r="AU16063" s="4"/>
      <c r="BA16063" s="4"/>
      <c r="BB16063" s="4"/>
    </row>
    <row r="16064" spans="15:54" x14ac:dyDescent="0.4">
      <c r="O16064" s="4"/>
      <c r="P16064" s="4"/>
      <c r="V16064" s="4"/>
      <c r="W16064" s="4"/>
      <c r="AT16064" s="4"/>
      <c r="AU16064" s="4"/>
      <c r="BA16064" s="4"/>
      <c r="BB16064" s="4"/>
    </row>
    <row r="16065" spans="15:54" x14ac:dyDescent="0.4">
      <c r="O16065" s="4"/>
      <c r="P16065" s="4"/>
      <c r="V16065" s="4"/>
      <c r="W16065" s="4"/>
      <c r="AG16065" s="9"/>
      <c r="AT16065" s="4"/>
      <c r="AU16065" s="4"/>
      <c r="BA16065" s="4"/>
      <c r="BB16065" s="4"/>
    </row>
    <row r="16066" spans="15:54" x14ac:dyDescent="0.4">
      <c r="O16066" s="4"/>
      <c r="P16066" s="4"/>
      <c r="V16066" s="4"/>
      <c r="W16066" s="4"/>
      <c r="AG16066" s="9"/>
      <c r="AT16066" s="4"/>
      <c r="AU16066" s="4"/>
      <c r="BA16066" s="4"/>
      <c r="BB16066" s="4"/>
    </row>
    <row r="16067" spans="15:54" x14ac:dyDescent="0.4">
      <c r="O16067" s="4"/>
      <c r="P16067" s="4"/>
      <c r="V16067" s="4"/>
      <c r="W16067" s="4"/>
      <c r="AG16067" s="9"/>
      <c r="AT16067" s="4"/>
      <c r="AU16067" s="4"/>
      <c r="BA16067" s="4"/>
      <c r="BB16067" s="4"/>
    </row>
    <row r="16068" spans="15:54" x14ac:dyDescent="0.4">
      <c r="O16068" s="4"/>
      <c r="P16068" s="4"/>
      <c r="V16068" s="4"/>
      <c r="W16068" s="4"/>
      <c r="AG16068" s="9"/>
      <c r="AT16068" s="4"/>
      <c r="AU16068" s="4"/>
      <c r="BA16068" s="4"/>
      <c r="BB16068" s="4"/>
    </row>
    <row r="16069" spans="15:54" x14ac:dyDescent="0.4">
      <c r="O16069" s="4"/>
      <c r="P16069" s="4"/>
      <c r="V16069" s="4"/>
      <c r="W16069" s="4"/>
      <c r="AG16069" s="9"/>
      <c r="AT16069" s="4"/>
      <c r="AU16069" s="4"/>
      <c r="BA16069" s="4"/>
      <c r="BB16069" s="4"/>
    </row>
    <row r="16070" spans="15:54" x14ac:dyDescent="0.4">
      <c r="O16070" s="4"/>
      <c r="P16070" s="4"/>
      <c r="V16070" s="4"/>
      <c r="W16070" s="4"/>
      <c r="AG16070" s="9"/>
      <c r="AT16070" s="4"/>
      <c r="AU16070" s="4"/>
      <c r="BA16070" s="4"/>
      <c r="BB16070" s="4"/>
    </row>
    <row r="16071" spans="15:54" x14ac:dyDescent="0.4">
      <c r="O16071" s="4"/>
      <c r="P16071" s="4"/>
      <c r="V16071" s="4"/>
      <c r="W16071" s="4"/>
      <c r="AG16071" s="9"/>
      <c r="AT16071" s="4"/>
      <c r="AU16071" s="4"/>
      <c r="BA16071" s="4"/>
      <c r="BB16071" s="4"/>
    </row>
    <row r="16072" spans="15:54" x14ac:dyDescent="0.4">
      <c r="O16072" s="4"/>
      <c r="P16072" s="4"/>
      <c r="V16072" s="4"/>
      <c r="W16072" s="4"/>
      <c r="AG16072" s="9"/>
      <c r="AT16072" s="4"/>
      <c r="AU16072" s="4"/>
      <c r="BA16072" s="4"/>
      <c r="BB16072" s="4"/>
    </row>
    <row r="16073" spans="15:54" x14ac:dyDescent="0.4">
      <c r="O16073" s="4"/>
      <c r="P16073" s="4"/>
      <c r="V16073" s="4"/>
      <c r="W16073" s="4"/>
      <c r="AG16073" s="9"/>
      <c r="AT16073" s="4"/>
      <c r="AU16073" s="4"/>
      <c r="BA16073" s="4"/>
      <c r="BB16073" s="4"/>
    </row>
    <row r="16074" spans="15:54" x14ac:dyDescent="0.4">
      <c r="O16074" s="4"/>
      <c r="P16074" s="4"/>
      <c r="V16074" s="4"/>
      <c r="W16074" s="4"/>
      <c r="AG16074" s="9"/>
      <c r="AT16074" s="4"/>
      <c r="AU16074" s="4"/>
      <c r="BA16074" s="4"/>
      <c r="BB16074" s="4"/>
    </row>
    <row r="16075" spans="15:54" x14ac:dyDescent="0.4">
      <c r="O16075" s="4"/>
      <c r="P16075" s="4"/>
      <c r="V16075" s="4"/>
      <c r="W16075" s="4"/>
      <c r="AG16075" s="9"/>
      <c r="AT16075" s="4"/>
      <c r="AU16075" s="4"/>
      <c r="BA16075" s="4"/>
      <c r="BB16075" s="4"/>
    </row>
    <row r="16076" spans="15:54" x14ac:dyDescent="0.4">
      <c r="O16076" s="4"/>
      <c r="P16076" s="4"/>
      <c r="V16076" s="4"/>
      <c r="W16076" s="4"/>
      <c r="AG16076" s="9"/>
      <c r="AT16076" s="4"/>
      <c r="AU16076" s="4"/>
      <c r="BA16076" s="4"/>
      <c r="BB16076" s="4"/>
    </row>
    <row r="16077" spans="15:54" x14ac:dyDescent="0.4">
      <c r="O16077" s="4"/>
      <c r="P16077" s="4"/>
      <c r="V16077" s="4"/>
      <c r="W16077" s="4"/>
      <c r="AG16077" s="9"/>
      <c r="AT16077" s="4"/>
      <c r="AU16077" s="4"/>
      <c r="BA16077" s="4"/>
      <c r="BB16077" s="4"/>
    </row>
    <row r="16078" spans="15:54" x14ac:dyDescent="0.4">
      <c r="O16078" s="4"/>
      <c r="P16078" s="4"/>
      <c r="V16078" s="4"/>
      <c r="W16078" s="4"/>
      <c r="AG16078" s="9"/>
      <c r="AT16078" s="4"/>
      <c r="AU16078" s="4"/>
      <c r="BA16078" s="4"/>
      <c r="BB16078" s="4"/>
    </row>
    <row r="16079" spans="15:54" x14ac:dyDescent="0.4">
      <c r="O16079" s="4"/>
      <c r="P16079" s="4"/>
      <c r="V16079" s="4"/>
      <c r="W16079" s="4"/>
      <c r="AG16079" s="9"/>
      <c r="AT16079" s="4"/>
      <c r="AU16079" s="4"/>
      <c r="BA16079" s="4"/>
      <c r="BB16079" s="4"/>
    </row>
    <row r="16080" spans="15:54" x14ac:dyDescent="0.4">
      <c r="O16080" s="4"/>
      <c r="P16080" s="4"/>
      <c r="V16080" s="4"/>
      <c r="W16080" s="4"/>
      <c r="AG16080" s="9"/>
      <c r="AT16080" s="4"/>
      <c r="AU16080" s="4"/>
      <c r="BA16080" s="4"/>
      <c r="BB16080" s="4"/>
    </row>
    <row r="16081" spans="15:54" x14ac:dyDescent="0.4">
      <c r="O16081" s="4"/>
      <c r="P16081" s="4"/>
      <c r="V16081" s="4"/>
      <c r="W16081" s="4"/>
      <c r="AG16081" s="9"/>
      <c r="AT16081" s="4"/>
      <c r="AU16081" s="4"/>
      <c r="BA16081" s="4"/>
      <c r="BB16081" s="4"/>
    </row>
    <row r="16082" spans="15:54" x14ac:dyDescent="0.4">
      <c r="O16082" s="4"/>
      <c r="P16082" s="4"/>
      <c r="V16082" s="4"/>
      <c r="W16082" s="4"/>
      <c r="AG16082" s="9"/>
      <c r="AT16082" s="4"/>
      <c r="AU16082" s="4"/>
      <c r="BA16082" s="4"/>
      <c r="BB16082" s="4"/>
    </row>
    <row r="16083" spans="15:54" x14ac:dyDescent="0.4">
      <c r="O16083" s="4"/>
      <c r="P16083" s="4"/>
      <c r="V16083" s="4"/>
      <c r="W16083" s="4"/>
      <c r="AG16083" s="9"/>
      <c r="AT16083" s="4"/>
      <c r="AU16083" s="4"/>
      <c r="BA16083" s="4"/>
      <c r="BB16083" s="4"/>
    </row>
    <row r="16084" spans="15:54" x14ac:dyDescent="0.4">
      <c r="O16084" s="4"/>
      <c r="P16084" s="4"/>
      <c r="V16084" s="4"/>
      <c r="W16084" s="4"/>
      <c r="AT16084" s="4"/>
      <c r="AU16084" s="4"/>
      <c r="BA16084" s="4"/>
      <c r="BB16084" s="4"/>
    </row>
    <row r="16085" spans="15:54" x14ac:dyDescent="0.4">
      <c r="O16085" s="4"/>
      <c r="P16085" s="4"/>
      <c r="V16085" s="4"/>
      <c r="W16085" s="4"/>
      <c r="AG16085" s="9"/>
      <c r="AT16085" s="4"/>
      <c r="AU16085" s="4"/>
      <c r="BA16085" s="4"/>
      <c r="BB16085" s="4"/>
    </row>
    <row r="16086" spans="15:54" x14ac:dyDescent="0.4">
      <c r="O16086" s="4"/>
      <c r="P16086" s="4"/>
      <c r="V16086" s="4"/>
      <c r="W16086" s="4"/>
      <c r="AG16086" s="9"/>
      <c r="AT16086" s="4"/>
      <c r="AU16086" s="4"/>
      <c r="BA16086" s="4"/>
      <c r="BB16086" s="4"/>
    </row>
    <row r="16087" spans="15:54" x14ac:dyDescent="0.4">
      <c r="O16087" s="4"/>
      <c r="P16087" s="4"/>
      <c r="V16087" s="4"/>
      <c r="W16087" s="4"/>
      <c r="AG16087" s="9"/>
      <c r="AT16087" s="4"/>
      <c r="AU16087" s="4"/>
      <c r="BA16087" s="4"/>
      <c r="BB16087" s="4"/>
    </row>
    <row r="16088" spans="15:54" x14ac:dyDescent="0.4">
      <c r="O16088" s="4"/>
      <c r="P16088" s="4"/>
      <c r="V16088" s="4"/>
      <c r="W16088" s="4"/>
      <c r="AG16088" s="9"/>
      <c r="AT16088" s="4"/>
      <c r="AU16088" s="4"/>
      <c r="BA16088" s="4"/>
      <c r="BB16088" s="4"/>
    </row>
    <row r="16089" spans="15:54" x14ac:dyDescent="0.4">
      <c r="O16089" s="4"/>
      <c r="P16089" s="4"/>
      <c r="V16089" s="4"/>
      <c r="W16089" s="4"/>
      <c r="AG16089" s="9"/>
      <c r="AT16089" s="4"/>
      <c r="AU16089" s="4"/>
      <c r="BA16089" s="4"/>
      <c r="BB16089" s="4"/>
    </row>
    <row r="16090" spans="15:54" x14ac:dyDescent="0.4">
      <c r="O16090" s="4"/>
      <c r="P16090" s="4"/>
      <c r="V16090" s="4"/>
      <c r="W16090" s="4"/>
      <c r="AG16090" s="9"/>
      <c r="AT16090" s="4"/>
      <c r="AU16090" s="4"/>
      <c r="BA16090" s="4"/>
      <c r="BB16090" s="4"/>
    </row>
    <row r="16091" spans="15:54" x14ac:dyDescent="0.4">
      <c r="O16091" s="4"/>
      <c r="P16091" s="4"/>
      <c r="V16091" s="4"/>
      <c r="W16091" s="4"/>
      <c r="AG16091" s="9"/>
      <c r="AT16091" s="4"/>
      <c r="AU16091" s="4"/>
      <c r="BA16091" s="4"/>
      <c r="BB16091" s="4"/>
    </row>
    <row r="16092" spans="15:54" x14ac:dyDescent="0.4">
      <c r="O16092" s="4"/>
      <c r="P16092" s="4"/>
      <c r="V16092" s="4"/>
      <c r="W16092" s="4"/>
      <c r="AG16092" s="9"/>
      <c r="AT16092" s="4"/>
      <c r="AU16092" s="4"/>
      <c r="BA16092" s="4"/>
      <c r="BB16092" s="4"/>
    </row>
    <row r="16093" spans="15:54" x14ac:dyDescent="0.4">
      <c r="O16093" s="4"/>
      <c r="P16093" s="4"/>
      <c r="V16093" s="4"/>
      <c r="W16093" s="4"/>
      <c r="AG16093" s="9"/>
      <c r="AT16093" s="4"/>
      <c r="AU16093" s="4"/>
      <c r="BA16093" s="4"/>
      <c r="BB16093" s="4"/>
    </row>
    <row r="16094" spans="15:54" x14ac:dyDescent="0.4">
      <c r="O16094" s="4"/>
      <c r="P16094" s="4"/>
      <c r="V16094" s="4"/>
      <c r="W16094" s="4"/>
      <c r="AG16094" s="9"/>
      <c r="AT16094" s="4"/>
      <c r="AU16094" s="4"/>
      <c r="BA16094" s="4"/>
      <c r="BB16094" s="4"/>
    </row>
    <row r="16095" spans="15:54" x14ac:dyDescent="0.4">
      <c r="O16095" s="4"/>
      <c r="P16095" s="4"/>
      <c r="V16095" s="4"/>
      <c r="W16095" s="4"/>
      <c r="AG16095" s="9"/>
      <c r="AT16095" s="4"/>
      <c r="AU16095" s="4"/>
      <c r="BA16095" s="4"/>
      <c r="BB16095" s="4"/>
    </row>
    <row r="16096" spans="15:54" x14ac:dyDescent="0.4">
      <c r="O16096" s="4"/>
      <c r="P16096" s="4"/>
      <c r="V16096" s="4"/>
      <c r="W16096" s="4"/>
      <c r="AG16096" s="9"/>
      <c r="AT16096" s="4"/>
      <c r="AU16096" s="4"/>
      <c r="BA16096" s="4"/>
      <c r="BB16096" s="4"/>
    </row>
    <row r="16097" spans="15:54" x14ac:dyDescent="0.4">
      <c r="O16097" s="4"/>
      <c r="P16097" s="4"/>
      <c r="V16097" s="4"/>
      <c r="W16097" s="4"/>
      <c r="AG16097" s="9"/>
      <c r="AT16097" s="4"/>
      <c r="AU16097" s="4"/>
      <c r="BA16097" s="4"/>
      <c r="BB16097" s="4"/>
    </row>
    <row r="16098" spans="15:54" x14ac:dyDescent="0.4">
      <c r="O16098" s="4"/>
      <c r="P16098" s="4"/>
      <c r="V16098" s="4"/>
      <c r="W16098" s="4"/>
      <c r="AG16098" s="9"/>
      <c r="AT16098" s="4"/>
      <c r="AU16098" s="4"/>
      <c r="BA16098" s="4"/>
      <c r="BB16098" s="4"/>
    </row>
    <row r="16099" spans="15:54" x14ac:dyDescent="0.4">
      <c r="O16099" s="4"/>
      <c r="P16099" s="4"/>
      <c r="V16099" s="4"/>
      <c r="W16099" s="4"/>
      <c r="AG16099" s="9"/>
      <c r="AT16099" s="4"/>
      <c r="AU16099" s="4"/>
      <c r="BA16099" s="4"/>
      <c r="BB16099" s="4"/>
    </row>
    <row r="16100" spans="15:54" x14ac:dyDescent="0.4">
      <c r="O16100" s="4"/>
      <c r="P16100" s="4"/>
      <c r="V16100" s="4"/>
      <c r="W16100" s="4"/>
      <c r="AG16100" s="9"/>
      <c r="AT16100" s="4"/>
      <c r="AU16100" s="4"/>
      <c r="BA16100" s="4"/>
      <c r="BB16100" s="4"/>
    </row>
    <row r="16101" spans="15:54" x14ac:dyDescent="0.4">
      <c r="O16101" s="4"/>
      <c r="P16101" s="4"/>
      <c r="V16101" s="4"/>
      <c r="W16101" s="4"/>
      <c r="AG16101" s="9"/>
      <c r="AT16101" s="4"/>
      <c r="AU16101" s="4"/>
      <c r="BA16101" s="4"/>
      <c r="BB16101" s="4"/>
    </row>
    <row r="16102" spans="15:54" x14ac:dyDescent="0.4">
      <c r="O16102" s="4"/>
      <c r="P16102" s="4"/>
      <c r="V16102" s="4"/>
      <c r="W16102" s="4"/>
      <c r="AG16102" s="9"/>
      <c r="AT16102" s="4"/>
      <c r="AU16102" s="4"/>
      <c r="BA16102" s="4"/>
      <c r="BB16102" s="4"/>
    </row>
    <row r="16103" spans="15:54" x14ac:dyDescent="0.4">
      <c r="O16103" s="4"/>
      <c r="P16103" s="4"/>
      <c r="V16103" s="4"/>
      <c r="W16103" s="4"/>
      <c r="AG16103" s="9"/>
      <c r="AT16103" s="4"/>
      <c r="AU16103" s="4"/>
      <c r="BA16103" s="4"/>
      <c r="BB16103" s="4"/>
    </row>
    <row r="16104" spans="15:54" x14ac:dyDescent="0.4">
      <c r="O16104" s="4"/>
      <c r="P16104" s="4"/>
      <c r="V16104" s="4"/>
      <c r="W16104" s="4"/>
      <c r="AG16104" s="9"/>
      <c r="AT16104" s="4"/>
      <c r="AU16104" s="4"/>
      <c r="BA16104" s="4"/>
      <c r="BB16104" s="4"/>
    </row>
    <row r="16105" spans="15:54" x14ac:dyDescent="0.4">
      <c r="O16105" s="4"/>
      <c r="P16105" s="4"/>
      <c r="V16105" s="4"/>
      <c r="W16105" s="4"/>
      <c r="AG16105" s="9"/>
      <c r="AT16105" s="4"/>
      <c r="AU16105" s="4"/>
      <c r="BA16105" s="4"/>
      <c r="BB16105" s="4"/>
    </row>
    <row r="16106" spans="15:54" x14ac:dyDescent="0.4">
      <c r="O16106" s="4"/>
      <c r="P16106" s="4"/>
      <c r="V16106" s="4"/>
      <c r="W16106" s="4"/>
      <c r="AG16106" s="9"/>
      <c r="AT16106" s="4"/>
      <c r="AU16106" s="4"/>
      <c r="BA16106" s="4"/>
      <c r="BB16106" s="4"/>
    </row>
    <row r="16107" spans="15:54" x14ac:dyDescent="0.4">
      <c r="O16107" s="4"/>
      <c r="P16107" s="4"/>
      <c r="V16107" s="4"/>
      <c r="W16107" s="4"/>
      <c r="AG16107" s="9"/>
      <c r="AT16107" s="4"/>
      <c r="AU16107" s="4"/>
      <c r="BA16107" s="4"/>
      <c r="BB16107" s="4"/>
    </row>
    <row r="16108" spans="15:54" x14ac:dyDescent="0.4">
      <c r="O16108" s="4"/>
      <c r="P16108" s="4"/>
      <c r="V16108" s="4"/>
      <c r="W16108" s="4"/>
      <c r="AG16108" s="9"/>
      <c r="AT16108" s="4"/>
      <c r="AU16108" s="4"/>
      <c r="BA16108" s="4"/>
      <c r="BB16108" s="4"/>
    </row>
    <row r="16109" spans="15:54" x14ac:dyDescent="0.4">
      <c r="O16109" s="4"/>
      <c r="P16109" s="4"/>
      <c r="V16109" s="4"/>
      <c r="W16109" s="4"/>
      <c r="AG16109" s="9"/>
      <c r="AT16109" s="4"/>
      <c r="AU16109" s="4"/>
      <c r="BA16109" s="4"/>
      <c r="BB16109" s="4"/>
    </row>
    <row r="16110" spans="15:54" x14ac:dyDescent="0.4">
      <c r="O16110" s="4"/>
      <c r="P16110" s="4"/>
      <c r="V16110" s="4"/>
      <c r="W16110" s="4"/>
      <c r="AG16110" s="9"/>
      <c r="AT16110" s="4"/>
      <c r="AU16110" s="4"/>
      <c r="BA16110" s="4"/>
      <c r="BB16110" s="4"/>
    </row>
    <row r="16111" spans="15:54" x14ac:dyDescent="0.4">
      <c r="O16111" s="4"/>
      <c r="P16111" s="4"/>
      <c r="V16111" s="4"/>
      <c r="W16111" s="4"/>
      <c r="AG16111" s="9"/>
      <c r="AT16111" s="4"/>
      <c r="AU16111" s="4"/>
      <c r="BA16111" s="4"/>
      <c r="BB16111" s="4"/>
    </row>
    <row r="16112" spans="15:54" x14ac:dyDescent="0.4">
      <c r="O16112" s="4"/>
      <c r="P16112" s="4"/>
      <c r="V16112" s="4"/>
      <c r="W16112" s="4"/>
      <c r="AG16112" s="9"/>
      <c r="AT16112" s="4"/>
      <c r="AU16112" s="4"/>
      <c r="BA16112" s="4"/>
      <c r="BB16112" s="4"/>
    </row>
    <row r="16113" spans="15:54" x14ac:dyDescent="0.4">
      <c r="O16113" s="4"/>
      <c r="P16113" s="4"/>
      <c r="V16113" s="4"/>
      <c r="W16113" s="4"/>
      <c r="AG16113" s="9"/>
      <c r="AT16113" s="4"/>
      <c r="AU16113" s="4"/>
      <c r="BA16113" s="4"/>
      <c r="BB16113" s="4"/>
    </row>
    <row r="16114" spans="15:54" x14ac:dyDescent="0.4">
      <c r="O16114" s="4"/>
      <c r="P16114" s="4"/>
      <c r="V16114" s="4"/>
      <c r="W16114" s="4"/>
      <c r="AG16114" s="9"/>
      <c r="AT16114" s="4"/>
      <c r="AU16114" s="4"/>
      <c r="BA16114" s="4"/>
      <c r="BB16114" s="4"/>
    </row>
    <row r="16115" spans="15:54" x14ac:dyDescent="0.4">
      <c r="O16115" s="4"/>
      <c r="P16115" s="4"/>
      <c r="V16115" s="4"/>
      <c r="W16115" s="4"/>
      <c r="AG16115" s="9"/>
      <c r="AT16115" s="4"/>
      <c r="AU16115" s="4"/>
      <c r="BA16115" s="4"/>
      <c r="BB16115" s="4"/>
    </row>
    <row r="16116" spans="15:54" x14ac:dyDescent="0.4">
      <c r="O16116" s="4"/>
      <c r="P16116" s="4"/>
      <c r="V16116" s="4"/>
      <c r="W16116" s="4"/>
      <c r="AG16116" s="9"/>
      <c r="AT16116" s="4"/>
      <c r="AU16116" s="4"/>
      <c r="BA16116" s="4"/>
      <c r="BB16116" s="4"/>
    </row>
    <row r="16117" spans="15:54" x14ac:dyDescent="0.4">
      <c r="O16117" s="4"/>
      <c r="P16117" s="4"/>
      <c r="V16117" s="4"/>
      <c r="W16117" s="4"/>
      <c r="AG16117" s="9"/>
      <c r="AT16117" s="4"/>
      <c r="AU16117" s="4"/>
      <c r="BA16117" s="4"/>
      <c r="BB16117" s="4"/>
    </row>
    <row r="16118" spans="15:54" x14ac:dyDescent="0.4">
      <c r="O16118" s="4"/>
      <c r="P16118" s="4"/>
      <c r="V16118" s="4"/>
      <c r="W16118" s="4"/>
      <c r="AG16118" s="9"/>
      <c r="AT16118" s="4"/>
      <c r="AU16118" s="4"/>
      <c r="BA16118" s="4"/>
      <c r="BB16118" s="4"/>
    </row>
    <row r="16119" spans="15:54" x14ac:dyDescent="0.4">
      <c r="O16119" s="4"/>
      <c r="P16119" s="4"/>
      <c r="V16119" s="4"/>
      <c r="W16119" s="4"/>
      <c r="AG16119" s="9"/>
      <c r="AT16119" s="4"/>
      <c r="AU16119" s="4"/>
      <c r="BA16119" s="4"/>
      <c r="BB16119" s="4"/>
    </row>
    <row r="16120" spans="15:54" x14ac:dyDescent="0.4">
      <c r="O16120" s="4"/>
      <c r="P16120" s="4"/>
      <c r="V16120" s="4"/>
      <c r="W16120" s="4"/>
      <c r="AG16120" s="9"/>
      <c r="AT16120" s="4"/>
      <c r="AU16120" s="4"/>
      <c r="BA16120" s="4"/>
      <c r="BB16120" s="4"/>
    </row>
    <row r="16121" spans="15:54" x14ac:dyDescent="0.4">
      <c r="O16121" s="4"/>
      <c r="P16121" s="4"/>
      <c r="V16121" s="4"/>
      <c r="W16121" s="4"/>
      <c r="AG16121" s="9"/>
      <c r="AT16121" s="4"/>
      <c r="AU16121" s="4"/>
      <c r="BA16121" s="4"/>
      <c r="BB16121" s="4"/>
    </row>
    <row r="16122" spans="15:54" x14ac:dyDescent="0.4">
      <c r="O16122" s="4"/>
      <c r="P16122" s="4"/>
      <c r="V16122" s="4"/>
      <c r="W16122" s="4"/>
      <c r="AG16122" s="9"/>
      <c r="AT16122" s="4"/>
      <c r="AU16122" s="4"/>
      <c r="BA16122" s="4"/>
      <c r="BB16122" s="4"/>
    </row>
    <row r="16123" spans="15:54" x14ac:dyDescent="0.4">
      <c r="O16123" s="4"/>
      <c r="P16123" s="4"/>
      <c r="V16123" s="4"/>
      <c r="W16123" s="4"/>
      <c r="AG16123" s="9"/>
      <c r="AT16123" s="4"/>
      <c r="AU16123" s="4"/>
      <c r="BA16123" s="4"/>
      <c r="BB16123" s="4"/>
    </row>
    <row r="16124" spans="15:54" x14ac:dyDescent="0.4">
      <c r="O16124" s="4"/>
      <c r="P16124" s="4"/>
      <c r="V16124" s="4"/>
      <c r="W16124" s="4"/>
      <c r="AG16124" s="9"/>
      <c r="AT16124" s="4"/>
      <c r="AU16124" s="4"/>
      <c r="BA16124" s="4"/>
      <c r="BB16124" s="4"/>
    </row>
    <row r="16125" spans="15:54" x14ac:dyDescent="0.4">
      <c r="O16125" s="4"/>
      <c r="P16125" s="4"/>
      <c r="V16125" s="4"/>
      <c r="W16125" s="4"/>
      <c r="AG16125" s="9"/>
      <c r="AT16125" s="4"/>
      <c r="AU16125" s="4"/>
      <c r="BA16125" s="4"/>
      <c r="BB16125" s="4"/>
    </row>
    <row r="16126" spans="15:54" x14ac:dyDescent="0.4">
      <c r="O16126" s="4"/>
      <c r="P16126" s="4"/>
      <c r="V16126" s="4"/>
      <c r="W16126" s="4"/>
      <c r="AG16126" s="9"/>
      <c r="AT16126" s="4"/>
      <c r="AU16126" s="4"/>
      <c r="BA16126" s="4"/>
      <c r="BB16126" s="4"/>
    </row>
    <row r="16127" spans="15:54" x14ac:dyDescent="0.4">
      <c r="O16127" s="4"/>
      <c r="P16127" s="4"/>
      <c r="V16127" s="4"/>
      <c r="W16127" s="4"/>
      <c r="AG16127" s="9"/>
      <c r="AT16127" s="4"/>
      <c r="AU16127" s="4"/>
      <c r="BA16127" s="4"/>
      <c r="BB16127" s="4"/>
    </row>
    <row r="16128" spans="15:54" x14ac:dyDescent="0.4">
      <c r="O16128" s="4"/>
      <c r="P16128" s="4"/>
      <c r="V16128" s="4"/>
      <c r="W16128" s="4"/>
      <c r="AG16128" s="9"/>
      <c r="AT16128" s="4"/>
      <c r="AU16128" s="4"/>
      <c r="BA16128" s="4"/>
      <c r="BB16128" s="4"/>
    </row>
    <row r="16129" spans="15:54" x14ac:dyDescent="0.4">
      <c r="O16129" s="4"/>
      <c r="P16129" s="4"/>
      <c r="V16129" s="4"/>
      <c r="W16129" s="4"/>
      <c r="AG16129" s="9"/>
      <c r="AT16129" s="4"/>
      <c r="AU16129" s="4"/>
      <c r="BA16129" s="4"/>
      <c r="BB16129" s="4"/>
    </row>
    <row r="16130" spans="15:54" x14ac:dyDescent="0.4">
      <c r="O16130" s="4"/>
      <c r="P16130" s="4"/>
      <c r="V16130" s="4"/>
      <c r="W16130" s="4"/>
      <c r="AG16130" s="9"/>
      <c r="AT16130" s="4"/>
      <c r="AU16130" s="4"/>
      <c r="BA16130" s="4"/>
      <c r="BB16130" s="4"/>
    </row>
    <row r="16131" spans="15:54" x14ac:dyDescent="0.4">
      <c r="O16131" s="4"/>
      <c r="P16131" s="4"/>
      <c r="V16131" s="4"/>
      <c r="W16131" s="4"/>
      <c r="AG16131" s="9"/>
      <c r="AT16131" s="4"/>
      <c r="AU16131" s="4"/>
      <c r="BA16131" s="4"/>
      <c r="BB16131" s="4"/>
    </row>
    <row r="16132" spans="15:54" x14ac:dyDescent="0.4">
      <c r="O16132" s="4"/>
      <c r="P16132" s="4"/>
      <c r="V16132" s="4"/>
      <c r="W16132" s="4"/>
      <c r="AG16132" s="9"/>
      <c r="AT16132" s="4"/>
      <c r="AU16132" s="4"/>
      <c r="BA16132" s="4"/>
      <c r="BB16132" s="4"/>
    </row>
    <row r="16133" spans="15:54" x14ac:dyDescent="0.4">
      <c r="O16133" s="4"/>
      <c r="P16133" s="4"/>
      <c r="V16133" s="4"/>
      <c r="W16133" s="4"/>
      <c r="AG16133" s="9"/>
      <c r="AT16133" s="4"/>
      <c r="AU16133" s="4"/>
      <c r="BA16133" s="4"/>
      <c r="BB16133" s="4"/>
    </row>
    <row r="16134" spans="15:54" x14ac:dyDescent="0.4">
      <c r="O16134" s="4"/>
      <c r="P16134" s="4"/>
      <c r="V16134" s="4"/>
      <c r="W16134" s="4"/>
      <c r="AG16134" s="9"/>
      <c r="AT16134" s="4"/>
      <c r="AU16134" s="4"/>
      <c r="BA16134" s="4"/>
      <c r="BB16134" s="4"/>
    </row>
    <row r="16135" spans="15:54" x14ac:dyDescent="0.4">
      <c r="O16135" s="4"/>
      <c r="P16135" s="4"/>
      <c r="V16135" s="4"/>
      <c r="W16135" s="4"/>
      <c r="AG16135" s="9"/>
      <c r="AT16135" s="4"/>
      <c r="AU16135" s="4"/>
      <c r="BA16135" s="4"/>
      <c r="BB16135" s="4"/>
    </row>
    <row r="16136" spans="15:54" x14ac:dyDescent="0.4">
      <c r="O16136" s="4"/>
      <c r="P16136" s="4"/>
      <c r="V16136" s="4"/>
      <c r="W16136" s="4"/>
      <c r="AG16136" s="9"/>
      <c r="AT16136" s="4"/>
      <c r="AU16136" s="4"/>
      <c r="BA16136" s="4"/>
      <c r="BB16136" s="4"/>
    </row>
    <row r="16137" spans="15:54" x14ac:dyDescent="0.4">
      <c r="O16137" s="4"/>
      <c r="P16137" s="4"/>
      <c r="V16137" s="4"/>
      <c r="W16137" s="4"/>
      <c r="AG16137" s="9"/>
      <c r="AT16137" s="4"/>
      <c r="AU16137" s="4"/>
      <c r="BA16137" s="4"/>
      <c r="BB16137" s="4"/>
    </row>
    <row r="16138" spans="15:54" x14ac:dyDescent="0.4">
      <c r="O16138" s="4"/>
      <c r="P16138" s="4"/>
      <c r="V16138" s="4"/>
      <c r="W16138" s="4"/>
      <c r="AG16138" s="9"/>
      <c r="AT16138" s="4"/>
      <c r="AU16138" s="4"/>
      <c r="BA16138" s="4"/>
      <c r="BB16138" s="4"/>
    </row>
    <row r="16139" spans="15:54" x14ac:dyDescent="0.4">
      <c r="O16139" s="4"/>
      <c r="P16139" s="4"/>
      <c r="V16139" s="4"/>
      <c r="W16139" s="4"/>
      <c r="AG16139" s="9"/>
      <c r="AT16139" s="4"/>
      <c r="AU16139" s="4"/>
      <c r="BA16139" s="4"/>
      <c r="BB16139" s="4"/>
    </row>
    <row r="16140" spans="15:54" x14ac:dyDescent="0.4">
      <c r="O16140" s="4"/>
      <c r="P16140" s="4"/>
      <c r="V16140" s="4"/>
      <c r="W16140" s="4"/>
      <c r="AG16140" s="9"/>
      <c r="AT16140" s="4"/>
      <c r="AU16140" s="4"/>
      <c r="BA16140" s="4"/>
      <c r="BB16140" s="4"/>
    </row>
    <row r="16141" spans="15:54" x14ac:dyDescent="0.4">
      <c r="O16141" s="4"/>
      <c r="P16141" s="4"/>
      <c r="V16141" s="4"/>
      <c r="W16141" s="4"/>
      <c r="AG16141" s="9"/>
      <c r="AT16141" s="4"/>
      <c r="AU16141" s="4"/>
      <c r="BA16141" s="4"/>
      <c r="BB16141" s="4"/>
    </row>
    <row r="16142" spans="15:54" x14ac:dyDescent="0.4">
      <c r="O16142" s="4"/>
      <c r="P16142" s="4"/>
      <c r="V16142" s="4"/>
      <c r="W16142" s="4"/>
      <c r="AG16142" s="9"/>
      <c r="AT16142" s="4"/>
      <c r="AU16142" s="4"/>
      <c r="BA16142" s="4"/>
      <c r="BB16142" s="4"/>
    </row>
    <row r="16143" spans="15:54" x14ac:dyDescent="0.4">
      <c r="O16143" s="4"/>
      <c r="P16143" s="4"/>
      <c r="V16143" s="4"/>
      <c r="W16143" s="4"/>
      <c r="AG16143" s="9"/>
      <c r="AT16143" s="4"/>
      <c r="AU16143" s="4"/>
      <c r="BA16143" s="4"/>
      <c r="BB16143" s="4"/>
    </row>
    <row r="16144" spans="15:54" x14ac:dyDescent="0.4">
      <c r="O16144" s="4"/>
      <c r="P16144" s="4"/>
      <c r="V16144" s="4"/>
      <c r="W16144" s="4"/>
      <c r="AG16144" s="9"/>
      <c r="AT16144" s="4"/>
      <c r="AU16144" s="4"/>
      <c r="BA16144" s="4"/>
      <c r="BB16144" s="4"/>
    </row>
    <row r="16145" spans="15:54" x14ac:dyDescent="0.4">
      <c r="O16145" s="4"/>
      <c r="P16145" s="4"/>
      <c r="V16145" s="4"/>
      <c r="W16145" s="4"/>
      <c r="AT16145" s="4"/>
      <c r="AU16145" s="4"/>
      <c r="BA16145" s="4"/>
      <c r="BB16145" s="4"/>
    </row>
    <row r="16146" spans="15:54" x14ac:dyDescent="0.4">
      <c r="O16146" s="4"/>
      <c r="P16146" s="4"/>
      <c r="V16146" s="4"/>
      <c r="W16146" s="4"/>
      <c r="AG16146" s="9"/>
      <c r="AT16146" s="4"/>
      <c r="AU16146" s="4"/>
      <c r="BA16146" s="4"/>
      <c r="BB16146" s="4"/>
    </row>
    <row r="16147" spans="15:54" x14ac:dyDescent="0.4">
      <c r="O16147" s="4"/>
      <c r="P16147" s="4"/>
      <c r="V16147" s="4"/>
      <c r="W16147" s="4"/>
      <c r="AG16147" s="9"/>
      <c r="AT16147" s="4"/>
      <c r="AU16147" s="4"/>
      <c r="BA16147" s="4"/>
      <c r="BB16147" s="4"/>
    </row>
    <row r="16148" spans="15:54" x14ac:dyDescent="0.4">
      <c r="O16148" s="4"/>
      <c r="P16148" s="4"/>
      <c r="V16148" s="4"/>
      <c r="W16148" s="4"/>
      <c r="AG16148" s="9"/>
      <c r="AT16148" s="4"/>
      <c r="AU16148" s="4"/>
      <c r="BA16148" s="4"/>
      <c r="BB16148" s="4"/>
    </row>
    <row r="16149" spans="15:54" x14ac:dyDescent="0.4">
      <c r="O16149" s="4"/>
      <c r="P16149" s="4"/>
      <c r="V16149" s="4"/>
      <c r="W16149" s="4"/>
      <c r="AG16149" s="9"/>
      <c r="AT16149" s="4"/>
      <c r="AU16149" s="4"/>
      <c r="BA16149" s="4"/>
      <c r="BB16149" s="4"/>
    </row>
    <row r="16150" spans="15:54" x14ac:dyDescent="0.4">
      <c r="O16150" s="4"/>
      <c r="P16150" s="4"/>
      <c r="V16150" s="4"/>
      <c r="W16150" s="4"/>
      <c r="AG16150" s="9"/>
      <c r="AT16150" s="4"/>
      <c r="AU16150" s="4"/>
      <c r="BA16150" s="4"/>
      <c r="BB16150" s="4"/>
    </row>
    <row r="16151" spans="15:54" x14ac:dyDescent="0.4">
      <c r="O16151" s="4"/>
      <c r="P16151" s="4"/>
      <c r="V16151" s="4"/>
      <c r="W16151" s="4"/>
      <c r="AG16151" s="9"/>
      <c r="AT16151" s="4"/>
      <c r="AU16151" s="4"/>
      <c r="BA16151" s="4"/>
      <c r="BB16151" s="4"/>
    </row>
    <row r="16152" spans="15:54" x14ac:dyDescent="0.4">
      <c r="O16152" s="4"/>
      <c r="P16152" s="4"/>
      <c r="V16152" s="4"/>
      <c r="W16152" s="4"/>
      <c r="AG16152" s="9"/>
      <c r="AT16152" s="4"/>
      <c r="AU16152" s="4"/>
      <c r="BA16152" s="4"/>
      <c r="BB16152" s="4"/>
    </row>
    <row r="16153" spans="15:54" x14ac:dyDescent="0.4">
      <c r="O16153" s="4"/>
      <c r="P16153" s="4"/>
      <c r="V16153" s="4"/>
      <c r="W16153" s="4"/>
      <c r="AG16153" s="9"/>
      <c r="AT16153" s="4"/>
      <c r="AU16153" s="4"/>
      <c r="BA16153" s="4"/>
      <c r="BB16153" s="4"/>
    </row>
    <row r="16154" spans="15:54" x14ac:dyDescent="0.4">
      <c r="O16154" s="4"/>
      <c r="P16154" s="4"/>
      <c r="V16154" s="4"/>
      <c r="W16154" s="4"/>
      <c r="AG16154" s="9"/>
      <c r="AT16154" s="4"/>
      <c r="AU16154" s="4"/>
      <c r="BA16154" s="4"/>
      <c r="BB16154" s="4"/>
    </row>
    <row r="16155" spans="15:54" x14ac:dyDescent="0.4">
      <c r="O16155" s="4"/>
      <c r="P16155" s="4"/>
      <c r="V16155" s="4"/>
      <c r="W16155" s="4"/>
      <c r="AG16155" s="9"/>
      <c r="AT16155" s="4"/>
      <c r="AU16155" s="4"/>
      <c r="BA16155" s="4"/>
      <c r="BB16155" s="4"/>
    </row>
    <row r="16156" spans="15:54" x14ac:dyDescent="0.4">
      <c r="O16156" s="4"/>
      <c r="P16156" s="4"/>
      <c r="V16156" s="4"/>
      <c r="W16156" s="4"/>
      <c r="AG16156" s="9"/>
      <c r="AT16156" s="4"/>
      <c r="AU16156" s="4"/>
      <c r="BA16156" s="4"/>
      <c r="BB16156" s="4"/>
    </row>
    <row r="16157" spans="15:54" x14ac:dyDescent="0.4">
      <c r="O16157" s="4"/>
      <c r="P16157" s="4"/>
      <c r="V16157" s="4"/>
      <c r="W16157" s="4"/>
      <c r="AG16157" s="9"/>
      <c r="AT16157" s="4"/>
      <c r="AU16157" s="4"/>
      <c r="BA16157" s="4"/>
      <c r="BB16157" s="4"/>
    </row>
    <row r="16158" spans="15:54" x14ac:dyDescent="0.4">
      <c r="O16158" s="4"/>
      <c r="P16158" s="4"/>
      <c r="V16158" s="4"/>
      <c r="W16158" s="4"/>
      <c r="AG16158" s="9"/>
      <c r="AT16158" s="4"/>
      <c r="AU16158" s="4"/>
      <c r="BA16158" s="4"/>
      <c r="BB16158" s="4"/>
    </row>
    <row r="16159" spans="15:54" x14ac:dyDescent="0.4">
      <c r="O16159" s="4"/>
      <c r="P16159" s="4"/>
      <c r="V16159" s="4"/>
      <c r="W16159" s="4"/>
      <c r="AG16159" s="9"/>
      <c r="AT16159" s="4"/>
      <c r="AU16159" s="4"/>
      <c r="BA16159" s="4"/>
      <c r="BB16159" s="4"/>
    </row>
    <row r="16160" spans="15:54" x14ac:dyDescent="0.4">
      <c r="O16160" s="4"/>
      <c r="P16160" s="4"/>
      <c r="V16160" s="4"/>
      <c r="W16160" s="4"/>
      <c r="AG16160" s="9"/>
      <c r="AT16160" s="4"/>
      <c r="AU16160" s="4"/>
      <c r="BA16160" s="4"/>
      <c r="BB16160" s="4"/>
    </row>
    <row r="16161" spans="15:54" x14ac:dyDescent="0.4">
      <c r="O16161" s="4"/>
      <c r="P16161" s="4"/>
      <c r="V16161" s="4"/>
      <c r="W16161" s="4"/>
      <c r="AG16161" s="9"/>
      <c r="AT16161" s="4"/>
      <c r="AU16161" s="4"/>
      <c r="BA16161" s="4"/>
      <c r="BB16161" s="4"/>
    </row>
    <row r="16162" spans="15:54" x14ac:dyDescent="0.4">
      <c r="O16162" s="4"/>
      <c r="P16162" s="4"/>
      <c r="V16162" s="4"/>
      <c r="W16162" s="4"/>
      <c r="AG16162" s="9"/>
      <c r="AT16162" s="4"/>
      <c r="AU16162" s="4"/>
      <c r="BA16162" s="4"/>
      <c r="BB16162" s="4"/>
    </row>
    <row r="16163" spans="15:54" x14ac:dyDescent="0.4">
      <c r="O16163" s="4"/>
      <c r="P16163" s="4"/>
      <c r="V16163" s="4"/>
      <c r="W16163" s="4"/>
      <c r="AG16163" s="9"/>
      <c r="AT16163" s="4"/>
      <c r="AU16163" s="4"/>
      <c r="BA16163" s="4"/>
      <c r="BB16163" s="4"/>
    </row>
    <row r="16164" spans="15:54" x14ac:dyDescent="0.4">
      <c r="O16164" s="4"/>
      <c r="P16164" s="4"/>
      <c r="V16164" s="4"/>
      <c r="W16164" s="4"/>
      <c r="AG16164" s="9"/>
      <c r="AT16164" s="4"/>
      <c r="AU16164" s="4"/>
      <c r="BA16164" s="4"/>
      <c r="BB16164" s="4"/>
    </row>
    <row r="16165" spans="15:54" x14ac:dyDescent="0.4">
      <c r="O16165" s="4"/>
      <c r="P16165" s="4"/>
      <c r="V16165" s="4"/>
      <c r="W16165" s="4"/>
      <c r="AT16165" s="4"/>
      <c r="AU16165" s="4"/>
      <c r="BA16165" s="4"/>
      <c r="BB16165" s="4"/>
    </row>
    <row r="16166" spans="15:54" x14ac:dyDescent="0.4">
      <c r="O16166" s="4"/>
      <c r="P16166" s="4"/>
      <c r="V16166" s="4"/>
      <c r="W16166" s="4"/>
      <c r="AG16166" s="9"/>
      <c r="AT16166" s="4"/>
      <c r="AU16166" s="4"/>
      <c r="BA16166" s="4"/>
      <c r="BB16166" s="4"/>
    </row>
    <row r="16167" spans="15:54" x14ac:dyDescent="0.4">
      <c r="O16167" s="4"/>
      <c r="P16167" s="4"/>
      <c r="V16167" s="4"/>
      <c r="W16167" s="4"/>
      <c r="AG16167" s="9"/>
      <c r="AT16167" s="4"/>
      <c r="AU16167" s="4"/>
      <c r="BA16167" s="4"/>
      <c r="BB16167" s="4"/>
    </row>
    <row r="16168" spans="15:54" x14ac:dyDescent="0.4">
      <c r="O16168" s="4"/>
      <c r="P16168" s="4"/>
      <c r="V16168" s="4"/>
      <c r="W16168" s="4"/>
      <c r="AG16168" s="9"/>
      <c r="AT16168" s="4"/>
      <c r="AU16168" s="4"/>
      <c r="BA16168" s="4"/>
      <c r="BB16168" s="4"/>
    </row>
    <row r="16169" spans="15:54" x14ac:dyDescent="0.4">
      <c r="O16169" s="4"/>
      <c r="P16169" s="4"/>
      <c r="V16169" s="4"/>
      <c r="W16169" s="4"/>
      <c r="AG16169" s="9"/>
      <c r="AT16169" s="4"/>
      <c r="AU16169" s="4"/>
      <c r="BA16169" s="4"/>
      <c r="BB16169" s="4"/>
    </row>
    <row r="16170" spans="15:54" x14ac:dyDescent="0.4">
      <c r="O16170" s="4"/>
      <c r="P16170" s="4"/>
      <c r="V16170" s="4"/>
      <c r="W16170" s="4"/>
      <c r="AG16170" s="9"/>
      <c r="AT16170" s="4"/>
      <c r="AU16170" s="4"/>
      <c r="BA16170" s="4"/>
      <c r="BB16170" s="4"/>
    </row>
    <row r="16171" spans="15:54" x14ac:dyDescent="0.4">
      <c r="O16171" s="4"/>
      <c r="P16171" s="4"/>
      <c r="V16171" s="4"/>
      <c r="W16171" s="4"/>
      <c r="AG16171" s="9"/>
      <c r="AT16171" s="4"/>
      <c r="AU16171" s="4"/>
      <c r="BA16171" s="4"/>
      <c r="BB16171" s="4"/>
    </row>
    <row r="16172" spans="15:54" x14ac:dyDescent="0.4">
      <c r="O16172" s="4"/>
      <c r="P16172" s="4"/>
      <c r="V16172" s="4"/>
      <c r="W16172" s="4"/>
      <c r="AG16172" s="9"/>
      <c r="AT16172" s="4"/>
      <c r="AU16172" s="4"/>
      <c r="BA16172" s="4"/>
      <c r="BB16172" s="4"/>
    </row>
    <row r="16173" spans="15:54" x14ac:dyDescent="0.4">
      <c r="O16173" s="4"/>
      <c r="P16173" s="4"/>
      <c r="V16173" s="4"/>
      <c r="W16173" s="4"/>
      <c r="AG16173" s="9"/>
      <c r="AT16173" s="4"/>
      <c r="AU16173" s="4"/>
      <c r="BA16173" s="4"/>
      <c r="BB16173" s="4"/>
    </row>
    <row r="16174" spans="15:54" x14ac:dyDescent="0.4">
      <c r="O16174" s="4"/>
      <c r="P16174" s="4"/>
      <c r="V16174" s="4"/>
      <c r="W16174" s="4"/>
      <c r="AG16174" s="9"/>
      <c r="AT16174" s="4"/>
      <c r="AU16174" s="4"/>
      <c r="BA16174" s="4"/>
      <c r="BB16174" s="4"/>
    </row>
    <row r="16175" spans="15:54" x14ac:dyDescent="0.4">
      <c r="O16175" s="4"/>
      <c r="P16175" s="4"/>
      <c r="V16175" s="4"/>
      <c r="W16175" s="4"/>
      <c r="AG16175" s="9"/>
      <c r="AT16175" s="4"/>
      <c r="AU16175" s="4"/>
      <c r="BA16175" s="4"/>
      <c r="BB16175" s="4"/>
    </row>
    <row r="16176" spans="15:54" x14ac:dyDescent="0.4">
      <c r="O16176" s="4"/>
      <c r="P16176" s="4"/>
      <c r="V16176" s="4"/>
      <c r="W16176" s="4"/>
      <c r="AG16176" s="9"/>
      <c r="AT16176" s="4"/>
      <c r="AU16176" s="4"/>
      <c r="BA16176" s="4"/>
      <c r="BB16176" s="4"/>
    </row>
    <row r="16177" spans="15:54" x14ac:dyDescent="0.4">
      <c r="O16177" s="4"/>
      <c r="P16177" s="4"/>
      <c r="V16177" s="4"/>
      <c r="W16177" s="4"/>
      <c r="AG16177" s="9"/>
      <c r="AT16177" s="4"/>
      <c r="AU16177" s="4"/>
      <c r="BA16177" s="4"/>
      <c r="BB16177" s="4"/>
    </row>
    <row r="16178" spans="15:54" x14ac:dyDescent="0.4">
      <c r="O16178" s="4"/>
      <c r="P16178" s="4"/>
      <c r="V16178" s="4"/>
      <c r="W16178" s="4"/>
      <c r="AG16178" s="9"/>
      <c r="AT16178" s="4"/>
      <c r="AU16178" s="4"/>
      <c r="BA16178" s="4"/>
      <c r="BB16178" s="4"/>
    </row>
    <row r="16179" spans="15:54" x14ac:dyDescent="0.4">
      <c r="O16179" s="4"/>
      <c r="P16179" s="4"/>
      <c r="V16179" s="4"/>
      <c r="W16179" s="4"/>
      <c r="AG16179" s="9"/>
      <c r="AT16179" s="4"/>
      <c r="AU16179" s="4"/>
      <c r="BA16179" s="4"/>
      <c r="BB16179" s="4"/>
    </row>
    <row r="16180" spans="15:54" x14ac:dyDescent="0.4">
      <c r="O16180" s="4"/>
      <c r="P16180" s="4"/>
      <c r="V16180" s="4"/>
      <c r="W16180" s="4"/>
      <c r="AG16180" s="9"/>
      <c r="AT16180" s="4"/>
      <c r="AU16180" s="4"/>
      <c r="BA16180" s="4"/>
      <c r="BB16180" s="4"/>
    </row>
    <row r="16181" spans="15:54" x14ac:dyDescent="0.4">
      <c r="O16181" s="4"/>
      <c r="P16181" s="4"/>
      <c r="V16181" s="4"/>
      <c r="W16181" s="4"/>
      <c r="AG16181" s="9"/>
      <c r="AT16181" s="4"/>
      <c r="AU16181" s="4"/>
      <c r="BA16181" s="4"/>
      <c r="BB16181" s="4"/>
    </row>
    <row r="16182" spans="15:54" x14ac:dyDescent="0.4">
      <c r="O16182" s="4"/>
      <c r="P16182" s="4"/>
      <c r="V16182" s="4"/>
      <c r="W16182" s="4"/>
      <c r="AG16182" s="9"/>
      <c r="AT16182" s="4"/>
      <c r="AU16182" s="4"/>
      <c r="BA16182" s="4"/>
      <c r="BB16182" s="4"/>
    </row>
    <row r="16183" spans="15:54" x14ac:dyDescent="0.4">
      <c r="O16183" s="4"/>
      <c r="P16183" s="4"/>
      <c r="V16183" s="4"/>
      <c r="W16183" s="4"/>
      <c r="AG16183" s="9"/>
      <c r="AT16183" s="4"/>
      <c r="AU16183" s="4"/>
      <c r="BA16183" s="4"/>
      <c r="BB16183" s="4"/>
    </row>
    <row r="16184" spans="15:54" x14ac:dyDescent="0.4">
      <c r="O16184" s="4"/>
      <c r="P16184" s="4"/>
      <c r="V16184" s="4"/>
      <c r="W16184" s="4"/>
      <c r="AG16184" s="9"/>
      <c r="AT16184" s="4"/>
      <c r="AU16184" s="4"/>
      <c r="BA16184" s="4"/>
      <c r="BB16184" s="4"/>
    </row>
    <row r="16185" spans="15:54" x14ac:dyDescent="0.4">
      <c r="O16185" s="4"/>
      <c r="P16185" s="4"/>
      <c r="V16185" s="4"/>
      <c r="W16185" s="4"/>
      <c r="AG16185" s="9"/>
      <c r="AT16185" s="4"/>
      <c r="AU16185" s="4"/>
      <c r="BA16185" s="4"/>
      <c r="BB16185" s="4"/>
    </row>
    <row r="16186" spans="15:54" x14ac:dyDescent="0.4">
      <c r="O16186" s="4"/>
      <c r="P16186" s="4"/>
      <c r="V16186" s="4"/>
      <c r="W16186" s="4"/>
      <c r="AG16186" s="9"/>
      <c r="AT16186" s="4"/>
      <c r="AU16186" s="4"/>
      <c r="BA16186" s="4"/>
      <c r="BB16186" s="4"/>
    </row>
    <row r="16187" spans="15:54" x14ac:dyDescent="0.4">
      <c r="O16187" s="4"/>
      <c r="P16187" s="4"/>
      <c r="V16187" s="4"/>
      <c r="W16187" s="4"/>
      <c r="AG16187" s="9"/>
      <c r="AT16187" s="4"/>
      <c r="AU16187" s="4"/>
      <c r="BA16187" s="4"/>
      <c r="BB16187" s="4"/>
    </row>
    <row r="16188" spans="15:54" x14ac:dyDescent="0.4">
      <c r="O16188" s="4"/>
      <c r="P16188" s="4"/>
      <c r="V16188" s="4"/>
      <c r="W16188" s="4"/>
      <c r="AG16188" s="9"/>
      <c r="AT16188" s="4"/>
      <c r="AU16188" s="4"/>
      <c r="BA16188" s="4"/>
      <c r="BB16188" s="4"/>
    </row>
    <row r="16189" spans="15:54" x14ac:dyDescent="0.4">
      <c r="O16189" s="4"/>
      <c r="P16189" s="4"/>
      <c r="V16189" s="4"/>
      <c r="W16189" s="4"/>
      <c r="AG16189" s="9"/>
      <c r="AT16189" s="4"/>
      <c r="AU16189" s="4"/>
      <c r="BA16189" s="4"/>
      <c r="BB16189" s="4"/>
    </row>
    <row r="16190" spans="15:54" x14ac:dyDescent="0.4">
      <c r="O16190" s="4"/>
      <c r="P16190" s="4"/>
      <c r="V16190" s="4"/>
      <c r="W16190" s="4"/>
      <c r="AG16190" s="9"/>
      <c r="AT16190" s="4"/>
      <c r="AU16190" s="4"/>
      <c r="BA16190" s="4"/>
      <c r="BB16190" s="4"/>
    </row>
    <row r="16191" spans="15:54" x14ac:dyDescent="0.4">
      <c r="O16191" s="4"/>
      <c r="P16191" s="4"/>
      <c r="V16191" s="4"/>
      <c r="W16191" s="4"/>
      <c r="AG16191" s="9"/>
      <c r="AT16191" s="4"/>
      <c r="AU16191" s="4"/>
      <c r="BA16191" s="4"/>
      <c r="BB16191" s="4"/>
    </row>
    <row r="16192" spans="15:54" x14ac:dyDescent="0.4">
      <c r="O16192" s="4"/>
      <c r="P16192" s="4"/>
      <c r="V16192" s="4"/>
      <c r="W16192" s="4"/>
      <c r="AG16192" s="9"/>
      <c r="AT16192" s="4"/>
      <c r="AU16192" s="4"/>
      <c r="BA16192" s="4"/>
      <c r="BB16192" s="4"/>
    </row>
    <row r="16193" spans="15:54" x14ac:dyDescent="0.4">
      <c r="O16193" s="4"/>
      <c r="P16193" s="4"/>
      <c r="V16193" s="4"/>
      <c r="W16193" s="4"/>
      <c r="AG16193" s="9"/>
      <c r="AT16193" s="4"/>
      <c r="AU16193" s="4"/>
      <c r="BA16193" s="4"/>
      <c r="BB16193" s="4"/>
    </row>
    <row r="16194" spans="15:54" x14ac:dyDescent="0.4">
      <c r="O16194" s="4"/>
      <c r="P16194" s="4"/>
      <c r="V16194" s="4"/>
      <c r="W16194" s="4"/>
      <c r="AG16194" s="9"/>
      <c r="AT16194" s="4"/>
      <c r="AU16194" s="4"/>
      <c r="BA16194" s="4"/>
      <c r="BB16194" s="4"/>
    </row>
    <row r="16195" spans="15:54" x14ac:dyDescent="0.4">
      <c r="O16195" s="4"/>
      <c r="P16195" s="4"/>
      <c r="V16195" s="4"/>
      <c r="W16195" s="4"/>
      <c r="AG16195" s="9"/>
      <c r="AT16195" s="4"/>
      <c r="AU16195" s="4"/>
      <c r="BA16195" s="4"/>
      <c r="BB16195" s="4"/>
    </row>
    <row r="16196" spans="15:54" x14ac:dyDescent="0.4">
      <c r="O16196" s="4"/>
      <c r="P16196" s="4"/>
      <c r="V16196" s="4"/>
      <c r="W16196" s="4"/>
      <c r="AG16196" s="9"/>
      <c r="AT16196" s="4"/>
      <c r="AU16196" s="4"/>
      <c r="BA16196" s="4"/>
      <c r="BB16196" s="4"/>
    </row>
    <row r="16197" spans="15:54" x14ac:dyDescent="0.4">
      <c r="O16197" s="4"/>
      <c r="P16197" s="4"/>
      <c r="V16197" s="4"/>
      <c r="W16197" s="4"/>
      <c r="AG16197" s="9"/>
      <c r="AT16197" s="4"/>
      <c r="AU16197" s="4"/>
      <c r="BA16197" s="4"/>
      <c r="BB16197" s="4"/>
    </row>
    <row r="16198" spans="15:54" x14ac:dyDescent="0.4">
      <c r="O16198" s="4"/>
      <c r="P16198" s="4"/>
      <c r="V16198" s="4"/>
      <c r="W16198" s="4"/>
      <c r="AG16198" s="9"/>
      <c r="AT16198" s="4"/>
      <c r="AU16198" s="4"/>
      <c r="BA16198" s="4"/>
      <c r="BB16198" s="4"/>
    </row>
    <row r="16199" spans="15:54" x14ac:dyDescent="0.4">
      <c r="O16199" s="4"/>
      <c r="P16199" s="4"/>
      <c r="V16199" s="4"/>
      <c r="W16199" s="4"/>
      <c r="AG16199" s="9"/>
      <c r="AT16199" s="4"/>
      <c r="AU16199" s="4"/>
      <c r="BA16199" s="4"/>
      <c r="BB16199" s="4"/>
    </row>
    <row r="16200" spans="15:54" x14ac:dyDescent="0.4">
      <c r="O16200" s="4"/>
      <c r="P16200" s="4"/>
      <c r="V16200" s="4"/>
      <c r="W16200" s="4"/>
      <c r="AG16200" s="9"/>
      <c r="AT16200" s="4"/>
      <c r="AU16200" s="4"/>
      <c r="BA16200" s="4"/>
      <c r="BB16200" s="4"/>
    </row>
    <row r="16201" spans="15:54" x14ac:dyDescent="0.4">
      <c r="O16201" s="4"/>
      <c r="P16201" s="4"/>
      <c r="V16201" s="4"/>
      <c r="W16201" s="4"/>
      <c r="AG16201" s="9"/>
      <c r="AT16201" s="4"/>
      <c r="AU16201" s="4"/>
      <c r="BA16201" s="4"/>
      <c r="BB16201" s="4"/>
    </row>
    <row r="16202" spans="15:54" x14ac:dyDescent="0.4">
      <c r="O16202" s="4"/>
      <c r="P16202" s="4"/>
      <c r="V16202" s="4"/>
      <c r="W16202" s="4"/>
      <c r="AG16202" s="9"/>
      <c r="AT16202" s="4"/>
      <c r="AU16202" s="4"/>
      <c r="BA16202" s="4"/>
      <c r="BB16202" s="4"/>
    </row>
    <row r="16203" spans="15:54" x14ac:dyDescent="0.4">
      <c r="O16203" s="4"/>
      <c r="P16203" s="4"/>
      <c r="V16203" s="4"/>
      <c r="W16203" s="4"/>
      <c r="AG16203" s="9"/>
      <c r="AT16203" s="4"/>
      <c r="AU16203" s="4"/>
      <c r="BA16203" s="4"/>
      <c r="BB16203" s="4"/>
    </row>
    <row r="16204" spans="15:54" x14ac:dyDescent="0.4">
      <c r="O16204" s="4"/>
      <c r="P16204" s="4"/>
      <c r="V16204" s="4"/>
      <c r="W16204" s="4"/>
      <c r="AG16204" s="9"/>
      <c r="AT16204" s="4"/>
      <c r="AU16204" s="4"/>
      <c r="BA16204" s="4"/>
      <c r="BB16204" s="4"/>
    </row>
    <row r="16205" spans="15:54" x14ac:dyDescent="0.4">
      <c r="O16205" s="4"/>
      <c r="P16205" s="4"/>
      <c r="V16205" s="4"/>
      <c r="W16205" s="4"/>
      <c r="AG16205" s="9"/>
      <c r="AT16205" s="4"/>
      <c r="AU16205" s="4"/>
      <c r="BA16205" s="4"/>
      <c r="BB16205" s="4"/>
    </row>
    <row r="16206" spans="15:54" x14ac:dyDescent="0.4">
      <c r="O16206" s="4"/>
      <c r="P16206" s="4"/>
      <c r="V16206" s="4"/>
      <c r="W16206" s="4"/>
      <c r="AG16206" s="9"/>
      <c r="AT16206" s="4"/>
      <c r="AU16206" s="4"/>
      <c r="BA16206" s="4"/>
      <c r="BB16206" s="4"/>
    </row>
    <row r="16207" spans="15:54" x14ac:dyDescent="0.4">
      <c r="O16207" s="4"/>
      <c r="P16207" s="4"/>
      <c r="V16207" s="4"/>
      <c r="W16207" s="4"/>
      <c r="AG16207" s="9"/>
      <c r="AT16207" s="4"/>
      <c r="AU16207" s="4"/>
      <c r="BA16207" s="4"/>
      <c r="BB16207" s="4"/>
    </row>
    <row r="16208" spans="15:54" x14ac:dyDescent="0.4">
      <c r="O16208" s="4"/>
      <c r="P16208" s="4"/>
      <c r="V16208" s="4"/>
      <c r="W16208" s="4"/>
      <c r="AG16208" s="9"/>
      <c r="AT16208" s="4"/>
      <c r="AU16208" s="4"/>
      <c r="BA16208" s="4"/>
      <c r="BB16208" s="4"/>
    </row>
    <row r="16209" spans="15:54" x14ac:dyDescent="0.4">
      <c r="O16209" s="4"/>
      <c r="P16209" s="4"/>
      <c r="V16209" s="4"/>
      <c r="W16209" s="4"/>
      <c r="AG16209" s="9"/>
      <c r="AT16209" s="4"/>
      <c r="AU16209" s="4"/>
      <c r="BA16209" s="4"/>
      <c r="BB16209" s="4"/>
    </row>
    <row r="16210" spans="15:54" x14ac:dyDescent="0.4">
      <c r="O16210" s="4"/>
      <c r="P16210" s="4"/>
      <c r="V16210" s="4"/>
      <c r="W16210" s="4"/>
      <c r="AG16210" s="9"/>
      <c r="AT16210" s="4"/>
      <c r="AU16210" s="4"/>
      <c r="BA16210" s="4"/>
      <c r="BB16210" s="4"/>
    </row>
    <row r="16211" spans="15:54" x14ac:dyDescent="0.4">
      <c r="O16211" s="4"/>
      <c r="P16211" s="4"/>
      <c r="V16211" s="4"/>
      <c r="W16211" s="4"/>
      <c r="AG16211" s="9"/>
      <c r="AT16211" s="4"/>
      <c r="AU16211" s="4"/>
      <c r="BA16211" s="4"/>
      <c r="BB16211" s="4"/>
    </row>
    <row r="16212" spans="15:54" x14ac:dyDescent="0.4">
      <c r="O16212" s="4"/>
      <c r="P16212" s="4"/>
      <c r="V16212" s="4"/>
      <c r="W16212" s="4"/>
      <c r="AG16212" s="9"/>
      <c r="AT16212" s="4"/>
      <c r="AU16212" s="4"/>
      <c r="BA16212" s="4"/>
      <c r="BB16212" s="4"/>
    </row>
    <row r="16213" spans="15:54" x14ac:dyDescent="0.4">
      <c r="O16213" s="4"/>
      <c r="P16213" s="4"/>
      <c r="V16213" s="4"/>
      <c r="W16213" s="4"/>
      <c r="AG16213" s="9"/>
      <c r="AT16213" s="4"/>
      <c r="AU16213" s="4"/>
      <c r="BA16213" s="4"/>
      <c r="BB16213" s="4"/>
    </row>
    <row r="16214" spans="15:54" x14ac:dyDescent="0.4">
      <c r="O16214" s="4"/>
      <c r="P16214" s="4"/>
      <c r="V16214" s="4"/>
      <c r="W16214" s="4"/>
      <c r="AG16214" s="9"/>
      <c r="AT16214" s="4"/>
      <c r="AU16214" s="4"/>
      <c r="BA16214" s="4"/>
      <c r="BB16214" s="4"/>
    </row>
    <row r="16215" spans="15:54" x14ac:dyDescent="0.4">
      <c r="O16215" s="4"/>
      <c r="P16215" s="4"/>
      <c r="V16215" s="4"/>
      <c r="W16215" s="4"/>
      <c r="AG16215" s="9"/>
      <c r="AT16215" s="4"/>
      <c r="AU16215" s="4"/>
      <c r="BA16215" s="4"/>
      <c r="BB16215" s="4"/>
    </row>
    <row r="16216" spans="15:54" x14ac:dyDescent="0.4">
      <c r="O16216" s="4"/>
      <c r="P16216" s="4"/>
      <c r="V16216" s="4"/>
      <c r="W16216" s="4"/>
      <c r="AG16216" s="9"/>
      <c r="AT16216" s="4"/>
      <c r="AU16216" s="4"/>
      <c r="BA16216" s="4"/>
      <c r="BB16216" s="4"/>
    </row>
    <row r="16217" spans="15:54" x14ac:dyDescent="0.4">
      <c r="O16217" s="4"/>
      <c r="P16217" s="4"/>
      <c r="V16217" s="4"/>
      <c r="W16217" s="4"/>
      <c r="AG16217" s="9"/>
      <c r="AT16217" s="4"/>
      <c r="AU16217" s="4"/>
      <c r="BA16217" s="4"/>
      <c r="BB16217" s="4"/>
    </row>
    <row r="16218" spans="15:54" x14ac:dyDescent="0.4">
      <c r="O16218" s="4"/>
      <c r="P16218" s="4"/>
      <c r="V16218" s="4"/>
      <c r="W16218" s="4"/>
      <c r="AG16218" s="9"/>
      <c r="AT16218" s="4"/>
      <c r="AU16218" s="4"/>
      <c r="BA16218" s="4"/>
      <c r="BB16218" s="4"/>
    </row>
    <row r="16219" spans="15:54" x14ac:dyDescent="0.4">
      <c r="O16219" s="4"/>
      <c r="P16219" s="4"/>
      <c r="V16219" s="4"/>
      <c r="W16219" s="4"/>
      <c r="AG16219" s="9"/>
      <c r="AT16219" s="4"/>
      <c r="AU16219" s="4"/>
      <c r="BA16219" s="4"/>
      <c r="BB16219" s="4"/>
    </row>
    <row r="16220" spans="15:54" x14ac:dyDescent="0.4">
      <c r="O16220" s="4"/>
      <c r="P16220" s="4"/>
      <c r="V16220" s="4"/>
      <c r="W16220" s="4"/>
      <c r="AG16220" s="9"/>
      <c r="AT16220" s="4"/>
      <c r="AU16220" s="4"/>
      <c r="BA16220" s="4"/>
      <c r="BB16220" s="4"/>
    </row>
    <row r="16221" spans="15:54" x14ac:dyDescent="0.4">
      <c r="O16221" s="4"/>
      <c r="P16221" s="4"/>
      <c r="V16221" s="4"/>
      <c r="W16221" s="4"/>
      <c r="AG16221" s="9"/>
      <c r="AT16221" s="4"/>
      <c r="AU16221" s="4"/>
      <c r="BA16221" s="4"/>
      <c r="BB16221" s="4"/>
    </row>
    <row r="16222" spans="15:54" x14ac:dyDescent="0.4">
      <c r="O16222" s="4"/>
      <c r="P16222" s="4"/>
      <c r="V16222" s="4"/>
      <c r="W16222" s="4"/>
      <c r="AG16222" s="9"/>
      <c r="AT16222" s="4"/>
      <c r="AU16222" s="4"/>
      <c r="BA16222" s="4"/>
      <c r="BB16222" s="4"/>
    </row>
    <row r="16223" spans="15:54" x14ac:dyDescent="0.4">
      <c r="O16223" s="4"/>
      <c r="P16223" s="4"/>
      <c r="V16223" s="4"/>
      <c r="W16223" s="4"/>
      <c r="AG16223" s="9"/>
      <c r="AT16223" s="4"/>
      <c r="AU16223" s="4"/>
      <c r="BA16223" s="4"/>
      <c r="BB16223" s="4"/>
    </row>
    <row r="16224" spans="15:54" x14ac:dyDescent="0.4">
      <c r="O16224" s="4"/>
      <c r="P16224" s="4"/>
      <c r="V16224" s="4"/>
      <c r="W16224" s="4"/>
      <c r="AG16224" s="9"/>
      <c r="AT16224" s="4"/>
      <c r="AU16224" s="4"/>
      <c r="BA16224" s="4"/>
      <c r="BB16224" s="4"/>
    </row>
    <row r="16225" spans="15:54" x14ac:dyDescent="0.4">
      <c r="O16225" s="4"/>
      <c r="P16225" s="4"/>
      <c r="V16225" s="4"/>
      <c r="W16225" s="4"/>
      <c r="AG16225" s="9"/>
      <c r="AT16225" s="4"/>
      <c r="AU16225" s="4"/>
      <c r="BA16225" s="4"/>
      <c r="BB16225" s="4"/>
    </row>
    <row r="16226" spans="15:54" x14ac:dyDescent="0.4">
      <c r="O16226" s="4"/>
      <c r="P16226" s="4"/>
      <c r="V16226" s="4"/>
      <c r="W16226" s="4"/>
      <c r="AT16226" s="4"/>
      <c r="AU16226" s="4"/>
      <c r="BA16226" s="4"/>
      <c r="BB16226" s="4"/>
    </row>
    <row r="16227" spans="15:54" x14ac:dyDescent="0.4">
      <c r="O16227" s="4"/>
      <c r="P16227" s="4"/>
      <c r="V16227" s="4"/>
      <c r="W16227" s="4"/>
      <c r="AG16227" s="9"/>
      <c r="AT16227" s="4"/>
      <c r="AU16227" s="4"/>
      <c r="BA16227" s="4"/>
      <c r="BB16227" s="4"/>
    </row>
    <row r="16228" spans="15:54" x14ac:dyDescent="0.4">
      <c r="O16228" s="4"/>
      <c r="P16228" s="4"/>
      <c r="V16228" s="4"/>
      <c r="W16228" s="4"/>
      <c r="AG16228" s="9"/>
      <c r="AT16228" s="4"/>
      <c r="AU16228" s="4"/>
      <c r="BA16228" s="4"/>
      <c r="BB16228" s="4"/>
    </row>
    <row r="16229" spans="15:54" x14ac:dyDescent="0.4">
      <c r="O16229" s="4"/>
      <c r="P16229" s="4"/>
      <c r="V16229" s="4"/>
      <c r="W16229" s="4"/>
      <c r="AG16229" s="9"/>
      <c r="AT16229" s="4"/>
      <c r="AU16229" s="4"/>
      <c r="BA16229" s="4"/>
      <c r="BB16229" s="4"/>
    </row>
    <row r="16230" spans="15:54" x14ac:dyDescent="0.4">
      <c r="O16230" s="4"/>
      <c r="P16230" s="4"/>
      <c r="V16230" s="4"/>
      <c r="W16230" s="4"/>
      <c r="AG16230" s="9"/>
      <c r="AT16230" s="4"/>
      <c r="AU16230" s="4"/>
      <c r="BA16230" s="4"/>
      <c r="BB16230" s="4"/>
    </row>
    <row r="16231" spans="15:54" x14ac:dyDescent="0.4">
      <c r="O16231" s="4"/>
      <c r="P16231" s="4"/>
      <c r="V16231" s="4"/>
      <c r="W16231" s="4"/>
      <c r="AG16231" s="9"/>
      <c r="AT16231" s="4"/>
      <c r="AU16231" s="4"/>
      <c r="BA16231" s="4"/>
      <c r="BB16231" s="4"/>
    </row>
    <row r="16232" spans="15:54" x14ac:dyDescent="0.4">
      <c r="O16232" s="4"/>
      <c r="P16232" s="4"/>
      <c r="V16232" s="4"/>
      <c r="W16232" s="4"/>
      <c r="AG16232" s="9"/>
      <c r="AT16232" s="4"/>
      <c r="AU16232" s="4"/>
      <c r="BA16232" s="4"/>
      <c r="BB16232" s="4"/>
    </row>
    <row r="16233" spans="15:54" x14ac:dyDescent="0.4">
      <c r="O16233" s="4"/>
      <c r="P16233" s="4"/>
      <c r="V16233" s="4"/>
      <c r="W16233" s="4"/>
      <c r="AG16233" s="9"/>
      <c r="AT16233" s="4"/>
      <c r="AU16233" s="4"/>
      <c r="BA16233" s="4"/>
      <c r="BB16233" s="4"/>
    </row>
    <row r="16234" spans="15:54" x14ac:dyDescent="0.4">
      <c r="O16234" s="4"/>
      <c r="P16234" s="4"/>
      <c r="V16234" s="4"/>
      <c r="W16234" s="4"/>
      <c r="AG16234" s="9"/>
      <c r="AT16234" s="4"/>
      <c r="AU16234" s="4"/>
      <c r="BA16234" s="4"/>
      <c r="BB16234" s="4"/>
    </row>
    <row r="16235" spans="15:54" x14ac:dyDescent="0.4">
      <c r="O16235" s="4"/>
      <c r="P16235" s="4"/>
      <c r="V16235" s="4"/>
      <c r="W16235" s="4"/>
      <c r="AG16235" s="9"/>
      <c r="AT16235" s="4"/>
      <c r="AU16235" s="4"/>
      <c r="BA16235" s="4"/>
      <c r="BB16235" s="4"/>
    </row>
    <row r="16236" spans="15:54" x14ac:dyDescent="0.4">
      <c r="O16236" s="4"/>
      <c r="P16236" s="4"/>
      <c r="V16236" s="4"/>
      <c r="W16236" s="4"/>
      <c r="AG16236" s="9"/>
      <c r="AT16236" s="4"/>
      <c r="AU16236" s="4"/>
      <c r="BA16236" s="4"/>
      <c r="BB16236" s="4"/>
    </row>
    <row r="16237" spans="15:54" x14ac:dyDescent="0.4">
      <c r="O16237" s="4"/>
      <c r="P16237" s="4"/>
      <c r="V16237" s="4"/>
      <c r="W16237" s="4"/>
      <c r="AG16237" s="9"/>
      <c r="AT16237" s="4"/>
      <c r="AU16237" s="4"/>
      <c r="BA16237" s="4"/>
      <c r="BB16237" s="4"/>
    </row>
    <row r="16238" spans="15:54" x14ac:dyDescent="0.4">
      <c r="O16238" s="4"/>
      <c r="P16238" s="4"/>
      <c r="V16238" s="4"/>
      <c r="W16238" s="4"/>
      <c r="AG16238" s="9"/>
      <c r="AT16238" s="4"/>
      <c r="AU16238" s="4"/>
      <c r="BA16238" s="4"/>
      <c r="BB16238" s="4"/>
    </row>
    <row r="16239" spans="15:54" x14ac:dyDescent="0.4">
      <c r="O16239" s="4"/>
      <c r="P16239" s="4"/>
      <c r="V16239" s="4"/>
      <c r="W16239" s="4"/>
      <c r="AG16239" s="9"/>
      <c r="AT16239" s="4"/>
      <c r="AU16239" s="4"/>
      <c r="BA16239" s="4"/>
      <c r="BB16239" s="4"/>
    </row>
    <row r="16240" spans="15:54" x14ac:dyDescent="0.4">
      <c r="O16240" s="4"/>
      <c r="P16240" s="4"/>
      <c r="V16240" s="4"/>
      <c r="W16240" s="4"/>
      <c r="AG16240" s="9"/>
      <c r="AT16240" s="4"/>
      <c r="AU16240" s="4"/>
      <c r="BA16240" s="4"/>
      <c r="BB16240" s="4"/>
    </row>
    <row r="16241" spans="15:54" x14ac:dyDescent="0.4">
      <c r="O16241" s="4"/>
      <c r="P16241" s="4"/>
      <c r="V16241" s="4"/>
      <c r="W16241" s="4"/>
      <c r="AG16241" s="9"/>
      <c r="AT16241" s="4"/>
      <c r="AU16241" s="4"/>
      <c r="BA16241" s="4"/>
      <c r="BB16241" s="4"/>
    </row>
    <row r="16242" spans="15:54" x14ac:dyDescent="0.4">
      <c r="O16242" s="4"/>
      <c r="P16242" s="4"/>
      <c r="V16242" s="4"/>
      <c r="W16242" s="4"/>
      <c r="AG16242" s="9"/>
      <c r="AT16242" s="4"/>
      <c r="AU16242" s="4"/>
      <c r="BA16242" s="4"/>
      <c r="BB16242" s="4"/>
    </row>
    <row r="16243" spans="15:54" x14ac:dyDescent="0.4">
      <c r="O16243" s="4"/>
      <c r="P16243" s="4"/>
      <c r="V16243" s="4"/>
      <c r="W16243" s="4"/>
      <c r="AG16243" s="9"/>
      <c r="AT16243" s="4"/>
      <c r="AU16243" s="4"/>
      <c r="BA16243" s="4"/>
      <c r="BB16243" s="4"/>
    </row>
    <row r="16244" spans="15:54" x14ac:dyDescent="0.4">
      <c r="O16244" s="4"/>
      <c r="P16244" s="4"/>
      <c r="V16244" s="4"/>
      <c r="W16244" s="4"/>
      <c r="AG16244" s="9"/>
      <c r="AT16244" s="4"/>
      <c r="AU16244" s="4"/>
      <c r="BA16244" s="4"/>
      <c r="BB16244" s="4"/>
    </row>
    <row r="16245" spans="15:54" x14ac:dyDescent="0.4">
      <c r="O16245" s="4"/>
      <c r="P16245" s="4"/>
      <c r="V16245" s="4"/>
      <c r="W16245" s="4"/>
      <c r="AG16245" s="9"/>
      <c r="AT16245" s="4"/>
      <c r="AU16245" s="4"/>
      <c r="BA16245" s="4"/>
      <c r="BB16245" s="4"/>
    </row>
    <row r="16246" spans="15:54" x14ac:dyDescent="0.4">
      <c r="O16246" s="4"/>
      <c r="P16246" s="4"/>
      <c r="V16246" s="4"/>
      <c r="W16246" s="4"/>
      <c r="AT16246" s="4"/>
      <c r="AU16246" s="4"/>
      <c r="BA16246" s="4"/>
      <c r="BB16246" s="4"/>
    </row>
    <row r="16247" spans="15:54" x14ac:dyDescent="0.4">
      <c r="O16247" s="4"/>
      <c r="P16247" s="4"/>
      <c r="V16247" s="4"/>
      <c r="W16247" s="4"/>
      <c r="AG16247" s="9"/>
      <c r="AT16247" s="4"/>
      <c r="AU16247" s="4"/>
      <c r="BA16247" s="4"/>
      <c r="BB16247" s="4"/>
    </row>
    <row r="16248" spans="15:54" x14ac:dyDescent="0.4">
      <c r="O16248" s="4"/>
      <c r="P16248" s="4"/>
      <c r="V16248" s="4"/>
      <c r="W16248" s="4"/>
      <c r="AG16248" s="9"/>
      <c r="AT16248" s="4"/>
      <c r="AU16248" s="4"/>
      <c r="BA16248" s="4"/>
      <c r="BB16248" s="4"/>
    </row>
    <row r="16249" spans="15:54" x14ac:dyDescent="0.4">
      <c r="O16249" s="4"/>
      <c r="P16249" s="4"/>
      <c r="V16249" s="4"/>
      <c r="W16249" s="4"/>
      <c r="AG16249" s="9"/>
      <c r="AT16249" s="4"/>
      <c r="AU16249" s="4"/>
      <c r="BA16249" s="4"/>
      <c r="BB16249" s="4"/>
    </row>
    <row r="16250" spans="15:54" x14ac:dyDescent="0.4">
      <c r="O16250" s="4"/>
      <c r="P16250" s="4"/>
      <c r="V16250" s="4"/>
      <c r="W16250" s="4"/>
      <c r="AG16250" s="9"/>
      <c r="AT16250" s="4"/>
      <c r="AU16250" s="4"/>
      <c r="BA16250" s="4"/>
      <c r="BB16250" s="4"/>
    </row>
    <row r="16251" spans="15:54" x14ac:dyDescent="0.4">
      <c r="O16251" s="4"/>
      <c r="P16251" s="4"/>
      <c r="V16251" s="4"/>
      <c r="W16251" s="4"/>
      <c r="AG16251" s="9"/>
      <c r="AT16251" s="4"/>
      <c r="AU16251" s="4"/>
      <c r="BA16251" s="4"/>
      <c r="BB16251" s="4"/>
    </row>
    <row r="16252" spans="15:54" x14ac:dyDescent="0.4">
      <c r="O16252" s="4"/>
      <c r="P16252" s="4"/>
      <c r="V16252" s="4"/>
      <c r="W16252" s="4"/>
      <c r="AG16252" s="9"/>
      <c r="AT16252" s="4"/>
      <c r="AU16252" s="4"/>
      <c r="BA16252" s="4"/>
      <c r="BB16252" s="4"/>
    </row>
    <row r="16253" spans="15:54" x14ac:dyDescent="0.4">
      <c r="O16253" s="4"/>
      <c r="P16253" s="4"/>
      <c r="V16253" s="4"/>
      <c r="W16253" s="4"/>
      <c r="AG16253" s="9"/>
      <c r="AT16253" s="4"/>
      <c r="AU16253" s="4"/>
      <c r="BA16253" s="4"/>
      <c r="BB16253" s="4"/>
    </row>
    <row r="16254" spans="15:54" x14ac:dyDescent="0.4">
      <c r="O16254" s="4"/>
      <c r="P16254" s="4"/>
      <c r="V16254" s="4"/>
      <c r="W16254" s="4"/>
      <c r="AG16254" s="9"/>
      <c r="AT16254" s="4"/>
      <c r="AU16254" s="4"/>
      <c r="BA16254" s="4"/>
      <c r="BB16254" s="4"/>
    </row>
    <row r="16255" spans="15:54" x14ac:dyDescent="0.4">
      <c r="O16255" s="4"/>
      <c r="P16255" s="4"/>
      <c r="V16255" s="4"/>
      <c r="W16255" s="4"/>
      <c r="AG16255" s="9"/>
      <c r="AT16255" s="4"/>
      <c r="AU16255" s="4"/>
      <c r="BA16255" s="4"/>
      <c r="BB16255" s="4"/>
    </row>
    <row r="16256" spans="15:54" x14ac:dyDescent="0.4">
      <c r="O16256" s="4"/>
      <c r="P16256" s="4"/>
      <c r="V16256" s="4"/>
      <c r="W16256" s="4"/>
      <c r="AG16256" s="9"/>
      <c r="AT16256" s="4"/>
      <c r="AU16256" s="4"/>
      <c r="BA16256" s="4"/>
      <c r="BB16256" s="4"/>
    </row>
    <row r="16257" spans="15:54" x14ac:dyDescent="0.4">
      <c r="O16257" s="4"/>
      <c r="P16257" s="4"/>
      <c r="V16257" s="4"/>
      <c r="W16257" s="4"/>
      <c r="AG16257" s="9"/>
      <c r="AT16257" s="4"/>
      <c r="AU16257" s="4"/>
      <c r="BA16257" s="4"/>
      <c r="BB16257" s="4"/>
    </row>
    <row r="16258" spans="15:54" x14ac:dyDescent="0.4">
      <c r="O16258" s="4"/>
      <c r="P16258" s="4"/>
      <c r="V16258" s="4"/>
      <c r="W16258" s="4"/>
      <c r="AG16258" s="9"/>
      <c r="AT16258" s="4"/>
      <c r="AU16258" s="4"/>
      <c r="BA16258" s="4"/>
      <c r="BB16258" s="4"/>
    </row>
    <row r="16259" spans="15:54" x14ac:dyDescent="0.4">
      <c r="O16259" s="4"/>
      <c r="P16259" s="4"/>
      <c r="V16259" s="4"/>
      <c r="W16259" s="4"/>
      <c r="AG16259" s="9"/>
      <c r="AT16259" s="4"/>
      <c r="AU16259" s="4"/>
      <c r="BA16259" s="4"/>
      <c r="BB16259" s="4"/>
    </row>
    <row r="16260" spans="15:54" x14ac:dyDescent="0.4">
      <c r="O16260" s="4"/>
      <c r="P16260" s="4"/>
      <c r="V16260" s="4"/>
      <c r="W16260" s="4"/>
      <c r="AG16260" s="9"/>
      <c r="AT16260" s="4"/>
      <c r="AU16260" s="4"/>
      <c r="BA16260" s="4"/>
      <c r="BB16260" s="4"/>
    </row>
    <row r="16261" spans="15:54" x14ac:dyDescent="0.4">
      <c r="O16261" s="4"/>
      <c r="P16261" s="4"/>
      <c r="V16261" s="4"/>
      <c r="W16261" s="4"/>
      <c r="AG16261" s="9"/>
      <c r="AT16261" s="4"/>
      <c r="AU16261" s="4"/>
      <c r="BA16261" s="4"/>
      <c r="BB16261" s="4"/>
    </row>
    <row r="16262" spans="15:54" x14ac:dyDescent="0.4">
      <c r="O16262" s="4"/>
      <c r="P16262" s="4"/>
      <c r="V16262" s="4"/>
      <c r="W16262" s="4"/>
      <c r="AG16262" s="9"/>
      <c r="AT16262" s="4"/>
      <c r="AU16262" s="4"/>
      <c r="BA16262" s="4"/>
      <c r="BB16262" s="4"/>
    </row>
    <row r="16263" spans="15:54" x14ac:dyDescent="0.4">
      <c r="O16263" s="4"/>
      <c r="P16263" s="4"/>
      <c r="V16263" s="4"/>
      <c r="W16263" s="4"/>
      <c r="AG16263" s="9"/>
      <c r="AT16263" s="4"/>
      <c r="AU16263" s="4"/>
      <c r="BA16263" s="4"/>
      <c r="BB16263" s="4"/>
    </row>
    <row r="16264" spans="15:54" x14ac:dyDescent="0.4">
      <c r="O16264" s="4"/>
      <c r="P16264" s="4"/>
      <c r="V16264" s="4"/>
      <c r="W16264" s="4"/>
      <c r="AG16264" s="9"/>
      <c r="AT16264" s="4"/>
      <c r="AU16264" s="4"/>
      <c r="BA16264" s="4"/>
      <c r="BB16264" s="4"/>
    </row>
    <row r="16265" spans="15:54" x14ac:dyDescent="0.4">
      <c r="O16265" s="4"/>
      <c r="P16265" s="4"/>
      <c r="V16265" s="4"/>
      <c r="W16265" s="4"/>
      <c r="AG16265" s="9"/>
      <c r="AT16265" s="4"/>
      <c r="AU16265" s="4"/>
      <c r="BA16265" s="4"/>
      <c r="BB16265" s="4"/>
    </row>
    <row r="16266" spans="15:54" x14ac:dyDescent="0.4">
      <c r="O16266" s="4"/>
      <c r="P16266" s="4"/>
      <c r="V16266" s="4"/>
      <c r="W16266" s="4"/>
      <c r="AG16266" s="9"/>
      <c r="AT16266" s="4"/>
      <c r="AU16266" s="4"/>
      <c r="BA16266" s="4"/>
      <c r="BB16266" s="4"/>
    </row>
    <row r="16267" spans="15:54" x14ac:dyDescent="0.4">
      <c r="O16267" s="4"/>
      <c r="P16267" s="4"/>
      <c r="V16267" s="4"/>
      <c r="W16267" s="4"/>
      <c r="AG16267" s="9"/>
      <c r="AT16267" s="4"/>
      <c r="AU16267" s="4"/>
      <c r="BA16267" s="4"/>
      <c r="BB16267" s="4"/>
    </row>
    <row r="16268" spans="15:54" x14ac:dyDescent="0.4">
      <c r="O16268" s="4"/>
      <c r="P16268" s="4"/>
      <c r="V16268" s="4"/>
      <c r="W16268" s="4"/>
      <c r="AG16268" s="9"/>
      <c r="AT16268" s="4"/>
      <c r="AU16268" s="4"/>
      <c r="BA16268" s="4"/>
      <c r="BB16268" s="4"/>
    </row>
    <row r="16269" spans="15:54" x14ac:dyDescent="0.4">
      <c r="O16269" s="4"/>
      <c r="P16269" s="4"/>
      <c r="V16269" s="4"/>
      <c r="W16269" s="4"/>
      <c r="AG16269" s="9"/>
      <c r="AT16269" s="4"/>
      <c r="AU16269" s="4"/>
      <c r="BA16269" s="4"/>
      <c r="BB16269" s="4"/>
    </row>
    <row r="16270" spans="15:54" x14ac:dyDescent="0.4">
      <c r="O16270" s="4"/>
      <c r="P16270" s="4"/>
      <c r="V16270" s="4"/>
      <c r="W16270" s="4"/>
      <c r="AG16270" s="9"/>
      <c r="AT16270" s="4"/>
      <c r="AU16270" s="4"/>
      <c r="BA16270" s="4"/>
      <c r="BB16270" s="4"/>
    </row>
    <row r="16271" spans="15:54" x14ac:dyDescent="0.4">
      <c r="O16271" s="4"/>
      <c r="P16271" s="4"/>
      <c r="V16271" s="4"/>
      <c r="W16271" s="4"/>
      <c r="AG16271" s="9"/>
      <c r="AT16271" s="4"/>
      <c r="AU16271" s="4"/>
      <c r="BA16271" s="4"/>
      <c r="BB16271" s="4"/>
    </row>
    <row r="16272" spans="15:54" x14ac:dyDescent="0.4">
      <c r="O16272" s="4"/>
      <c r="P16272" s="4"/>
      <c r="V16272" s="4"/>
      <c r="W16272" s="4"/>
      <c r="AG16272" s="9"/>
      <c r="AT16272" s="4"/>
      <c r="AU16272" s="4"/>
      <c r="BA16272" s="4"/>
      <c r="BB16272" s="4"/>
    </row>
    <row r="16273" spans="15:54" x14ac:dyDescent="0.4">
      <c r="O16273" s="4"/>
      <c r="P16273" s="4"/>
      <c r="V16273" s="4"/>
      <c r="W16273" s="4"/>
      <c r="AG16273" s="9"/>
      <c r="AT16273" s="4"/>
      <c r="AU16273" s="4"/>
      <c r="BA16273" s="4"/>
      <c r="BB16273" s="4"/>
    </row>
    <row r="16274" spans="15:54" x14ac:dyDescent="0.4">
      <c r="O16274" s="4"/>
      <c r="P16274" s="4"/>
      <c r="V16274" s="4"/>
      <c r="W16274" s="4"/>
      <c r="AG16274" s="9"/>
      <c r="AT16274" s="4"/>
      <c r="AU16274" s="4"/>
      <c r="BA16274" s="4"/>
      <c r="BB16274" s="4"/>
    </row>
    <row r="16275" spans="15:54" x14ac:dyDescent="0.4">
      <c r="O16275" s="4"/>
      <c r="P16275" s="4"/>
      <c r="V16275" s="4"/>
      <c r="W16275" s="4"/>
      <c r="AG16275" s="9"/>
      <c r="AT16275" s="4"/>
      <c r="AU16275" s="4"/>
      <c r="BA16275" s="4"/>
      <c r="BB16275" s="4"/>
    </row>
    <row r="16276" spans="15:54" x14ac:dyDescent="0.4">
      <c r="O16276" s="4"/>
      <c r="P16276" s="4"/>
      <c r="V16276" s="4"/>
      <c r="W16276" s="4"/>
      <c r="AG16276" s="9"/>
      <c r="AT16276" s="4"/>
      <c r="AU16276" s="4"/>
      <c r="BA16276" s="4"/>
      <c r="BB16276" s="4"/>
    </row>
    <row r="16277" spans="15:54" x14ac:dyDescent="0.4">
      <c r="O16277" s="4"/>
      <c r="P16277" s="4"/>
      <c r="V16277" s="4"/>
      <c r="W16277" s="4"/>
      <c r="AG16277" s="9"/>
      <c r="AT16277" s="4"/>
      <c r="AU16277" s="4"/>
      <c r="BA16277" s="4"/>
      <c r="BB16277" s="4"/>
    </row>
    <row r="16278" spans="15:54" x14ac:dyDescent="0.4">
      <c r="O16278" s="4"/>
      <c r="P16278" s="4"/>
      <c r="V16278" s="4"/>
      <c r="W16278" s="4"/>
      <c r="AG16278" s="9"/>
      <c r="AT16278" s="4"/>
      <c r="AU16278" s="4"/>
      <c r="BA16278" s="4"/>
      <c r="BB16278" s="4"/>
    </row>
    <row r="16279" spans="15:54" x14ac:dyDescent="0.4">
      <c r="O16279" s="4"/>
      <c r="P16279" s="4"/>
      <c r="V16279" s="4"/>
      <c r="W16279" s="4"/>
      <c r="AG16279" s="9"/>
      <c r="AT16279" s="4"/>
      <c r="AU16279" s="4"/>
      <c r="BA16279" s="4"/>
      <c r="BB16279" s="4"/>
    </row>
    <row r="16280" spans="15:54" x14ac:dyDescent="0.4">
      <c r="O16280" s="4"/>
      <c r="P16280" s="4"/>
      <c r="V16280" s="4"/>
      <c r="W16280" s="4"/>
      <c r="AG16280" s="9"/>
      <c r="AT16280" s="4"/>
      <c r="AU16280" s="4"/>
      <c r="BA16280" s="4"/>
      <c r="BB16280" s="4"/>
    </row>
    <row r="16281" spans="15:54" x14ac:dyDescent="0.4">
      <c r="O16281" s="4"/>
      <c r="P16281" s="4"/>
      <c r="V16281" s="4"/>
      <c r="W16281" s="4"/>
      <c r="AG16281" s="9"/>
      <c r="AT16281" s="4"/>
      <c r="AU16281" s="4"/>
      <c r="BA16281" s="4"/>
      <c r="BB16281" s="4"/>
    </row>
    <row r="16282" spans="15:54" x14ac:dyDescent="0.4">
      <c r="O16282" s="4"/>
      <c r="P16282" s="4"/>
      <c r="V16282" s="4"/>
      <c r="W16282" s="4"/>
      <c r="AG16282" s="9"/>
      <c r="AT16282" s="4"/>
      <c r="AU16282" s="4"/>
      <c r="BA16282" s="4"/>
      <c r="BB16282" s="4"/>
    </row>
    <row r="16283" spans="15:54" x14ac:dyDescent="0.4">
      <c r="O16283" s="4"/>
      <c r="P16283" s="4"/>
      <c r="V16283" s="4"/>
      <c r="W16283" s="4"/>
      <c r="AG16283" s="9"/>
      <c r="AT16283" s="4"/>
      <c r="AU16283" s="4"/>
      <c r="BA16283" s="4"/>
      <c r="BB16283" s="4"/>
    </row>
    <row r="16284" spans="15:54" x14ac:dyDescent="0.4">
      <c r="O16284" s="4"/>
      <c r="P16284" s="4"/>
      <c r="V16284" s="4"/>
      <c r="W16284" s="4"/>
      <c r="AG16284" s="9"/>
      <c r="AT16284" s="4"/>
      <c r="AU16284" s="4"/>
      <c r="BA16284" s="4"/>
      <c r="BB16284" s="4"/>
    </row>
    <row r="16285" spans="15:54" x14ac:dyDescent="0.4">
      <c r="O16285" s="4"/>
      <c r="P16285" s="4"/>
      <c r="V16285" s="4"/>
      <c r="W16285" s="4"/>
      <c r="AG16285" s="9"/>
      <c r="AT16285" s="4"/>
      <c r="AU16285" s="4"/>
      <c r="BA16285" s="4"/>
      <c r="BB16285" s="4"/>
    </row>
    <row r="16286" spans="15:54" x14ac:dyDescent="0.4">
      <c r="O16286" s="4"/>
      <c r="P16286" s="4"/>
      <c r="V16286" s="4"/>
      <c r="W16286" s="4"/>
      <c r="AG16286" s="9"/>
      <c r="AT16286" s="4"/>
      <c r="AU16286" s="4"/>
      <c r="BA16286" s="4"/>
      <c r="BB16286" s="4"/>
    </row>
    <row r="16287" spans="15:54" x14ac:dyDescent="0.4">
      <c r="O16287" s="4"/>
      <c r="P16287" s="4"/>
      <c r="V16287" s="4"/>
      <c r="W16287" s="4"/>
      <c r="AG16287" s="9"/>
      <c r="AT16287" s="4"/>
      <c r="AU16287" s="4"/>
      <c r="BA16287" s="4"/>
      <c r="BB16287" s="4"/>
    </row>
    <row r="16288" spans="15:54" x14ac:dyDescent="0.4">
      <c r="O16288" s="4"/>
      <c r="P16288" s="4"/>
      <c r="V16288" s="4"/>
      <c r="W16288" s="4"/>
      <c r="AG16288" s="9"/>
      <c r="AT16288" s="4"/>
      <c r="AU16288" s="4"/>
      <c r="BA16288" s="4"/>
      <c r="BB16288" s="4"/>
    </row>
    <row r="16289" spans="15:54" x14ac:dyDescent="0.4">
      <c r="O16289" s="4"/>
      <c r="P16289" s="4"/>
      <c r="V16289" s="4"/>
      <c r="W16289" s="4"/>
      <c r="AG16289" s="9"/>
      <c r="AT16289" s="4"/>
      <c r="AU16289" s="4"/>
      <c r="BA16289" s="4"/>
      <c r="BB16289" s="4"/>
    </row>
    <row r="16290" spans="15:54" x14ac:dyDescent="0.4">
      <c r="O16290" s="4"/>
      <c r="P16290" s="4"/>
      <c r="V16290" s="4"/>
      <c r="W16290" s="4"/>
      <c r="AG16290" s="9"/>
      <c r="AT16290" s="4"/>
      <c r="AU16290" s="4"/>
      <c r="BA16290" s="4"/>
      <c r="BB16290" s="4"/>
    </row>
    <row r="16291" spans="15:54" x14ac:dyDescent="0.4">
      <c r="O16291" s="4"/>
      <c r="P16291" s="4"/>
      <c r="V16291" s="4"/>
      <c r="W16291" s="4"/>
      <c r="AG16291" s="9"/>
      <c r="AT16291" s="4"/>
      <c r="AU16291" s="4"/>
      <c r="BA16291" s="4"/>
      <c r="BB16291" s="4"/>
    </row>
    <row r="16292" spans="15:54" x14ac:dyDescent="0.4">
      <c r="O16292" s="4"/>
      <c r="P16292" s="4"/>
      <c r="V16292" s="4"/>
      <c r="W16292" s="4"/>
      <c r="AG16292" s="9"/>
      <c r="AT16292" s="4"/>
      <c r="AU16292" s="4"/>
      <c r="BA16292" s="4"/>
      <c r="BB16292" s="4"/>
    </row>
    <row r="16293" spans="15:54" x14ac:dyDescent="0.4">
      <c r="O16293" s="4"/>
      <c r="P16293" s="4"/>
      <c r="V16293" s="4"/>
      <c r="W16293" s="4"/>
      <c r="AG16293" s="9"/>
      <c r="AT16293" s="4"/>
      <c r="AU16293" s="4"/>
      <c r="BA16293" s="4"/>
      <c r="BB16293" s="4"/>
    </row>
    <row r="16294" spans="15:54" x14ac:dyDescent="0.4">
      <c r="O16294" s="4"/>
      <c r="P16294" s="4"/>
      <c r="V16294" s="4"/>
      <c r="W16294" s="4"/>
      <c r="AG16294" s="9"/>
      <c r="AT16294" s="4"/>
      <c r="AU16294" s="4"/>
      <c r="BA16294" s="4"/>
      <c r="BB16294" s="4"/>
    </row>
    <row r="16295" spans="15:54" x14ac:dyDescent="0.4">
      <c r="O16295" s="4"/>
      <c r="P16295" s="4"/>
      <c r="V16295" s="4"/>
      <c r="W16295" s="4"/>
      <c r="AG16295" s="9"/>
      <c r="AT16295" s="4"/>
      <c r="AU16295" s="4"/>
      <c r="BA16295" s="4"/>
      <c r="BB16295" s="4"/>
    </row>
    <row r="16296" spans="15:54" x14ac:dyDescent="0.4">
      <c r="O16296" s="4"/>
      <c r="P16296" s="4"/>
      <c r="V16296" s="4"/>
      <c r="W16296" s="4"/>
      <c r="AG16296" s="9"/>
      <c r="AT16296" s="4"/>
      <c r="AU16296" s="4"/>
      <c r="BA16296" s="4"/>
      <c r="BB16296" s="4"/>
    </row>
    <row r="16297" spans="15:54" x14ac:dyDescent="0.4">
      <c r="O16297" s="4"/>
      <c r="P16297" s="4"/>
      <c r="V16297" s="4"/>
      <c r="W16297" s="4"/>
      <c r="AG16297" s="9"/>
      <c r="AT16297" s="4"/>
      <c r="AU16297" s="4"/>
      <c r="BA16297" s="4"/>
      <c r="BB16297" s="4"/>
    </row>
    <row r="16298" spans="15:54" x14ac:dyDescent="0.4">
      <c r="O16298" s="4"/>
      <c r="P16298" s="4"/>
      <c r="V16298" s="4"/>
      <c r="W16298" s="4"/>
      <c r="AG16298" s="9"/>
      <c r="AT16298" s="4"/>
      <c r="AU16298" s="4"/>
      <c r="BA16298" s="4"/>
      <c r="BB16298" s="4"/>
    </row>
    <row r="16299" spans="15:54" x14ac:dyDescent="0.4">
      <c r="O16299" s="4"/>
      <c r="P16299" s="4"/>
      <c r="V16299" s="4"/>
      <c r="W16299" s="4"/>
      <c r="AG16299" s="9"/>
      <c r="AT16299" s="4"/>
      <c r="AU16299" s="4"/>
      <c r="BA16299" s="4"/>
      <c r="BB16299" s="4"/>
    </row>
    <row r="16300" spans="15:54" x14ac:dyDescent="0.4">
      <c r="O16300" s="4"/>
      <c r="P16300" s="4"/>
      <c r="V16300" s="4"/>
      <c r="W16300" s="4"/>
      <c r="AG16300" s="9"/>
      <c r="AT16300" s="4"/>
      <c r="AU16300" s="4"/>
      <c r="BA16300" s="4"/>
      <c r="BB16300" s="4"/>
    </row>
    <row r="16301" spans="15:54" x14ac:dyDescent="0.4">
      <c r="O16301" s="4"/>
      <c r="P16301" s="4"/>
      <c r="V16301" s="4"/>
      <c r="W16301" s="4"/>
      <c r="AG16301" s="9"/>
      <c r="AT16301" s="4"/>
      <c r="AU16301" s="4"/>
      <c r="BA16301" s="4"/>
      <c r="BB16301" s="4"/>
    </row>
    <row r="16302" spans="15:54" x14ac:dyDescent="0.4">
      <c r="O16302" s="4"/>
      <c r="P16302" s="4"/>
      <c r="V16302" s="4"/>
      <c r="W16302" s="4"/>
      <c r="AG16302" s="9"/>
      <c r="AT16302" s="4"/>
      <c r="AU16302" s="4"/>
      <c r="BA16302" s="4"/>
      <c r="BB16302" s="4"/>
    </row>
    <row r="16303" spans="15:54" x14ac:dyDescent="0.4">
      <c r="O16303" s="4"/>
      <c r="P16303" s="4"/>
      <c r="V16303" s="4"/>
      <c r="W16303" s="4"/>
      <c r="AG16303" s="9"/>
      <c r="AT16303" s="4"/>
      <c r="AU16303" s="4"/>
      <c r="BA16303" s="4"/>
      <c r="BB16303" s="4"/>
    </row>
    <row r="16304" spans="15:54" x14ac:dyDescent="0.4">
      <c r="O16304" s="4"/>
      <c r="P16304" s="4"/>
      <c r="V16304" s="4"/>
      <c r="W16304" s="4"/>
      <c r="AG16304" s="9"/>
      <c r="AT16304" s="4"/>
      <c r="AU16304" s="4"/>
      <c r="BA16304" s="4"/>
      <c r="BB16304" s="4"/>
    </row>
    <row r="16305" spans="15:54" x14ac:dyDescent="0.4">
      <c r="O16305" s="4"/>
      <c r="P16305" s="4"/>
      <c r="V16305" s="4"/>
      <c r="W16305" s="4"/>
      <c r="AG16305" s="9"/>
      <c r="AT16305" s="4"/>
      <c r="AU16305" s="4"/>
      <c r="BA16305" s="4"/>
      <c r="BB16305" s="4"/>
    </row>
    <row r="16306" spans="15:54" x14ac:dyDescent="0.4">
      <c r="AT16306" s="4"/>
      <c r="AU16306" s="4"/>
      <c r="BA16306" s="4"/>
      <c r="BB16306" s="4"/>
    </row>
    <row r="16307" spans="15:54" x14ac:dyDescent="0.4">
      <c r="O16307" s="4"/>
      <c r="P16307" s="4"/>
      <c r="V16307" s="4"/>
      <c r="W16307" s="4"/>
      <c r="AT16307" s="4"/>
      <c r="AU16307" s="4"/>
      <c r="BA16307" s="4"/>
      <c r="BB16307" s="4"/>
    </row>
    <row r="16308" spans="15:54" x14ac:dyDescent="0.4">
      <c r="O16308" s="4"/>
      <c r="P16308" s="4"/>
      <c r="V16308" s="4"/>
      <c r="W16308" s="4"/>
      <c r="AG16308" s="9"/>
      <c r="AT16308" s="4"/>
      <c r="AU16308" s="4"/>
      <c r="BA16308" s="4"/>
      <c r="BB16308" s="4"/>
    </row>
    <row r="16309" spans="15:54" x14ac:dyDescent="0.4">
      <c r="O16309" s="4"/>
      <c r="P16309" s="4"/>
      <c r="V16309" s="4"/>
      <c r="W16309" s="4"/>
      <c r="AG16309" s="9"/>
      <c r="AT16309" s="4"/>
      <c r="AU16309" s="4"/>
      <c r="BA16309" s="4"/>
      <c r="BB16309" s="4"/>
    </row>
    <row r="16310" spans="15:54" x14ac:dyDescent="0.4">
      <c r="O16310" s="4"/>
      <c r="P16310" s="4"/>
      <c r="V16310" s="4"/>
      <c r="W16310" s="4"/>
      <c r="AG16310" s="9"/>
      <c r="AT16310" s="4"/>
      <c r="AU16310" s="4"/>
      <c r="BA16310" s="4"/>
      <c r="BB16310" s="4"/>
    </row>
    <row r="16311" spans="15:54" x14ac:dyDescent="0.4">
      <c r="O16311" s="4"/>
      <c r="P16311" s="4"/>
      <c r="V16311" s="4"/>
      <c r="W16311" s="4"/>
      <c r="AG16311" s="9"/>
      <c r="AT16311" s="4"/>
      <c r="AU16311" s="4"/>
      <c r="BA16311" s="4"/>
      <c r="BB16311" s="4"/>
    </row>
    <row r="16312" spans="15:54" x14ac:dyDescent="0.4">
      <c r="O16312" s="4"/>
      <c r="P16312" s="4"/>
      <c r="V16312" s="4"/>
      <c r="W16312" s="4"/>
      <c r="AG16312" s="9"/>
      <c r="AT16312" s="4"/>
      <c r="AU16312" s="4"/>
      <c r="BA16312" s="4"/>
      <c r="BB16312" s="4"/>
    </row>
    <row r="16313" spans="15:54" x14ac:dyDescent="0.4">
      <c r="O16313" s="4"/>
      <c r="P16313" s="4"/>
      <c r="V16313" s="4"/>
      <c r="W16313" s="4"/>
      <c r="AG16313" s="9"/>
      <c r="AT16313" s="4"/>
      <c r="AU16313" s="4"/>
      <c r="BA16313" s="4"/>
      <c r="BB16313" s="4"/>
    </row>
    <row r="16314" spans="15:54" x14ac:dyDescent="0.4">
      <c r="O16314" s="4"/>
      <c r="P16314" s="4"/>
      <c r="V16314" s="4"/>
      <c r="W16314" s="4"/>
      <c r="AG16314" s="9"/>
      <c r="AT16314" s="4"/>
      <c r="AU16314" s="4"/>
      <c r="BA16314" s="4"/>
      <c r="BB16314" s="4"/>
    </row>
    <row r="16315" spans="15:54" x14ac:dyDescent="0.4">
      <c r="O16315" s="4"/>
      <c r="P16315" s="4"/>
      <c r="V16315" s="4"/>
      <c r="W16315" s="4"/>
      <c r="AG16315" s="9"/>
      <c r="AT16315" s="4"/>
      <c r="AU16315" s="4"/>
      <c r="BA16315" s="4"/>
      <c r="BB16315" s="4"/>
    </row>
    <row r="16316" spans="15:54" x14ac:dyDescent="0.4">
      <c r="O16316" s="4"/>
      <c r="P16316" s="4"/>
      <c r="V16316" s="4"/>
      <c r="W16316" s="4"/>
      <c r="AG16316" s="9"/>
      <c r="AT16316" s="4"/>
      <c r="AU16316" s="4"/>
      <c r="BA16316" s="4"/>
      <c r="BB16316" s="4"/>
    </row>
    <row r="16317" spans="15:54" x14ac:dyDescent="0.4">
      <c r="O16317" s="4"/>
      <c r="P16317" s="4"/>
      <c r="V16317" s="4"/>
      <c r="W16317" s="4"/>
      <c r="AG16317" s="9"/>
      <c r="AT16317" s="4"/>
      <c r="AU16317" s="4"/>
      <c r="BA16317" s="4"/>
      <c r="BB16317" s="4"/>
    </row>
    <row r="16318" spans="15:54" x14ac:dyDescent="0.4">
      <c r="O16318" s="4"/>
      <c r="P16318" s="4"/>
      <c r="V16318" s="4"/>
      <c r="W16318" s="4"/>
      <c r="AG16318" s="9"/>
      <c r="AT16318" s="4"/>
      <c r="AU16318" s="4"/>
      <c r="BA16318" s="4"/>
      <c r="BB16318" s="4"/>
    </row>
    <row r="16319" spans="15:54" x14ac:dyDescent="0.4">
      <c r="O16319" s="4"/>
      <c r="P16319" s="4"/>
      <c r="V16319" s="4"/>
      <c r="W16319" s="4"/>
      <c r="AG16319" s="9"/>
      <c r="AT16319" s="4"/>
      <c r="AU16319" s="4"/>
      <c r="BA16319" s="4"/>
      <c r="BB16319" s="4"/>
    </row>
    <row r="16320" spans="15:54" x14ac:dyDescent="0.4">
      <c r="O16320" s="4"/>
      <c r="P16320" s="4"/>
      <c r="V16320" s="4"/>
      <c r="W16320" s="4"/>
      <c r="AG16320" s="9"/>
      <c r="AT16320" s="4"/>
      <c r="AU16320" s="4"/>
      <c r="BA16320" s="4"/>
      <c r="BB16320" s="4"/>
    </row>
    <row r="16321" spans="15:54" x14ac:dyDescent="0.4">
      <c r="O16321" s="4"/>
      <c r="P16321" s="4"/>
      <c r="V16321" s="4"/>
      <c r="W16321" s="4"/>
      <c r="AG16321" s="9"/>
      <c r="AT16321" s="4"/>
      <c r="AU16321" s="4"/>
      <c r="BA16321" s="4"/>
      <c r="BB16321" s="4"/>
    </row>
    <row r="16322" spans="15:54" x14ac:dyDescent="0.4">
      <c r="O16322" s="4"/>
      <c r="P16322" s="4"/>
      <c r="V16322" s="4"/>
      <c r="W16322" s="4"/>
      <c r="AG16322" s="9"/>
      <c r="AT16322" s="4"/>
      <c r="AU16322" s="4"/>
      <c r="BA16322" s="4"/>
      <c r="BB16322" s="4"/>
    </row>
    <row r="16323" spans="15:54" x14ac:dyDescent="0.4">
      <c r="O16323" s="4"/>
      <c r="P16323" s="4"/>
      <c r="V16323" s="4"/>
      <c r="W16323" s="4"/>
      <c r="AG16323" s="9"/>
      <c r="AT16323" s="4"/>
      <c r="AU16323" s="4"/>
      <c r="BA16323" s="4"/>
      <c r="BB16323" s="4"/>
    </row>
    <row r="16324" spans="15:54" x14ac:dyDescent="0.4">
      <c r="O16324" s="4"/>
      <c r="P16324" s="4"/>
      <c r="V16324" s="4"/>
      <c r="W16324" s="4"/>
      <c r="AG16324" s="9"/>
      <c r="AT16324" s="4"/>
      <c r="AU16324" s="4"/>
      <c r="BA16324" s="4"/>
      <c r="BB16324" s="4"/>
    </row>
    <row r="16325" spans="15:54" x14ac:dyDescent="0.4">
      <c r="O16325" s="4"/>
      <c r="P16325" s="4"/>
      <c r="V16325" s="4"/>
      <c r="W16325" s="4"/>
      <c r="AG16325" s="9"/>
      <c r="AT16325" s="4"/>
      <c r="AU16325" s="4"/>
      <c r="BA16325" s="4"/>
      <c r="BB16325" s="4"/>
    </row>
    <row r="16326" spans="15:54" x14ac:dyDescent="0.4">
      <c r="O16326" s="4"/>
      <c r="P16326" s="4"/>
      <c r="V16326" s="4"/>
      <c r="W16326" s="4"/>
      <c r="AG16326" s="9"/>
      <c r="AT16326" s="4"/>
      <c r="AU16326" s="4"/>
      <c r="BA16326" s="4"/>
      <c r="BB16326" s="4"/>
    </row>
    <row r="16327" spans="15:54" x14ac:dyDescent="0.4">
      <c r="O16327" s="4"/>
      <c r="P16327" s="4"/>
      <c r="V16327" s="4"/>
      <c r="W16327" s="4"/>
      <c r="AT16327" s="4"/>
      <c r="AU16327" s="4"/>
      <c r="BA16327" s="4"/>
      <c r="BB16327" s="4"/>
    </row>
    <row r="16328" spans="15:54" x14ac:dyDescent="0.4">
      <c r="O16328" s="4"/>
      <c r="P16328" s="4"/>
      <c r="V16328" s="4"/>
      <c r="W16328" s="4"/>
      <c r="AG16328" s="9"/>
      <c r="AT16328" s="4"/>
      <c r="AU16328" s="4"/>
      <c r="BA16328" s="4"/>
      <c r="BB16328" s="4"/>
    </row>
    <row r="16329" spans="15:54" x14ac:dyDescent="0.4">
      <c r="O16329" s="4"/>
      <c r="P16329" s="4"/>
      <c r="V16329" s="4"/>
      <c r="W16329" s="4"/>
      <c r="AG16329" s="9"/>
      <c r="AT16329" s="4"/>
      <c r="AU16329" s="4"/>
      <c r="BA16329" s="4"/>
      <c r="BB16329" s="4"/>
    </row>
    <row r="16330" spans="15:54" x14ac:dyDescent="0.4">
      <c r="O16330" s="4"/>
      <c r="P16330" s="4"/>
      <c r="V16330" s="4"/>
      <c r="W16330" s="4"/>
      <c r="AG16330" s="9"/>
      <c r="AT16330" s="4"/>
      <c r="AU16330" s="4"/>
      <c r="BA16330" s="4"/>
      <c r="BB16330" s="4"/>
    </row>
    <row r="16331" spans="15:54" x14ac:dyDescent="0.4">
      <c r="O16331" s="4"/>
      <c r="P16331" s="4"/>
      <c r="V16331" s="4"/>
      <c r="W16331" s="4"/>
      <c r="AG16331" s="9"/>
      <c r="AT16331" s="4"/>
      <c r="AU16331" s="4"/>
      <c r="BA16331" s="4"/>
      <c r="BB16331" s="4"/>
    </row>
    <row r="16332" spans="15:54" x14ac:dyDescent="0.4">
      <c r="O16332" s="4"/>
      <c r="P16332" s="4"/>
      <c r="V16332" s="4"/>
      <c r="W16332" s="4"/>
      <c r="AG16332" s="9"/>
      <c r="AT16332" s="4"/>
      <c r="AU16332" s="4"/>
      <c r="BA16332" s="4"/>
      <c r="BB16332" s="4"/>
    </row>
    <row r="16333" spans="15:54" x14ac:dyDescent="0.4">
      <c r="O16333" s="4"/>
      <c r="P16333" s="4"/>
      <c r="V16333" s="4"/>
      <c r="W16333" s="4"/>
      <c r="AG16333" s="9"/>
      <c r="AT16333" s="4"/>
      <c r="AU16333" s="4"/>
      <c r="BA16333" s="4"/>
      <c r="BB16333" s="4"/>
    </row>
    <row r="16334" spans="15:54" x14ac:dyDescent="0.4">
      <c r="O16334" s="4"/>
      <c r="P16334" s="4"/>
      <c r="V16334" s="4"/>
      <c r="W16334" s="4"/>
      <c r="AG16334" s="9"/>
      <c r="AT16334" s="4"/>
      <c r="AU16334" s="4"/>
      <c r="BA16334" s="4"/>
      <c r="BB16334" s="4"/>
    </row>
    <row r="16335" spans="15:54" x14ac:dyDescent="0.4">
      <c r="O16335" s="4"/>
      <c r="P16335" s="4"/>
      <c r="V16335" s="4"/>
      <c r="W16335" s="4"/>
      <c r="AG16335" s="9"/>
      <c r="AT16335" s="4"/>
      <c r="AU16335" s="4"/>
      <c r="BA16335" s="4"/>
      <c r="BB16335" s="4"/>
    </row>
    <row r="16336" spans="15:54" x14ac:dyDescent="0.4">
      <c r="O16336" s="4"/>
      <c r="P16336" s="4"/>
      <c r="V16336" s="4"/>
      <c r="W16336" s="4"/>
      <c r="AG16336" s="9"/>
      <c r="AT16336" s="4"/>
      <c r="AU16336" s="4"/>
      <c r="BA16336" s="4"/>
      <c r="BB16336" s="4"/>
    </row>
    <row r="16337" spans="15:54" x14ac:dyDescent="0.4">
      <c r="O16337" s="4"/>
      <c r="P16337" s="4"/>
      <c r="V16337" s="4"/>
      <c r="W16337" s="4"/>
      <c r="AG16337" s="9"/>
      <c r="AT16337" s="4"/>
      <c r="AU16337" s="4"/>
      <c r="BA16337" s="4"/>
      <c r="BB16337" s="4"/>
    </row>
    <row r="16338" spans="15:54" x14ac:dyDescent="0.4">
      <c r="O16338" s="4"/>
      <c r="P16338" s="4"/>
      <c r="V16338" s="4"/>
      <c r="W16338" s="4"/>
      <c r="AG16338" s="9"/>
      <c r="AT16338" s="4"/>
      <c r="AU16338" s="4"/>
      <c r="BA16338" s="4"/>
      <c r="BB16338" s="4"/>
    </row>
    <row r="16339" spans="15:54" x14ac:dyDescent="0.4">
      <c r="O16339" s="4"/>
      <c r="P16339" s="4"/>
      <c r="V16339" s="4"/>
      <c r="W16339" s="4"/>
      <c r="AG16339" s="9"/>
      <c r="AT16339" s="4"/>
      <c r="AU16339" s="4"/>
      <c r="BA16339" s="4"/>
      <c r="BB16339" s="4"/>
    </row>
    <row r="16340" spans="15:54" x14ac:dyDescent="0.4">
      <c r="O16340" s="4"/>
      <c r="P16340" s="4"/>
      <c r="V16340" s="4"/>
      <c r="W16340" s="4"/>
      <c r="AG16340" s="9"/>
      <c r="AT16340" s="4"/>
      <c r="AU16340" s="4"/>
      <c r="BA16340" s="4"/>
      <c r="BB16340" s="4"/>
    </row>
    <row r="16341" spans="15:54" x14ac:dyDescent="0.4">
      <c r="O16341" s="4"/>
      <c r="P16341" s="4"/>
      <c r="V16341" s="4"/>
      <c r="W16341" s="4"/>
      <c r="AG16341" s="9"/>
      <c r="AT16341" s="4"/>
      <c r="AU16341" s="4"/>
      <c r="BA16341" s="4"/>
      <c r="BB16341" s="4"/>
    </row>
    <row r="16342" spans="15:54" x14ac:dyDescent="0.4">
      <c r="O16342" s="4"/>
      <c r="P16342" s="4"/>
      <c r="V16342" s="4"/>
      <c r="W16342" s="4"/>
      <c r="AG16342" s="9"/>
      <c r="AT16342" s="4"/>
      <c r="AU16342" s="4"/>
      <c r="BA16342" s="4"/>
      <c r="BB16342" s="4"/>
    </row>
    <row r="16343" spans="15:54" x14ac:dyDescent="0.4">
      <c r="O16343" s="4"/>
      <c r="P16343" s="4"/>
      <c r="V16343" s="4"/>
      <c r="W16343" s="4"/>
      <c r="AG16343" s="9"/>
      <c r="AT16343" s="4"/>
      <c r="AU16343" s="4"/>
      <c r="BA16343" s="4"/>
      <c r="BB16343" s="4"/>
    </row>
    <row r="16344" spans="15:54" x14ac:dyDescent="0.4">
      <c r="O16344" s="4"/>
      <c r="P16344" s="4"/>
      <c r="V16344" s="4"/>
      <c r="W16344" s="4"/>
      <c r="AG16344" s="9"/>
      <c r="AT16344" s="4"/>
      <c r="AU16344" s="4"/>
      <c r="BA16344" s="4"/>
      <c r="BB16344" s="4"/>
    </row>
    <row r="16345" spans="15:54" x14ac:dyDescent="0.4">
      <c r="O16345" s="4"/>
      <c r="P16345" s="4"/>
      <c r="V16345" s="4"/>
      <c r="W16345" s="4"/>
      <c r="AG16345" s="9"/>
      <c r="AT16345" s="4"/>
      <c r="AU16345" s="4"/>
      <c r="BA16345" s="4"/>
      <c r="BB16345" s="4"/>
    </row>
    <row r="16346" spans="15:54" x14ac:dyDescent="0.4">
      <c r="O16346" s="4"/>
      <c r="P16346" s="4"/>
      <c r="V16346" s="4"/>
      <c r="W16346" s="4"/>
      <c r="AG16346" s="9"/>
      <c r="AT16346" s="4"/>
      <c r="AU16346" s="4"/>
      <c r="BA16346" s="4"/>
      <c r="BB16346" s="4"/>
    </row>
    <row r="16347" spans="15:54" x14ac:dyDescent="0.4">
      <c r="O16347" s="4"/>
      <c r="P16347" s="4"/>
      <c r="V16347" s="4"/>
      <c r="W16347" s="4"/>
      <c r="AG16347" s="9"/>
      <c r="AT16347" s="4"/>
      <c r="AU16347" s="4"/>
      <c r="BA16347" s="4"/>
      <c r="BB16347" s="4"/>
    </row>
    <row r="16348" spans="15:54" x14ac:dyDescent="0.4">
      <c r="O16348" s="4"/>
      <c r="P16348" s="4"/>
      <c r="V16348" s="4"/>
      <c r="W16348" s="4"/>
      <c r="AG16348" s="9"/>
      <c r="AT16348" s="4"/>
      <c r="AU16348" s="4"/>
      <c r="BA16348" s="4"/>
      <c r="BB16348" s="4"/>
    </row>
    <row r="16349" spans="15:54" x14ac:dyDescent="0.4">
      <c r="O16349" s="4"/>
      <c r="P16349" s="4"/>
      <c r="V16349" s="4"/>
      <c r="W16349" s="4"/>
      <c r="AG16349" s="9"/>
      <c r="AT16349" s="4"/>
      <c r="AU16349" s="4"/>
      <c r="BA16349" s="4"/>
      <c r="BB16349" s="4"/>
    </row>
    <row r="16350" spans="15:54" x14ac:dyDescent="0.4">
      <c r="O16350" s="4"/>
      <c r="P16350" s="4"/>
      <c r="V16350" s="4"/>
      <c r="W16350" s="4"/>
      <c r="AG16350" s="9"/>
      <c r="AT16350" s="4"/>
      <c r="AU16350" s="4"/>
      <c r="BA16350" s="4"/>
      <c r="BB16350" s="4"/>
    </row>
    <row r="16351" spans="15:54" x14ac:dyDescent="0.4">
      <c r="O16351" s="4"/>
      <c r="P16351" s="4"/>
      <c r="V16351" s="4"/>
      <c r="W16351" s="4"/>
      <c r="AG16351" s="9"/>
      <c r="AT16351" s="4"/>
      <c r="AU16351" s="4"/>
      <c r="BA16351" s="4"/>
      <c r="BB16351" s="4"/>
    </row>
    <row r="16352" spans="15:54" x14ac:dyDescent="0.4">
      <c r="O16352" s="4"/>
      <c r="P16352" s="4"/>
      <c r="V16352" s="4"/>
      <c r="W16352" s="4"/>
      <c r="AG16352" s="9"/>
      <c r="AT16352" s="4"/>
      <c r="AU16352" s="4"/>
      <c r="BA16352" s="4"/>
      <c r="BB16352" s="4"/>
    </row>
    <row r="16353" spans="15:54" x14ac:dyDescent="0.4">
      <c r="O16353" s="4"/>
      <c r="P16353" s="4"/>
      <c r="V16353" s="4"/>
      <c r="W16353" s="4"/>
      <c r="AG16353" s="9"/>
      <c r="AT16353" s="4"/>
      <c r="AU16353" s="4"/>
      <c r="BA16353" s="4"/>
      <c r="BB16353" s="4"/>
    </row>
    <row r="16354" spans="15:54" x14ac:dyDescent="0.4">
      <c r="O16354" s="4"/>
      <c r="P16354" s="4"/>
      <c r="V16354" s="4"/>
      <c r="W16354" s="4"/>
      <c r="AG16354" s="9"/>
      <c r="AT16354" s="4"/>
      <c r="AU16354" s="4"/>
      <c r="BA16354" s="4"/>
      <c r="BB16354" s="4"/>
    </row>
    <row r="16355" spans="15:54" x14ac:dyDescent="0.4">
      <c r="O16355" s="4"/>
      <c r="P16355" s="4"/>
      <c r="V16355" s="4"/>
      <c r="W16355" s="4"/>
      <c r="AG16355" s="9"/>
      <c r="AT16355" s="4"/>
      <c r="AU16355" s="4"/>
      <c r="BA16355" s="4"/>
      <c r="BB16355" s="4"/>
    </row>
    <row r="16356" spans="15:54" x14ac:dyDescent="0.4">
      <c r="O16356" s="4"/>
      <c r="P16356" s="4"/>
      <c r="V16356" s="4"/>
      <c r="W16356" s="4"/>
      <c r="AG16356" s="9"/>
      <c r="AT16356" s="4"/>
      <c r="AU16356" s="4"/>
      <c r="BA16356" s="4"/>
      <c r="BB16356" s="4"/>
    </row>
    <row r="16357" spans="15:54" x14ac:dyDescent="0.4">
      <c r="O16357" s="4"/>
      <c r="P16357" s="4"/>
      <c r="V16357" s="4"/>
      <c r="W16357" s="4"/>
      <c r="AG16357" s="9"/>
      <c r="AT16357" s="4"/>
      <c r="AU16357" s="4"/>
      <c r="BA16357" s="4"/>
      <c r="BB16357" s="4"/>
    </row>
    <row r="16358" spans="15:54" x14ac:dyDescent="0.4">
      <c r="O16358" s="4"/>
      <c r="P16358" s="4"/>
      <c r="V16358" s="4"/>
      <c r="W16358" s="4"/>
      <c r="AG16358" s="9"/>
      <c r="AT16358" s="4"/>
      <c r="AU16358" s="4"/>
      <c r="BA16358" s="4"/>
      <c r="BB16358" s="4"/>
    </row>
    <row r="16359" spans="15:54" x14ac:dyDescent="0.4">
      <c r="O16359" s="4"/>
      <c r="P16359" s="4"/>
      <c r="V16359" s="4"/>
      <c r="W16359" s="4"/>
      <c r="AG16359" s="9"/>
      <c r="AT16359" s="4"/>
      <c r="AU16359" s="4"/>
      <c r="BA16359" s="4"/>
      <c r="BB16359" s="4"/>
    </row>
    <row r="16360" spans="15:54" x14ac:dyDescent="0.4">
      <c r="O16360" s="4"/>
      <c r="P16360" s="4"/>
      <c r="V16360" s="4"/>
      <c r="W16360" s="4"/>
      <c r="AG16360" s="9"/>
      <c r="AT16360" s="4"/>
      <c r="AU16360" s="4"/>
      <c r="BA16360" s="4"/>
      <c r="BB16360" s="4"/>
    </row>
    <row r="16361" spans="15:54" x14ac:dyDescent="0.4">
      <c r="O16361" s="4"/>
      <c r="P16361" s="4"/>
      <c r="V16361" s="4"/>
      <c r="W16361" s="4"/>
      <c r="AG16361" s="9"/>
      <c r="AT16361" s="4"/>
      <c r="AU16361" s="4"/>
      <c r="BA16361" s="4"/>
      <c r="BB16361" s="4"/>
    </row>
    <row r="16362" spans="15:54" x14ac:dyDescent="0.4">
      <c r="O16362" s="4"/>
      <c r="P16362" s="4"/>
      <c r="V16362" s="4"/>
      <c r="W16362" s="4"/>
      <c r="AG16362" s="9"/>
      <c r="AT16362" s="4"/>
      <c r="AU16362" s="4"/>
      <c r="BA16362" s="4"/>
      <c r="BB16362" s="4"/>
    </row>
    <row r="16363" spans="15:54" x14ac:dyDescent="0.4">
      <c r="O16363" s="4"/>
      <c r="P16363" s="4"/>
      <c r="V16363" s="4"/>
      <c r="W16363" s="4"/>
      <c r="AG16363" s="9"/>
      <c r="AT16363" s="4"/>
      <c r="AU16363" s="4"/>
      <c r="BA16363" s="4"/>
      <c r="BB16363" s="4"/>
    </row>
    <row r="16364" spans="15:54" x14ac:dyDescent="0.4">
      <c r="O16364" s="4"/>
      <c r="P16364" s="4"/>
      <c r="V16364" s="4"/>
      <c r="W16364" s="4"/>
      <c r="AG16364" s="9"/>
      <c r="AT16364" s="4"/>
      <c r="AU16364" s="4"/>
      <c r="BA16364" s="4"/>
      <c r="BB16364" s="4"/>
    </row>
    <row r="16365" spans="15:54" x14ac:dyDescent="0.4">
      <c r="O16365" s="4"/>
      <c r="P16365" s="4"/>
      <c r="V16365" s="4"/>
      <c r="W16365" s="4"/>
      <c r="AG16365" s="9"/>
      <c r="AT16365" s="4"/>
      <c r="AU16365" s="4"/>
      <c r="BA16365" s="4"/>
      <c r="BB16365" s="4"/>
    </row>
    <row r="16366" spans="15:54" x14ac:dyDescent="0.4">
      <c r="O16366" s="4"/>
      <c r="P16366" s="4"/>
      <c r="V16366" s="4"/>
      <c r="W16366" s="4"/>
      <c r="AG16366" s="9"/>
      <c r="AT16366" s="4"/>
      <c r="AU16366" s="4"/>
      <c r="BA16366" s="4"/>
      <c r="BB16366" s="4"/>
    </row>
    <row r="16367" spans="15:54" x14ac:dyDescent="0.4">
      <c r="O16367" s="4"/>
      <c r="P16367" s="4"/>
      <c r="V16367" s="4"/>
      <c r="W16367" s="4"/>
      <c r="AG16367" s="9"/>
      <c r="AT16367" s="4"/>
      <c r="AU16367" s="4"/>
      <c r="BA16367" s="4"/>
      <c r="BB16367" s="4"/>
    </row>
    <row r="16368" spans="15:54" x14ac:dyDescent="0.4">
      <c r="O16368" s="4"/>
      <c r="P16368" s="4"/>
      <c r="V16368" s="4"/>
      <c r="W16368" s="4"/>
      <c r="AG16368" s="9"/>
      <c r="AT16368" s="4"/>
      <c r="AU16368" s="4"/>
      <c r="BA16368" s="4"/>
      <c r="BB16368" s="4"/>
    </row>
    <row r="16369" spans="15:54" x14ac:dyDescent="0.4">
      <c r="O16369" s="4"/>
      <c r="P16369" s="4"/>
      <c r="V16369" s="4"/>
      <c r="W16369" s="4"/>
      <c r="AG16369" s="9"/>
      <c r="AT16369" s="4"/>
      <c r="AU16369" s="4"/>
      <c r="BA16369" s="4"/>
      <c r="BB16369" s="4"/>
    </row>
    <row r="16370" spans="15:54" x14ac:dyDescent="0.4">
      <c r="O16370" s="4"/>
      <c r="P16370" s="4"/>
      <c r="V16370" s="4"/>
      <c r="W16370" s="4"/>
      <c r="AG16370" s="9"/>
      <c r="AT16370" s="4"/>
      <c r="AU16370" s="4"/>
      <c r="BA16370" s="4"/>
      <c r="BB16370" s="4"/>
    </row>
    <row r="16371" spans="15:54" x14ac:dyDescent="0.4">
      <c r="O16371" s="4"/>
      <c r="P16371" s="4"/>
      <c r="V16371" s="4"/>
      <c r="W16371" s="4"/>
      <c r="AG16371" s="9"/>
      <c r="AT16371" s="4"/>
      <c r="AU16371" s="4"/>
      <c r="BA16371" s="4"/>
      <c r="BB16371" s="4"/>
    </row>
    <row r="16372" spans="15:54" x14ac:dyDescent="0.4">
      <c r="O16372" s="4"/>
      <c r="P16372" s="4"/>
      <c r="V16372" s="4"/>
      <c r="W16372" s="4"/>
      <c r="AG16372" s="9"/>
      <c r="AT16372" s="4"/>
      <c r="AU16372" s="4"/>
      <c r="BA16372" s="4"/>
      <c r="BB16372" s="4"/>
    </row>
    <row r="16373" spans="15:54" x14ac:dyDescent="0.4">
      <c r="O16373" s="4"/>
      <c r="P16373" s="4"/>
      <c r="V16373" s="4"/>
      <c r="W16373" s="4"/>
      <c r="AG16373" s="9"/>
      <c r="AT16373" s="4"/>
      <c r="AU16373" s="4"/>
      <c r="BA16373" s="4"/>
      <c r="BB16373" s="4"/>
    </row>
    <row r="16374" spans="15:54" x14ac:dyDescent="0.4">
      <c r="O16374" s="4"/>
      <c r="P16374" s="4"/>
      <c r="V16374" s="4"/>
      <c r="W16374" s="4"/>
      <c r="AG16374" s="9"/>
      <c r="AT16374" s="4"/>
      <c r="AU16374" s="4"/>
      <c r="BA16374" s="4"/>
      <c r="BB16374" s="4"/>
    </row>
    <row r="16375" spans="15:54" x14ac:dyDescent="0.4">
      <c r="O16375" s="4"/>
      <c r="P16375" s="4"/>
      <c r="V16375" s="4"/>
      <c r="W16375" s="4"/>
      <c r="AG16375" s="9"/>
      <c r="AT16375" s="4"/>
      <c r="AU16375" s="4"/>
      <c r="BA16375" s="4"/>
      <c r="BB16375" s="4"/>
    </row>
    <row r="16376" spans="15:54" x14ac:dyDescent="0.4">
      <c r="O16376" s="4"/>
      <c r="P16376" s="4"/>
      <c r="V16376" s="4"/>
      <c r="W16376" s="4"/>
      <c r="AG16376" s="9"/>
      <c r="AT16376" s="4"/>
      <c r="AU16376" s="4"/>
      <c r="BA16376" s="4"/>
      <c r="BB16376" s="4"/>
    </row>
    <row r="16377" spans="15:54" x14ac:dyDescent="0.4">
      <c r="O16377" s="4"/>
      <c r="P16377" s="4"/>
      <c r="V16377" s="4"/>
      <c r="W16377" s="4"/>
      <c r="AG16377" s="9"/>
      <c r="AT16377" s="4"/>
      <c r="AU16377" s="4"/>
      <c r="BA16377" s="4"/>
      <c r="BB16377" s="4"/>
    </row>
    <row r="16378" spans="15:54" x14ac:dyDescent="0.4">
      <c r="O16378" s="4"/>
      <c r="P16378" s="4"/>
      <c r="V16378" s="4"/>
      <c r="W16378" s="4"/>
      <c r="AG16378" s="9"/>
      <c r="AT16378" s="4"/>
      <c r="AU16378" s="4"/>
      <c r="BA16378" s="4"/>
      <c r="BB16378" s="4"/>
    </row>
    <row r="16379" spans="15:54" x14ac:dyDescent="0.4">
      <c r="O16379" s="4"/>
      <c r="P16379" s="4"/>
      <c r="V16379" s="4"/>
      <c r="W16379" s="4"/>
      <c r="AG16379" s="9"/>
      <c r="AT16379" s="4"/>
      <c r="AU16379" s="4"/>
      <c r="BA16379" s="4"/>
      <c r="BB16379" s="4"/>
    </row>
    <row r="16380" spans="15:54" x14ac:dyDescent="0.4">
      <c r="O16380" s="4"/>
      <c r="P16380" s="4"/>
      <c r="V16380" s="4"/>
      <c r="W16380" s="4"/>
      <c r="AG16380" s="9"/>
      <c r="AT16380" s="4"/>
      <c r="AU16380" s="4"/>
      <c r="BA16380" s="4"/>
      <c r="BB16380" s="4"/>
    </row>
    <row r="16381" spans="15:54" x14ac:dyDescent="0.4">
      <c r="O16381" s="4"/>
      <c r="P16381" s="4"/>
      <c r="V16381" s="4"/>
      <c r="W16381" s="4"/>
      <c r="AG16381" s="9"/>
      <c r="AT16381" s="4"/>
      <c r="AU16381" s="4"/>
      <c r="BA16381" s="4"/>
      <c r="BB16381" s="4"/>
    </row>
    <row r="16382" spans="15:54" x14ac:dyDescent="0.4">
      <c r="O16382" s="4"/>
      <c r="P16382" s="4"/>
      <c r="V16382" s="4"/>
      <c r="W16382" s="4"/>
      <c r="AG16382" s="9"/>
      <c r="AT16382" s="4"/>
      <c r="AU16382" s="4"/>
      <c r="BA16382" s="4"/>
      <c r="BB16382" s="4"/>
    </row>
    <row r="16383" spans="15:54" x14ac:dyDescent="0.4">
      <c r="O16383" s="4"/>
      <c r="P16383" s="4"/>
      <c r="V16383" s="4"/>
      <c r="W16383" s="4"/>
      <c r="AG16383" s="9"/>
      <c r="AT16383" s="4"/>
      <c r="AU16383" s="4"/>
      <c r="BA16383" s="4"/>
      <c r="BB16383" s="4"/>
    </row>
    <row r="16384" spans="15:54" x14ac:dyDescent="0.4">
      <c r="O16384" s="4"/>
      <c r="P16384" s="4"/>
      <c r="V16384" s="4"/>
      <c r="W16384" s="4"/>
      <c r="AG16384" s="9"/>
      <c r="AT16384" s="4"/>
      <c r="AU16384" s="4"/>
      <c r="BA16384" s="4"/>
      <c r="BB16384" s="4"/>
    </row>
    <row r="16385" spans="15:54" x14ac:dyDescent="0.4">
      <c r="O16385" s="4"/>
      <c r="P16385" s="4"/>
      <c r="V16385" s="4"/>
      <c r="W16385" s="4"/>
      <c r="AG16385" s="9"/>
      <c r="AT16385" s="4"/>
      <c r="AU16385" s="4"/>
      <c r="BA16385" s="4"/>
      <c r="BB16385" s="4"/>
    </row>
    <row r="16386" spans="15:54" x14ac:dyDescent="0.4">
      <c r="O16386" s="4"/>
      <c r="P16386" s="4"/>
      <c r="V16386" s="4"/>
      <c r="W16386" s="4"/>
      <c r="AG16386" s="9"/>
      <c r="AT16386" s="4"/>
      <c r="AU16386" s="4"/>
      <c r="BA16386" s="4"/>
      <c r="BB16386" s="4"/>
    </row>
    <row r="16387" spans="15:54" x14ac:dyDescent="0.4">
      <c r="O16387" s="4"/>
      <c r="P16387" s="4"/>
      <c r="V16387" s="4"/>
      <c r="W16387" s="4"/>
      <c r="AG16387" s="9"/>
      <c r="AT16387" s="4"/>
      <c r="AU16387" s="4"/>
      <c r="BA16387" s="4"/>
      <c r="BB16387" s="4"/>
    </row>
    <row r="16388" spans="15:54" x14ac:dyDescent="0.4">
      <c r="O16388" s="4"/>
      <c r="P16388" s="4"/>
      <c r="V16388" s="4"/>
      <c r="W16388" s="4"/>
      <c r="AT16388" s="4"/>
      <c r="AU16388" s="4"/>
      <c r="BA16388" s="4"/>
      <c r="BB16388" s="4"/>
    </row>
    <row r="16389" spans="15:54" x14ac:dyDescent="0.4">
      <c r="O16389" s="4"/>
      <c r="P16389" s="4"/>
      <c r="V16389" s="4"/>
      <c r="W16389" s="4"/>
      <c r="AG16389" s="9"/>
      <c r="AT16389" s="4"/>
      <c r="AU16389" s="4"/>
      <c r="BA16389" s="4"/>
      <c r="BB16389" s="4"/>
    </row>
    <row r="16390" spans="15:54" x14ac:dyDescent="0.4">
      <c r="O16390" s="4"/>
      <c r="P16390" s="4"/>
      <c r="V16390" s="4"/>
      <c r="W16390" s="4"/>
      <c r="AG16390" s="9"/>
      <c r="AT16390" s="4"/>
      <c r="AU16390" s="4"/>
      <c r="BA16390" s="4"/>
      <c r="BB16390" s="4"/>
    </row>
    <row r="16391" spans="15:54" x14ac:dyDescent="0.4">
      <c r="O16391" s="4"/>
      <c r="P16391" s="4"/>
      <c r="V16391" s="4"/>
      <c r="W16391" s="4"/>
      <c r="AG16391" s="9"/>
      <c r="AT16391" s="4"/>
      <c r="AU16391" s="4"/>
      <c r="BA16391" s="4"/>
      <c r="BB16391" s="4"/>
    </row>
    <row r="16392" spans="15:54" x14ac:dyDescent="0.4">
      <c r="O16392" s="4"/>
      <c r="P16392" s="4"/>
      <c r="V16392" s="4"/>
      <c r="W16392" s="4"/>
      <c r="AG16392" s="9"/>
      <c r="AT16392" s="4"/>
      <c r="AU16392" s="4"/>
      <c r="BA16392" s="4"/>
      <c r="BB16392" s="4"/>
    </row>
    <row r="16393" spans="15:54" x14ac:dyDescent="0.4">
      <c r="O16393" s="4"/>
      <c r="P16393" s="4"/>
      <c r="V16393" s="4"/>
      <c r="W16393" s="4"/>
      <c r="AG16393" s="9"/>
      <c r="AT16393" s="4"/>
      <c r="AU16393" s="4"/>
      <c r="BA16393" s="4"/>
      <c r="BB16393" s="4"/>
    </row>
    <row r="16394" spans="15:54" x14ac:dyDescent="0.4">
      <c r="O16394" s="4"/>
      <c r="P16394" s="4"/>
      <c r="V16394" s="4"/>
      <c r="W16394" s="4"/>
      <c r="AG16394" s="9"/>
      <c r="AT16394" s="4"/>
      <c r="AU16394" s="4"/>
      <c r="BA16394" s="4"/>
      <c r="BB16394" s="4"/>
    </row>
    <row r="16395" spans="15:54" x14ac:dyDescent="0.4">
      <c r="O16395" s="4"/>
      <c r="P16395" s="4"/>
      <c r="V16395" s="4"/>
      <c r="W16395" s="4"/>
      <c r="AG16395" s="9"/>
      <c r="AT16395" s="4"/>
      <c r="AU16395" s="4"/>
      <c r="BA16395" s="4"/>
      <c r="BB16395" s="4"/>
    </row>
    <row r="16396" spans="15:54" x14ac:dyDescent="0.4">
      <c r="O16396" s="4"/>
      <c r="P16396" s="4"/>
      <c r="V16396" s="4"/>
      <c r="W16396" s="4"/>
      <c r="AG16396" s="9"/>
      <c r="AT16396" s="4"/>
      <c r="AU16396" s="4"/>
      <c r="BA16396" s="4"/>
      <c r="BB16396" s="4"/>
    </row>
    <row r="16397" spans="15:54" x14ac:dyDescent="0.4">
      <c r="O16397" s="4"/>
      <c r="P16397" s="4"/>
      <c r="V16397" s="4"/>
      <c r="W16397" s="4"/>
      <c r="AG16397" s="9"/>
      <c r="AT16397" s="4"/>
      <c r="AU16397" s="4"/>
      <c r="BA16397" s="4"/>
      <c r="BB16397" s="4"/>
    </row>
    <row r="16398" spans="15:54" x14ac:dyDescent="0.4">
      <c r="O16398" s="4"/>
      <c r="P16398" s="4"/>
      <c r="V16398" s="4"/>
      <c r="W16398" s="4"/>
      <c r="AG16398" s="9"/>
      <c r="AT16398" s="4"/>
      <c r="AU16398" s="4"/>
      <c r="BA16398" s="4"/>
      <c r="BB16398" s="4"/>
    </row>
    <row r="16399" spans="15:54" x14ac:dyDescent="0.4">
      <c r="O16399" s="4"/>
      <c r="P16399" s="4"/>
      <c r="V16399" s="4"/>
      <c r="W16399" s="4"/>
      <c r="AG16399" s="9"/>
      <c r="AT16399" s="4"/>
      <c r="AU16399" s="4"/>
      <c r="BA16399" s="4"/>
      <c r="BB16399" s="4"/>
    </row>
    <row r="16400" spans="15:54" x14ac:dyDescent="0.4">
      <c r="O16400" s="4"/>
      <c r="P16400" s="4"/>
      <c r="V16400" s="4"/>
      <c r="W16400" s="4"/>
      <c r="AG16400" s="9"/>
      <c r="AT16400" s="4"/>
      <c r="AU16400" s="4"/>
      <c r="BA16400" s="4"/>
      <c r="BB16400" s="4"/>
    </row>
    <row r="16401" spans="15:54" x14ac:dyDescent="0.4">
      <c r="O16401" s="4"/>
      <c r="P16401" s="4"/>
      <c r="V16401" s="4"/>
      <c r="W16401" s="4"/>
      <c r="AG16401" s="9"/>
      <c r="AT16401" s="4"/>
      <c r="AU16401" s="4"/>
      <c r="BA16401" s="4"/>
      <c r="BB16401" s="4"/>
    </row>
    <row r="16402" spans="15:54" x14ac:dyDescent="0.4">
      <c r="O16402" s="4"/>
      <c r="P16402" s="4"/>
      <c r="V16402" s="4"/>
      <c r="W16402" s="4"/>
      <c r="AG16402" s="9"/>
      <c r="AT16402" s="4"/>
      <c r="AU16402" s="4"/>
      <c r="BA16402" s="4"/>
      <c r="BB16402" s="4"/>
    </row>
    <row r="16403" spans="15:54" x14ac:dyDescent="0.4">
      <c r="O16403" s="4"/>
      <c r="P16403" s="4"/>
      <c r="V16403" s="4"/>
      <c r="W16403" s="4"/>
      <c r="AG16403" s="9"/>
      <c r="AT16403" s="4"/>
      <c r="AU16403" s="4"/>
      <c r="BA16403" s="4"/>
      <c r="BB16403" s="4"/>
    </row>
    <row r="16404" spans="15:54" x14ac:dyDescent="0.4">
      <c r="O16404" s="4"/>
      <c r="P16404" s="4"/>
      <c r="V16404" s="4"/>
      <c r="W16404" s="4"/>
      <c r="AG16404" s="9"/>
      <c r="AT16404" s="4"/>
      <c r="AU16404" s="4"/>
      <c r="BA16404" s="4"/>
      <c r="BB16404" s="4"/>
    </row>
    <row r="16405" spans="15:54" x14ac:dyDescent="0.4">
      <c r="O16405" s="4"/>
      <c r="P16405" s="4"/>
      <c r="V16405" s="4"/>
      <c r="W16405" s="4"/>
      <c r="AG16405" s="9"/>
      <c r="AT16405" s="4"/>
      <c r="AU16405" s="4"/>
      <c r="BA16405" s="4"/>
      <c r="BB16405" s="4"/>
    </row>
    <row r="16406" spans="15:54" x14ac:dyDescent="0.4">
      <c r="O16406" s="4"/>
      <c r="P16406" s="4"/>
      <c r="V16406" s="4"/>
      <c r="W16406" s="4"/>
      <c r="AG16406" s="9"/>
      <c r="AT16406" s="4"/>
      <c r="AU16406" s="4"/>
      <c r="BA16406" s="4"/>
      <c r="BB16406" s="4"/>
    </row>
    <row r="16407" spans="15:54" x14ac:dyDescent="0.4">
      <c r="O16407" s="4"/>
      <c r="P16407" s="4"/>
      <c r="V16407" s="4"/>
      <c r="W16407" s="4"/>
      <c r="AG16407" s="9"/>
      <c r="AT16407" s="4"/>
      <c r="AU16407" s="4"/>
      <c r="BA16407" s="4"/>
      <c r="BB16407" s="4"/>
    </row>
    <row r="16408" spans="15:54" x14ac:dyDescent="0.4">
      <c r="O16408" s="4"/>
      <c r="P16408" s="4"/>
      <c r="V16408" s="4"/>
      <c r="W16408" s="4"/>
      <c r="AT16408" s="4"/>
      <c r="AU16408" s="4"/>
      <c r="BA16408" s="4"/>
      <c r="BB16408" s="4"/>
    </row>
    <row r="16409" spans="15:54" x14ac:dyDescent="0.4">
      <c r="O16409" s="4"/>
      <c r="P16409" s="4"/>
      <c r="V16409" s="4"/>
      <c r="W16409" s="4"/>
      <c r="AG16409" s="9"/>
      <c r="AT16409" s="4"/>
      <c r="AU16409" s="4"/>
      <c r="BA16409" s="4"/>
      <c r="BB16409" s="4"/>
    </row>
    <row r="16410" spans="15:54" x14ac:dyDescent="0.4">
      <c r="O16410" s="4"/>
      <c r="P16410" s="4"/>
      <c r="V16410" s="4"/>
      <c r="W16410" s="4"/>
      <c r="AG16410" s="9"/>
      <c r="AT16410" s="4"/>
      <c r="AU16410" s="4"/>
      <c r="BA16410" s="4"/>
      <c r="BB16410" s="4"/>
    </row>
    <row r="16411" spans="15:54" x14ac:dyDescent="0.4">
      <c r="O16411" s="4"/>
      <c r="P16411" s="4"/>
      <c r="V16411" s="4"/>
      <c r="W16411" s="4"/>
      <c r="AG16411" s="9"/>
      <c r="AT16411" s="4"/>
      <c r="AU16411" s="4"/>
      <c r="BA16411" s="4"/>
      <c r="BB16411" s="4"/>
    </row>
    <row r="16412" spans="15:54" x14ac:dyDescent="0.4">
      <c r="O16412" s="4"/>
      <c r="P16412" s="4"/>
      <c r="V16412" s="4"/>
      <c r="W16412" s="4"/>
      <c r="AG16412" s="9"/>
      <c r="AT16412" s="4"/>
      <c r="AU16412" s="4"/>
      <c r="BA16412" s="4"/>
      <c r="BB16412" s="4"/>
    </row>
    <row r="16413" spans="15:54" x14ac:dyDescent="0.4">
      <c r="O16413" s="4"/>
      <c r="P16413" s="4"/>
      <c r="V16413" s="4"/>
      <c r="W16413" s="4"/>
      <c r="AG16413" s="9"/>
      <c r="AT16413" s="4"/>
      <c r="AU16413" s="4"/>
      <c r="BA16413" s="4"/>
      <c r="BB16413" s="4"/>
    </row>
    <row r="16414" spans="15:54" x14ac:dyDescent="0.4">
      <c r="O16414" s="4"/>
      <c r="P16414" s="4"/>
      <c r="V16414" s="4"/>
      <c r="W16414" s="4"/>
      <c r="AG16414" s="9"/>
      <c r="AT16414" s="4"/>
      <c r="AU16414" s="4"/>
      <c r="BA16414" s="4"/>
      <c r="BB16414" s="4"/>
    </row>
    <row r="16415" spans="15:54" x14ac:dyDescent="0.4">
      <c r="O16415" s="4"/>
      <c r="P16415" s="4"/>
      <c r="V16415" s="4"/>
      <c r="W16415" s="4"/>
      <c r="AG16415" s="9"/>
      <c r="AT16415" s="4"/>
      <c r="AU16415" s="4"/>
      <c r="BA16415" s="4"/>
      <c r="BB16415" s="4"/>
    </row>
    <row r="16416" spans="15:54" x14ac:dyDescent="0.4">
      <c r="O16416" s="4"/>
      <c r="P16416" s="4"/>
      <c r="V16416" s="4"/>
      <c r="W16416" s="4"/>
      <c r="AG16416" s="9"/>
      <c r="AT16416" s="4"/>
      <c r="AU16416" s="4"/>
      <c r="BA16416" s="4"/>
      <c r="BB16416" s="4"/>
    </row>
    <row r="16417" spans="15:54" x14ac:dyDescent="0.4">
      <c r="O16417" s="4"/>
      <c r="P16417" s="4"/>
      <c r="V16417" s="4"/>
      <c r="W16417" s="4"/>
      <c r="AG16417" s="9"/>
      <c r="AT16417" s="4"/>
      <c r="AU16417" s="4"/>
      <c r="BA16417" s="4"/>
      <c r="BB16417" s="4"/>
    </row>
    <row r="16418" spans="15:54" x14ac:dyDescent="0.4">
      <c r="O16418" s="4"/>
      <c r="P16418" s="4"/>
      <c r="V16418" s="4"/>
      <c r="W16418" s="4"/>
      <c r="AG16418" s="9"/>
      <c r="AT16418" s="4"/>
      <c r="AU16418" s="4"/>
      <c r="BA16418" s="4"/>
      <c r="BB16418" s="4"/>
    </row>
    <row r="16419" spans="15:54" x14ac:dyDescent="0.4">
      <c r="O16419" s="4"/>
      <c r="P16419" s="4"/>
      <c r="V16419" s="4"/>
      <c r="W16419" s="4"/>
      <c r="AG16419" s="9"/>
      <c r="AT16419" s="4"/>
      <c r="AU16419" s="4"/>
      <c r="BA16419" s="4"/>
      <c r="BB16419" s="4"/>
    </row>
    <row r="16420" spans="15:54" x14ac:dyDescent="0.4">
      <c r="O16420" s="4"/>
      <c r="P16420" s="4"/>
      <c r="V16420" s="4"/>
      <c r="W16420" s="4"/>
      <c r="AG16420" s="9"/>
      <c r="AT16420" s="4"/>
      <c r="AU16420" s="4"/>
      <c r="BA16420" s="4"/>
      <c r="BB16420" s="4"/>
    </row>
    <row r="16421" spans="15:54" x14ac:dyDescent="0.4">
      <c r="O16421" s="4"/>
      <c r="P16421" s="4"/>
      <c r="V16421" s="4"/>
      <c r="W16421" s="4"/>
      <c r="AG16421" s="9"/>
      <c r="AT16421" s="4"/>
      <c r="AU16421" s="4"/>
      <c r="BA16421" s="4"/>
      <c r="BB16421" s="4"/>
    </row>
    <row r="16422" spans="15:54" x14ac:dyDescent="0.4">
      <c r="O16422" s="4"/>
      <c r="P16422" s="4"/>
      <c r="V16422" s="4"/>
      <c r="W16422" s="4"/>
      <c r="AG16422" s="9"/>
      <c r="AT16422" s="4"/>
      <c r="AU16422" s="4"/>
      <c r="BA16422" s="4"/>
      <c r="BB16422" s="4"/>
    </row>
    <row r="16423" spans="15:54" x14ac:dyDescent="0.4">
      <c r="O16423" s="4"/>
      <c r="P16423" s="4"/>
      <c r="V16423" s="4"/>
      <c r="W16423" s="4"/>
      <c r="AG16423" s="9"/>
      <c r="AT16423" s="4"/>
      <c r="AU16423" s="4"/>
      <c r="BA16423" s="4"/>
      <c r="BB16423" s="4"/>
    </row>
    <row r="16424" spans="15:54" x14ac:dyDescent="0.4">
      <c r="O16424" s="4"/>
      <c r="P16424" s="4"/>
      <c r="V16424" s="4"/>
      <c r="W16424" s="4"/>
      <c r="AG16424" s="9"/>
      <c r="AT16424" s="4"/>
      <c r="AU16424" s="4"/>
      <c r="BA16424" s="4"/>
      <c r="BB16424" s="4"/>
    </row>
    <row r="16425" spans="15:54" x14ac:dyDescent="0.4">
      <c r="O16425" s="4"/>
      <c r="P16425" s="4"/>
      <c r="V16425" s="4"/>
      <c r="W16425" s="4"/>
      <c r="AG16425" s="9"/>
      <c r="AT16425" s="4"/>
      <c r="AU16425" s="4"/>
      <c r="BA16425" s="4"/>
      <c r="BB16425" s="4"/>
    </row>
    <row r="16426" spans="15:54" x14ac:dyDescent="0.4">
      <c r="O16426" s="4"/>
      <c r="P16426" s="4"/>
      <c r="V16426" s="4"/>
      <c r="W16426" s="4"/>
      <c r="AG16426" s="9"/>
      <c r="AT16426" s="4"/>
      <c r="AU16426" s="4"/>
      <c r="BA16426" s="4"/>
      <c r="BB16426" s="4"/>
    </row>
    <row r="16427" spans="15:54" x14ac:dyDescent="0.4">
      <c r="O16427" s="4"/>
      <c r="P16427" s="4"/>
      <c r="V16427" s="4"/>
      <c r="W16427" s="4"/>
      <c r="AG16427" s="9"/>
      <c r="AT16427" s="4"/>
      <c r="AU16427" s="4"/>
      <c r="BA16427" s="4"/>
      <c r="BB16427" s="4"/>
    </row>
    <row r="16428" spans="15:54" x14ac:dyDescent="0.4">
      <c r="O16428" s="4"/>
      <c r="P16428" s="4"/>
      <c r="V16428" s="4"/>
      <c r="W16428" s="4"/>
      <c r="AG16428" s="9"/>
      <c r="AT16428" s="4"/>
      <c r="AU16428" s="4"/>
      <c r="BA16428" s="4"/>
      <c r="BB16428" s="4"/>
    </row>
    <row r="16429" spans="15:54" x14ac:dyDescent="0.4">
      <c r="O16429" s="4"/>
      <c r="P16429" s="4"/>
      <c r="V16429" s="4"/>
      <c r="W16429" s="4"/>
      <c r="AG16429" s="9"/>
      <c r="AT16429" s="4"/>
      <c r="AU16429" s="4"/>
      <c r="BA16429" s="4"/>
      <c r="BB16429" s="4"/>
    </row>
    <row r="16430" spans="15:54" x14ac:dyDescent="0.4">
      <c r="O16430" s="4"/>
      <c r="P16430" s="4"/>
      <c r="V16430" s="4"/>
      <c r="W16430" s="4"/>
      <c r="AG16430" s="9"/>
      <c r="AT16430" s="4"/>
      <c r="AU16430" s="4"/>
      <c r="BA16430" s="4"/>
      <c r="BB16430" s="4"/>
    </row>
    <row r="16431" spans="15:54" x14ac:dyDescent="0.4">
      <c r="O16431" s="4"/>
      <c r="P16431" s="4"/>
      <c r="V16431" s="4"/>
      <c r="W16431" s="4"/>
      <c r="AG16431" s="9"/>
      <c r="AT16431" s="4"/>
      <c r="AU16431" s="4"/>
      <c r="BA16431" s="4"/>
      <c r="BB16431" s="4"/>
    </row>
    <row r="16432" spans="15:54" x14ac:dyDescent="0.4">
      <c r="O16432" s="4"/>
      <c r="P16432" s="4"/>
      <c r="V16432" s="4"/>
      <c r="W16432" s="4"/>
      <c r="AG16432" s="9"/>
      <c r="AT16432" s="4"/>
      <c r="AU16432" s="4"/>
      <c r="BA16432" s="4"/>
      <c r="BB16432" s="4"/>
    </row>
    <row r="16433" spans="15:54" x14ac:dyDescent="0.4">
      <c r="O16433" s="4"/>
      <c r="P16433" s="4"/>
      <c r="V16433" s="4"/>
      <c r="W16433" s="4"/>
      <c r="AG16433" s="9"/>
      <c r="AT16433" s="4"/>
      <c r="AU16433" s="4"/>
      <c r="BA16433" s="4"/>
      <c r="BB16433" s="4"/>
    </row>
    <row r="16434" spans="15:54" x14ac:dyDescent="0.4">
      <c r="O16434" s="4"/>
      <c r="P16434" s="4"/>
      <c r="V16434" s="4"/>
      <c r="W16434" s="4"/>
      <c r="AG16434" s="9"/>
      <c r="AT16434" s="4"/>
      <c r="AU16434" s="4"/>
      <c r="BA16434" s="4"/>
      <c r="BB16434" s="4"/>
    </row>
    <row r="16435" spans="15:54" x14ac:dyDescent="0.4">
      <c r="O16435" s="4"/>
      <c r="P16435" s="4"/>
      <c r="V16435" s="4"/>
      <c r="W16435" s="4"/>
      <c r="AG16435" s="9"/>
      <c r="AT16435" s="4"/>
      <c r="AU16435" s="4"/>
      <c r="BA16435" s="4"/>
      <c r="BB16435" s="4"/>
    </row>
    <row r="16436" spans="15:54" x14ac:dyDescent="0.4">
      <c r="O16436" s="4"/>
      <c r="P16436" s="4"/>
      <c r="V16436" s="4"/>
      <c r="W16436" s="4"/>
      <c r="AG16436" s="9"/>
      <c r="AT16436" s="4"/>
      <c r="AU16436" s="4"/>
      <c r="BA16436" s="4"/>
      <c r="BB16436" s="4"/>
    </row>
    <row r="16437" spans="15:54" x14ac:dyDescent="0.4">
      <c r="O16437" s="4"/>
      <c r="P16437" s="4"/>
      <c r="V16437" s="4"/>
      <c r="W16437" s="4"/>
      <c r="AG16437" s="9"/>
      <c r="AT16437" s="4"/>
      <c r="AU16437" s="4"/>
      <c r="BA16437" s="4"/>
      <c r="BB16437" s="4"/>
    </row>
    <row r="16438" spans="15:54" x14ac:dyDescent="0.4">
      <c r="O16438" s="4"/>
      <c r="P16438" s="4"/>
      <c r="V16438" s="4"/>
      <c r="W16438" s="4"/>
      <c r="AG16438" s="9"/>
      <c r="AT16438" s="4"/>
      <c r="AU16438" s="4"/>
      <c r="BA16438" s="4"/>
      <c r="BB16438" s="4"/>
    </row>
    <row r="16439" spans="15:54" x14ac:dyDescent="0.4">
      <c r="O16439" s="4"/>
      <c r="P16439" s="4"/>
      <c r="V16439" s="4"/>
      <c r="W16439" s="4"/>
      <c r="AG16439" s="9"/>
      <c r="AT16439" s="4"/>
      <c r="AU16439" s="4"/>
      <c r="BA16439" s="4"/>
      <c r="BB16439" s="4"/>
    </row>
    <row r="16440" spans="15:54" x14ac:dyDescent="0.4">
      <c r="O16440" s="4"/>
      <c r="P16440" s="4"/>
      <c r="V16440" s="4"/>
      <c r="W16440" s="4"/>
      <c r="AG16440" s="9"/>
      <c r="AT16440" s="4"/>
      <c r="AU16440" s="4"/>
      <c r="BA16440" s="4"/>
      <c r="BB16440" s="4"/>
    </row>
    <row r="16441" spans="15:54" x14ac:dyDescent="0.4">
      <c r="O16441" s="4"/>
      <c r="P16441" s="4"/>
      <c r="V16441" s="4"/>
      <c r="W16441" s="4"/>
      <c r="AG16441" s="9"/>
      <c r="AT16441" s="4"/>
      <c r="AU16441" s="4"/>
      <c r="BA16441" s="4"/>
      <c r="BB16441" s="4"/>
    </row>
    <row r="16442" spans="15:54" x14ac:dyDescent="0.4">
      <c r="O16442" s="4"/>
      <c r="P16442" s="4"/>
      <c r="V16442" s="4"/>
      <c r="W16442" s="4"/>
      <c r="AG16442" s="9"/>
      <c r="AT16442" s="4"/>
      <c r="AU16442" s="4"/>
      <c r="BA16442" s="4"/>
      <c r="BB16442" s="4"/>
    </row>
    <row r="16443" spans="15:54" x14ac:dyDescent="0.4">
      <c r="O16443" s="4"/>
      <c r="P16443" s="4"/>
      <c r="V16443" s="4"/>
      <c r="W16443" s="4"/>
      <c r="AG16443" s="9"/>
      <c r="AT16443" s="4"/>
      <c r="AU16443" s="4"/>
      <c r="BA16443" s="4"/>
      <c r="BB16443" s="4"/>
    </row>
    <row r="16444" spans="15:54" x14ac:dyDescent="0.4">
      <c r="O16444" s="4"/>
      <c r="P16444" s="4"/>
      <c r="V16444" s="4"/>
      <c r="W16444" s="4"/>
      <c r="AG16444" s="9"/>
      <c r="AT16444" s="4"/>
      <c r="AU16444" s="4"/>
      <c r="BA16444" s="4"/>
      <c r="BB16444" s="4"/>
    </row>
    <row r="16445" spans="15:54" x14ac:dyDescent="0.4">
      <c r="O16445" s="4"/>
      <c r="P16445" s="4"/>
      <c r="V16445" s="4"/>
      <c r="W16445" s="4"/>
      <c r="AG16445" s="9"/>
      <c r="AT16445" s="4"/>
      <c r="AU16445" s="4"/>
      <c r="BA16445" s="4"/>
      <c r="BB16445" s="4"/>
    </row>
    <row r="16446" spans="15:54" x14ac:dyDescent="0.4">
      <c r="O16446" s="4"/>
      <c r="P16446" s="4"/>
      <c r="V16446" s="4"/>
      <c r="W16446" s="4"/>
      <c r="AG16446" s="9"/>
      <c r="AT16446" s="4"/>
      <c r="AU16446" s="4"/>
      <c r="BA16446" s="4"/>
      <c r="BB16446" s="4"/>
    </row>
    <row r="16447" spans="15:54" x14ac:dyDescent="0.4">
      <c r="O16447" s="4"/>
      <c r="P16447" s="4"/>
      <c r="V16447" s="4"/>
      <c r="W16447" s="4"/>
      <c r="AG16447" s="9"/>
      <c r="AT16447" s="4"/>
      <c r="AU16447" s="4"/>
      <c r="BA16447" s="4"/>
      <c r="BB16447" s="4"/>
    </row>
    <row r="16448" spans="15:54" x14ac:dyDescent="0.4">
      <c r="O16448" s="4"/>
      <c r="P16448" s="4"/>
      <c r="V16448" s="4"/>
      <c r="W16448" s="4"/>
      <c r="AG16448" s="9"/>
      <c r="AT16448" s="4"/>
      <c r="AU16448" s="4"/>
      <c r="BA16448" s="4"/>
      <c r="BB16448" s="4"/>
    </row>
    <row r="16449" spans="15:54" x14ac:dyDescent="0.4">
      <c r="O16449" s="4"/>
      <c r="P16449" s="4"/>
      <c r="V16449" s="4"/>
      <c r="W16449" s="4"/>
      <c r="AG16449" s="9"/>
      <c r="AT16449" s="4"/>
      <c r="AU16449" s="4"/>
      <c r="BA16449" s="4"/>
      <c r="BB16449" s="4"/>
    </row>
    <row r="16450" spans="15:54" x14ac:dyDescent="0.4">
      <c r="O16450" s="4"/>
      <c r="P16450" s="4"/>
      <c r="V16450" s="4"/>
      <c r="W16450" s="4"/>
      <c r="AG16450" s="9"/>
      <c r="AT16450" s="4"/>
      <c r="AU16450" s="4"/>
      <c r="BA16450" s="4"/>
      <c r="BB16450" s="4"/>
    </row>
    <row r="16451" spans="15:54" x14ac:dyDescent="0.4">
      <c r="O16451" s="4"/>
      <c r="P16451" s="4"/>
      <c r="V16451" s="4"/>
      <c r="W16451" s="4"/>
      <c r="AG16451" s="9"/>
      <c r="AT16451" s="4"/>
      <c r="AU16451" s="4"/>
      <c r="BA16451" s="4"/>
      <c r="BB16451" s="4"/>
    </row>
    <row r="16452" spans="15:54" x14ac:dyDescent="0.4">
      <c r="O16452" s="4"/>
      <c r="P16452" s="4"/>
      <c r="V16452" s="4"/>
      <c r="W16452" s="4"/>
      <c r="AG16452" s="9"/>
      <c r="AT16452" s="4"/>
      <c r="AU16452" s="4"/>
      <c r="BA16452" s="4"/>
      <c r="BB16452" s="4"/>
    </row>
    <row r="16453" spans="15:54" x14ac:dyDescent="0.4">
      <c r="O16453" s="4"/>
      <c r="P16453" s="4"/>
      <c r="V16453" s="4"/>
      <c r="W16453" s="4"/>
      <c r="AG16453" s="9"/>
      <c r="AT16453" s="4"/>
      <c r="AU16453" s="4"/>
      <c r="BA16453" s="4"/>
      <c r="BB16453" s="4"/>
    </row>
    <row r="16454" spans="15:54" x14ac:dyDescent="0.4">
      <c r="O16454" s="4"/>
      <c r="P16454" s="4"/>
      <c r="V16454" s="4"/>
      <c r="W16454" s="4"/>
      <c r="AG16454" s="9"/>
      <c r="AT16454" s="4"/>
      <c r="AU16454" s="4"/>
      <c r="BA16454" s="4"/>
      <c r="BB16454" s="4"/>
    </row>
    <row r="16455" spans="15:54" x14ac:dyDescent="0.4">
      <c r="O16455" s="4"/>
      <c r="P16455" s="4"/>
      <c r="V16455" s="4"/>
      <c r="W16455" s="4"/>
      <c r="AG16455" s="9"/>
      <c r="AT16455" s="4"/>
      <c r="AU16455" s="4"/>
      <c r="BA16455" s="4"/>
      <c r="BB16455" s="4"/>
    </row>
    <row r="16456" spans="15:54" x14ac:dyDescent="0.4">
      <c r="O16456" s="4"/>
      <c r="P16456" s="4"/>
      <c r="V16456" s="4"/>
      <c r="W16456" s="4"/>
      <c r="AG16456" s="9"/>
      <c r="AT16456" s="4"/>
      <c r="AU16456" s="4"/>
      <c r="BA16456" s="4"/>
      <c r="BB16456" s="4"/>
    </row>
    <row r="16457" spans="15:54" x14ac:dyDescent="0.4">
      <c r="O16457" s="4"/>
      <c r="P16457" s="4"/>
      <c r="V16457" s="4"/>
      <c r="W16457" s="4"/>
      <c r="AG16457" s="9"/>
      <c r="AT16457" s="4"/>
      <c r="AU16457" s="4"/>
      <c r="BA16457" s="4"/>
      <c r="BB16457" s="4"/>
    </row>
    <row r="16458" spans="15:54" x14ac:dyDescent="0.4">
      <c r="O16458" s="4"/>
      <c r="P16458" s="4"/>
      <c r="V16458" s="4"/>
      <c r="W16458" s="4"/>
      <c r="AG16458" s="9"/>
      <c r="AT16458" s="4"/>
      <c r="AU16458" s="4"/>
      <c r="BA16458" s="4"/>
      <c r="BB16458" s="4"/>
    </row>
    <row r="16459" spans="15:54" x14ac:dyDescent="0.4">
      <c r="O16459" s="4"/>
      <c r="P16459" s="4"/>
      <c r="V16459" s="4"/>
      <c r="W16459" s="4"/>
      <c r="AG16459" s="9"/>
      <c r="AT16459" s="4"/>
      <c r="AU16459" s="4"/>
      <c r="BA16459" s="4"/>
      <c r="BB16459" s="4"/>
    </row>
    <row r="16460" spans="15:54" x14ac:dyDescent="0.4">
      <c r="O16460" s="4"/>
      <c r="P16460" s="4"/>
      <c r="V16460" s="4"/>
      <c r="W16460" s="4"/>
      <c r="AG16460" s="9"/>
      <c r="AT16460" s="4"/>
      <c r="AU16460" s="4"/>
      <c r="BA16460" s="4"/>
      <c r="BB16460" s="4"/>
    </row>
    <row r="16461" spans="15:54" x14ac:dyDescent="0.4">
      <c r="O16461" s="4"/>
      <c r="P16461" s="4"/>
      <c r="V16461" s="4"/>
      <c r="W16461" s="4"/>
      <c r="AG16461" s="9"/>
      <c r="AT16461" s="4"/>
      <c r="AU16461" s="4"/>
      <c r="BA16461" s="4"/>
      <c r="BB16461" s="4"/>
    </row>
    <row r="16462" spans="15:54" x14ac:dyDescent="0.4">
      <c r="O16462" s="4"/>
      <c r="P16462" s="4"/>
      <c r="V16462" s="4"/>
      <c r="W16462" s="4"/>
      <c r="AG16462" s="9"/>
      <c r="AT16462" s="4"/>
      <c r="AU16462" s="4"/>
      <c r="BA16462" s="4"/>
      <c r="BB16462" s="4"/>
    </row>
    <row r="16463" spans="15:54" x14ac:dyDescent="0.4">
      <c r="O16463" s="4"/>
      <c r="P16463" s="4"/>
      <c r="V16463" s="4"/>
      <c r="W16463" s="4"/>
      <c r="AG16463" s="9"/>
      <c r="AT16463" s="4"/>
      <c r="AU16463" s="4"/>
      <c r="BA16463" s="4"/>
      <c r="BB16463" s="4"/>
    </row>
    <row r="16464" spans="15:54" x14ac:dyDescent="0.4">
      <c r="O16464" s="4"/>
      <c r="P16464" s="4"/>
      <c r="V16464" s="4"/>
      <c r="W16464" s="4"/>
      <c r="AG16464" s="9"/>
      <c r="AT16464" s="4"/>
      <c r="AU16464" s="4"/>
      <c r="BA16464" s="4"/>
      <c r="BB16464" s="4"/>
    </row>
    <row r="16465" spans="15:54" x14ac:dyDescent="0.4">
      <c r="O16465" s="4"/>
      <c r="P16465" s="4"/>
      <c r="V16465" s="4"/>
      <c r="W16465" s="4"/>
      <c r="AG16465" s="9"/>
      <c r="AT16465" s="4"/>
      <c r="AU16465" s="4"/>
      <c r="BA16465" s="4"/>
      <c r="BB16465" s="4"/>
    </row>
    <row r="16466" spans="15:54" x14ac:dyDescent="0.4">
      <c r="O16466" s="4"/>
      <c r="P16466" s="4"/>
      <c r="V16466" s="4"/>
      <c r="W16466" s="4"/>
      <c r="AG16466" s="9"/>
      <c r="AT16466" s="4"/>
      <c r="AU16466" s="4"/>
      <c r="BA16466" s="4"/>
      <c r="BB16466" s="4"/>
    </row>
    <row r="16467" spans="15:54" x14ac:dyDescent="0.4">
      <c r="O16467" s="4"/>
      <c r="P16467" s="4"/>
      <c r="V16467" s="4"/>
      <c r="W16467" s="4"/>
      <c r="AG16467" s="9"/>
      <c r="AT16467" s="4"/>
      <c r="AU16467" s="4"/>
      <c r="BA16467" s="4"/>
      <c r="BB16467" s="4"/>
    </row>
    <row r="16468" spans="15:54" x14ac:dyDescent="0.4">
      <c r="O16468" s="4"/>
      <c r="P16468" s="4"/>
      <c r="V16468" s="4"/>
      <c r="W16468" s="4"/>
      <c r="AG16468" s="9"/>
      <c r="AT16468" s="4"/>
      <c r="AU16468" s="4"/>
      <c r="BA16468" s="4"/>
      <c r="BB16468" s="4"/>
    </row>
    <row r="16469" spans="15:54" x14ac:dyDescent="0.4">
      <c r="O16469" s="4"/>
      <c r="P16469" s="4"/>
      <c r="V16469" s="4"/>
      <c r="W16469" s="4"/>
      <c r="AT16469" s="4"/>
      <c r="AU16469" s="4"/>
      <c r="BA16469" s="4"/>
      <c r="BB16469" s="4"/>
    </row>
    <row r="16470" spans="15:54" x14ac:dyDescent="0.4">
      <c r="O16470" s="4"/>
      <c r="P16470" s="4"/>
      <c r="V16470" s="4"/>
      <c r="W16470" s="4"/>
      <c r="AG16470" s="9"/>
      <c r="AT16470" s="4"/>
      <c r="AU16470" s="4"/>
      <c r="BA16470" s="4"/>
      <c r="BB16470" s="4"/>
    </row>
    <row r="16471" spans="15:54" x14ac:dyDescent="0.4">
      <c r="O16471" s="4"/>
      <c r="P16471" s="4"/>
      <c r="V16471" s="4"/>
      <c r="W16471" s="4"/>
      <c r="AG16471" s="9"/>
      <c r="AT16471" s="4"/>
      <c r="AU16471" s="4"/>
      <c r="BA16471" s="4"/>
      <c r="BB16471" s="4"/>
    </row>
    <row r="16472" spans="15:54" x14ac:dyDescent="0.4">
      <c r="O16472" s="4"/>
      <c r="P16472" s="4"/>
      <c r="V16472" s="4"/>
      <c r="W16472" s="4"/>
      <c r="AG16472" s="9"/>
      <c r="AT16472" s="4"/>
      <c r="AU16472" s="4"/>
      <c r="BA16472" s="4"/>
      <c r="BB16472" s="4"/>
    </row>
    <row r="16473" spans="15:54" x14ac:dyDescent="0.4">
      <c r="O16473" s="4"/>
      <c r="P16473" s="4"/>
      <c r="V16473" s="4"/>
      <c r="W16473" s="4"/>
      <c r="AG16473" s="9"/>
      <c r="AT16473" s="4"/>
      <c r="AU16473" s="4"/>
      <c r="BA16473" s="4"/>
      <c r="BB16473" s="4"/>
    </row>
    <row r="16474" spans="15:54" x14ac:dyDescent="0.4">
      <c r="O16474" s="4"/>
      <c r="P16474" s="4"/>
      <c r="V16474" s="4"/>
      <c r="W16474" s="4"/>
      <c r="AG16474" s="9"/>
      <c r="AT16474" s="4"/>
      <c r="AU16474" s="4"/>
      <c r="BA16474" s="4"/>
      <c r="BB16474" s="4"/>
    </row>
    <row r="16475" spans="15:54" x14ac:dyDescent="0.4">
      <c r="O16475" s="4"/>
      <c r="P16475" s="4"/>
      <c r="V16475" s="4"/>
      <c r="W16475" s="4"/>
      <c r="AG16475" s="9"/>
      <c r="AT16475" s="4"/>
      <c r="AU16475" s="4"/>
      <c r="BA16475" s="4"/>
      <c r="BB16475" s="4"/>
    </row>
    <row r="16476" spans="15:54" x14ac:dyDescent="0.4">
      <c r="O16476" s="4"/>
      <c r="P16476" s="4"/>
      <c r="V16476" s="4"/>
      <c r="W16476" s="4"/>
      <c r="AG16476" s="9"/>
      <c r="AT16476" s="4"/>
      <c r="AU16476" s="4"/>
      <c r="BA16476" s="4"/>
      <c r="BB16476" s="4"/>
    </row>
    <row r="16477" spans="15:54" x14ac:dyDescent="0.4">
      <c r="O16477" s="4"/>
      <c r="P16477" s="4"/>
      <c r="V16477" s="4"/>
      <c r="W16477" s="4"/>
      <c r="AG16477" s="9"/>
      <c r="AT16477" s="4"/>
      <c r="AU16477" s="4"/>
      <c r="BA16477" s="4"/>
      <c r="BB16477" s="4"/>
    </row>
    <row r="16478" spans="15:54" x14ac:dyDescent="0.4">
      <c r="O16478" s="4"/>
      <c r="P16478" s="4"/>
      <c r="V16478" s="4"/>
      <c r="W16478" s="4"/>
      <c r="AG16478" s="9"/>
      <c r="AT16478" s="4"/>
      <c r="AU16478" s="4"/>
      <c r="BA16478" s="4"/>
      <c r="BB16478" s="4"/>
    </row>
    <row r="16479" spans="15:54" x14ac:dyDescent="0.4">
      <c r="O16479" s="4"/>
      <c r="P16479" s="4"/>
      <c r="V16479" s="4"/>
      <c r="W16479" s="4"/>
      <c r="AG16479" s="9"/>
      <c r="AT16479" s="4"/>
      <c r="AU16479" s="4"/>
      <c r="BA16479" s="4"/>
      <c r="BB16479" s="4"/>
    </row>
    <row r="16480" spans="15:54" x14ac:dyDescent="0.4">
      <c r="O16480" s="4"/>
      <c r="P16480" s="4"/>
      <c r="V16480" s="4"/>
      <c r="W16480" s="4"/>
      <c r="AG16480" s="9"/>
      <c r="AT16480" s="4"/>
      <c r="AU16480" s="4"/>
      <c r="BA16480" s="4"/>
      <c r="BB16480" s="4"/>
    </row>
    <row r="16481" spans="15:54" x14ac:dyDescent="0.4">
      <c r="O16481" s="4"/>
      <c r="P16481" s="4"/>
      <c r="V16481" s="4"/>
      <c r="W16481" s="4"/>
      <c r="AG16481" s="9"/>
      <c r="AT16481" s="4"/>
      <c r="AU16481" s="4"/>
      <c r="BA16481" s="4"/>
      <c r="BB16481" s="4"/>
    </row>
    <row r="16482" spans="15:54" x14ac:dyDescent="0.4">
      <c r="O16482" s="4"/>
      <c r="P16482" s="4"/>
      <c r="V16482" s="4"/>
      <c r="W16482" s="4"/>
      <c r="AG16482" s="9"/>
      <c r="AT16482" s="4"/>
      <c r="AU16482" s="4"/>
      <c r="BA16482" s="4"/>
      <c r="BB16482" s="4"/>
    </row>
    <row r="16483" spans="15:54" x14ac:dyDescent="0.4">
      <c r="O16483" s="4"/>
      <c r="P16483" s="4"/>
      <c r="V16483" s="4"/>
      <c r="W16483" s="4"/>
      <c r="AG16483" s="9"/>
      <c r="AT16483" s="4"/>
      <c r="AU16483" s="4"/>
      <c r="BA16483" s="4"/>
      <c r="BB16483" s="4"/>
    </row>
    <row r="16484" spans="15:54" x14ac:dyDescent="0.4">
      <c r="O16484" s="4"/>
      <c r="P16484" s="4"/>
      <c r="V16484" s="4"/>
      <c r="W16484" s="4"/>
      <c r="AG16484" s="9"/>
      <c r="AT16484" s="4"/>
      <c r="AU16484" s="4"/>
      <c r="BA16484" s="4"/>
      <c r="BB16484" s="4"/>
    </row>
    <row r="16485" spans="15:54" x14ac:dyDescent="0.4">
      <c r="O16485" s="4"/>
      <c r="P16485" s="4"/>
      <c r="V16485" s="4"/>
      <c r="W16485" s="4"/>
      <c r="AG16485" s="9"/>
      <c r="AT16485" s="4"/>
      <c r="AU16485" s="4"/>
      <c r="BA16485" s="4"/>
      <c r="BB16485" s="4"/>
    </row>
    <row r="16486" spans="15:54" x14ac:dyDescent="0.4">
      <c r="O16486" s="4"/>
      <c r="P16486" s="4"/>
      <c r="V16486" s="4"/>
      <c r="W16486" s="4"/>
      <c r="AG16486" s="9"/>
      <c r="AT16486" s="4"/>
      <c r="AU16486" s="4"/>
      <c r="BA16486" s="4"/>
      <c r="BB16486" s="4"/>
    </row>
    <row r="16487" spans="15:54" x14ac:dyDescent="0.4">
      <c r="O16487" s="4"/>
      <c r="P16487" s="4"/>
      <c r="V16487" s="4"/>
      <c r="W16487" s="4"/>
      <c r="AG16487" s="9"/>
      <c r="AT16487" s="4"/>
      <c r="AU16487" s="4"/>
      <c r="BA16487" s="4"/>
      <c r="BB16487" s="4"/>
    </row>
    <row r="16488" spans="15:54" x14ac:dyDescent="0.4">
      <c r="O16488" s="4"/>
      <c r="P16488" s="4"/>
      <c r="V16488" s="4"/>
      <c r="W16488" s="4"/>
      <c r="AG16488" s="9"/>
      <c r="AT16488" s="4"/>
      <c r="AU16488" s="4"/>
      <c r="BA16488" s="4"/>
      <c r="BB16488" s="4"/>
    </row>
    <row r="16489" spans="15:54" x14ac:dyDescent="0.4">
      <c r="O16489" s="4"/>
      <c r="P16489" s="4"/>
      <c r="V16489" s="4"/>
      <c r="W16489" s="4"/>
      <c r="AT16489" s="4"/>
      <c r="AU16489" s="4"/>
      <c r="BA16489" s="4"/>
      <c r="BB16489" s="4"/>
    </row>
    <row r="16490" spans="15:54" x14ac:dyDescent="0.4">
      <c r="O16490" s="4"/>
      <c r="P16490" s="4"/>
      <c r="V16490" s="4"/>
      <c r="W16490" s="4"/>
      <c r="AG16490" s="9"/>
      <c r="AT16490" s="4"/>
      <c r="AU16490" s="4"/>
      <c r="BA16490" s="4"/>
      <c r="BB16490" s="4"/>
    </row>
    <row r="16491" spans="15:54" x14ac:dyDescent="0.4">
      <c r="O16491" s="4"/>
      <c r="P16491" s="4"/>
      <c r="V16491" s="4"/>
      <c r="W16491" s="4"/>
      <c r="AG16491" s="9"/>
      <c r="AT16491" s="4"/>
      <c r="AU16491" s="4"/>
      <c r="BA16491" s="4"/>
      <c r="BB16491" s="4"/>
    </row>
    <row r="16492" spans="15:54" x14ac:dyDescent="0.4">
      <c r="O16492" s="4"/>
      <c r="P16492" s="4"/>
      <c r="V16492" s="4"/>
      <c r="W16492" s="4"/>
      <c r="AG16492" s="9"/>
      <c r="AT16492" s="4"/>
      <c r="AU16492" s="4"/>
      <c r="BA16492" s="4"/>
      <c r="BB16492" s="4"/>
    </row>
    <row r="16493" spans="15:54" x14ac:dyDescent="0.4">
      <c r="O16493" s="4"/>
      <c r="P16493" s="4"/>
      <c r="V16493" s="4"/>
      <c r="W16493" s="4"/>
      <c r="AG16493" s="9"/>
      <c r="AT16493" s="4"/>
      <c r="AU16493" s="4"/>
      <c r="BA16493" s="4"/>
      <c r="BB16493" s="4"/>
    </row>
    <row r="16494" spans="15:54" x14ac:dyDescent="0.4">
      <c r="O16494" s="4"/>
      <c r="P16494" s="4"/>
      <c r="V16494" s="4"/>
      <c r="W16494" s="4"/>
      <c r="AG16494" s="9"/>
      <c r="AT16494" s="4"/>
      <c r="AU16494" s="4"/>
      <c r="BA16494" s="4"/>
      <c r="BB16494" s="4"/>
    </row>
    <row r="16495" spans="15:54" x14ac:dyDescent="0.4">
      <c r="O16495" s="4"/>
      <c r="P16495" s="4"/>
      <c r="V16495" s="4"/>
      <c r="W16495" s="4"/>
      <c r="AG16495" s="9"/>
      <c r="AT16495" s="4"/>
      <c r="AU16495" s="4"/>
      <c r="BA16495" s="4"/>
      <c r="BB16495" s="4"/>
    </row>
    <row r="16496" spans="15:54" x14ac:dyDescent="0.4">
      <c r="O16496" s="4"/>
      <c r="P16496" s="4"/>
      <c r="V16496" s="4"/>
      <c r="W16496" s="4"/>
      <c r="AG16496" s="9"/>
      <c r="AT16496" s="4"/>
      <c r="AU16496" s="4"/>
      <c r="BA16496" s="4"/>
      <c r="BB16496" s="4"/>
    </row>
    <row r="16497" spans="15:54" x14ac:dyDescent="0.4">
      <c r="O16497" s="4"/>
      <c r="P16497" s="4"/>
      <c r="V16497" s="4"/>
      <c r="W16497" s="4"/>
      <c r="AG16497" s="9"/>
      <c r="AT16497" s="4"/>
      <c r="AU16497" s="4"/>
      <c r="BA16497" s="4"/>
      <c r="BB16497" s="4"/>
    </row>
    <row r="16498" spans="15:54" x14ac:dyDescent="0.4">
      <c r="O16498" s="4"/>
      <c r="P16498" s="4"/>
      <c r="V16498" s="4"/>
      <c r="W16498" s="4"/>
      <c r="AG16498" s="9"/>
      <c r="AT16498" s="4"/>
      <c r="AU16498" s="4"/>
      <c r="BA16498" s="4"/>
      <c r="BB16498" s="4"/>
    </row>
    <row r="16499" spans="15:54" x14ac:dyDescent="0.4">
      <c r="O16499" s="4"/>
      <c r="P16499" s="4"/>
      <c r="V16499" s="4"/>
      <c r="W16499" s="4"/>
      <c r="AG16499" s="9"/>
      <c r="AT16499" s="4"/>
      <c r="AU16499" s="4"/>
      <c r="BA16499" s="4"/>
      <c r="BB16499" s="4"/>
    </row>
    <row r="16500" spans="15:54" x14ac:dyDescent="0.4">
      <c r="O16500" s="4"/>
      <c r="P16500" s="4"/>
      <c r="V16500" s="4"/>
      <c r="W16500" s="4"/>
      <c r="AG16500" s="9"/>
      <c r="AT16500" s="4"/>
      <c r="AU16500" s="4"/>
      <c r="BA16500" s="4"/>
      <c r="BB16500" s="4"/>
    </row>
    <row r="16501" spans="15:54" x14ac:dyDescent="0.4">
      <c r="O16501" s="4"/>
      <c r="P16501" s="4"/>
      <c r="V16501" s="4"/>
      <c r="W16501" s="4"/>
      <c r="AG16501" s="9"/>
      <c r="AT16501" s="4"/>
      <c r="AU16501" s="4"/>
      <c r="BA16501" s="4"/>
      <c r="BB16501" s="4"/>
    </row>
    <row r="16502" spans="15:54" x14ac:dyDescent="0.4">
      <c r="O16502" s="4"/>
      <c r="P16502" s="4"/>
      <c r="V16502" s="4"/>
      <c r="W16502" s="4"/>
      <c r="AG16502" s="9"/>
      <c r="AT16502" s="4"/>
      <c r="AU16502" s="4"/>
      <c r="BA16502" s="4"/>
      <c r="BB16502" s="4"/>
    </row>
    <row r="16503" spans="15:54" x14ac:dyDescent="0.4">
      <c r="O16503" s="4"/>
      <c r="P16503" s="4"/>
      <c r="V16503" s="4"/>
      <c r="W16503" s="4"/>
      <c r="AG16503" s="9"/>
      <c r="AT16503" s="4"/>
      <c r="AU16503" s="4"/>
      <c r="BA16503" s="4"/>
      <c r="BB16503" s="4"/>
    </row>
    <row r="16504" spans="15:54" x14ac:dyDescent="0.4">
      <c r="O16504" s="4"/>
      <c r="P16504" s="4"/>
      <c r="V16504" s="4"/>
      <c r="W16504" s="4"/>
      <c r="AG16504" s="9"/>
      <c r="AT16504" s="4"/>
      <c r="AU16504" s="4"/>
      <c r="BA16504" s="4"/>
      <c r="BB16504" s="4"/>
    </row>
    <row r="16505" spans="15:54" x14ac:dyDescent="0.4">
      <c r="O16505" s="4"/>
      <c r="P16505" s="4"/>
      <c r="V16505" s="4"/>
      <c r="W16505" s="4"/>
      <c r="AG16505" s="9"/>
      <c r="AT16505" s="4"/>
      <c r="AU16505" s="4"/>
      <c r="BA16505" s="4"/>
      <c r="BB16505" s="4"/>
    </row>
    <row r="16506" spans="15:54" x14ac:dyDescent="0.4">
      <c r="O16506" s="4"/>
      <c r="P16506" s="4"/>
      <c r="V16506" s="4"/>
      <c r="W16506" s="4"/>
      <c r="AG16506" s="9"/>
      <c r="AT16506" s="4"/>
      <c r="AU16506" s="4"/>
      <c r="BA16506" s="4"/>
      <c r="BB16506" s="4"/>
    </row>
    <row r="16507" spans="15:54" x14ac:dyDescent="0.4">
      <c r="O16507" s="4"/>
      <c r="P16507" s="4"/>
      <c r="V16507" s="4"/>
      <c r="W16507" s="4"/>
      <c r="AG16507" s="9"/>
      <c r="AT16507" s="4"/>
      <c r="AU16507" s="4"/>
      <c r="BA16507" s="4"/>
      <c r="BB16507" s="4"/>
    </row>
    <row r="16508" spans="15:54" x14ac:dyDescent="0.4">
      <c r="O16508" s="4"/>
      <c r="P16508" s="4"/>
      <c r="V16508" s="4"/>
      <c r="W16508" s="4"/>
      <c r="AG16508" s="9"/>
      <c r="AT16508" s="4"/>
      <c r="AU16508" s="4"/>
      <c r="BA16508" s="4"/>
      <c r="BB16508" s="4"/>
    </row>
    <row r="16509" spans="15:54" x14ac:dyDescent="0.4">
      <c r="O16509" s="4"/>
      <c r="P16509" s="4"/>
      <c r="V16509" s="4"/>
      <c r="W16509" s="4"/>
      <c r="AG16509" s="9"/>
      <c r="AT16509" s="4"/>
      <c r="AU16509" s="4"/>
      <c r="BA16509" s="4"/>
      <c r="BB16509" s="4"/>
    </row>
    <row r="16510" spans="15:54" x14ac:dyDescent="0.4">
      <c r="O16510" s="4"/>
      <c r="P16510" s="4"/>
      <c r="V16510" s="4"/>
      <c r="W16510" s="4"/>
      <c r="AG16510" s="9"/>
      <c r="AT16510" s="4"/>
      <c r="AU16510" s="4"/>
      <c r="BA16510" s="4"/>
      <c r="BB16510" s="4"/>
    </row>
    <row r="16511" spans="15:54" x14ac:dyDescent="0.4">
      <c r="O16511" s="4"/>
      <c r="P16511" s="4"/>
      <c r="V16511" s="4"/>
      <c r="W16511" s="4"/>
      <c r="AG16511" s="9"/>
      <c r="AT16511" s="4"/>
      <c r="AU16511" s="4"/>
      <c r="BA16511" s="4"/>
      <c r="BB16511" s="4"/>
    </row>
    <row r="16512" spans="15:54" x14ac:dyDescent="0.4">
      <c r="O16512" s="4"/>
      <c r="P16512" s="4"/>
      <c r="V16512" s="4"/>
      <c r="W16512" s="4"/>
      <c r="AG16512" s="9"/>
      <c r="AT16512" s="4"/>
      <c r="AU16512" s="4"/>
      <c r="BA16512" s="4"/>
      <c r="BB16512" s="4"/>
    </row>
    <row r="16513" spans="15:54" x14ac:dyDescent="0.4">
      <c r="O16513" s="4"/>
      <c r="P16513" s="4"/>
      <c r="V16513" s="4"/>
      <c r="W16513" s="4"/>
      <c r="AG16513" s="9"/>
      <c r="AT16513" s="4"/>
      <c r="AU16513" s="4"/>
      <c r="BA16513" s="4"/>
      <c r="BB16513" s="4"/>
    </row>
    <row r="16514" spans="15:54" x14ac:dyDescent="0.4">
      <c r="O16514" s="4"/>
      <c r="P16514" s="4"/>
      <c r="V16514" s="4"/>
      <c r="W16514" s="4"/>
      <c r="AG16514" s="9"/>
      <c r="AT16514" s="4"/>
      <c r="AU16514" s="4"/>
      <c r="BA16514" s="4"/>
      <c r="BB16514" s="4"/>
    </row>
    <row r="16515" spans="15:54" x14ac:dyDescent="0.4">
      <c r="O16515" s="4"/>
      <c r="P16515" s="4"/>
      <c r="V16515" s="4"/>
      <c r="W16515" s="4"/>
      <c r="AG16515" s="9"/>
      <c r="AT16515" s="4"/>
      <c r="AU16515" s="4"/>
      <c r="BA16515" s="4"/>
      <c r="BB16515" s="4"/>
    </row>
    <row r="16516" spans="15:54" x14ac:dyDescent="0.4">
      <c r="O16516" s="4"/>
      <c r="P16516" s="4"/>
      <c r="V16516" s="4"/>
      <c r="W16516" s="4"/>
      <c r="AG16516" s="9"/>
      <c r="AT16516" s="4"/>
      <c r="AU16516" s="4"/>
      <c r="BA16516" s="4"/>
      <c r="BB16516" s="4"/>
    </row>
    <row r="16517" spans="15:54" x14ac:dyDescent="0.4">
      <c r="O16517" s="4"/>
      <c r="P16517" s="4"/>
      <c r="V16517" s="4"/>
      <c r="W16517" s="4"/>
      <c r="AG16517" s="9"/>
      <c r="AT16517" s="4"/>
      <c r="AU16517" s="4"/>
      <c r="BA16517" s="4"/>
      <c r="BB16517" s="4"/>
    </row>
    <row r="16518" spans="15:54" x14ac:dyDescent="0.4">
      <c r="O16518" s="4"/>
      <c r="P16518" s="4"/>
      <c r="V16518" s="4"/>
      <c r="W16518" s="4"/>
      <c r="AG16518" s="9"/>
      <c r="AT16518" s="4"/>
      <c r="AU16518" s="4"/>
      <c r="BA16518" s="4"/>
      <c r="BB16518" s="4"/>
    </row>
    <row r="16519" spans="15:54" x14ac:dyDescent="0.4">
      <c r="O16519" s="4"/>
      <c r="P16519" s="4"/>
      <c r="V16519" s="4"/>
      <c r="W16519" s="4"/>
      <c r="AG16519" s="9"/>
      <c r="AT16519" s="4"/>
      <c r="AU16519" s="4"/>
      <c r="BA16519" s="4"/>
      <c r="BB16519" s="4"/>
    </row>
    <row r="16520" spans="15:54" x14ac:dyDescent="0.4">
      <c r="O16520" s="4"/>
      <c r="P16520" s="4"/>
      <c r="V16520" s="4"/>
      <c r="W16520" s="4"/>
      <c r="AG16520" s="9"/>
      <c r="AT16520" s="4"/>
      <c r="AU16520" s="4"/>
      <c r="BA16520" s="4"/>
      <c r="BB16520" s="4"/>
    </row>
    <row r="16521" spans="15:54" x14ac:dyDescent="0.4">
      <c r="O16521" s="4"/>
      <c r="P16521" s="4"/>
      <c r="V16521" s="4"/>
      <c r="W16521" s="4"/>
      <c r="AG16521" s="9"/>
      <c r="AT16521" s="4"/>
      <c r="AU16521" s="4"/>
      <c r="BA16521" s="4"/>
      <c r="BB16521" s="4"/>
    </row>
    <row r="16522" spans="15:54" x14ac:dyDescent="0.4">
      <c r="O16522" s="4"/>
      <c r="P16522" s="4"/>
      <c r="V16522" s="4"/>
      <c r="W16522" s="4"/>
      <c r="AG16522" s="9"/>
      <c r="AT16522" s="4"/>
      <c r="AU16522" s="4"/>
      <c r="BA16522" s="4"/>
      <c r="BB16522" s="4"/>
    </row>
    <row r="16523" spans="15:54" x14ac:dyDescent="0.4">
      <c r="O16523" s="4"/>
      <c r="P16523" s="4"/>
      <c r="V16523" s="4"/>
      <c r="W16523" s="4"/>
      <c r="AG16523" s="9"/>
      <c r="AT16523" s="4"/>
      <c r="AU16523" s="4"/>
      <c r="BA16523" s="4"/>
      <c r="BB16523" s="4"/>
    </row>
    <row r="16524" spans="15:54" x14ac:dyDescent="0.4">
      <c r="O16524" s="4"/>
      <c r="P16524" s="4"/>
      <c r="V16524" s="4"/>
      <c r="W16524" s="4"/>
      <c r="AG16524" s="9"/>
      <c r="AT16524" s="4"/>
      <c r="AU16524" s="4"/>
      <c r="BA16524" s="4"/>
      <c r="BB16524" s="4"/>
    </row>
    <row r="16525" spans="15:54" x14ac:dyDescent="0.4">
      <c r="O16525" s="4"/>
      <c r="P16525" s="4"/>
      <c r="V16525" s="4"/>
      <c r="W16525" s="4"/>
      <c r="AG16525" s="9"/>
      <c r="AT16525" s="4"/>
      <c r="AU16525" s="4"/>
      <c r="BA16525" s="4"/>
      <c r="BB16525" s="4"/>
    </row>
    <row r="16526" spans="15:54" x14ac:dyDescent="0.4">
      <c r="O16526" s="4"/>
      <c r="P16526" s="4"/>
      <c r="V16526" s="4"/>
      <c r="W16526" s="4"/>
      <c r="AG16526" s="9"/>
      <c r="AT16526" s="4"/>
      <c r="AU16526" s="4"/>
      <c r="BA16526" s="4"/>
      <c r="BB16526" s="4"/>
    </row>
    <row r="16527" spans="15:54" x14ac:dyDescent="0.4">
      <c r="O16527" s="4"/>
      <c r="P16527" s="4"/>
      <c r="V16527" s="4"/>
      <c r="W16527" s="4"/>
      <c r="AG16527" s="9"/>
      <c r="AT16527" s="4"/>
      <c r="AU16527" s="4"/>
      <c r="BA16527" s="4"/>
      <c r="BB16527" s="4"/>
    </row>
    <row r="16528" spans="15:54" x14ac:dyDescent="0.4">
      <c r="O16528" s="4"/>
      <c r="P16528" s="4"/>
      <c r="V16528" s="4"/>
      <c r="W16528" s="4"/>
      <c r="AG16528" s="9"/>
      <c r="AT16528" s="4"/>
      <c r="AU16528" s="4"/>
      <c r="BA16528" s="4"/>
      <c r="BB16528" s="4"/>
    </row>
    <row r="16529" spans="15:54" x14ac:dyDescent="0.4">
      <c r="O16529" s="4"/>
      <c r="P16529" s="4"/>
      <c r="V16529" s="4"/>
      <c r="W16529" s="4"/>
      <c r="AG16529" s="9"/>
      <c r="AT16529" s="4"/>
      <c r="AU16529" s="4"/>
      <c r="BA16529" s="4"/>
      <c r="BB16529" s="4"/>
    </row>
    <row r="16530" spans="15:54" x14ac:dyDescent="0.4">
      <c r="O16530" s="4"/>
      <c r="P16530" s="4"/>
      <c r="V16530" s="4"/>
      <c r="W16530" s="4"/>
      <c r="AG16530" s="9"/>
      <c r="AT16530" s="4"/>
      <c r="AU16530" s="4"/>
      <c r="BA16530" s="4"/>
      <c r="BB16530" s="4"/>
    </row>
    <row r="16531" spans="15:54" x14ac:dyDescent="0.4">
      <c r="O16531" s="4"/>
      <c r="P16531" s="4"/>
      <c r="V16531" s="4"/>
      <c r="W16531" s="4"/>
      <c r="AG16531" s="9"/>
      <c r="AT16531" s="4"/>
      <c r="AU16531" s="4"/>
      <c r="BA16531" s="4"/>
      <c r="BB16531" s="4"/>
    </row>
    <row r="16532" spans="15:54" x14ac:dyDescent="0.4">
      <c r="O16532" s="4"/>
      <c r="P16532" s="4"/>
      <c r="V16532" s="4"/>
      <c r="W16532" s="4"/>
      <c r="AG16532" s="9"/>
      <c r="AT16532" s="4"/>
      <c r="AU16532" s="4"/>
      <c r="BA16532" s="4"/>
      <c r="BB16532" s="4"/>
    </row>
    <row r="16533" spans="15:54" x14ac:dyDescent="0.4">
      <c r="O16533" s="4"/>
      <c r="P16533" s="4"/>
      <c r="V16533" s="4"/>
      <c r="W16533" s="4"/>
      <c r="AG16533" s="9"/>
      <c r="AT16533" s="4"/>
      <c r="AU16533" s="4"/>
      <c r="BA16533" s="4"/>
      <c r="BB16533" s="4"/>
    </row>
    <row r="16534" spans="15:54" x14ac:dyDescent="0.4">
      <c r="O16534" s="4"/>
      <c r="P16534" s="4"/>
      <c r="V16534" s="4"/>
      <c r="W16534" s="4"/>
      <c r="AG16534" s="9"/>
      <c r="AT16534" s="4"/>
      <c r="AU16534" s="4"/>
      <c r="BA16534" s="4"/>
      <c r="BB16534" s="4"/>
    </row>
    <row r="16535" spans="15:54" x14ac:dyDescent="0.4">
      <c r="O16535" s="4"/>
      <c r="P16535" s="4"/>
      <c r="V16535" s="4"/>
      <c r="W16535" s="4"/>
      <c r="AG16535" s="9"/>
      <c r="AT16535" s="4"/>
      <c r="AU16535" s="4"/>
      <c r="BA16535" s="4"/>
      <c r="BB16535" s="4"/>
    </row>
    <row r="16536" spans="15:54" x14ac:dyDescent="0.4">
      <c r="O16536" s="4"/>
      <c r="P16536" s="4"/>
      <c r="V16536" s="4"/>
      <c r="W16536" s="4"/>
      <c r="AG16536" s="9"/>
      <c r="AT16536" s="4"/>
      <c r="AU16536" s="4"/>
      <c r="BA16536" s="4"/>
      <c r="BB16536" s="4"/>
    </row>
    <row r="16537" spans="15:54" x14ac:dyDescent="0.4">
      <c r="O16537" s="4"/>
      <c r="P16537" s="4"/>
      <c r="V16537" s="4"/>
      <c r="W16537" s="4"/>
      <c r="AG16537" s="9"/>
      <c r="AT16537" s="4"/>
      <c r="AU16537" s="4"/>
      <c r="BA16537" s="4"/>
      <c r="BB16537" s="4"/>
    </row>
    <row r="16538" spans="15:54" x14ac:dyDescent="0.4">
      <c r="O16538" s="4"/>
      <c r="P16538" s="4"/>
      <c r="V16538" s="4"/>
      <c r="W16538" s="4"/>
      <c r="AG16538" s="9"/>
      <c r="AT16538" s="4"/>
      <c r="AU16538" s="4"/>
      <c r="BA16538" s="4"/>
      <c r="BB16538" s="4"/>
    </row>
    <row r="16539" spans="15:54" x14ac:dyDescent="0.4">
      <c r="O16539" s="4"/>
      <c r="P16539" s="4"/>
      <c r="V16539" s="4"/>
      <c r="W16539" s="4"/>
      <c r="AG16539" s="9"/>
      <c r="AT16539" s="4"/>
      <c r="AU16539" s="4"/>
      <c r="BA16539" s="4"/>
      <c r="BB16539" s="4"/>
    </row>
    <row r="16540" spans="15:54" x14ac:dyDescent="0.4">
      <c r="O16540" s="4"/>
      <c r="P16540" s="4"/>
      <c r="V16540" s="4"/>
      <c r="W16540" s="4"/>
      <c r="AG16540" s="9"/>
      <c r="AT16540" s="4"/>
      <c r="AU16540" s="4"/>
      <c r="BA16540" s="4"/>
      <c r="BB16540" s="4"/>
    </row>
    <row r="16541" spans="15:54" x14ac:dyDescent="0.4">
      <c r="O16541" s="4"/>
      <c r="P16541" s="4"/>
      <c r="V16541" s="4"/>
      <c r="W16541" s="4"/>
      <c r="AG16541" s="9"/>
      <c r="AT16541" s="4"/>
      <c r="AU16541" s="4"/>
      <c r="BA16541" s="4"/>
      <c r="BB16541" s="4"/>
    </row>
    <row r="16542" spans="15:54" x14ac:dyDescent="0.4">
      <c r="O16542" s="4"/>
      <c r="P16542" s="4"/>
      <c r="V16542" s="4"/>
      <c r="W16542" s="4"/>
      <c r="AG16542" s="9"/>
      <c r="AT16542" s="4"/>
      <c r="AU16542" s="4"/>
      <c r="BA16542" s="4"/>
      <c r="BB16542" s="4"/>
    </row>
    <row r="16543" spans="15:54" x14ac:dyDescent="0.4">
      <c r="O16543" s="4"/>
      <c r="P16543" s="4"/>
      <c r="V16543" s="4"/>
      <c r="W16543" s="4"/>
      <c r="AG16543" s="9"/>
      <c r="AT16543" s="4"/>
      <c r="AU16543" s="4"/>
      <c r="BA16543" s="4"/>
      <c r="BB16543" s="4"/>
    </row>
    <row r="16544" spans="15:54" x14ac:dyDescent="0.4">
      <c r="O16544" s="4"/>
      <c r="P16544" s="4"/>
      <c r="V16544" s="4"/>
      <c r="W16544" s="4"/>
      <c r="AG16544" s="9"/>
      <c r="AT16544" s="4"/>
      <c r="AU16544" s="4"/>
      <c r="BA16544" s="4"/>
      <c r="BB16544" s="4"/>
    </row>
    <row r="16545" spans="15:54" x14ac:dyDescent="0.4">
      <c r="O16545" s="4"/>
      <c r="P16545" s="4"/>
      <c r="V16545" s="4"/>
      <c r="W16545" s="4"/>
      <c r="AG16545" s="9"/>
      <c r="AT16545" s="4"/>
      <c r="AU16545" s="4"/>
      <c r="BA16545" s="4"/>
      <c r="BB16545" s="4"/>
    </row>
    <row r="16546" spans="15:54" x14ac:dyDescent="0.4">
      <c r="O16546" s="4"/>
      <c r="P16546" s="4"/>
      <c r="V16546" s="4"/>
      <c r="W16546" s="4"/>
      <c r="AG16546" s="9"/>
      <c r="AT16546" s="4"/>
      <c r="AU16546" s="4"/>
      <c r="BA16546" s="4"/>
      <c r="BB16546" s="4"/>
    </row>
    <row r="16547" spans="15:54" x14ac:dyDescent="0.4">
      <c r="O16547" s="4"/>
      <c r="P16547" s="4"/>
      <c r="V16547" s="4"/>
      <c r="W16547" s="4"/>
      <c r="AG16547" s="9"/>
      <c r="AT16547" s="4"/>
      <c r="AU16547" s="4"/>
      <c r="BA16547" s="4"/>
      <c r="BB16547" s="4"/>
    </row>
    <row r="16548" spans="15:54" x14ac:dyDescent="0.4">
      <c r="O16548" s="4"/>
      <c r="P16548" s="4"/>
      <c r="V16548" s="4"/>
      <c r="W16548" s="4"/>
      <c r="AG16548" s="9"/>
      <c r="AT16548" s="4"/>
      <c r="AU16548" s="4"/>
      <c r="BA16548" s="4"/>
      <c r="BB16548" s="4"/>
    </row>
    <row r="16549" spans="15:54" x14ac:dyDescent="0.4">
      <c r="O16549" s="4"/>
      <c r="P16549" s="4"/>
      <c r="V16549" s="4"/>
      <c r="W16549" s="4"/>
      <c r="AG16549" s="9"/>
      <c r="AT16549" s="4"/>
      <c r="AU16549" s="4"/>
      <c r="BA16549" s="4"/>
      <c r="BB16549" s="4"/>
    </row>
    <row r="16550" spans="15:54" x14ac:dyDescent="0.4">
      <c r="O16550" s="4"/>
      <c r="P16550" s="4"/>
      <c r="V16550" s="4"/>
      <c r="W16550" s="4"/>
      <c r="AT16550" s="4"/>
      <c r="AU16550" s="4"/>
      <c r="BA16550" s="4"/>
      <c r="BB16550" s="4"/>
    </row>
    <row r="16551" spans="15:54" x14ac:dyDescent="0.4">
      <c r="O16551" s="4"/>
      <c r="P16551" s="4"/>
      <c r="V16551" s="4"/>
      <c r="W16551" s="4"/>
      <c r="AG16551" s="9"/>
      <c r="AT16551" s="4"/>
      <c r="AU16551" s="4"/>
      <c r="BA16551" s="4"/>
      <c r="BB16551" s="4"/>
    </row>
    <row r="16552" spans="15:54" x14ac:dyDescent="0.4">
      <c r="O16552" s="4"/>
      <c r="P16552" s="4"/>
      <c r="V16552" s="4"/>
      <c r="W16552" s="4"/>
      <c r="AG16552" s="9"/>
      <c r="AT16552" s="4"/>
      <c r="AU16552" s="4"/>
      <c r="BA16552" s="4"/>
      <c r="BB16552" s="4"/>
    </row>
    <row r="16553" spans="15:54" x14ac:dyDescent="0.4">
      <c r="O16553" s="4"/>
      <c r="P16553" s="4"/>
      <c r="V16553" s="4"/>
      <c r="W16553" s="4"/>
      <c r="AG16553" s="9"/>
      <c r="AT16553" s="4"/>
      <c r="AU16553" s="4"/>
      <c r="BA16553" s="4"/>
      <c r="BB16553" s="4"/>
    </row>
    <row r="16554" spans="15:54" x14ac:dyDescent="0.4">
      <c r="O16554" s="4"/>
      <c r="P16554" s="4"/>
      <c r="V16554" s="4"/>
      <c r="W16554" s="4"/>
      <c r="AG16554" s="9"/>
      <c r="AT16554" s="4"/>
      <c r="AU16554" s="4"/>
      <c r="BA16554" s="4"/>
      <c r="BB16554" s="4"/>
    </row>
    <row r="16555" spans="15:54" x14ac:dyDescent="0.4">
      <c r="O16555" s="4"/>
      <c r="P16555" s="4"/>
      <c r="V16555" s="4"/>
      <c r="W16555" s="4"/>
      <c r="AG16555" s="9"/>
      <c r="AT16555" s="4"/>
      <c r="AU16555" s="4"/>
      <c r="BA16555" s="4"/>
      <c r="BB16555" s="4"/>
    </row>
    <row r="16556" spans="15:54" x14ac:dyDescent="0.4">
      <c r="O16556" s="4"/>
      <c r="P16556" s="4"/>
      <c r="V16556" s="4"/>
      <c r="W16556" s="4"/>
      <c r="AG16556" s="9"/>
      <c r="AT16556" s="4"/>
      <c r="AU16556" s="4"/>
      <c r="BA16556" s="4"/>
      <c r="BB16556" s="4"/>
    </row>
    <row r="16557" spans="15:54" x14ac:dyDescent="0.4">
      <c r="O16557" s="4"/>
      <c r="P16557" s="4"/>
      <c r="V16557" s="4"/>
      <c r="W16557" s="4"/>
      <c r="AG16557" s="9"/>
      <c r="AT16557" s="4"/>
      <c r="AU16557" s="4"/>
      <c r="BA16557" s="4"/>
      <c r="BB16557" s="4"/>
    </row>
    <row r="16558" spans="15:54" x14ac:dyDescent="0.4">
      <c r="O16558" s="4"/>
      <c r="P16558" s="4"/>
      <c r="V16558" s="4"/>
      <c r="W16558" s="4"/>
      <c r="AG16558" s="9"/>
      <c r="AT16558" s="4"/>
      <c r="AU16558" s="4"/>
      <c r="BA16558" s="4"/>
      <c r="BB16558" s="4"/>
    </row>
    <row r="16559" spans="15:54" x14ac:dyDescent="0.4">
      <c r="O16559" s="4"/>
      <c r="P16559" s="4"/>
      <c r="V16559" s="4"/>
      <c r="W16559" s="4"/>
      <c r="AG16559" s="9"/>
      <c r="AT16559" s="4"/>
      <c r="AU16559" s="4"/>
      <c r="BA16559" s="4"/>
      <c r="BB16559" s="4"/>
    </row>
    <row r="16560" spans="15:54" x14ac:dyDescent="0.4">
      <c r="O16560" s="4"/>
      <c r="P16560" s="4"/>
      <c r="V16560" s="4"/>
      <c r="W16560" s="4"/>
      <c r="AG16560" s="9"/>
      <c r="AT16560" s="4"/>
      <c r="AU16560" s="4"/>
      <c r="BA16560" s="4"/>
      <c r="BB16560" s="4"/>
    </row>
    <row r="16561" spans="15:54" x14ac:dyDescent="0.4">
      <c r="O16561" s="4"/>
      <c r="P16561" s="4"/>
      <c r="V16561" s="4"/>
      <c r="W16561" s="4"/>
      <c r="AG16561" s="9"/>
      <c r="AT16561" s="4"/>
      <c r="AU16561" s="4"/>
      <c r="BA16561" s="4"/>
      <c r="BB16561" s="4"/>
    </row>
    <row r="16562" spans="15:54" x14ac:dyDescent="0.4">
      <c r="O16562" s="4"/>
      <c r="P16562" s="4"/>
      <c r="V16562" s="4"/>
      <c r="W16562" s="4"/>
      <c r="AG16562" s="9"/>
      <c r="AT16562" s="4"/>
      <c r="AU16562" s="4"/>
      <c r="BA16562" s="4"/>
      <c r="BB16562" s="4"/>
    </row>
    <row r="16563" spans="15:54" x14ac:dyDescent="0.4">
      <c r="O16563" s="4"/>
      <c r="P16563" s="4"/>
      <c r="V16563" s="4"/>
      <c r="W16563" s="4"/>
      <c r="AG16563" s="9"/>
      <c r="AT16563" s="4"/>
      <c r="AU16563" s="4"/>
      <c r="BA16563" s="4"/>
      <c r="BB16563" s="4"/>
    </row>
    <row r="16564" spans="15:54" x14ac:dyDescent="0.4">
      <c r="O16564" s="4"/>
      <c r="P16564" s="4"/>
      <c r="V16564" s="4"/>
      <c r="W16564" s="4"/>
      <c r="AG16564" s="9"/>
      <c r="AT16564" s="4"/>
      <c r="AU16564" s="4"/>
      <c r="BA16564" s="4"/>
      <c r="BB16564" s="4"/>
    </row>
    <row r="16565" spans="15:54" x14ac:dyDescent="0.4">
      <c r="O16565" s="4"/>
      <c r="P16565" s="4"/>
      <c r="V16565" s="4"/>
      <c r="W16565" s="4"/>
      <c r="AG16565" s="9"/>
      <c r="AT16565" s="4"/>
      <c r="AU16565" s="4"/>
      <c r="BA16565" s="4"/>
      <c r="BB16565" s="4"/>
    </row>
    <row r="16566" spans="15:54" x14ac:dyDescent="0.4">
      <c r="O16566" s="4"/>
      <c r="P16566" s="4"/>
      <c r="V16566" s="4"/>
      <c r="W16566" s="4"/>
      <c r="AG16566" s="9"/>
      <c r="AT16566" s="4"/>
      <c r="AU16566" s="4"/>
      <c r="BA16566" s="4"/>
      <c r="BB16566" s="4"/>
    </row>
    <row r="16567" spans="15:54" x14ac:dyDescent="0.4">
      <c r="O16567" s="4"/>
      <c r="P16567" s="4"/>
      <c r="V16567" s="4"/>
      <c r="W16567" s="4"/>
      <c r="AG16567" s="9"/>
      <c r="AT16567" s="4"/>
      <c r="AU16567" s="4"/>
      <c r="BA16567" s="4"/>
      <c r="BB16567" s="4"/>
    </row>
    <row r="16568" spans="15:54" x14ac:dyDescent="0.4">
      <c r="O16568" s="4"/>
      <c r="P16568" s="4"/>
      <c r="V16568" s="4"/>
      <c r="W16568" s="4"/>
      <c r="AG16568" s="9"/>
      <c r="AT16568" s="4"/>
      <c r="AU16568" s="4"/>
      <c r="BA16568" s="4"/>
      <c r="BB16568" s="4"/>
    </row>
    <row r="16569" spans="15:54" x14ac:dyDescent="0.4">
      <c r="O16569" s="4"/>
      <c r="P16569" s="4"/>
      <c r="V16569" s="4"/>
      <c r="W16569" s="4"/>
      <c r="AG16569" s="9"/>
      <c r="AT16569" s="4"/>
      <c r="AU16569" s="4"/>
      <c r="BA16569" s="4"/>
      <c r="BB16569" s="4"/>
    </row>
    <row r="16570" spans="15:54" x14ac:dyDescent="0.4">
      <c r="O16570" s="4"/>
      <c r="P16570" s="4"/>
      <c r="V16570" s="4"/>
      <c r="W16570" s="4"/>
      <c r="AT16570" s="4"/>
      <c r="AU16570" s="4"/>
      <c r="BA16570" s="4"/>
      <c r="BB16570" s="4"/>
    </row>
    <row r="16571" spans="15:54" x14ac:dyDescent="0.4">
      <c r="O16571" s="4"/>
      <c r="P16571" s="4"/>
      <c r="V16571" s="4"/>
      <c r="W16571" s="4"/>
      <c r="AG16571" s="9"/>
      <c r="AT16571" s="4"/>
      <c r="AU16571" s="4"/>
      <c r="BA16571" s="4"/>
      <c r="BB16571" s="4"/>
    </row>
    <row r="16572" spans="15:54" x14ac:dyDescent="0.4">
      <c r="O16572" s="4"/>
      <c r="P16572" s="4"/>
      <c r="V16572" s="4"/>
      <c r="W16572" s="4"/>
      <c r="AG16572" s="9"/>
      <c r="AT16572" s="4"/>
      <c r="AU16572" s="4"/>
      <c r="BA16572" s="4"/>
      <c r="BB16572" s="4"/>
    </row>
    <row r="16573" spans="15:54" x14ac:dyDescent="0.4">
      <c r="O16573" s="4"/>
      <c r="P16573" s="4"/>
      <c r="V16573" s="4"/>
      <c r="W16573" s="4"/>
      <c r="AG16573" s="9"/>
      <c r="AT16573" s="4"/>
      <c r="AU16573" s="4"/>
      <c r="BA16573" s="4"/>
      <c r="BB16573" s="4"/>
    </row>
    <row r="16574" spans="15:54" x14ac:dyDescent="0.4">
      <c r="O16574" s="4"/>
      <c r="P16574" s="4"/>
      <c r="V16574" s="4"/>
      <c r="W16574" s="4"/>
      <c r="AG16574" s="9"/>
      <c r="AT16574" s="4"/>
      <c r="AU16574" s="4"/>
      <c r="BA16574" s="4"/>
      <c r="BB16574" s="4"/>
    </row>
    <row r="16575" spans="15:54" x14ac:dyDescent="0.4">
      <c r="O16575" s="4"/>
      <c r="P16575" s="4"/>
      <c r="V16575" s="4"/>
      <c r="W16575" s="4"/>
      <c r="AG16575" s="9"/>
      <c r="AT16575" s="4"/>
      <c r="AU16575" s="4"/>
      <c r="BA16575" s="4"/>
      <c r="BB16575" s="4"/>
    </row>
    <row r="16576" spans="15:54" x14ac:dyDescent="0.4">
      <c r="O16576" s="4"/>
      <c r="P16576" s="4"/>
      <c r="V16576" s="4"/>
      <c r="W16576" s="4"/>
      <c r="AG16576" s="9"/>
      <c r="AT16576" s="4"/>
      <c r="AU16576" s="4"/>
      <c r="BA16576" s="4"/>
      <c r="BB16576" s="4"/>
    </row>
    <row r="16577" spans="15:54" x14ac:dyDescent="0.4">
      <c r="O16577" s="4"/>
      <c r="P16577" s="4"/>
      <c r="V16577" s="4"/>
      <c r="W16577" s="4"/>
      <c r="AG16577" s="9"/>
      <c r="AT16577" s="4"/>
      <c r="AU16577" s="4"/>
      <c r="BA16577" s="4"/>
      <c r="BB16577" s="4"/>
    </row>
    <row r="16578" spans="15:54" x14ac:dyDescent="0.4">
      <c r="O16578" s="4"/>
      <c r="P16578" s="4"/>
      <c r="V16578" s="4"/>
      <c r="W16578" s="4"/>
      <c r="AG16578" s="9"/>
      <c r="AT16578" s="4"/>
      <c r="AU16578" s="4"/>
      <c r="BA16578" s="4"/>
      <c r="BB16578" s="4"/>
    </row>
    <row r="16579" spans="15:54" x14ac:dyDescent="0.4">
      <c r="O16579" s="4"/>
      <c r="P16579" s="4"/>
      <c r="V16579" s="4"/>
      <c r="W16579" s="4"/>
      <c r="AG16579" s="9"/>
      <c r="AT16579" s="4"/>
      <c r="AU16579" s="4"/>
      <c r="BA16579" s="4"/>
      <c r="BB16579" s="4"/>
    </row>
    <row r="16580" spans="15:54" x14ac:dyDescent="0.4">
      <c r="O16580" s="4"/>
      <c r="P16580" s="4"/>
      <c r="V16580" s="4"/>
      <c r="W16580" s="4"/>
      <c r="AG16580" s="9"/>
      <c r="AT16580" s="4"/>
      <c r="AU16580" s="4"/>
      <c r="BA16580" s="4"/>
      <c r="BB16580" s="4"/>
    </row>
    <row r="16581" spans="15:54" x14ac:dyDescent="0.4">
      <c r="O16581" s="4"/>
      <c r="P16581" s="4"/>
      <c r="V16581" s="4"/>
      <c r="W16581" s="4"/>
      <c r="AG16581" s="9"/>
      <c r="AT16581" s="4"/>
      <c r="AU16581" s="4"/>
      <c r="BA16581" s="4"/>
      <c r="BB16581" s="4"/>
    </row>
    <row r="16582" spans="15:54" x14ac:dyDescent="0.4">
      <c r="O16582" s="4"/>
      <c r="P16582" s="4"/>
      <c r="V16582" s="4"/>
      <c r="W16582" s="4"/>
      <c r="AG16582" s="9"/>
      <c r="AT16582" s="4"/>
      <c r="AU16582" s="4"/>
      <c r="BA16582" s="4"/>
      <c r="BB16582" s="4"/>
    </row>
    <row r="16583" spans="15:54" x14ac:dyDescent="0.4">
      <c r="O16583" s="4"/>
      <c r="P16583" s="4"/>
      <c r="V16583" s="4"/>
      <c r="W16583" s="4"/>
      <c r="AG16583" s="9"/>
      <c r="AT16583" s="4"/>
      <c r="AU16583" s="4"/>
      <c r="BA16583" s="4"/>
      <c r="BB16583" s="4"/>
    </row>
    <row r="16584" spans="15:54" x14ac:dyDescent="0.4">
      <c r="O16584" s="4"/>
      <c r="P16584" s="4"/>
      <c r="V16584" s="4"/>
      <c r="W16584" s="4"/>
      <c r="AG16584" s="9"/>
      <c r="AT16584" s="4"/>
      <c r="AU16584" s="4"/>
      <c r="BA16584" s="4"/>
      <c r="BB16584" s="4"/>
    </row>
    <row r="16585" spans="15:54" x14ac:dyDescent="0.4">
      <c r="O16585" s="4"/>
      <c r="P16585" s="4"/>
      <c r="V16585" s="4"/>
      <c r="W16585" s="4"/>
      <c r="AG16585" s="9"/>
      <c r="AT16585" s="4"/>
      <c r="AU16585" s="4"/>
      <c r="BA16585" s="4"/>
      <c r="BB16585" s="4"/>
    </row>
    <row r="16586" spans="15:54" x14ac:dyDescent="0.4">
      <c r="O16586" s="4"/>
      <c r="P16586" s="4"/>
      <c r="V16586" s="4"/>
      <c r="W16586" s="4"/>
      <c r="AG16586" s="9"/>
      <c r="AT16586" s="4"/>
      <c r="AU16586" s="4"/>
      <c r="BA16586" s="4"/>
      <c r="BB16586" s="4"/>
    </row>
    <row r="16587" spans="15:54" x14ac:dyDescent="0.4">
      <c r="O16587" s="4"/>
      <c r="P16587" s="4"/>
      <c r="V16587" s="4"/>
      <c r="W16587" s="4"/>
      <c r="AG16587" s="9"/>
      <c r="AT16587" s="4"/>
      <c r="AU16587" s="4"/>
      <c r="BA16587" s="4"/>
      <c r="BB16587" s="4"/>
    </row>
    <row r="16588" spans="15:54" x14ac:dyDescent="0.4">
      <c r="O16588" s="4"/>
      <c r="P16588" s="4"/>
      <c r="V16588" s="4"/>
      <c r="W16588" s="4"/>
      <c r="AG16588" s="9"/>
      <c r="AT16588" s="4"/>
      <c r="AU16588" s="4"/>
      <c r="BA16588" s="4"/>
      <c r="BB16588" s="4"/>
    </row>
    <row r="16589" spans="15:54" x14ac:dyDescent="0.4">
      <c r="O16589" s="4"/>
      <c r="P16589" s="4"/>
      <c r="V16589" s="4"/>
      <c r="W16589" s="4"/>
      <c r="AG16589" s="9"/>
      <c r="AT16589" s="4"/>
      <c r="AU16589" s="4"/>
      <c r="BA16589" s="4"/>
      <c r="BB16589" s="4"/>
    </row>
    <row r="16590" spans="15:54" x14ac:dyDescent="0.4">
      <c r="O16590" s="4"/>
      <c r="P16590" s="4"/>
      <c r="V16590" s="4"/>
      <c r="W16590" s="4"/>
      <c r="AG16590" s="9"/>
      <c r="AT16590" s="4"/>
      <c r="AU16590" s="4"/>
      <c r="BA16590" s="4"/>
      <c r="BB16590" s="4"/>
    </row>
    <row r="16591" spans="15:54" x14ac:dyDescent="0.4">
      <c r="O16591" s="4"/>
      <c r="P16591" s="4"/>
      <c r="V16591" s="4"/>
      <c r="W16591" s="4"/>
      <c r="AG16591" s="9"/>
      <c r="AT16591" s="4"/>
      <c r="AU16591" s="4"/>
      <c r="BA16591" s="4"/>
      <c r="BB16591" s="4"/>
    </row>
    <row r="16592" spans="15:54" x14ac:dyDescent="0.4">
      <c r="O16592" s="4"/>
      <c r="P16592" s="4"/>
      <c r="V16592" s="4"/>
      <c r="W16592" s="4"/>
      <c r="AG16592" s="9"/>
      <c r="AT16592" s="4"/>
      <c r="AU16592" s="4"/>
      <c r="BA16592" s="4"/>
      <c r="BB16592" s="4"/>
    </row>
    <row r="16593" spans="15:54" x14ac:dyDescent="0.4">
      <c r="O16593" s="4"/>
      <c r="P16593" s="4"/>
      <c r="V16593" s="4"/>
      <c r="W16593" s="4"/>
      <c r="AG16593" s="9"/>
      <c r="AT16593" s="4"/>
      <c r="AU16593" s="4"/>
      <c r="BA16593" s="4"/>
      <c r="BB16593" s="4"/>
    </row>
    <row r="16594" spans="15:54" x14ac:dyDescent="0.4">
      <c r="O16594" s="4"/>
      <c r="P16594" s="4"/>
      <c r="V16594" s="4"/>
      <c r="W16594" s="4"/>
      <c r="AG16594" s="9"/>
      <c r="AT16594" s="4"/>
      <c r="AU16594" s="4"/>
      <c r="BA16594" s="4"/>
      <c r="BB16594" s="4"/>
    </row>
    <row r="16595" spans="15:54" x14ac:dyDescent="0.4">
      <c r="O16595" s="4"/>
      <c r="P16595" s="4"/>
      <c r="V16595" s="4"/>
      <c r="W16595" s="4"/>
      <c r="AG16595" s="9"/>
      <c r="AT16595" s="4"/>
      <c r="AU16595" s="4"/>
      <c r="BA16595" s="4"/>
      <c r="BB16595" s="4"/>
    </row>
    <row r="16596" spans="15:54" x14ac:dyDescent="0.4">
      <c r="O16596" s="4"/>
      <c r="P16596" s="4"/>
      <c r="V16596" s="4"/>
      <c r="W16596" s="4"/>
      <c r="AG16596" s="9"/>
      <c r="AT16596" s="4"/>
      <c r="AU16596" s="4"/>
      <c r="BA16596" s="4"/>
      <c r="BB16596" s="4"/>
    </row>
    <row r="16597" spans="15:54" x14ac:dyDescent="0.4">
      <c r="O16597" s="4"/>
      <c r="P16597" s="4"/>
      <c r="V16597" s="4"/>
      <c r="W16597" s="4"/>
      <c r="AG16597" s="9"/>
      <c r="AT16597" s="4"/>
      <c r="AU16597" s="4"/>
      <c r="BA16597" s="4"/>
      <c r="BB16597" s="4"/>
    </row>
    <row r="16598" spans="15:54" x14ac:dyDescent="0.4">
      <c r="O16598" s="4"/>
      <c r="P16598" s="4"/>
      <c r="V16598" s="4"/>
      <c r="W16598" s="4"/>
      <c r="AG16598" s="9"/>
      <c r="AT16598" s="4"/>
      <c r="AU16598" s="4"/>
      <c r="BA16598" s="4"/>
      <c r="BB16598" s="4"/>
    </row>
    <row r="16599" spans="15:54" x14ac:dyDescent="0.4">
      <c r="O16599" s="4"/>
      <c r="P16599" s="4"/>
      <c r="V16599" s="4"/>
      <c r="W16599" s="4"/>
      <c r="AG16599" s="9"/>
      <c r="AT16599" s="4"/>
      <c r="AU16599" s="4"/>
      <c r="BA16599" s="4"/>
      <c r="BB16599" s="4"/>
    </row>
    <row r="16600" spans="15:54" x14ac:dyDescent="0.4">
      <c r="O16600" s="4"/>
      <c r="P16600" s="4"/>
      <c r="V16600" s="4"/>
      <c r="W16600" s="4"/>
      <c r="AG16600" s="9"/>
      <c r="AT16600" s="4"/>
      <c r="AU16600" s="4"/>
      <c r="BA16600" s="4"/>
      <c r="BB16600" s="4"/>
    </row>
    <row r="16601" spans="15:54" x14ac:dyDescent="0.4">
      <c r="O16601" s="4"/>
      <c r="P16601" s="4"/>
      <c r="V16601" s="4"/>
      <c r="W16601" s="4"/>
      <c r="AG16601" s="9"/>
      <c r="AT16601" s="4"/>
      <c r="AU16601" s="4"/>
      <c r="BA16601" s="4"/>
      <c r="BB16601" s="4"/>
    </row>
    <row r="16602" spans="15:54" x14ac:dyDescent="0.4">
      <c r="O16602" s="4"/>
      <c r="P16602" s="4"/>
      <c r="V16602" s="4"/>
      <c r="W16602" s="4"/>
      <c r="AG16602" s="9"/>
      <c r="AT16602" s="4"/>
      <c r="AU16602" s="4"/>
      <c r="BA16602" s="4"/>
      <c r="BB16602" s="4"/>
    </row>
    <row r="16603" spans="15:54" x14ac:dyDescent="0.4">
      <c r="O16603" s="4"/>
      <c r="P16603" s="4"/>
      <c r="V16603" s="4"/>
      <c r="W16603" s="4"/>
      <c r="AG16603" s="9"/>
      <c r="AT16603" s="4"/>
      <c r="AU16603" s="4"/>
      <c r="BA16603" s="4"/>
      <c r="BB16603" s="4"/>
    </row>
    <row r="16604" spans="15:54" x14ac:dyDescent="0.4">
      <c r="O16604" s="4"/>
      <c r="P16604" s="4"/>
      <c r="V16604" s="4"/>
      <c r="W16604" s="4"/>
      <c r="AG16604" s="9"/>
      <c r="AT16604" s="4"/>
      <c r="AU16604" s="4"/>
      <c r="BA16604" s="4"/>
      <c r="BB16604" s="4"/>
    </row>
    <row r="16605" spans="15:54" x14ac:dyDescent="0.4">
      <c r="O16605" s="4"/>
      <c r="P16605" s="4"/>
      <c r="V16605" s="4"/>
      <c r="W16605" s="4"/>
      <c r="AG16605" s="9"/>
      <c r="AT16605" s="4"/>
      <c r="AU16605" s="4"/>
      <c r="BA16605" s="4"/>
      <c r="BB16605" s="4"/>
    </row>
    <row r="16606" spans="15:54" x14ac:dyDescent="0.4">
      <c r="O16606" s="4"/>
      <c r="P16606" s="4"/>
      <c r="V16606" s="4"/>
      <c r="W16606" s="4"/>
      <c r="AG16606" s="9"/>
      <c r="AT16606" s="4"/>
      <c r="AU16606" s="4"/>
      <c r="BA16606" s="4"/>
      <c r="BB16606" s="4"/>
    </row>
    <row r="16607" spans="15:54" x14ac:dyDescent="0.4">
      <c r="O16607" s="4"/>
      <c r="P16607" s="4"/>
      <c r="V16607" s="4"/>
      <c r="W16607" s="4"/>
      <c r="AG16607" s="9"/>
      <c r="AT16607" s="4"/>
      <c r="AU16607" s="4"/>
      <c r="BA16607" s="4"/>
      <c r="BB16607" s="4"/>
    </row>
    <row r="16608" spans="15:54" x14ac:dyDescent="0.4">
      <c r="O16608" s="4"/>
      <c r="P16608" s="4"/>
      <c r="V16608" s="4"/>
      <c r="W16608" s="4"/>
      <c r="AG16608" s="9"/>
      <c r="AT16608" s="4"/>
      <c r="AU16608" s="4"/>
      <c r="BA16608" s="4"/>
      <c r="BB16608" s="4"/>
    </row>
    <row r="16609" spans="15:54" x14ac:dyDescent="0.4">
      <c r="O16609" s="4"/>
      <c r="P16609" s="4"/>
      <c r="V16609" s="4"/>
      <c r="W16609" s="4"/>
      <c r="AG16609" s="9"/>
      <c r="AT16609" s="4"/>
      <c r="AU16609" s="4"/>
      <c r="BA16609" s="4"/>
      <c r="BB16609" s="4"/>
    </row>
    <row r="16610" spans="15:54" x14ac:dyDescent="0.4">
      <c r="O16610" s="4"/>
      <c r="P16610" s="4"/>
      <c r="V16610" s="4"/>
      <c r="W16610" s="4"/>
      <c r="AG16610" s="9"/>
      <c r="AT16610" s="4"/>
      <c r="AU16610" s="4"/>
      <c r="BA16610" s="4"/>
      <c r="BB16610" s="4"/>
    </row>
    <row r="16611" spans="15:54" x14ac:dyDescent="0.4">
      <c r="O16611" s="4"/>
      <c r="P16611" s="4"/>
      <c r="V16611" s="4"/>
      <c r="W16611" s="4"/>
      <c r="AG16611" s="9"/>
      <c r="AT16611" s="4"/>
      <c r="AU16611" s="4"/>
      <c r="BA16611" s="4"/>
      <c r="BB16611" s="4"/>
    </row>
    <row r="16612" spans="15:54" x14ac:dyDescent="0.4">
      <c r="O16612" s="4"/>
      <c r="P16612" s="4"/>
      <c r="V16612" s="4"/>
      <c r="W16612" s="4"/>
      <c r="AG16612" s="9"/>
      <c r="AT16612" s="4"/>
      <c r="AU16612" s="4"/>
      <c r="BA16612" s="4"/>
      <c r="BB16612" s="4"/>
    </row>
    <row r="16613" spans="15:54" x14ac:dyDescent="0.4">
      <c r="O16613" s="4"/>
      <c r="P16613" s="4"/>
      <c r="V16613" s="4"/>
      <c r="W16613" s="4"/>
      <c r="AG16613" s="9"/>
      <c r="AT16613" s="4"/>
      <c r="AU16613" s="4"/>
      <c r="BA16613" s="4"/>
      <c r="BB16613" s="4"/>
    </row>
    <row r="16614" spans="15:54" x14ac:dyDescent="0.4">
      <c r="O16614" s="4"/>
      <c r="P16614" s="4"/>
      <c r="V16614" s="4"/>
      <c r="W16614" s="4"/>
      <c r="AG16614" s="9"/>
      <c r="AT16614" s="4"/>
      <c r="AU16614" s="4"/>
      <c r="BA16614" s="4"/>
      <c r="BB16614" s="4"/>
    </row>
    <row r="16615" spans="15:54" x14ac:dyDescent="0.4">
      <c r="O16615" s="4"/>
      <c r="P16615" s="4"/>
      <c r="V16615" s="4"/>
      <c r="W16615" s="4"/>
      <c r="AG16615" s="9"/>
      <c r="AT16615" s="4"/>
      <c r="AU16615" s="4"/>
      <c r="BA16615" s="4"/>
      <c r="BB16615" s="4"/>
    </row>
    <row r="16616" spans="15:54" x14ac:dyDescent="0.4">
      <c r="O16616" s="4"/>
      <c r="P16616" s="4"/>
      <c r="V16616" s="4"/>
      <c r="W16616" s="4"/>
      <c r="AG16616" s="9"/>
      <c r="AT16616" s="4"/>
      <c r="AU16616" s="4"/>
      <c r="BA16616" s="4"/>
      <c r="BB16616" s="4"/>
    </row>
    <row r="16617" spans="15:54" x14ac:dyDescent="0.4">
      <c r="O16617" s="4"/>
      <c r="P16617" s="4"/>
      <c r="V16617" s="4"/>
      <c r="W16617" s="4"/>
      <c r="AG16617" s="9"/>
      <c r="AT16617" s="4"/>
      <c r="AU16617" s="4"/>
      <c r="BA16617" s="4"/>
      <c r="BB16617" s="4"/>
    </row>
    <row r="16618" spans="15:54" x14ac:dyDescent="0.4">
      <c r="O16618" s="4"/>
      <c r="P16618" s="4"/>
      <c r="V16618" s="4"/>
      <c r="W16618" s="4"/>
      <c r="AG16618" s="9"/>
      <c r="AT16618" s="4"/>
      <c r="AU16618" s="4"/>
      <c r="BA16618" s="4"/>
      <c r="BB16618" s="4"/>
    </row>
    <row r="16619" spans="15:54" x14ac:dyDescent="0.4">
      <c r="O16619" s="4"/>
      <c r="P16619" s="4"/>
      <c r="V16619" s="4"/>
      <c r="W16619" s="4"/>
      <c r="AG16619" s="9"/>
      <c r="AT16619" s="4"/>
      <c r="AU16619" s="4"/>
      <c r="BA16619" s="4"/>
      <c r="BB16619" s="4"/>
    </row>
    <row r="16620" spans="15:54" x14ac:dyDescent="0.4">
      <c r="O16620" s="4"/>
      <c r="P16620" s="4"/>
      <c r="V16620" s="4"/>
      <c r="W16620" s="4"/>
      <c r="AG16620" s="9"/>
      <c r="AT16620" s="4"/>
      <c r="AU16620" s="4"/>
      <c r="BA16620" s="4"/>
      <c r="BB16620" s="4"/>
    </row>
    <row r="16621" spans="15:54" x14ac:dyDescent="0.4">
      <c r="O16621" s="4"/>
      <c r="P16621" s="4"/>
      <c r="V16621" s="4"/>
      <c r="W16621" s="4"/>
      <c r="AG16621" s="9"/>
      <c r="AT16621" s="4"/>
      <c r="AU16621" s="4"/>
      <c r="BA16621" s="4"/>
      <c r="BB16621" s="4"/>
    </row>
    <row r="16622" spans="15:54" x14ac:dyDescent="0.4">
      <c r="O16622" s="4"/>
      <c r="P16622" s="4"/>
      <c r="V16622" s="4"/>
      <c r="W16622" s="4"/>
      <c r="AG16622" s="9"/>
      <c r="AT16622" s="4"/>
      <c r="AU16622" s="4"/>
      <c r="BA16622" s="4"/>
      <c r="BB16622" s="4"/>
    </row>
    <row r="16623" spans="15:54" x14ac:dyDescent="0.4">
      <c r="O16623" s="4"/>
      <c r="P16623" s="4"/>
      <c r="V16623" s="4"/>
      <c r="W16623" s="4"/>
      <c r="AG16623" s="9"/>
      <c r="AT16623" s="4"/>
      <c r="AU16623" s="4"/>
      <c r="BA16623" s="4"/>
      <c r="BB16623" s="4"/>
    </row>
    <row r="16624" spans="15:54" x14ac:dyDescent="0.4">
      <c r="O16624" s="4"/>
      <c r="P16624" s="4"/>
      <c r="V16624" s="4"/>
      <c r="W16624" s="4"/>
      <c r="AG16624" s="9"/>
      <c r="AT16624" s="4"/>
      <c r="AU16624" s="4"/>
      <c r="BA16624" s="4"/>
      <c r="BB16624" s="4"/>
    </row>
    <row r="16625" spans="15:54" x14ac:dyDescent="0.4">
      <c r="O16625" s="4"/>
      <c r="P16625" s="4"/>
      <c r="V16625" s="4"/>
      <c r="W16625" s="4"/>
      <c r="AG16625" s="9"/>
      <c r="AT16625" s="4"/>
      <c r="AU16625" s="4"/>
      <c r="BA16625" s="4"/>
      <c r="BB16625" s="4"/>
    </row>
    <row r="16626" spans="15:54" x14ac:dyDescent="0.4">
      <c r="O16626" s="4"/>
      <c r="P16626" s="4"/>
      <c r="V16626" s="4"/>
      <c r="W16626" s="4"/>
      <c r="AG16626" s="9"/>
      <c r="AT16626" s="4"/>
      <c r="AU16626" s="4"/>
      <c r="BA16626" s="4"/>
      <c r="BB16626" s="4"/>
    </row>
    <row r="16627" spans="15:54" x14ac:dyDescent="0.4">
      <c r="O16627" s="4"/>
      <c r="P16627" s="4"/>
      <c r="V16627" s="4"/>
      <c r="W16627" s="4"/>
      <c r="AG16627" s="9"/>
      <c r="AT16627" s="4"/>
      <c r="AU16627" s="4"/>
      <c r="BA16627" s="4"/>
      <c r="BB16627" s="4"/>
    </row>
    <row r="16628" spans="15:54" x14ac:dyDescent="0.4">
      <c r="O16628" s="4"/>
      <c r="P16628" s="4"/>
      <c r="V16628" s="4"/>
      <c r="W16628" s="4"/>
      <c r="AG16628" s="9"/>
      <c r="AT16628" s="4"/>
      <c r="AU16628" s="4"/>
      <c r="BA16628" s="4"/>
      <c r="BB16628" s="4"/>
    </row>
    <row r="16629" spans="15:54" x14ac:dyDescent="0.4">
      <c r="O16629" s="4"/>
      <c r="P16629" s="4"/>
      <c r="V16629" s="4"/>
      <c r="W16629" s="4"/>
      <c r="AG16629" s="9"/>
      <c r="AT16629" s="4"/>
      <c r="AU16629" s="4"/>
      <c r="BA16629" s="4"/>
      <c r="BB16629" s="4"/>
    </row>
    <row r="16630" spans="15:54" x14ac:dyDescent="0.4">
      <c r="O16630" s="4"/>
      <c r="P16630" s="4"/>
      <c r="V16630" s="4"/>
      <c r="W16630" s="4"/>
      <c r="AG16630" s="9"/>
      <c r="AT16630" s="4"/>
      <c r="AU16630" s="4"/>
      <c r="BA16630" s="4"/>
      <c r="BB16630" s="4"/>
    </row>
    <row r="16631" spans="15:54" x14ac:dyDescent="0.4">
      <c r="O16631" s="4"/>
      <c r="P16631" s="4"/>
      <c r="V16631" s="4"/>
      <c r="W16631" s="4"/>
      <c r="AT16631" s="4"/>
      <c r="AU16631" s="4"/>
      <c r="BA16631" s="4"/>
      <c r="BB16631" s="4"/>
    </row>
    <row r="16632" spans="15:54" x14ac:dyDescent="0.4">
      <c r="O16632" s="4"/>
      <c r="P16632" s="4"/>
      <c r="V16632" s="4"/>
      <c r="W16632" s="4"/>
      <c r="AG16632" s="9"/>
      <c r="AT16632" s="4"/>
      <c r="AU16632" s="4"/>
      <c r="BA16632" s="4"/>
      <c r="BB16632" s="4"/>
    </row>
    <row r="16633" spans="15:54" x14ac:dyDescent="0.4">
      <c r="O16633" s="4"/>
      <c r="P16633" s="4"/>
      <c r="V16633" s="4"/>
      <c r="W16633" s="4"/>
      <c r="AG16633" s="9"/>
      <c r="AT16633" s="4"/>
      <c r="AU16633" s="4"/>
      <c r="BA16633" s="4"/>
      <c r="BB16633" s="4"/>
    </row>
    <row r="16634" spans="15:54" x14ac:dyDescent="0.4">
      <c r="O16634" s="4"/>
      <c r="P16634" s="4"/>
      <c r="V16634" s="4"/>
      <c r="W16634" s="4"/>
      <c r="AG16634" s="9"/>
      <c r="AT16634" s="4"/>
      <c r="AU16634" s="4"/>
      <c r="BA16634" s="4"/>
      <c r="BB16634" s="4"/>
    </row>
    <row r="16635" spans="15:54" x14ac:dyDescent="0.4">
      <c r="O16635" s="4"/>
      <c r="P16635" s="4"/>
      <c r="V16635" s="4"/>
      <c r="W16635" s="4"/>
      <c r="AG16635" s="9"/>
      <c r="AT16635" s="4"/>
      <c r="AU16635" s="4"/>
      <c r="BA16635" s="4"/>
      <c r="BB16635" s="4"/>
    </row>
    <row r="16636" spans="15:54" x14ac:dyDescent="0.4">
      <c r="O16636" s="4"/>
      <c r="P16636" s="4"/>
      <c r="V16636" s="4"/>
      <c r="W16636" s="4"/>
      <c r="AG16636" s="9"/>
      <c r="AT16636" s="4"/>
      <c r="AU16636" s="4"/>
      <c r="BA16636" s="4"/>
      <c r="BB16636" s="4"/>
    </row>
    <row r="16637" spans="15:54" x14ac:dyDescent="0.4">
      <c r="O16637" s="4"/>
      <c r="P16637" s="4"/>
      <c r="V16637" s="4"/>
      <c r="W16637" s="4"/>
      <c r="AG16637" s="9"/>
      <c r="AT16637" s="4"/>
      <c r="AU16637" s="4"/>
      <c r="BA16637" s="4"/>
      <c r="BB16637" s="4"/>
    </row>
    <row r="16638" spans="15:54" x14ac:dyDescent="0.4">
      <c r="O16638" s="4"/>
      <c r="P16638" s="4"/>
      <c r="V16638" s="4"/>
      <c r="W16638" s="4"/>
      <c r="AG16638" s="9"/>
      <c r="AT16638" s="4"/>
      <c r="AU16638" s="4"/>
      <c r="BA16638" s="4"/>
      <c r="BB16638" s="4"/>
    </row>
    <row r="16639" spans="15:54" x14ac:dyDescent="0.4">
      <c r="O16639" s="4"/>
      <c r="P16639" s="4"/>
      <c r="V16639" s="4"/>
      <c r="W16639" s="4"/>
      <c r="AG16639" s="9"/>
      <c r="AT16639" s="4"/>
      <c r="AU16639" s="4"/>
      <c r="BA16639" s="4"/>
      <c r="BB16639" s="4"/>
    </row>
    <row r="16640" spans="15:54" x14ac:dyDescent="0.4">
      <c r="O16640" s="4"/>
      <c r="P16640" s="4"/>
      <c r="V16640" s="4"/>
      <c r="W16640" s="4"/>
      <c r="AG16640" s="9"/>
      <c r="AT16640" s="4"/>
      <c r="AU16640" s="4"/>
      <c r="BA16640" s="4"/>
      <c r="BB16640" s="4"/>
    </row>
    <row r="16641" spans="15:54" x14ac:dyDescent="0.4">
      <c r="O16641" s="4"/>
      <c r="P16641" s="4"/>
      <c r="V16641" s="4"/>
      <c r="W16641" s="4"/>
      <c r="AG16641" s="9"/>
      <c r="AT16641" s="4"/>
      <c r="AU16641" s="4"/>
      <c r="BA16641" s="4"/>
      <c r="BB16641" s="4"/>
    </row>
    <row r="16642" spans="15:54" x14ac:dyDescent="0.4">
      <c r="O16642" s="4"/>
      <c r="P16642" s="4"/>
      <c r="V16642" s="4"/>
      <c r="W16642" s="4"/>
      <c r="AG16642" s="9"/>
      <c r="AT16642" s="4"/>
      <c r="AU16642" s="4"/>
      <c r="BA16642" s="4"/>
      <c r="BB16642" s="4"/>
    </row>
    <row r="16643" spans="15:54" x14ac:dyDescent="0.4">
      <c r="O16643" s="4"/>
      <c r="P16643" s="4"/>
      <c r="V16643" s="4"/>
      <c r="W16643" s="4"/>
      <c r="AG16643" s="9"/>
      <c r="AT16643" s="4"/>
      <c r="AU16643" s="4"/>
      <c r="BA16643" s="4"/>
      <c r="BB16643" s="4"/>
    </row>
    <row r="16644" spans="15:54" x14ac:dyDescent="0.4">
      <c r="O16644" s="4"/>
      <c r="P16644" s="4"/>
      <c r="V16644" s="4"/>
      <c r="W16644" s="4"/>
      <c r="AG16644" s="9"/>
      <c r="AT16644" s="4"/>
      <c r="AU16644" s="4"/>
      <c r="BA16644" s="4"/>
      <c r="BB16644" s="4"/>
    </row>
    <row r="16645" spans="15:54" x14ac:dyDescent="0.4">
      <c r="O16645" s="4"/>
      <c r="P16645" s="4"/>
      <c r="V16645" s="4"/>
      <c r="W16645" s="4"/>
      <c r="AG16645" s="9"/>
      <c r="AT16645" s="4"/>
      <c r="AU16645" s="4"/>
      <c r="BA16645" s="4"/>
      <c r="BB16645" s="4"/>
    </row>
    <row r="16646" spans="15:54" x14ac:dyDescent="0.4">
      <c r="O16646" s="4"/>
      <c r="P16646" s="4"/>
      <c r="V16646" s="4"/>
      <c r="W16646" s="4"/>
      <c r="AG16646" s="9"/>
      <c r="AT16646" s="4"/>
      <c r="AU16646" s="4"/>
      <c r="BA16646" s="4"/>
      <c r="BB16646" s="4"/>
    </row>
    <row r="16647" spans="15:54" x14ac:dyDescent="0.4">
      <c r="O16647" s="4"/>
      <c r="P16647" s="4"/>
      <c r="V16647" s="4"/>
      <c r="W16647" s="4"/>
      <c r="AG16647" s="9"/>
      <c r="AT16647" s="4"/>
      <c r="AU16647" s="4"/>
      <c r="BA16647" s="4"/>
      <c r="BB16647" s="4"/>
    </row>
    <row r="16648" spans="15:54" x14ac:dyDescent="0.4">
      <c r="O16648" s="4"/>
      <c r="P16648" s="4"/>
      <c r="V16648" s="4"/>
      <c r="W16648" s="4"/>
      <c r="AG16648" s="9"/>
      <c r="AT16648" s="4"/>
      <c r="AU16648" s="4"/>
      <c r="BA16648" s="4"/>
      <c r="BB16648" s="4"/>
    </row>
    <row r="16649" spans="15:54" x14ac:dyDescent="0.4">
      <c r="O16649" s="4"/>
      <c r="P16649" s="4"/>
      <c r="V16649" s="4"/>
      <c r="W16649" s="4"/>
      <c r="AG16649" s="9"/>
      <c r="AT16649" s="4"/>
      <c r="AU16649" s="4"/>
      <c r="BA16649" s="4"/>
      <c r="BB16649" s="4"/>
    </row>
    <row r="16650" spans="15:54" x14ac:dyDescent="0.4">
      <c r="O16650" s="4"/>
      <c r="P16650" s="4"/>
      <c r="V16650" s="4"/>
      <c r="W16650" s="4"/>
      <c r="AG16650" s="9"/>
      <c r="AT16650" s="4"/>
      <c r="AU16650" s="4"/>
      <c r="BA16650" s="4"/>
      <c r="BB16650" s="4"/>
    </row>
    <row r="16651" spans="15:54" x14ac:dyDescent="0.4">
      <c r="O16651" s="4"/>
      <c r="P16651" s="4"/>
      <c r="V16651" s="4"/>
      <c r="W16651" s="4"/>
      <c r="AT16651" s="4"/>
      <c r="AU16651" s="4"/>
      <c r="BA16651" s="4"/>
      <c r="BB16651" s="4"/>
    </row>
    <row r="16652" spans="15:54" x14ac:dyDescent="0.4">
      <c r="O16652" s="4"/>
      <c r="P16652" s="4"/>
      <c r="V16652" s="4"/>
      <c r="W16652" s="4"/>
      <c r="AG16652" s="9"/>
      <c r="AT16652" s="4"/>
      <c r="AU16652" s="4"/>
      <c r="BA16652" s="4"/>
      <c r="BB16652" s="4"/>
    </row>
    <row r="16653" spans="15:54" x14ac:dyDescent="0.4">
      <c r="O16653" s="4"/>
      <c r="P16653" s="4"/>
      <c r="V16653" s="4"/>
      <c r="W16653" s="4"/>
      <c r="AG16653" s="9"/>
      <c r="AT16653" s="4"/>
      <c r="AU16653" s="4"/>
      <c r="BA16653" s="4"/>
      <c r="BB16653" s="4"/>
    </row>
    <row r="16654" spans="15:54" x14ac:dyDescent="0.4">
      <c r="O16654" s="4"/>
      <c r="P16654" s="4"/>
      <c r="V16654" s="4"/>
      <c r="W16654" s="4"/>
      <c r="AG16654" s="9"/>
      <c r="AT16654" s="4"/>
      <c r="AU16654" s="4"/>
      <c r="BA16654" s="4"/>
      <c r="BB16654" s="4"/>
    </row>
    <row r="16655" spans="15:54" x14ac:dyDescent="0.4">
      <c r="O16655" s="4"/>
      <c r="P16655" s="4"/>
      <c r="V16655" s="4"/>
      <c r="W16655" s="4"/>
      <c r="AG16655" s="9"/>
      <c r="AT16655" s="4"/>
      <c r="AU16655" s="4"/>
      <c r="BA16655" s="4"/>
      <c r="BB16655" s="4"/>
    </row>
    <row r="16656" spans="15:54" x14ac:dyDescent="0.4">
      <c r="O16656" s="4"/>
      <c r="P16656" s="4"/>
      <c r="V16656" s="4"/>
      <c r="W16656" s="4"/>
      <c r="AG16656" s="9"/>
      <c r="AT16656" s="4"/>
      <c r="AU16656" s="4"/>
      <c r="BA16656" s="4"/>
      <c r="BB16656" s="4"/>
    </row>
    <row r="16657" spans="15:54" x14ac:dyDescent="0.4">
      <c r="O16657" s="4"/>
      <c r="P16657" s="4"/>
      <c r="V16657" s="4"/>
      <c r="W16657" s="4"/>
      <c r="AG16657" s="9"/>
      <c r="AT16657" s="4"/>
      <c r="AU16657" s="4"/>
      <c r="BA16657" s="4"/>
      <c r="BB16657" s="4"/>
    </row>
    <row r="16658" spans="15:54" x14ac:dyDescent="0.4">
      <c r="O16658" s="4"/>
      <c r="P16658" s="4"/>
      <c r="V16658" s="4"/>
      <c r="W16658" s="4"/>
      <c r="AG16658" s="9"/>
      <c r="AT16658" s="4"/>
      <c r="AU16658" s="4"/>
      <c r="BA16658" s="4"/>
      <c r="BB16658" s="4"/>
    </row>
    <row r="16659" spans="15:54" x14ac:dyDescent="0.4">
      <c r="O16659" s="4"/>
      <c r="P16659" s="4"/>
      <c r="V16659" s="4"/>
      <c r="W16659" s="4"/>
      <c r="AG16659" s="9"/>
      <c r="AT16659" s="4"/>
      <c r="AU16659" s="4"/>
      <c r="BA16659" s="4"/>
      <c r="BB16659" s="4"/>
    </row>
    <row r="16660" spans="15:54" x14ac:dyDescent="0.4">
      <c r="O16660" s="4"/>
      <c r="P16660" s="4"/>
      <c r="V16660" s="4"/>
      <c r="W16660" s="4"/>
      <c r="AG16660" s="9"/>
      <c r="AT16660" s="4"/>
      <c r="AU16660" s="4"/>
      <c r="BA16660" s="4"/>
      <c r="BB16660" s="4"/>
    </row>
    <row r="16661" spans="15:54" x14ac:dyDescent="0.4">
      <c r="O16661" s="4"/>
      <c r="P16661" s="4"/>
      <c r="V16661" s="4"/>
      <c r="W16661" s="4"/>
      <c r="AG16661" s="9"/>
      <c r="AT16661" s="4"/>
      <c r="AU16661" s="4"/>
      <c r="BA16661" s="4"/>
      <c r="BB16661" s="4"/>
    </row>
    <row r="16662" spans="15:54" x14ac:dyDescent="0.4">
      <c r="O16662" s="4"/>
      <c r="P16662" s="4"/>
      <c r="V16662" s="4"/>
      <c r="W16662" s="4"/>
      <c r="AG16662" s="9"/>
      <c r="AT16662" s="4"/>
      <c r="AU16662" s="4"/>
      <c r="BA16662" s="4"/>
      <c r="BB16662" s="4"/>
    </row>
    <row r="16663" spans="15:54" x14ac:dyDescent="0.4">
      <c r="O16663" s="4"/>
      <c r="P16663" s="4"/>
      <c r="V16663" s="4"/>
      <c r="W16663" s="4"/>
      <c r="AG16663" s="9"/>
      <c r="AT16663" s="4"/>
      <c r="AU16663" s="4"/>
      <c r="BA16663" s="4"/>
      <c r="BB16663" s="4"/>
    </row>
    <row r="16664" spans="15:54" x14ac:dyDescent="0.4">
      <c r="O16664" s="4"/>
      <c r="P16664" s="4"/>
      <c r="V16664" s="4"/>
      <c r="W16664" s="4"/>
      <c r="AG16664" s="9"/>
      <c r="AT16664" s="4"/>
      <c r="AU16664" s="4"/>
      <c r="BA16664" s="4"/>
      <c r="BB16664" s="4"/>
    </row>
    <row r="16665" spans="15:54" x14ac:dyDescent="0.4">
      <c r="O16665" s="4"/>
      <c r="P16665" s="4"/>
      <c r="V16665" s="4"/>
      <c r="W16665" s="4"/>
      <c r="AG16665" s="9"/>
      <c r="AT16665" s="4"/>
      <c r="AU16665" s="4"/>
      <c r="BA16665" s="4"/>
      <c r="BB16665" s="4"/>
    </row>
    <row r="16666" spans="15:54" x14ac:dyDescent="0.4">
      <c r="O16666" s="4"/>
      <c r="P16666" s="4"/>
      <c r="V16666" s="4"/>
      <c r="W16666" s="4"/>
      <c r="AG16666" s="9"/>
      <c r="AT16666" s="4"/>
      <c r="AU16666" s="4"/>
      <c r="BA16666" s="4"/>
      <c r="BB16666" s="4"/>
    </row>
    <row r="16667" spans="15:54" x14ac:dyDescent="0.4">
      <c r="O16667" s="4"/>
      <c r="P16667" s="4"/>
      <c r="V16667" s="4"/>
      <c r="W16667" s="4"/>
      <c r="AG16667" s="9"/>
      <c r="AT16667" s="4"/>
      <c r="AU16667" s="4"/>
      <c r="BA16667" s="4"/>
      <c r="BB16667" s="4"/>
    </row>
    <row r="16668" spans="15:54" x14ac:dyDescent="0.4">
      <c r="O16668" s="4"/>
      <c r="P16668" s="4"/>
      <c r="V16668" s="4"/>
      <c r="W16668" s="4"/>
      <c r="AG16668" s="9"/>
      <c r="AT16668" s="4"/>
      <c r="AU16668" s="4"/>
      <c r="BA16668" s="4"/>
      <c r="BB16668" s="4"/>
    </row>
    <row r="16669" spans="15:54" x14ac:dyDescent="0.4">
      <c r="O16669" s="4"/>
      <c r="P16669" s="4"/>
      <c r="V16669" s="4"/>
      <c r="W16669" s="4"/>
      <c r="AG16669" s="9"/>
      <c r="AT16669" s="4"/>
      <c r="AU16669" s="4"/>
      <c r="BA16669" s="4"/>
      <c r="BB16669" s="4"/>
    </row>
    <row r="16670" spans="15:54" x14ac:dyDescent="0.4">
      <c r="O16670" s="4"/>
      <c r="P16670" s="4"/>
      <c r="V16670" s="4"/>
      <c r="W16670" s="4"/>
      <c r="AG16670" s="9"/>
      <c r="AT16670" s="4"/>
      <c r="AU16670" s="4"/>
      <c r="BA16670" s="4"/>
      <c r="BB16670" s="4"/>
    </row>
    <row r="16671" spans="15:54" x14ac:dyDescent="0.4">
      <c r="O16671" s="4"/>
      <c r="P16671" s="4"/>
      <c r="V16671" s="4"/>
      <c r="W16671" s="4"/>
      <c r="AG16671" s="9"/>
      <c r="AT16671" s="4"/>
      <c r="AU16671" s="4"/>
      <c r="BA16671" s="4"/>
      <c r="BB16671" s="4"/>
    </row>
    <row r="16672" spans="15:54" x14ac:dyDescent="0.4">
      <c r="O16672" s="4"/>
      <c r="P16672" s="4"/>
      <c r="V16672" s="4"/>
      <c r="W16672" s="4"/>
      <c r="AG16672" s="9"/>
      <c r="AT16672" s="4"/>
      <c r="AU16672" s="4"/>
      <c r="BA16672" s="4"/>
      <c r="BB16672" s="4"/>
    </row>
    <row r="16673" spans="15:54" x14ac:dyDescent="0.4">
      <c r="O16673" s="4"/>
      <c r="P16673" s="4"/>
      <c r="V16673" s="4"/>
      <c r="W16673" s="4"/>
      <c r="AG16673" s="9"/>
      <c r="AT16673" s="4"/>
      <c r="AU16673" s="4"/>
      <c r="BA16673" s="4"/>
      <c r="BB16673" s="4"/>
    </row>
    <row r="16674" spans="15:54" x14ac:dyDescent="0.4">
      <c r="O16674" s="4"/>
      <c r="P16674" s="4"/>
      <c r="V16674" s="4"/>
      <c r="W16674" s="4"/>
      <c r="AG16674" s="9"/>
      <c r="AT16674" s="4"/>
      <c r="AU16674" s="4"/>
      <c r="BA16674" s="4"/>
      <c r="BB16674" s="4"/>
    </row>
    <row r="16675" spans="15:54" x14ac:dyDescent="0.4">
      <c r="O16675" s="4"/>
      <c r="P16675" s="4"/>
      <c r="V16675" s="4"/>
      <c r="W16675" s="4"/>
      <c r="AG16675" s="9"/>
      <c r="AT16675" s="4"/>
      <c r="AU16675" s="4"/>
      <c r="BA16675" s="4"/>
      <c r="BB16675" s="4"/>
    </row>
    <row r="16676" spans="15:54" x14ac:dyDescent="0.4">
      <c r="O16676" s="4"/>
      <c r="P16676" s="4"/>
      <c r="V16676" s="4"/>
      <c r="W16676" s="4"/>
      <c r="AG16676" s="9"/>
      <c r="AT16676" s="4"/>
      <c r="AU16676" s="4"/>
      <c r="BA16676" s="4"/>
      <c r="BB16676" s="4"/>
    </row>
    <row r="16677" spans="15:54" x14ac:dyDescent="0.4">
      <c r="O16677" s="4"/>
      <c r="P16677" s="4"/>
      <c r="V16677" s="4"/>
      <c r="W16677" s="4"/>
      <c r="AG16677" s="9"/>
      <c r="AT16677" s="4"/>
      <c r="AU16677" s="4"/>
      <c r="BA16677" s="4"/>
      <c r="BB16677" s="4"/>
    </row>
    <row r="16678" spans="15:54" x14ac:dyDescent="0.4">
      <c r="O16678" s="4"/>
      <c r="P16678" s="4"/>
      <c r="V16678" s="4"/>
      <c r="W16678" s="4"/>
      <c r="AG16678" s="9"/>
      <c r="AT16678" s="4"/>
      <c r="AU16678" s="4"/>
      <c r="BA16678" s="4"/>
      <c r="BB16678" s="4"/>
    </row>
    <row r="16679" spans="15:54" x14ac:dyDescent="0.4">
      <c r="O16679" s="4"/>
      <c r="P16679" s="4"/>
      <c r="V16679" s="4"/>
      <c r="W16679" s="4"/>
      <c r="AG16679" s="9"/>
      <c r="AT16679" s="4"/>
      <c r="AU16679" s="4"/>
      <c r="BA16679" s="4"/>
      <c r="BB16679" s="4"/>
    </row>
    <row r="16680" spans="15:54" x14ac:dyDescent="0.4">
      <c r="O16680" s="4"/>
      <c r="P16680" s="4"/>
      <c r="V16680" s="4"/>
      <c r="W16680" s="4"/>
      <c r="AG16680" s="9"/>
      <c r="AT16680" s="4"/>
      <c r="AU16680" s="4"/>
      <c r="BA16680" s="4"/>
      <c r="BB16680" s="4"/>
    </row>
    <row r="16681" spans="15:54" x14ac:dyDescent="0.4">
      <c r="O16681" s="4"/>
      <c r="P16681" s="4"/>
      <c r="V16681" s="4"/>
      <c r="W16681" s="4"/>
      <c r="AG16681" s="9"/>
      <c r="AT16681" s="4"/>
      <c r="AU16681" s="4"/>
      <c r="BA16681" s="4"/>
      <c r="BB16681" s="4"/>
    </row>
    <row r="16682" spans="15:54" x14ac:dyDescent="0.4">
      <c r="O16682" s="4"/>
      <c r="P16682" s="4"/>
      <c r="V16682" s="4"/>
      <c r="W16682" s="4"/>
      <c r="AG16682" s="9"/>
      <c r="AT16682" s="4"/>
      <c r="AU16682" s="4"/>
      <c r="BA16682" s="4"/>
      <c r="BB16682" s="4"/>
    </row>
    <row r="16683" spans="15:54" x14ac:dyDescent="0.4">
      <c r="O16683" s="4"/>
      <c r="P16683" s="4"/>
      <c r="V16683" s="4"/>
      <c r="W16683" s="4"/>
      <c r="AG16683" s="9"/>
      <c r="AT16683" s="4"/>
      <c r="AU16683" s="4"/>
      <c r="BA16683" s="4"/>
      <c r="BB16683" s="4"/>
    </row>
    <row r="16684" spans="15:54" x14ac:dyDescent="0.4">
      <c r="O16684" s="4"/>
      <c r="P16684" s="4"/>
      <c r="V16684" s="4"/>
      <c r="W16684" s="4"/>
      <c r="AG16684" s="9"/>
      <c r="AT16684" s="4"/>
      <c r="AU16684" s="4"/>
      <c r="BA16684" s="4"/>
      <c r="BB16684" s="4"/>
    </row>
    <row r="16685" spans="15:54" x14ac:dyDescent="0.4">
      <c r="O16685" s="4"/>
      <c r="P16685" s="4"/>
      <c r="V16685" s="4"/>
      <c r="W16685" s="4"/>
      <c r="AG16685" s="9"/>
      <c r="AT16685" s="4"/>
      <c r="AU16685" s="4"/>
      <c r="BA16685" s="4"/>
      <c r="BB16685" s="4"/>
    </row>
    <row r="16686" spans="15:54" x14ac:dyDescent="0.4">
      <c r="O16686" s="4"/>
      <c r="P16686" s="4"/>
      <c r="V16686" s="4"/>
      <c r="W16686" s="4"/>
      <c r="AG16686" s="9"/>
      <c r="AT16686" s="4"/>
      <c r="AU16686" s="4"/>
      <c r="BA16686" s="4"/>
      <c r="BB16686" s="4"/>
    </row>
    <row r="16687" spans="15:54" x14ac:dyDescent="0.4">
      <c r="O16687" s="4"/>
      <c r="P16687" s="4"/>
      <c r="V16687" s="4"/>
      <c r="W16687" s="4"/>
      <c r="AG16687" s="9"/>
      <c r="AT16687" s="4"/>
      <c r="AU16687" s="4"/>
      <c r="BA16687" s="4"/>
      <c r="BB16687" s="4"/>
    </row>
    <row r="16688" spans="15:54" x14ac:dyDescent="0.4">
      <c r="O16688" s="4"/>
      <c r="P16688" s="4"/>
      <c r="V16688" s="4"/>
      <c r="W16688" s="4"/>
      <c r="AG16688" s="9"/>
      <c r="AT16688" s="4"/>
      <c r="AU16688" s="4"/>
      <c r="BA16688" s="4"/>
      <c r="BB16688" s="4"/>
    </row>
    <row r="16689" spans="15:54" x14ac:dyDescent="0.4">
      <c r="O16689" s="4"/>
      <c r="P16689" s="4"/>
      <c r="V16689" s="4"/>
      <c r="W16689" s="4"/>
      <c r="AG16689" s="9"/>
      <c r="AT16689" s="4"/>
      <c r="AU16689" s="4"/>
      <c r="BA16689" s="4"/>
      <c r="BB16689" s="4"/>
    </row>
    <row r="16690" spans="15:54" x14ac:dyDescent="0.4">
      <c r="O16690" s="4"/>
      <c r="P16690" s="4"/>
      <c r="V16690" s="4"/>
      <c r="W16690" s="4"/>
      <c r="AG16690" s="9"/>
      <c r="AT16690" s="4"/>
      <c r="AU16690" s="4"/>
      <c r="BA16690" s="4"/>
      <c r="BB16690" s="4"/>
    </row>
    <row r="16691" spans="15:54" x14ac:dyDescent="0.4">
      <c r="O16691" s="4"/>
      <c r="P16691" s="4"/>
      <c r="V16691" s="4"/>
      <c r="W16691" s="4"/>
      <c r="AG16691" s="9"/>
      <c r="AT16691" s="4"/>
      <c r="AU16691" s="4"/>
      <c r="BA16691" s="4"/>
      <c r="BB16691" s="4"/>
    </row>
    <row r="16692" spans="15:54" x14ac:dyDescent="0.4">
      <c r="O16692" s="4"/>
      <c r="P16692" s="4"/>
      <c r="V16692" s="4"/>
      <c r="W16692" s="4"/>
      <c r="AG16692" s="9"/>
      <c r="AT16692" s="4"/>
      <c r="AU16692" s="4"/>
      <c r="BA16692" s="4"/>
      <c r="BB16692" s="4"/>
    </row>
    <row r="16693" spans="15:54" x14ac:dyDescent="0.4">
      <c r="O16693" s="4"/>
      <c r="P16693" s="4"/>
      <c r="V16693" s="4"/>
      <c r="W16693" s="4"/>
      <c r="AG16693" s="9"/>
      <c r="AT16693" s="4"/>
      <c r="AU16693" s="4"/>
      <c r="BA16693" s="4"/>
      <c r="BB16693" s="4"/>
    </row>
    <row r="16694" spans="15:54" x14ac:dyDescent="0.4">
      <c r="O16694" s="4"/>
      <c r="P16694" s="4"/>
      <c r="V16694" s="4"/>
      <c r="W16694" s="4"/>
      <c r="AG16694" s="9"/>
      <c r="AT16694" s="4"/>
      <c r="AU16694" s="4"/>
      <c r="BA16694" s="4"/>
      <c r="BB16694" s="4"/>
    </row>
    <row r="16695" spans="15:54" x14ac:dyDescent="0.4">
      <c r="O16695" s="4"/>
      <c r="P16695" s="4"/>
      <c r="V16695" s="4"/>
      <c r="W16695" s="4"/>
      <c r="AG16695" s="9"/>
      <c r="AT16695" s="4"/>
      <c r="AU16695" s="4"/>
      <c r="BA16695" s="4"/>
      <c r="BB16695" s="4"/>
    </row>
    <row r="16696" spans="15:54" x14ac:dyDescent="0.4">
      <c r="O16696" s="4"/>
      <c r="P16696" s="4"/>
      <c r="V16696" s="4"/>
      <c r="W16696" s="4"/>
      <c r="AG16696" s="9"/>
      <c r="AT16696" s="4"/>
      <c r="AU16696" s="4"/>
      <c r="BA16696" s="4"/>
      <c r="BB16696" s="4"/>
    </row>
    <row r="16697" spans="15:54" x14ac:dyDescent="0.4">
      <c r="O16697" s="4"/>
      <c r="P16697" s="4"/>
      <c r="V16697" s="4"/>
      <c r="W16697" s="4"/>
      <c r="AG16697" s="9"/>
      <c r="AT16697" s="4"/>
      <c r="AU16697" s="4"/>
      <c r="BA16697" s="4"/>
      <c r="BB16697" s="4"/>
    </row>
    <row r="16698" spans="15:54" x14ac:dyDescent="0.4">
      <c r="O16698" s="4"/>
      <c r="P16698" s="4"/>
      <c r="V16698" s="4"/>
      <c r="W16698" s="4"/>
      <c r="AG16698" s="9"/>
      <c r="AT16698" s="4"/>
      <c r="AU16698" s="4"/>
      <c r="BA16698" s="4"/>
      <c r="BB16698" s="4"/>
    </row>
    <row r="16699" spans="15:54" x14ac:dyDescent="0.4">
      <c r="O16699" s="4"/>
      <c r="P16699" s="4"/>
      <c r="V16699" s="4"/>
      <c r="W16699" s="4"/>
      <c r="AG16699" s="9"/>
      <c r="AT16699" s="4"/>
      <c r="AU16699" s="4"/>
      <c r="BA16699" s="4"/>
      <c r="BB16699" s="4"/>
    </row>
    <row r="16700" spans="15:54" x14ac:dyDescent="0.4">
      <c r="O16700" s="4"/>
      <c r="P16700" s="4"/>
      <c r="V16700" s="4"/>
      <c r="W16700" s="4"/>
      <c r="AG16700" s="9"/>
      <c r="AT16700" s="4"/>
      <c r="AU16700" s="4"/>
      <c r="BA16700" s="4"/>
      <c r="BB16700" s="4"/>
    </row>
    <row r="16701" spans="15:54" x14ac:dyDescent="0.4">
      <c r="O16701" s="4"/>
      <c r="P16701" s="4"/>
      <c r="V16701" s="4"/>
      <c r="W16701" s="4"/>
      <c r="AG16701" s="9"/>
      <c r="AT16701" s="4"/>
      <c r="AU16701" s="4"/>
      <c r="BA16701" s="4"/>
      <c r="BB16701" s="4"/>
    </row>
    <row r="16702" spans="15:54" x14ac:dyDescent="0.4">
      <c r="O16702" s="4"/>
      <c r="P16702" s="4"/>
      <c r="V16702" s="4"/>
      <c r="W16702" s="4"/>
      <c r="AG16702" s="9"/>
      <c r="AT16702" s="4"/>
      <c r="AU16702" s="4"/>
      <c r="BA16702" s="4"/>
      <c r="BB16702" s="4"/>
    </row>
    <row r="16703" spans="15:54" x14ac:dyDescent="0.4">
      <c r="O16703" s="4"/>
      <c r="P16703" s="4"/>
      <c r="V16703" s="4"/>
      <c r="W16703" s="4"/>
      <c r="AG16703" s="9"/>
      <c r="AT16703" s="4"/>
      <c r="AU16703" s="4"/>
      <c r="BA16703" s="4"/>
      <c r="BB16703" s="4"/>
    </row>
    <row r="16704" spans="15:54" x14ac:dyDescent="0.4">
      <c r="O16704" s="4"/>
      <c r="P16704" s="4"/>
      <c r="V16704" s="4"/>
      <c r="W16704" s="4"/>
      <c r="AG16704" s="9"/>
      <c r="AT16704" s="4"/>
      <c r="AU16704" s="4"/>
      <c r="BA16704" s="4"/>
      <c r="BB16704" s="4"/>
    </row>
    <row r="16705" spans="15:54" x14ac:dyDescent="0.4">
      <c r="O16705" s="4"/>
      <c r="P16705" s="4"/>
      <c r="V16705" s="4"/>
      <c r="W16705" s="4"/>
      <c r="AG16705" s="9"/>
      <c r="AT16705" s="4"/>
      <c r="AU16705" s="4"/>
      <c r="BA16705" s="4"/>
      <c r="BB16705" s="4"/>
    </row>
    <row r="16706" spans="15:54" x14ac:dyDescent="0.4">
      <c r="O16706" s="4"/>
      <c r="P16706" s="4"/>
      <c r="V16706" s="4"/>
      <c r="W16706" s="4"/>
      <c r="AG16706" s="9"/>
      <c r="AT16706" s="4"/>
      <c r="AU16706" s="4"/>
      <c r="BA16706" s="4"/>
      <c r="BB16706" s="4"/>
    </row>
    <row r="16707" spans="15:54" x14ac:dyDescent="0.4">
      <c r="O16707" s="4"/>
      <c r="P16707" s="4"/>
      <c r="V16707" s="4"/>
      <c r="W16707" s="4"/>
      <c r="AG16707" s="9"/>
      <c r="AT16707" s="4"/>
      <c r="AU16707" s="4"/>
      <c r="BA16707" s="4"/>
      <c r="BB16707" s="4"/>
    </row>
    <row r="16708" spans="15:54" x14ac:dyDescent="0.4">
      <c r="O16708" s="4"/>
      <c r="P16708" s="4"/>
      <c r="V16708" s="4"/>
      <c r="W16708" s="4"/>
      <c r="AG16708" s="9"/>
      <c r="AT16708" s="4"/>
      <c r="AU16708" s="4"/>
      <c r="BA16708" s="4"/>
      <c r="BB16708" s="4"/>
    </row>
    <row r="16709" spans="15:54" x14ac:dyDescent="0.4">
      <c r="O16709" s="4"/>
      <c r="P16709" s="4"/>
      <c r="V16709" s="4"/>
      <c r="W16709" s="4"/>
      <c r="AG16709" s="9"/>
      <c r="AT16709" s="4"/>
      <c r="AU16709" s="4"/>
      <c r="BA16709" s="4"/>
      <c r="BB16709" s="4"/>
    </row>
    <row r="16710" spans="15:54" x14ac:dyDescent="0.4">
      <c r="O16710" s="4"/>
      <c r="P16710" s="4"/>
      <c r="V16710" s="4"/>
      <c r="W16710" s="4"/>
      <c r="AG16710" s="9"/>
      <c r="AT16710" s="4"/>
      <c r="AU16710" s="4"/>
      <c r="BA16710" s="4"/>
      <c r="BB16710" s="4"/>
    </row>
    <row r="16711" spans="15:54" x14ac:dyDescent="0.4">
      <c r="O16711" s="4"/>
      <c r="P16711" s="4"/>
      <c r="V16711" s="4"/>
      <c r="W16711" s="4"/>
      <c r="AG16711" s="9"/>
      <c r="AT16711" s="4"/>
      <c r="AU16711" s="4"/>
      <c r="BA16711" s="4"/>
      <c r="BB16711" s="4"/>
    </row>
    <row r="16712" spans="15:54" x14ac:dyDescent="0.4">
      <c r="O16712" s="4"/>
      <c r="P16712" s="4"/>
      <c r="V16712" s="4"/>
      <c r="W16712" s="4"/>
      <c r="AT16712" s="4"/>
      <c r="AU16712" s="4"/>
      <c r="BA16712" s="4"/>
      <c r="BB16712" s="4"/>
    </row>
    <row r="16713" spans="15:54" x14ac:dyDescent="0.4">
      <c r="O16713" s="4"/>
      <c r="P16713" s="4"/>
      <c r="V16713" s="4"/>
      <c r="W16713" s="4"/>
      <c r="AG16713" s="9"/>
      <c r="AT16713" s="4"/>
      <c r="AU16713" s="4"/>
      <c r="BA16713" s="4"/>
      <c r="BB16713" s="4"/>
    </row>
    <row r="16714" spans="15:54" x14ac:dyDescent="0.4">
      <c r="O16714" s="4"/>
      <c r="P16714" s="4"/>
      <c r="V16714" s="4"/>
      <c r="W16714" s="4"/>
      <c r="AG16714" s="9"/>
      <c r="AT16714" s="4"/>
      <c r="AU16714" s="4"/>
      <c r="BA16714" s="4"/>
      <c r="BB16714" s="4"/>
    </row>
    <row r="16715" spans="15:54" x14ac:dyDescent="0.4">
      <c r="O16715" s="4"/>
      <c r="P16715" s="4"/>
      <c r="V16715" s="4"/>
      <c r="W16715" s="4"/>
      <c r="AG16715" s="9"/>
      <c r="AT16715" s="4"/>
      <c r="AU16715" s="4"/>
      <c r="BA16715" s="4"/>
      <c r="BB16715" s="4"/>
    </row>
    <row r="16716" spans="15:54" x14ac:dyDescent="0.4">
      <c r="O16716" s="4"/>
      <c r="P16716" s="4"/>
      <c r="V16716" s="4"/>
      <c r="W16716" s="4"/>
      <c r="AG16716" s="9"/>
      <c r="AT16716" s="4"/>
      <c r="AU16716" s="4"/>
      <c r="BA16716" s="4"/>
      <c r="BB16716" s="4"/>
    </row>
    <row r="16717" spans="15:54" x14ac:dyDescent="0.4">
      <c r="O16717" s="4"/>
      <c r="P16717" s="4"/>
      <c r="V16717" s="4"/>
      <c r="W16717" s="4"/>
      <c r="AG16717" s="9"/>
      <c r="AT16717" s="4"/>
      <c r="AU16717" s="4"/>
      <c r="BA16717" s="4"/>
      <c r="BB16717" s="4"/>
    </row>
    <row r="16718" spans="15:54" x14ac:dyDescent="0.4">
      <c r="O16718" s="4"/>
      <c r="P16718" s="4"/>
      <c r="V16718" s="4"/>
      <c r="W16718" s="4"/>
      <c r="AG16718" s="9"/>
      <c r="AT16718" s="4"/>
      <c r="AU16718" s="4"/>
      <c r="BA16718" s="4"/>
      <c r="BB16718" s="4"/>
    </row>
    <row r="16719" spans="15:54" x14ac:dyDescent="0.4">
      <c r="O16719" s="4"/>
      <c r="P16719" s="4"/>
      <c r="V16719" s="4"/>
      <c r="W16719" s="4"/>
      <c r="AG16719" s="9"/>
      <c r="AT16719" s="4"/>
      <c r="AU16719" s="4"/>
      <c r="BA16719" s="4"/>
      <c r="BB16719" s="4"/>
    </row>
    <row r="16720" spans="15:54" x14ac:dyDescent="0.4">
      <c r="O16720" s="4"/>
      <c r="P16720" s="4"/>
      <c r="V16720" s="4"/>
      <c r="W16720" s="4"/>
      <c r="AG16720" s="9"/>
      <c r="AT16720" s="4"/>
      <c r="AU16720" s="4"/>
      <c r="BA16720" s="4"/>
      <c r="BB16720" s="4"/>
    </row>
    <row r="16721" spans="15:54" x14ac:dyDescent="0.4">
      <c r="O16721" s="4"/>
      <c r="P16721" s="4"/>
      <c r="V16721" s="4"/>
      <c r="W16721" s="4"/>
      <c r="AG16721" s="9"/>
      <c r="AT16721" s="4"/>
      <c r="AU16721" s="4"/>
      <c r="BA16721" s="4"/>
      <c r="BB16721" s="4"/>
    </row>
    <row r="16722" spans="15:54" x14ac:dyDescent="0.4">
      <c r="O16722" s="4"/>
      <c r="P16722" s="4"/>
      <c r="V16722" s="4"/>
      <c r="W16722" s="4"/>
      <c r="AG16722" s="9"/>
      <c r="AT16722" s="4"/>
      <c r="AU16722" s="4"/>
      <c r="BA16722" s="4"/>
      <c r="BB16722" s="4"/>
    </row>
    <row r="16723" spans="15:54" x14ac:dyDescent="0.4">
      <c r="O16723" s="4"/>
      <c r="P16723" s="4"/>
      <c r="V16723" s="4"/>
      <c r="W16723" s="4"/>
      <c r="AG16723" s="9"/>
      <c r="AT16723" s="4"/>
      <c r="AU16723" s="4"/>
      <c r="BA16723" s="4"/>
      <c r="BB16723" s="4"/>
    </row>
    <row r="16724" spans="15:54" x14ac:dyDescent="0.4">
      <c r="O16724" s="4"/>
      <c r="P16724" s="4"/>
      <c r="V16724" s="4"/>
      <c r="W16724" s="4"/>
      <c r="AG16724" s="9"/>
      <c r="AT16724" s="4"/>
      <c r="AU16724" s="4"/>
      <c r="BA16724" s="4"/>
      <c r="BB16724" s="4"/>
    </row>
    <row r="16725" spans="15:54" x14ac:dyDescent="0.4">
      <c r="O16725" s="4"/>
      <c r="P16725" s="4"/>
      <c r="V16725" s="4"/>
      <c r="W16725" s="4"/>
      <c r="AG16725" s="9"/>
      <c r="AT16725" s="4"/>
      <c r="AU16725" s="4"/>
      <c r="BA16725" s="4"/>
      <c r="BB16725" s="4"/>
    </row>
    <row r="16726" spans="15:54" x14ac:dyDescent="0.4">
      <c r="O16726" s="4"/>
      <c r="P16726" s="4"/>
      <c r="V16726" s="4"/>
      <c r="W16726" s="4"/>
      <c r="AG16726" s="9"/>
      <c r="AT16726" s="4"/>
      <c r="AU16726" s="4"/>
      <c r="BA16726" s="4"/>
      <c r="BB16726" s="4"/>
    </row>
    <row r="16727" spans="15:54" x14ac:dyDescent="0.4">
      <c r="O16727" s="4"/>
      <c r="P16727" s="4"/>
      <c r="V16727" s="4"/>
      <c r="W16727" s="4"/>
      <c r="AG16727" s="9"/>
      <c r="AT16727" s="4"/>
      <c r="AU16727" s="4"/>
      <c r="BA16727" s="4"/>
      <c r="BB16727" s="4"/>
    </row>
    <row r="16728" spans="15:54" x14ac:dyDescent="0.4">
      <c r="O16728" s="4"/>
      <c r="P16728" s="4"/>
      <c r="V16728" s="4"/>
      <c r="W16728" s="4"/>
      <c r="AG16728" s="9"/>
      <c r="AT16728" s="4"/>
      <c r="AU16728" s="4"/>
      <c r="BA16728" s="4"/>
      <c r="BB16728" s="4"/>
    </row>
    <row r="16729" spans="15:54" x14ac:dyDescent="0.4">
      <c r="O16729" s="4"/>
      <c r="P16729" s="4"/>
      <c r="V16729" s="4"/>
      <c r="W16729" s="4"/>
      <c r="AG16729" s="9"/>
      <c r="AT16729" s="4"/>
      <c r="AU16729" s="4"/>
      <c r="BA16729" s="4"/>
      <c r="BB16729" s="4"/>
    </row>
    <row r="16730" spans="15:54" x14ac:dyDescent="0.4">
      <c r="O16730" s="4"/>
      <c r="P16730" s="4"/>
      <c r="V16730" s="4"/>
      <c r="W16730" s="4"/>
      <c r="AG16730" s="9"/>
      <c r="AT16730" s="4"/>
      <c r="AU16730" s="4"/>
      <c r="BA16730" s="4"/>
      <c r="BB16730" s="4"/>
    </row>
    <row r="16731" spans="15:54" x14ac:dyDescent="0.4">
      <c r="O16731" s="4"/>
      <c r="P16731" s="4"/>
      <c r="V16731" s="4"/>
      <c r="W16731" s="4"/>
      <c r="AG16731" s="9"/>
      <c r="AT16731" s="4"/>
      <c r="AU16731" s="4"/>
      <c r="BA16731" s="4"/>
      <c r="BB16731" s="4"/>
    </row>
    <row r="16732" spans="15:54" x14ac:dyDescent="0.4">
      <c r="O16732" s="4"/>
      <c r="P16732" s="4"/>
      <c r="V16732" s="4"/>
      <c r="W16732" s="4"/>
      <c r="AT16732" s="4"/>
      <c r="AU16732" s="4"/>
      <c r="BA16732" s="4"/>
      <c r="BB16732" s="4"/>
    </row>
    <row r="16733" spans="15:54" x14ac:dyDescent="0.4">
      <c r="O16733" s="4"/>
      <c r="P16733" s="4"/>
      <c r="V16733" s="4"/>
      <c r="W16733" s="4"/>
      <c r="AG16733" s="9"/>
      <c r="AT16733" s="4"/>
      <c r="AU16733" s="4"/>
      <c r="BA16733" s="4"/>
      <c r="BB16733" s="4"/>
    </row>
    <row r="16734" spans="15:54" x14ac:dyDescent="0.4">
      <c r="O16734" s="4"/>
      <c r="P16734" s="4"/>
      <c r="V16734" s="4"/>
      <c r="W16734" s="4"/>
      <c r="AG16734" s="9"/>
      <c r="AT16734" s="4"/>
      <c r="AU16734" s="4"/>
      <c r="BA16734" s="4"/>
      <c r="BB16734" s="4"/>
    </row>
    <row r="16735" spans="15:54" x14ac:dyDescent="0.4">
      <c r="O16735" s="4"/>
      <c r="P16735" s="4"/>
      <c r="V16735" s="4"/>
      <c r="W16735" s="4"/>
      <c r="AG16735" s="9"/>
      <c r="AT16735" s="4"/>
      <c r="AU16735" s="4"/>
      <c r="BA16735" s="4"/>
      <c r="BB16735" s="4"/>
    </row>
    <row r="16736" spans="15:54" x14ac:dyDescent="0.4">
      <c r="O16736" s="4"/>
      <c r="P16736" s="4"/>
      <c r="V16736" s="4"/>
      <c r="W16736" s="4"/>
      <c r="AG16736" s="9"/>
      <c r="AT16736" s="4"/>
      <c r="AU16736" s="4"/>
      <c r="BA16736" s="4"/>
      <c r="BB16736" s="4"/>
    </row>
    <row r="16737" spans="15:54" x14ac:dyDescent="0.4">
      <c r="O16737" s="4"/>
      <c r="P16737" s="4"/>
      <c r="V16737" s="4"/>
      <c r="W16737" s="4"/>
      <c r="AG16737" s="9"/>
      <c r="AT16737" s="4"/>
      <c r="AU16737" s="4"/>
      <c r="BA16737" s="4"/>
      <c r="BB16737" s="4"/>
    </row>
    <row r="16738" spans="15:54" x14ac:dyDescent="0.4">
      <c r="O16738" s="4"/>
      <c r="P16738" s="4"/>
      <c r="V16738" s="4"/>
      <c r="W16738" s="4"/>
      <c r="AG16738" s="9"/>
      <c r="AT16738" s="4"/>
      <c r="AU16738" s="4"/>
      <c r="BA16738" s="4"/>
      <c r="BB16738" s="4"/>
    </row>
    <row r="16739" spans="15:54" x14ac:dyDescent="0.4">
      <c r="O16739" s="4"/>
      <c r="P16739" s="4"/>
      <c r="V16739" s="4"/>
      <c r="W16739" s="4"/>
      <c r="AG16739" s="9"/>
      <c r="AT16739" s="4"/>
      <c r="AU16739" s="4"/>
      <c r="BA16739" s="4"/>
      <c r="BB16739" s="4"/>
    </row>
    <row r="16740" spans="15:54" x14ac:dyDescent="0.4">
      <c r="O16740" s="4"/>
      <c r="P16740" s="4"/>
      <c r="V16740" s="4"/>
      <c r="W16740" s="4"/>
      <c r="AG16740" s="9"/>
      <c r="AT16740" s="4"/>
      <c r="AU16740" s="4"/>
      <c r="BA16740" s="4"/>
      <c r="BB16740" s="4"/>
    </row>
    <row r="16741" spans="15:54" x14ac:dyDescent="0.4">
      <c r="O16741" s="4"/>
      <c r="P16741" s="4"/>
      <c r="V16741" s="4"/>
      <c r="W16741" s="4"/>
      <c r="AG16741" s="9"/>
      <c r="AT16741" s="4"/>
      <c r="AU16741" s="4"/>
      <c r="BA16741" s="4"/>
      <c r="BB16741" s="4"/>
    </row>
    <row r="16742" spans="15:54" x14ac:dyDescent="0.4">
      <c r="O16742" s="4"/>
      <c r="P16742" s="4"/>
      <c r="V16742" s="4"/>
      <c r="W16742" s="4"/>
      <c r="AG16742" s="9"/>
      <c r="AT16742" s="4"/>
      <c r="AU16742" s="4"/>
      <c r="BA16742" s="4"/>
      <c r="BB16742" s="4"/>
    </row>
    <row r="16743" spans="15:54" x14ac:dyDescent="0.4">
      <c r="O16743" s="4"/>
      <c r="P16743" s="4"/>
      <c r="V16743" s="4"/>
      <c r="W16743" s="4"/>
      <c r="AG16743" s="9"/>
      <c r="AT16743" s="4"/>
      <c r="AU16743" s="4"/>
      <c r="BA16743" s="4"/>
      <c r="BB16743" s="4"/>
    </row>
    <row r="16744" spans="15:54" x14ac:dyDescent="0.4">
      <c r="O16744" s="4"/>
      <c r="P16744" s="4"/>
      <c r="V16744" s="4"/>
      <c r="W16744" s="4"/>
      <c r="AG16744" s="9"/>
      <c r="AT16744" s="4"/>
      <c r="AU16744" s="4"/>
      <c r="BA16744" s="4"/>
      <c r="BB16744" s="4"/>
    </row>
    <row r="16745" spans="15:54" x14ac:dyDescent="0.4">
      <c r="O16745" s="4"/>
      <c r="P16745" s="4"/>
      <c r="V16745" s="4"/>
      <c r="W16745" s="4"/>
      <c r="AG16745" s="9"/>
      <c r="AT16745" s="4"/>
      <c r="AU16745" s="4"/>
      <c r="BA16745" s="4"/>
      <c r="BB16745" s="4"/>
    </row>
    <row r="16746" spans="15:54" x14ac:dyDescent="0.4">
      <c r="O16746" s="4"/>
      <c r="P16746" s="4"/>
      <c r="V16746" s="4"/>
      <c r="W16746" s="4"/>
      <c r="AG16746" s="9"/>
      <c r="AT16746" s="4"/>
      <c r="AU16746" s="4"/>
      <c r="BA16746" s="4"/>
      <c r="BB16746" s="4"/>
    </row>
    <row r="16747" spans="15:54" x14ac:dyDescent="0.4">
      <c r="O16747" s="4"/>
      <c r="P16747" s="4"/>
      <c r="V16747" s="4"/>
      <c r="W16747" s="4"/>
      <c r="AG16747" s="9"/>
      <c r="AT16747" s="4"/>
      <c r="AU16747" s="4"/>
      <c r="BA16747" s="4"/>
      <c r="BB16747" s="4"/>
    </row>
    <row r="16748" spans="15:54" x14ac:dyDescent="0.4">
      <c r="O16748" s="4"/>
      <c r="P16748" s="4"/>
      <c r="V16748" s="4"/>
      <c r="W16748" s="4"/>
      <c r="AG16748" s="9"/>
      <c r="AT16748" s="4"/>
      <c r="AU16748" s="4"/>
      <c r="BA16748" s="4"/>
      <c r="BB16748" s="4"/>
    </row>
    <row r="16749" spans="15:54" x14ac:dyDescent="0.4">
      <c r="O16749" s="4"/>
      <c r="P16749" s="4"/>
      <c r="V16749" s="4"/>
      <c r="W16749" s="4"/>
      <c r="AG16749" s="9"/>
      <c r="AT16749" s="4"/>
      <c r="AU16749" s="4"/>
      <c r="BA16749" s="4"/>
      <c r="BB16749" s="4"/>
    </row>
    <row r="16750" spans="15:54" x14ac:dyDescent="0.4">
      <c r="O16750" s="4"/>
      <c r="P16750" s="4"/>
      <c r="V16750" s="4"/>
      <c r="W16750" s="4"/>
      <c r="AG16750" s="9"/>
      <c r="AT16750" s="4"/>
      <c r="AU16750" s="4"/>
      <c r="BA16750" s="4"/>
      <c r="BB16750" s="4"/>
    </row>
    <row r="16751" spans="15:54" x14ac:dyDescent="0.4">
      <c r="O16751" s="4"/>
      <c r="P16751" s="4"/>
      <c r="V16751" s="4"/>
      <c r="W16751" s="4"/>
      <c r="AG16751" s="9"/>
      <c r="AT16751" s="4"/>
      <c r="AU16751" s="4"/>
      <c r="BA16751" s="4"/>
      <c r="BB16751" s="4"/>
    </row>
    <row r="16752" spans="15:54" x14ac:dyDescent="0.4">
      <c r="O16752" s="4"/>
      <c r="P16752" s="4"/>
      <c r="V16752" s="4"/>
      <c r="W16752" s="4"/>
      <c r="AG16752" s="9"/>
      <c r="AT16752" s="4"/>
      <c r="AU16752" s="4"/>
      <c r="BA16752" s="4"/>
      <c r="BB16752" s="4"/>
    </row>
    <row r="16753" spans="15:54" x14ac:dyDescent="0.4">
      <c r="O16753" s="4"/>
      <c r="P16753" s="4"/>
      <c r="V16753" s="4"/>
      <c r="W16753" s="4"/>
      <c r="AG16753" s="9"/>
      <c r="AT16753" s="4"/>
      <c r="AU16753" s="4"/>
      <c r="BA16753" s="4"/>
      <c r="BB16753" s="4"/>
    </row>
    <row r="16754" spans="15:54" x14ac:dyDescent="0.4">
      <c r="O16754" s="4"/>
      <c r="P16754" s="4"/>
      <c r="V16754" s="4"/>
      <c r="W16754" s="4"/>
      <c r="AG16754" s="9"/>
      <c r="AT16754" s="4"/>
      <c r="AU16754" s="4"/>
      <c r="BA16754" s="4"/>
      <c r="BB16754" s="4"/>
    </row>
    <row r="16755" spans="15:54" x14ac:dyDescent="0.4">
      <c r="O16755" s="4"/>
      <c r="P16755" s="4"/>
      <c r="V16755" s="4"/>
      <c r="W16755" s="4"/>
      <c r="AG16755" s="9"/>
      <c r="AT16755" s="4"/>
      <c r="AU16755" s="4"/>
      <c r="BA16755" s="4"/>
      <c r="BB16755" s="4"/>
    </row>
    <row r="16756" spans="15:54" x14ac:dyDescent="0.4">
      <c r="O16756" s="4"/>
      <c r="P16756" s="4"/>
      <c r="V16756" s="4"/>
      <c r="W16756" s="4"/>
      <c r="AG16756" s="9"/>
      <c r="AT16756" s="4"/>
      <c r="AU16756" s="4"/>
      <c r="BA16756" s="4"/>
      <c r="BB16756" s="4"/>
    </row>
    <row r="16757" spans="15:54" x14ac:dyDescent="0.4">
      <c r="O16757" s="4"/>
      <c r="P16757" s="4"/>
      <c r="V16757" s="4"/>
      <c r="W16757" s="4"/>
      <c r="AG16757" s="9"/>
      <c r="AT16757" s="4"/>
      <c r="AU16757" s="4"/>
      <c r="BA16757" s="4"/>
      <c r="BB16757" s="4"/>
    </row>
    <row r="16758" spans="15:54" x14ac:dyDescent="0.4">
      <c r="O16758" s="4"/>
      <c r="P16758" s="4"/>
      <c r="V16758" s="4"/>
      <c r="W16758" s="4"/>
      <c r="AG16758" s="9"/>
      <c r="AT16758" s="4"/>
      <c r="AU16758" s="4"/>
      <c r="BA16758" s="4"/>
      <c r="BB16758" s="4"/>
    </row>
    <row r="16759" spans="15:54" x14ac:dyDescent="0.4">
      <c r="O16759" s="4"/>
      <c r="P16759" s="4"/>
      <c r="V16759" s="4"/>
      <c r="W16759" s="4"/>
      <c r="AG16759" s="9"/>
      <c r="AT16759" s="4"/>
      <c r="AU16759" s="4"/>
      <c r="BA16759" s="4"/>
      <c r="BB16759" s="4"/>
    </row>
    <row r="16760" spans="15:54" x14ac:dyDescent="0.4">
      <c r="O16760" s="4"/>
      <c r="P16760" s="4"/>
      <c r="V16760" s="4"/>
      <c r="W16760" s="4"/>
      <c r="AG16760" s="9"/>
      <c r="AT16760" s="4"/>
      <c r="AU16760" s="4"/>
      <c r="BA16760" s="4"/>
      <c r="BB16760" s="4"/>
    </row>
    <row r="16761" spans="15:54" x14ac:dyDescent="0.4">
      <c r="O16761" s="4"/>
      <c r="P16761" s="4"/>
      <c r="V16761" s="4"/>
      <c r="W16761" s="4"/>
      <c r="AG16761" s="9"/>
      <c r="AT16761" s="4"/>
      <c r="AU16761" s="4"/>
      <c r="BA16761" s="4"/>
      <c r="BB16761" s="4"/>
    </row>
    <row r="16762" spans="15:54" x14ac:dyDescent="0.4">
      <c r="O16762" s="4"/>
      <c r="P16762" s="4"/>
      <c r="V16762" s="4"/>
      <c r="W16762" s="4"/>
      <c r="AG16762" s="9"/>
      <c r="AT16762" s="4"/>
      <c r="AU16762" s="4"/>
      <c r="BA16762" s="4"/>
      <c r="BB16762" s="4"/>
    </row>
    <row r="16763" spans="15:54" x14ac:dyDescent="0.4">
      <c r="O16763" s="4"/>
      <c r="P16763" s="4"/>
      <c r="V16763" s="4"/>
      <c r="W16763" s="4"/>
      <c r="AG16763" s="9"/>
      <c r="AT16763" s="4"/>
      <c r="AU16763" s="4"/>
      <c r="BA16763" s="4"/>
      <c r="BB16763" s="4"/>
    </row>
    <row r="16764" spans="15:54" x14ac:dyDescent="0.4">
      <c r="O16764" s="4"/>
      <c r="P16764" s="4"/>
      <c r="V16764" s="4"/>
      <c r="W16764" s="4"/>
      <c r="AG16764" s="9"/>
      <c r="AT16764" s="4"/>
      <c r="AU16764" s="4"/>
      <c r="BA16764" s="4"/>
      <c r="BB16764" s="4"/>
    </row>
    <row r="16765" spans="15:54" x14ac:dyDescent="0.4">
      <c r="O16765" s="4"/>
      <c r="P16765" s="4"/>
      <c r="V16765" s="4"/>
      <c r="W16765" s="4"/>
      <c r="AG16765" s="9"/>
      <c r="AT16765" s="4"/>
      <c r="AU16765" s="4"/>
      <c r="BA16765" s="4"/>
      <c r="BB16765" s="4"/>
    </row>
    <row r="16766" spans="15:54" x14ac:dyDescent="0.4">
      <c r="O16766" s="4"/>
      <c r="P16766" s="4"/>
      <c r="V16766" s="4"/>
      <c r="W16766" s="4"/>
      <c r="AG16766" s="9"/>
      <c r="AT16766" s="4"/>
      <c r="AU16766" s="4"/>
      <c r="BA16766" s="4"/>
      <c r="BB16766" s="4"/>
    </row>
    <row r="16767" spans="15:54" x14ac:dyDescent="0.4">
      <c r="O16767" s="4"/>
      <c r="P16767" s="4"/>
      <c r="V16767" s="4"/>
      <c r="W16767" s="4"/>
      <c r="AG16767" s="9"/>
      <c r="AT16767" s="4"/>
      <c r="AU16767" s="4"/>
      <c r="BA16767" s="4"/>
      <c r="BB16767" s="4"/>
    </row>
    <row r="16768" spans="15:54" x14ac:dyDescent="0.4">
      <c r="O16768" s="4"/>
      <c r="P16768" s="4"/>
      <c r="V16768" s="4"/>
      <c r="W16768" s="4"/>
      <c r="AG16768" s="9"/>
      <c r="AT16768" s="4"/>
      <c r="AU16768" s="4"/>
      <c r="BA16768" s="4"/>
      <c r="BB16768" s="4"/>
    </row>
    <row r="16769" spans="15:54" x14ac:dyDescent="0.4">
      <c r="O16769" s="4"/>
      <c r="P16769" s="4"/>
      <c r="V16769" s="4"/>
      <c r="W16769" s="4"/>
      <c r="AG16769" s="9"/>
      <c r="AT16769" s="4"/>
      <c r="AU16769" s="4"/>
      <c r="BA16769" s="4"/>
      <c r="BB16769" s="4"/>
    </row>
    <row r="16770" spans="15:54" x14ac:dyDescent="0.4">
      <c r="O16770" s="4"/>
      <c r="P16770" s="4"/>
      <c r="V16770" s="4"/>
      <c r="W16770" s="4"/>
      <c r="AG16770" s="9"/>
      <c r="AT16770" s="4"/>
      <c r="AU16770" s="4"/>
      <c r="BA16770" s="4"/>
      <c r="BB16770" s="4"/>
    </row>
    <row r="16771" spans="15:54" x14ac:dyDescent="0.4">
      <c r="O16771" s="4"/>
      <c r="P16771" s="4"/>
      <c r="V16771" s="4"/>
      <c r="W16771" s="4"/>
      <c r="AG16771" s="9"/>
      <c r="AT16771" s="4"/>
      <c r="AU16771" s="4"/>
      <c r="BA16771" s="4"/>
      <c r="BB16771" s="4"/>
    </row>
    <row r="16772" spans="15:54" x14ac:dyDescent="0.4">
      <c r="O16772" s="4"/>
      <c r="P16772" s="4"/>
      <c r="V16772" s="4"/>
      <c r="W16772" s="4"/>
      <c r="AG16772" s="9"/>
      <c r="AT16772" s="4"/>
      <c r="AU16772" s="4"/>
      <c r="BA16772" s="4"/>
      <c r="BB16772" s="4"/>
    </row>
    <row r="16773" spans="15:54" x14ac:dyDescent="0.4">
      <c r="O16773" s="4"/>
      <c r="P16773" s="4"/>
      <c r="V16773" s="4"/>
      <c r="W16773" s="4"/>
      <c r="AG16773" s="9"/>
      <c r="AT16773" s="4"/>
      <c r="AU16773" s="4"/>
      <c r="BA16773" s="4"/>
      <c r="BB16773" s="4"/>
    </row>
    <row r="16774" spans="15:54" x14ac:dyDescent="0.4">
      <c r="O16774" s="4"/>
      <c r="P16774" s="4"/>
      <c r="V16774" s="4"/>
      <c r="W16774" s="4"/>
      <c r="AG16774" s="9"/>
      <c r="AT16774" s="4"/>
      <c r="AU16774" s="4"/>
      <c r="BA16774" s="4"/>
      <c r="BB16774" s="4"/>
    </row>
    <row r="16775" spans="15:54" x14ac:dyDescent="0.4">
      <c r="O16775" s="4"/>
      <c r="P16775" s="4"/>
      <c r="V16775" s="4"/>
      <c r="W16775" s="4"/>
      <c r="AG16775" s="9"/>
      <c r="AT16775" s="4"/>
      <c r="AU16775" s="4"/>
      <c r="BA16775" s="4"/>
      <c r="BB16775" s="4"/>
    </row>
    <row r="16776" spans="15:54" x14ac:dyDescent="0.4">
      <c r="O16776" s="4"/>
      <c r="P16776" s="4"/>
      <c r="V16776" s="4"/>
      <c r="W16776" s="4"/>
      <c r="AG16776" s="9"/>
      <c r="AT16776" s="4"/>
      <c r="AU16776" s="4"/>
      <c r="BA16776" s="4"/>
      <c r="BB16776" s="4"/>
    </row>
    <row r="16777" spans="15:54" x14ac:dyDescent="0.4">
      <c r="O16777" s="4"/>
      <c r="P16777" s="4"/>
      <c r="V16777" s="4"/>
      <c r="W16777" s="4"/>
      <c r="AG16777" s="9"/>
      <c r="AT16777" s="4"/>
      <c r="AU16777" s="4"/>
      <c r="BA16777" s="4"/>
      <c r="BB16777" s="4"/>
    </row>
    <row r="16778" spans="15:54" x14ac:dyDescent="0.4">
      <c r="O16778" s="4"/>
      <c r="P16778" s="4"/>
      <c r="V16778" s="4"/>
      <c r="W16778" s="4"/>
      <c r="AG16778" s="9"/>
      <c r="AT16778" s="4"/>
      <c r="AU16778" s="4"/>
      <c r="BA16778" s="4"/>
      <c r="BB16778" s="4"/>
    </row>
    <row r="16779" spans="15:54" x14ac:dyDescent="0.4">
      <c r="O16779" s="4"/>
      <c r="P16779" s="4"/>
      <c r="V16779" s="4"/>
      <c r="W16779" s="4"/>
      <c r="AG16779" s="9"/>
      <c r="AT16779" s="4"/>
      <c r="AU16779" s="4"/>
      <c r="BA16779" s="4"/>
      <c r="BB16779" s="4"/>
    </row>
    <row r="16780" spans="15:54" x14ac:dyDescent="0.4">
      <c r="O16780" s="4"/>
      <c r="P16780" s="4"/>
      <c r="V16780" s="4"/>
      <c r="W16780" s="4"/>
      <c r="AG16780" s="9"/>
      <c r="AT16780" s="4"/>
      <c r="AU16780" s="4"/>
      <c r="BA16780" s="4"/>
      <c r="BB16780" s="4"/>
    </row>
    <row r="16781" spans="15:54" x14ac:dyDescent="0.4">
      <c r="O16781" s="4"/>
      <c r="P16781" s="4"/>
      <c r="V16781" s="4"/>
      <c r="W16781" s="4"/>
      <c r="AG16781" s="9"/>
      <c r="AT16781" s="4"/>
      <c r="AU16781" s="4"/>
      <c r="BA16781" s="4"/>
      <c r="BB16781" s="4"/>
    </row>
    <row r="16782" spans="15:54" x14ac:dyDescent="0.4">
      <c r="O16782" s="4"/>
      <c r="P16782" s="4"/>
      <c r="V16782" s="4"/>
      <c r="W16782" s="4"/>
      <c r="AG16782" s="9"/>
      <c r="AT16782" s="4"/>
      <c r="AU16782" s="4"/>
      <c r="BA16782" s="4"/>
      <c r="BB16782" s="4"/>
    </row>
    <row r="16783" spans="15:54" x14ac:dyDescent="0.4">
      <c r="O16783" s="4"/>
      <c r="P16783" s="4"/>
      <c r="V16783" s="4"/>
      <c r="W16783" s="4"/>
      <c r="AG16783" s="9"/>
      <c r="AT16783" s="4"/>
      <c r="AU16783" s="4"/>
      <c r="BA16783" s="4"/>
      <c r="BB16783" s="4"/>
    </row>
    <row r="16784" spans="15:54" x14ac:dyDescent="0.4">
      <c r="O16784" s="4"/>
      <c r="P16784" s="4"/>
      <c r="V16784" s="4"/>
      <c r="W16784" s="4"/>
      <c r="AG16784" s="9"/>
      <c r="AT16784" s="4"/>
      <c r="AU16784" s="4"/>
      <c r="BA16784" s="4"/>
      <c r="BB16784" s="4"/>
    </row>
    <row r="16785" spans="15:54" x14ac:dyDescent="0.4">
      <c r="O16785" s="4"/>
      <c r="P16785" s="4"/>
      <c r="V16785" s="4"/>
      <c r="W16785" s="4"/>
      <c r="AG16785" s="9"/>
      <c r="AT16785" s="4"/>
      <c r="AU16785" s="4"/>
      <c r="BA16785" s="4"/>
      <c r="BB16785" s="4"/>
    </row>
    <row r="16786" spans="15:54" x14ac:dyDescent="0.4">
      <c r="O16786" s="4"/>
      <c r="P16786" s="4"/>
      <c r="V16786" s="4"/>
      <c r="W16786" s="4"/>
      <c r="AG16786" s="9"/>
      <c r="AT16786" s="4"/>
      <c r="AU16786" s="4"/>
      <c r="BA16786" s="4"/>
      <c r="BB16786" s="4"/>
    </row>
    <row r="16787" spans="15:54" x14ac:dyDescent="0.4">
      <c r="O16787" s="4"/>
      <c r="P16787" s="4"/>
      <c r="V16787" s="4"/>
      <c r="W16787" s="4"/>
      <c r="AG16787" s="9"/>
      <c r="AT16787" s="4"/>
      <c r="AU16787" s="4"/>
      <c r="BA16787" s="4"/>
      <c r="BB16787" s="4"/>
    </row>
    <row r="16788" spans="15:54" x14ac:dyDescent="0.4">
      <c r="O16788" s="4"/>
      <c r="P16788" s="4"/>
      <c r="V16788" s="4"/>
      <c r="W16788" s="4"/>
      <c r="AG16788" s="9"/>
      <c r="AT16788" s="4"/>
      <c r="AU16788" s="4"/>
      <c r="BA16788" s="4"/>
      <c r="BB16788" s="4"/>
    </row>
    <row r="16789" spans="15:54" x14ac:dyDescent="0.4">
      <c r="O16789" s="4"/>
      <c r="P16789" s="4"/>
      <c r="V16789" s="4"/>
      <c r="W16789" s="4"/>
      <c r="AG16789" s="9"/>
      <c r="AT16789" s="4"/>
      <c r="AU16789" s="4"/>
      <c r="BA16789" s="4"/>
      <c r="BB16789" s="4"/>
    </row>
    <row r="16790" spans="15:54" x14ac:dyDescent="0.4">
      <c r="O16790" s="4"/>
      <c r="P16790" s="4"/>
      <c r="V16790" s="4"/>
      <c r="W16790" s="4"/>
      <c r="AG16790" s="9"/>
      <c r="AT16790" s="4"/>
      <c r="AU16790" s="4"/>
      <c r="BA16790" s="4"/>
      <c r="BB16790" s="4"/>
    </row>
    <row r="16791" spans="15:54" x14ac:dyDescent="0.4">
      <c r="O16791" s="4"/>
      <c r="P16791" s="4"/>
      <c r="V16791" s="4"/>
      <c r="W16791" s="4"/>
      <c r="AG16791" s="9"/>
      <c r="AT16791" s="4"/>
      <c r="AU16791" s="4"/>
      <c r="BA16791" s="4"/>
      <c r="BB16791" s="4"/>
    </row>
    <row r="16792" spans="15:54" x14ac:dyDescent="0.4">
      <c r="O16792" s="4"/>
      <c r="P16792" s="4"/>
      <c r="V16792" s="4"/>
      <c r="W16792" s="4"/>
      <c r="AG16792" s="9"/>
      <c r="AT16792" s="4"/>
      <c r="AU16792" s="4"/>
      <c r="BA16792" s="4"/>
      <c r="BB16792" s="4"/>
    </row>
    <row r="16793" spans="15:54" x14ac:dyDescent="0.4">
      <c r="O16793" s="4"/>
      <c r="P16793" s="4"/>
      <c r="V16793" s="4"/>
      <c r="W16793" s="4"/>
      <c r="AT16793" s="4"/>
      <c r="AU16793" s="4"/>
      <c r="BA16793" s="4"/>
      <c r="BB16793" s="4"/>
    </row>
    <row r="16794" spans="15:54" x14ac:dyDescent="0.4">
      <c r="O16794" s="4"/>
      <c r="P16794" s="4"/>
      <c r="V16794" s="4"/>
      <c r="W16794" s="4"/>
      <c r="AG16794" s="9"/>
      <c r="AT16794" s="4"/>
      <c r="AU16794" s="4"/>
      <c r="BA16794" s="4"/>
      <c r="BB16794" s="4"/>
    </row>
    <row r="16795" spans="15:54" x14ac:dyDescent="0.4">
      <c r="O16795" s="4"/>
      <c r="P16795" s="4"/>
      <c r="V16795" s="4"/>
      <c r="W16795" s="4"/>
      <c r="AG16795" s="9"/>
      <c r="AT16795" s="4"/>
      <c r="AU16795" s="4"/>
      <c r="BA16795" s="4"/>
      <c r="BB16795" s="4"/>
    </row>
    <row r="16796" spans="15:54" x14ac:dyDescent="0.4">
      <c r="O16796" s="4"/>
      <c r="P16796" s="4"/>
      <c r="V16796" s="4"/>
      <c r="W16796" s="4"/>
      <c r="AG16796" s="9"/>
      <c r="AT16796" s="4"/>
      <c r="AU16796" s="4"/>
      <c r="BA16796" s="4"/>
      <c r="BB16796" s="4"/>
    </row>
    <row r="16797" spans="15:54" x14ac:dyDescent="0.4">
      <c r="O16797" s="4"/>
      <c r="P16797" s="4"/>
      <c r="V16797" s="4"/>
      <c r="W16797" s="4"/>
      <c r="AG16797" s="9"/>
      <c r="AT16797" s="4"/>
      <c r="AU16797" s="4"/>
      <c r="BA16797" s="4"/>
      <c r="BB16797" s="4"/>
    </row>
    <row r="16798" spans="15:54" x14ac:dyDescent="0.4">
      <c r="O16798" s="4"/>
      <c r="P16798" s="4"/>
      <c r="V16798" s="4"/>
      <c r="W16798" s="4"/>
      <c r="AG16798" s="9"/>
      <c r="AT16798" s="4"/>
      <c r="AU16798" s="4"/>
      <c r="BA16798" s="4"/>
      <c r="BB16798" s="4"/>
    </row>
    <row r="16799" spans="15:54" x14ac:dyDescent="0.4">
      <c r="O16799" s="4"/>
      <c r="P16799" s="4"/>
      <c r="V16799" s="4"/>
      <c r="W16799" s="4"/>
      <c r="AG16799" s="9"/>
      <c r="AT16799" s="4"/>
      <c r="AU16799" s="4"/>
      <c r="BA16799" s="4"/>
      <c r="BB16799" s="4"/>
    </row>
    <row r="16800" spans="15:54" x14ac:dyDescent="0.4">
      <c r="O16800" s="4"/>
      <c r="P16800" s="4"/>
      <c r="V16800" s="4"/>
      <c r="W16800" s="4"/>
      <c r="AG16800" s="9"/>
      <c r="AT16800" s="4"/>
      <c r="AU16800" s="4"/>
      <c r="BA16800" s="4"/>
      <c r="BB16800" s="4"/>
    </row>
    <row r="16801" spans="15:54" x14ac:dyDescent="0.4">
      <c r="O16801" s="4"/>
      <c r="P16801" s="4"/>
      <c r="V16801" s="4"/>
      <c r="W16801" s="4"/>
      <c r="AG16801" s="9"/>
      <c r="AT16801" s="4"/>
      <c r="AU16801" s="4"/>
      <c r="BA16801" s="4"/>
      <c r="BB16801" s="4"/>
    </row>
    <row r="16802" spans="15:54" x14ac:dyDescent="0.4">
      <c r="O16802" s="4"/>
      <c r="P16802" s="4"/>
      <c r="V16802" s="4"/>
      <c r="W16802" s="4"/>
      <c r="AG16802" s="9"/>
      <c r="AT16802" s="4"/>
      <c r="AU16802" s="4"/>
      <c r="BA16802" s="4"/>
      <c r="BB16802" s="4"/>
    </row>
    <row r="16803" spans="15:54" x14ac:dyDescent="0.4">
      <c r="O16803" s="4"/>
      <c r="P16803" s="4"/>
      <c r="V16803" s="4"/>
      <c r="W16803" s="4"/>
      <c r="AG16803" s="9"/>
      <c r="AT16803" s="4"/>
      <c r="AU16803" s="4"/>
      <c r="BA16803" s="4"/>
      <c r="BB16803" s="4"/>
    </row>
    <row r="16804" spans="15:54" x14ac:dyDescent="0.4">
      <c r="O16804" s="4"/>
      <c r="P16804" s="4"/>
      <c r="V16804" s="4"/>
      <c r="W16804" s="4"/>
      <c r="AG16804" s="9"/>
      <c r="AT16804" s="4"/>
      <c r="AU16804" s="4"/>
      <c r="BA16804" s="4"/>
      <c r="BB16804" s="4"/>
    </row>
    <row r="16805" spans="15:54" x14ac:dyDescent="0.4">
      <c r="O16805" s="4"/>
      <c r="P16805" s="4"/>
      <c r="V16805" s="4"/>
      <c r="W16805" s="4"/>
      <c r="AG16805" s="9"/>
      <c r="AT16805" s="4"/>
      <c r="AU16805" s="4"/>
      <c r="BA16805" s="4"/>
      <c r="BB16805" s="4"/>
    </row>
    <row r="16806" spans="15:54" x14ac:dyDescent="0.4">
      <c r="O16806" s="4"/>
      <c r="P16806" s="4"/>
      <c r="V16806" s="4"/>
      <c r="W16806" s="4"/>
      <c r="AG16806" s="9"/>
      <c r="AT16806" s="4"/>
      <c r="AU16806" s="4"/>
      <c r="BA16806" s="4"/>
      <c r="BB16806" s="4"/>
    </row>
    <row r="16807" spans="15:54" x14ac:dyDescent="0.4">
      <c r="O16807" s="4"/>
      <c r="P16807" s="4"/>
      <c r="V16807" s="4"/>
      <c r="W16807" s="4"/>
      <c r="AG16807" s="9"/>
      <c r="AT16807" s="4"/>
      <c r="AU16807" s="4"/>
      <c r="BA16807" s="4"/>
      <c r="BB16807" s="4"/>
    </row>
    <row r="16808" spans="15:54" x14ac:dyDescent="0.4">
      <c r="O16808" s="4"/>
      <c r="P16808" s="4"/>
      <c r="V16808" s="4"/>
      <c r="W16808" s="4"/>
      <c r="AG16808" s="9"/>
      <c r="AT16808" s="4"/>
      <c r="AU16808" s="4"/>
      <c r="BA16808" s="4"/>
      <c r="BB16808" s="4"/>
    </row>
    <row r="16809" spans="15:54" x14ac:dyDescent="0.4">
      <c r="O16809" s="4"/>
      <c r="P16809" s="4"/>
      <c r="V16809" s="4"/>
      <c r="W16809" s="4"/>
      <c r="AG16809" s="9"/>
      <c r="AT16809" s="4"/>
      <c r="AU16809" s="4"/>
      <c r="BA16809" s="4"/>
      <c r="BB16809" s="4"/>
    </row>
    <row r="16810" spans="15:54" x14ac:dyDescent="0.4">
      <c r="O16810" s="4"/>
      <c r="P16810" s="4"/>
      <c r="V16810" s="4"/>
      <c r="W16810" s="4"/>
      <c r="AG16810" s="9"/>
      <c r="AT16810" s="4"/>
      <c r="AU16810" s="4"/>
      <c r="BA16810" s="4"/>
      <c r="BB16810" s="4"/>
    </row>
    <row r="16811" spans="15:54" x14ac:dyDescent="0.4">
      <c r="O16811" s="4"/>
      <c r="P16811" s="4"/>
      <c r="V16811" s="4"/>
      <c r="W16811" s="4"/>
      <c r="AG16811" s="9"/>
      <c r="AT16811" s="4"/>
      <c r="AU16811" s="4"/>
      <c r="BA16811" s="4"/>
      <c r="BB16811" s="4"/>
    </row>
    <row r="16812" spans="15:54" x14ac:dyDescent="0.4">
      <c r="O16812" s="4"/>
      <c r="P16812" s="4"/>
      <c r="V16812" s="4"/>
      <c r="W16812" s="4"/>
      <c r="AG16812" s="9"/>
      <c r="AT16812" s="4"/>
      <c r="AU16812" s="4"/>
      <c r="BA16812" s="4"/>
      <c r="BB16812" s="4"/>
    </row>
    <row r="16813" spans="15:54" x14ac:dyDescent="0.4">
      <c r="O16813" s="4"/>
      <c r="P16813" s="4"/>
      <c r="V16813" s="4"/>
      <c r="W16813" s="4"/>
      <c r="AT16813" s="4"/>
      <c r="AU16813" s="4"/>
      <c r="BA16813" s="4"/>
      <c r="BB16813" s="4"/>
    </row>
    <row r="16814" spans="15:54" x14ac:dyDescent="0.4">
      <c r="O16814" s="4"/>
      <c r="P16814" s="4"/>
      <c r="V16814" s="4"/>
      <c r="W16814" s="4"/>
      <c r="AG16814" s="9"/>
      <c r="AT16814" s="4"/>
      <c r="AU16814" s="4"/>
      <c r="BA16814" s="4"/>
      <c r="BB16814" s="4"/>
    </row>
    <row r="16815" spans="15:54" x14ac:dyDescent="0.4">
      <c r="O16815" s="4"/>
      <c r="P16815" s="4"/>
      <c r="V16815" s="4"/>
      <c r="W16815" s="4"/>
      <c r="AG16815" s="9"/>
      <c r="AT16815" s="4"/>
      <c r="AU16815" s="4"/>
      <c r="BA16815" s="4"/>
      <c r="BB16815" s="4"/>
    </row>
    <row r="16816" spans="15:54" x14ac:dyDescent="0.4">
      <c r="O16816" s="4"/>
      <c r="P16816" s="4"/>
      <c r="V16816" s="4"/>
      <c r="W16816" s="4"/>
      <c r="AG16816" s="9"/>
      <c r="AT16816" s="4"/>
      <c r="AU16816" s="4"/>
      <c r="BA16816" s="4"/>
      <c r="BB16816" s="4"/>
    </row>
    <row r="16817" spans="15:54" x14ac:dyDescent="0.4">
      <c r="O16817" s="4"/>
      <c r="P16817" s="4"/>
      <c r="V16817" s="4"/>
      <c r="W16817" s="4"/>
      <c r="AG16817" s="9"/>
      <c r="AT16817" s="4"/>
      <c r="AU16817" s="4"/>
      <c r="BA16817" s="4"/>
      <c r="BB16817" s="4"/>
    </row>
    <row r="16818" spans="15:54" x14ac:dyDescent="0.4">
      <c r="O16818" s="4"/>
      <c r="P16818" s="4"/>
      <c r="V16818" s="4"/>
      <c r="W16818" s="4"/>
      <c r="AG16818" s="9"/>
      <c r="AT16818" s="4"/>
      <c r="AU16818" s="4"/>
      <c r="BA16818" s="4"/>
      <c r="BB16818" s="4"/>
    </row>
    <row r="16819" spans="15:54" x14ac:dyDescent="0.4">
      <c r="O16819" s="4"/>
      <c r="P16819" s="4"/>
      <c r="V16819" s="4"/>
      <c r="W16819" s="4"/>
      <c r="AG16819" s="9"/>
      <c r="AT16819" s="4"/>
      <c r="AU16819" s="4"/>
      <c r="BA16819" s="4"/>
      <c r="BB16819" s="4"/>
    </row>
    <row r="16820" spans="15:54" x14ac:dyDescent="0.4">
      <c r="O16820" s="4"/>
      <c r="P16820" s="4"/>
      <c r="V16820" s="4"/>
      <c r="W16820" s="4"/>
      <c r="AG16820" s="9"/>
      <c r="AT16820" s="4"/>
      <c r="AU16820" s="4"/>
      <c r="BA16820" s="4"/>
      <c r="BB16820" s="4"/>
    </row>
    <row r="16821" spans="15:54" x14ac:dyDescent="0.4">
      <c r="O16821" s="4"/>
      <c r="P16821" s="4"/>
      <c r="V16821" s="4"/>
      <c r="W16821" s="4"/>
      <c r="AG16821" s="9"/>
      <c r="AT16821" s="4"/>
      <c r="AU16821" s="4"/>
      <c r="BA16821" s="4"/>
      <c r="BB16821" s="4"/>
    </row>
    <row r="16822" spans="15:54" x14ac:dyDescent="0.4">
      <c r="O16822" s="4"/>
      <c r="P16822" s="4"/>
      <c r="V16822" s="4"/>
      <c r="W16822" s="4"/>
      <c r="AG16822" s="9"/>
      <c r="AT16822" s="4"/>
      <c r="AU16822" s="4"/>
      <c r="BA16822" s="4"/>
      <c r="BB16822" s="4"/>
    </row>
    <row r="16823" spans="15:54" x14ac:dyDescent="0.4">
      <c r="O16823" s="4"/>
      <c r="P16823" s="4"/>
      <c r="V16823" s="4"/>
      <c r="W16823" s="4"/>
      <c r="AG16823" s="9"/>
      <c r="AT16823" s="4"/>
      <c r="AU16823" s="4"/>
      <c r="BA16823" s="4"/>
      <c r="BB16823" s="4"/>
    </row>
    <row r="16824" spans="15:54" x14ac:dyDescent="0.4">
      <c r="O16824" s="4"/>
      <c r="P16824" s="4"/>
      <c r="V16824" s="4"/>
      <c r="W16824" s="4"/>
      <c r="AG16824" s="9"/>
      <c r="AT16824" s="4"/>
      <c r="AU16824" s="4"/>
      <c r="BA16824" s="4"/>
      <c r="BB16824" s="4"/>
    </row>
    <row r="16825" spans="15:54" x14ac:dyDescent="0.4">
      <c r="O16825" s="4"/>
      <c r="P16825" s="4"/>
      <c r="V16825" s="4"/>
      <c r="W16825" s="4"/>
      <c r="AG16825" s="9"/>
      <c r="AT16825" s="4"/>
      <c r="AU16825" s="4"/>
      <c r="BA16825" s="4"/>
      <c r="BB16825" s="4"/>
    </row>
    <row r="16826" spans="15:54" x14ac:dyDescent="0.4">
      <c r="O16826" s="4"/>
      <c r="P16826" s="4"/>
      <c r="V16826" s="4"/>
      <c r="W16826" s="4"/>
      <c r="AG16826" s="9"/>
      <c r="AT16826" s="4"/>
      <c r="AU16826" s="4"/>
      <c r="BA16826" s="4"/>
      <c r="BB16826" s="4"/>
    </row>
    <row r="16827" spans="15:54" x14ac:dyDescent="0.4">
      <c r="O16827" s="4"/>
      <c r="P16827" s="4"/>
      <c r="V16827" s="4"/>
      <c r="W16827" s="4"/>
      <c r="AG16827" s="9"/>
      <c r="AT16827" s="4"/>
      <c r="AU16827" s="4"/>
      <c r="BA16827" s="4"/>
      <c r="BB16827" s="4"/>
    </row>
    <row r="16828" spans="15:54" x14ac:dyDescent="0.4">
      <c r="O16828" s="4"/>
      <c r="P16828" s="4"/>
      <c r="V16828" s="4"/>
      <c r="W16828" s="4"/>
      <c r="AG16828" s="9"/>
      <c r="AT16828" s="4"/>
      <c r="AU16828" s="4"/>
      <c r="BA16828" s="4"/>
      <c r="BB16828" s="4"/>
    </row>
    <row r="16829" spans="15:54" x14ac:dyDescent="0.4">
      <c r="O16829" s="4"/>
      <c r="P16829" s="4"/>
      <c r="V16829" s="4"/>
      <c r="W16829" s="4"/>
      <c r="AG16829" s="9"/>
      <c r="AT16829" s="4"/>
      <c r="AU16829" s="4"/>
      <c r="BA16829" s="4"/>
      <c r="BB16829" s="4"/>
    </row>
    <row r="16830" spans="15:54" x14ac:dyDescent="0.4">
      <c r="O16830" s="4"/>
      <c r="P16830" s="4"/>
      <c r="V16830" s="4"/>
      <c r="W16830" s="4"/>
      <c r="AG16830" s="9"/>
      <c r="AT16830" s="4"/>
      <c r="AU16830" s="4"/>
      <c r="BA16830" s="4"/>
      <c r="BB16830" s="4"/>
    </row>
    <row r="16831" spans="15:54" x14ac:dyDescent="0.4">
      <c r="O16831" s="4"/>
      <c r="P16831" s="4"/>
      <c r="V16831" s="4"/>
      <c r="W16831" s="4"/>
      <c r="AG16831" s="9"/>
      <c r="AT16831" s="4"/>
      <c r="AU16831" s="4"/>
      <c r="BA16831" s="4"/>
      <c r="BB16831" s="4"/>
    </row>
    <row r="16832" spans="15:54" x14ac:dyDescent="0.4">
      <c r="O16832" s="4"/>
      <c r="P16832" s="4"/>
      <c r="V16832" s="4"/>
      <c r="W16832" s="4"/>
      <c r="AG16832" s="9"/>
      <c r="AT16832" s="4"/>
      <c r="AU16832" s="4"/>
      <c r="BA16832" s="4"/>
      <c r="BB16832" s="4"/>
    </row>
    <row r="16833" spans="15:54" x14ac:dyDescent="0.4">
      <c r="O16833" s="4"/>
      <c r="P16833" s="4"/>
      <c r="V16833" s="4"/>
      <c r="W16833" s="4"/>
      <c r="AG16833" s="9"/>
      <c r="AT16833" s="4"/>
      <c r="AU16833" s="4"/>
      <c r="BA16833" s="4"/>
      <c r="BB16833" s="4"/>
    </row>
    <row r="16834" spans="15:54" x14ac:dyDescent="0.4">
      <c r="O16834" s="4"/>
      <c r="P16834" s="4"/>
      <c r="V16834" s="4"/>
      <c r="W16834" s="4"/>
      <c r="AG16834" s="9"/>
      <c r="AT16834" s="4"/>
      <c r="AU16834" s="4"/>
      <c r="BA16834" s="4"/>
      <c r="BB16834" s="4"/>
    </row>
    <row r="16835" spans="15:54" x14ac:dyDescent="0.4">
      <c r="O16835" s="4"/>
      <c r="P16835" s="4"/>
      <c r="V16835" s="4"/>
      <c r="W16835" s="4"/>
      <c r="AG16835" s="9"/>
      <c r="AT16835" s="4"/>
      <c r="AU16835" s="4"/>
      <c r="BA16835" s="4"/>
      <c r="BB16835" s="4"/>
    </row>
    <row r="16836" spans="15:54" x14ac:dyDescent="0.4">
      <c r="O16836" s="4"/>
      <c r="P16836" s="4"/>
      <c r="V16836" s="4"/>
      <c r="W16836" s="4"/>
      <c r="AG16836" s="9"/>
      <c r="AT16836" s="4"/>
      <c r="AU16836" s="4"/>
      <c r="BA16836" s="4"/>
      <c r="BB16836" s="4"/>
    </row>
    <row r="16837" spans="15:54" x14ac:dyDescent="0.4">
      <c r="O16837" s="4"/>
      <c r="P16837" s="4"/>
      <c r="V16837" s="4"/>
      <c r="W16837" s="4"/>
      <c r="AG16837" s="9"/>
      <c r="AT16837" s="4"/>
      <c r="AU16837" s="4"/>
      <c r="BA16837" s="4"/>
      <c r="BB16837" s="4"/>
    </row>
    <row r="16838" spans="15:54" x14ac:dyDescent="0.4">
      <c r="O16838" s="4"/>
      <c r="P16838" s="4"/>
      <c r="V16838" s="4"/>
      <c r="W16838" s="4"/>
      <c r="AG16838" s="9"/>
      <c r="AT16838" s="4"/>
      <c r="AU16838" s="4"/>
      <c r="BA16838" s="4"/>
      <c r="BB16838" s="4"/>
    </row>
    <row r="16839" spans="15:54" x14ac:dyDescent="0.4">
      <c r="O16839" s="4"/>
      <c r="P16839" s="4"/>
      <c r="V16839" s="4"/>
      <c r="W16839" s="4"/>
      <c r="AG16839" s="9"/>
      <c r="AT16839" s="4"/>
      <c r="AU16839" s="4"/>
      <c r="BA16839" s="4"/>
      <c r="BB16839" s="4"/>
    </row>
    <row r="16840" spans="15:54" x14ac:dyDescent="0.4">
      <c r="O16840" s="4"/>
      <c r="P16840" s="4"/>
      <c r="V16840" s="4"/>
      <c r="W16840" s="4"/>
      <c r="AG16840" s="9"/>
      <c r="AT16840" s="4"/>
      <c r="AU16840" s="4"/>
      <c r="BA16840" s="4"/>
      <c r="BB16840" s="4"/>
    </row>
    <row r="16841" spans="15:54" x14ac:dyDescent="0.4">
      <c r="O16841" s="4"/>
      <c r="P16841" s="4"/>
      <c r="V16841" s="4"/>
      <c r="W16841" s="4"/>
      <c r="AG16841" s="9"/>
      <c r="AT16841" s="4"/>
      <c r="AU16841" s="4"/>
      <c r="BA16841" s="4"/>
      <c r="BB16841" s="4"/>
    </row>
    <row r="16842" spans="15:54" x14ac:dyDescent="0.4">
      <c r="O16842" s="4"/>
      <c r="P16842" s="4"/>
      <c r="V16842" s="4"/>
      <c r="W16842" s="4"/>
      <c r="AG16842" s="9"/>
      <c r="AT16842" s="4"/>
      <c r="AU16842" s="4"/>
      <c r="BA16842" s="4"/>
      <c r="BB16842" s="4"/>
    </row>
    <row r="16843" spans="15:54" x14ac:dyDescent="0.4">
      <c r="O16843" s="4"/>
      <c r="P16843" s="4"/>
      <c r="V16843" s="4"/>
      <c r="W16843" s="4"/>
      <c r="AG16843" s="9"/>
      <c r="AT16843" s="4"/>
      <c r="AU16843" s="4"/>
      <c r="BA16843" s="4"/>
      <c r="BB16843" s="4"/>
    </row>
    <row r="16844" spans="15:54" x14ac:dyDescent="0.4">
      <c r="O16844" s="4"/>
      <c r="P16844" s="4"/>
      <c r="V16844" s="4"/>
      <c r="W16844" s="4"/>
      <c r="AG16844" s="9"/>
      <c r="AT16844" s="4"/>
      <c r="AU16844" s="4"/>
      <c r="BA16844" s="4"/>
      <c r="BB16844" s="4"/>
    </row>
    <row r="16845" spans="15:54" x14ac:dyDescent="0.4">
      <c r="O16845" s="4"/>
      <c r="P16845" s="4"/>
      <c r="V16845" s="4"/>
      <c r="W16845" s="4"/>
      <c r="AG16845" s="9"/>
      <c r="AT16845" s="4"/>
      <c r="AU16845" s="4"/>
      <c r="BA16845" s="4"/>
      <c r="BB16845" s="4"/>
    </row>
    <row r="16846" spans="15:54" x14ac:dyDescent="0.4">
      <c r="O16846" s="4"/>
      <c r="P16846" s="4"/>
      <c r="V16846" s="4"/>
      <c r="W16846" s="4"/>
      <c r="AG16846" s="9"/>
      <c r="AT16846" s="4"/>
      <c r="AU16846" s="4"/>
      <c r="BA16846" s="4"/>
      <c r="BB16846" s="4"/>
    </row>
    <row r="16847" spans="15:54" x14ac:dyDescent="0.4">
      <c r="O16847" s="4"/>
      <c r="P16847" s="4"/>
      <c r="V16847" s="4"/>
      <c r="W16847" s="4"/>
      <c r="AG16847" s="9"/>
      <c r="AT16847" s="4"/>
      <c r="AU16847" s="4"/>
      <c r="BA16847" s="4"/>
      <c r="BB16847" s="4"/>
    </row>
    <row r="16848" spans="15:54" x14ac:dyDescent="0.4">
      <c r="O16848" s="4"/>
      <c r="P16848" s="4"/>
      <c r="V16848" s="4"/>
      <c r="W16848" s="4"/>
      <c r="AG16848" s="9"/>
      <c r="AT16848" s="4"/>
      <c r="AU16848" s="4"/>
      <c r="BA16848" s="4"/>
      <c r="BB16848" s="4"/>
    </row>
    <row r="16849" spans="15:54" x14ac:dyDescent="0.4">
      <c r="O16849" s="4"/>
      <c r="P16849" s="4"/>
      <c r="V16849" s="4"/>
      <c r="W16849" s="4"/>
      <c r="AG16849" s="9"/>
      <c r="AT16849" s="4"/>
      <c r="AU16849" s="4"/>
      <c r="BA16849" s="4"/>
      <c r="BB16849" s="4"/>
    </row>
    <row r="16850" spans="15:54" x14ac:dyDescent="0.4">
      <c r="O16850" s="4"/>
      <c r="P16850" s="4"/>
      <c r="V16850" s="4"/>
      <c r="W16850" s="4"/>
      <c r="AG16850" s="9"/>
      <c r="AT16850" s="4"/>
      <c r="AU16850" s="4"/>
      <c r="BA16850" s="4"/>
      <c r="BB16850" s="4"/>
    </row>
    <row r="16851" spans="15:54" x14ac:dyDescent="0.4">
      <c r="O16851" s="4"/>
      <c r="P16851" s="4"/>
      <c r="V16851" s="4"/>
      <c r="W16851" s="4"/>
      <c r="AG16851" s="9"/>
      <c r="AT16851" s="4"/>
      <c r="AU16851" s="4"/>
      <c r="BA16851" s="4"/>
      <c r="BB16851" s="4"/>
    </row>
    <row r="16852" spans="15:54" x14ac:dyDescent="0.4">
      <c r="O16852" s="4"/>
      <c r="P16852" s="4"/>
      <c r="V16852" s="4"/>
      <c r="W16852" s="4"/>
      <c r="AG16852" s="9"/>
      <c r="AT16852" s="4"/>
      <c r="AU16852" s="4"/>
      <c r="BA16852" s="4"/>
      <c r="BB16852" s="4"/>
    </row>
    <row r="16853" spans="15:54" x14ac:dyDescent="0.4">
      <c r="O16853" s="4"/>
      <c r="P16853" s="4"/>
      <c r="V16853" s="4"/>
      <c r="W16853" s="4"/>
      <c r="AG16853" s="9"/>
      <c r="AT16853" s="4"/>
      <c r="AU16853" s="4"/>
      <c r="BA16853" s="4"/>
      <c r="BB16853" s="4"/>
    </row>
    <row r="16854" spans="15:54" x14ac:dyDescent="0.4">
      <c r="O16854" s="4"/>
      <c r="P16854" s="4"/>
      <c r="V16854" s="4"/>
      <c r="W16854" s="4"/>
      <c r="AG16854" s="9"/>
      <c r="AT16854" s="4"/>
      <c r="AU16854" s="4"/>
      <c r="BA16854" s="4"/>
      <c r="BB16854" s="4"/>
    </row>
    <row r="16855" spans="15:54" x14ac:dyDescent="0.4">
      <c r="O16855" s="4"/>
      <c r="P16855" s="4"/>
      <c r="V16855" s="4"/>
      <c r="W16855" s="4"/>
      <c r="AG16855" s="9"/>
      <c r="AT16855" s="4"/>
      <c r="AU16855" s="4"/>
      <c r="BA16855" s="4"/>
      <c r="BB16855" s="4"/>
    </row>
    <row r="16856" spans="15:54" x14ac:dyDescent="0.4">
      <c r="O16856" s="4"/>
      <c r="P16856" s="4"/>
      <c r="V16856" s="4"/>
      <c r="W16856" s="4"/>
      <c r="AG16856" s="9"/>
      <c r="AT16856" s="4"/>
      <c r="AU16856" s="4"/>
      <c r="BA16856" s="4"/>
      <c r="BB16856" s="4"/>
    </row>
    <row r="16857" spans="15:54" x14ac:dyDescent="0.4">
      <c r="O16857" s="4"/>
      <c r="P16857" s="4"/>
      <c r="V16857" s="4"/>
      <c r="W16857" s="4"/>
      <c r="AG16857" s="9"/>
      <c r="AT16857" s="4"/>
      <c r="AU16857" s="4"/>
      <c r="BA16857" s="4"/>
      <c r="BB16857" s="4"/>
    </row>
    <row r="16858" spans="15:54" x14ac:dyDescent="0.4">
      <c r="O16858" s="4"/>
      <c r="P16858" s="4"/>
      <c r="V16858" s="4"/>
      <c r="W16858" s="4"/>
      <c r="AG16858" s="9"/>
      <c r="AT16858" s="4"/>
      <c r="AU16858" s="4"/>
      <c r="BA16858" s="4"/>
      <c r="BB16858" s="4"/>
    </row>
    <row r="16859" spans="15:54" x14ac:dyDescent="0.4">
      <c r="O16859" s="4"/>
      <c r="P16859" s="4"/>
      <c r="V16859" s="4"/>
      <c r="W16859" s="4"/>
      <c r="AG16859" s="9"/>
      <c r="AT16859" s="4"/>
      <c r="AU16859" s="4"/>
      <c r="BA16859" s="4"/>
      <c r="BB16859" s="4"/>
    </row>
    <row r="16860" spans="15:54" x14ac:dyDescent="0.4">
      <c r="O16860" s="4"/>
      <c r="P16860" s="4"/>
      <c r="V16860" s="4"/>
      <c r="W16860" s="4"/>
      <c r="AG16860" s="9"/>
      <c r="AT16860" s="4"/>
      <c r="AU16860" s="4"/>
      <c r="BA16860" s="4"/>
      <c r="BB16860" s="4"/>
    </row>
    <row r="16861" spans="15:54" x14ac:dyDescent="0.4">
      <c r="O16861" s="4"/>
      <c r="P16861" s="4"/>
      <c r="V16861" s="4"/>
      <c r="W16861" s="4"/>
      <c r="AG16861" s="9"/>
      <c r="AT16861" s="4"/>
      <c r="AU16861" s="4"/>
      <c r="BA16861" s="4"/>
      <c r="BB16861" s="4"/>
    </row>
    <row r="16862" spans="15:54" x14ac:dyDescent="0.4">
      <c r="O16862" s="4"/>
      <c r="P16862" s="4"/>
      <c r="V16862" s="4"/>
      <c r="W16862" s="4"/>
      <c r="AG16862" s="9"/>
      <c r="AT16862" s="4"/>
      <c r="AU16862" s="4"/>
      <c r="BA16862" s="4"/>
      <c r="BB16862" s="4"/>
    </row>
    <row r="16863" spans="15:54" x14ac:dyDescent="0.4">
      <c r="O16863" s="4"/>
      <c r="P16863" s="4"/>
      <c r="V16863" s="4"/>
      <c r="W16863" s="4"/>
      <c r="AG16863" s="9"/>
      <c r="AT16863" s="4"/>
      <c r="AU16863" s="4"/>
      <c r="BA16863" s="4"/>
      <c r="BB16863" s="4"/>
    </row>
    <row r="16864" spans="15:54" x14ac:dyDescent="0.4">
      <c r="O16864" s="4"/>
      <c r="P16864" s="4"/>
      <c r="V16864" s="4"/>
      <c r="W16864" s="4"/>
      <c r="AG16864" s="9"/>
      <c r="AT16864" s="4"/>
      <c r="AU16864" s="4"/>
      <c r="BA16864" s="4"/>
      <c r="BB16864" s="4"/>
    </row>
    <row r="16865" spans="15:54" x14ac:dyDescent="0.4">
      <c r="O16865" s="4"/>
      <c r="P16865" s="4"/>
      <c r="V16865" s="4"/>
      <c r="W16865" s="4"/>
      <c r="AG16865" s="9"/>
      <c r="AT16865" s="4"/>
      <c r="AU16865" s="4"/>
      <c r="BA16865" s="4"/>
      <c r="BB16865" s="4"/>
    </row>
    <row r="16866" spans="15:54" x14ac:dyDescent="0.4">
      <c r="O16866" s="4"/>
      <c r="P16866" s="4"/>
      <c r="V16866" s="4"/>
      <c r="W16866" s="4"/>
      <c r="AG16866" s="9"/>
      <c r="AT16866" s="4"/>
      <c r="AU16866" s="4"/>
      <c r="BA16866" s="4"/>
      <c r="BB16866" s="4"/>
    </row>
    <row r="16867" spans="15:54" x14ac:dyDescent="0.4">
      <c r="O16867" s="4"/>
      <c r="P16867" s="4"/>
      <c r="V16867" s="4"/>
      <c r="W16867" s="4"/>
      <c r="AG16867" s="9"/>
      <c r="AT16867" s="4"/>
      <c r="AU16867" s="4"/>
      <c r="BA16867" s="4"/>
      <c r="BB16867" s="4"/>
    </row>
    <row r="16868" spans="15:54" x14ac:dyDescent="0.4">
      <c r="O16868" s="4"/>
      <c r="P16868" s="4"/>
      <c r="V16868" s="4"/>
      <c r="W16868" s="4"/>
      <c r="AG16868" s="9"/>
      <c r="AT16868" s="4"/>
      <c r="AU16868" s="4"/>
      <c r="BA16868" s="4"/>
      <c r="BB16868" s="4"/>
    </row>
    <row r="16869" spans="15:54" x14ac:dyDescent="0.4">
      <c r="O16869" s="4"/>
      <c r="P16869" s="4"/>
      <c r="V16869" s="4"/>
      <c r="W16869" s="4"/>
      <c r="AG16869" s="9"/>
      <c r="AT16869" s="4"/>
      <c r="AU16869" s="4"/>
      <c r="BA16869" s="4"/>
      <c r="BB16869" s="4"/>
    </row>
    <row r="16870" spans="15:54" x14ac:dyDescent="0.4">
      <c r="O16870" s="4"/>
      <c r="P16870" s="4"/>
      <c r="V16870" s="4"/>
      <c r="W16870" s="4"/>
      <c r="AG16870" s="9"/>
      <c r="AT16870" s="4"/>
      <c r="AU16870" s="4"/>
      <c r="BA16870" s="4"/>
      <c r="BB16870" s="4"/>
    </row>
    <row r="16871" spans="15:54" x14ac:dyDescent="0.4">
      <c r="O16871" s="4"/>
      <c r="P16871" s="4"/>
      <c r="V16871" s="4"/>
      <c r="W16871" s="4"/>
      <c r="AG16871" s="9"/>
      <c r="AT16871" s="4"/>
      <c r="AU16871" s="4"/>
      <c r="BA16871" s="4"/>
      <c r="BB16871" s="4"/>
    </row>
    <row r="16872" spans="15:54" x14ac:dyDescent="0.4">
      <c r="O16872" s="4"/>
      <c r="P16872" s="4"/>
      <c r="V16872" s="4"/>
      <c r="W16872" s="4"/>
      <c r="AG16872" s="9"/>
      <c r="AT16872" s="4"/>
      <c r="AU16872" s="4"/>
      <c r="BA16872" s="4"/>
      <c r="BB16872" s="4"/>
    </row>
    <row r="16873" spans="15:54" x14ac:dyDescent="0.4">
      <c r="O16873" s="4"/>
      <c r="P16873" s="4"/>
      <c r="V16873" s="4"/>
      <c r="W16873" s="4"/>
      <c r="AG16873" s="9"/>
      <c r="AT16873" s="4"/>
      <c r="AU16873" s="4"/>
      <c r="BA16873" s="4"/>
      <c r="BB16873" s="4"/>
    </row>
    <row r="16874" spans="15:54" x14ac:dyDescent="0.4">
      <c r="O16874" s="4"/>
      <c r="P16874" s="4"/>
      <c r="V16874" s="4"/>
      <c r="W16874" s="4"/>
      <c r="AT16874" s="4"/>
      <c r="AU16874" s="4"/>
      <c r="BA16874" s="4"/>
      <c r="BB16874" s="4"/>
    </row>
    <row r="16875" spans="15:54" x14ac:dyDescent="0.4">
      <c r="O16875" s="4"/>
      <c r="P16875" s="4"/>
      <c r="V16875" s="4"/>
      <c r="W16875" s="4"/>
      <c r="AG16875" s="9"/>
      <c r="AT16875" s="4"/>
      <c r="AU16875" s="4"/>
      <c r="BA16875" s="4"/>
      <c r="BB16875" s="4"/>
    </row>
    <row r="16876" spans="15:54" x14ac:dyDescent="0.4">
      <c r="O16876" s="4"/>
      <c r="P16876" s="4"/>
      <c r="V16876" s="4"/>
      <c r="W16876" s="4"/>
      <c r="AG16876" s="9"/>
      <c r="AT16876" s="4"/>
      <c r="AU16876" s="4"/>
      <c r="BA16876" s="4"/>
      <c r="BB16876" s="4"/>
    </row>
    <row r="16877" spans="15:54" x14ac:dyDescent="0.4">
      <c r="O16877" s="4"/>
      <c r="P16877" s="4"/>
      <c r="V16877" s="4"/>
      <c r="W16877" s="4"/>
      <c r="AG16877" s="9"/>
      <c r="AT16877" s="4"/>
      <c r="AU16877" s="4"/>
      <c r="BA16877" s="4"/>
      <c r="BB16877" s="4"/>
    </row>
    <row r="16878" spans="15:54" x14ac:dyDescent="0.4">
      <c r="O16878" s="4"/>
      <c r="P16878" s="4"/>
      <c r="V16878" s="4"/>
      <c r="W16878" s="4"/>
      <c r="AG16878" s="9"/>
      <c r="AT16878" s="4"/>
      <c r="AU16878" s="4"/>
      <c r="BA16878" s="4"/>
      <c r="BB16878" s="4"/>
    </row>
    <row r="16879" spans="15:54" x14ac:dyDescent="0.4">
      <c r="O16879" s="4"/>
      <c r="P16879" s="4"/>
      <c r="V16879" s="4"/>
      <c r="W16879" s="4"/>
      <c r="AG16879" s="9"/>
      <c r="AT16879" s="4"/>
      <c r="AU16879" s="4"/>
      <c r="BA16879" s="4"/>
      <c r="BB16879" s="4"/>
    </row>
    <row r="16880" spans="15:54" x14ac:dyDescent="0.4">
      <c r="O16880" s="4"/>
      <c r="P16880" s="4"/>
      <c r="V16880" s="4"/>
      <c r="W16880" s="4"/>
      <c r="AG16880" s="9"/>
      <c r="AT16880" s="4"/>
      <c r="AU16880" s="4"/>
      <c r="BA16880" s="4"/>
      <c r="BB16880" s="4"/>
    </row>
    <row r="16881" spans="15:54" x14ac:dyDescent="0.4">
      <c r="O16881" s="4"/>
      <c r="P16881" s="4"/>
      <c r="V16881" s="4"/>
      <c r="W16881" s="4"/>
      <c r="AG16881" s="9"/>
      <c r="AT16881" s="4"/>
      <c r="AU16881" s="4"/>
      <c r="BA16881" s="4"/>
      <c r="BB16881" s="4"/>
    </row>
    <row r="16882" spans="15:54" x14ac:dyDescent="0.4">
      <c r="O16882" s="4"/>
      <c r="P16882" s="4"/>
      <c r="V16882" s="4"/>
      <c r="W16882" s="4"/>
      <c r="AG16882" s="9"/>
      <c r="AT16882" s="4"/>
      <c r="AU16882" s="4"/>
      <c r="BA16882" s="4"/>
      <c r="BB16882" s="4"/>
    </row>
    <row r="16883" spans="15:54" x14ac:dyDescent="0.4">
      <c r="O16883" s="4"/>
      <c r="P16883" s="4"/>
      <c r="V16883" s="4"/>
      <c r="W16883" s="4"/>
      <c r="AG16883" s="9"/>
      <c r="AT16883" s="4"/>
      <c r="AU16883" s="4"/>
      <c r="BA16883" s="4"/>
      <c r="BB16883" s="4"/>
    </row>
    <row r="16884" spans="15:54" x14ac:dyDescent="0.4">
      <c r="O16884" s="4"/>
      <c r="P16884" s="4"/>
      <c r="V16884" s="4"/>
      <c r="W16884" s="4"/>
      <c r="AG16884" s="9"/>
      <c r="AT16884" s="4"/>
      <c r="AU16884" s="4"/>
      <c r="BA16884" s="4"/>
      <c r="BB16884" s="4"/>
    </row>
    <row r="16885" spans="15:54" x14ac:dyDescent="0.4">
      <c r="O16885" s="4"/>
      <c r="P16885" s="4"/>
      <c r="V16885" s="4"/>
      <c r="W16885" s="4"/>
      <c r="AG16885" s="9"/>
      <c r="AT16885" s="4"/>
      <c r="AU16885" s="4"/>
      <c r="BA16885" s="4"/>
      <c r="BB16885" s="4"/>
    </row>
    <row r="16886" spans="15:54" x14ac:dyDescent="0.4">
      <c r="O16886" s="4"/>
      <c r="P16886" s="4"/>
      <c r="V16886" s="4"/>
      <c r="W16886" s="4"/>
      <c r="AG16886" s="9"/>
      <c r="AT16886" s="4"/>
      <c r="AU16886" s="4"/>
      <c r="BA16886" s="4"/>
      <c r="BB16886" s="4"/>
    </row>
    <row r="16887" spans="15:54" x14ac:dyDescent="0.4">
      <c r="O16887" s="4"/>
      <c r="P16887" s="4"/>
      <c r="V16887" s="4"/>
      <c r="W16887" s="4"/>
      <c r="AG16887" s="9"/>
      <c r="AT16887" s="4"/>
      <c r="AU16887" s="4"/>
      <c r="BA16887" s="4"/>
      <c r="BB16887" s="4"/>
    </row>
    <row r="16888" spans="15:54" x14ac:dyDescent="0.4">
      <c r="O16888" s="4"/>
      <c r="P16888" s="4"/>
      <c r="V16888" s="4"/>
      <c r="W16888" s="4"/>
      <c r="AG16888" s="9"/>
      <c r="AT16888" s="4"/>
      <c r="AU16888" s="4"/>
      <c r="BA16888" s="4"/>
      <c r="BB16888" s="4"/>
    </row>
    <row r="16889" spans="15:54" x14ac:dyDescent="0.4">
      <c r="O16889" s="4"/>
      <c r="P16889" s="4"/>
      <c r="V16889" s="4"/>
      <c r="W16889" s="4"/>
      <c r="AG16889" s="9"/>
      <c r="AT16889" s="4"/>
      <c r="AU16889" s="4"/>
      <c r="BA16889" s="4"/>
      <c r="BB16889" s="4"/>
    </row>
    <row r="16890" spans="15:54" x14ac:dyDescent="0.4">
      <c r="O16890" s="4"/>
      <c r="P16890" s="4"/>
      <c r="V16890" s="4"/>
      <c r="W16890" s="4"/>
      <c r="AG16890" s="9"/>
      <c r="AT16890" s="4"/>
      <c r="AU16890" s="4"/>
      <c r="BA16890" s="4"/>
      <c r="BB16890" s="4"/>
    </row>
    <row r="16891" spans="15:54" x14ac:dyDescent="0.4">
      <c r="O16891" s="4"/>
      <c r="P16891" s="4"/>
      <c r="V16891" s="4"/>
      <c r="W16891" s="4"/>
      <c r="AG16891" s="9"/>
      <c r="AT16891" s="4"/>
      <c r="AU16891" s="4"/>
      <c r="BA16891" s="4"/>
      <c r="BB16891" s="4"/>
    </row>
    <row r="16892" spans="15:54" x14ac:dyDescent="0.4">
      <c r="O16892" s="4"/>
      <c r="P16892" s="4"/>
      <c r="V16892" s="4"/>
      <c r="W16892" s="4"/>
      <c r="AG16892" s="9"/>
      <c r="AT16892" s="4"/>
      <c r="AU16892" s="4"/>
      <c r="BA16892" s="4"/>
      <c r="BB16892" s="4"/>
    </row>
    <row r="16893" spans="15:54" x14ac:dyDescent="0.4">
      <c r="O16893" s="4"/>
      <c r="P16893" s="4"/>
      <c r="V16893" s="4"/>
      <c r="W16893" s="4"/>
      <c r="AG16893" s="9"/>
      <c r="AT16893" s="4"/>
      <c r="AU16893" s="4"/>
      <c r="BA16893" s="4"/>
      <c r="BB16893" s="4"/>
    </row>
    <row r="16894" spans="15:54" x14ac:dyDescent="0.4">
      <c r="O16894" s="4"/>
      <c r="P16894" s="4"/>
      <c r="V16894" s="4"/>
      <c r="W16894" s="4"/>
      <c r="AT16894" s="4"/>
      <c r="AU16894" s="4"/>
      <c r="BA16894" s="4"/>
      <c r="BB16894" s="4"/>
    </row>
    <row r="16895" spans="15:54" x14ac:dyDescent="0.4">
      <c r="O16895" s="4"/>
      <c r="P16895" s="4"/>
      <c r="V16895" s="4"/>
      <c r="W16895" s="4"/>
      <c r="AG16895" s="9"/>
      <c r="AT16895" s="4"/>
      <c r="AU16895" s="4"/>
      <c r="BA16895" s="4"/>
      <c r="BB16895" s="4"/>
    </row>
    <row r="16896" spans="15:54" x14ac:dyDescent="0.4">
      <c r="O16896" s="4"/>
      <c r="P16896" s="4"/>
      <c r="V16896" s="4"/>
      <c r="W16896" s="4"/>
      <c r="AG16896" s="9"/>
      <c r="AT16896" s="4"/>
      <c r="AU16896" s="4"/>
      <c r="BA16896" s="4"/>
      <c r="BB16896" s="4"/>
    </row>
    <row r="16897" spans="15:54" x14ac:dyDescent="0.4">
      <c r="O16897" s="4"/>
      <c r="P16897" s="4"/>
      <c r="V16897" s="4"/>
      <c r="W16897" s="4"/>
      <c r="AG16897" s="9"/>
      <c r="AT16897" s="4"/>
      <c r="AU16897" s="4"/>
      <c r="BA16897" s="4"/>
      <c r="BB16897" s="4"/>
    </row>
    <row r="16898" spans="15:54" x14ac:dyDescent="0.4">
      <c r="O16898" s="4"/>
      <c r="P16898" s="4"/>
      <c r="V16898" s="4"/>
      <c r="W16898" s="4"/>
      <c r="AG16898" s="9"/>
      <c r="AT16898" s="4"/>
      <c r="AU16898" s="4"/>
      <c r="BA16898" s="4"/>
      <c r="BB16898" s="4"/>
    </row>
    <row r="16899" spans="15:54" x14ac:dyDescent="0.4">
      <c r="O16899" s="4"/>
      <c r="P16899" s="4"/>
      <c r="V16899" s="4"/>
      <c r="W16899" s="4"/>
      <c r="AG16899" s="9"/>
      <c r="AT16899" s="4"/>
      <c r="AU16899" s="4"/>
      <c r="BA16899" s="4"/>
      <c r="BB16899" s="4"/>
    </row>
    <row r="16900" spans="15:54" x14ac:dyDescent="0.4">
      <c r="O16900" s="4"/>
      <c r="P16900" s="4"/>
      <c r="V16900" s="4"/>
      <c r="W16900" s="4"/>
      <c r="AG16900" s="9"/>
      <c r="AT16900" s="4"/>
      <c r="AU16900" s="4"/>
      <c r="BA16900" s="4"/>
      <c r="BB16900" s="4"/>
    </row>
    <row r="16901" spans="15:54" x14ac:dyDescent="0.4">
      <c r="O16901" s="4"/>
      <c r="P16901" s="4"/>
      <c r="V16901" s="4"/>
      <c r="W16901" s="4"/>
      <c r="AG16901" s="9"/>
      <c r="AT16901" s="4"/>
      <c r="AU16901" s="4"/>
      <c r="BA16901" s="4"/>
      <c r="BB16901" s="4"/>
    </row>
    <row r="16902" spans="15:54" x14ac:dyDescent="0.4">
      <c r="O16902" s="4"/>
      <c r="P16902" s="4"/>
      <c r="V16902" s="4"/>
      <c r="W16902" s="4"/>
      <c r="AG16902" s="9"/>
      <c r="AT16902" s="4"/>
      <c r="AU16902" s="4"/>
      <c r="BA16902" s="4"/>
      <c r="BB16902" s="4"/>
    </row>
    <row r="16903" spans="15:54" x14ac:dyDescent="0.4">
      <c r="O16903" s="4"/>
      <c r="P16903" s="4"/>
      <c r="V16903" s="4"/>
      <c r="W16903" s="4"/>
      <c r="AG16903" s="9"/>
      <c r="AT16903" s="4"/>
      <c r="AU16903" s="4"/>
      <c r="BA16903" s="4"/>
      <c r="BB16903" s="4"/>
    </row>
    <row r="16904" spans="15:54" x14ac:dyDescent="0.4">
      <c r="O16904" s="4"/>
      <c r="P16904" s="4"/>
      <c r="V16904" s="4"/>
      <c r="W16904" s="4"/>
      <c r="AG16904" s="9"/>
      <c r="AT16904" s="4"/>
      <c r="AU16904" s="4"/>
      <c r="BA16904" s="4"/>
      <c r="BB16904" s="4"/>
    </row>
    <row r="16905" spans="15:54" x14ac:dyDescent="0.4">
      <c r="O16905" s="4"/>
      <c r="P16905" s="4"/>
      <c r="V16905" s="4"/>
      <c r="W16905" s="4"/>
      <c r="AG16905" s="9"/>
      <c r="AT16905" s="4"/>
      <c r="AU16905" s="4"/>
      <c r="BA16905" s="4"/>
      <c r="BB16905" s="4"/>
    </row>
    <row r="16906" spans="15:54" x14ac:dyDescent="0.4">
      <c r="O16906" s="4"/>
      <c r="P16906" s="4"/>
      <c r="V16906" s="4"/>
      <c r="W16906" s="4"/>
      <c r="AG16906" s="9"/>
      <c r="AT16906" s="4"/>
      <c r="AU16906" s="4"/>
      <c r="BA16906" s="4"/>
      <c r="BB16906" s="4"/>
    </row>
    <row r="16907" spans="15:54" x14ac:dyDescent="0.4">
      <c r="O16907" s="4"/>
      <c r="P16907" s="4"/>
      <c r="V16907" s="4"/>
      <c r="W16907" s="4"/>
      <c r="AG16907" s="9"/>
      <c r="AT16907" s="4"/>
      <c r="AU16907" s="4"/>
      <c r="BA16907" s="4"/>
      <c r="BB16907" s="4"/>
    </row>
    <row r="16908" spans="15:54" x14ac:dyDescent="0.4">
      <c r="O16908" s="4"/>
      <c r="P16908" s="4"/>
      <c r="V16908" s="4"/>
      <c r="W16908" s="4"/>
      <c r="AG16908" s="9"/>
      <c r="AT16908" s="4"/>
      <c r="AU16908" s="4"/>
      <c r="BA16908" s="4"/>
      <c r="BB16908" s="4"/>
    </row>
    <row r="16909" spans="15:54" x14ac:dyDescent="0.4">
      <c r="O16909" s="4"/>
      <c r="P16909" s="4"/>
      <c r="V16909" s="4"/>
      <c r="W16909" s="4"/>
      <c r="AG16909" s="9"/>
      <c r="AT16909" s="4"/>
      <c r="AU16909" s="4"/>
      <c r="BA16909" s="4"/>
      <c r="BB16909" s="4"/>
    </row>
    <row r="16910" spans="15:54" x14ac:dyDescent="0.4">
      <c r="O16910" s="4"/>
      <c r="P16910" s="4"/>
      <c r="V16910" s="4"/>
      <c r="W16910" s="4"/>
      <c r="AG16910" s="9"/>
      <c r="AT16910" s="4"/>
      <c r="AU16910" s="4"/>
      <c r="BA16910" s="4"/>
      <c r="BB16910" s="4"/>
    </row>
    <row r="16911" spans="15:54" x14ac:dyDescent="0.4">
      <c r="O16911" s="4"/>
      <c r="P16911" s="4"/>
      <c r="V16911" s="4"/>
      <c r="W16911" s="4"/>
      <c r="AG16911" s="9"/>
      <c r="AT16911" s="4"/>
      <c r="AU16911" s="4"/>
      <c r="BA16911" s="4"/>
      <c r="BB16911" s="4"/>
    </row>
    <row r="16912" spans="15:54" x14ac:dyDescent="0.4">
      <c r="O16912" s="4"/>
      <c r="P16912" s="4"/>
      <c r="V16912" s="4"/>
      <c r="W16912" s="4"/>
      <c r="AG16912" s="9"/>
      <c r="AT16912" s="4"/>
      <c r="AU16912" s="4"/>
      <c r="BA16912" s="4"/>
      <c r="BB16912" s="4"/>
    </row>
    <row r="16913" spans="15:54" x14ac:dyDescent="0.4">
      <c r="O16913" s="4"/>
      <c r="P16913" s="4"/>
      <c r="V16913" s="4"/>
      <c r="W16913" s="4"/>
      <c r="AG16913" s="9"/>
      <c r="AT16913" s="4"/>
      <c r="AU16913" s="4"/>
      <c r="BA16913" s="4"/>
      <c r="BB16913" s="4"/>
    </row>
    <row r="16914" spans="15:54" x14ac:dyDescent="0.4">
      <c r="O16914" s="4"/>
      <c r="P16914" s="4"/>
      <c r="V16914" s="4"/>
      <c r="W16914" s="4"/>
      <c r="AG16914" s="9"/>
      <c r="AT16914" s="4"/>
      <c r="AU16914" s="4"/>
      <c r="BA16914" s="4"/>
      <c r="BB16914" s="4"/>
    </row>
    <row r="16915" spans="15:54" x14ac:dyDescent="0.4">
      <c r="O16915" s="4"/>
      <c r="P16915" s="4"/>
      <c r="V16915" s="4"/>
      <c r="W16915" s="4"/>
      <c r="AG16915" s="9"/>
      <c r="AT16915" s="4"/>
      <c r="AU16915" s="4"/>
      <c r="BA16915" s="4"/>
      <c r="BB16915" s="4"/>
    </row>
    <row r="16916" spans="15:54" x14ac:dyDescent="0.4">
      <c r="O16916" s="4"/>
      <c r="P16916" s="4"/>
      <c r="V16916" s="4"/>
      <c r="W16916" s="4"/>
      <c r="AG16916" s="9"/>
      <c r="AT16916" s="4"/>
      <c r="AU16916" s="4"/>
      <c r="BA16916" s="4"/>
      <c r="BB16916" s="4"/>
    </row>
    <row r="16917" spans="15:54" x14ac:dyDescent="0.4">
      <c r="O16917" s="4"/>
      <c r="P16917" s="4"/>
      <c r="V16917" s="4"/>
      <c r="W16917" s="4"/>
      <c r="AG16917" s="9"/>
      <c r="AT16917" s="4"/>
      <c r="AU16917" s="4"/>
      <c r="BA16917" s="4"/>
      <c r="BB16917" s="4"/>
    </row>
    <row r="16918" spans="15:54" x14ac:dyDescent="0.4">
      <c r="O16918" s="4"/>
      <c r="P16918" s="4"/>
      <c r="V16918" s="4"/>
      <c r="W16918" s="4"/>
      <c r="AG16918" s="9"/>
      <c r="AT16918" s="4"/>
      <c r="AU16918" s="4"/>
      <c r="BA16918" s="4"/>
      <c r="BB16918" s="4"/>
    </row>
    <row r="16919" spans="15:54" x14ac:dyDescent="0.4">
      <c r="O16919" s="4"/>
      <c r="P16919" s="4"/>
      <c r="V16919" s="4"/>
      <c r="W16919" s="4"/>
      <c r="AG16919" s="9"/>
      <c r="AT16919" s="4"/>
      <c r="AU16919" s="4"/>
      <c r="BA16919" s="4"/>
      <c r="BB16919" s="4"/>
    </row>
    <row r="16920" spans="15:54" x14ac:dyDescent="0.4">
      <c r="O16920" s="4"/>
      <c r="P16920" s="4"/>
      <c r="V16920" s="4"/>
      <c r="W16920" s="4"/>
      <c r="AG16920" s="9"/>
      <c r="AT16920" s="4"/>
      <c r="AU16920" s="4"/>
      <c r="BA16920" s="4"/>
      <c r="BB16920" s="4"/>
    </row>
    <row r="16921" spans="15:54" x14ac:dyDescent="0.4">
      <c r="O16921" s="4"/>
      <c r="P16921" s="4"/>
      <c r="V16921" s="4"/>
      <c r="W16921" s="4"/>
      <c r="AG16921" s="9"/>
      <c r="AT16921" s="4"/>
      <c r="AU16921" s="4"/>
      <c r="BA16921" s="4"/>
      <c r="BB16921" s="4"/>
    </row>
    <row r="16922" spans="15:54" x14ac:dyDescent="0.4">
      <c r="O16922" s="4"/>
      <c r="P16922" s="4"/>
      <c r="V16922" s="4"/>
      <c r="W16922" s="4"/>
      <c r="AG16922" s="9"/>
      <c r="AT16922" s="4"/>
      <c r="AU16922" s="4"/>
      <c r="BA16922" s="4"/>
      <c r="BB16922" s="4"/>
    </row>
    <row r="16923" spans="15:54" x14ac:dyDescent="0.4">
      <c r="O16923" s="4"/>
      <c r="P16923" s="4"/>
      <c r="V16923" s="4"/>
      <c r="W16923" s="4"/>
      <c r="AG16923" s="9"/>
      <c r="AT16923" s="4"/>
      <c r="AU16923" s="4"/>
      <c r="BA16923" s="4"/>
      <c r="BB16923" s="4"/>
    </row>
    <row r="16924" spans="15:54" x14ac:dyDescent="0.4">
      <c r="O16924" s="4"/>
      <c r="P16924" s="4"/>
      <c r="V16924" s="4"/>
      <c r="W16924" s="4"/>
      <c r="AG16924" s="9"/>
      <c r="AT16924" s="4"/>
      <c r="AU16924" s="4"/>
      <c r="BA16924" s="4"/>
      <c r="BB16924" s="4"/>
    </row>
    <row r="16925" spans="15:54" x14ac:dyDescent="0.4">
      <c r="O16925" s="4"/>
      <c r="P16925" s="4"/>
      <c r="V16925" s="4"/>
      <c r="W16925" s="4"/>
      <c r="AG16925" s="9"/>
      <c r="AT16925" s="4"/>
      <c r="AU16925" s="4"/>
      <c r="BA16925" s="4"/>
      <c r="BB16925" s="4"/>
    </row>
    <row r="16926" spans="15:54" x14ac:dyDescent="0.4">
      <c r="O16926" s="4"/>
      <c r="P16926" s="4"/>
      <c r="V16926" s="4"/>
      <c r="W16926" s="4"/>
      <c r="AG16926" s="9"/>
      <c r="AT16926" s="4"/>
      <c r="AU16926" s="4"/>
      <c r="BA16926" s="4"/>
      <c r="BB16926" s="4"/>
    </row>
    <row r="16927" spans="15:54" x14ac:dyDescent="0.4">
      <c r="O16927" s="4"/>
      <c r="P16927" s="4"/>
      <c r="V16927" s="4"/>
      <c r="W16927" s="4"/>
      <c r="AG16927" s="9"/>
      <c r="AT16927" s="4"/>
      <c r="AU16927" s="4"/>
      <c r="BA16927" s="4"/>
      <c r="BB16927" s="4"/>
    </row>
    <row r="16928" spans="15:54" x14ac:dyDescent="0.4">
      <c r="O16928" s="4"/>
      <c r="P16928" s="4"/>
      <c r="V16928" s="4"/>
      <c r="W16928" s="4"/>
      <c r="AG16928" s="9"/>
      <c r="AT16928" s="4"/>
      <c r="AU16928" s="4"/>
      <c r="BA16928" s="4"/>
      <c r="BB16928" s="4"/>
    </row>
    <row r="16929" spans="15:54" x14ac:dyDescent="0.4">
      <c r="O16929" s="4"/>
      <c r="P16929" s="4"/>
      <c r="V16929" s="4"/>
      <c r="W16929" s="4"/>
      <c r="AG16929" s="9"/>
      <c r="AT16929" s="4"/>
      <c r="AU16929" s="4"/>
      <c r="BA16929" s="4"/>
      <c r="BB16929" s="4"/>
    </row>
    <row r="16930" spans="15:54" x14ac:dyDescent="0.4">
      <c r="O16930" s="4"/>
      <c r="P16930" s="4"/>
      <c r="V16930" s="4"/>
      <c r="W16930" s="4"/>
      <c r="AG16930" s="9"/>
      <c r="AT16930" s="4"/>
      <c r="AU16930" s="4"/>
      <c r="BA16930" s="4"/>
      <c r="BB16930" s="4"/>
    </row>
    <row r="16931" spans="15:54" x14ac:dyDescent="0.4">
      <c r="O16931" s="4"/>
      <c r="P16931" s="4"/>
      <c r="V16931" s="4"/>
      <c r="W16931" s="4"/>
      <c r="AG16931" s="9"/>
      <c r="AT16931" s="4"/>
      <c r="AU16931" s="4"/>
      <c r="BA16931" s="4"/>
      <c r="BB16931" s="4"/>
    </row>
    <row r="16932" spans="15:54" x14ac:dyDescent="0.4">
      <c r="O16932" s="4"/>
      <c r="P16932" s="4"/>
      <c r="V16932" s="4"/>
      <c r="W16932" s="4"/>
      <c r="AG16932" s="9"/>
      <c r="AT16932" s="4"/>
      <c r="AU16932" s="4"/>
      <c r="BA16932" s="4"/>
      <c r="BB16932" s="4"/>
    </row>
    <row r="16933" spans="15:54" x14ac:dyDescent="0.4">
      <c r="O16933" s="4"/>
      <c r="P16933" s="4"/>
      <c r="V16933" s="4"/>
      <c r="W16933" s="4"/>
      <c r="AG16933" s="9"/>
      <c r="AT16933" s="4"/>
      <c r="AU16933" s="4"/>
      <c r="BA16933" s="4"/>
      <c r="BB16933" s="4"/>
    </row>
    <row r="16934" spans="15:54" x14ac:dyDescent="0.4">
      <c r="O16934" s="4"/>
      <c r="P16934" s="4"/>
      <c r="V16934" s="4"/>
      <c r="W16934" s="4"/>
      <c r="AG16934" s="9"/>
      <c r="AT16934" s="4"/>
      <c r="AU16934" s="4"/>
      <c r="BA16934" s="4"/>
      <c r="BB16934" s="4"/>
    </row>
    <row r="16935" spans="15:54" x14ac:dyDescent="0.4">
      <c r="O16935" s="4"/>
      <c r="P16935" s="4"/>
      <c r="V16935" s="4"/>
      <c r="W16935" s="4"/>
      <c r="AG16935" s="9"/>
      <c r="AT16935" s="4"/>
      <c r="AU16935" s="4"/>
      <c r="BA16935" s="4"/>
      <c r="BB16935" s="4"/>
    </row>
    <row r="16936" spans="15:54" x14ac:dyDescent="0.4">
      <c r="O16936" s="4"/>
      <c r="P16936" s="4"/>
      <c r="V16936" s="4"/>
      <c r="W16936" s="4"/>
      <c r="AG16936" s="9"/>
      <c r="AT16936" s="4"/>
      <c r="AU16936" s="4"/>
      <c r="BA16936" s="4"/>
      <c r="BB16936" s="4"/>
    </row>
    <row r="16937" spans="15:54" x14ac:dyDescent="0.4">
      <c r="O16937" s="4"/>
      <c r="P16937" s="4"/>
      <c r="V16937" s="4"/>
      <c r="W16937" s="4"/>
      <c r="AG16937" s="9"/>
      <c r="AT16937" s="4"/>
      <c r="AU16937" s="4"/>
      <c r="BA16937" s="4"/>
      <c r="BB16937" s="4"/>
    </row>
    <row r="16938" spans="15:54" x14ac:dyDescent="0.4">
      <c r="O16938" s="4"/>
      <c r="P16938" s="4"/>
      <c r="V16938" s="4"/>
      <c r="W16938" s="4"/>
      <c r="AG16938" s="9"/>
      <c r="AT16938" s="4"/>
      <c r="AU16938" s="4"/>
      <c r="BA16938" s="4"/>
      <c r="BB16938" s="4"/>
    </row>
    <row r="16939" spans="15:54" x14ac:dyDescent="0.4">
      <c r="O16939" s="4"/>
      <c r="P16939" s="4"/>
      <c r="V16939" s="4"/>
      <c r="W16939" s="4"/>
      <c r="AG16939" s="9"/>
      <c r="AT16939" s="4"/>
      <c r="AU16939" s="4"/>
      <c r="BA16939" s="4"/>
      <c r="BB16939" s="4"/>
    </row>
    <row r="16940" spans="15:54" x14ac:dyDescent="0.4">
      <c r="O16940" s="4"/>
      <c r="P16940" s="4"/>
      <c r="V16940" s="4"/>
      <c r="W16940" s="4"/>
      <c r="AG16940" s="9"/>
      <c r="AT16940" s="4"/>
      <c r="AU16940" s="4"/>
      <c r="BA16940" s="4"/>
      <c r="BB16940" s="4"/>
    </row>
    <row r="16941" spans="15:54" x14ac:dyDescent="0.4">
      <c r="O16941" s="4"/>
      <c r="P16941" s="4"/>
      <c r="V16941" s="4"/>
      <c r="W16941" s="4"/>
      <c r="AG16941" s="9"/>
      <c r="AT16941" s="4"/>
      <c r="AU16941" s="4"/>
      <c r="BA16941" s="4"/>
      <c r="BB16941" s="4"/>
    </row>
    <row r="16942" spans="15:54" x14ac:dyDescent="0.4">
      <c r="O16942" s="4"/>
      <c r="P16942" s="4"/>
      <c r="V16942" s="4"/>
      <c r="W16942" s="4"/>
      <c r="AG16942" s="9"/>
      <c r="AT16942" s="4"/>
      <c r="AU16942" s="4"/>
      <c r="BA16942" s="4"/>
      <c r="BB16942" s="4"/>
    </row>
    <row r="16943" spans="15:54" x14ac:dyDescent="0.4">
      <c r="O16943" s="4"/>
      <c r="P16943" s="4"/>
      <c r="V16943" s="4"/>
      <c r="W16943" s="4"/>
      <c r="AG16943" s="9"/>
      <c r="AT16943" s="4"/>
      <c r="AU16943" s="4"/>
      <c r="BA16943" s="4"/>
      <c r="BB16943" s="4"/>
    </row>
    <row r="16944" spans="15:54" x14ac:dyDescent="0.4">
      <c r="O16944" s="4"/>
      <c r="P16944" s="4"/>
      <c r="V16944" s="4"/>
      <c r="W16944" s="4"/>
      <c r="AG16944" s="9"/>
      <c r="AT16944" s="4"/>
      <c r="AU16944" s="4"/>
      <c r="BA16944" s="4"/>
      <c r="BB16944" s="4"/>
    </row>
    <row r="16945" spans="15:54" x14ac:dyDescent="0.4">
      <c r="O16945" s="4"/>
      <c r="P16945" s="4"/>
      <c r="V16945" s="4"/>
      <c r="W16945" s="4"/>
      <c r="AG16945" s="9"/>
      <c r="AT16945" s="4"/>
      <c r="AU16945" s="4"/>
      <c r="BA16945" s="4"/>
      <c r="BB16945" s="4"/>
    </row>
    <row r="16946" spans="15:54" x14ac:dyDescent="0.4">
      <c r="O16946" s="4"/>
      <c r="P16946" s="4"/>
      <c r="V16946" s="4"/>
      <c r="W16946" s="4"/>
      <c r="AG16946" s="9"/>
      <c r="AT16946" s="4"/>
      <c r="AU16946" s="4"/>
      <c r="BA16946" s="4"/>
      <c r="BB16946" s="4"/>
    </row>
    <row r="16947" spans="15:54" x14ac:dyDescent="0.4">
      <c r="O16947" s="4"/>
      <c r="P16947" s="4"/>
      <c r="V16947" s="4"/>
      <c r="W16947" s="4"/>
      <c r="AG16947" s="9"/>
      <c r="AT16947" s="4"/>
      <c r="AU16947" s="4"/>
      <c r="BA16947" s="4"/>
      <c r="BB16947" s="4"/>
    </row>
    <row r="16948" spans="15:54" x14ac:dyDescent="0.4">
      <c r="O16948" s="4"/>
      <c r="P16948" s="4"/>
      <c r="V16948" s="4"/>
      <c r="W16948" s="4"/>
      <c r="AG16948" s="9"/>
      <c r="AT16948" s="4"/>
      <c r="AU16948" s="4"/>
      <c r="BA16948" s="4"/>
      <c r="BB16948" s="4"/>
    </row>
    <row r="16949" spans="15:54" x14ac:dyDescent="0.4">
      <c r="O16949" s="4"/>
      <c r="P16949" s="4"/>
      <c r="V16949" s="4"/>
      <c r="W16949" s="4"/>
      <c r="AG16949" s="9"/>
      <c r="AT16949" s="4"/>
      <c r="AU16949" s="4"/>
      <c r="BA16949" s="4"/>
      <c r="BB16949" s="4"/>
    </row>
    <row r="16950" spans="15:54" x14ac:dyDescent="0.4">
      <c r="O16950" s="4"/>
      <c r="P16950" s="4"/>
      <c r="V16950" s="4"/>
      <c r="W16950" s="4"/>
      <c r="AG16950" s="9"/>
      <c r="AT16950" s="4"/>
      <c r="AU16950" s="4"/>
      <c r="BA16950" s="4"/>
      <c r="BB16950" s="4"/>
    </row>
    <row r="16951" spans="15:54" x14ac:dyDescent="0.4">
      <c r="O16951" s="4"/>
      <c r="P16951" s="4"/>
      <c r="V16951" s="4"/>
      <c r="W16951" s="4"/>
      <c r="AG16951" s="9"/>
      <c r="AT16951" s="4"/>
      <c r="AU16951" s="4"/>
      <c r="BA16951" s="4"/>
      <c r="BB16951" s="4"/>
    </row>
    <row r="16952" spans="15:54" x14ac:dyDescent="0.4">
      <c r="O16952" s="4"/>
      <c r="P16952" s="4"/>
      <c r="V16952" s="4"/>
      <c r="W16952" s="4"/>
      <c r="AG16952" s="9"/>
      <c r="AT16952" s="4"/>
      <c r="AU16952" s="4"/>
      <c r="BA16952" s="4"/>
      <c r="BB16952" s="4"/>
    </row>
    <row r="16953" spans="15:54" x14ac:dyDescent="0.4">
      <c r="O16953" s="4"/>
      <c r="P16953" s="4"/>
      <c r="V16953" s="4"/>
      <c r="W16953" s="4"/>
      <c r="AG16953" s="9"/>
      <c r="AT16953" s="4"/>
      <c r="AU16953" s="4"/>
      <c r="BA16953" s="4"/>
      <c r="BB16953" s="4"/>
    </row>
    <row r="16954" spans="15:54" x14ac:dyDescent="0.4">
      <c r="O16954" s="4"/>
      <c r="P16954" s="4"/>
      <c r="V16954" s="4"/>
      <c r="W16954" s="4"/>
      <c r="AG16954" s="9"/>
      <c r="AT16954" s="4"/>
      <c r="AU16954" s="4"/>
      <c r="BA16954" s="4"/>
      <c r="BB16954" s="4"/>
    </row>
    <row r="16955" spans="15:54" x14ac:dyDescent="0.4">
      <c r="O16955" s="4"/>
      <c r="P16955" s="4"/>
      <c r="V16955" s="4"/>
      <c r="W16955" s="4"/>
      <c r="AT16955" s="4"/>
      <c r="AU16955" s="4"/>
      <c r="BA16955" s="4"/>
      <c r="BB16955" s="4"/>
    </row>
    <row r="16956" spans="15:54" x14ac:dyDescent="0.4">
      <c r="O16956" s="4"/>
      <c r="P16956" s="4"/>
      <c r="V16956" s="4"/>
      <c r="W16956" s="4"/>
      <c r="AG16956" s="9"/>
      <c r="AT16956" s="4"/>
      <c r="AU16956" s="4"/>
      <c r="BA16956" s="4"/>
      <c r="BB16956" s="4"/>
    </row>
    <row r="16957" spans="15:54" x14ac:dyDescent="0.4">
      <c r="O16957" s="4"/>
      <c r="P16957" s="4"/>
      <c r="V16957" s="4"/>
      <c r="W16957" s="4"/>
      <c r="AG16957" s="9"/>
      <c r="AT16957" s="4"/>
      <c r="AU16957" s="4"/>
      <c r="BA16957" s="4"/>
      <c r="BB16957" s="4"/>
    </row>
    <row r="16958" spans="15:54" x14ac:dyDescent="0.4">
      <c r="O16958" s="4"/>
      <c r="P16958" s="4"/>
      <c r="V16958" s="4"/>
      <c r="W16958" s="4"/>
      <c r="AG16958" s="9"/>
      <c r="AT16958" s="4"/>
      <c r="AU16958" s="4"/>
      <c r="BA16958" s="4"/>
      <c r="BB16958" s="4"/>
    </row>
    <row r="16959" spans="15:54" x14ac:dyDescent="0.4">
      <c r="O16959" s="4"/>
      <c r="P16959" s="4"/>
      <c r="V16959" s="4"/>
      <c r="W16959" s="4"/>
      <c r="AG16959" s="9"/>
      <c r="AT16959" s="4"/>
      <c r="AU16959" s="4"/>
      <c r="BA16959" s="4"/>
      <c r="BB16959" s="4"/>
    </row>
    <row r="16960" spans="15:54" x14ac:dyDescent="0.4">
      <c r="O16960" s="4"/>
      <c r="P16960" s="4"/>
      <c r="V16960" s="4"/>
      <c r="W16960" s="4"/>
      <c r="AG16960" s="9"/>
      <c r="AT16960" s="4"/>
      <c r="AU16960" s="4"/>
      <c r="BA16960" s="4"/>
      <c r="BB16960" s="4"/>
    </row>
    <row r="16961" spans="15:54" x14ac:dyDescent="0.4">
      <c r="O16961" s="4"/>
      <c r="P16961" s="4"/>
      <c r="V16961" s="4"/>
      <c r="W16961" s="4"/>
      <c r="AG16961" s="9"/>
      <c r="AT16961" s="4"/>
      <c r="AU16961" s="4"/>
      <c r="BA16961" s="4"/>
      <c r="BB16961" s="4"/>
    </row>
    <row r="16962" spans="15:54" x14ac:dyDescent="0.4">
      <c r="O16962" s="4"/>
      <c r="P16962" s="4"/>
      <c r="V16962" s="4"/>
      <c r="W16962" s="4"/>
      <c r="AG16962" s="9"/>
      <c r="AT16962" s="4"/>
      <c r="AU16962" s="4"/>
      <c r="BA16962" s="4"/>
      <c r="BB16962" s="4"/>
    </row>
    <row r="16963" spans="15:54" x14ac:dyDescent="0.4">
      <c r="O16963" s="4"/>
      <c r="P16963" s="4"/>
      <c r="V16963" s="4"/>
      <c r="W16963" s="4"/>
      <c r="AG16963" s="9"/>
      <c r="AT16963" s="4"/>
      <c r="AU16963" s="4"/>
      <c r="BA16963" s="4"/>
      <c r="BB16963" s="4"/>
    </row>
    <row r="16964" spans="15:54" x14ac:dyDescent="0.4">
      <c r="O16964" s="4"/>
      <c r="P16964" s="4"/>
      <c r="V16964" s="4"/>
      <c r="W16964" s="4"/>
      <c r="AG16964" s="9"/>
      <c r="AT16964" s="4"/>
      <c r="AU16964" s="4"/>
      <c r="BA16964" s="4"/>
      <c r="BB16964" s="4"/>
    </row>
    <row r="16965" spans="15:54" x14ac:dyDescent="0.4">
      <c r="O16965" s="4"/>
      <c r="P16965" s="4"/>
      <c r="V16965" s="4"/>
      <c r="W16965" s="4"/>
      <c r="AG16965" s="9"/>
      <c r="AT16965" s="4"/>
      <c r="AU16965" s="4"/>
      <c r="BA16965" s="4"/>
      <c r="BB16965" s="4"/>
    </row>
    <row r="16966" spans="15:54" x14ac:dyDescent="0.4">
      <c r="O16966" s="4"/>
      <c r="P16966" s="4"/>
      <c r="V16966" s="4"/>
      <c r="W16966" s="4"/>
      <c r="AG16966" s="9"/>
      <c r="AT16966" s="4"/>
      <c r="AU16966" s="4"/>
      <c r="BA16966" s="4"/>
      <c r="BB16966" s="4"/>
    </row>
    <row r="16967" spans="15:54" x14ac:dyDescent="0.4">
      <c r="O16967" s="4"/>
      <c r="P16967" s="4"/>
      <c r="V16967" s="4"/>
      <c r="W16967" s="4"/>
      <c r="AG16967" s="9"/>
      <c r="AT16967" s="4"/>
      <c r="AU16967" s="4"/>
      <c r="BA16967" s="4"/>
      <c r="BB16967" s="4"/>
    </row>
    <row r="16968" spans="15:54" x14ac:dyDescent="0.4">
      <c r="O16968" s="4"/>
      <c r="P16968" s="4"/>
      <c r="V16968" s="4"/>
      <c r="W16968" s="4"/>
      <c r="AG16968" s="9"/>
      <c r="AT16968" s="4"/>
      <c r="AU16968" s="4"/>
      <c r="BA16968" s="4"/>
      <c r="BB16968" s="4"/>
    </row>
    <row r="16969" spans="15:54" x14ac:dyDescent="0.4">
      <c r="O16969" s="4"/>
      <c r="P16969" s="4"/>
      <c r="V16969" s="4"/>
      <c r="W16969" s="4"/>
      <c r="AG16969" s="9"/>
      <c r="AT16969" s="4"/>
      <c r="AU16969" s="4"/>
      <c r="BA16969" s="4"/>
      <c r="BB16969" s="4"/>
    </row>
    <row r="16970" spans="15:54" x14ac:dyDescent="0.4">
      <c r="O16970" s="4"/>
      <c r="P16970" s="4"/>
      <c r="V16970" s="4"/>
      <c r="W16970" s="4"/>
      <c r="AG16970" s="9"/>
      <c r="AT16970" s="4"/>
      <c r="AU16970" s="4"/>
      <c r="BA16970" s="4"/>
      <c r="BB16970" s="4"/>
    </row>
    <row r="16971" spans="15:54" x14ac:dyDescent="0.4">
      <c r="O16971" s="4"/>
      <c r="P16971" s="4"/>
      <c r="V16971" s="4"/>
      <c r="W16971" s="4"/>
      <c r="AG16971" s="9"/>
      <c r="AT16971" s="4"/>
      <c r="AU16971" s="4"/>
      <c r="BA16971" s="4"/>
      <c r="BB16971" s="4"/>
    </row>
    <row r="16972" spans="15:54" x14ac:dyDescent="0.4">
      <c r="O16972" s="4"/>
      <c r="P16972" s="4"/>
      <c r="V16972" s="4"/>
      <c r="W16972" s="4"/>
      <c r="AG16972" s="9"/>
      <c r="AT16972" s="4"/>
      <c r="AU16972" s="4"/>
      <c r="BA16972" s="4"/>
      <c r="BB16972" s="4"/>
    </row>
    <row r="16973" spans="15:54" x14ac:dyDescent="0.4">
      <c r="O16973" s="4"/>
      <c r="P16973" s="4"/>
      <c r="V16973" s="4"/>
      <c r="W16973" s="4"/>
      <c r="AG16973" s="9"/>
      <c r="AT16973" s="4"/>
      <c r="AU16973" s="4"/>
      <c r="BA16973" s="4"/>
      <c r="BB16973" s="4"/>
    </row>
    <row r="16974" spans="15:54" x14ac:dyDescent="0.4">
      <c r="O16974" s="4"/>
      <c r="P16974" s="4"/>
      <c r="V16974" s="4"/>
      <c r="W16974" s="4"/>
      <c r="AG16974" s="9"/>
      <c r="AT16974" s="4"/>
      <c r="AU16974" s="4"/>
      <c r="BA16974" s="4"/>
      <c r="BB16974" s="4"/>
    </row>
    <row r="16975" spans="15:54" x14ac:dyDescent="0.4">
      <c r="O16975" s="4"/>
      <c r="P16975" s="4"/>
      <c r="V16975" s="4"/>
      <c r="W16975" s="4"/>
      <c r="AT16975" s="4"/>
      <c r="AU16975" s="4"/>
      <c r="BA16975" s="4"/>
      <c r="BB16975" s="4"/>
    </row>
    <row r="16976" spans="15:54" x14ac:dyDescent="0.4">
      <c r="O16976" s="4"/>
      <c r="P16976" s="4"/>
      <c r="V16976" s="4"/>
      <c r="W16976" s="4"/>
      <c r="AG16976" s="9"/>
      <c r="AT16976" s="4"/>
      <c r="AU16976" s="4"/>
      <c r="BA16976" s="4"/>
      <c r="BB16976" s="4"/>
    </row>
    <row r="16977" spans="15:54" x14ac:dyDescent="0.4">
      <c r="O16977" s="4"/>
      <c r="P16977" s="4"/>
      <c r="V16977" s="4"/>
      <c r="W16977" s="4"/>
      <c r="AG16977" s="9"/>
      <c r="AT16977" s="4"/>
      <c r="AU16977" s="4"/>
      <c r="BA16977" s="4"/>
      <c r="BB16977" s="4"/>
    </row>
    <row r="16978" spans="15:54" x14ac:dyDescent="0.4">
      <c r="O16978" s="4"/>
      <c r="P16978" s="4"/>
      <c r="V16978" s="4"/>
      <c r="W16978" s="4"/>
      <c r="AG16978" s="9"/>
      <c r="AT16978" s="4"/>
      <c r="AU16978" s="4"/>
      <c r="BA16978" s="4"/>
      <c r="BB16978" s="4"/>
    </row>
    <row r="16979" spans="15:54" x14ac:dyDescent="0.4">
      <c r="O16979" s="4"/>
      <c r="P16979" s="4"/>
      <c r="V16979" s="4"/>
      <c r="W16979" s="4"/>
      <c r="AG16979" s="9"/>
      <c r="AT16979" s="4"/>
      <c r="AU16979" s="4"/>
      <c r="BA16979" s="4"/>
      <c r="BB16979" s="4"/>
    </row>
    <row r="16980" spans="15:54" x14ac:dyDescent="0.4">
      <c r="O16980" s="4"/>
      <c r="P16980" s="4"/>
      <c r="V16980" s="4"/>
      <c r="W16980" s="4"/>
      <c r="AG16980" s="9"/>
      <c r="AT16980" s="4"/>
      <c r="AU16980" s="4"/>
      <c r="BA16980" s="4"/>
      <c r="BB16980" s="4"/>
    </row>
    <row r="16981" spans="15:54" x14ac:dyDescent="0.4">
      <c r="O16981" s="4"/>
      <c r="P16981" s="4"/>
      <c r="V16981" s="4"/>
      <c r="W16981" s="4"/>
      <c r="AG16981" s="9"/>
      <c r="AT16981" s="4"/>
      <c r="AU16981" s="4"/>
      <c r="BA16981" s="4"/>
      <c r="BB16981" s="4"/>
    </row>
    <row r="16982" spans="15:54" x14ac:dyDescent="0.4">
      <c r="O16982" s="4"/>
      <c r="P16982" s="4"/>
      <c r="V16982" s="4"/>
      <c r="W16982" s="4"/>
      <c r="AG16982" s="9"/>
      <c r="AT16982" s="4"/>
      <c r="AU16982" s="4"/>
      <c r="BA16982" s="4"/>
      <c r="BB16982" s="4"/>
    </row>
    <row r="16983" spans="15:54" x14ac:dyDescent="0.4">
      <c r="O16983" s="4"/>
      <c r="P16983" s="4"/>
      <c r="V16983" s="4"/>
      <c r="W16983" s="4"/>
      <c r="AG16983" s="9"/>
      <c r="AT16983" s="4"/>
      <c r="AU16983" s="4"/>
      <c r="BA16983" s="4"/>
      <c r="BB16983" s="4"/>
    </row>
    <row r="16984" spans="15:54" x14ac:dyDescent="0.4">
      <c r="O16984" s="4"/>
      <c r="P16984" s="4"/>
      <c r="V16984" s="4"/>
      <c r="W16984" s="4"/>
      <c r="AG16984" s="9"/>
      <c r="AT16984" s="4"/>
      <c r="AU16984" s="4"/>
      <c r="BA16984" s="4"/>
      <c r="BB16984" s="4"/>
    </row>
    <row r="16985" spans="15:54" x14ac:dyDescent="0.4">
      <c r="O16985" s="4"/>
      <c r="P16985" s="4"/>
      <c r="V16985" s="4"/>
      <c r="W16985" s="4"/>
      <c r="AG16985" s="9"/>
      <c r="AT16985" s="4"/>
      <c r="AU16985" s="4"/>
      <c r="BA16985" s="4"/>
      <c r="BB16985" s="4"/>
    </row>
    <row r="16986" spans="15:54" x14ac:dyDescent="0.4">
      <c r="O16986" s="4"/>
      <c r="P16986" s="4"/>
      <c r="V16986" s="4"/>
      <c r="W16986" s="4"/>
      <c r="AG16986" s="9"/>
      <c r="AT16986" s="4"/>
      <c r="AU16986" s="4"/>
      <c r="BA16986" s="4"/>
      <c r="BB16986" s="4"/>
    </row>
    <row r="16987" spans="15:54" x14ac:dyDescent="0.4">
      <c r="O16987" s="4"/>
      <c r="P16987" s="4"/>
      <c r="V16987" s="4"/>
      <c r="W16987" s="4"/>
      <c r="AG16987" s="9"/>
      <c r="AT16987" s="4"/>
      <c r="AU16987" s="4"/>
      <c r="BA16987" s="4"/>
      <c r="BB16987" s="4"/>
    </row>
    <row r="16988" spans="15:54" x14ac:dyDescent="0.4">
      <c r="O16988" s="4"/>
      <c r="P16988" s="4"/>
      <c r="V16988" s="4"/>
      <c r="W16988" s="4"/>
      <c r="AG16988" s="9"/>
      <c r="AT16988" s="4"/>
      <c r="AU16988" s="4"/>
      <c r="BA16988" s="4"/>
      <c r="BB16988" s="4"/>
    </row>
    <row r="16989" spans="15:54" x14ac:dyDescent="0.4">
      <c r="O16989" s="4"/>
      <c r="P16989" s="4"/>
      <c r="V16989" s="4"/>
      <c r="W16989" s="4"/>
      <c r="AG16989" s="9"/>
      <c r="AT16989" s="4"/>
      <c r="AU16989" s="4"/>
      <c r="BA16989" s="4"/>
      <c r="BB16989" s="4"/>
    </row>
    <row r="16990" spans="15:54" x14ac:dyDescent="0.4">
      <c r="O16990" s="4"/>
      <c r="P16990" s="4"/>
      <c r="V16990" s="4"/>
      <c r="W16990" s="4"/>
      <c r="AG16990" s="9"/>
      <c r="AT16990" s="4"/>
      <c r="AU16990" s="4"/>
      <c r="BA16990" s="4"/>
      <c r="BB16990" s="4"/>
    </row>
    <row r="16991" spans="15:54" x14ac:dyDescent="0.4">
      <c r="O16991" s="4"/>
      <c r="P16991" s="4"/>
      <c r="V16991" s="4"/>
      <c r="W16991" s="4"/>
      <c r="AG16991" s="9"/>
      <c r="AT16991" s="4"/>
      <c r="AU16991" s="4"/>
      <c r="BA16991" s="4"/>
      <c r="BB16991" s="4"/>
    </row>
    <row r="16992" spans="15:54" x14ac:dyDescent="0.4">
      <c r="O16992" s="4"/>
      <c r="P16992" s="4"/>
      <c r="V16992" s="4"/>
      <c r="W16992" s="4"/>
      <c r="AG16992" s="9"/>
      <c r="AT16992" s="4"/>
      <c r="AU16992" s="4"/>
      <c r="BA16992" s="4"/>
      <c r="BB16992" s="4"/>
    </row>
    <row r="16993" spans="15:54" x14ac:dyDescent="0.4">
      <c r="O16993" s="4"/>
      <c r="P16993" s="4"/>
      <c r="V16993" s="4"/>
      <c r="W16993" s="4"/>
      <c r="AG16993" s="9"/>
      <c r="AT16993" s="4"/>
      <c r="AU16993" s="4"/>
      <c r="BA16993" s="4"/>
      <c r="BB16993" s="4"/>
    </row>
    <row r="16994" spans="15:54" x14ac:dyDescent="0.4">
      <c r="O16994" s="4"/>
      <c r="P16994" s="4"/>
      <c r="V16994" s="4"/>
      <c r="W16994" s="4"/>
      <c r="AG16994" s="9"/>
      <c r="AT16994" s="4"/>
      <c r="AU16994" s="4"/>
      <c r="BA16994" s="4"/>
      <c r="BB16994" s="4"/>
    </row>
    <row r="16995" spans="15:54" x14ac:dyDescent="0.4">
      <c r="O16995" s="4"/>
      <c r="P16995" s="4"/>
      <c r="V16995" s="4"/>
      <c r="W16995" s="4"/>
      <c r="AG16995" s="9"/>
      <c r="AT16995" s="4"/>
      <c r="AU16995" s="4"/>
      <c r="BA16995" s="4"/>
      <c r="BB16995" s="4"/>
    </row>
    <row r="16996" spans="15:54" x14ac:dyDescent="0.4">
      <c r="O16996" s="4"/>
      <c r="P16996" s="4"/>
      <c r="V16996" s="4"/>
      <c r="W16996" s="4"/>
      <c r="AG16996" s="9"/>
      <c r="AT16996" s="4"/>
      <c r="AU16996" s="4"/>
      <c r="BA16996" s="4"/>
      <c r="BB16996" s="4"/>
    </row>
    <row r="16997" spans="15:54" x14ac:dyDescent="0.4">
      <c r="O16997" s="4"/>
      <c r="P16997" s="4"/>
      <c r="V16997" s="4"/>
      <c r="W16997" s="4"/>
      <c r="AG16997" s="9"/>
      <c r="AT16997" s="4"/>
      <c r="AU16997" s="4"/>
      <c r="BA16997" s="4"/>
      <c r="BB16997" s="4"/>
    </row>
    <row r="16998" spans="15:54" x14ac:dyDescent="0.4">
      <c r="O16998" s="4"/>
      <c r="P16998" s="4"/>
      <c r="V16998" s="4"/>
      <c r="W16998" s="4"/>
      <c r="AG16998" s="9"/>
      <c r="AT16998" s="4"/>
      <c r="AU16998" s="4"/>
      <c r="BA16998" s="4"/>
      <c r="BB16998" s="4"/>
    </row>
    <row r="16999" spans="15:54" x14ac:dyDescent="0.4">
      <c r="O16999" s="4"/>
      <c r="P16999" s="4"/>
      <c r="V16999" s="4"/>
      <c r="W16999" s="4"/>
      <c r="AG16999" s="9"/>
      <c r="AT16999" s="4"/>
      <c r="AU16999" s="4"/>
      <c r="BA16999" s="4"/>
      <c r="BB16999" s="4"/>
    </row>
    <row r="17000" spans="15:54" x14ac:dyDescent="0.4">
      <c r="O17000" s="4"/>
      <c r="P17000" s="4"/>
      <c r="V17000" s="4"/>
      <c r="W17000" s="4"/>
      <c r="AG17000" s="9"/>
      <c r="AT17000" s="4"/>
      <c r="AU17000" s="4"/>
      <c r="BA17000" s="4"/>
      <c r="BB17000" s="4"/>
    </row>
    <row r="17001" spans="15:54" x14ac:dyDescent="0.4">
      <c r="O17001" s="4"/>
      <c r="P17001" s="4"/>
      <c r="V17001" s="4"/>
      <c r="W17001" s="4"/>
      <c r="AG17001" s="9"/>
      <c r="AT17001" s="4"/>
      <c r="AU17001" s="4"/>
      <c r="BA17001" s="4"/>
      <c r="BB17001" s="4"/>
    </row>
    <row r="17002" spans="15:54" x14ac:dyDescent="0.4">
      <c r="O17002" s="4"/>
      <c r="P17002" s="4"/>
      <c r="V17002" s="4"/>
      <c r="W17002" s="4"/>
      <c r="AG17002" s="9"/>
      <c r="AT17002" s="4"/>
      <c r="AU17002" s="4"/>
      <c r="BA17002" s="4"/>
      <c r="BB17002" s="4"/>
    </row>
    <row r="17003" spans="15:54" x14ac:dyDescent="0.4">
      <c r="O17003" s="4"/>
      <c r="P17003" s="4"/>
      <c r="V17003" s="4"/>
      <c r="W17003" s="4"/>
      <c r="AG17003" s="9"/>
      <c r="AT17003" s="4"/>
      <c r="AU17003" s="4"/>
      <c r="BA17003" s="4"/>
      <c r="BB17003" s="4"/>
    </row>
    <row r="17004" spans="15:54" x14ac:dyDescent="0.4">
      <c r="O17004" s="4"/>
      <c r="P17004" s="4"/>
      <c r="V17004" s="4"/>
      <c r="W17004" s="4"/>
      <c r="AG17004" s="9"/>
      <c r="AT17004" s="4"/>
      <c r="AU17004" s="4"/>
      <c r="BA17004" s="4"/>
      <c r="BB17004" s="4"/>
    </row>
    <row r="17005" spans="15:54" x14ac:dyDescent="0.4">
      <c r="O17005" s="4"/>
      <c r="P17005" s="4"/>
      <c r="V17005" s="4"/>
      <c r="W17005" s="4"/>
      <c r="AG17005" s="9"/>
      <c r="AT17005" s="4"/>
      <c r="AU17005" s="4"/>
      <c r="BA17005" s="4"/>
      <c r="BB17005" s="4"/>
    </row>
    <row r="17006" spans="15:54" x14ac:dyDescent="0.4">
      <c r="O17006" s="4"/>
      <c r="P17006" s="4"/>
      <c r="V17006" s="4"/>
      <c r="W17006" s="4"/>
      <c r="AG17006" s="9"/>
      <c r="AT17006" s="4"/>
      <c r="AU17006" s="4"/>
      <c r="BA17006" s="4"/>
      <c r="BB17006" s="4"/>
    </row>
    <row r="17007" spans="15:54" x14ac:dyDescent="0.4">
      <c r="O17007" s="4"/>
      <c r="P17007" s="4"/>
      <c r="V17007" s="4"/>
      <c r="W17007" s="4"/>
      <c r="AG17007" s="9"/>
      <c r="AT17007" s="4"/>
      <c r="AU17007" s="4"/>
      <c r="BA17007" s="4"/>
      <c r="BB17007" s="4"/>
    </row>
    <row r="17008" spans="15:54" x14ac:dyDescent="0.4">
      <c r="O17008" s="4"/>
      <c r="P17008" s="4"/>
      <c r="V17008" s="4"/>
      <c r="W17008" s="4"/>
      <c r="AG17008" s="9"/>
      <c r="AT17008" s="4"/>
      <c r="AU17008" s="4"/>
      <c r="BA17008" s="4"/>
      <c r="BB17008" s="4"/>
    </row>
    <row r="17009" spans="15:54" x14ac:dyDescent="0.4">
      <c r="O17009" s="4"/>
      <c r="P17009" s="4"/>
      <c r="V17009" s="4"/>
      <c r="W17009" s="4"/>
      <c r="AG17009" s="9"/>
      <c r="AT17009" s="4"/>
      <c r="AU17009" s="4"/>
      <c r="BA17009" s="4"/>
      <c r="BB17009" s="4"/>
    </row>
    <row r="17010" spans="15:54" x14ac:dyDescent="0.4">
      <c r="O17010" s="4"/>
      <c r="P17010" s="4"/>
      <c r="V17010" s="4"/>
      <c r="W17010" s="4"/>
      <c r="AG17010" s="9"/>
      <c r="AT17010" s="4"/>
      <c r="AU17010" s="4"/>
      <c r="BA17010" s="4"/>
      <c r="BB17010" s="4"/>
    </row>
    <row r="17011" spans="15:54" x14ac:dyDescent="0.4">
      <c r="O17011" s="4"/>
      <c r="P17011" s="4"/>
      <c r="V17011" s="4"/>
      <c r="W17011" s="4"/>
      <c r="AG17011" s="9"/>
      <c r="AT17011" s="4"/>
      <c r="AU17011" s="4"/>
      <c r="BA17011" s="4"/>
      <c r="BB17011" s="4"/>
    </row>
    <row r="17012" spans="15:54" x14ac:dyDescent="0.4">
      <c r="O17012" s="4"/>
      <c r="P17012" s="4"/>
      <c r="V17012" s="4"/>
      <c r="W17012" s="4"/>
      <c r="AG17012" s="9"/>
      <c r="AT17012" s="4"/>
      <c r="AU17012" s="4"/>
      <c r="BA17012" s="4"/>
      <c r="BB17012" s="4"/>
    </row>
    <row r="17013" spans="15:54" x14ac:dyDescent="0.4">
      <c r="O17013" s="4"/>
      <c r="P17013" s="4"/>
      <c r="V17013" s="4"/>
      <c r="W17013" s="4"/>
      <c r="AG17013" s="9"/>
      <c r="AT17013" s="4"/>
      <c r="AU17013" s="4"/>
      <c r="BA17013" s="4"/>
      <c r="BB17013" s="4"/>
    </row>
    <row r="17014" spans="15:54" x14ac:dyDescent="0.4">
      <c r="O17014" s="4"/>
      <c r="P17014" s="4"/>
      <c r="V17014" s="4"/>
      <c r="W17014" s="4"/>
      <c r="AG17014" s="9"/>
      <c r="AT17014" s="4"/>
      <c r="AU17014" s="4"/>
      <c r="BA17014" s="4"/>
      <c r="BB17014" s="4"/>
    </row>
    <row r="17015" spans="15:54" x14ac:dyDescent="0.4">
      <c r="O17015" s="4"/>
      <c r="P17015" s="4"/>
      <c r="V17015" s="4"/>
      <c r="W17015" s="4"/>
      <c r="AG17015" s="9"/>
      <c r="AT17015" s="4"/>
      <c r="AU17015" s="4"/>
      <c r="BA17015" s="4"/>
      <c r="BB17015" s="4"/>
    </row>
    <row r="17016" spans="15:54" x14ac:dyDescent="0.4">
      <c r="O17016" s="4"/>
      <c r="P17016" s="4"/>
      <c r="V17016" s="4"/>
      <c r="W17016" s="4"/>
      <c r="AG17016" s="9"/>
      <c r="AT17016" s="4"/>
      <c r="AU17016" s="4"/>
      <c r="BA17016" s="4"/>
      <c r="BB17016" s="4"/>
    </row>
    <row r="17017" spans="15:54" x14ac:dyDescent="0.4">
      <c r="O17017" s="4"/>
      <c r="P17017" s="4"/>
      <c r="V17017" s="4"/>
      <c r="W17017" s="4"/>
      <c r="AG17017" s="9"/>
      <c r="AT17017" s="4"/>
      <c r="AU17017" s="4"/>
      <c r="BA17017" s="4"/>
      <c r="BB17017" s="4"/>
    </row>
    <row r="17018" spans="15:54" x14ac:dyDescent="0.4">
      <c r="O17018" s="4"/>
      <c r="P17018" s="4"/>
      <c r="V17018" s="4"/>
      <c r="W17018" s="4"/>
      <c r="AG17018" s="9"/>
      <c r="AT17018" s="4"/>
      <c r="AU17018" s="4"/>
      <c r="BA17018" s="4"/>
      <c r="BB17018" s="4"/>
    </row>
    <row r="17019" spans="15:54" x14ac:dyDescent="0.4">
      <c r="O17019" s="4"/>
      <c r="P17019" s="4"/>
      <c r="V17019" s="4"/>
      <c r="W17019" s="4"/>
      <c r="AG17019" s="9"/>
      <c r="AT17019" s="4"/>
      <c r="AU17019" s="4"/>
      <c r="BA17019" s="4"/>
      <c r="BB17019" s="4"/>
    </row>
    <row r="17020" spans="15:54" x14ac:dyDescent="0.4">
      <c r="O17020" s="4"/>
      <c r="P17020" s="4"/>
      <c r="V17020" s="4"/>
      <c r="W17020" s="4"/>
      <c r="AG17020" s="9"/>
      <c r="AT17020" s="4"/>
      <c r="AU17020" s="4"/>
      <c r="BA17020" s="4"/>
      <c r="BB17020" s="4"/>
    </row>
    <row r="17021" spans="15:54" x14ac:dyDescent="0.4">
      <c r="O17021" s="4"/>
      <c r="P17021" s="4"/>
      <c r="V17021" s="4"/>
      <c r="W17021" s="4"/>
      <c r="AG17021" s="9"/>
      <c r="AT17021" s="4"/>
      <c r="AU17021" s="4"/>
      <c r="BA17021" s="4"/>
      <c r="BB17021" s="4"/>
    </row>
    <row r="17022" spans="15:54" x14ac:dyDescent="0.4">
      <c r="O17022" s="4"/>
      <c r="P17022" s="4"/>
      <c r="V17022" s="4"/>
      <c r="W17022" s="4"/>
      <c r="AG17022" s="9"/>
      <c r="AT17022" s="4"/>
      <c r="AU17022" s="4"/>
      <c r="BA17022" s="4"/>
      <c r="BB17022" s="4"/>
    </row>
    <row r="17023" spans="15:54" x14ac:dyDescent="0.4">
      <c r="O17023" s="4"/>
      <c r="P17023" s="4"/>
      <c r="V17023" s="4"/>
      <c r="W17023" s="4"/>
      <c r="AG17023" s="9"/>
      <c r="AT17023" s="4"/>
      <c r="AU17023" s="4"/>
      <c r="BA17023" s="4"/>
      <c r="BB17023" s="4"/>
    </row>
    <row r="17024" spans="15:54" x14ac:dyDescent="0.4">
      <c r="O17024" s="4"/>
      <c r="P17024" s="4"/>
      <c r="V17024" s="4"/>
      <c r="W17024" s="4"/>
      <c r="AG17024" s="9"/>
      <c r="AT17024" s="4"/>
      <c r="AU17024" s="4"/>
      <c r="BA17024" s="4"/>
      <c r="BB17024" s="4"/>
    </row>
    <row r="17025" spans="15:54" x14ac:dyDescent="0.4">
      <c r="O17025" s="4"/>
      <c r="P17025" s="4"/>
      <c r="V17025" s="4"/>
      <c r="W17025" s="4"/>
      <c r="AG17025" s="9"/>
      <c r="AT17025" s="4"/>
      <c r="AU17025" s="4"/>
      <c r="BA17025" s="4"/>
      <c r="BB17025" s="4"/>
    </row>
    <row r="17026" spans="15:54" x14ac:dyDescent="0.4">
      <c r="O17026" s="4"/>
      <c r="P17026" s="4"/>
      <c r="V17026" s="4"/>
      <c r="W17026" s="4"/>
      <c r="AG17026" s="9"/>
      <c r="AT17026" s="4"/>
      <c r="AU17026" s="4"/>
      <c r="BA17026" s="4"/>
      <c r="BB17026" s="4"/>
    </row>
    <row r="17027" spans="15:54" x14ac:dyDescent="0.4">
      <c r="O17027" s="4"/>
      <c r="P17027" s="4"/>
      <c r="V17027" s="4"/>
      <c r="W17027" s="4"/>
      <c r="AG17027" s="9"/>
      <c r="AT17027" s="4"/>
      <c r="AU17027" s="4"/>
      <c r="BA17027" s="4"/>
      <c r="BB17027" s="4"/>
    </row>
    <row r="17028" spans="15:54" x14ac:dyDescent="0.4">
      <c r="O17028" s="4"/>
      <c r="P17028" s="4"/>
      <c r="V17028" s="4"/>
      <c r="W17028" s="4"/>
      <c r="AG17028" s="9"/>
      <c r="AT17028" s="4"/>
      <c r="AU17028" s="4"/>
      <c r="BA17028" s="4"/>
      <c r="BB17028" s="4"/>
    </row>
    <row r="17029" spans="15:54" x14ac:dyDescent="0.4">
      <c r="O17029" s="4"/>
      <c r="P17029" s="4"/>
      <c r="V17029" s="4"/>
      <c r="W17029" s="4"/>
      <c r="AG17029" s="9"/>
      <c r="AT17029" s="4"/>
      <c r="AU17029" s="4"/>
      <c r="BA17029" s="4"/>
      <c r="BB17029" s="4"/>
    </row>
    <row r="17030" spans="15:54" x14ac:dyDescent="0.4">
      <c r="O17030" s="4"/>
      <c r="P17030" s="4"/>
      <c r="V17030" s="4"/>
      <c r="W17030" s="4"/>
      <c r="AG17030" s="9"/>
      <c r="AT17030" s="4"/>
      <c r="AU17030" s="4"/>
      <c r="BA17030" s="4"/>
      <c r="BB17030" s="4"/>
    </row>
    <row r="17031" spans="15:54" x14ac:dyDescent="0.4">
      <c r="O17031" s="4"/>
      <c r="P17031" s="4"/>
      <c r="V17031" s="4"/>
      <c r="W17031" s="4"/>
      <c r="AG17031" s="9"/>
      <c r="AT17031" s="4"/>
      <c r="AU17031" s="4"/>
      <c r="BA17031" s="4"/>
      <c r="BB17031" s="4"/>
    </row>
    <row r="17032" spans="15:54" x14ac:dyDescent="0.4">
      <c r="O17032" s="4"/>
      <c r="P17032" s="4"/>
      <c r="V17032" s="4"/>
      <c r="W17032" s="4"/>
      <c r="AG17032" s="9"/>
      <c r="AT17032" s="4"/>
      <c r="AU17032" s="4"/>
      <c r="BA17032" s="4"/>
      <c r="BB17032" s="4"/>
    </row>
    <row r="17033" spans="15:54" x14ac:dyDescent="0.4">
      <c r="O17033" s="4"/>
      <c r="P17033" s="4"/>
      <c r="V17033" s="4"/>
      <c r="W17033" s="4"/>
      <c r="AG17033" s="9"/>
      <c r="AT17033" s="4"/>
      <c r="AU17033" s="4"/>
      <c r="BA17033" s="4"/>
      <c r="BB17033" s="4"/>
    </row>
    <row r="17034" spans="15:54" x14ac:dyDescent="0.4">
      <c r="O17034" s="4"/>
      <c r="P17034" s="4"/>
      <c r="V17034" s="4"/>
      <c r="W17034" s="4"/>
      <c r="AG17034" s="9"/>
      <c r="AT17034" s="4"/>
      <c r="AU17034" s="4"/>
      <c r="BA17034" s="4"/>
      <c r="BB17034" s="4"/>
    </row>
    <row r="17035" spans="15:54" x14ac:dyDescent="0.4">
      <c r="O17035" s="4"/>
      <c r="P17035" s="4"/>
      <c r="V17035" s="4"/>
      <c r="W17035" s="4"/>
      <c r="AG17035" s="9"/>
      <c r="AT17035" s="4"/>
      <c r="AU17035" s="4"/>
      <c r="BA17035" s="4"/>
      <c r="BB17035" s="4"/>
    </row>
    <row r="17036" spans="15:54" x14ac:dyDescent="0.4">
      <c r="O17036" s="4"/>
      <c r="P17036" s="4"/>
      <c r="V17036" s="4"/>
      <c r="W17036" s="4"/>
      <c r="AT17036" s="4"/>
      <c r="AU17036" s="4"/>
      <c r="BA17036" s="4"/>
      <c r="BB17036" s="4"/>
    </row>
    <row r="17037" spans="15:54" x14ac:dyDescent="0.4">
      <c r="O17037" s="4"/>
      <c r="P17037" s="4"/>
      <c r="V17037" s="4"/>
      <c r="W17037" s="4"/>
      <c r="AG17037" s="9"/>
      <c r="AT17037" s="4"/>
      <c r="AU17037" s="4"/>
      <c r="BA17037" s="4"/>
      <c r="BB17037" s="4"/>
    </row>
    <row r="17038" spans="15:54" x14ac:dyDescent="0.4">
      <c r="O17038" s="4"/>
      <c r="P17038" s="4"/>
      <c r="V17038" s="4"/>
      <c r="W17038" s="4"/>
      <c r="AG17038" s="9"/>
      <c r="AT17038" s="4"/>
      <c r="AU17038" s="4"/>
      <c r="BA17038" s="4"/>
      <c r="BB17038" s="4"/>
    </row>
    <row r="17039" spans="15:54" x14ac:dyDescent="0.4">
      <c r="O17039" s="4"/>
      <c r="P17039" s="4"/>
      <c r="V17039" s="4"/>
      <c r="W17039" s="4"/>
      <c r="AG17039" s="9"/>
      <c r="AT17039" s="4"/>
      <c r="AU17039" s="4"/>
      <c r="BA17039" s="4"/>
      <c r="BB17039" s="4"/>
    </row>
    <row r="17040" spans="15:54" x14ac:dyDescent="0.4">
      <c r="O17040" s="4"/>
      <c r="P17040" s="4"/>
      <c r="V17040" s="4"/>
      <c r="W17040" s="4"/>
      <c r="AG17040" s="9"/>
      <c r="AT17040" s="4"/>
      <c r="AU17040" s="4"/>
      <c r="BA17040" s="4"/>
      <c r="BB17040" s="4"/>
    </row>
    <row r="17041" spans="15:54" x14ac:dyDescent="0.4">
      <c r="O17041" s="4"/>
      <c r="P17041" s="4"/>
      <c r="V17041" s="4"/>
      <c r="W17041" s="4"/>
      <c r="AG17041" s="9"/>
      <c r="AT17041" s="4"/>
      <c r="AU17041" s="4"/>
      <c r="BA17041" s="4"/>
      <c r="BB17041" s="4"/>
    </row>
    <row r="17042" spans="15:54" x14ac:dyDescent="0.4">
      <c r="O17042" s="4"/>
      <c r="P17042" s="4"/>
      <c r="V17042" s="4"/>
      <c r="W17042" s="4"/>
      <c r="AG17042" s="9"/>
      <c r="AT17042" s="4"/>
      <c r="AU17042" s="4"/>
      <c r="BA17042" s="4"/>
      <c r="BB17042" s="4"/>
    </row>
    <row r="17043" spans="15:54" x14ac:dyDescent="0.4">
      <c r="O17043" s="4"/>
      <c r="P17043" s="4"/>
      <c r="V17043" s="4"/>
      <c r="W17043" s="4"/>
      <c r="AG17043" s="9"/>
      <c r="AT17043" s="4"/>
      <c r="AU17043" s="4"/>
      <c r="BA17043" s="4"/>
      <c r="BB17043" s="4"/>
    </row>
    <row r="17044" spans="15:54" x14ac:dyDescent="0.4">
      <c r="O17044" s="4"/>
      <c r="P17044" s="4"/>
      <c r="V17044" s="4"/>
      <c r="W17044" s="4"/>
      <c r="AG17044" s="9"/>
      <c r="AT17044" s="4"/>
      <c r="AU17044" s="4"/>
      <c r="BA17044" s="4"/>
      <c r="BB17044" s="4"/>
    </row>
    <row r="17045" spans="15:54" x14ac:dyDescent="0.4">
      <c r="O17045" s="4"/>
      <c r="P17045" s="4"/>
      <c r="V17045" s="4"/>
      <c r="W17045" s="4"/>
      <c r="AG17045" s="9"/>
      <c r="AT17045" s="4"/>
      <c r="AU17045" s="4"/>
      <c r="BA17045" s="4"/>
      <c r="BB17045" s="4"/>
    </row>
    <row r="17046" spans="15:54" x14ac:dyDescent="0.4">
      <c r="O17046" s="4"/>
      <c r="P17046" s="4"/>
      <c r="V17046" s="4"/>
      <c r="W17046" s="4"/>
      <c r="AG17046" s="9"/>
      <c r="AT17046" s="4"/>
      <c r="AU17046" s="4"/>
      <c r="BA17046" s="4"/>
      <c r="BB17046" s="4"/>
    </row>
    <row r="17047" spans="15:54" x14ac:dyDescent="0.4">
      <c r="O17047" s="4"/>
      <c r="P17047" s="4"/>
      <c r="V17047" s="4"/>
      <c r="W17047" s="4"/>
      <c r="AG17047" s="9"/>
      <c r="AT17047" s="4"/>
      <c r="AU17047" s="4"/>
      <c r="BA17047" s="4"/>
      <c r="BB17047" s="4"/>
    </row>
    <row r="17048" spans="15:54" x14ac:dyDescent="0.4">
      <c r="O17048" s="4"/>
      <c r="P17048" s="4"/>
      <c r="V17048" s="4"/>
      <c r="W17048" s="4"/>
      <c r="AG17048" s="9"/>
      <c r="AT17048" s="4"/>
      <c r="AU17048" s="4"/>
      <c r="BA17048" s="4"/>
      <c r="BB17048" s="4"/>
    </row>
    <row r="17049" spans="15:54" x14ac:dyDescent="0.4">
      <c r="O17049" s="4"/>
      <c r="P17049" s="4"/>
      <c r="V17049" s="4"/>
      <c r="W17049" s="4"/>
      <c r="AG17049" s="9"/>
      <c r="AT17049" s="4"/>
      <c r="AU17049" s="4"/>
      <c r="BA17049" s="4"/>
      <c r="BB17049" s="4"/>
    </row>
    <row r="17050" spans="15:54" x14ac:dyDescent="0.4">
      <c r="O17050" s="4"/>
      <c r="P17050" s="4"/>
      <c r="V17050" s="4"/>
      <c r="W17050" s="4"/>
      <c r="AG17050" s="9"/>
      <c r="AT17050" s="4"/>
      <c r="AU17050" s="4"/>
      <c r="BA17050" s="4"/>
      <c r="BB17050" s="4"/>
    </row>
    <row r="17051" spans="15:54" x14ac:dyDescent="0.4">
      <c r="O17051" s="4"/>
      <c r="P17051" s="4"/>
      <c r="V17051" s="4"/>
      <c r="W17051" s="4"/>
      <c r="AG17051" s="9"/>
      <c r="AT17051" s="4"/>
      <c r="AU17051" s="4"/>
      <c r="BA17051" s="4"/>
      <c r="BB17051" s="4"/>
    </row>
    <row r="17052" spans="15:54" x14ac:dyDescent="0.4">
      <c r="O17052" s="4"/>
      <c r="P17052" s="4"/>
      <c r="V17052" s="4"/>
      <c r="W17052" s="4"/>
      <c r="AG17052" s="9"/>
      <c r="AT17052" s="4"/>
      <c r="AU17052" s="4"/>
      <c r="BA17052" s="4"/>
      <c r="BB17052" s="4"/>
    </row>
    <row r="17053" spans="15:54" x14ac:dyDescent="0.4">
      <c r="O17053" s="4"/>
      <c r="P17053" s="4"/>
      <c r="V17053" s="4"/>
      <c r="W17053" s="4"/>
      <c r="AG17053" s="9"/>
      <c r="AT17053" s="4"/>
      <c r="AU17053" s="4"/>
      <c r="BA17053" s="4"/>
      <c r="BB17053" s="4"/>
    </row>
    <row r="17054" spans="15:54" x14ac:dyDescent="0.4">
      <c r="O17054" s="4"/>
      <c r="P17054" s="4"/>
      <c r="V17054" s="4"/>
      <c r="W17054" s="4"/>
      <c r="AG17054" s="9"/>
      <c r="AT17054" s="4"/>
      <c r="AU17054" s="4"/>
      <c r="BA17054" s="4"/>
      <c r="BB17054" s="4"/>
    </row>
    <row r="17055" spans="15:54" x14ac:dyDescent="0.4">
      <c r="O17055" s="4"/>
      <c r="P17055" s="4"/>
      <c r="V17055" s="4"/>
      <c r="W17055" s="4"/>
      <c r="AG17055" s="9"/>
      <c r="AT17055" s="4"/>
      <c r="AU17055" s="4"/>
      <c r="BA17055" s="4"/>
      <c r="BB17055" s="4"/>
    </row>
    <row r="17056" spans="15:54" x14ac:dyDescent="0.4">
      <c r="O17056" s="4"/>
      <c r="P17056" s="4"/>
      <c r="V17056" s="4"/>
      <c r="W17056" s="4"/>
      <c r="AT17056" s="4"/>
      <c r="AU17056" s="4"/>
      <c r="BA17056" s="4"/>
      <c r="BB17056" s="4"/>
    </row>
    <row r="17057" spans="15:54" x14ac:dyDescent="0.4">
      <c r="O17057" s="4"/>
      <c r="P17057" s="4"/>
      <c r="V17057" s="4"/>
      <c r="W17057" s="4"/>
      <c r="AG17057" s="9"/>
      <c r="AT17057" s="4"/>
      <c r="AU17057" s="4"/>
      <c r="BA17057" s="4"/>
      <c r="BB17057" s="4"/>
    </row>
    <row r="17058" spans="15:54" x14ac:dyDescent="0.4">
      <c r="O17058" s="4"/>
      <c r="P17058" s="4"/>
      <c r="V17058" s="4"/>
      <c r="W17058" s="4"/>
      <c r="AG17058" s="9"/>
      <c r="AT17058" s="4"/>
      <c r="AU17058" s="4"/>
      <c r="BA17058" s="4"/>
      <c r="BB17058" s="4"/>
    </row>
    <row r="17059" spans="15:54" x14ac:dyDescent="0.4">
      <c r="O17059" s="4"/>
      <c r="P17059" s="4"/>
      <c r="V17059" s="4"/>
      <c r="W17059" s="4"/>
      <c r="AG17059" s="9"/>
      <c r="AT17059" s="4"/>
      <c r="AU17059" s="4"/>
      <c r="BA17059" s="4"/>
      <c r="BB17059" s="4"/>
    </row>
    <row r="17060" spans="15:54" x14ac:dyDescent="0.4">
      <c r="O17060" s="4"/>
      <c r="P17060" s="4"/>
      <c r="V17060" s="4"/>
      <c r="W17060" s="4"/>
      <c r="AG17060" s="9"/>
      <c r="AT17060" s="4"/>
      <c r="AU17060" s="4"/>
      <c r="BA17060" s="4"/>
      <c r="BB17060" s="4"/>
    </row>
    <row r="17061" spans="15:54" x14ac:dyDescent="0.4">
      <c r="O17061" s="4"/>
      <c r="P17061" s="4"/>
      <c r="V17061" s="4"/>
      <c r="W17061" s="4"/>
      <c r="AG17061" s="9"/>
      <c r="AT17061" s="4"/>
      <c r="AU17061" s="4"/>
      <c r="BA17061" s="4"/>
      <c r="BB17061" s="4"/>
    </row>
    <row r="17062" spans="15:54" x14ac:dyDescent="0.4">
      <c r="O17062" s="4"/>
      <c r="P17062" s="4"/>
      <c r="V17062" s="4"/>
      <c r="W17062" s="4"/>
      <c r="AG17062" s="9"/>
      <c r="AT17062" s="4"/>
      <c r="AU17062" s="4"/>
      <c r="BA17062" s="4"/>
      <c r="BB17062" s="4"/>
    </row>
    <row r="17063" spans="15:54" x14ac:dyDescent="0.4">
      <c r="O17063" s="4"/>
      <c r="P17063" s="4"/>
      <c r="V17063" s="4"/>
      <c r="W17063" s="4"/>
      <c r="AG17063" s="9"/>
      <c r="AT17063" s="4"/>
      <c r="AU17063" s="4"/>
      <c r="BA17063" s="4"/>
      <c r="BB17063" s="4"/>
    </row>
    <row r="17064" spans="15:54" x14ac:dyDescent="0.4">
      <c r="O17064" s="4"/>
      <c r="P17064" s="4"/>
      <c r="V17064" s="4"/>
      <c r="W17064" s="4"/>
      <c r="AG17064" s="9"/>
      <c r="AT17064" s="4"/>
      <c r="AU17064" s="4"/>
      <c r="BA17064" s="4"/>
      <c r="BB17064" s="4"/>
    </row>
    <row r="17065" spans="15:54" x14ac:dyDescent="0.4">
      <c r="O17065" s="4"/>
      <c r="P17065" s="4"/>
      <c r="V17065" s="4"/>
      <c r="W17065" s="4"/>
      <c r="AG17065" s="9"/>
      <c r="AT17065" s="4"/>
      <c r="AU17065" s="4"/>
      <c r="BA17065" s="4"/>
      <c r="BB17065" s="4"/>
    </row>
    <row r="17066" spans="15:54" x14ac:dyDescent="0.4">
      <c r="O17066" s="4"/>
      <c r="P17066" s="4"/>
      <c r="V17066" s="4"/>
      <c r="W17066" s="4"/>
      <c r="AG17066" s="9"/>
      <c r="AT17066" s="4"/>
      <c r="AU17066" s="4"/>
      <c r="BA17066" s="4"/>
      <c r="BB17066" s="4"/>
    </row>
    <row r="17067" spans="15:54" x14ac:dyDescent="0.4">
      <c r="O17067" s="4"/>
      <c r="P17067" s="4"/>
      <c r="V17067" s="4"/>
      <c r="W17067" s="4"/>
      <c r="AG17067" s="9"/>
      <c r="AT17067" s="4"/>
      <c r="AU17067" s="4"/>
      <c r="BA17067" s="4"/>
      <c r="BB17067" s="4"/>
    </row>
    <row r="17068" spans="15:54" x14ac:dyDescent="0.4">
      <c r="O17068" s="4"/>
      <c r="P17068" s="4"/>
      <c r="V17068" s="4"/>
      <c r="W17068" s="4"/>
      <c r="AG17068" s="9"/>
      <c r="AT17068" s="4"/>
      <c r="AU17068" s="4"/>
      <c r="BA17068" s="4"/>
      <c r="BB17068" s="4"/>
    </row>
    <row r="17069" spans="15:54" x14ac:dyDescent="0.4">
      <c r="O17069" s="4"/>
      <c r="P17069" s="4"/>
      <c r="V17069" s="4"/>
      <c r="W17069" s="4"/>
      <c r="AG17069" s="9"/>
      <c r="AT17069" s="4"/>
      <c r="AU17069" s="4"/>
      <c r="BA17069" s="4"/>
      <c r="BB17069" s="4"/>
    </row>
    <row r="17070" spans="15:54" x14ac:dyDescent="0.4">
      <c r="O17070" s="4"/>
      <c r="P17070" s="4"/>
      <c r="V17070" s="4"/>
      <c r="W17070" s="4"/>
      <c r="AG17070" s="9"/>
      <c r="AT17070" s="4"/>
      <c r="AU17070" s="4"/>
      <c r="BA17070" s="4"/>
      <c r="BB17070" s="4"/>
    </row>
    <row r="17071" spans="15:54" x14ac:dyDescent="0.4">
      <c r="O17071" s="4"/>
      <c r="P17071" s="4"/>
      <c r="V17071" s="4"/>
      <c r="W17071" s="4"/>
      <c r="AG17071" s="9"/>
      <c r="AT17071" s="4"/>
      <c r="AU17071" s="4"/>
      <c r="BA17071" s="4"/>
      <c r="BB17071" s="4"/>
    </row>
    <row r="17072" spans="15:54" x14ac:dyDescent="0.4">
      <c r="O17072" s="4"/>
      <c r="P17072" s="4"/>
      <c r="V17072" s="4"/>
      <c r="W17072" s="4"/>
      <c r="AG17072" s="9"/>
      <c r="AT17072" s="4"/>
      <c r="AU17072" s="4"/>
      <c r="BA17072" s="4"/>
      <c r="BB17072" s="4"/>
    </row>
    <row r="17073" spans="15:54" x14ac:dyDescent="0.4">
      <c r="O17073" s="4"/>
      <c r="P17073" s="4"/>
      <c r="V17073" s="4"/>
      <c r="W17073" s="4"/>
      <c r="AG17073" s="9"/>
      <c r="AT17073" s="4"/>
      <c r="AU17073" s="4"/>
      <c r="BA17073" s="4"/>
      <c r="BB17073" s="4"/>
    </row>
    <row r="17074" spans="15:54" x14ac:dyDescent="0.4">
      <c r="O17074" s="4"/>
      <c r="P17074" s="4"/>
      <c r="V17074" s="4"/>
      <c r="W17074" s="4"/>
      <c r="AG17074" s="9"/>
      <c r="AT17074" s="4"/>
      <c r="AU17074" s="4"/>
      <c r="BA17074" s="4"/>
      <c r="BB17074" s="4"/>
    </row>
    <row r="17075" spans="15:54" x14ac:dyDescent="0.4">
      <c r="O17075" s="4"/>
      <c r="P17075" s="4"/>
      <c r="V17075" s="4"/>
      <c r="W17075" s="4"/>
      <c r="AG17075" s="9"/>
      <c r="AT17075" s="4"/>
      <c r="AU17075" s="4"/>
      <c r="BA17075" s="4"/>
      <c r="BB17075" s="4"/>
    </row>
    <row r="17076" spans="15:54" x14ac:dyDescent="0.4">
      <c r="O17076" s="4"/>
      <c r="P17076" s="4"/>
      <c r="V17076" s="4"/>
      <c r="W17076" s="4"/>
      <c r="AG17076" s="9"/>
      <c r="AT17076" s="4"/>
      <c r="AU17076" s="4"/>
      <c r="BA17076" s="4"/>
      <c r="BB17076" s="4"/>
    </row>
    <row r="17077" spans="15:54" x14ac:dyDescent="0.4">
      <c r="O17077" s="4"/>
      <c r="P17077" s="4"/>
      <c r="V17077" s="4"/>
      <c r="W17077" s="4"/>
      <c r="AG17077" s="9"/>
      <c r="AT17077" s="4"/>
      <c r="AU17077" s="4"/>
      <c r="BA17077" s="4"/>
      <c r="BB17077" s="4"/>
    </row>
    <row r="17078" spans="15:54" x14ac:dyDescent="0.4">
      <c r="O17078" s="4"/>
      <c r="P17078" s="4"/>
      <c r="V17078" s="4"/>
      <c r="W17078" s="4"/>
      <c r="AG17078" s="9"/>
      <c r="AT17078" s="4"/>
      <c r="AU17078" s="4"/>
      <c r="BA17078" s="4"/>
      <c r="BB17078" s="4"/>
    </row>
    <row r="17079" spans="15:54" x14ac:dyDescent="0.4">
      <c r="O17079" s="4"/>
      <c r="P17079" s="4"/>
      <c r="V17079" s="4"/>
      <c r="W17079" s="4"/>
      <c r="AG17079" s="9"/>
      <c r="AT17079" s="4"/>
      <c r="AU17079" s="4"/>
      <c r="BA17079" s="4"/>
      <c r="BB17079" s="4"/>
    </row>
    <row r="17080" spans="15:54" x14ac:dyDescent="0.4">
      <c r="O17080" s="4"/>
      <c r="P17080" s="4"/>
      <c r="V17080" s="4"/>
      <c r="W17080" s="4"/>
      <c r="AG17080" s="9"/>
      <c r="AT17080" s="4"/>
      <c r="AU17080" s="4"/>
      <c r="BA17080" s="4"/>
      <c r="BB17080" s="4"/>
    </row>
    <row r="17081" spans="15:54" x14ac:dyDescent="0.4">
      <c r="O17081" s="4"/>
      <c r="P17081" s="4"/>
      <c r="V17081" s="4"/>
      <c r="W17081" s="4"/>
      <c r="AG17081" s="9"/>
      <c r="AT17081" s="4"/>
      <c r="AU17081" s="4"/>
      <c r="BA17081" s="4"/>
      <c r="BB17081" s="4"/>
    </row>
    <row r="17082" spans="15:54" x14ac:dyDescent="0.4">
      <c r="O17082" s="4"/>
      <c r="P17082" s="4"/>
      <c r="V17082" s="4"/>
      <c r="W17082" s="4"/>
      <c r="AG17082" s="9"/>
      <c r="AT17082" s="4"/>
      <c r="AU17082" s="4"/>
      <c r="BA17082" s="4"/>
      <c r="BB17082" s="4"/>
    </row>
    <row r="17083" spans="15:54" x14ac:dyDescent="0.4">
      <c r="O17083" s="4"/>
      <c r="P17083" s="4"/>
      <c r="V17083" s="4"/>
      <c r="W17083" s="4"/>
      <c r="AG17083" s="9"/>
      <c r="AT17083" s="4"/>
      <c r="AU17083" s="4"/>
      <c r="BA17083" s="4"/>
      <c r="BB17083" s="4"/>
    </row>
    <row r="17084" spans="15:54" x14ac:dyDescent="0.4">
      <c r="O17084" s="4"/>
      <c r="P17084" s="4"/>
      <c r="V17084" s="4"/>
      <c r="W17084" s="4"/>
      <c r="AG17084" s="9"/>
      <c r="AT17084" s="4"/>
      <c r="AU17084" s="4"/>
      <c r="BA17084" s="4"/>
      <c r="BB17084" s="4"/>
    </row>
    <row r="17085" spans="15:54" x14ac:dyDescent="0.4">
      <c r="O17085" s="4"/>
      <c r="P17085" s="4"/>
      <c r="V17085" s="4"/>
      <c r="W17085" s="4"/>
      <c r="AG17085" s="9"/>
      <c r="AT17085" s="4"/>
      <c r="AU17085" s="4"/>
      <c r="BA17085" s="4"/>
      <c r="BB17085" s="4"/>
    </row>
    <row r="17086" spans="15:54" x14ac:dyDescent="0.4">
      <c r="O17086" s="4"/>
      <c r="P17086" s="4"/>
      <c r="V17086" s="4"/>
      <c r="W17086" s="4"/>
      <c r="AG17086" s="9"/>
      <c r="AT17086" s="4"/>
      <c r="AU17086" s="4"/>
      <c r="BA17086" s="4"/>
      <c r="BB17086" s="4"/>
    </row>
    <row r="17087" spans="15:54" x14ac:dyDescent="0.4">
      <c r="O17087" s="4"/>
      <c r="P17087" s="4"/>
      <c r="V17087" s="4"/>
      <c r="W17087" s="4"/>
      <c r="AG17087" s="9"/>
      <c r="AT17087" s="4"/>
      <c r="AU17087" s="4"/>
      <c r="BA17087" s="4"/>
      <c r="BB17087" s="4"/>
    </row>
    <row r="17088" spans="15:54" x14ac:dyDescent="0.4">
      <c r="O17088" s="4"/>
      <c r="P17088" s="4"/>
      <c r="V17088" s="4"/>
      <c r="W17088" s="4"/>
      <c r="AG17088" s="9"/>
      <c r="AT17088" s="4"/>
      <c r="AU17088" s="4"/>
      <c r="BA17088" s="4"/>
      <c r="BB17088" s="4"/>
    </row>
    <row r="17089" spans="15:54" x14ac:dyDescent="0.4">
      <c r="O17089" s="4"/>
      <c r="P17089" s="4"/>
      <c r="V17089" s="4"/>
      <c r="W17089" s="4"/>
      <c r="AG17089" s="9"/>
      <c r="AT17089" s="4"/>
      <c r="AU17089" s="4"/>
      <c r="BA17089" s="4"/>
      <c r="BB17089" s="4"/>
    </row>
    <row r="17090" spans="15:54" x14ac:dyDescent="0.4">
      <c r="O17090" s="4"/>
      <c r="P17090" s="4"/>
      <c r="V17090" s="4"/>
      <c r="W17090" s="4"/>
      <c r="AG17090" s="9"/>
      <c r="AT17090" s="4"/>
      <c r="AU17090" s="4"/>
      <c r="BA17090" s="4"/>
      <c r="BB17090" s="4"/>
    </row>
    <row r="17091" spans="15:54" x14ac:dyDescent="0.4">
      <c r="O17091" s="4"/>
      <c r="P17091" s="4"/>
      <c r="V17091" s="4"/>
      <c r="W17091" s="4"/>
      <c r="AG17091" s="9"/>
      <c r="AT17091" s="4"/>
      <c r="AU17091" s="4"/>
      <c r="BA17091" s="4"/>
      <c r="BB17091" s="4"/>
    </row>
    <row r="17092" spans="15:54" x14ac:dyDescent="0.4">
      <c r="O17092" s="4"/>
      <c r="P17092" s="4"/>
      <c r="V17092" s="4"/>
      <c r="W17092" s="4"/>
      <c r="AG17092" s="9"/>
      <c r="AT17092" s="4"/>
      <c r="AU17092" s="4"/>
      <c r="BA17092" s="4"/>
      <c r="BB17092" s="4"/>
    </row>
    <row r="17093" spans="15:54" x14ac:dyDescent="0.4">
      <c r="O17093" s="4"/>
      <c r="P17093" s="4"/>
      <c r="V17093" s="4"/>
      <c r="W17093" s="4"/>
      <c r="AG17093" s="9"/>
      <c r="AT17093" s="4"/>
      <c r="AU17093" s="4"/>
      <c r="BA17093" s="4"/>
      <c r="BB17093" s="4"/>
    </row>
    <row r="17094" spans="15:54" x14ac:dyDescent="0.4">
      <c r="O17094" s="4"/>
      <c r="P17094" s="4"/>
      <c r="V17094" s="4"/>
      <c r="W17094" s="4"/>
      <c r="AG17094" s="9"/>
      <c r="AT17094" s="4"/>
      <c r="AU17094" s="4"/>
      <c r="BA17094" s="4"/>
      <c r="BB17094" s="4"/>
    </row>
    <row r="17095" spans="15:54" x14ac:dyDescent="0.4">
      <c r="O17095" s="4"/>
      <c r="P17095" s="4"/>
      <c r="V17095" s="4"/>
      <c r="W17095" s="4"/>
      <c r="AG17095" s="9"/>
      <c r="AT17095" s="4"/>
      <c r="AU17095" s="4"/>
      <c r="BA17095" s="4"/>
      <c r="BB17095" s="4"/>
    </row>
    <row r="17096" spans="15:54" x14ac:dyDescent="0.4">
      <c r="O17096" s="4"/>
      <c r="P17096" s="4"/>
      <c r="V17096" s="4"/>
      <c r="W17096" s="4"/>
      <c r="AG17096" s="9"/>
      <c r="AT17096" s="4"/>
      <c r="AU17096" s="4"/>
      <c r="BA17096" s="4"/>
      <c r="BB17096" s="4"/>
    </row>
    <row r="17097" spans="15:54" x14ac:dyDescent="0.4">
      <c r="O17097" s="4"/>
      <c r="P17097" s="4"/>
      <c r="V17097" s="4"/>
      <c r="W17097" s="4"/>
      <c r="AG17097" s="9"/>
      <c r="AT17097" s="4"/>
      <c r="AU17097" s="4"/>
      <c r="BA17097" s="4"/>
      <c r="BB17097" s="4"/>
    </row>
    <row r="17098" spans="15:54" x14ac:dyDescent="0.4">
      <c r="O17098" s="4"/>
      <c r="P17098" s="4"/>
      <c r="V17098" s="4"/>
      <c r="W17098" s="4"/>
      <c r="AG17098" s="9"/>
      <c r="AT17098" s="4"/>
      <c r="AU17098" s="4"/>
      <c r="BA17098" s="4"/>
      <c r="BB17098" s="4"/>
    </row>
    <row r="17099" spans="15:54" x14ac:dyDescent="0.4">
      <c r="O17099" s="4"/>
      <c r="P17099" s="4"/>
      <c r="V17099" s="4"/>
      <c r="W17099" s="4"/>
      <c r="AG17099" s="9"/>
      <c r="AT17099" s="4"/>
      <c r="AU17099" s="4"/>
      <c r="BA17099" s="4"/>
      <c r="BB17099" s="4"/>
    </row>
    <row r="17100" spans="15:54" x14ac:dyDescent="0.4">
      <c r="O17100" s="4"/>
      <c r="P17100" s="4"/>
      <c r="V17100" s="4"/>
      <c r="W17100" s="4"/>
      <c r="AG17100" s="9"/>
      <c r="AT17100" s="4"/>
      <c r="AU17100" s="4"/>
      <c r="BA17100" s="4"/>
      <c r="BB17100" s="4"/>
    </row>
    <row r="17101" spans="15:54" x14ac:dyDescent="0.4">
      <c r="O17101" s="4"/>
      <c r="P17101" s="4"/>
      <c r="V17101" s="4"/>
      <c r="W17101" s="4"/>
      <c r="AG17101" s="9"/>
      <c r="AT17101" s="4"/>
      <c r="AU17101" s="4"/>
      <c r="BA17101" s="4"/>
      <c r="BB17101" s="4"/>
    </row>
    <row r="17102" spans="15:54" x14ac:dyDescent="0.4">
      <c r="O17102" s="4"/>
      <c r="P17102" s="4"/>
      <c r="V17102" s="4"/>
      <c r="W17102" s="4"/>
      <c r="AG17102" s="9"/>
      <c r="AT17102" s="4"/>
      <c r="AU17102" s="4"/>
      <c r="BA17102" s="4"/>
      <c r="BB17102" s="4"/>
    </row>
    <row r="17103" spans="15:54" x14ac:dyDescent="0.4">
      <c r="O17103" s="4"/>
      <c r="P17103" s="4"/>
      <c r="V17103" s="4"/>
      <c r="W17103" s="4"/>
      <c r="AG17103" s="9"/>
      <c r="AT17103" s="4"/>
      <c r="AU17103" s="4"/>
      <c r="BA17103" s="4"/>
      <c r="BB17103" s="4"/>
    </row>
    <row r="17104" spans="15:54" x14ac:dyDescent="0.4">
      <c r="O17104" s="4"/>
      <c r="P17104" s="4"/>
      <c r="V17104" s="4"/>
      <c r="W17104" s="4"/>
      <c r="AG17104" s="9"/>
      <c r="AT17104" s="4"/>
      <c r="AU17104" s="4"/>
      <c r="BA17104" s="4"/>
      <c r="BB17104" s="4"/>
    </row>
    <row r="17105" spans="15:54" x14ac:dyDescent="0.4">
      <c r="O17105" s="4"/>
      <c r="P17105" s="4"/>
      <c r="V17105" s="4"/>
      <c r="W17105" s="4"/>
      <c r="AG17105" s="9"/>
      <c r="AT17105" s="4"/>
      <c r="AU17105" s="4"/>
      <c r="BA17105" s="4"/>
      <c r="BB17105" s="4"/>
    </row>
    <row r="17106" spans="15:54" x14ac:dyDescent="0.4">
      <c r="O17106" s="4"/>
      <c r="P17106" s="4"/>
      <c r="V17106" s="4"/>
      <c r="W17106" s="4"/>
      <c r="AG17106" s="9"/>
      <c r="AT17106" s="4"/>
      <c r="AU17106" s="4"/>
      <c r="BA17106" s="4"/>
      <c r="BB17106" s="4"/>
    </row>
    <row r="17107" spans="15:54" x14ac:dyDescent="0.4">
      <c r="O17107" s="4"/>
      <c r="P17107" s="4"/>
      <c r="V17107" s="4"/>
      <c r="W17107" s="4"/>
      <c r="AG17107" s="9"/>
      <c r="AT17107" s="4"/>
      <c r="AU17107" s="4"/>
      <c r="BA17107" s="4"/>
      <c r="BB17107" s="4"/>
    </row>
    <row r="17108" spans="15:54" x14ac:dyDescent="0.4">
      <c r="O17108" s="4"/>
      <c r="P17108" s="4"/>
      <c r="V17108" s="4"/>
      <c r="W17108" s="4"/>
      <c r="AG17108" s="9"/>
      <c r="AT17108" s="4"/>
      <c r="AU17108" s="4"/>
      <c r="BA17108" s="4"/>
      <c r="BB17108" s="4"/>
    </row>
    <row r="17109" spans="15:54" x14ac:dyDescent="0.4">
      <c r="O17109" s="4"/>
      <c r="P17109" s="4"/>
      <c r="V17109" s="4"/>
      <c r="W17109" s="4"/>
      <c r="AG17109" s="9"/>
      <c r="AT17109" s="4"/>
      <c r="AU17109" s="4"/>
      <c r="BA17109" s="4"/>
      <c r="BB17109" s="4"/>
    </row>
    <row r="17110" spans="15:54" x14ac:dyDescent="0.4">
      <c r="O17110" s="4"/>
      <c r="P17110" s="4"/>
      <c r="V17110" s="4"/>
      <c r="W17110" s="4"/>
      <c r="AG17110" s="9"/>
      <c r="AT17110" s="4"/>
      <c r="AU17110" s="4"/>
      <c r="BA17110" s="4"/>
      <c r="BB17110" s="4"/>
    </row>
    <row r="17111" spans="15:54" x14ac:dyDescent="0.4">
      <c r="O17111" s="4"/>
      <c r="P17111" s="4"/>
      <c r="V17111" s="4"/>
      <c r="W17111" s="4"/>
      <c r="AG17111" s="9"/>
      <c r="AT17111" s="4"/>
      <c r="AU17111" s="4"/>
      <c r="BA17111" s="4"/>
      <c r="BB17111" s="4"/>
    </row>
    <row r="17112" spans="15:54" x14ac:dyDescent="0.4">
      <c r="O17112" s="4"/>
      <c r="P17112" s="4"/>
      <c r="V17112" s="4"/>
      <c r="W17112" s="4"/>
      <c r="AG17112" s="9"/>
      <c r="AT17112" s="4"/>
      <c r="AU17112" s="4"/>
      <c r="BA17112" s="4"/>
      <c r="BB17112" s="4"/>
    </row>
    <row r="17113" spans="15:54" x14ac:dyDescent="0.4">
      <c r="O17113" s="4"/>
      <c r="P17113" s="4"/>
      <c r="V17113" s="4"/>
      <c r="W17113" s="4"/>
      <c r="AG17113" s="9"/>
      <c r="AT17113" s="4"/>
      <c r="AU17113" s="4"/>
      <c r="BA17113" s="4"/>
      <c r="BB17113" s="4"/>
    </row>
    <row r="17114" spans="15:54" x14ac:dyDescent="0.4">
      <c r="O17114" s="4"/>
      <c r="P17114" s="4"/>
      <c r="V17114" s="4"/>
      <c r="W17114" s="4"/>
      <c r="AG17114" s="9"/>
      <c r="AT17114" s="4"/>
      <c r="AU17114" s="4"/>
      <c r="BA17114" s="4"/>
      <c r="BB17114" s="4"/>
    </row>
    <row r="17115" spans="15:54" x14ac:dyDescent="0.4">
      <c r="O17115" s="4"/>
      <c r="P17115" s="4"/>
      <c r="V17115" s="4"/>
      <c r="W17115" s="4"/>
      <c r="AG17115" s="9"/>
      <c r="AT17115" s="4"/>
      <c r="AU17115" s="4"/>
      <c r="BA17115" s="4"/>
      <c r="BB17115" s="4"/>
    </row>
    <row r="17116" spans="15:54" x14ac:dyDescent="0.4">
      <c r="O17116" s="4"/>
      <c r="P17116" s="4"/>
      <c r="V17116" s="4"/>
      <c r="W17116" s="4"/>
      <c r="AG17116" s="9"/>
      <c r="AT17116" s="4"/>
      <c r="AU17116" s="4"/>
      <c r="BA17116" s="4"/>
      <c r="BB17116" s="4"/>
    </row>
    <row r="17117" spans="15:54" x14ac:dyDescent="0.4">
      <c r="O17117" s="4"/>
      <c r="P17117" s="4"/>
      <c r="V17117" s="4"/>
      <c r="W17117" s="4"/>
      <c r="AT17117" s="4"/>
      <c r="AU17117" s="4"/>
      <c r="BA17117" s="4"/>
      <c r="BB17117" s="4"/>
    </row>
    <row r="17118" spans="15:54" x14ac:dyDescent="0.4">
      <c r="O17118" s="4"/>
      <c r="P17118" s="4"/>
      <c r="V17118" s="4"/>
      <c r="W17118" s="4"/>
      <c r="AG17118" s="9"/>
      <c r="AT17118" s="4"/>
      <c r="AU17118" s="4"/>
      <c r="BA17118" s="4"/>
      <c r="BB17118" s="4"/>
    </row>
    <row r="17119" spans="15:54" x14ac:dyDescent="0.4">
      <c r="O17119" s="4"/>
      <c r="P17119" s="4"/>
      <c r="V17119" s="4"/>
      <c r="W17119" s="4"/>
      <c r="AG17119" s="9"/>
      <c r="AT17119" s="4"/>
      <c r="AU17119" s="4"/>
      <c r="BA17119" s="4"/>
      <c r="BB17119" s="4"/>
    </row>
    <row r="17120" spans="15:54" x14ac:dyDescent="0.4">
      <c r="O17120" s="4"/>
      <c r="P17120" s="4"/>
      <c r="V17120" s="4"/>
      <c r="W17120" s="4"/>
      <c r="AG17120" s="9"/>
      <c r="AT17120" s="4"/>
      <c r="AU17120" s="4"/>
      <c r="BA17120" s="4"/>
      <c r="BB17120" s="4"/>
    </row>
    <row r="17121" spans="15:54" x14ac:dyDescent="0.4">
      <c r="O17121" s="4"/>
      <c r="P17121" s="4"/>
      <c r="V17121" s="4"/>
      <c r="W17121" s="4"/>
      <c r="AG17121" s="9"/>
      <c r="AT17121" s="4"/>
      <c r="AU17121" s="4"/>
      <c r="BA17121" s="4"/>
      <c r="BB17121" s="4"/>
    </row>
    <row r="17122" spans="15:54" x14ac:dyDescent="0.4">
      <c r="O17122" s="4"/>
      <c r="P17122" s="4"/>
      <c r="V17122" s="4"/>
      <c r="W17122" s="4"/>
      <c r="AG17122" s="9"/>
      <c r="AT17122" s="4"/>
      <c r="AU17122" s="4"/>
      <c r="BA17122" s="4"/>
      <c r="BB17122" s="4"/>
    </row>
    <row r="17123" spans="15:54" x14ac:dyDescent="0.4">
      <c r="O17123" s="4"/>
      <c r="P17123" s="4"/>
      <c r="V17123" s="4"/>
      <c r="W17123" s="4"/>
      <c r="AG17123" s="9"/>
      <c r="AT17123" s="4"/>
      <c r="AU17123" s="4"/>
      <c r="BA17123" s="4"/>
      <c r="BB17123" s="4"/>
    </row>
    <row r="17124" spans="15:54" x14ac:dyDescent="0.4">
      <c r="O17124" s="4"/>
      <c r="P17124" s="4"/>
      <c r="V17124" s="4"/>
      <c r="W17124" s="4"/>
      <c r="AG17124" s="9"/>
      <c r="AT17124" s="4"/>
      <c r="AU17124" s="4"/>
      <c r="BA17124" s="4"/>
      <c r="BB17124" s="4"/>
    </row>
    <row r="17125" spans="15:54" x14ac:dyDescent="0.4">
      <c r="O17125" s="4"/>
      <c r="P17125" s="4"/>
      <c r="V17125" s="4"/>
      <c r="W17125" s="4"/>
      <c r="AG17125" s="9"/>
      <c r="AT17125" s="4"/>
      <c r="AU17125" s="4"/>
      <c r="BA17125" s="4"/>
      <c r="BB17125" s="4"/>
    </row>
    <row r="17126" spans="15:54" x14ac:dyDescent="0.4">
      <c r="O17126" s="4"/>
      <c r="P17126" s="4"/>
      <c r="V17126" s="4"/>
      <c r="W17126" s="4"/>
      <c r="AG17126" s="9"/>
      <c r="AT17126" s="4"/>
      <c r="AU17126" s="4"/>
      <c r="BA17126" s="4"/>
      <c r="BB17126" s="4"/>
    </row>
    <row r="17127" spans="15:54" x14ac:dyDescent="0.4">
      <c r="O17127" s="4"/>
      <c r="P17127" s="4"/>
      <c r="V17127" s="4"/>
      <c r="W17127" s="4"/>
      <c r="AG17127" s="9"/>
      <c r="AT17127" s="4"/>
      <c r="AU17127" s="4"/>
      <c r="BA17127" s="4"/>
      <c r="BB17127" s="4"/>
    </row>
    <row r="17128" spans="15:54" x14ac:dyDescent="0.4">
      <c r="O17128" s="4"/>
      <c r="P17128" s="4"/>
      <c r="V17128" s="4"/>
      <c r="W17128" s="4"/>
      <c r="AG17128" s="9"/>
      <c r="AT17128" s="4"/>
      <c r="AU17128" s="4"/>
      <c r="BA17128" s="4"/>
      <c r="BB17128" s="4"/>
    </row>
    <row r="17129" spans="15:54" x14ac:dyDescent="0.4">
      <c r="O17129" s="4"/>
      <c r="P17129" s="4"/>
      <c r="V17129" s="4"/>
      <c r="W17129" s="4"/>
      <c r="AG17129" s="9"/>
      <c r="AT17129" s="4"/>
      <c r="AU17129" s="4"/>
      <c r="BA17129" s="4"/>
      <c r="BB17129" s="4"/>
    </row>
    <row r="17130" spans="15:54" x14ac:dyDescent="0.4">
      <c r="O17130" s="4"/>
      <c r="P17130" s="4"/>
      <c r="V17130" s="4"/>
      <c r="W17130" s="4"/>
      <c r="AG17130" s="9"/>
      <c r="AT17130" s="4"/>
      <c r="AU17130" s="4"/>
      <c r="BA17130" s="4"/>
      <c r="BB17130" s="4"/>
    </row>
    <row r="17131" spans="15:54" x14ac:dyDescent="0.4">
      <c r="O17131" s="4"/>
      <c r="P17131" s="4"/>
      <c r="V17131" s="4"/>
      <c r="W17131" s="4"/>
      <c r="AG17131" s="9"/>
      <c r="AT17131" s="4"/>
      <c r="AU17131" s="4"/>
      <c r="BA17131" s="4"/>
      <c r="BB17131" s="4"/>
    </row>
    <row r="17132" spans="15:54" x14ac:dyDescent="0.4">
      <c r="O17132" s="4"/>
      <c r="P17132" s="4"/>
      <c r="V17132" s="4"/>
      <c r="W17132" s="4"/>
      <c r="AG17132" s="9"/>
      <c r="AT17132" s="4"/>
      <c r="AU17132" s="4"/>
      <c r="BA17132" s="4"/>
      <c r="BB17132" s="4"/>
    </row>
    <row r="17133" spans="15:54" x14ac:dyDescent="0.4">
      <c r="O17133" s="4"/>
      <c r="P17133" s="4"/>
      <c r="V17133" s="4"/>
      <c r="W17133" s="4"/>
      <c r="AG17133" s="9"/>
      <c r="AT17133" s="4"/>
      <c r="AU17133" s="4"/>
      <c r="BA17133" s="4"/>
      <c r="BB17133" s="4"/>
    </row>
    <row r="17134" spans="15:54" x14ac:dyDescent="0.4">
      <c r="O17134" s="4"/>
      <c r="P17134" s="4"/>
      <c r="V17134" s="4"/>
      <c r="W17134" s="4"/>
      <c r="AG17134" s="9"/>
      <c r="AT17134" s="4"/>
      <c r="AU17134" s="4"/>
      <c r="BA17134" s="4"/>
      <c r="BB17134" s="4"/>
    </row>
    <row r="17135" spans="15:54" x14ac:dyDescent="0.4">
      <c r="O17135" s="4"/>
      <c r="P17135" s="4"/>
      <c r="V17135" s="4"/>
      <c r="W17135" s="4"/>
      <c r="AG17135" s="9"/>
      <c r="AT17135" s="4"/>
      <c r="AU17135" s="4"/>
      <c r="BA17135" s="4"/>
      <c r="BB17135" s="4"/>
    </row>
    <row r="17136" spans="15:54" x14ac:dyDescent="0.4">
      <c r="O17136" s="4"/>
      <c r="P17136" s="4"/>
      <c r="V17136" s="4"/>
      <c r="W17136" s="4"/>
      <c r="AG17136" s="9"/>
      <c r="AT17136" s="4"/>
      <c r="AU17136" s="4"/>
      <c r="BA17136" s="4"/>
      <c r="BB17136" s="4"/>
    </row>
    <row r="17137" spans="15:54" x14ac:dyDescent="0.4">
      <c r="O17137" s="4"/>
      <c r="P17137" s="4"/>
      <c r="V17137" s="4"/>
      <c r="W17137" s="4"/>
      <c r="AT17137" s="4"/>
      <c r="AU17137" s="4"/>
      <c r="BA17137" s="4"/>
      <c r="BB17137" s="4"/>
    </row>
    <row r="17138" spans="15:54" x14ac:dyDescent="0.4">
      <c r="O17138" s="4"/>
      <c r="P17138" s="4"/>
      <c r="V17138" s="4"/>
      <c r="W17138" s="4"/>
      <c r="AG17138" s="9"/>
      <c r="AT17138" s="4"/>
      <c r="AU17138" s="4"/>
      <c r="BA17138" s="4"/>
      <c r="BB17138" s="4"/>
    </row>
    <row r="17139" spans="15:54" x14ac:dyDescent="0.4">
      <c r="O17139" s="4"/>
      <c r="P17139" s="4"/>
      <c r="V17139" s="4"/>
      <c r="W17139" s="4"/>
      <c r="AG17139" s="9"/>
      <c r="AT17139" s="4"/>
      <c r="AU17139" s="4"/>
      <c r="BA17139" s="4"/>
      <c r="BB17139" s="4"/>
    </row>
    <row r="17140" spans="15:54" x14ac:dyDescent="0.4">
      <c r="O17140" s="4"/>
      <c r="P17140" s="4"/>
      <c r="V17140" s="4"/>
      <c r="W17140" s="4"/>
      <c r="AG17140" s="9"/>
      <c r="AT17140" s="4"/>
      <c r="AU17140" s="4"/>
      <c r="BA17140" s="4"/>
      <c r="BB17140" s="4"/>
    </row>
    <row r="17141" spans="15:54" x14ac:dyDescent="0.4">
      <c r="O17141" s="4"/>
      <c r="P17141" s="4"/>
      <c r="V17141" s="4"/>
      <c r="W17141" s="4"/>
      <c r="AG17141" s="9"/>
      <c r="AT17141" s="4"/>
      <c r="AU17141" s="4"/>
      <c r="BA17141" s="4"/>
      <c r="BB17141" s="4"/>
    </row>
    <row r="17142" spans="15:54" x14ac:dyDescent="0.4">
      <c r="O17142" s="4"/>
      <c r="P17142" s="4"/>
      <c r="V17142" s="4"/>
      <c r="W17142" s="4"/>
      <c r="AG17142" s="9"/>
      <c r="AT17142" s="4"/>
      <c r="AU17142" s="4"/>
      <c r="BA17142" s="4"/>
      <c r="BB17142" s="4"/>
    </row>
    <row r="17143" spans="15:54" x14ac:dyDescent="0.4">
      <c r="O17143" s="4"/>
      <c r="P17143" s="4"/>
      <c r="V17143" s="4"/>
      <c r="W17143" s="4"/>
      <c r="AG17143" s="9"/>
      <c r="AT17143" s="4"/>
      <c r="AU17143" s="4"/>
      <c r="BA17143" s="4"/>
      <c r="BB17143" s="4"/>
    </row>
    <row r="17144" spans="15:54" x14ac:dyDescent="0.4">
      <c r="O17144" s="4"/>
      <c r="P17144" s="4"/>
      <c r="V17144" s="4"/>
      <c r="W17144" s="4"/>
      <c r="AG17144" s="9"/>
      <c r="AT17144" s="4"/>
      <c r="AU17144" s="4"/>
      <c r="BA17144" s="4"/>
      <c r="BB17144" s="4"/>
    </row>
    <row r="17145" spans="15:54" x14ac:dyDescent="0.4">
      <c r="O17145" s="4"/>
      <c r="P17145" s="4"/>
      <c r="V17145" s="4"/>
      <c r="W17145" s="4"/>
      <c r="AG17145" s="9"/>
      <c r="AT17145" s="4"/>
      <c r="AU17145" s="4"/>
      <c r="BA17145" s="4"/>
      <c r="BB17145" s="4"/>
    </row>
    <row r="17146" spans="15:54" x14ac:dyDescent="0.4">
      <c r="O17146" s="4"/>
      <c r="P17146" s="4"/>
      <c r="V17146" s="4"/>
      <c r="W17146" s="4"/>
      <c r="AG17146" s="9"/>
      <c r="AT17146" s="4"/>
      <c r="AU17146" s="4"/>
      <c r="BA17146" s="4"/>
      <c r="BB17146" s="4"/>
    </row>
    <row r="17147" spans="15:54" x14ac:dyDescent="0.4">
      <c r="O17147" s="4"/>
      <c r="P17147" s="4"/>
      <c r="V17147" s="4"/>
      <c r="W17147" s="4"/>
      <c r="AG17147" s="9"/>
      <c r="AT17147" s="4"/>
      <c r="AU17147" s="4"/>
      <c r="BA17147" s="4"/>
      <c r="BB17147" s="4"/>
    </row>
    <row r="17148" spans="15:54" x14ac:dyDescent="0.4">
      <c r="O17148" s="4"/>
      <c r="P17148" s="4"/>
      <c r="V17148" s="4"/>
      <c r="W17148" s="4"/>
      <c r="AG17148" s="9"/>
      <c r="AT17148" s="4"/>
      <c r="AU17148" s="4"/>
      <c r="BA17148" s="4"/>
      <c r="BB17148" s="4"/>
    </row>
    <row r="17149" spans="15:54" x14ac:dyDescent="0.4">
      <c r="O17149" s="4"/>
      <c r="P17149" s="4"/>
      <c r="V17149" s="4"/>
      <c r="W17149" s="4"/>
      <c r="AG17149" s="9"/>
      <c r="AT17149" s="4"/>
      <c r="AU17149" s="4"/>
      <c r="BA17149" s="4"/>
      <c r="BB17149" s="4"/>
    </row>
    <row r="17150" spans="15:54" x14ac:dyDescent="0.4">
      <c r="O17150" s="4"/>
      <c r="P17150" s="4"/>
      <c r="V17150" s="4"/>
      <c r="W17150" s="4"/>
      <c r="AG17150" s="9"/>
      <c r="AT17150" s="4"/>
      <c r="AU17150" s="4"/>
      <c r="BA17150" s="4"/>
      <c r="BB17150" s="4"/>
    </row>
    <row r="17151" spans="15:54" x14ac:dyDescent="0.4">
      <c r="O17151" s="4"/>
      <c r="P17151" s="4"/>
      <c r="V17151" s="4"/>
      <c r="W17151" s="4"/>
      <c r="AG17151" s="9"/>
      <c r="AT17151" s="4"/>
      <c r="AU17151" s="4"/>
      <c r="BA17151" s="4"/>
      <c r="BB17151" s="4"/>
    </row>
    <row r="17152" spans="15:54" x14ac:dyDescent="0.4">
      <c r="O17152" s="4"/>
      <c r="P17152" s="4"/>
      <c r="V17152" s="4"/>
      <c r="W17152" s="4"/>
      <c r="AG17152" s="9"/>
      <c r="AT17152" s="4"/>
      <c r="AU17152" s="4"/>
      <c r="BA17152" s="4"/>
      <c r="BB17152" s="4"/>
    </row>
    <row r="17153" spans="15:54" x14ac:dyDescent="0.4">
      <c r="O17153" s="4"/>
      <c r="P17153" s="4"/>
      <c r="V17153" s="4"/>
      <c r="W17153" s="4"/>
      <c r="AG17153" s="9"/>
      <c r="AT17153" s="4"/>
      <c r="AU17153" s="4"/>
      <c r="BA17153" s="4"/>
      <c r="BB17153" s="4"/>
    </row>
    <row r="17154" spans="15:54" x14ac:dyDescent="0.4">
      <c r="O17154" s="4"/>
      <c r="P17154" s="4"/>
      <c r="V17154" s="4"/>
      <c r="W17154" s="4"/>
      <c r="AG17154" s="9"/>
      <c r="AT17154" s="4"/>
      <c r="AU17154" s="4"/>
      <c r="BA17154" s="4"/>
      <c r="BB17154" s="4"/>
    </row>
    <row r="17155" spans="15:54" x14ac:dyDescent="0.4">
      <c r="O17155" s="4"/>
      <c r="P17155" s="4"/>
      <c r="V17155" s="4"/>
      <c r="W17155" s="4"/>
      <c r="AG17155" s="9"/>
      <c r="AT17155" s="4"/>
      <c r="AU17155" s="4"/>
      <c r="BA17155" s="4"/>
      <c r="BB17155" s="4"/>
    </row>
    <row r="17156" spans="15:54" x14ac:dyDescent="0.4">
      <c r="O17156" s="4"/>
      <c r="P17156" s="4"/>
      <c r="V17156" s="4"/>
      <c r="W17156" s="4"/>
      <c r="AG17156" s="9"/>
      <c r="AT17156" s="4"/>
      <c r="AU17156" s="4"/>
      <c r="BA17156" s="4"/>
      <c r="BB17156" s="4"/>
    </row>
    <row r="17157" spans="15:54" x14ac:dyDescent="0.4">
      <c r="O17157" s="4"/>
      <c r="P17157" s="4"/>
      <c r="V17157" s="4"/>
      <c r="W17157" s="4"/>
      <c r="AG17157" s="9"/>
      <c r="AT17157" s="4"/>
      <c r="AU17157" s="4"/>
      <c r="BA17157" s="4"/>
      <c r="BB17157" s="4"/>
    </row>
    <row r="17158" spans="15:54" x14ac:dyDescent="0.4">
      <c r="O17158" s="4"/>
      <c r="P17158" s="4"/>
      <c r="V17158" s="4"/>
      <c r="W17158" s="4"/>
      <c r="AG17158" s="9"/>
      <c r="AT17158" s="4"/>
      <c r="AU17158" s="4"/>
      <c r="BA17158" s="4"/>
      <c r="BB17158" s="4"/>
    </row>
    <row r="17159" spans="15:54" x14ac:dyDescent="0.4">
      <c r="O17159" s="4"/>
      <c r="P17159" s="4"/>
      <c r="V17159" s="4"/>
      <c r="W17159" s="4"/>
      <c r="AG17159" s="9"/>
      <c r="AT17159" s="4"/>
      <c r="AU17159" s="4"/>
      <c r="BA17159" s="4"/>
      <c r="BB17159" s="4"/>
    </row>
    <row r="17160" spans="15:54" x14ac:dyDescent="0.4">
      <c r="O17160" s="4"/>
      <c r="P17160" s="4"/>
      <c r="V17160" s="4"/>
      <c r="W17160" s="4"/>
      <c r="AG17160" s="9"/>
      <c r="AT17160" s="4"/>
      <c r="AU17160" s="4"/>
      <c r="BA17160" s="4"/>
      <c r="BB17160" s="4"/>
    </row>
    <row r="17161" spans="15:54" x14ac:dyDescent="0.4">
      <c r="O17161" s="4"/>
      <c r="P17161" s="4"/>
      <c r="V17161" s="4"/>
      <c r="W17161" s="4"/>
      <c r="AG17161" s="9"/>
      <c r="AT17161" s="4"/>
      <c r="AU17161" s="4"/>
      <c r="BA17161" s="4"/>
      <c r="BB17161" s="4"/>
    </row>
    <row r="17162" spans="15:54" x14ac:dyDescent="0.4">
      <c r="O17162" s="4"/>
      <c r="P17162" s="4"/>
      <c r="V17162" s="4"/>
      <c r="W17162" s="4"/>
      <c r="AG17162" s="9"/>
      <c r="AT17162" s="4"/>
      <c r="AU17162" s="4"/>
      <c r="BA17162" s="4"/>
      <c r="BB17162" s="4"/>
    </row>
    <row r="17163" spans="15:54" x14ac:dyDescent="0.4">
      <c r="O17163" s="4"/>
      <c r="P17163" s="4"/>
      <c r="V17163" s="4"/>
      <c r="W17163" s="4"/>
      <c r="AG17163" s="9"/>
      <c r="AT17163" s="4"/>
      <c r="AU17163" s="4"/>
      <c r="BA17163" s="4"/>
      <c r="BB17163" s="4"/>
    </row>
    <row r="17164" spans="15:54" x14ac:dyDescent="0.4">
      <c r="O17164" s="4"/>
      <c r="P17164" s="4"/>
      <c r="V17164" s="4"/>
      <c r="W17164" s="4"/>
      <c r="AG17164" s="9"/>
      <c r="AT17164" s="4"/>
      <c r="AU17164" s="4"/>
      <c r="BA17164" s="4"/>
      <c r="BB17164" s="4"/>
    </row>
    <row r="17165" spans="15:54" x14ac:dyDescent="0.4">
      <c r="O17165" s="4"/>
      <c r="P17165" s="4"/>
      <c r="V17165" s="4"/>
      <c r="W17165" s="4"/>
      <c r="AG17165" s="9"/>
      <c r="AT17165" s="4"/>
      <c r="AU17165" s="4"/>
      <c r="BA17165" s="4"/>
      <c r="BB17165" s="4"/>
    </row>
    <row r="17166" spans="15:54" x14ac:dyDescent="0.4">
      <c r="O17166" s="4"/>
      <c r="P17166" s="4"/>
      <c r="V17166" s="4"/>
      <c r="W17166" s="4"/>
      <c r="AG17166" s="9"/>
      <c r="AT17166" s="4"/>
      <c r="AU17166" s="4"/>
      <c r="BA17166" s="4"/>
      <c r="BB17166" s="4"/>
    </row>
    <row r="17167" spans="15:54" x14ac:dyDescent="0.4">
      <c r="O17167" s="4"/>
      <c r="P17167" s="4"/>
      <c r="V17167" s="4"/>
      <c r="W17167" s="4"/>
      <c r="AG17167" s="9"/>
      <c r="AT17167" s="4"/>
      <c r="AU17167" s="4"/>
      <c r="BA17167" s="4"/>
      <c r="BB17167" s="4"/>
    </row>
    <row r="17168" spans="15:54" x14ac:dyDescent="0.4">
      <c r="O17168" s="4"/>
      <c r="P17168" s="4"/>
      <c r="V17168" s="4"/>
      <c r="W17168" s="4"/>
      <c r="AG17168" s="9"/>
      <c r="AT17168" s="4"/>
      <c r="AU17168" s="4"/>
      <c r="BA17168" s="4"/>
      <c r="BB17168" s="4"/>
    </row>
    <row r="17169" spans="15:54" x14ac:dyDescent="0.4">
      <c r="O17169" s="4"/>
      <c r="P17169" s="4"/>
      <c r="V17169" s="4"/>
      <c r="W17169" s="4"/>
      <c r="AG17169" s="9"/>
      <c r="AT17169" s="4"/>
      <c r="AU17169" s="4"/>
      <c r="BA17169" s="4"/>
      <c r="BB17169" s="4"/>
    </row>
    <row r="17170" spans="15:54" x14ac:dyDescent="0.4">
      <c r="O17170" s="4"/>
      <c r="P17170" s="4"/>
      <c r="V17170" s="4"/>
      <c r="W17170" s="4"/>
      <c r="AG17170" s="9"/>
      <c r="AT17170" s="4"/>
      <c r="AU17170" s="4"/>
      <c r="BA17170" s="4"/>
      <c r="BB17170" s="4"/>
    </row>
    <row r="17171" spans="15:54" x14ac:dyDescent="0.4">
      <c r="O17171" s="4"/>
      <c r="P17171" s="4"/>
      <c r="V17171" s="4"/>
      <c r="W17171" s="4"/>
      <c r="AG17171" s="9"/>
      <c r="AT17171" s="4"/>
      <c r="AU17171" s="4"/>
      <c r="BA17171" s="4"/>
      <c r="BB17171" s="4"/>
    </row>
    <row r="17172" spans="15:54" x14ac:dyDescent="0.4">
      <c r="O17172" s="4"/>
      <c r="P17172" s="4"/>
      <c r="V17172" s="4"/>
      <c r="W17172" s="4"/>
      <c r="AG17172" s="9"/>
      <c r="AT17172" s="4"/>
      <c r="AU17172" s="4"/>
      <c r="BA17172" s="4"/>
      <c r="BB17172" s="4"/>
    </row>
    <row r="17173" spans="15:54" x14ac:dyDescent="0.4">
      <c r="O17173" s="4"/>
      <c r="P17173" s="4"/>
      <c r="V17173" s="4"/>
      <c r="W17173" s="4"/>
      <c r="AG17173" s="9"/>
      <c r="AT17173" s="4"/>
      <c r="AU17173" s="4"/>
      <c r="BA17173" s="4"/>
      <c r="BB17173" s="4"/>
    </row>
    <row r="17174" spans="15:54" x14ac:dyDescent="0.4">
      <c r="O17174" s="4"/>
      <c r="P17174" s="4"/>
      <c r="V17174" s="4"/>
      <c r="W17174" s="4"/>
      <c r="AG17174" s="9"/>
      <c r="AT17174" s="4"/>
      <c r="AU17174" s="4"/>
      <c r="BA17174" s="4"/>
      <c r="BB17174" s="4"/>
    </row>
    <row r="17175" spans="15:54" x14ac:dyDescent="0.4">
      <c r="O17175" s="4"/>
      <c r="P17175" s="4"/>
      <c r="V17175" s="4"/>
      <c r="W17175" s="4"/>
      <c r="AG17175" s="9"/>
      <c r="AT17175" s="4"/>
      <c r="AU17175" s="4"/>
      <c r="BA17175" s="4"/>
      <c r="BB17175" s="4"/>
    </row>
    <row r="17176" spans="15:54" x14ac:dyDescent="0.4">
      <c r="O17176" s="4"/>
      <c r="P17176" s="4"/>
      <c r="V17176" s="4"/>
      <c r="W17176" s="4"/>
      <c r="AG17176" s="9"/>
      <c r="AT17176" s="4"/>
      <c r="AU17176" s="4"/>
      <c r="BA17176" s="4"/>
      <c r="BB17176" s="4"/>
    </row>
    <row r="17177" spans="15:54" x14ac:dyDescent="0.4">
      <c r="O17177" s="4"/>
      <c r="P17177" s="4"/>
      <c r="V17177" s="4"/>
      <c r="W17177" s="4"/>
      <c r="AG17177" s="9"/>
      <c r="AT17177" s="4"/>
      <c r="AU17177" s="4"/>
      <c r="BA17177" s="4"/>
      <c r="BB17177" s="4"/>
    </row>
    <row r="17178" spans="15:54" x14ac:dyDescent="0.4">
      <c r="O17178" s="4"/>
      <c r="P17178" s="4"/>
      <c r="V17178" s="4"/>
      <c r="W17178" s="4"/>
      <c r="AG17178" s="9"/>
      <c r="AT17178" s="4"/>
      <c r="AU17178" s="4"/>
      <c r="BA17178" s="4"/>
      <c r="BB17178" s="4"/>
    </row>
    <row r="17179" spans="15:54" x14ac:dyDescent="0.4">
      <c r="O17179" s="4"/>
      <c r="P17179" s="4"/>
      <c r="V17179" s="4"/>
      <c r="W17179" s="4"/>
      <c r="AG17179" s="9"/>
      <c r="AT17179" s="4"/>
      <c r="AU17179" s="4"/>
      <c r="BA17179" s="4"/>
      <c r="BB17179" s="4"/>
    </row>
    <row r="17180" spans="15:54" x14ac:dyDescent="0.4">
      <c r="O17180" s="4"/>
      <c r="P17180" s="4"/>
      <c r="V17180" s="4"/>
      <c r="W17180" s="4"/>
      <c r="AG17180" s="9"/>
      <c r="AT17180" s="4"/>
      <c r="AU17180" s="4"/>
      <c r="BA17180" s="4"/>
      <c r="BB17180" s="4"/>
    </row>
    <row r="17181" spans="15:54" x14ac:dyDescent="0.4">
      <c r="O17181" s="4"/>
      <c r="P17181" s="4"/>
      <c r="V17181" s="4"/>
      <c r="W17181" s="4"/>
      <c r="AG17181" s="9"/>
      <c r="AT17181" s="4"/>
      <c r="AU17181" s="4"/>
      <c r="BA17181" s="4"/>
      <c r="BB17181" s="4"/>
    </row>
    <row r="17182" spans="15:54" x14ac:dyDescent="0.4">
      <c r="O17182" s="4"/>
      <c r="P17182" s="4"/>
      <c r="V17182" s="4"/>
      <c r="W17182" s="4"/>
      <c r="AG17182" s="9"/>
      <c r="AT17182" s="4"/>
      <c r="AU17182" s="4"/>
      <c r="BA17182" s="4"/>
      <c r="BB17182" s="4"/>
    </row>
    <row r="17183" spans="15:54" x14ac:dyDescent="0.4">
      <c r="O17183" s="4"/>
      <c r="P17183" s="4"/>
      <c r="V17183" s="4"/>
      <c r="W17183" s="4"/>
      <c r="AG17183" s="9"/>
      <c r="AT17183" s="4"/>
      <c r="AU17183" s="4"/>
      <c r="BA17183" s="4"/>
      <c r="BB17183" s="4"/>
    </row>
    <row r="17184" spans="15:54" x14ac:dyDescent="0.4">
      <c r="O17184" s="4"/>
      <c r="P17184" s="4"/>
      <c r="V17184" s="4"/>
      <c r="W17184" s="4"/>
      <c r="AG17184" s="9"/>
      <c r="AT17184" s="4"/>
      <c r="AU17184" s="4"/>
      <c r="BA17184" s="4"/>
      <c r="BB17184" s="4"/>
    </row>
    <row r="17185" spans="15:54" x14ac:dyDescent="0.4">
      <c r="O17185" s="4"/>
      <c r="P17185" s="4"/>
      <c r="V17185" s="4"/>
      <c r="W17185" s="4"/>
      <c r="AG17185" s="9"/>
      <c r="AT17185" s="4"/>
      <c r="AU17185" s="4"/>
      <c r="BA17185" s="4"/>
      <c r="BB17185" s="4"/>
    </row>
    <row r="17186" spans="15:54" x14ac:dyDescent="0.4">
      <c r="O17186" s="4"/>
      <c r="P17186" s="4"/>
      <c r="V17186" s="4"/>
      <c r="W17186" s="4"/>
      <c r="AG17186" s="9"/>
      <c r="AT17186" s="4"/>
      <c r="AU17186" s="4"/>
      <c r="BA17186" s="4"/>
      <c r="BB17186" s="4"/>
    </row>
    <row r="17187" spans="15:54" x14ac:dyDescent="0.4">
      <c r="O17187" s="4"/>
      <c r="P17187" s="4"/>
      <c r="V17187" s="4"/>
      <c r="W17187" s="4"/>
      <c r="AG17187" s="9"/>
      <c r="AT17187" s="4"/>
      <c r="AU17187" s="4"/>
      <c r="BA17187" s="4"/>
      <c r="BB17187" s="4"/>
    </row>
    <row r="17188" spans="15:54" x14ac:dyDescent="0.4">
      <c r="O17188" s="4"/>
      <c r="P17188" s="4"/>
      <c r="V17188" s="4"/>
      <c r="W17188" s="4"/>
      <c r="AG17188" s="9"/>
      <c r="AT17188" s="4"/>
      <c r="AU17188" s="4"/>
      <c r="BA17188" s="4"/>
      <c r="BB17188" s="4"/>
    </row>
    <row r="17189" spans="15:54" x14ac:dyDescent="0.4">
      <c r="O17189" s="4"/>
      <c r="P17189" s="4"/>
      <c r="V17189" s="4"/>
      <c r="W17189" s="4"/>
      <c r="AG17189" s="9"/>
      <c r="AT17189" s="4"/>
      <c r="AU17189" s="4"/>
      <c r="BA17189" s="4"/>
      <c r="BB17189" s="4"/>
    </row>
    <row r="17190" spans="15:54" x14ac:dyDescent="0.4">
      <c r="O17190" s="4"/>
      <c r="P17190" s="4"/>
      <c r="V17190" s="4"/>
      <c r="W17190" s="4"/>
      <c r="AG17190" s="9"/>
      <c r="AT17190" s="4"/>
      <c r="AU17190" s="4"/>
      <c r="BA17190" s="4"/>
      <c r="BB17190" s="4"/>
    </row>
    <row r="17191" spans="15:54" x14ac:dyDescent="0.4">
      <c r="O17191" s="4"/>
      <c r="P17191" s="4"/>
      <c r="V17191" s="4"/>
      <c r="W17191" s="4"/>
      <c r="AG17191" s="9"/>
      <c r="AT17191" s="4"/>
      <c r="AU17191" s="4"/>
      <c r="BA17191" s="4"/>
      <c r="BB17191" s="4"/>
    </row>
    <row r="17192" spans="15:54" x14ac:dyDescent="0.4">
      <c r="O17192" s="4"/>
      <c r="P17192" s="4"/>
      <c r="V17192" s="4"/>
      <c r="W17192" s="4"/>
      <c r="AG17192" s="9"/>
      <c r="AT17192" s="4"/>
      <c r="AU17192" s="4"/>
      <c r="BA17192" s="4"/>
      <c r="BB17192" s="4"/>
    </row>
    <row r="17193" spans="15:54" x14ac:dyDescent="0.4">
      <c r="O17193" s="4"/>
      <c r="P17193" s="4"/>
      <c r="V17193" s="4"/>
      <c r="W17193" s="4"/>
      <c r="AG17193" s="9"/>
      <c r="AT17193" s="4"/>
      <c r="AU17193" s="4"/>
      <c r="BA17193" s="4"/>
      <c r="BB17193" s="4"/>
    </row>
    <row r="17194" spans="15:54" x14ac:dyDescent="0.4">
      <c r="O17194" s="4"/>
      <c r="P17194" s="4"/>
      <c r="V17194" s="4"/>
      <c r="W17194" s="4"/>
      <c r="AG17194" s="9"/>
      <c r="AT17194" s="4"/>
      <c r="AU17194" s="4"/>
      <c r="BA17194" s="4"/>
      <c r="BB17194" s="4"/>
    </row>
    <row r="17195" spans="15:54" x14ac:dyDescent="0.4">
      <c r="O17195" s="4"/>
      <c r="P17195" s="4"/>
      <c r="V17195" s="4"/>
      <c r="W17195" s="4"/>
      <c r="AG17195" s="9"/>
      <c r="AT17195" s="4"/>
      <c r="AU17195" s="4"/>
      <c r="BA17195" s="4"/>
      <c r="BB17195" s="4"/>
    </row>
    <row r="17196" spans="15:54" x14ac:dyDescent="0.4">
      <c r="O17196" s="4"/>
      <c r="P17196" s="4"/>
      <c r="V17196" s="4"/>
      <c r="W17196" s="4"/>
      <c r="AG17196" s="9"/>
      <c r="AT17196" s="4"/>
      <c r="AU17196" s="4"/>
      <c r="BA17196" s="4"/>
      <c r="BB17196" s="4"/>
    </row>
    <row r="17197" spans="15:54" x14ac:dyDescent="0.4">
      <c r="O17197" s="4"/>
      <c r="P17197" s="4"/>
      <c r="V17197" s="4"/>
      <c r="W17197" s="4"/>
      <c r="AG17197" s="9"/>
      <c r="AT17197" s="4"/>
      <c r="AU17197" s="4"/>
      <c r="BA17197" s="4"/>
      <c r="BB17197" s="4"/>
    </row>
    <row r="17198" spans="15:54" x14ac:dyDescent="0.4">
      <c r="O17198" s="4"/>
      <c r="P17198" s="4"/>
      <c r="V17198" s="4"/>
      <c r="W17198" s="4"/>
      <c r="AT17198" s="4"/>
      <c r="AU17198" s="4"/>
      <c r="BA17198" s="4"/>
      <c r="BB17198" s="4"/>
    </row>
    <row r="17199" spans="15:54" x14ac:dyDescent="0.4">
      <c r="O17199" s="4"/>
      <c r="P17199" s="4"/>
      <c r="V17199" s="4"/>
      <c r="W17199" s="4"/>
      <c r="AG17199" s="9"/>
      <c r="AT17199" s="4"/>
      <c r="AU17199" s="4"/>
      <c r="BA17199" s="4"/>
      <c r="BB17199" s="4"/>
    </row>
    <row r="17200" spans="15:54" x14ac:dyDescent="0.4">
      <c r="O17200" s="4"/>
      <c r="P17200" s="4"/>
      <c r="V17200" s="4"/>
      <c r="W17200" s="4"/>
      <c r="AG17200" s="9"/>
      <c r="AT17200" s="4"/>
      <c r="AU17200" s="4"/>
      <c r="BA17200" s="4"/>
      <c r="BB17200" s="4"/>
    </row>
    <row r="17201" spans="15:54" x14ac:dyDescent="0.4">
      <c r="O17201" s="4"/>
      <c r="P17201" s="4"/>
      <c r="V17201" s="4"/>
      <c r="W17201" s="4"/>
      <c r="AG17201" s="9"/>
      <c r="AT17201" s="4"/>
      <c r="AU17201" s="4"/>
      <c r="BA17201" s="4"/>
      <c r="BB17201" s="4"/>
    </row>
    <row r="17202" spans="15:54" x14ac:dyDescent="0.4">
      <c r="O17202" s="4"/>
      <c r="P17202" s="4"/>
      <c r="V17202" s="4"/>
      <c r="W17202" s="4"/>
      <c r="AG17202" s="9"/>
      <c r="AT17202" s="4"/>
      <c r="AU17202" s="4"/>
      <c r="BA17202" s="4"/>
      <c r="BB17202" s="4"/>
    </row>
    <row r="17203" spans="15:54" x14ac:dyDescent="0.4">
      <c r="O17203" s="4"/>
      <c r="P17203" s="4"/>
      <c r="V17203" s="4"/>
      <c r="W17203" s="4"/>
      <c r="AG17203" s="9"/>
      <c r="AT17203" s="4"/>
      <c r="AU17203" s="4"/>
      <c r="BA17203" s="4"/>
      <c r="BB17203" s="4"/>
    </row>
    <row r="17204" spans="15:54" x14ac:dyDescent="0.4">
      <c r="O17204" s="4"/>
      <c r="P17204" s="4"/>
      <c r="V17204" s="4"/>
      <c r="W17204" s="4"/>
      <c r="AG17204" s="9"/>
      <c r="AT17204" s="4"/>
      <c r="AU17204" s="4"/>
      <c r="BA17204" s="4"/>
      <c r="BB17204" s="4"/>
    </row>
    <row r="17205" spans="15:54" x14ac:dyDescent="0.4">
      <c r="O17205" s="4"/>
      <c r="P17205" s="4"/>
      <c r="V17205" s="4"/>
      <c r="W17205" s="4"/>
      <c r="AG17205" s="9"/>
      <c r="AT17205" s="4"/>
      <c r="AU17205" s="4"/>
      <c r="BA17205" s="4"/>
      <c r="BB17205" s="4"/>
    </row>
    <row r="17206" spans="15:54" x14ac:dyDescent="0.4">
      <c r="O17206" s="4"/>
      <c r="P17206" s="4"/>
      <c r="V17206" s="4"/>
      <c r="W17206" s="4"/>
      <c r="AG17206" s="9"/>
      <c r="AT17206" s="4"/>
      <c r="AU17206" s="4"/>
      <c r="BA17206" s="4"/>
      <c r="BB17206" s="4"/>
    </row>
    <row r="17207" spans="15:54" x14ac:dyDescent="0.4">
      <c r="O17207" s="4"/>
      <c r="P17207" s="4"/>
      <c r="V17207" s="4"/>
      <c r="W17207" s="4"/>
      <c r="AG17207" s="9"/>
      <c r="AT17207" s="4"/>
      <c r="AU17207" s="4"/>
      <c r="BA17207" s="4"/>
      <c r="BB17207" s="4"/>
    </row>
    <row r="17208" spans="15:54" x14ac:dyDescent="0.4">
      <c r="O17208" s="4"/>
      <c r="P17208" s="4"/>
      <c r="V17208" s="4"/>
      <c r="W17208" s="4"/>
      <c r="AG17208" s="9"/>
      <c r="AT17208" s="4"/>
      <c r="AU17208" s="4"/>
      <c r="BA17208" s="4"/>
      <c r="BB17208" s="4"/>
    </row>
    <row r="17209" spans="15:54" x14ac:dyDescent="0.4">
      <c r="O17209" s="4"/>
      <c r="P17209" s="4"/>
      <c r="V17209" s="4"/>
      <c r="W17209" s="4"/>
      <c r="AG17209" s="9"/>
      <c r="AT17209" s="4"/>
      <c r="AU17209" s="4"/>
      <c r="BA17209" s="4"/>
      <c r="BB17209" s="4"/>
    </row>
    <row r="17210" spans="15:54" x14ac:dyDescent="0.4">
      <c r="O17210" s="4"/>
      <c r="P17210" s="4"/>
      <c r="V17210" s="4"/>
      <c r="W17210" s="4"/>
      <c r="AG17210" s="9"/>
      <c r="AT17210" s="4"/>
      <c r="AU17210" s="4"/>
      <c r="BA17210" s="4"/>
      <c r="BB17210" s="4"/>
    </row>
    <row r="17211" spans="15:54" x14ac:dyDescent="0.4">
      <c r="O17211" s="4"/>
      <c r="P17211" s="4"/>
      <c r="V17211" s="4"/>
      <c r="W17211" s="4"/>
      <c r="AG17211" s="9"/>
      <c r="AT17211" s="4"/>
      <c r="AU17211" s="4"/>
      <c r="BA17211" s="4"/>
      <c r="BB17211" s="4"/>
    </row>
    <row r="17212" spans="15:54" x14ac:dyDescent="0.4">
      <c r="O17212" s="4"/>
      <c r="P17212" s="4"/>
      <c r="V17212" s="4"/>
      <c r="W17212" s="4"/>
      <c r="AG17212" s="9"/>
      <c r="AT17212" s="4"/>
      <c r="AU17212" s="4"/>
      <c r="BA17212" s="4"/>
      <c r="BB17212" s="4"/>
    </row>
    <row r="17213" spans="15:54" x14ac:dyDescent="0.4">
      <c r="O17213" s="4"/>
      <c r="P17213" s="4"/>
      <c r="V17213" s="4"/>
      <c r="W17213" s="4"/>
      <c r="AG17213" s="9"/>
      <c r="AT17213" s="4"/>
      <c r="AU17213" s="4"/>
      <c r="BA17213" s="4"/>
      <c r="BB17213" s="4"/>
    </row>
    <row r="17214" spans="15:54" x14ac:dyDescent="0.4">
      <c r="O17214" s="4"/>
      <c r="P17214" s="4"/>
      <c r="V17214" s="4"/>
      <c r="W17214" s="4"/>
      <c r="AG17214" s="9"/>
      <c r="AT17214" s="4"/>
      <c r="AU17214" s="4"/>
      <c r="BA17214" s="4"/>
      <c r="BB17214" s="4"/>
    </row>
    <row r="17215" spans="15:54" x14ac:dyDescent="0.4">
      <c r="O17215" s="4"/>
      <c r="P17215" s="4"/>
      <c r="V17215" s="4"/>
      <c r="W17215" s="4"/>
      <c r="AG17215" s="9"/>
      <c r="AT17215" s="4"/>
      <c r="AU17215" s="4"/>
      <c r="BA17215" s="4"/>
      <c r="BB17215" s="4"/>
    </row>
    <row r="17216" spans="15:54" x14ac:dyDescent="0.4">
      <c r="O17216" s="4"/>
      <c r="P17216" s="4"/>
      <c r="V17216" s="4"/>
      <c r="W17216" s="4"/>
      <c r="AG17216" s="9"/>
      <c r="AT17216" s="4"/>
      <c r="AU17216" s="4"/>
      <c r="BA17216" s="4"/>
      <c r="BB17216" s="4"/>
    </row>
    <row r="17217" spans="15:54" x14ac:dyDescent="0.4">
      <c r="O17217" s="4"/>
      <c r="P17217" s="4"/>
      <c r="V17217" s="4"/>
      <c r="W17217" s="4"/>
      <c r="AG17217" s="9"/>
      <c r="AT17217" s="4"/>
      <c r="AU17217" s="4"/>
      <c r="BA17217" s="4"/>
      <c r="BB17217" s="4"/>
    </row>
    <row r="17218" spans="15:54" x14ac:dyDescent="0.4">
      <c r="O17218" s="4"/>
      <c r="P17218" s="4"/>
      <c r="V17218" s="4"/>
      <c r="W17218" s="4"/>
      <c r="AT17218" s="4"/>
      <c r="AU17218" s="4"/>
      <c r="BA17218" s="4"/>
      <c r="BB17218" s="4"/>
    </row>
    <row r="17219" spans="15:54" x14ac:dyDescent="0.4">
      <c r="O17219" s="4"/>
      <c r="P17219" s="4"/>
      <c r="V17219" s="4"/>
      <c r="W17219" s="4"/>
      <c r="AG17219" s="9"/>
      <c r="AT17219" s="4"/>
      <c r="AU17219" s="4"/>
      <c r="BA17219" s="4"/>
      <c r="BB17219" s="4"/>
    </row>
    <row r="17220" spans="15:54" x14ac:dyDescent="0.4">
      <c r="O17220" s="4"/>
      <c r="P17220" s="4"/>
      <c r="V17220" s="4"/>
      <c r="W17220" s="4"/>
      <c r="AG17220" s="9"/>
      <c r="AT17220" s="4"/>
      <c r="AU17220" s="4"/>
      <c r="BA17220" s="4"/>
      <c r="BB17220" s="4"/>
    </row>
    <row r="17221" spans="15:54" x14ac:dyDescent="0.4">
      <c r="O17221" s="4"/>
      <c r="P17221" s="4"/>
      <c r="V17221" s="4"/>
      <c r="W17221" s="4"/>
      <c r="AG17221" s="9"/>
      <c r="AT17221" s="4"/>
      <c r="AU17221" s="4"/>
      <c r="BA17221" s="4"/>
      <c r="BB17221" s="4"/>
    </row>
    <row r="17222" spans="15:54" x14ac:dyDescent="0.4">
      <c r="O17222" s="4"/>
      <c r="P17222" s="4"/>
      <c r="V17222" s="4"/>
      <c r="W17222" s="4"/>
      <c r="AG17222" s="9"/>
      <c r="AT17222" s="4"/>
      <c r="AU17222" s="4"/>
      <c r="BA17222" s="4"/>
      <c r="BB17222" s="4"/>
    </row>
    <row r="17223" spans="15:54" x14ac:dyDescent="0.4">
      <c r="O17223" s="4"/>
      <c r="P17223" s="4"/>
      <c r="V17223" s="4"/>
      <c r="W17223" s="4"/>
      <c r="AG17223" s="9"/>
      <c r="AT17223" s="4"/>
      <c r="AU17223" s="4"/>
      <c r="BA17223" s="4"/>
      <c r="BB17223" s="4"/>
    </row>
    <row r="17224" spans="15:54" x14ac:dyDescent="0.4">
      <c r="O17224" s="4"/>
      <c r="P17224" s="4"/>
      <c r="V17224" s="4"/>
      <c r="W17224" s="4"/>
      <c r="AG17224" s="9"/>
      <c r="AT17224" s="4"/>
      <c r="AU17224" s="4"/>
      <c r="BA17224" s="4"/>
      <c r="BB17224" s="4"/>
    </row>
    <row r="17225" spans="15:54" x14ac:dyDescent="0.4">
      <c r="O17225" s="4"/>
      <c r="P17225" s="4"/>
      <c r="V17225" s="4"/>
      <c r="W17225" s="4"/>
      <c r="AG17225" s="9"/>
      <c r="AT17225" s="4"/>
      <c r="AU17225" s="4"/>
      <c r="BA17225" s="4"/>
      <c r="BB17225" s="4"/>
    </row>
    <row r="17226" spans="15:54" x14ac:dyDescent="0.4">
      <c r="O17226" s="4"/>
      <c r="P17226" s="4"/>
      <c r="V17226" s="4"/>
      <c r="W17226" s="4"/>
      <c r="AG17226" s="9"/>
      <c r="AT17226" s="4"/>
      <c r="AU17226" s="4"/>
      <c r="BA17226" s="4"/>
      <c r="BB17226" s="4"/>
    </row>
    <row r="17227" spans="15:54" x14ac:dyDescent="0.4">
      <c r="O17227" s="4"/>
      <c r="P17227" s="4"/>
      <c r="V17227" s="4"/>
      <c r="W17227" s="4"/>
      <c r="AG17227" s="9"/>
      <c r="AT17227" s="4"/>
      <c r="AU17227" s="4"/>
      <c r="BA17227" s="4"/>
      <c r="BB17227" s="4"/>
    </row>
    <row r="17228" spans="15:54" x14ac:dyDescent="0.4">
      <c r="O17228" s="4"/>
      <c r="P17228" s="4"/>
      <c r="V17228" s="4"/>
      <c r="W17228" s="4"/>
      <c r="AG17228" s="9"/>
      <c r="AT17228" s="4"/>
      <c r="AU17228" s="4"/>
      <c r="BA17228" s="4"/>
      <c r="BB17228" s="4"/>
    </row>
    <row r="17229" spans="15:54" x14ac:dyDescent="0.4">
      <c r="O17229" s="4"/>
      <c r="P17229" s="4"/>
      <c r="V17229" s="4"/>
      <c r="W17229" s="4"/>
      <c r="AG17229" s="9"/>
      <c r="AT17229" s="4"/>
      <c r="AU17229" s="4"/>
      <c r="BA17229" s="4"/>
      <c r="BB17229" s="4"/>
    </row>
    <row r="17230" spans="15:54" x14ac:dyDescent="0.4">
      <c r="O17230" s="4"/>
      <c r="P17230" s="4"/>
      <c r="V17230" s="4"/>
      <c r="W17230" s="4"/>
      <c r="AG17230" s="9"/>
      <c r="AT17230" s="4"/>
      <c r="AU17230" s="4"/>
      <c r="BA17230" s="4"/>
      <c r="BB17230" s="4"/>
    </row>
    <row r="17231" spans="15:54" x14ac:dyDescent="0.4">
      <c r="O17231" s="4"/>
      <c r="P17231" s="4"/>
      <c r="V17231" s="4"/>
      <c r="W17231" s="4"/>
      <c r="AG17231" s="9"/>
      <c r="AT17231" s="4"/>
      <c r="AU17231" s="4"/>
      <c r="BA17231" s="4"/>
      <c r="BB17231" s="4"/>
    </row>
    <row r="17232" spans="15:54" x14ac:dyDescent="0.4">
      <c r="O17232" s="4"/>
      <c r="P17232" s="4"/>
      <c r="V17232" s="4"/>
      <c r="W17232" s="4"/>
      <c r="AG17232" s="9"/>
      <c r="AT17232" s="4"/>
      <c r="AU17232" s="4"/>
      <c r="BA17232" s="4"/>
      <c r="BB17232" s="4"/>
    </row>
    <row r="17233" spans="15:54" x14ac:dyDescent="0.4">
      <c r="O17233" s="4"/>
      <c r="P17233" s="4"/>
      <c r="V17233" s="4"/>
      <c r="W17233" s="4"/>
      <c r="AG17233" s="9"/>
      <c r="AT17233" s="4"/>
      <c r="AU17233" s="4"/>
      <c r="BA17233" s="4"/>
      <c r="BB17233" s="4"/>
    </row>
    <row r="17234" spans="15:54" x14ac:dyDescent="0.4">
      <c r="O17234" s="4"/>
      <c r="P17234" s="4"/>
      <c r="V17234" s="4"/>
      <c r="W17234" s="4"/>
      <c r="AG17234" s="9"/>
      <c r="AT17234" s="4"/>
      <c r="AU17234" s="4"/>
      <c r="BA17234" s="4"/>
      <c r="BB17234" s="4"/>
    </row>
    <row r="17235" spans="15:54" x14ac:dyDescent="0.4">
      <c r="O17235" s="4"/>
      <c r="P17235" s="4"/>
      <c r="V17235" s="4"/>
      <c r="W17235" s="4"/>
      <c r="AG17235" s="9"/>
      <c r="AT17235" s="4"/>
      <c r="AU17235" s="4"/>
      <c r="BA17235" s="4"/>
      <c r="BB17235" s="4"/>
    </row>
    <row r="17236" spans="15:54" x14ac:dyDescent="0.4">
      <c r="O17236" s="4"/>
      <c r="P17236" s="4"/>
      <c r="V17236" s="4"/>
      <c r="W17236" s="4"/>
      <c r="AG17236" s="9"/>
      <c r="AT17236" s="4"/>
      <c r="AU17236" s="4"/>
      <c r="BA17236" s="4"/>
      <c r="BB17236" s="4"/>
    </row>
    <row r="17237" spans="15:54" x14ac:dyDescent="0.4">
      <c r="O17237" s="4"/>
      <c r="P17237" s="4"/>
      <c r="V17237" s="4"/>
      <c r="W17237" s="4"/>
      <c r="AG17237" s="9"/>
      <c r="AT17237" s="4"/>
      <c r="AU17237" s="4"/>
      <c r="BA17237" s="4"/>
      <c r="BB17237" s="4"/>
    </row>
    <row r="17238" spans="15:54" x14ac:dyDescent="0.4">
      <c r="O17238" s="4"/>
      <c r="P17238" s="4"/>
      <c r="V17238" s="4"/>
      <c r="W17238" s="4"/>
      <c r="AG17238" s="9"/>
      <c r="AT17238" s="4"/>
      <c r="AU17238" s="4"/>
      <c r="BA17238" s="4"/>
      <c r="BB17238" s="4"/>
    </row>
    <row r="17239" spans="15:54" x14ac:dyDescent="0.4">
      <c r="O17239" s="4"/>
      <c r="P17239" s="4"/>
      <c r="V17239" s="4"/>
      <c r="W17239" s="4"/>
      <c r="AG17239" s="9"/>
      <c r="AT17239" s="4"/>
      <c r="AU17239" s="4"/>
      <c r="BA17239" s="4"/>
      <c r="BB17239" s="4"/>
    </row>
    <row r="17240" spans="15:54" x14ac:dyDescent="0.4">
      <c r="O17240" s="4"/>
      <c r="P17240" s="4"/>
      <c r="V17240" s="4"/>
      <c r="W17240" s="4"/>
      <c r="AG17240" s="9"/>
      <c r="AT17240" s="4"/>
      <c r="AU17240" s="4"/>
      <c r="BA17240" s="4"/>
      <c r="BB17240" s="4"/>
    </row>
    <row r="17241" spans="15:54" x14ac:dyDescent="0.4">
      <c r="O17241" s="4"/>
      <c r="P17241" s="4"/>
      <c r="V17241" s="4"/>
      <c r="W17241" s="4"/>
      <c r="AG17241" s="9"/>
      <c r="AT17241" s="4"/>
      <c r="AU17241" s="4"/>
      <c r="BA17241" s="4"/>
      <c r="BB17241" s="4"/>
    </row>
    <row r="17242" spans="15:54" x14ac:dyDescent="0.4">
      <c r="O17242" s="4"/>
      <c r="P17242" s="4"/>
      <c r="V17242" s="4"/>
      <c r="W17242" s="4"/>
      <c r="AG17242" s="9"/>
      <c r="AT17242" s="4"/>
      <c r="AU17242" s="4"/>
      <c r="BA17242" s="4"/>
      <c r="BB17242" s="4"/>
    </row>
    <row r="17243" spans="15:54" x14ac:dyDescent="0.4">
      <c r="O17243" s="4"/>
      <c r="P17243" s="4"/>
      <c r="V17243" s="4"/>
      <c r="W17243" s="4"/>
      <c r="AG17243" s="9"/>
      <c r="AT17243" s="4"/>
      <c r="AU17243" s="4"/>
      <c r="BA17243" s="4"/>
      <c r="BB17243" s="4"/>
    </row>
    <row r="17244" spans="15:54" x14ac:dyDescent="0.4">
      <c r="O17244" s="4"/>
      <c r="P17244" s="4"/>
      <c r="V17244" s="4"/>
      <c r="W17244" s="4"/>
      <c r="AG17244" s="9"/>
      <c r="AT17244" s="4"/>
      <c r="AU17244" s="4"/>
      <c r="BA17244" s="4"/>
      <c r="BB17244" s="4"/>
    </row>
    <row r="17245" spans="15:54" x14ac:dyDescent="0.4">
      <c r="O17245" s="4"/>
      <c r="P17245" s="4"/>
      <c r="V17245" s="4"/>
      <c r="W17245" s="4"/>
      <c r="AG17245" s="9"/>
      <c r="AT17245" s="4"/>
      <c r="AU17245" s="4"/>
      <c r="BA17245" s="4"/>
      <c r="BB17245" s="4"/>
    </row>
    <row r="17246" spans="15:54" x14ac:dyDescent="0.4">
      <c r="O17246" s="4"/>
      <c r="P17246" s="4"/>
      <c r="V17246" s="4"/>
      <c r="W17246" s="4"/>
      <c r="AG17246" s="9"/>
      <c r="AT17246" s="4"/>
      <c r="AU17246" s="4"/>
      <c r="BA17246" s="4"/>
      <c r="BB17246" s="4"/>
    </row>
    <row r="17247" spans="15:54" x14ac:dyDescent="0.4">
      <c r="O17247" s="4"/>
      <c r="P17247" s="4"/>
      <c r="V17247" s="4"/>
      <c r="W17247" s="4"/>
      <c r="AG17247" s="9"/>
      <c r="AT17247" s="4"/>
      <c r="AU17247" s="4"/>
      <c r="BA17247" s="4"/>
      <c r="BB17247" s="4"/>
    </row>
    <row r="17248" spans="15:54" x14ac:dyDescent="0.4">
      <c r="O17248" s="4"/>
      <c r="P17248" s="4"/>
      <c r="V17248" s="4"/>
      <c r="W17248" s="4"/>
      <c r="AG17248" s="9"/>
      <c r="AT17248" s="4"/>
      <c r="AU17248" s="4"/>
      <c r="BA17248" s="4"/>
      <c r="BB17248" s="4"/>
    </row>
    <row r="17249" spans="15:54" x14ac:dyDescent="0.4">
      <c r="O17249" s="4"/>
      <c r="P17249" s="4"/>
      <c r="V17249" s="4"/>
      <c r="W17249" s="4"/>
      <c r="AG17249" s="9"/>
      <c r="AT17249" s="4"/>
      <c r="AU17249" s="4"/>
      <c r="BA17249" s="4"/>
      <c r="BB17249" s="4"/>
    </row>
    <row r="17250" spans="15:54" x14ac:dyDescent="0.4">
      <c r="O17250" s="4"/>
      <c r="P17250" s="4"/>
      <c r="V17250" s="4"/>
      <c r="W17250" s="4"/>
      <c r="AG17250" s="9"/>
      <c r="AT17250" s="4"/>
      <c r="AU17250" s="4"/>
      <c r="BA17250" s="4"/>
      <c r="BB17250" s="4"/>
    </row>
    <row r="17251" spans="15:54" x14ac:dyDescent="0.4">
      <c r="O17251" s="4"/>
      <c r="P17251" s="4"/>
      <c r="V17251" s="4"/>
      <c r="W17251" s="4"/>
      <c r="AG17251" s="9"/>
      <c r="AT17251" s="4"/>
      <c r="AU17251" s="4"/>
      <c r="BA17251" s="4"/>
      <c r="BB17251" s="4"/>
    </row>
    <row r="17252" spans="15:54" x14ac:dyDescent="0.4">
      <c r="O17252" s="4"/>
      <c r="P17252" s="4"/>
      <c r="V17252" s="4"/>
      <c r="W17252" s="4"/>
      <c r="AG17252" s="9"/>
      <c r="AT17252" s="4"/>
      <c r="AU17252" s="4"/>
      <c r="BA17252" s="4"/>
      <c r="BB17252" s="4"/>
    </row>
    <row r="17253" spans="15:54" x14ac:dyDescent="0.4">
      <c r="O17253" s="4"/>
      <c r="P17253" s="4"/>
      <c r="V17253" s="4"/>
      <c r="W17253" s="4"/>
      <c r="AG17253" s="9"/>
      <c r="AT17253" s="4"/>
      <c r="AU17253" s="4"/>
      <c r="BA17253" s="4"/>
      <c r="BB17253" s="4"/>
    </row>
    <row r="17254" spans="15:54" x14ac:dyDescent="0.4">
      <c r="O17254" s="4"/>
      <c r="P17254" s="4"/>
      <c r="V17254" s="4"/>
      <c r="W17254" s="4"/>
      <c r="AG17254" s="9"/>
      <c r="AT17254" s="4"/>
      <c r="AU17254" s="4"/>
      <c r="BA17254" s="4"/>
      <c r="BB17254" s="4"/>
    </row>
    <row r="17255" spans="15:54" x14ac:dyDescent="0.4">
      <c r="O17255" s="4"/>
      <c r="P17255" s="4"/>
      <c r="V17255" s="4"/>
      <c r="W17255" s="4"/>
      <c r="AG17255" s="9"/>
      <c r="AT17255" s="4"/>
      <c r="AU17255" s="4"/>
      <c r="BA17255" s="4"/>
      <c r="BB17255" s="4"/>
    </row>
    <row r="17256" spans="15:54" x14ac:dyDescent="0.4">
      <c r="O17256" s="4"/>
      <c r="P17256" s="4"/>
      <c r="V17256" s="4"/>
      <c r="W17256" s="4"/>
      <c r="AG17256" s="9"/>
      <c r="AT17256" s="4"/>
      <c r="AU17256" s="4"/>
      <c r="BA17256" s="4"/>
      <c r="BB17256" s="4"/>
    </row>
    <row r="17257" spans="15:54" x14ac:dyDescent="0.4">
      <c r="O17257" s="4"/>
      <c r="P17257" s="4"/>
      <c r="V17257" s="4"/>
      <c r="W17257" s="4"/>
      <c r="AG17257" s="9"/>
      <c r="AT17257" s="4"/>
      <c r="AU17257" s="4"/>
      <c r="BA17257" s="4"/>
      <c r="BB17257" s="4"/>
    </row>
    <row r="17258" spans="15:54" x14ac:dyDescent="0.4">
      <c r="O17258" s="4"/>
      <c r="P17258" s="4"/>
      <c r="V17258" s="4"/>
      <c r="W17258" s="4"/>
      <c r="AG17258" s="9"/>
      <c r="AT17258" s="4"/>
      <c r="AU17258" s="4"/>
      <c r="BA17258" s="4"/>
      <c r="BB17258" s="4"/>
    </row>
    <row r="17259" spans="15:54" x14ac:dyDescent="0.4">
      <c r="O17259" s="4"/>
      <c r="P17259" s="4"/>
      <c r="V17259" s="4"/>
      <c r="W17259" s="4"/>
      <c r="AG17259" s="9"/>
      <c r="AT17259" s="4"/>
      <c r="AU17259" s="4"/>
      <c r="BA17259" s="4"/>
      <c r="BB17259" s="4"/>
    </row>
    <row r="17260" spans="15:54" x14ac:dyDescent="0.4">
      <c r="O17260" s="4"/>
      <c r="P17260" s="4"/>
      <c r="V17260" s="4"/>
      <c r="W17260" s="4"/>
      <c r="AG17260" s="9"/>
      <c r="AT17260" s="4"/>
      <c r="AU17260" s="4"/>
      <c r="BA17260" s="4"/>
      <c r="BB17260" s="4"/>
    </row>
    <row r="17261" spans="15:54" x14ac:dyDescent="0.4">
      <c r="O17261" s="4"/>
      <c r="P17261" s="4"/>
      <c r="V17261" s="4"/>
      <c r="W17261" s="4"/>
      <c r="AG17261" s="9"/>
      <c r="AT17261" s="4"/>
      <c r="AU17261" s="4"/>
      <c r="BA17261" s="4"/>
      <c r="BB17261" s="4"/>
    </row>
    <row r="17262" spans="15:54" x14ac:dyDescent="0.4">
      <c r="O17262" s="4"/>
      <c r="P17262" s="4"/>
      <c r="V17262" s="4"/>
      <c r="W17262" s="4"/>
      <c r="AG17262" s="9"/>
      <c r="AT17262" s="4"/>
      <c r="AU17262" s="4"/>
      <c r="BA17262" s="4"/>
      <c r="BB17262" s="4"/>
    </row>
    <row r="17263" spans="15:54" x14ac:dyDescent="0.4">
      <c r="O17263" s="4"/>
      <c r="P17263" s="4"/>
      <c r="V17263" s="4"/>
      <c r="W17263" s="4"/>
      <c r="AG17263" s="9"/>
      <c r="AT17263" s="4"/>
      <c r="AU17263" s="4"/>
      <c r="BA17263" s="4"/>
      <c r="BB17263" s="4"/>
    </row>
    <row r="17264" spans="15:54" x14ac:dyDescent="0.4">
      <c r="O17264" s="4"/>
      <c r="P17264" s="4"/>
      <c r="V17264" s="4"/>
      <c r="W17264" s="4"/>
      <c r="AG17264" s="9"/>
      <c r="AT17264" s="4"/>
      <c r="AU17264" s="4"/>
      <c r="BA17264" s="4"/>
      <c r="BB17264" s="4"/>
    </row>
    <row r="17265" spans="15:54" x14ac:dyDescent="0.4">
      <c r="O17265" s="4"/>
      <c r="P17265" s="4"/>
      <c r="V17265" s="4"/>
      <c r="W17265" s="4"/>
      <c r="AG17265" s="9"/>
      <c r="AT17265" s="4"/>
      <c r="AU17265" s="4"/>
      <c r="BA17265" s="4"/>
      <c r="BB17265" s="4"/>
    </row>
    <row r="17266" spans="15:54" x14ac:dyDescent="0.4">
      <c r="O17266" s="4"/>
      <c r="P17266" s="4"/>
      <c r="V17266" s="4"/>
      <c r="W17266" s="4"/>
      <c r="AG17266" s="9"/>
      <c r="AT17266" s="4"/>
      <c r="AU17266" s="4"/>
      <c r="BA17266" s="4"/>
      <c r="BB17266" s="4"/>
    </row>
    <row r="17267" spans="15:54" x14ac:dyDescent="0.4">
      <c r="O17267" s="4"/>
      <c r="P17267" s="4"/>
      <c r="V17267" s="4"/>
      <c r="W17267" s="4"/>
      <c r="AG17267" s="9"/>
      <c r="AT17267" s="4"/>
      <c r="AU17267" s="4"/>
      <c r="BA17267" s="4"/>
      <c r="BB17267" s="4"/>
    </row>
    <row r="17268" spans="15:54" x14ac:dyDescent="0.4">
      <c r="O17268" s="4"/>
      <c r="P17268" s="4"/>
      <c r="V17268" s="4"/>
      <c r="W17268" s="4"/>
      <c r="AG17268" s="9"/>
      <c r="AT17268" s="4"/>
      <c r="AU17268" s="4"/>
      <c r="BA17268" s="4"/>
      <c r="BB17268" s="4"/>
    </row>
    <row r="17269" spans="15:54" x14ac:dyDescent="0.4">
      <c r="O17269" s="4"/>
      <c r="P17269" s="4"/>
      <c r="V17269" s="4"/>
      <c r="W17269" s="4"/>
      <c r="AG17269" s="9"/>
      <c r="AT17269" s="4"/>
      <c r="AU17269" s="4"/>
      <c r="BA17269" s="4"/>
      <c r="BB17269" s="4"/>
    </row>
    <row r="17270" spans="15:54" x14ac:dyDescent="0.4">
      <c r="O17270" s="4"/>
      <c r="P17270" s="4"/>
      <c r="V17270" s="4"/>
      <c r="W17270" s="4"/>
      <c r="AG17270" s="9"/>
      <c r="AT17270" s="4"/>
      <c r="AU17270" s="4"/>
      <c r="BA17270" s="4"/>
      <c r="BB17270" s="4"/>
    </row>
    <row r="17271" spans="15:54" x14ac:dyDescent="0.4">
      <c r="O17271" s="4"/>
      <c r="P17271" s="4"/>
      <c r="V17271" s="4"/>
      <c r="W17271" s="4"/>
      <c r="AG17271" s="9"/>
      <c r="AT17271" s="4"/>
      <c r="AU17271" s="4"/>
      <c r="BA17271" s="4"/>
      <c r="BB17271" s="4"/>
    </row>
    <row r="17272" spans="15:54" x14ac:dyDescent="0.4">
      <c r="O17272" s="4"/>
      <c r="P17272" s="4"/>
      <c r="V17272" s="4"/>
      <c r="W17272" s="4"/>
      <c r="AG17272" s="9"/>
      <c r="AT17272" s="4"/>
      <c r="AU17272" s="4"/>
      <c r="BA17272" s="4"/>
      <c r="BB17272" s="4"/>
    </row>
    <row r="17273" spans="15:54" x14ac:dyDescent="0.4">
      <c r="O17273" s="4"/>
      <c r="P17273" s="4"/>
      <c r="V17273" s="4"/>
      <c r="W17273" s="4"/>
      <c r="AG17273" s="9"/>
      <c r="AT17273" s="4"/>
      <c r="AU17273" s="4"/>
      <c r="BA17273" s="4"/>
      <c r="BB17273" s="4"/>
    </row>
    <row r="17274" spans="15:54" x14ac:dyDescent="0.4">
      <c r="O17274" s="4"/>
      <c r="P17274" s="4"/>
      <c r="V17274" s="4"/>
      <c r="W17274" s="4"/>
      <c r="AG17274" s="9"/>
      <c r="AT17274" s="4"/>
      <c r="AU17274" s="4"/>
      <c r="BA17274" s="4"/>
      <c r="BB17274" s="4"/>
    </row>
    <row r="17275" spans="15:54" x14ac:dyDescent="0.4">
      <c r="O17275" s="4"/>
      <c r="P17275" s="4"/>
      <c r="V17275" s="4"/>
      <c r="W17275" s="4"/>
      <c r="AG17275" s="9"/>
      <c r="AT17275" s="4"/>
      <c r="AU17275" s="4"/>
      <c r="BA17275" s="4"/>
      <c r="BB17275" s="4"/>
    </row>
    <row r="17276" spans="15:54" x14ac:dyDescent="0.4">
      <c r="O17276" s="4"/>
      <c r="P17276" s="4"/>
      <c r="V17276" s="4"/>
      <c r="W17276" s="4"/>
      <c r="AG17276" s="9"/>
      <c r="AT17276" s="4"/>
      <c r="AU17276" s="4"/>
      <c r="BA17276" s="4"/>
      <c r="BB17276" s="4"/>
    </row>
    <row r="17277" spans="15:54" x14ac:dyDescent="0.4">
      <c r="O17277" s="4"/>
      <c r="P17277" s="4"/>
      <c r="V17277" s="4"/>
      <c r="W17277" s="4"/>
      <c r="AG17277" s="9"/>
      <c r="AT17277" s="4"/>
      <c r="AU17277" s="4"/>
      <c r="BA17277" s="4"/>
      <c r="BB17277" s="4"/>
    </row>
    <row r="17278" spans="15:54" x14ac:dyDescent="0.4">
      <c r="O17278" s="4"/>
      <c r="P17278" s="4"/>
      <c r="V17278" s="4"/>
      <c r="W17278" s="4"/>
      <c r="AG17278" s="9"/>
      <c r="AT17278" s="4"/>
      <c r="AU17278" s="4"/>
      <c r="BA17278" s="4"/>
      <c r="BB17278" s="4"/>
    </row>
    <row r="17279" spans="15:54" x14ac:dyDescent="0.4">
      <c r="O17279" s="4"/>
      <c r="P17279" s="4"/>
      <c r="V17279" s="4"/>
      <c r="W17279" s="4"/>
      <c r="AT17279" s="4"/>
      <c r="AU17279" s="4"/>
      <c r="BA17279" s="4"/>
      <c r="BB17279" s="4"/>
    </row>
    <row r="17280" spans="15:54" x14ac:dyDescent="0.4">
      <c r="O17280" s="4"/>
      <c r="P17280" s="4"/>
      <c r="V17280" s="4"/>
      <c r="W17280" s="4"/>
      <c r="AG17280" s="9"/>
      <c r="AT17280" s="4"/>
      <c r="AU17280" s="4"/>
      <c r="BA17280" s="4"/>
      <c r="BB17280" s="4"/>
    </row>
    <row r="17281" spans="15:54" x14ac:dyDescent="0.4">
      <c r="O17281" s="4"/>
      <c r="P17281" s="4"/>
      <c r="V17281" s="4"/>
      <c r="W17281" s="4"/>
      <c r="AG17281" s="9"/>
      <c r="AT17281" s="4"/>
      <c r="AU17281" s="4"/>
      <c r="BA17281" s="4"/>
      <c r="BB17281" s="4"/>
    </row>
    <row r="17282" spans="15:54" x14ac:dyDescent="0.4">
      <c r="O17282" s="4"/>
      <c r="P17282" s="4"/>
      <c r="V17282" s="4"/>
      <c r="W17282" s="4"/>
      <c r="AG17282" s="9"/>
      <c r="AT17282" s="4"/>
      <c r="AU17282" s="4"/>
      <c r="BA17282" s="4"/>
      <c r="BB17282" s="4"/>
    </row>
    <row r="17283" spans="15:54" x14ac:dyDescent="0.4">
      <c r="O17283" s="4"/>
      <c r="P17283" s="4"/>
      <c r="V17283" s="4"/>
      <c r="W17283" s="4"/>
      <c r="AG17283" s="9"/>
      <c r="AT17283" s="4"/>
      <c r="AU17283" s="4"/>
      <c r="BA17283" s="4"/>
      <c r="BB17283" s="4"/>
    </row>
    <row r="17284" spans="15:54" x14ac:dyDescent="0.4">
      <c r="O17284" s="4"/>
      <c r="P17284" s="4"/>
      <c r="V17284" s="4"/>
      <c r="W17284" s="4"/>
      <c r="AG17284" s="9"/>
      <c r="AT17284" s="4"/>
      <c r="AU17284" s="4"/>
      <c r="BA17284" s="4"/>
      <c r="BB17284" s="4"/>
    </row>
    <row r="17285" spans="15:54" x14ac:dyDescent="0.4">
      <c r="O17285" s="4"/>
      <c r="P17285" s="4"/>
      <c r="V17285" s="4"/>
      <c r="W17285" s="4"/>
      <c r="AG17285" s="9"/>
      <c r="AT17285" s="4"/>
      <c r="AU17285" s="4"/>
      <c r="BA17285" s="4"/>
      <c r="BB17285" s="4"/>
    </row>
    <row r="17286" spans="15:54" x14ac:dyDescent="0.4">
      <c r="O17286" s="4"/>
      <c r="P17286" s="4"/>
      <c r="V17286" s="4"/>
      <c r="W17286" s="4"/>
      <c r="AG17286" s="9"/>
      <c r="AT17286" s="4"/>
      <c r="AU17286" s="4"/>
      <c r="BA17286" s="4"/>
      <c r="BB17286" s="4"/>
    </row>
    <row r="17287" spans="15:54" x14ac:dyDescent="0.4">
      <c r="O17287" s="4"/>
      <c r="P17287" s="4"/>
      <c r="V17287" s="4"/>
      <c r="W17287" s="4"/>
      <c r="AG17287" s="9"/>
      <c r="AT17287" s="4"/>
      <c r="AU17287" s="4"/>
      <c r="BA17287" s="4"/>
      <c r="BB17287" s="4"/>
    </row>
    <row r="17288" spans="15:54" x14ac:dyDescent="0.4">
      <c r="O17288" s="4"/>
      <c r="P17288" s="4"/>
      <c r="V17288" s="4"/>
      <c r="W17288" s="4"/>
      <c r="AG17288" s="9"/>
      <c r="AT17288" s="4"/>
      <c r="AU17288" s="4"/>
      <c r="BA17288" s="4"/>
      <c r="BB17288" s="4"/>
    </row>
    <row r="17289" spans="15:54" x14ac:dyDescent="0.4">
      <c r="O17289" s="4"/>
      <c r="P17289" s="4"/>
      <c r="V17289" s="4"/>
      <c r="W17289" s="4"/>
      <c r="AG17289" s="9"/>
      <c r="AT17289" s="4"/>
      <c r="AU17289" s="4"/>
      <c r="BA17289" s="4"/>
      <c r="BB17289" s="4"/>
    </row>
    <row r="17290" spans="15:54" x14ac:dyDescent="0.4">
      <c r="O17290" s="4"/>
      <c r="P17290" s="4"/>
      <c r="V17290" s="4"/>
      <c r="W17290" s="4"/>
      <c r="AG17290" s="9"/>
      <c r="AT17290" s="4"/>
      <c r="AU17290" s="4"/>
      <c r="BA17290" s="4"/>
      <c r="BB17290" s="4"/>
    </row>
    <row r="17291" spans="15:54" x14ac:dyDescent="0.4">
      <c r="O17291" s="4"/>
      <c r="P17291" s="4"/>
      <c r="V17291" s="4"/>
      <c r="W17291" s="4"/>
      <c r="AG17291" s="9"/>
      <c r="AT17291" s="4"/>
      <c r="AU17291" s="4"/>
      <c r="BA17291" s="4"/>
      <c r="BB17291" s="4"/>
    </row>
    <row r="17292" spans="15:54" x14ac:dyDescent="0.4">
      <c r="O17292" s="4"/>
      <c r="P17292" s="4"/>
      <c r="V17292" s="4"/>
      <c r="W17292" s="4"/>
      <c r="AG17292" s="9"/>
      <c r="AT17292" s="4"/>
      <c r="AU17292" s="4"/>
      <c r="BA17292" s="4"/>
      <c r="BB17292" s="4"/>
    </row>
    <row r="17293" spans="15:54" x14ac:dyDescent="0.4">
      <c r="O17293" s="4"/>
      <c r="P17293" s="4"/>
      <c r="V17293" s="4"/>
      <c r="W17293" s="4"/>
      <c r="AG17293" s="9"/>
      <c r="AT17293" s="4"/>
      <c r="AU17293" s="4"/>
      <c r="BA17293" s="4"/>
      <c r="BB17293" s="4"/>
    </row>
    <row r="17294" spans="15:54" x14ac:dyDescent="0.4">
      <c r="O17294" s="4"/>
      <c r="P17294" s="4"/>
      <c r="V17294" s="4"/>
      <c r="W17294" s="4"/>
      <c r="AG17294" s="9"/>
      <c r="AT17294" s="4"/>
      <c r="AU17294" s="4"/>
      <c r="BA17294" s="4"/>
      <c r="BB17294" s="4"/>
    </row>
    <row r="17295" spans="15:54" x14ac:dyDescent="0.4">
      <c r="O17295" s="4"/>
      <c r="P17295" s="4"/>
      <c r="V17295" s="4"/>
      <c r="W17295" s="4"/>
      <c r="AG17295" s="9"/>
      <c r="AT17295" s="4"/>
      <c r="AU17295" s="4"/>
      <c r="BA17295" s="4"/>
      <c r="BB17295" s="4"/>
    </row>
    <row r="17296" spans="15:54" x14ac:dyDescent="0.4">
      <c r="O17296" s="4"/>
      <c r="P17296" s="4"/>
      <c r="V17296" s="4"/>
      <c r="W17296" s="4"/>
      <c r="AG17296" s="9"/>
      <c r="AT17296" s="4"/>
      <c r="AU17296" s="4"/>
      <c r="BA17296" s="4"/>
      <c r="BB17296" s="4"/>
    </row>
    <row r="17297" spans="15:54" x14ac:dyDescent="0.4">
      <c r="O17297" s="4"/>
      <c r="P17297" s="4"/>
      <c r="V17297" s="4"/>
      <c r="W17297" s="4"/>
      <c r="AG17297" s="9"/>
      <c r="AT17297" s="4"/>
      <c r="AU17297" s="4"/>
      <c r="BA17297" s="4"/>
      <c r="BB17297" s="4"/>
    </row>
    <row r="17298" spans="15:54" x14ac:dyDescent="0.4">
      <c r="O17298" s="4"/>
      <c r="P17298" s="4"/>
      <c r="V17298" s="4"/>
      <c r="W17298" s="4"/>
      <c r="AG17298" s="9"/>
      <c r="AT17298" s="4"/>
      <c r="AU17298" s="4"/>
      <c r="BA17298" s="4"/>
      <c r="BB17298" s="4"/>
    </row>
    <row r="17299" spans="15:54" x14ac:dyDescent="0.4">
      <c r="O17299" s="4"/>
      <c r="P17299" s="4"/>
      <c r="V17299" s="4"/>
      <c r="W17299" s="4"/>
      <c r="AT17299" s="4"/>
      <c r="AU17299" s="4"/>
      <c r="BA17299" s="4"/>
      <c r="BB17299" s="4"/>
    </row>
    <row r="17300" spans="15:54" x14ac:dyDescent="0.4">
      <c r="O17300" s="4"/>
      <c r="P17300" s="4"/>
      <c r="V17300" s="4"/>
      <c r="W17300" s="4"/>
      <c r="AG17300" s="9"/>
      <c r="AT17300" s="4"/>
      <c r="AU17300" s="4"/>
      <c r="BA17300" s="4"/>
      <c r="BB17300" s="4"/>
    </row>
    <row r="17301" spans="15:54" x14ac:dyDescent="0.4">
      <c r="O17301" s="4"/>
      <c r="P17301" s="4"/>
      <c r="V17301" s="4"/>
      <c r="W17301" s="4"/>
      <c r="AG17301" s="9"/>
      <c r="AT17301" s="4"/>
      <c r="AU17301" s="4"/>
      <c r="BA17301" s="4"/>
      <c r="BB17301" s="4"/>
    </row>
    <row r="17302" spans="15:54" x14ac:dyDescent="0.4">
      <c r="O17302" s="4"/>
      <c r="P17302" s="4"/>
      <c r="V17302" s="4"/>
      <c r="W17302" s="4"/>
      <c r="AG17302" s="9"/>
      <c r="AT17302" s="4"/>
      <c r="AU17302" s="4"/>
      <c r="BA17302" s="4"/>
      <c r="BB17302" s="4"/>
    </row>
    <row r="17303" spans="15:54" x14ac:dyDescent="0.4">
      <c r="O17303" s="4"/>
      <c r="P17303" s="4"/>
      <c r="V17303" s="4"/>
      <c r="W17303" s="4"/>
      <c r="AG17303" s="9"/>
      <c r="AT17303" s="4"/>
      <c r="AU17303" s="4"/>
      <c r="BA17303" s="4"/>
      <c r="BB17303" s="4"/>
    </row>
    <row r="17304" spans="15:54" x14ac:dyDescent="0.4">
      <c r="O17304" s="4"/>
      <c r="P17304" s="4"/>
      <c r="V17304" s="4"/>
      <c r="W17304" s="4"/>
      <c r="AG17304" s="9"/>
      <c r="AT17304" s="4"/>
      <c r="AU17304" s="4"/>
      <c r="BA17304" s="4"/>
      <c r="BB17304" s="4"/>
    </row>
    <row r="17305" spans="15:54" x14ac:dyDescent="0.4">
      <c r="O17305" s="4"/>
      <c r="P17305" s="4"/>
      <c r="V17305" s="4"/>
      <c r="W17305" s="4"/>
      <c r="AG17305" s="9"/>
      <c r="AT17305" s="4"/>
      <c r="AU17305" s="4"/>
      <c r="BA17305" s="4"/>
      <c r="BB17305" s="4"/>
    </row>
    <row r="17306" spans="15:54" x14ac:dyDescent="0.4">
      <c r="O17306" s="4"/>
      <c r="P17306" s="4"/>
      <c r="V17306" s="4"/>
      <c r="W17306" s="4"/>
      <c r="AG17306" s="9"/>
      <c r="AT17306" s="4"/>
      <c r="AU17306" s="4"/>
      <c r="BA17306" s="4"/>
      <c r="BB17306" s="4"/>
    </row>
    <row r="17307" spans="15:54" x14ac:dyDescent="0.4">
      <c r="O17307" s="4"/>
      <c r="P17307" s="4"/>
      <c r="V17307" s="4"/>
      <c r="W17307" s="4"/>
      <c r="AG17307" s="9"/>
      <c r="AT17307" s="4"/>
      <c r="AU17307" s="4"/>
      <c r="BA17307" s="4"/>
      <c r="BB17307" s="4"/>
    </row>
    <row r="17308" spans="15:54" x14ac:dyDescent="0.4">
      <c r="O17308" s="4"/>
      <c r="P17308" s="4"/>
      <c r="V17308" s="4"/>
      <c r="W17308" s="4"/>
      <c r="AG17308" s="9"/>
      <c r="AT17308" s="4"/>
      <c r="AU17308" s="4"/>
      <c r="BA17308" s="4"/>
      <c r="BB17308" s="4"/>
    </row>
    <row r="17309" spans="15:54" x14ac:dyDescent="0.4">
      <c r="O17309" s="4"/>
      <c r="P17309" s="4"/>
      <c r="V17309" s="4"/>
      <c r="W17309" s="4"/>
      <c r="AG17309" s="9"/>
      <c r="AT17309" s="4"/>
      <c r="AU17309" s="4"/>
      <c r="BA17309" s="4"/>
      <c r="BB17309" s="4"/>
    </row>
    <row r="17310" spans="15:54" x14ac:dyDescent="0.4">
      <c r="O17310" s="4"/>
      <c r="P17310" s="4"/>
      <c r="V17310" s="4"/>
      <c r="W17310" s="4"/>
      <c r="AG17310" s="9"/>
      <c r="AT17310" s="4"/>
      <c r="AU17310" s="4"/>
      <c r="BA17310" s="4"/>
      <c r="BB17310" s="4"/>
    </row>
    <row r="17311" spans="15:54" x14ac:dyDescent="0.4">
      <c r="O17311" s="4"/>
      <c r="P17311" s="4"/>
      <c r="V17311" s="4"/>
      <c r="W17311" s="4"/>
      <c r="AG17311" s="9"/>
      <c r="AT17311" s="4"/>
      <c r="AU17311" s="4"/>
      <c r="BA17311" s="4"/>
      <c r="BB17311" s="4"/>
    </row>
    <row r="17312" spans="15:54" x14ac:dyDescent="0.4">
      <c r="O17312" s="4"/>
      <c r="P17312" s="4"/>
      <c r="V17312" s="4"/>
      <c r="W17312" s="4"/>
      <c r="AG17312" s="9"/>
      <c r="AT17312" s="4"/>
      <c r="AU17312" s="4"/>
      <c r="BA17312" s="4"/>
      <c r="BB17312" s="4"/>
    </row>
    <row r="17313" spans="15:54" x14ac:dyDescent="0.4">
      <c r="O17313" s="4"/>
      <c r="P17313" s="4"/>
      <c r="V17313" s="4"/>
      <c r="W17313" s="4"/>
      <c r="AG17313" s="9"/>
      <c r="AT17313" s="4"/>
      <c r="AU17313" s="4"/>
      <c r="BA17313" s="4"/>
      <c r="BB17313" s="4"/>
    </row>
    <row r="17314" spans="15:54" x14ac:dyDescent="0.4">
      <c r="O17314" s="4"/>
      <c r="P17314" s="4"/>
      <c r="V17314" s="4"/>
      <c r="W17314" s="4"/>
      <c r="AG17314" s="9"/>
      <c r="AT17314" s="4"/>
      <c r="AU17314" s="4"/>
      <c r="BA17314" s="4"/>
      <c r="BB17314" s="4"/>
    </row>
    <row r="17315" spans="15:54" x14ac:dyDescent="0.4">
      <c r="O17315" s="4"/>
      <c r="P17315" s="4"/>
      <c r="V17315" s="4"/>
      <c r="W17315" s="4"/>
      <c r="AG17315" s="9"/>
      <c r="AT17315" s="4"/>
      <c r="AU17315" s="4"/>
      <c r="BA17315" s="4"/>
      <c r="BB17315" s="4"/>
    </row>
    <row r="17316" spans="15:54" x14ac:dyDescent="0.4">
      <c r="O17316" s="4"/>
      <c r="P17316" s="4"/>
      <c r="V17316" s="4"/>
      <c r="W17316" s="4"/>
      <c r="AG17316" s="9"/>
      <c r="AT17316" s="4"/>
      <c r="AU17316" s="4"/>
      <c r="BA17316" s="4"/>
      <c r="BB17316" s="4"/>
    </row>
    <row r="17317" spans="15:54" x14ac:dyDescent="0.4">
      <c r="O17317" s="4"/>
      <c r="P17317" s="4"/>
      <c r="V17317" s="4"/>
      <c r="W17317" s="4"/>
      <c r="AG17317" s="9"/>
      <c r="AT17317" s="4"/>
      <c r="AU17317" s="4"/>
      <c r="BA17317" s="4"/>
      <c r="BB17317" s="4"/>
    </row>
    <row r="17318" spans="15:54" x14ac:dyDescent="0.4">
      <c r="O17318" s="4"/>
      <c r="P17318" s="4"/>
      <c r="V17318" s="4"/>
      <c r="W17318" s="4"/>
      <c r="AG17318" s="9"/>
      <c r="AT17318" s="4"/>
      <c r="AU17318" s="4"/>
      <c r="BA17318" s="4"/>
      <c r="BB17318" s="4"/>
    </row>
    <row r="17319" spans="15:54" x14ac:dyDescent="0.4">
      <c r="O17319" s="4"/>
      <c r="P17319" s="4"/>
      <c r="V17319" s="4"/>
      <c r="W17319" s="4"/>
      <c r="AG17319" s="9"/>
      <c r="AT17319" s="4"/>
      <c r="AU17319" s="4"/>
      <c r="BA17319" s="4"/>
      <c r="BB17319" s="4"/>
    </row>
    <row r="17320" spans="15:54" x14ac:dyDescent="0.4">
      <c r="O17320" s="4"/>
      <c r="P17320" s="4"/>
      <c r="V17320" s="4"/>
      <c r="W17320" s="4"/>
      <c r="AG17320" s="9"/>
      <c r="AT17320" s="4"/>
      <c r="AU17320" s="4"/>
      <c r="BA17320" s="4"/>
      <c r="BB17320" s="4"/>
    </row>
    <row r="17321" spans="15:54" x14ac:dyDescent="0.4">
      <c r="O17321" s="4"/>
      <c r="P17321" s="4"/>
      <c r="V17321" s="4"/>
      <c r="W17321" s="4"/>
      <c r="AG17321" s="9"/>
      <c r="AT17321" s="4"/>
      <c r="AU17321" s="4"/>
      <c r="BA17321" s="4"/>
      <c r="BB17321" s="4"/>
    </row>
    <row r="17322" spans="15:54" x14ac:dyDescent="0.4">
      <c r="O17322" s="4"/>
      <c r="P17322" s="4"/>
      <c r="V17322" s="4"/>
      <c r="W17322" s="4"/>
      <c r="AG17322" s="9"/>
      <c r="AT17322" s="4"/>
      <c r="AU17322" s="4"/>
      <c r="BA17322" s="4"/>
      <c r="BB17322" s="4"/>
    </row>
    <row r="17323" spans="15:54" x14ac:dyDescent="0.4">
      <c r="O17323" s="4"/>
      <c r="P17323" s="4"/>
      <c r="V17323" s="4"/>
      <c r="W17323" s="4"/>
      <c r="AG17323" s="9"/>
      <c r="AT17323" s="4"/>
      <c r="AU17323" s="4"/>
      <c r="BA17323" s="4"/>
      <c r="BB17323" s="4"/>
    </row>
    <row r="17324" spans="15:54" x14ac:dyDescent="0.4">
      <c r="O17324" s="4"/>
      <c r="P17324" s="4"/>
      <c r="V17324" s="4"/>
      <c r="W17324" s="4"/>
      <c r="AG17324" s="9"/>
      <c r="AT17324" s="4"/>
      <c r="AU17324" s="4"/>
      <c r="BA17324" s="4"/>
      <c r="BB17324" s="4"/>
    </row>
    <row r="17325" spans="15:54" x14ac:dyDescent="0.4">
      <c r="O17325" s="4"/>
      <c r="P17325" s="4"/>
      <c r="V17325" s="4"/>
      <c r="W17325" s="4"/>
      <c r="AG17325" s="9"/>
      <c r="AT17325" s="4"/>
      <c r="AU17325" s="4"/>
      <c r="BA17325" s="4"/>
      <c r="BB17325" s="4"/>
    </row>
    <row r="17326" spans="15:54" x14ac:dyDescent="0.4">
      <c r="O17326" s="4"/>
      <c r="P17326" s="4"/>
      <c r="V17326" s="4"/>
      <c r="W17326" s="4"/>
      <c r="AG17326" s="9"/>
      <c r="AT17326" s="4"/>
      <c r="AU17326" s="4"/>
      <c r="BA17326" s="4"/>
      <c r="BB17326" s="4"/>
    </row>
    <row r="17327" spans="15:54" x14ac:dyDescent="0.4">
      <c r="O17327" s="4"/>
      <c r="P17327" s="4"/>
      <c r="V17327" s="4"/>
      <c r="W17327" s="4"/>
      <c r="AG17327" s="9"/>
      <c r="AT17327" s="4"/>
      <c r="AU17327" s="4"/>
      <c r="BA17327" s="4"/>
      <c r="BB17327" s="4"/>
    </row>
    <row r="17328" spans="15:54" x14ac:dyDescent="0.4">
      <c r="O17328" s="4"/>
      <c r="P17328" s="4"/>
      <c r="V17328" s="4"/>
      <c r="W17328" s="4"/>
      <c r="AG17328" s="9"/>
      <c r="AT17328" s="4"/>
      <c r="AU17328" s="4"/>
      <c r="BA17328" s="4"/>
      <c r="BB17328" s="4"/>
    </row>
    <row r="17329" spans="15:54" x14ac:dyDescent="0.4">
      <c r="O17329" s="4"/>
      <c r="P17329" s="4"/>
      <c r="V17329" s="4"/>
      <c r="W17329" s="4"/>
      <c r="AG17329" s="9"/>
      <c r="AT17329" s="4"/>
      <c r="AU17329" s="4"/>
      <c r="BA17329" s="4"/>
      <c r="BB17329" s="4"/>
    </row>
    <row r="17330" spans="15:54" x14ac:dyDescent="0.4">
      <c r="O17330" s="4"/>
      <c r="P17330" s="4"/>
      <c r="V17330" s="4"/>
      <c r="W17330" s="4"/>
      <c r="AG17330" s="9"/>
      <c r="AT17330" s="4"/>
      <c r="AU17330" s="4"/>
      <c r="BA17330" s="4"/>
      <c r="BB17330" s="4"/>
    </row>
    <row r="17331" spans="15:54" x14ac:dyDescent="0.4">
      <c r="O17331" s="4"/>
      <c r="P17331" s="4"/>
      <c r="V17331" s="4"/>
      <c r="W17331" s="4"/>
      <c r="AG17331" s="9"/>
      <c r="AT17331" s="4"/>
      <c r="AU17331" s="4"/>
      <c r="BA17331" s="4"/>
      <c r="BB17331" s="4"/>
    </row>
    <row r="17332" spans="15:54" x14ac:dyDescent="0.4">
      <c r="O17332" s="4"/>
      <c r="P17332" s="4"/>
      <c r="V17332" s="4"/>
      <c r="W17332" s="4"/>
      <c r="AG17332" s="9"/>
      <c r="AT17332" s="4"/>
      <c r="AU17332" s="4"/>
      <c r="BA17332" s="4"/>
      <c r="BB17332" s="4"/>
    </row>
    <row r="17333" spans="15:54" x14ac:dyDescent="0.4">
      <c r="O17333" s="4"/>
      <c r="P17333" s="4"/>
      <c r="V17333" s="4"/>
      <c r="W17333" s="4"/>
      <c r="AG17333" s="9"/>
      <c r="AT17333" s="4"/>
      <c r="AU17333" s="4"/>
      <c r="BA17333" s="4"/>
      <c r="BB17333" s="4"/>
    </row>
    <row r="17334" spans="15:54" x14ac:dyDescent="0.4">
      <c r="O17334" s="4"/>
      <c r="P17334" s="4"/>
      <c r="V17334" s="4"/>
      <c r="W17334" s="4"/>
      <c r="AG17334" s="9"/>
      <c r="AT17334" s="4"/>
      <c r="AU17334" s="4"/>
      <c r="BA17334" s="4"/>
      <c r="BB17334" s="4"/>
    </row>
    <row r="17335" spans="15:54" x14ac:dyDescent="0.4">
      <c r="O17335" s="4"/>
      <c r="P17335" s="4"/>
      <c r="V17335" s="4"/>
      <c r="W17335" s="4"/>
      <c r="AG17335" s="9"/>
      <c r="AT17335" s="4"/>
      <c r="AU17335" s="4"/>
      <c r="BA17335" s="4"/>
      <c r="BB17335" s="4"/>
    </row>
    <row r="17336" spans="15:54" x14ac:dyDescent="0.4">
      <c r="O17336" s="4"/>
      <c r="P17336" s="4"/>
      <c r="V17336" s="4"/>
      <c r="W17336" s="4"/>
      <c r="AG17336" s="9"/>
      <c r="AT17336" s="4"/>
      <c r="AU17336" s="4"/>
      <c r="BA17336" s="4"/>
      <c r="BB17336" s="4"/>
    </row>
    <row r="17337" spans="15:54" x14ac:dyDescent="0.4">
      <c r="O17337" s="4"/>
      <c r="P17337" s="4"/>
      <c r="V17337" s="4"/>
      <c r="W17337" s="4"/>
      <c r="AG17337" s="9"/>
      <c r="AT17337" s="4"/>
      <c r="AU17337" s="4"/>
      <c r="BA17337" s="4"/>
      <c r="BB17337" s="4"/>
    </row>
    <row r="17338" spans="15:54" x14ac:dyDescent="0.4">
      <c r="O17338" s="4"/>
      <c r="P17338" s="4"/>
      <c r="V17338" s="4"/>
      <c r="W17338" s="4"/>
      <c r="AG17338" s="9"/>
      <c r="AT17338" s="4"/>
      <c r="AU17338" s="4"/>
      <c r="BA17338" s="4"/>
      <c r="BB17338" s="4"/>
    </row>
    <row r="17339" spans="15:54" x14ac:dyDescent="0.4">
      <c r="O17339" s="4"/>
      <c r="P17339" s="4"/>
      <c r="V17339" s="4"/>
      <c r="W17339" s="4"/>
      <c r="AG17339" s="9"/>
      <c r="AT17339" s="4"/>
      <c r="AU17339" s="4"/>
      <c r="BA17339" s="4"/>
      <c r="BB17339" s="4"/>
    </row>
    <row r="17340" spans="15:54" x14ac:dyDescent="0.4">
      <c r="O17340" s="4"/>
      <c r="P17340" s="4"/>
      <c r="V17340" s="4"/>
      <c r="W17340" s="4"/>
      <c r="AG17340" s="9"/>
      <c r="AT17340" s="4"/>
      <c r="AU17340" s="4"/>
      <c r="BA17340" s="4"/>
      <c r="BB17340" s="4"/>
    </row>
    <row r="17341" spans="15:54" x14ac:dyDescent="0.4">
      <c r="O17341" s="4"/>
      <c r="P17341" s="4"/>
      <c r="V17341" s="4"/>
      <c r="W17341" s="4"/>
      <c r="AG17341" s="9"/>
      <c r="AT17341" s="4"/>
      <c r="AU17341" s="4"/>
      <c r="BA17341" s="4"/>
      <c r="BB17341" s="4"/>
    </row>
    <row r="17342" spans="15:54" x14ac:dyDescent="0.4">
      <c r="O17342" s="4"/>
      <c r="P17342" s="4"/>
      <c r="V17342" s="4"/>
      <c r="W17342" s="4"/>
      <c r="AG17342" s="9"/>
      <c r="AT17342" s="4"/>
      <c r="AU17342" s="4"/>
      <c r="BA17342" s="4"/>
      <c r="BB17342" s="4"/>
    </row>
    <row r="17343" spans="15:54" x14ac:dyDescent="0.4">
      <c r="O17343" s="4"/>
      <c r="P17343" s="4"/>
      <c r="V17343" s="4"/>
      <c r="W17343" s="4"/>
      <c r="AG17343" s="9"/>
      <c r="AT17343" s="4"/>
      <c r="AU17343" s="4"/>
      <c r="BA17343" s="4"/>
      <c r="BB17343" s="4"/>
    </row>
    <row r="17344" spans="15:54" x14ac:dyDescent="0.4">
      <c r="O17344" s="4"/>
      <c r="P17344" s="4"/>
      <c r="V17344" s="4"/>
      <c r="W17344" s="4"/>
      <c r="AG17344" s="9"/>
      <c r="AT17344" s="4"/>
      <c r="AU17344" s="4"/>
      <c r="BA17344" s="4"/>
      <c r="BB17344" s="4"/>
    </row>
    <row r="17345" spans="15:54" x14ac:dyDescent="0.4">
      <c r="O17345" s="4"/>
      <c r="P17345" s="4"/>
      <c r="V17345" s="4"/>
      <c r="W17345" s="4"/>
      <c r="AG17345" s="9"/>
      <c r="AT17345" s="4"/>
      <c r="AU17345" s="4"/>
      <c r="BA17345" s="4"/>
      <c r="BB17345" s="4"/>
    </row>
    <row r="17346" spans="15:54" x14ac:dyDescent="0.4">
      <c r="O17346" s="4"/>
      <c r="P17346" s="4"/>
      <c r="V17346" s="4"/>
      <c r="W17346" s="4"/>
      <c r="AG17346" s="9"/>
      <c r="AT17346" s="4"/>
      <c r="AU17346" s="4"/>
      <c r="BA17346" s="4"/>
      <c r="BB17346" s="4"/>
    </row>
    <row r="17347" spans="15:54" x14ac:dyDescent="0.4">
      <c r="O17347" s="4"/>
      <c r="P17347" s="4"/>
      <c r="V17347" s="4"/>
      <c r="W17347" s="4"/>
      <c r="AG17347" s="9"/>
      <c r="AT17347" s="4"/>
      <c r="AU17347" s="4"/>
      <c r="BA17347" s="4"/>
      <c r="BB17347" s="4"/>
    </row>
    <row r="17348" spans="15:54" x14ac:dyDescent="0.4">
      <c r="O17348" s="4"/>
      <c r="P17348" s="4"/>
      <c r="V17348" s="4"/>
      <c r="W17348" s="4"/>
      <c r="AG17348" s="9"/>
      <c r="AT17348" s="4"/>
      <c r="AU17348" s="4"/>
      <c r="BA17348" s="4"/>
      <c r="BB17348" s="4"/>
    </row>
    <row r="17349" spans="15:54" x14ac:dyDescent="0.4">
      <c r="O17349" s="4"/>
      <c r="P17349" s="4"/>
      <c r="V17349" s="4"/>
      <c r="W17349" s="4"/>
      <c r="AG17349" s="9"/>
      <c r="AT17349" s="4"/>
      <c r="AU17349" s="4"/>
      <c r="BA17349" s="4"/>
      <c r="BB17349" s="4"/>
    </row>
    <row r="17350" spans="15:54" x14ac:dyDescent="0.4">
      <c r="O17350" s="4"/>
      <c r="P17350" s="4"/>
      <c r="V17350" s="4"/>
      <c r="W17350" s="4"/>
      <c r="AG17350" s="9"/>
      <c r="AT17350" s="4"/>
      <c r="AU17350" s="4"/>
      <c r="BA17350" s="4"/>
      <c r="BB17350" s="4"/>
    </row>
    <row r="17351" spans="15:54" x14ac:dyDescent="0.4">
      <c r="O17351" s="4"/>
      <c r="P17351" s="4"/>
      <c r="V17351" s="4"/>
      <c r="W17351" s="4"/>
      <c r="AG17351" s="9"/>
      <c r="AT17351" s="4"/>
      <c r="AU17351" s="4"/>
      <c r="BA17351" s="4"/>
      <c r="BB17351" s="4"/>
    </row>
    <row r="17352" spans="15:54" x14ac:dyDescent="0.4">
      <c r="O17352" s="4"/>
      <c r="P17352" s="4"/>
      <c r="V17352" s="4"/>
      <c r="W17352" s="4"/>
      <c r="AG17352" s="9"/>
      <c r="AT17352" s="4"/>
      <c r="AU17352" s="4"/>
      <c r="BA17352" s="4"/>
      <c r="BB17352" s="4"/>
    </row>
    <row r="17353" spans="15:54" x14ac:dyDescent="0.4">
      <c r="O17353" s="4"/>
      <c r="P17353" s="4"/>
      <c r="V17353" s="4"/>
      <c r="W17353" s="4"/>
      <c r="AG17353" s="9"/>
      <c r="AT17353" s="4"/>
      <c r="AU17353" s="4"/>
      <c r="BA17353" s="4"/>
      <c r="BB17353" s="4"/>
    </row>
    <row r="17354" spans="15:54" x14ac:dyDescent="0.4">
      <c r="O17354" s="4"/>
      <c r="P17354" s="4"/>
      <c r="V17354" s="4"/>
      <c r="W17354" s="4"/>
      <c r="AG17354" s="9"/>
      <c r="AT17354" s="4"/>
      <c r="AU17354" s="4"/>
      <c r="BA17354" s="4"/>
      <c r="BB17354" s="4"/>
    </row>
    <row r="17355" spans="15:54" x14ac:dyDescent="0.4">
      <c r="O17355" s="4"/>
      <c r="P17355" s="4"/>
      <c r="V17355" s="4"/>
      <c r="W17355" s="4"/>
      <c r="AG17355" s="9"/>
      <c r="AT17355" s="4"/>
      <c r="AU17355" s="4"/>
      <c r="BA17355" s="4"/>
      <c r="BB17355" s="4"/>
    </row>
    <row r="17356" spans="15:54" x14ac:dyDescent="0.4">
      <c r="O17356" s="4"/>
      <c r="P17356" s="4"/>
      <c r="V17356" s="4"/>
      <c r="W17356" s="4"/>
      <c r="AG17356" s="9"/>
      <c r="AT17356" s="4"/>
      <c r="AU17356" s="4"/>
      <c r="BA17356" s="4"/>
      <c r="BB17356" s="4"/>
    </row>
    <row r="17357" spans="15:54" x14ac:dyDescent="0.4">
      <c r="O17357" s="4"/>
      <c r="P17357" s="4"/>
      <c r="V17357" s="4"/>
      <c r="W17357" s="4"/>
      <c r="AG17357" s="9"/>
      <c r="AT17357" s="4"/>
      <c r="AU17357" s="4"/>
      <c r="BA17357" s="4"/>
      <c r="BB17357" s="4"/>
    </row>
    <row r="17358" spans="15:54" x14ac:dyDescent="0.4">
      <c r="O17358" s="4"/>
      <c r="P17358" s="4"/>
      <c r="V17358" s="4"/>
      <c r="W17358" s="4"/>
      <c r="AG17358" s="9"/>
      <c r="AT17358" s="4"/>
      <c r="AU17358" s="4"/>
      <c r="BA17358" s="4"/>
      <c r="BB17358" s="4"/>
    </row>
    <row r="17359" spans="15:54" x14ac:dyDescent="0.4">
      <c r="O17359" s="4"/>
      <c r="P17359" s="4"/>
      <c r="V17359" s="4"/>
      <c r="W17359" s="4"/>
      <c r="AG17359" s="9"/>
      <c r="AT17359" s="4"/>
      <c r="AU17359" s="4"/>
      <c r="BA17359" s="4"/>
      <c r="BB17359" s="4"/>
    </row>
    <row r="17360" spans="15:54" x14ac:dyDescent="0.4">
      <c r="O17360" s="4"/>
      <c r="P17360" s="4"/>
      <c r="V17360" s="4"/>
      <c r="W17360" s="4"/>
      <c r="AT17360" s="4"/>
      <c r="AU17360" s="4"/>
      <c r="BA17360" s="4"/>
      <c r="BB17360" s="4"/>
    </row>
    <row r="17361" spans="15:54" x14ac:dyDescent="0.4">
      <c r="O17361" s="4"/>
      <c r="P17361" s="4"/>
      <c r="V17361" s="4"/>
      <c r="W17361" s="4"/>
      <c r="AG17361" s="9"/>
      <c r="AT17361" s="4"/>
      <c r="AU17361" s="4"/>
      <c r="BA17361" s="4"/>
      <c r="BB17361" s="4"/>
    </row>
    <row r="17362" spans="15:54" x14ac:dyDescent="0.4">
      <c r="O17362" s="4"/>
      <c r="P17362" s="4"/>
      <c r="V17362" s="4"/>
      <c r="W17362" s="4"/>
      <c r="AG17362" s="9"/>
      <c r="AT17362" s="4"/>
      <c r="AU17362" s="4"/>
      <c r="BA17362" s="4"/>
      <c r="BB17362" s="4"/>
    </row>
    <row r="17363" spans="15:54" x14ac:dyDescent="0.4">
      <c r="O17363" s="4"/>
      <c r="P17363" s="4"/>
      <c r="V17363" s="4"/>
      <c r="W17363" s="4"/>
      <c r="AG17363" s="9"/>
      <c r="AT17363" s="4"/>
      <c r="AU17363" s="4"/>
      <c r="BA17363" s="4"/>
      <c r="BB17363" s="4"/>
    </row>
    <row r="17364" spans="15:54" x14ac:dyDescent="0.4">
      <c r="O17364" s="4"/>
      <c r="P17364" s="4"/>
      <c r="V17364" s="4"/>
      <c r="W17364" s="4"/>
      <c r="AG17364" s="9"/>
      <c r="AT17364" s="4"/>
      <c r="AU17364" s="4"/>
      <c r="BA17364" s="4"/>
      <c r="BB17364" s="4"/>
    </row>
    <row r="17365" spans="15:54" x14ac:dyDescent="0.4">
      <c r="O17365" s="4"/>
      <c r="P17365" s="4"/>
      <c r="V17365" s="4"/>
      <c r="W17365" s="4"/>
      <c r="AG17365" s="9"/>
      <c r="AT17365" s="4"/>
      <c r="AU17365" s="4"/>
      <c r="BA17365" s="4"/>
      <c r="BB17365" s="4"/>
    </row>
    <row r="17366" spans="15:54" x14ac:dyDescent="0.4">
      <c r="O17366" s="4"/>
      <c r="P17366" s="4"/>
      <c r="V17366" s="4"/>
      <c r="W17366" s="4"/>
      <c r="AG17366" s="9"/>
      <c r="AT17366" s="4"/>
      <c r="AU17366" s="4"/>
      <c r="BA17366" s="4"/>
      <c r="BB17366" s="4"/>
    </row>
    <row r="17367" spans="15:54" x14ac:dyDescent="0.4">
      <c r="O17367" s="4"/>
      <c r="P17367" s="4"/>
      <c r="V17367" s="4"/>
      <c r="W17367" s="4"/>
      <c r="AG17367" s="9"/>
      <c r="AT17367" s="4"/>
      <c r="AU17367" s="4"/>
      <c r="BA17367" s="4"/>
      <c r="BB17367" s="4"/>
    </row>
    <row r="17368" spans="15:54" x14ac:dyDescent="0.4">
      <c r="O17368" s="4"/>
      <c r="P17368" s="4"/>
      <c r="V17368" s="4"/>
      <c r="W17368" s="4"/>
      <c r="AG17368" s="9"/>
      <c r="AT17368" s="4"/>
      <c r="AU17368" s="4"/>
      <c r="BA17368" s="4"/>
      <c r="BB17368" s="4"/>
    </row>
    <row r="17369" spans="15:54" x14ac:dyDescent="0.4">
      <c r="O17369" s="4"/>
      <c r="P17369" s="4"/>
      <c r="V17369" s="4"/>
      <c r="W17369" s="4"/>
      <c r="AG17369" s="9"/>
      <c r="AT17369" s="4"/>
      <c r="AU17369" s="4"/>
      <c r="BA17369" s="4"/>
      <c r="BB17369" s="4"/>
    </row>
    <row r="17370" spans="15:54" x14ac:dyDescent="0.4">
      <c r="O17370" s="4"/>
      <c r="P17370" s="4"/>
      <c r="V17370" s="4"/>
      <c r="W17370" s="4"/>
      <c r="AG17370" s="9"/>
      <c r="AT17370" s="4"/>
      <c r="AU17370" s="4"/>
      <c r="BA17370" s="4"/>
      <c r="BB17370" s="4"/>
    </row>
    <row r="17371" spans="15:54" x14ac:dyDescent="0.4">
      <c r="O17371" s="4"/>
      <c r="P17371" s="4"/>
      <c r="V17371" s="4"/>
      <c r="W17371" s="4"/>
      <c r="AG17371" s="9"/>
      <c r="AT17371" s="4"/>
      <c r="AU17371" s="4"/>
      <c r="BA17371" s="4"/>
      <c r="BB17371" s="4"/>
    </row>
    <row r="17372" spans="15:54" x14ac:dyDescent="0.4">
      <c r="O17372" s="4"/>
      <c r="P17372" s="4"/>
      <c r="V17372" s="4"/>
      <c r="W17372" s="4"/>
      <c r="AG17372" s="9"/>
      <c r="AT17372" s="4"/>
      <c r="AU17372" s="4"/>
      <c r="BA17372" s="4"/>
      <c r="BB17372" s="4"/>
    </row>
    <row r="17373" spans="15:54" x14ac:dyDescent="0.4">
      <c r="O17373" s="4"/>
      <c r="P17373" s="4"/>
      <c r="V17373" s="4"/>
      <c r="W17373" s="4"/>
      <c r="AG17373" s="9"/>
      <c r="AT17373" s="4"/>
      <c r="AU17373" s="4"/>
      <c r="BA17373" s="4"/>
      <c r="BB17373" s="4"/>
    </row>
    <row r="17374" spans="15:54" x14ac:dyDescent="0.4">
      <c r="O17374" s="4"/>
      <c r="P17374" s="4"/>
      <c r="V17374" s="4"/>
      <c r="W17374" s="4"/>
      <c r="AG17374" s="9"/>
      <c r="AT17374" s="4"/>
      <c r="AU17374" s="4"/>
      <c r="BA17374" s="4"/>
      <c r="BB17374" s="4"/>
    </row>
    <row r="17375" spans="15:54" x14ac:dyDescent="0.4">
      <c r="O17375" s="4"/>
      <c r="P17375" s="4"/>
      <c r="V17375" s="4"/>
      <c r="W17375" s="4"/>
      <c r="AG17375" s="9"/>
      <c r="AT17375" s="4"/>
      <c r="AU17375" s="4"/>
      <c r="BA17375" s="4"/>
      <c r="BB17375" s="4"/>
    </row>
    <row r="17376" spans="15:54" x14ac:dyDescent="0.4">
      <c r="O17376" s="4"/>
      <c r="P17376" s="4"/>
      <c r="V17376" s="4"/>
      <c r="W17376" s="4"/>
      <c r="AG17376" s="9"/>
      <c r="AT17376" s="4"/>
      <c r="AU17376" s="4"/>
      <c r="BA17376" s="4"/>
      <c r="BB17376" s="4"/>
    </row>
    <row r="17377" spans="15:54" x14ac:dyDescent="0.4">
      <c r="O17377" s="4"/>
      <c r="P17377" s="4"/>
      <c r="V17377" s="4"/>
      <c r="W17377" s="4"/>
      <c r="AG17377" s="9"/>
      <c r="AT17377" s="4"/>
      <c r="AU17377" s="4"/>
      <c r="BA17377" s="4"/>
      <c r="BB17377" s="4"/>
    </row>
    <row r="17378" spans="15:54" x14ac:dyDescent="0.4">
      <c r="O17378" s="4"/>
      <c r="P17378" s="4"/>
      <c r="V17378" s="4"/>
      <c r="W17378" s="4"/>
      <c r="AG17378" s="9"/>
      <c r="AT17378" s="4"/>
      <c r="AU17378" s="4"/>
      <c r="BA17378" s="4"/>
      <c r="BB17378" s="4"/>
    </row>
    <row r="17379" spans="15:54" x14ac:dyDescent="0.4">
      <c r="O17379" s="4"/>
      <c r="P17379" s="4"/>
      <c r="V17379" s="4"/>
      <c r="W17379" s="4"/>
      <c r="AG17379" s="9"/>
      <c r="AT17379" s="4"/>
      <c r="AU17379" s="4"/>
      <c r="BA17379" s="4"/>
      <c r="BB17379" s="4"/>
    </row>
    <row r="17380" spans="15:54" x14ac:dyDescent="0.4">
      <c r="O17380" s="4"/>
      <c r="P17380" s="4"/>
      <c r="V17380" s="4"/>
      <c r="W17380" s="4"/>
      <c r="AT17380" s="4"/>
      <c r="AU17380" s="4"/>
      <c r="BA17380" s="4"/>
      <c r="BB17380" s="4"/>
    </row>
    <row r="17381" spans="15:54" x14ac:dyDescent="0.4">
      <c r="O17381" s="4"/>
      <c r="P17381" s="4"/>
      <c r="V17381" s="4"/>
      <c r="W17381" s="4"/>
      <c r="AG17381" s="9"/>
      <c r="AT17381" s="4"/>
      <c r="AU17381" s="4"/>
      <c r="BA17381" s="4"/>
      <c r="BB17381" s="4"/>
    </row>
    <row r="17382" spans="15:54" x14ac:dyDescent="0.4">
      <c r="O17382" s="4"/>
      <c r="P17382" s="4"/>
      <c r="V17382" s="4"/>
      <c r="W17382" s="4"/>
      <c r="AG17382" s="9"/>
      <c r="AT17382" s="4"/>
      <c r="AU17382" s="4"/>
      <c r="BA17382" s="4"/>
      <c r="BB17382" s="4"/>
    </row>
    <row r="17383" spans="15:54" x14ac:dyDescent="0.4">
      <c r="O17383" s="4"/>
      <c r="P17383" s="4"/>
      <c r="V17383" s="4"/>
      <c r="W17383" s="4"/>
      <c r="AG17383" s="9"/>
      <c r="AT17383" s="4"/>
      <c r="AU17383" s="4"/>
      <c r="BA17383" s="4"/>
      <c r="BB17383" s="4"/>
    </row>
    <row r="17384" spans="15:54" x14ac:dyDescent="0.4">
      <c r="O17384" s="4"/>
      <c r="P17384" s="4"/>
      <c r="V17384" s="4"/>
      <c r="W17384" s="4"/>
      <c r="AG17384" s="9"/>
      <c r="AT17384" s="4"/>
      <c r="AU17384" s="4"/>
      <c r="BA17384" s="4"/>
      <c r="BB17384" s="4"/>
    </row>
    <row r="17385" spans="15:54" x14ac:dyDescent="0.4">
      <c r="O17385" s="4"/>
      <c r="P17385" s="4"/>
      <c r="V17385" s="4"/>
      <c r="W17385" s="4"/>
      <c r="AG17385" s="9"/>
      <c r="AT17385" s="4"/>
      <c r="AU17385" s="4"/>
      <c r="BA17385" s="4"/>
      <c r="BB17385" s="4"/>
    </row>
    <row r="17386" spans="15:54" x14ac:dyDescent="0.4">
      <c r="O17386" s="4"/>
      <c r="P17386" s="4"/>
      <c r="V17386" s="4"/>
      <c r="W17386" s="4"/>
      <c r="AG17386" s="9"/>
      <c r="AT17386" s="4"/>
      <c r="AU17386" s="4"/>
      <c r="BA17386" s="4"/>
      <c r="BB17386" s="4"/>
    </row>
    <row r="17387" spans="15:54" x14ac:dyDescent="0.4">
      <c r="O17387" s="4"/>
      <c r="P17387" s="4"/>
      <c r="V17387" s="4"/>
      <c r="W17387" s="4"/>
      <c r="AG17387" s="9"/>
      <c r="AT17387" s="4"/>
      <c r="AU17387" s="4"/>
      <c r="BA17387" s="4"/>
      <c r="BB17387" s="4"/>
    </row>
    <row r="17388" spans="15:54" x14ac:dyDescent="0.4">
      <c r="O17388" s="4"/>
      <c r="P17388" s="4"/>
      <c r="V17388" s="4"/>
      <c r="W17388" s="4"/>
      <c r="AG17388" s="9"/>
      <c r="AT17388" s="4"/>
      <c r="AU17388" s="4"/>
      <c r="BA17388" s="4"/>
      <c r="BB17388" s="4"/>
    </row>
    <row r="17389" spans="15:54" x14ac:dyDescent="0.4">
      <c r="O17389" s="4"/>
      <c r="P17389" s="4"/>
      <c r="V17389" s="4"/>
      <c r="W17389" s="4"/>
      <c r="AG17389" s="9"/>
      <c r="AT17389" s="4"/>
      <c r="AU17389" s="4"/>
      <c r="BA17389" s="4"/>
      <c r="BB17389" s="4"/>
    </row>
    <row r="17390" spans="15:54" x14ac:dyDescent="0.4">
      <c r="O17390" s="4"/>
      <c r="P17390" s="4"/>
      <c r="V17390" s="4"/>
      <c r="W17390" s="4"/>
      <c r="AG17390" s="9"/>
      <c r="AT17390" s="4"/>
      <c r="AU17390" s="4"/>
      <c r="BA17390" s="4"/>
      <c r="BB17390" s="4"/>
    </row>
    <row r="17391" spans="15:54" x14ac:dyDescent="0.4">
      <c r="O17391" s="4"/>
      <c r="P17391" s="4"/>
      <c r="V17391" s="4"/>
      <c r="W17391" s="4"/>
      <c r="AG17391" s="9"/>
      <c r="AT17391" s="4"/>
      <c r="AU17391" s="4"/>
      <c r="BA17391" s="4"/>
      <c r="BB17391" s="4"/>
    </row>
    <row r="17392" spans="15:54" x14ac:dyDescent="0.4">
      <c r="O17392" s="4"/>
      <c r="P17392" s="4"/>
      <c r="V17392" s="4"/>
      <c r="W17392" s="4"/>
      <c r="AG17392" s="9"/>
      <c r="AT17392" s="4"/>
      <c r="AU17392" s="4"/>
      <c r="BA17392" s="4"/>
      <c r="BB17392" s="4"/>
    </row>
    <row r="17393" spans="15:54" x14ac:dyDescent="0.4">
      <c r="O17393" s="4"/>
      <c r="P17393" s="4"/>
      <c r="V17393" s="4"/>
      <c r="W17393" s="4"/>
      <c r="AG17393" s="9"/>
      <c r="AT17393" s="4"/>
      <c r="AU17393" s="4"/>
      <c r="BA17393" s="4"/>
      <c r="BB17393" s="4"/>
    </row>
    <row r="17394" spans="15:54" x14ac:dyDescent="0.4">
      <c r="O17394" s="4"/>
      <c r="P17394" s="4"/>
      <c r="V17394" s="4"/>
      <c r="W17394" s="4"/>
      <c r="AG17394" s="9"/>
      <c r="AT17394" s="4"/>
      <c r="AU17394" s="4"/>
      <c r="BA17394" s="4"/>
      <c r="BB17394" s="4"/>
    </row>
    <row r="17395" spans="15:54" x14ac:dyDescent="0.4">
      <c r="O17395" s="4"/>
      <c r="P17395" s="4"/>
      <c r="V17395" s="4"/>
      <c r="W17395" s="4"/>
      <c r="AG17395" s="9"/>
      <c r="AT17395" s="4"/>
      <c r="AU17395" s="4"/>
      <c r="BA17395" s="4"/>
      <c r="BB17395" s="4"/>
    </row>
    <row r="17396" spans="15:54" x14ac:dyDescent="0.4">
      <c r="O17396" s="4"/>
      <c r="P17396" s="4"/>
      <c r="V17396" s="4"/>
      <c r="W17396" s="4"/>
      <c r="AG17396" s="9"/>
      <c r="AT17396" s="4"/>
      <c r="AU17396" s="4"/>
      <c r="BA17396" s="4"/>
      <c r="BB17396" s="4"/>
    </row>
    <row r="17397" spans="15:54" x14ac:dyDescent="0.4">
      <c r="O17397" s="4"/>
      <c r="P17397" s="4"/>
      <c r="V17397" s="4"/>
      <c r="W17397" s="4"/>
      <c r="AG17397" s="9"/>
      <c r="AT17397" s="4"/>
      <c r="AU17397" s="4"/>
      <c r="BA17397" s="4"/>
      <c r="BB17397" s="4"/>
    </row>
    <row r="17398" spans="15:54" x14ac:dyDescent="0.4">
      <c r="O17398" s="4"/>
      <c r="P17398" s="4"/>
      <c r="V17398" s="4"/>
      <c r="W17398" s="4"/>
      <c r="AG17398" s="9"/>
      <c r="AT17398" s="4"/>
      <c r="AU17398" s="4"/>
      <c r="BA17398" s="4"/>
      <c r="BB17398" s="4"/>
    </row>
    <row r="17399" spans="15:54" x14ac:dyDescent="0.4">
      <c r="O17399" s="4"/>
      <c r="P17399" s="4"/>
      <c r="V17399" s="4"/>
      <c r="W17399" s="4"/>
      <c r="AG17399" s="9"/>
      <c r="AT17399" s="4"/>
      <c r="AU17399" s="4"/>
      <c r="BA17399" s="4"/>
      <c r="BB17399" s="4"/>
    </row>
    <row r="17400" spans="15:54" x14ac:dyDescent="0.4">
      <c r="O17400" s="4"/>
      <c r="P17400" s="4"/>
      <c r="V17400" s="4"/>
      <c r="W17400" s="4"/>
      <c r="AG17400" s="9"/>
      <c r="AT17400" s="4"/>
      <c r="AU17400" s="4"/>
      <c r="BA17400" s="4"/>
      <c r="BB17400" s="4"/>
    </row>
    <row r="17401" spans="15:54" x14ac:dyDescent="0.4">
      <c r="O17401" s="4"/>
      <c r="P17401" s="4"/>
      <c r="V17401" s="4"/>
      <c r="W17401" s="4"/>
      <c r="AG17401" s="9"/>
      <c r="AT17401" s="4"/>
      <c r="AU17401" s="4"/>
      <c r="BA17401" s="4"/>
      <c r="BB17401" s="4"/>
    </row>
    <row r="17402" spans="15:54" x14ac:dyDescent="0.4">
      <c r="O17402" s="4"/>
      <c r="P17402" s="4"/>
      <c r="V17402" s="4"/>
      <c r="W17402" s="4"/>
      <c r="AG17402" s="9"/>
      <c r="AT17402" s="4"/>
      <c r="AU17402" s="4"/>
      <c r="BA17402" s="4"/>
      <c r="BB17402" s="4"/>
    </row>
    <row r="17403" spans="15:54" x14ac:dyDescent="0.4">
      <c r="O17403" s="4"/>
      <c r="P17403" s="4"/>
      <c r="V17403" s="4"/>
      <c r="W17403" s="4"/>
      <c r="AG17403" s="9"/>
      <c r="AT17403" s="4"/>
      <c r="AU17403" s="4"/>
      <c r="BA17403" s="4"/>
      <c r="BB17403" s="4"/>
    </row>
    <row r="17404" spans="15:54" x14ac:dyDescent="0.4">
      <c r="O17404" s="4"/>
      <c r="P17404" s="4"/>
      <c r="V17404" s="4"/>
      <c r="W17404" s="4"/>
      <c r="AG17404" s="9"/>
      <c r="AT17404" s="4"/>
      <c r="AU17404" s="4"/>
      <c r="BA17404" s="4"/>
      <c r="BB17404" s="4"/>
    </row>
    <row r="17405" spans="15:54" x14ac:dyDescent="0.4">
      <c r="O17405" s="4"/>
      <c r="P17405" s="4"/>
      <c r="V17405" s="4"/>
      <c r="W17405" s="4"/>
      <c r="AG17405" s="9"/>
      <c r="AT17405" s="4"/>
      <c r="AU17405" s="4"/>
      <c r="BA17405" s="4"/>
      <c r="BB17405" s="4"/>
    </row>
    <row r="17406" spans="15:54" x14ac:dyDescent="0.4">
      <c r="O17406" s="4"/>
      <c r="P17406" s="4"/>
      <c r="V17406" s="4"/>
      <c r="W17406" s="4"/>
      <c r="AG17406" s="9"/>
      <c r="AT17406" s="4"/>
      <c r="AU17406" s="4"/>
      <c r="BA17406" s="4"/>
      <c r="BB17406" s="4"/>
    </row>
    <row r="17407" spans="15:54" x14ac:dyDescent="0.4">
      <c r="O17407" s="4"/>
      <c r="P17407" s="4"/>
      <c r="V17407" s="4"/>
      <c r="W17407" s="4"/>
      <c r="AG17407" s="9"/>
      <c r="AT17407" s="4"/>
      <c r="AU17407" s="4"/>
      <c r="BA17407" s="4"/>
      <c r="BB17407" s="4"/>
    </row>
    <row r="17408" spans="15:54" x14ac:dyDescent="0.4">
      <c r="O17408" s="4"/>
      <c r="P17408" s="4"/>
      <c r="V17408" s="4"/>
      <c r="W17408" s="4"/>
      <c r="AG17408" s="9"/>
      <c r="AT17408" s="4"/>
      <c r="AU17408" s="4"/>
      <c r="BA17408" s="4"/>
      <c r="BB17408" s="4"/>
    </row>
    <row r="17409" spans="15:54" x14ac:dyDescent="0.4">
      <c r="O17409" s="4"/>
      <c r="P17409" s="4"/>
      <c r="V17409" s="4"/>
      <c r="W17409" s="4"/>
      <c r="AG17409" s="9"/>
      <c r="AT17409" s="4"/>
      <c r="AU17409" s="4"/>
      <c r="BA17409" s="4"/>
      <c r="BB17409" s="4"/>
    </row>
    <row r="17410" spans="15:54" x14ac:dyDescent="0.4">
      <c r="O17410" s="4"/>
      <c r="P17410" s="4"/>
      <c r="V17410" s="4"/>
      <c r="W17410" s="4"/>
      <c r="AG17410" s="9"/>
      <c r="AT17410" s="4"/>
      <c r="AU17410" s="4"/>
      <c r="BA17410" s="4"/>
      <c r="BB17410" s="4"/>
    </row>
    <row r="17411" spans="15:54" x14ac:dyDescent="0.4">
      <c r="O17411" s="4"/>
      <c r="P17411" s="4"/>
      <c r="V17411" s="4"/>
      <c r="W17411" s="4"/>
      <c r="AG17411" s="9"/>
      <c r="AT17411" s="4"/>
      <c r="AU17411" s="4"/>
      <c r="BA17411" s="4"/>
      <c r="BB17411" s="4"/>
    </row>
    <row r="17412" spans="15:54" x14ac:dyDescent="0.4">
      <c r="O17412" s="4"/>
      <c r="P17412" s="4"/>
      <c r="V17412" s="4"/>
      <c r="W17412" s="4"/>
      <c r="AG17412" s="9"/>
      <c r="AT17412" s="4"/>
      <c r="AU17412" s="4"/>
      <c r="BA17412" s="4"/>
      <c r="BB17412" s="4"/>
    </row>
    <row r="17413" spans="15:54" x14ac:dyDescent="0.4">
      <c r="O17413" s="4"/>
      <c r="P17413" s="4"/>
      <c r="V17413" s="4"/>
      <c r="W17413" s="4"/>
      <c r="AG17413" s="9"/>
      <c r="AT17413" s="4"/>
      <c r="AU17413" s="4"/>
      <c r="BA17413" s="4"/>
      <c r="BB17413" s="4"/>
    </row>
    <row r="17414" spans="15:54" x14ac:dyDescent="0.4">
      <c r="O17414" s="4"/>
      <c r="P17414" s="4"/>
      <c r="V17414" s="4"/>
      <c r="W17414" s="4"/>
      <c r="AG17414" s="9"/>
      <c r="AT17414" s="4"/>
      <c r="AU17414" s="4"/>
      <c r="BA17414" s="4"/>
      <c r="BB17414" s="4"/>
    </row>
    <row r="17415" spans="15:54" x14ac:dyDescent="0.4">
      <c r="O17415" s="4"/>
      <c r="P17415" s="4"/>
      <c r="V17415" s="4"/>
      <c r="W17415" s="4"/>
      <c r="AG17415" s="9"/>
      <c r="AT17415" s="4"/>
      <c r="AU17415" s="4"/>
      <c r="BA17415" s="4"/>
      <c r="BB17415" s="4"/>
    </row>
    <row r="17416" spans="15:54" x14ac:dyDescent="0.4">
      <c r="O17416" s="4"/>
      <c r="P17416" s="4"/>
      <c r="V17416" s="4"/>
      <c r="W17416" s="4"/>
      <c r="AG17416" s="9"/>
      <c r="AT17416" s="4"/>
      <c r="AU17416" s="4"/>
      <c r="BA17416" s="4"/>
      <c r="BB17416" s="4"/>
    </row>
    <row r="17417" spans="15:54" x14ac:dyDescent="0.4">
      <c r="O17417" s="4"/>
      <c r="P17417" s="4"/>
      <c r="V17417" s="4"/>
      <c r="W17417" s="4"/>
      <c r="AG17417" s="9"/>
      <c r="AT17417" s="4"/>
      <c r="AU17417" s="4"/>
      <c r="BA17417" s="4"/>
      <c r="BB17417" s="4"/>
    </row>
    <row r="17418" spans="15:54" x14ac:dyDescent="0.4">
      <c r="O17418" s="4"/>
      <c r="P17418" s="4"/>
      <c r="V17418" s="4"/>
      <c r="W17418" s="4"/>
      <c r="AG17418" s="9"/>
      <c r="AT17418" s="4"/>
      <c r="AU17418" s="4"/>
      <c r="BA17418" s="4"/>
      <c r="BB17418" s="4"/>
    </row>
    <row r="17419" spans="15:54" x14ac:dyDescent="0.4">
      <c r="O17419" s="4"/>
      <c r="P17419" s="4"/>
      <c r="V17419" s="4"/>
      <c r="W17419" s="4"/>
      <c r="AG17419" s="9"/>
      <c r="AT17419" s="4"/>
      <c r="AU17419" s="4"/>
      <c r="BA17419" s="4"/>
      <c r="BB17419" s="4"/>
    </row>
    <row r="17420" spans="15:54" x14ac:dyDescent="0.4">
      <c r="O17420" s="4"/>
      <c r="P17420" s="4"/>
      <c r="V17420" s="4"/>
      <c r="W17420" s="4"/>
      <c r="AG17420" s="9"/>
      <c r="AT17420" s="4"/>
      <c r="AU17420" s="4"/>
      <c r="BA17420" s="4"/>
      <c r="BB17420" s="4"/>
    </row>
    <row r="17421" spans="15:54" x14ac:dyDescent="0.4">
      <c r="O17421" s="4"/>
      <c r="P17421" s="4"/>
      <c r="V17421" s="4"/>
      <c r="W17421" s="4"/>
      <c r="AG17421" s="9"/>
      <c r="AT17421" s="4"/>
      <c r="AU17421" s="4"/>
      <c r="BA17421" s="4"/>
      <c r="BB17421" s="4"/>
    </row>
    <row r="17422" spans="15:54" x14ac:dyDescent="0.4">
      <c r="O17422" s="4"/>
      <c r="P17422" s="4"/>
      <c r="V17422" s="4"/>
      <c r="W17422" s="4"/>
      <c r="AG17422" s="9"/>
      <c r="AT17422" s="4"/>
      <c r="AU17422" s="4"/>
      <c r="BA17422" s="4"/>
      <c r="BB17422" s="4"/>
    </row>
    <row r="17423" spans="15:54" x14ac:dyDescent="0.4">
      <c r="O17423" s="4"/>
      <c r="P17423" s="4"/>
      <c r="V17423" s="4"/>
      <c r="W17423" s="4"/>
      <c r="AG17423" s="9"/>
      <c r="AT17423" s="4"/>
      <c r="AU17423" s="4"/>
      <c r="BA17423" s="4"/>
      <c r="BB17423" s="4"/>
    </row>
    <row r="17424" spans="15:54" x14ac:dyDescent="0.4">
      <c r="O17424" s="4"/>
      <c r="P17424" s="4"/>
      <c r="V17424" s="4"/>
      <c r="W17424" s="4"/>
      <c r="AG17424" s="9"/>
      <c r="AT17424" s="4"/>
      <c r="AU17424" s="4"/>
      <c r="BA17424" s="4"/>
      <c r="BB17424" s="4"/>
    </row>
    <row r="17425" spans="15:54" x14ac:dyDescent="0.4">
      <c r="O17425" s="4"/>
      <c r="P17425" s="4"/>
      <c r="V17425" s="4"/>
      <c r="W17425" s="4"/>
      <c r="AG17425" s="9"/>
      <c r="AT17425" s="4"/>
      <c r="AU17425" s="4"/>
      <c r="BA17425" s="4"/>
      <c r="BB17425" s="4"/>
    </row>
    <row r="17426" spans="15:54" x14ac:dyDescent="0.4">
      <c r="O17426" s="4"/>
      <c r="P17426" s="4"/>
      <c r="V17426" s="4"/>
      <c r="W17426" s="4"/>
      <c r="AG17426" s="9"/>
      <c r="AT17426" s="4"/>
      <c r="AU17426" s="4"/>
      <c r="BA17426" s="4"/>
      <c r="BB17426" s="4"/>
    </row>
    <row r="17427" spans="15:54" x14ac:dyDescent="0.4">
      <c r="O17427" s="4"/>
      <c r="P17427" s="4"/>
      <c r="V17427" s="4"/>
      <c r="W17427" s="4"/>
      <c r="AG17427" s="9"/>
      <c r="AT17427" s="4"/>
      <c r="AU17427" s="4"/>
      <c r="BA17427" s="4"/>
      <c r="BB17427" s="4"/>
    </row>
    <row r="17428" spans="15:54" x14ac:dyDescent="0.4">
      <c r="O17428" s="4"/>
      <c r="P17428" s="4"/>
      <c r="V17428" s="4"/>
      <c r="W17428" s="4"/>
      <c r="AG17428" s="9"/>
      <c r="AT17428" s="4"/>
      <c r="AU17428" s="4"/>
      <c r="BA17428" s="4"/>
      <c r="BB17428" s="4"/>
    </row>
    <row r="17429" spans="15:54" x14ac:dyDescent="0.4">
      <c r="O17429" s="4"/>
      <c r="P17429" s="4"/>
      <c r="V17429" s="4"/>
      <c r="W17429" s="4"/>
      <c r="AG17429" s="9"/>
      <c r="AT17429" s="4"/>
      <c r="AU17429" s="4"/>
      <c r="BA17429" s="4"/>
      <c r="BB17429" s="4"/>
    </row>
    <row r="17430" spans="15:54" x14ac:dyDescent="0.4">
      <c r="O17430" s="4"/>
      <c r="P17430" s="4"/>
      <c r="V17430" s="4"/>
      <c r="W17430" s="4"/>
      <c r="AG17430" s="9"/>
      <c r="AT17430" s="4"/>
      <c r="AU17430" s="4"/>
      <c r="BA17430" s="4"/>
      <c r="BB17430" s="4"/>
    </row>
    <row r="17431" spans="15:54" x14ac:dyDescent="0.4">
      <c r="O17431" s="4"/>
      <c r="P17431" s="4"/>
      <c r="V17431" s="4"/>
      <c r="W17431" s="4"/>
      <c r="AG17431" s="9"/>
      <c r="AT17431" s="4"/>
      <c r="AU17431" s="4"/>
      <c r="BA17431" s="4"/>
      <c r="BB17431" s="4"/>
    </row>
    <row r="17432" spans="15:54" x14ac:dyDescent="0.4">
      <c r="O17432" s="4"/>
      <c r="P17432" s="4"/>
      <c r="V17432" s="4"/>
      <c r="W17432" s="4"/>
      <c r="AG17432" s="9"/>
      <c r="AT17432" s="4"/>
      <c r="AU17432" s="4"/>
      <c r="BA17432" s="4"/>
      <c r="BB17432" s="4"/>
    </row>
    <row r="17433" spans="15:54" x14ac:dyDescent="0.4">
      <c r="O17433" s="4"/>
      <c r="P17433" s="4"/>
      <c r="V17433" s="4"/>
      <c r="W17433" s="4"/>
      <c r="AG17433" s="9"/>
      <c r="AT17433" s="4"/>
      <c r="AU17433" s="4"/>
      <c r="BA17433" s="4"/>
      <c r="BB17433" s="4"/>
    </row>
    <row r="17434" spans="15:54" x14ac:dyDescent="0.4">
      <c r="O17434" s="4"/>
      <c r="P17434" s="4"/>
      <c r="V17434" s="4"/>
      <c r="W17434" s="4"/>
      <c r="AG17434" s="9"/>
      <c r="AT17434" s="4"/>
      <c r="AU17434" s="4"/>
      <c r="BA17434" s="4"/>
      <c r="BB17434" s="4"/>
    </row>
    <row r="17435" spans="15:54" x14ac:dyDescent="0.4">
      <c r="O17435" s="4"/>
      <c r="P17435" s="4"/>
      <c r="V17435" s="4"/>
      <c r="W17435" s="4"/>
      <c r="AG17435" s="9"/>
      <c r="AT17435" s="4"/>
      <c r="AU17435" s="4"/>
      <c r="BA17435" s="4"/>
      <c r="BB17435" s="4"/>
    </row>
    <row r="17436" spans="15:54" x14ac:dyDescent="0.4">
      <c r="O17436" s="4"/>
      <c r="P17436" s="4"/>
      <c r="V17436" s="4"/>
      <c r="W17436" s="4"/>
      <c r="AG17436" s="9"/>
      <c r="AT17436" s="4"/>
      <c r="AU17436" s="4"/>
      <c r="BA17436" s="4"/>
      <c r="BB17436" s="4"/>
    </row>
    <row r="17437" spans="15:54" x14ac:dyDescent="0.4">
      <c r="O17437" s="4"/>
      <c r="P17437" s="4"/>
      <c r="V17437" s="4"/>
      <c r="W17437" s="4"/>
      <c r="AG17437" s="9"/>
      <c r="AT17437" s="4"/>
      <c r="AU17437" s="4"/>
      <c r="BA17437" s="4"/>
      <c r="BB17437" s="4"/>
    </row>
    <row r="17438" spans="15:54" x14ac:dyDescent="0.4">
      <c r="O17438" s="4"/>
      <c r="P17438" s="4"/>
      <c r="V17438" s="4"/>
      <c r="W17438" s="4"/>
      <c r="AG17438" s="9"/>
      <c r="AT17438" s="4"/>
      <c r="AU17438" s="4"/>
      <c r="BA17438" s="4"/>
      <c r="BB17438" s="4"/>
    </row>
    <row r="17439" spans="15:54" x14ac:dyDescent="0.4">
      <c r="O17439" s="4"/>
      <c r="P17439" s="4"/>
      <c r="V17439" s="4"/>
      <c r="W17439" s="4"/>
      <c r="AG17439" s="9"/>
      <c r="AT17439" s="4"/>
      <c r="AU17439" s="4"/>
      <c r="BA17439" s="4"/>
      <c r="BB17439" s="4"/>
    </row>
    <row r="17440" spans="15:54" x14ac:dyDescent="0.4">
      <c r="O17440" s="4"/>
      <c r="P17440" s="4"/>
      <c r="V17440" s="4"/>
      <c r="W17440" s="4"/>
      <c r="AG17440" s="9"/>
      <c r="AT17440" s="4"/>
      <c r="AU17440" s="4"/>
      <c r="BA17440" s="4"/>
      <c r="BB17440" s="4"/>
    </row>
    <row r="17441" spans="15:54" x14ac:dyDescent="0.4">
      <c r="O17441" s="4"/>
      <c r="P17441" s="4"/>
      <c r="V17441" s="4"/>
      <c r="W17441" s="4"/>
      <c r="AT17441" s="4"/>
      <c r="AU17441" s="4"/>
      <c r="BA17441" s="4"/>
      <c r="BB17441" s="4"/>
    </row>
    <row r="17442" spans="15:54" x14ac:dyDescent="0.4">
      <c r="O17442" s="4"/>
      <c r="P17442" s="4"/>
      <c r="V17442" s="4"/>
      <c r="W17442" s="4"/>
      <c r="AG17442" s="9"/>
      <c r="AT17442" s="4"/>
      <c r="AU17442" s="4"/>
      <c r="BA17442" s="4"/>
      <c r="BB17442" s="4"/>
    </row>
    <row r="17443" spans="15:54" x14ac:dyDescent="0.4">
      <c r="O17443" s="4"/>
      <c r="P17443" s="4"/>
      <c r="V17443" s="4"/>
      <c r="W17443" s="4"/>
      <c r="AG17443" s="9"/>
      <c r="AT17443" s="4"/>
      <c r="AU17443" s="4"/>
      <c r="BA17443" s="4"/>
      <c r="BB17443" s="4"/>
    </row>
    <row r="17444" spans="15:54" x14ac:dyDescent="0.4">
      <c r="O17444" s="4"/>
      <c r="P17444" s="4"/>
      <c r="V17444" s="4"/>
      <c r="W17444" s="4"/>
      <c r="AG17444" s="9"/>
      <c r="AT17444" s="4"/>
      <c r="AU17444" s="4"/>
      <c r="BA17444" s="4"/>
      <c r="BB17444" s="4"/>
    </row>
    <row r="17445" spans="15:54" x14ac:dyDescent="0.4">
      <c r="O17445" s="4"/>
      <c r="P17445" s="4"/>
      <c r="V17445" s="4"/>
      <c r="W17445" s="4"/>
      <c r="AG17445" s="9"/>
      <c r="AT17445" s="4"/>
      <c r="AU17445" s="4"/>
      <c r="BA17445" s="4"/>
      <c r="BB17445" s="4"/>
    </row>
    <row r="17446" spans="15:54" x14ac:dyDescent="0.4">
      <c r="O17446" s="4"/>
      <c r="P17446" s="4"/>
      <c r="V17446" s="4"/>
      <c r="W17446" s="4"/>
      <c r="AG17446" s="9"/>
      <c r="AT17446" s="4"/>
      <c r="AU17446" s="4"/>
      <c r="BA17446" s="4"/>
      <c r="BB17446" s="4"/>
    </row>
    <row r="17447" spans="15:54" x14ac:dyDescent="0.4">
      <c r="O17447" s="4"/>
      <c r="P17447" s="4"/>
      <c r="V17447" s="4"/>
      <c r="W17447" s="4"/>
      <c r="AG17447" s="9"/>
      <c r="AT17447" s="4"/>
      <c r="AU17447" s="4"/>
      <c r="BA17447" s="4"/>
      <c r="BB17447" s="4"/>
    </row>
    <row r="17448" spans="15:54" x14ac:dyDescent="0.4">
      <c r="O17448" s="4"/>
      <c r="P17448" s="4"/>
      <c r="V17448" s="4"/>
      <c r="W17448" s="4"/>
      <c r="AG17448" s="9"/>
      <c r="AT17448" s="4"/>
      <c r="AU17448" s="4"/>
      <c r="BA17448" s="4"/>
      <c r="BB17448" s="4"/>
    </row>
    <row r="17449" spans="15:54" x14ac:dyDescent="0.4">
      <c r="O17449" s="4"/>
      <c r="P17449" s="4"/>
      <c r="V17449" s="4"/>
      <c r="W17449" s="4"/>
      <c r="AG17449" s="9"/>
      <c r="AT17449" s="4"/>
      <c r="AU17449" s="4"/>
      <c r="BA17449" s="4"/>
      <c r="BB17449" s="4"/>
    </row>
    <row r="17450" spans="15:54" x14ac:dyDescent="0.4">
      <c r="O17450" s="4"/>
      <c r="P17450" s="4"/>
      <c r="V17450" s="4"/>
      <c r="W17450" s="4"/>
      <c r="AG17450" s="9"/>
      <c r="AT17450" s="4"/>
      <c r="AU17450" s="4"/>
      <c r="BA17450" s="4"/>
      <c r="BB17450" s="4"/>
    </row>
    <row r="17451" spans="15:54" x14ac:dyDescent="0.4">
      <c r="O17451" s="4"/>
      <c r="P17451" s="4"/>
      <c r="V17451" s="4"/>
      <c r="W17451" s="4"/>
      <c r="AG17451" s="9"/>
      <c r="AT17451" s="4"/>
      <c r="AU17451" s="4"/>
      <c r="BA17451" s="4"/>
      <c r="BB17451" s="4"/>
    </row>
    <row r="17452" spans="15:54" x14ac:dyDescent="0.4">
      <c r="O17452" s="4"/>
      <c r="P17452" s="4"/>
      <c r="V17452" s="4"/>
      <c r="W17452" s="4"/>
      <c r="AG17452" s="9"/>
      <c r="AT17452" s="4"/>
      <c r="AU17452" s="4"/>
      <c r="BA17452" s="4"/>
      <c r="BB17452" s="4"/>
    </row>
    <row r="17453" spans="15:54" x14ac:dyDescent="0.4">
      <c r="O17453" s="4"/>
      <c r="P17453" s="4"/>
      <c r="V17453" s="4"/>
      <c r="W17453" s="4"/>
      <c r="AG17453" s="9"/>
      <c r="AT17453" s="4"/>
      <c r="AU17453" s="4"/>
      <c r="BA17453" s="4"/>
      <c r="BB17453" s="4"/>
    </row>
    <row r="17454" spans="15:54" x14ac:dyDescent="0.4">
      <c r="O17454" s="4"/>
      <c r="P17454" s="4"/>
      <c r="V17454" s="4"/>
      <c r="W17454" s="4"/>
      <c r="AG17454" s="9"/>
      <c r="AT17454" s="4"/>
      <c r="AU17454" s="4"/>
      <c r="BA17454" s="4"/>
      <c r="BB17454" s="4"/>
    </row>
    <row r="17455" spans="15:54" x14ac:dyDescent="0.4">
      <c r="O17455" s="4"/>
      <c r="P17455" s="4"/>
      <c r="V17455" s="4"/>
      <c r="W17455" s="4"/>
      <c r="AG17455" s="9"/>
      <c r="AT17455" s="4"/>
      <c r="AU17455" s="4"/>
      <c r="BA17455" s="4"/>
      <c r="BB17455" s="4"/>
    </row>
    <row r="17456" spans="15:54" x14ac:dyDescent="0.4">
      <c r="O17456" s="4"/>
      <c r="P17456" s="4"/>
      <c r="V17456" s="4"/>
      <c r="W17456" s="4"/>
      <c r="AG17456" s="9"/>
      <c r="AT17456" s="4"/>
      <c r="AU17456" s="4"/>
      <c r="BA17456" s="4"/>
      <c r="BB17456" s="4"/>
    </row>
    <row r="17457" spans="15:54" x14ac:dyDescent="0.4">
      <c r="O17457" s="4"/>
      <c r="P17457" s="4"/>
      <c r="V17457" s="4"/>
      <c r="W17457" s="4"/>
      <c r="AG17457" s="9"/>
      <c r="AT17457" s="4"/>
      <c r="AU17457" s="4"/>
      <c r="BA17457" s="4"/>
      <c r="BB17457" s="4"/>
    </row>
    <row r="17458" spans="15:54" x14ac:dyDescent="0.4">
      <c r="O17458" s="4"/>
      <c r="P17458" s="4"/>
      <c r="V17458" s="4"/>
      <c r="W17458" s="4"/>
      <c r="AG17458" s="9"/>
      <c r="AT17458" s="4"/>
      <c r="AU17458" s="4"/>
      <c r="BA17458" s="4"/>
      <c r="BB17458" s="4"/>
    </row>
    <row r="17459" spans="15:54" x14ac:dyDescent="0.4">
      <c r="O17459" s="4"/>
      <c r="P17459" s="4"/>
      <c r="V17459" s="4"/>
      <c r="W17459" s="4"/>
      <c r="AG17459" s="9"/>
      <c r="AT17459" s="4"/>
      <c r="AU17459" s="4"/>
      <c r="BA17459" s="4"/>
      <c r="BB17459" s="4"/>
    </row>
    <row r="17460" spans="15:54" x14ac:dyDescent="0.4">
      <c r="O17460" s="4"/>
      <c r="P17460" s="4"/>
      <c r="V17460" s="4"/>
      <c r="W17460" s="4"/>
      <c r="AG17460" s="9"/>
      <c r="AT17460" s="4"/>
      <c r="AU17460" s="4"/>
      <c r="BA17460" s="4"/>
      <c r="BB17460" s="4"/>
    </row>
    <row r="17461" spans="15:54" x14ac:dyDescent="0.4">
      <c r="O17461" s="4"/>
      <c r="P17461" s="4"/>
      <c r="V17461" s="4"/>
      <c r="W17461" s="4"/>
      <c r="AT17461" s="4"/>
      <c r="AU17461" s="4"/>
      <c r="BA17461" s="4"/>
      <c r="BB17461" s="4"/>
    </row>
    <row r="17462" spans="15:54" x14ac:dyDescent="0.4">
      <c r="O17462" s="4"/>
      <c r="P17462" s="4"/>
      <c r="V17462" s="4"/>
      <c r="W17462" s="4"/>
      <c r="AG17462" s="9"/>
      <c r="AT17462" s="4"/>
      <c r="AU17462" s="4"/>
      <c r="BA17462" s="4"/>
      <c r="BB17462" s="4"/>
    </row>
    <row r="17463" spans="15:54" x14ac:dyDescent="0.4">
      <c r="O17463" s="4"/>
      <c r="P17463" s="4"/>
      <c r="V17463" s="4"/>
      <c r="W17463" s="4"/>
      <c r="AG17463" s="9"/>
      <c r="AT17463" s="4"/>
      <c r="AU17463" s="4"/>
      <c r="BA17463" s="4"/>
      <c r="BB17463" s="4"/>
    </row>
    <row r="17464" spans="15:54" x14ac:dyDescent="0.4">
      <c r="O17464" s="4"/>
      <c r="P17464" s="4"/>
      <c r="V17464" s="4"/>
      <c r="W17464" s="4"/>
      <c r="AG17464" s="9"/>
      <c r="AT17464" s="4"/>
      <c r="AU17464" s="4"/>
      <c r="BA17464" s="4"/>
      <c r="BB17464" s="4"/>
    </row>
    <row r="17465" spans="15:54" x14ac:dyDescent="0.4">
      <c r="O17465" s="4"/>
      <c r="P17465" s="4"/>
      <c r="V17465" s="4"/>
      <c r="W17465" s="4"/>
      <c r="AG17465" s="9"/>
      <c r="AT17465" s="4"/>
      <c r="AU17465" s="4"/>
      <c r="BA17465" s="4"/>
      <c r="BB17465" s="4"/>
    </row>
    <row r="17466" spans="15:54" x14ac:dyDescent="0.4">
      <c r="O17466" s="4"/>
      <c r="P17466" s="4"/>
      <c r="V17466" s="4"/>
      <c r="W17466" s="4"/>
      <c r="AG17466" s="9"/>
      <c r="AT17466" s="4"/>
      <c r="AU17466" s="4"/>
      <c r="BA17466" s="4"/>
      <c r="BB17466" s="4"/>
    </row>
    <row r="17467" spans="15:54" x14ac:dyDescent="0.4">
      <c r="O17467" s="4"/>
      <c r="P17467" s="4"/>
      <c r="V17467" s="4"/>
      <c r="W17467" s="4"/>
      <c r="AG17467" s="9"/>
      <c r="AT17467" s="4"/>
      <c r="AU17467" s="4"/>
      <c r="BA17467" s="4"/>
      <c r="BB17467" s="4"/>
    </row>
    <row r="17468" spans="15:54" x14ac:dyDescent="0.4">
      <c r="O17468" s="4"/>
      <c r="P17468" s="4"/>
      <c r="V17468" s="4"/>
      <c r="W17468" s="4"/>
      <c r="AG17468" s="9"/>
      <c r="AT17468" s="4"/>
      <c r="AU17468" s="4"/>
      <c r="BA17468" s="4"/>
      <c r="BB17468" s="4"/>
    </row>
    <row r="17469" spans="15:54" x14ac:dyDescent="0.4">
      <c r="O17469" s="4"/>
      <c r="P17469" s="4"/>
      <c r="V17469" s="4"/>
      <c r="W17469" s="4"/>
      <c r="AG17469" s="9"/>
      <c r="AT17469" s="4"/>
      <c r="AU17469" s="4"/>
      <c r="BA17469" s="4"/>
      <c r="BB17469" s="4"/>
    </row>
    <row r="17470" spans="15:54" x14ac:dyDescent="0.4">
      <c r="O17470" s="4"/>
      <c r="P17470" s="4"/>
      <c r="V17470" s="4"/>
      <c r="W17470" s="4"/>
      <c r="AG17470" s="9"/>
      <c r="AT17470" s="4"/>
      <c r="AU17470" s="4"/>
      <c r="BA17470" s="4"/>
      <c r="BB17470" s="4"/>
    </row>
    <row r="17471" spans="15:54" x14ac:dyDescent="0.4">
      <c r="O17471" s="4"/>
      <c r="P17471" s="4"/>
      <c r="V17471" s="4"/>
      <c r="W17471" s="4"/>
      <c r="AG17471" s="9"/>
      <c r="AT17471" s="4"/>
      <c r="AU17471" s="4"/>
      <c r="BA17471" s="4"/>
      <c r="BB17471" s="4"/>
    </row>
    <row r="17472" spans="15:54" x14ac:dyDescent="0.4">
      <c r="O17472" s="4"/>
      <c r="P17472" s="4"/>
      <c r="V17472" s="4"/>
      <c r="W17472" s="4"/>
      <c r="AG17472" s="9"/>
      <c r="AT17472" s="4"/>
      <c r="AU17472" s="4"/>
      <c r="BA17472" s="4"/>
      <c r="BB17472" s="4"/>
    </row>
    <row r="17473" spans="15:54" x14ac:dyDescent="0.4">
      <c r="O17473" s="4"/>
      <c r="P17473" s="4"/>
      <c r="V17473" s="4"/>
      <c r="W17473" s="4"/>
      <c r="AG17473" s="9"/>
      <c r="AT17473" s="4"/>
      <c r="AU17473" s="4"/>
      <c r="BA17473" s="4"/>
      <c r="BB17473" s="4"/>
    </row>
    <row r="17474" spans="15:54" x14ac:dyDescent="0.4">
      <c r="O17474" s="4"/>
      <c r="P17474" s="4"/>
      <c r="V17474" s="4"/>
      <c r="W17474" s="4"/>
      <c r="AG17474" s="9"/>
      <c r="AT17474" s="4"/>
      <c r="AU17474" s="4"/>
      <c r="BA17474" s="4"/>
      <c r="BB17474" s="4"/>
    </row>
    <row r="17475" spans="15:54" x14ac:dyDescent="0.4">
      <c r="O17475" s="4"/>
      <c r="P17475" s="4"/>
      <c r="V17475" s="4"/>
      <c r="W17475" s="4"/>
      <c r="AG17475" s="9"/>
      <c r="AT17475" s="4"/>
      <c r="AU17475" s="4"/>
      <c r="BA17475" s="4"/>
      <c r="BB17475" s="4"/>
    </row>
    <row r="17476" spans="15:54" x14ac:dyDescent="0.4">
      <c r="O17476" s="4"/>
      <c r="P17476" s="4"/>
      <c r="V17476" s="4"/>
      <c r="W17476" s="4"/>
      <c r="AG17476" s="9"/>
      <c r="AT17476" s="4"/>
      <c r="AU17476" s="4"/>
      <c r="BA17476" s="4"/>
      <c r="BB17476" s="4"/>
    </row>
    <row r="17477" spans="15:54" x14ac:dyDescent="0.4">
      <c r="O17477" s="4"/>
      <c r="P17477" s="4"/>
      <c r="V17477" s="4"/>
      <c r="W17477" s="4"/>
      <c r="AG17477" s="9"/>
      <c r="AT17477" s="4"/>
      <c r="AU17477" s="4"/>
      <c r="BA17477" s="4"/>
      <c r="BB17477" s="4"/>
    </row>
    <row r="17478" spans="15:54" x14ac:dyDescent="0.4">
      <c r="O17478" s="4"/>
      <c r="P17478" s="4"/>
      <c r="V17478" s="4"/>
      <c r="W17478" s="4"/>
      <c r="AG17478" s="9"/>
      <c r="AT17478" s="4"/>
      <c r="AU17478" s="4"/>
      <c r="BA17478" s="4"/>
      <c r="BB17478" s="4"/>
    </row>
    <row r="17479" spans="15:54" x14ac:dyDescent="0.4">
      <c r="O17479" s="4"/>
      <c r="P17479" s="4"/>
      <c r="V17479" s="4"/>
      <c r="W17479" s="4"/>
      <c r="AG17479" s="9"/>
      <c r="AT17479" s="4"/>
      <c r="AU17479" s="4"/>
      <c r="BA17479" s="4"/>
      <c r="BB17479" s="4"/>
    </row>
    <row r="17480" spans="15:54" x14ac:dyDescent="0.4">
      <c r="O17480" s="4"/>
      <c r="P17480" s="4"/>
      <c r="V17480" s="4"/>
      <c r="W17480" s="4"/>
      <c r="AG17480" s="9"/>
      <c r="AT17480" s="4"/>
      <c r="AU17480" s="4"/>
      <c r="BA17480" s="4"/>
      <c r="BB17480" s="4"/>
    </row>
    <row r="17481" spans="15:54" x14ac:dyDescent="0.4">
      <c r="O17481" s="4"/>
      <c r="P17481" s="4"/>
      <c r="V17481" s="4"/>
      <c r="W17481" s="4"/>
      <c r="AG17481" s="9"/>
      <c r="AT17481" s="4"/>
      <c r="AU17481" s="4"/>
      <c r="BA17481" s="4"/>
      <c r="BB17481" s="4"/>
    </row>
    <row r="17482" spans="15:54" x14ac:dyDescent="0.4">
      <c r="O17482" s="4"/>
      <c r="P17482" s="4"/>
      <c r="V17482" s="4"/>
      <c r="W17482" s="4"/>
      <c r="AG17482" s="9"/>
      <c r="AT17482" s="4"/>
      <c r="AU17482" s="4"/>
      <c r="BA17482" s="4"/>
      <c r="BB17482" s="4"/>
    </row>
    <row r="17483" spans="15:54" x14ac:dyDescent="0.4">
      <c r="O17483" s="4"/>
      <c r="P17483" s="4"/>
      <c r="V17483" s="4"/>
      <c r="W17483" s="4"/>
      <c r="AG17483" s="9"/>
      <c r="AT17483" s="4"/>
      <c r="AU17483" s="4"/>
      <c r="BA17483" s="4"/>
      <c r="BB17483" s="4"/>
    </row>
    <row r="17484" spans="15:54" x14ac:dyDescent="0.4">
      <c r="O17484" s="4"/>
      <c r="P17484" s="4"/>
      <c r="V17484" s="4"/>
      <c r="W17484" s="4"/>
      <c r="AG17484" s="9"/>
      <c r="AT17484" s="4"/>
      <c r="AU17484" s="4"/>
      <c r="BA17484" s="4"/>
      <c r="BB17484" s="4"/>
    </row>
    <row r="17485" spans="15:54" x14ac:dyDescent="0.4">
      <c r="O17485" s="4"/>
      <c r="P17485" s="4"/>
      <c r="V17485" s="4"/>
      <c r="W17485" s="4"/>
      <c r="AG17485" s="9"/>
      <c r="AT17485" s="4"/>
      <c r="AU17485" s="4"/>
      <c r="BA17485" s="4"/>
      <c r="BB17485" s="4"/>
    </row>
    <row r="17486" spans="15:54" x14ac:dyDescent="0.4">
      <c r="O17486" s="4"/>
      <c r="P17486" s="4"/>
      <c r="V17486" s="4"/>
      <c r="W17486" s="4"/>
      <c r="AG17486" s="9"/>
      <c r="AT17486" s="4"/>
      <c r="AU17486" s="4"/>
      <c r="BA17486" s="4"/>
      <c r="BB17486" s="4"/>
    </row>
    <row r="17487" spans="15:54" x14ac:dyDescent="0.4">
      <c r="O17487" s="4"/>
      <c r="P17487" s="4"/>
      <c r="V17487" s="4"/>
      <c r="W17487" s="4"/>
      <c r="AG17487" s="9"/>
      <c r="AT17487" s="4"/>
      <c r="AU17487" s="4"/>
      <c r="BA17487" s="4"/>
      <c r="BB17487" s="4"/>
    </row>
    <row r="17488" spans="15:54" x14ac:dyDescent="0.4">
      <c r="O17488" s="4"/>
      <c r="P17488" s="4"/>
      <c r="V17488" s="4"/>
      <c r="W17488" s="4"/>
      <c r="AG17488" s="9"/>
      <c r="AT17488" s="4"/>
      <c r="AU17488" s="4"/>
      <c r="BA17488" s="4"/>
      <c r="BB17488" s="4"/>
    </row>
    <row r="17489" spans="15:54" x14ac:dyDescent="0.4">
      <c r="O17489" s="4"/>
      <c r="P17489" s="4"/>
      <c r="V17489" s="4"/>
      <c r="W17489" s="4"/>
      <c r="AG17489" s="9"/>
      <c r="AT17489" s="4"/>
      <c r="AU17489" s="4"/>
      <c r="BA17489" s="4"/>
      <c r="BB17489" s="4"/>
    </row>
    <row r="17490" spans="15:54" x14ac:dyDescent="0.4">
      <c r="O17490" s="4"/>
      <c r="P17490" s="4"/>
      <c r="V17490" s="4"/>
      <c r="W17490" s="4"/>
      <c r="AG17490" s="9"/>
      <c r="AT17490" s="4"/>
      <c r="AU17490" s="4"/>
      <c r="BA17490" s="4"/>
      <c r="BB17490" s="4"/>
    </row>
    <row r="17491" spans="15:54" x14ac:dyDescent="0.4">
      <c r="O17491" s="4"/>
      <c r="P17491" s="4"/>
      <c r="V17491" s="4"/>
      <c r="W17491" s="4"/>
      <c r="AG17491" s="9"/>
      <c r="AT17491" s="4"/>
      <c r="AU17491" s="4"/>
      <c r="BA17491" s="4"/>
      <c r="BB17491" s="4"/>
    </row>
    <row r="17492" spans="15:54" x14ac:dyDescent="0.4">
      <c r="O17492" s="4"/>
      <c r="P17492" s="4"/>
      <c r="V17492" s="4"/>
      <c r="W17492" s="4"/>
      <c r="AG17492" s="9"/>
      <c r="AT17492" s="4"/>
      <c r="AU17492" s="4"/>
      <c r="BA17492" s="4"/>
      <c r="BB17492" s="4"/>
    </row>
    <row r="17493" spans="15:54" x14ac:dyDescent="0.4">
      <c r="O17493" s="4"/>
      <c r="P17493" s="4"/>
      <c r="V17493" s="4"/>
      <c r="W17493" s="4"/>
      <c r="AG17493" s="9"/>
      <c r="AT17493" s="4"/>
      <c r="AU17493" s="4"/>
      <c r="BA17493" s="4"/>
      <c r="BB17493" s="4"/>
    </row>
    <row r="17494" spans="15:54" x14ac:dyDescent="0.4">
      <c r="O17494" s="4"/>
      <c r="P17494" s="4"/>
      <c r="V17494" s="4"/>
      <c r="W17494" s="4"/>
      <c r="AG17494" s="9"/>
      <c r="AT17494" s="4"/>
      <c r="AU17494" s="4"/>
      <c r="BA17494" s="4"/>
      <c r="BB17494" s="4"/>
    </row>
    <row r="17495" spans="15:54" x14ac:dyDescent="0.4">
      <c r="O17495" s="4"/>
      <c r="P17495" s="4"/>
      <c r="V17495" s="4"/>
      <c r="W17495" s="4"/>
      <c r="AG17495" s="9"/>
      <c r="AT17495" s="4"/>
      <c r="AU17495" s="4"/>
      <c r="BA17495" s="4"/>
      <c r="BB17495" s="4"/>
    </row>
    <row r="17496" spans="15:54" x14ac:dyDescent="0.4">
      <c r="O17496" s="4"/>
      <c r="P17496" s="4"/>
      <c r="V17496" s="4"/>
      <c r="W17496" s="4"/>
      <c r="AG17496" s="9"/>
      <c r="AT17496" s="4"/>
      <c r="AU17496" s="4"/>
      <c r="BA17496" s="4"/>
      <c r="BB17496" s="4"/>
    </row>
    <row r="17497" spans="15:54" x14ac:dyDescent="0.4">
      <c r="O17497" s="4"/>
      <c r="P17497" s="4"/>
      <c r="V17497" s="4"/>
      <c r="W17497" s="4"/>
      <c r="AG17497" s="9"/>
      <c r="AT17497" s="4"/>
      <c r="AU17497" s="4"/>
      <c r="BA17497" s="4"/>
      <c r="BB17497" s="4"/>
    </row>
    <row r="17498" spans="15:54" x14ac:dyDescent="0.4">
      <c r="O17498" s="4"/>
      <c r="P17498" s="4"/>
      <c r="V17498" s="4"/>
      <c r="W17498" s="4"/>
      <c r="AG17498" s="9"/>
      <c r="AT17498" s="4"/>
      <c r="AU17498" s="4"/>
      <c r="BA17498" s="4"/>
      <c r="BB17498" s="4"/>
    </row>
    <row r="17499" spans="15:54" x14ac:dyDescent="0.4">
      <c r="O17499" s="4"/>
      <c r="P17499" s="4"/>
      <c r="V17499" s="4"/>
      <c r="W17499" s="4"/>
      <c r="AG17499" s="9"/>
      <c r="AT17499" s="4"/>
      <c r="AU17499" s="4"/>
      <c r="BA17499" s="4"/>
      <c r="BB17499" s="4"/>
    </row>
    <row r="17500" spans="15:54" x14ac:dyDescent="0.4">
      <c r="O17500" s="4"/>
      <c r="P17500" s="4"/>
      <c r="V17500" s="4"/>
      <c r="W17500" s="4"/>
      <c r="AG17500" s="9"/>
      <c r="AT17500" s="4"/>
      <c r="AU17500" s="4"/>
      <c r="BA17500" s="4"/>
      <c r="BB17500" s="4"/>
    </row>
    <row r="17501" spans="15:54" x14ac:dyDescent="0.4">
      <c r="O17501" s="4"/>
      <c r="P17501" s="4"/>
      <c r="V17501" s="4"/>
      <c r="W17501" s="4"/>
      <c r="AG17501" s="9"/>
      <c r="AT17501" s="4"/>
      <c r="AU17501" s="4"/>
      <c r="BA17501" s="4"/>
      <c r="BB17501" s="4"/>
    </row>
    <row r="17502" spans="15:54" x14ac:dyDescent="0.4">
      <c r="O17502" s="4"/>
      <c r="P17502" s="4"/>
      <c r="V17502" s="4"/>
      <c r="W17502" s="4"/>
      <c r="AG17502" s="9"/>
      <c r="AT17502" s="4"/>
      <c r="AU17502" s="4"/>
      <c r="BA17502" s="4"/>
      <c r="BB17502" s="4"/>
    </row>
    <row r="17503" spans="15:54" x14ac:dyDescent="0.4">
      <c r="O17503" s="4"/>
      <c r="P17503" s="4"/>
      <c r="V17503" s="4"/>
      <c r="W17503" s="4"/>
      <c r="AG17503" s="9"/>
      <c r="AT17503" s="4"/>
      <c r="AU17503" s="4"/>
      <c r="BA17503" s="4"/>
      <c r="BB17503" s="4"/>
    </row>
    <row r="17504" spans="15:54" x14ac:dyDescent="0.4">
      <c r="O17504" s="4"/>
      <c r="P17504" s="4"/>
      <c r="V17504" s="4"/>
      <c r="W17504" s="4"/>
      <c r="AG17504" s="9"/>
      <c r="AT17504" s="4"/>
      <c r="AU17504" s="4"/>
      <c r="BA17504" s="4"/>
      <c r="BB17504" s="4"/>
    </row>
    <row r="17505" spans="15:54" x14ac:dyDescent="0.4">
      <c r="O17505" s="4"/>
      <c r="P17505" s="4"/>
      <c r="V17505" s="4"/>
      <c r="W17505" s="4"/>
      <c r="AG17505" s="9"/>
      <c r="AT17505" s="4"/>
      <c r="AU17505" s="4"/>
      <c r="BA17505" s="4"/>
      <c r="BB17505" s="4"/>
    </row>
    <row r="17506" spans="15:54" x14ac:dyDescent="0.4">
      <c r="O17506" s="4"/>
      <c r="P17506" s="4"/>
      <c r="V17506" s="4"/>
      <c r="W17506" s="4"/>
      <c r="AG17506" s="9"/>
      <c r="AT17506" s="4"/>
      <c r="AU17506" s="4"/>
      <c r="BA17506" s="4"/>
      <c r="BB17506" s="4"/>
    </row>
    <row r="17507" spans="15:54" x14ac:dyDescent="0.4">
      <c r="O17507" s="4"/>
      <c r="P17507" s="4"/>
      <c r="V17507" s="4"/>
      <c r="W17507" s="4"/>
      <c r="AG17507" s="9"/>
      <c r="AT17507" s="4"/>
      <c r="AU17507" s="4"/>
      <c r="BA17507" s="4"/>
      <c r="BB17507" s="4"/>
    </row>
    <row r="17508" spans="15:54" x14ac:dyDescent="0.4">
      <c r="O17508" s="4"/>
      <c r="P17508" s="4"/>
      <c r="V17508" s="4"/>
      <c r="W17508" s="4"/>
      <c r="AG17508" s="9"/>
      <c r="AT17508" s="4"/>
      <c r="AU17508" s="4"/>
      <c r="BA17508" s="4"/>
      <c r="BB17508" s="4"/>
    </row>
    <row r="17509" spans="15:54" x14ac:dyDescent="0.4">
      <c r="O17509" s="4"/>
      <c r="P17509" s="4"/>
      <c r="V17509" s="4"/>
      <c r="W17509" s="4"/>
      <c r="AG17509" s="9"/>
      <c r="AT17509" s="4"/>
      <c r="AU17509" s="4"/>
      <c r="BA17509" s="4"/>
      <c r="BB17509" s="4"/>
    </row>
    <row r="17510" spans="15:54" x14ac:dyDescent="0.4">
      <c r="O17510" s="4"/>
      <c r="P17510" s="4"/>
      <c r="V17510" s="4"/>
      <c r="W17510" s="4"/>
      <c r="AG17510" s="9"/>
      <c r="AT17510" s="4"/>
      <c r="AU17510" s="4"/>
      <c r="BA17510" s="4"/>
      <c r="BB17510" s="4"/>
    </row>
    <row r="17511" spans="15:54" x14ac:dyDescent="0.4">
      <c r="O17511" s="4"/>
      <c r="P17511" s="4"/>
      <c r="V17511" s="4"/>
      <c r="W17511" s="4"/>
      <c r="AG17511" s="9"/>
      <c r="AT17511" s="4"/>
      <c r="AU17511" s="4"/>
      <c r="BA17511" s="4"/>
      <c r="BB17511" s="4"/>
    </row>
    <row r="17512" spans="15:54" x14ac:dyDescent="0.4">
      <c r="O17512" s="4"/>
      <c r="P17512" s="4"/>
      <c r="V17512" s="4"/>
      <c r="W17512" s="4"/>
      <c r="AG17512" s="9"/>
      <c r="AT17512" s="4"/>
      <c r="AU17512" s="4"/>
      <c r="BA17512" s="4"/>
      <c r="BB17512" s="4"/>
    </row>
    <row r="17513" spans="15:54" x14ac:dyDescent="0.4">
      <c r="O17513" s="4"/>
      <c r="P17513" s="4"/>
      <c r="V17513" s="4"/>
      <c r="W17513" s="4"/>
      <c r="AG17513" s="9"/>
      <c r="AT17513" s="4"/>
      <c r="AU17513" s="4"/>
      <c r="BA17513" s="4"/>
      <c r="BB17513" s="4"/>
    </row>
    <row r="17514" spans="15:54" x14ac:dyDescent="0.4">
      <c r="O17514" s="4"/>
      <c r="P17514" s="4"/>
      <c r="V17514" s="4"/>
      <c r="W17514" s="4"/>
      <c r="AG17514" s="9"/>
      <c r="AT17514" s="4"/>
      <c r="AU17514" s="4"/>
      <c r="BA17514" s="4"/>
      <c r="BB17514" s="4"/>
    </row>
    <row r="17515" spans="15:54" x14ac:dyDescent="0.4">
      <c r="O17515" s="4"/>
      <c r="P17515" s="4"/>
      <c r="V17515" s="4"/>
      <c r="W17515" s="4"/>
      <c r="AG17515" s="9"/>
      <c r="AT17515" s="4"/>
      <c r="AU17515" s="4"/>
      <c r="BA17515" s="4"/>
      <c r="BB17515" s="4"/>
    </row>
    <row r="17516" spans="15:54" x14ac:dyDescent="0.4">
      <c r="O17516" s="4"/>
      <c r="P17516" s="4"/>
      <c r="V17516" s="4"/>
      <c r="W17516" s="4"/>
      <c r="AG17516" s="9"/>
      <c r="AT17516" s="4"/>
      <c r="AU17516" s="4"/>
      <c r="BA17516" s="4"/>
      <c r="BB17516" s="4"/>
    </row>
    <row r="17517" spans="15:54" x14ac:dyDescent="0.4">
      <c r="O17517" s="4"/>
      <c r="P17517" s="4"/>
      <c r="V17517" s="4"/>
      <c r="W17517" s="4"/>
      <c r="AG17517" s="9"/>
      <c r="AT17517" s="4"/>
      <c r="AU17517" s="4"/>
      <c r="BA17517" s="4"/>
      <c r="BB17517" s="4"/>
    </row>
    <row r="17518" spans="15:54" x14ac:dyDescent="0.4">
      <c r="O17518" s="4"/>
      <c r="P17518" s="4"/>
      <c r="V17518" s="4"/>
      <c r="W17518" s="4"/>
      <c r="AG17518" s="9"/>
      <c r="AT17518" s="4"/>
      <c r="AU17518" s="4"/>
      <c r="BA17518" s="4"/>
      <c r="BB17518" s="4"/>
    </row>
    <row r="17519" spans="15:54" x14ac:dyDescent="0.4">
      <c r="O17519" s="4"/>
      <c r="P17519" s="4"/>
      <c r="V17519" s="4"/>
      <c r="W17519" s="4"/>
      <c r="AG17519" s="9"/>
      <c r="AT17519" s="4"/>
      <c r="AU17519" s="4"/>
      <c r="BA17519" s="4"/>
      <c r="BB17519" s="4"/>
    </row>
    <row r="17520" spans="15:54" x14ac:dyDescent="0.4">
      <c r="O17520" s="4"/>
      <c r="P17520" s="4"/>
      <c r="V17520" s="4"/>
      <c r="W17520" s="4"/>
      <c r="AG17520" s="9"/>
      <c r="AT17520" s="4"/>
      <c r="AU17520" s="4"/>
      <c r="BA17520" s="4"/>
      <c r="BB17520" s="4"/>
    </row>
    <row r="17521" spans="15:54" x14ac:dyDescent="0.4">
      <c r="O17521" s="4"/>
      <c r="P17521" s="4"/>
      <c r="V17521" s="4"/>
      <c r="W17521" s="4"/>
      <c r="AG17521" s="9"/>
      <c r="AT17521" s="4"/>
      <c r="AU17521" s="4"/>
      <c r="BA17521" s="4"/>
      <c r="BB17521" s="4"/>
    </row>
    <row r="17522" spans="15:54" x14ac:dyDescent="0.4">
      <c r="O17522" s="4"/>
      <c r="P17522" s="4"/>
      <c r="V17522" s="4"/>
      <c r="W17522" s="4"/>
      <c r="AT17522" s="4"/>
      <c r="AU17522" s="4"/>
      <c r="BA17522" s="4"/>
      <c r="BB17522" s="4"/>
    </row>
    <row r="17523" spans="15:54" x14ac:dyDescent="0.4">
      <c r="O17523" s="4"/>
      <c r="P17523" s="4"/>
      <c r="V17523" s="4"/>
      <c r="W17523" s="4"/>
      <c r="AG17523" s="9"/>
      <c r="AT17523" s="4"/>
      <c r="AU17523" s="4"/>
      <c r="BA17523" s="4"/>
      <c r="BB17523" s="4"/>
    </row>
    <row r="17524" spans="15:54" x14ac:dyDescent="0.4">
      <c r="O17524" s="4"/>
      <c r="P17524" s="4"/>
      <c r="V17524" s="4"/>
      <c r="W17524" s="4"/>
      <c r="AG17524" s="9"/>
      <c r="AT17524" s="4"/>
      <c r="AU17524" s="4"/>
      <c r="BA17524" s="4"/>
      <c r="BB17524" s="4"/>
    </row>
    <row r="17525" spans="15:54" x14ac:dyDescent="0.4">
      <c r="O17525" s="4"/>
      <c r="P17525" s="4"/>
      <c r="V17525" s="4"/>
      <c r="W17525" s="4"/>
      <c r="AG17525" s="9"/>
      <c r="AT17525" s="4"/>
      <c r="AU17525" s="4"/>
      <c r="BA17525" s="4"/>
      <c r="BB17525" s="4"/>
    </row>
    <row r="17526" spans="15:54" x14ac:dyDescent="0.4">
      <c r="O17526" s="4"/>
      <c r="P17526" s="4"/>
      <c r="V17526" s="4"/>
      <c r="W17526" s="4"/>
      <c r="AG17526" s="9"/>
      <c r="AT17526" s="4"/>
      <c r="AU17526" s="4"/>
      <c r="BA17526" s="4"/>
      <c r="BB17526" s="4"/>
    </row>
    <row r="17527" spans="15:54" x14ac:dyDescent="0.4">
      <c r="O17527" s="4"/>
      <c r="P17527" s="4"/>
      <c r="V17527" s="4"/>
      <c r="W17527" s="4"/>
      <c r="AG17527" s="9"/>
      <c r="AT17527" s="4"/>
      <c r="AU17527" s="4"/>
      <c r="BA17527" s="4"/>
      <c r="BB17527" s="4"/>
    </row>
    <row r="17528" spans="15:54" x14ac:dyDescent="0.4">
      <c r="O17528" s="4"/>
      <c r="P17528" s="4"/>
      <c r="V17528" s="4"/>
      <c r="W17528" s="4"/>
      <c r="AG17528" s="9"/>
      <c r="AT17528" s="4"/>
      <c r="AU17528" s="4"/>
      <c r="BA17528" s="4"/>
      <c r="BB17528" s="4"/>
    </row>
    <row r="17529" spans="15:54" x14ac:dyDescent="0.4">
      <c r="O17529" s="4"/>
      <c r="P17529" s="4"/>
      <c r="V17529" s="4"/>
      <c r="W17529" s="4"/>
      <c r="AG17529" s="9"/>
      <c r="AT17529" s="4"/>
      <c r="AU17529" s="4"/>
      <c r="BA17529" s="4"/>
      <c r="BB17529" s="4"/>
    </row>
    <row r="17530" spans="15:54" x14ac:dyDescent="0.4">
      <c r="O17530" s="4"/>
      <c r="P17530" s="4"/>
      <c r="V17530" s="4"/>
      <c r="W17530" s="4"/>
      <c r="AG17530" s="9"/>
      <c r="AT17530" s="4"/>
      <c r="AU17530" s="4"/>
      <c r="BA17530" s="4"/>
      <c r="BB17530" s="4"/>
    </row>
    <row r="17531" spans="15:54" x14ac:dyDescent="0.4">
      <c r="O17531" s="4"/>
      <c r="P17531" s="4"/>
      <c r="V17531" s="4"/>
      <c r="W17531" s="4"/>
      <c r="AG17531" s="9"/>
      <c r="AT17531" s="4"/>
      <c r="AU17531" s="4"/>
      <c r="BA17531" s="4"/>
      <c r="BB17531" s="4"/>
    </row>
    <row r="17532" spans="15:54" x14ac:dyDescent="0.4">
      <c r="O17532" s="4"/>
      <c r="P17532" s="4"/>
      <c r="V17532" s="4"/>
      <c r="W17532" s="4"/>
      <c r="AG17532" s="9"/>
      <c r="AT17532" s="4"/>
      <c r="AU17532" s="4"/>
      <c r="BA17532" s="4"/>
      <c r="BB17532" s="4"/>
    </row>
    <row r="17533" spans="15:54" x14ac:dyDescent="0.4">
      <c r="O17533" s="4"/>
      <c r="P17533" s="4"/>
      <c r="V17533" s="4"/>
      <c r="W17533" s="4"/>
      <c r="AG17533" s="9"/>
      <c r="AT17533" s="4"/>
      <c r="AU17533" s="4"/>
      <c r="BA17533" s="4"/>
      <c r="BB17533" s="4"/>
    </row>
    <row r="17534" spans="15:54" x14ac:dyDescent="0.4">
      <c r="O17534" s="4"/>
      <c r="P17534" s="4"/>
      <c r="V17534" s="4"/>
      <c r="W17534" s="4"/>
      <c r="AG17534" s="9"/>
      <c r="AT17534" s="4"/>
      <c r="AU17534" s="4"/>
      <c r="BA17534" s="4"/>
      <c r="BB17534" s="4"/>
    </row>
    <row r="17535" spans="15:54" x14ac:dyDescent="0.4">
      <c r="O17535" s="4"/>
      <c r="P17535" s="4"/>
      <c r="V17535" s="4"/>
      <c r="W17535" s="4"/>
      <c r="AG17535" s="9"/>
      <c r="AT17535" s="4"/>
      <c r="AU17535" s="4"/>
      <c r="BA17535" s="4"/>
      <c r="BB17535" s="4"/>
    </row>
    <row r="17536" spans="15:54" x14ac:dyDescent="0.4">
      <c r="O17536" s="4"/>
      <c r="P17536" s="4"/>
      <c r="V17536" s="4"/>
      <c r="W17536" s="4"/>
      <c r="AG17536" s="9"/>
      <c r="AT17536" s="4"/>
      <c r="AU17536" s="4"/>
      <c r="BA17536" s="4"/>
      <c r="BB17536" s="4"/>
    </row>
    <row r="17537" spans="15:54" x14ac:dyDescent="0.4">
      <c r="O17537" s="4"/>
      <c r="P17537" s="4"/>
      <c r="V17537" s="4"/>
      <c r="W17537" s="4"/>
      <c r="AG17537" s="9"/>
      <c r="AT17537" s="4"/>
      <c r="AU17537" s="4"/>
      <c r="BA17537" s="4"/>
      <c r="BB17537" s="4"/>
    </row>
    <row r="17538" spans="15:54" x14ac:dyDescent="0.4">
      <c r="O17538" s="4"/>
      <c r="P17538" s="4"/>
      <c r="V17538" s="4"/>
      <c r="W17538" s="4"/>
      <c r="AG17538" s="9"/>
      <c r="AT17538" s="4"/>
      <c r="AU17538" s="4"/>
      <c r="BA17538" s="4"/>
      <c r="BB17538" s="4"/>
    </row>
    <row r="17539" spans="15:54" x14ac:dyDescent="0.4">
      <c r="O17539" s="4"/>
      <c r="P17539" s="4"/>
      <c r="V17539" s="4"/>
      <c r="W17539" s="4"/>
      <c r="AG17539" s="9"/>
      <c r="AT17539" s="4"/>
      <c r="AU17539" s="4"/>
      <c r="BA17539" s="4"/>
      <c r="BB17539" s="4"/>
    </row>
    <row r="17540" spans="15:54" x14ac:dyDescent="0.4">
      <c r="O17540" s="4"/>
      <c r="P17540" s="4"/>
      <c r="V17540" s="4"/>
      <c r="W17540" s="4"/>
      <c r="AG17540" s="9"/>
      <c r="AT17540" s="4"/>
      <c r="AU17540" s="4"/>
      <c r="BA17540" s="4"/>
      <c r="BB17540" s="4"/>
    </row>
    <row r="17541" spans="15:54" x14ac:dyDescent="0.4">
      <c r="O17541" s="4"/>
      <c r="P17541" s="4"/>
      <c r="V17541" s="4"/>
      <c r="W17541" s="4"/>
      <c r="AG17541" s="9"/>
      <c r="AT17541" s="4"/>
      <c r="AU17541" s="4"/>
      <c r="BA17541" s="4"/>
      <c r="BB17541" s="4"/>
    </row>
    <row r="17542" spans="15:54" x14ac:dyDescent="0.4">
      <c r="O17542" s="4"/>
      <c r="P17542" s="4"/>
      <c r="V17542" s="4"/>
      <c r="W17542" s="4"/>
      <c r="AT17542" s="4"/>
      <c r="AU17542" s="4"/>
      <c r="BA17542" s="4"/>
      <c r="BB17542" s="4"/>
    </row>
    <row r="17543" spans="15:54" x14ac:dyDescent="0.4">
      <c r="O17543" s="4"/>
      <c r="P17543" s="4"/>
      <c r="V17543" s="4"/>
      <c r="W17543" s="4"/>
      <c r="AG17543" s="9"/>
      <c r="AT17543" s="4"/>
      <c r="AU17543" s="4"/>
      <c r="BA17543" s="4"/>
      <c r="BB17543" s="4"/>
    </row>
    <row r="17544" spans="15:54" x14ac:dyDescent="0.4">
      <c r="O17544" s="4"/>
      <c r="P17544" s="4"/>
      <c r="V17544" s="4"/>
      <c r="W17544" s="4"/>
      <c r="AG17544" s="9"/>
      <c r="AT17544" s="4"/>
      <c r="AU17544" s="4"/>
      <c r="BA17544" s="4"/>
      <c r="BB17544" s="4"/>
    </row>
    <row r="17545" spans="15:54" x14ac:dyDescent="0.4">
      <c r="O17545" s="4"/>
      <c r="P17545" s="4"/>
      <c r="V17545" s="4"/>
      <c r="W17545" s="4"/>
      <c r="AG17545" s="9"/>
      <c r="AT17545" s="4"/>
      <c r="AU17545" s="4"/>
      <c r="BA17545" s="4"/>
      <c r="BB17545" s="4"/>
    </row>
    <row r="17546" spans="15:54" x14ac:dyDescent="0.4">
      <c r="O17546" s="4"/>
      <c r="P17546" s="4"/>
      <c r="V17546" s="4"/>
      <c r="W17546" s="4"/>
      <c r="AG17546" s="9"/>
      <c r="AT17546" s="4"/>
      <c r="AU17546" s="4"/>
      <c r="BA17546" s="4"/>
      <c r="BB17546" s="4"/>
    </row>
    <row r="17547" spans="15:54" x14ac:dyDescent="0.4">
      <c r="O17547" s="4"/>
      <c r="P17547" s="4"/>
      <c r="V17547" s="4"/>
      <c r="W17547" s="4"/>
      <c r="AG17547" s="9"/>
      <c r="AT17547" s="4"/>
      <c r="AU17547" s="4"/>
      <c r="BA17547" s="4"/>
      <c r="BB17547" s="4"/>
    </row>
    <row r="17548" spans="15:54" x14ac:dyDescent="0.4">
      <c r="O17548" s="4"/>
      <c r="P17548" s="4"/>
      <c r="V17548" s="4"/>
      <c r="W17548" s="4"/>
      <c r="AG17548" s="9"/>
      <c r="AT17548" s="4"/>
      <c r="AU17548" s="4"/>
      <c r="BA17548" s="4"/>
      <c r="BB17548" s="4"/>
    </row>
    <row r="17549" spans="15:54" x14ac:dyDescent="0.4">
      <c r="O17549" s="4"/>
      <c r="P17549" s="4"/>
      <c r="V17549" s="4"/>
      <c r="W17549" s="4"/>
      <c r="AG17549" s="9"/>
      <c r="AT17549" s="4"/>
      <c r="AU17549" s="4"/>
      <c r="BA17549" s="4"/>
      <c r="BB17549" s="4"/>
    </row>
    <row r="17550" spans="15:54" x14ac:dyDescent="0.4">
      <c r="O17550" s="4"/>
      <c r="P17550" s="4"/>
      <c r="V17550" s="4"/>
      <c r="W17550" s="4"/>
      <c r="AG17550" s="9"/>
      <c r="AT17550" s="4"/>
      <c r="AU17550" s="4"/>
      <c r="BA17550" s="4"/>
      <c r="BB17550" s="4"/>
    </row>
    <row r="17551" spans="15:54" x14ac:dyDescent="0.4">
      <c r="O17551" s="4"/>
      <c r="P17551" s="4"/>
      <c r="V17551" s="4"/>
      <c r="W17551" s="4"/>
      <c r="AG17551" s="9"/>
      <c r="AT17551" s="4"/>
      <c r="AU17551" s="4"/>
      <c r="BA17551" s="4"/>
      <c r="BB17551" s="4"/>
    </row>
    <row r="17552" spans="15:54" x14ac:dyDescent="0.4">
      <c r="O17552" s="4"/>
      <c r="P17552" s="4"/>
      <c r="V17552" s="4"/>
      <c r="W17552" s="4"/>
      <c r="AG17552" s="9"/>
      <c r="AT17552" s="4"/>
      <c r="AU17552" s="4"/>
      <c r="BA17552" s="4"/>
      <c r="BB17552" s="4"/>
    </row>
    <row r="17553" spans="15:54" x14ac:dyDescent="0.4">
      <c r="O17553" s="4"/>
      <c r="P17553" s="4"/>
      <c r="V17553" s="4"/>
      <c r="W17553" s="4"/>
      <c r="AG17553" s="9"/>
      <c r="AT17553" s="4"/>
      <c r="AU17553" s="4"/>
      <c r="BA17553" s="4"/>
      <c r="BB17553" s="4"/>
    </row>
    <row r="17554" spans="15:54" x14ac:dyDescent="0.4">
      <c r="O17554" s="4"/>
      <c r="P17554" s="4"/>
      <c r="V17554" s="4"/>
      <c r="W17554" s="4"/>
      <c r="AG17554" s="9"/>
      <c r="AT17554" s="4"/>
      <c r="AU17554" s="4"/>
      <c r="BA17554" s="4"/>
      <c r="BB17554" s="4"/>
    </row>
    <row r="17555" spans="15:54" x14ac:dyDescent="0.4">
      <c r="O17555" s="4"/>
      <c r="P17555" s="4"/>
      <c r="V17555" s="4"/>
      <c r="W17555" s="4"/>
      <c r="AG17555" s="9"/>
      <c r="AT17555" s="4"/>
      <c r="AU17555" s="4"/>
      <c r="BA17555" s="4"/>
      <c r="BB17555" s="4"/>
    </row>
    <row r="17556" spans="15:54" x14ac:dyDescent="0.4">
      <c r="O17556" s="4"/>
      <c r="P17556" s="4"/>
      <c r="V17556" s="4"/>
      <c r="W17556" s="4"/>
      <c r="AG17556" s="9"/>
      <c r="AT17556" s="4"/>
      <c r="AU17556" s="4"/>
      <c r="BA17556" s="4"/>
      <c r="BB17556" s="4"/>
    </row>
    <row r="17557" spans="15:54" x14ac:dyDescent="0.4">
      <c r="O17557" s="4"/>
      <c r="P17557" s="4"/>
      <c r="V17557" s="4"/>
      <c r="W17557" s="4"/>
      <c r="AG17557" s="9"/>
      <c r="AT17557" s="4"/>
      <c r="AU17557" s="4"/>
      <c r="BA17557" s="4"/>
      <c r="BB17557" s="4"/>
    </row>
    <row r="17558" spans="15:54" x14ac:dyDescent="0.4">
      <c r="O17558" s="4"/>
      <c r="P17558" s="4"/>
      <c r="V17558" s="4"/>
      <c r="W17558" s="4"/>
      <c r="AG17558" s="9"/>
      <c r="AT17558" s="4"/>
      <c r="AU17558" s="4"/>
      <c r="BA17558" s="4"/>
      <c r="BB17558" s="4"/>
    </row>
    <row r="17559" spans="15:54" x14ac:dyDescent="0.4">
      <c r="O17559" s="4"/>
      <c r="P17559" s="4"/>
      <c r="V17559" s="4"/>
      <c r="W17559" s="4"/>
      <c r="AG17559" s="9"/>
      <c r="AT17559" s="4"/>
      <c r="AU17559" s="4"/>
      <c r="BA17559" s="4"/>
      <c r="BB17559" s="4"/>
    </row>
    <row r="17560" spans="15:54" x14ac:dyDescent="0.4">
      <c r="O17560" s="4"/>
      <c r="P17560" s="4"/>
      <c r="V17560" s="4"/>
      <c r="W17560" s="4"/>
      <c r="AG17560" s="9"/>
      <c r="AT17560" s="4"/>
      <c r="AU17560" s="4"/>
      <c r="BA17560" s="4"/>
      <c r="BB17560" s="4"/>
    </row>
    <row r="17561" spans="15:54" x14ac:dyDescent="0.4">
      <c r="O17561" s="4"/>
      <c r="P17561" s="4"/>
      <c r="V17561" s="4"/>
      <c r="W17561" s="4"/>
      <c r="AG17561" s="9"/>
      <c r="AT17561" s="4"/>
      <c r="AU17561" s="4"/>
      <c r="BA17561" s="4"/>
      <c r="BB17561" s="4"/>
    </row>
    <row r="17562" spans="15:54" x14ac:dyDescent="0.4">
      <c r="O17562" s="4"/>
      <c r="P17562" s="4"/>
      <c r="V17562" s="4"/>
      <c r="W17562" s="4"/>
      <c r="AG17562" s="9"/>
      <c r="AT17562" s="4"/>
      <c r="AU17562" s="4"/>
      <c r="BA17562" s="4"/>
      <c r="BB17562" s="4"/>
    </row>
    <row r="17563" spans="15:54" x14ac:dyDescent="0.4">
      <c r="O17563" s="4"/>
      <c r="P17563" s="4"/>
      <c r="V17563" s="4"/>
      <c r="W17563" s="4"/>
      <c r="AG17563" s="9"/>
      <c r="AT17563" s="4"/>
      <c r="AU17563" s="4"/>
      <c r="BA17563" s="4"/>
      <c r="BB17563" s="4"/>
    </row>
    <row r="17564" spans="15:54" x14ac:dyDescent="0.4">
      <c r="O17564" s="4"/>
      <c r="P17564" s="4"/>
      <c r="V17564" s="4"/>
      <c r="W17564" s="4"/>
      <c r="AG17564" s="9"/>
      <c r="AT17564" s="4"/>
      <c r="AU17564" s="4"/>
      <c r="BA17564" s="4"/>
      <c r="BB17564" s="4"/>
    </row>
    <row r="17565" spans="15:54" x14ac:dyDescent="0.4">
      <c r="O17565" s="4"/>
      <c r="P17565" s="4"/>
      <c r="V17565" s="4"/>
      <c r="W17565" s="4"/>
      <c r="AG17565" s="9"/>
      <c r="AT17565" s="4"/>
      <c r="AU17565" s="4"/>
      <c r="BA17565" s="4"/>
      <c r="BB17565" s="4"/>
    </row>
    <row r="17566" spans="15:54" x14ac:dyDescent="0.4">
      <c r="O17566" s="4"/>
      <c r="P17566" s="4"/>
      <c r="V17566" s="4"/>
      <c r="W17566" s="4"/>
      <c r="AG17566" s="9"/>
      <c r="AT17566" s="4"/>
      <c r="AU17566" s="4"/>
      <c r="BA17566" s="4"/>
      <c r="BB17566" s="4"/>
    </row>
    <row r="17567" spans="15:54" x14ac:dyDescent="0.4">
      <c r="O17567" s="4"/>
      <c r="P17567" s="4"/>
      <c r="V17567" s="4"/>
      <c r="W17567" s="4"/>
      <c r="AG17567" s="9"/>
      <c r="AT17567" s="4"/>
      <c r="AU17567" s="4"/>
      <c r="BA17567" s="4"/>
      <c r="BB17567" s="4"/>
    </row>
    <row r="17568" spans="15:54" x14ac:dyDescent="0.4">
      <c r="O17568" s="4"/>
      <c r="P17568" s="4"/>
      <c r="V17568" s="4"/>
      <c r="W17568" s="4"/>
      <c r="AG17568" s="9"/>
      <c r="AT17568" s="4"/>
      <c r="AU17568" s="4"/>
      <c r="BA17568" s="4"/>
      <c r="BB17568" s="4"/>
    </row>
    <row r="17569" spans="15:54" x14ac:dyDescent="0.4">
      <c r="O17569" s="4"/>
      <c r="P17569" s="4"/>
      <c r="V17569" s="4"/>
      <c r="W17569" s="4"/>
      <c r="AG17569" s="9"/>
      <c r="AT17569" s="4"/>
      <c r="AU17569" s="4"/>
      <c r="BA17569" s="4"/>
      <c r="BB17569" s="4"/>
    </row>
    <row r="17570" spans="15:54" x14ac:dyDescent="0.4">
      <c r="O17570" s="4"/>
      <c r="P17570" s="4"/>
      <c r="V17570" s="4"/>
      <c r="W17570" s="4"/>
      <c r="AG17570" s="9"/>
      <c r="AT17570" s="4"/>
      <c r="AU17570" s="4"/>
      <c r="BA17570" s="4"/>
      <c r="BB17570" s="4"/>
    </row>
    <row r="17571" spans="15:54" x14ac:dyDescent="0.4">
      <c r="O17571" s="4"/>
      <c r="P17571" s="4"/>
      <c r="V17571" s="4"/>
      <c r="W17571" s="4"/>
      <c r="AG17571" s="9"/>
      <c r="AT17571" s="4"/>
      <c r="AU17571" s="4"/>
      <c r="BA17571" s="4"/>
      <c r="BB17571" s="4"/>
    </row>
    <row r="17572" spans="15:54" x14ac:dyDescent="0.4">
      <c r="O17572" s="4"/>
      <c r="P17572" s="4"/>
      <c r="V17572" s="4"/>
      <c r="W17572" s="4"/>
      <c r="AG17572" s="9"/>
      <c r="AT17572" s="4"/>
      <c r="AU17572" s="4"/>
      <c r="BA17572" s="4"/>
      <c r="BB17572" s="4"/>
    </row>
    <row r="17573" spans="15:54" x14ac:dyDescent="0.4">
      <c r="O17573" s="4"/>
      <c r="P17573" s="4"/>
      <c r="V17573" s="4"/>
      <c r="W17573" s="4"/>
      <c r="AG17573" s="9"/>
      <c r="AT17573" s="4"/>
      <c r="AU17573" s="4"/>
      <c r="BA17573" s="4"/>
      <c r="BB17573" s="4"/>
    </row>
    <row r="17574" spans="15:54" x14ac:dyDescent="0.4">
      <c r="O17574" s="4"/>
      <c r="P17574" s="4"/>
      <c r="V17574" s="4"/>
      <c r="W17574" s="4"/>
      <c r="AG17574" s="9"/>
      <c r="AT17574" s="4"/>
      <c r="AU17574" s="4"/>
      <c r="BA17574" s="4"/>
      <c r="BB17574" s="4"/>
    </row>
    <row r="17575" spans="15:54" x14ac:dyDescent="0.4">
      <c r="O17575" s="4"/>
      <c r="P17575" s="4"/>
      <c r="V17575" s="4"/>
      <c r="W17575" s="4"/>
      <c r="AG17575" s="9"/>
      <c r="AT17575" s="4"/>
      <c r="AU17575" s="4"/>
      <c r="BA17575" s="4"/>
      <c r="BB17575" s="4"/>
    </row>
    <row r="17576" spans="15:54" x14ac:dyDescent="0.4">
      <c r="O17576" s="4"/>
      <c r="P17576" s="4"/>
      <c r="V17576" s="4"/>
      <c r="W17576" s="4"/>
      <c r="AG17576" s="9"/>
      <c r="AT17576" s="4"/>
      <c r="AU17576" s="4"/>
      <c r="BA17576" s="4"/>
      <c r="BB17576" s="4"/>
    </row>
    <row r="17577" spans="15:54" x14ac:dyDescent="0.4">
      <c r="O17577" s="4"/>
      <c r="P17577" s="4"/>
      <c r="V17577" s="4"/>
      <c r="W17577" s="4"/>
      <c r="AG17577" s="9"/>
      <c r="AT17577" s="4"/>
      <c r="AU17577" s="4"/>
      <c r="BA17577" s="4"/>
      <c r="BB17577" s="4"/>
    </row>
    <row r="17578" spans="15:54" x14ac:dyDescent="0.4">
      <c r="O17578" s="4"/>
      <c r="P17578" s="4"/>
      <c r="V17578" s="4"/>
      <c r="W17578" s="4"/>
      <c r="AG17578" s="9"/>
      <c r="AT17578" s="4"/>
      <c r="AU17578" s="4"/>
      <c r="BA17578" s="4"/>
      <c r="BB17578" s="4"/>
    </row>
    <row r="17579" spans="15:54" x14ac:dyDescent="0.4">
      <c r="O17579" s="4"/>
      <c r="P17579" s="4"/>
      <c r="V17579" s="4"/>
      <c r="W17579" s="4"/>
      <c r="AG17579" s="9"/>
      <c r="AT17579" s="4"/>
      <c r="AU17579" s="4"/>
      <c r="BA17579" s="4"/>
      <c r="BB17579" s="4"/>
    </row>
    <row r="17580" spans="15:54" x14ac:dyDescent="0.4">
      <c r="O17580" s="4"/>
      <c r="P17580" s="4"/>
      <c r="V17580" s="4"/>
      <c r="W17580" s="4"/>
      <c r="AG17580" s="9"/>
      <c r="AT17580" s="4"/>
      <c r="AU17580" s="4"/>
      <c r="BA17580" s="4"/>
      <c r="BB17580" s="4"/>
    </row>
    <row r="17581" spans="15:54" x14ac:dyDescent="0.4">
      <c r="O17581" s="4"/>
      <c r="P17581" s="4"/>
      <c r="V17581" s="4"/>
      <c r="W17581" s="4"/>
      <c r="AG17581" s="9"/>
      <c r="AT17581" s="4"/>
      <c r="AU17581" s="4"/>
      <c r="BA17581" s="4"/>
      <c r="BB17581" s="4"/>
    </row>
    <row r="17582" spans="15:54" x14ac:dyDescent="0.4">
      <c r="O17582" s="4"/>
      <c r="P17582" s="4"/>
      <c r="V17582" s="4"/>
      <c r="W17582" s="4"/>
      <c r="AG17582" s="9"/>
      <c r="AT17582" s="4"/>
      <c r="AU17582" s="4"/>
      <c r="BA17582" s="4"/>
      <c r="BB17582" s="4"/>
    </row>
    <row r="17583" spans="15:54" x14ac:dyDescent="0.4">
      <c r="O17583" s="4"/>
      <c r="P17583" s="4"/>
      <c r="V17583" s="4"/>
      <c r="W17583" s="4"/>
      <c r="AG17583" s="9"/>
      <c r="AT17583" s="4"/>
      <c r="AU17583" s="4"/>
      <c r="BA17583" s="4"/>
      <c r="BB17583" s="4"/>
    </row>
    <row r="17584" spans="15:54" x14ac:dyDescent="0.4">
      <c r="O17584" s="4"/>
      <c r="P17584" s="4"/>
      <c r="V17584" s="4"/>
      <c r="W17584" s="4"/>
      <c r="AG17584" s="9"/>
      <c r="AT17584" s="4"/>
      <c r="AU17584" s="4"/>
      <c r="BA17584" s="4"/>
      <c r="BB17584" s="4"/>
    </row>
    <row r="17585" spans="15:54" x14ac:dyDescent="0.4">
      <c r="O17585" s="4"/>
      <c r="P17585" s="4"/>
      <c r="V17585" s="4"/>
      <c r="W17585" s="4"/>
      <c r="AG17585" s="9"/>
      <c r="AT17585" s="4"/>
      <c r="AU17585" s="4"/>
      <c r="BA17585" s="4"/>
      <c r="BB17585" s="4"/>
    </row>
    <row r="17586" spans="15:54" x14ac:dyDescent="0.4">
      <c r="O17586" s="4"/>
      <c r="P17586" s="4"/>
      <c r="V17586" s="4"/>
      <c r="W17586" s="4"/>
      <c r="AG17586" s="9"/>
      <c r="AT17586" s="4"/>
      <c r="AU17586" s="4"/>
      <c r="BA17586" s="4"/>
      <c r="BB17586" s="4"/>
    </row>
    <row r="17587" spans="15:54" x14ac:dyDescent="0.4">
      <c r="O17587" s="4"/>
      <c r="P17587" s="4"/>
      <c r="V17587" s="4"/>
      <c r="W17587" s="4"/>
      <c r="AG17587" s="9"/>
      <c r="AT17587" s="4"/>
      <c r="AU17587" s="4"/>
      <c r="BA17587" s="4"/>
      <c r="BB17587" s="4"/>
    </row>
    <row r="17588" spans="15:54" x14ac:dyDescent="0.4">
      <c r="O17588" s="4"/>
      <c r="P17588" s="4"/>
      <c r="V17588" s="4"/>
      <c r="W17588" s="4"/>
      <c r="AG17588" s="9"/>
      <c r="AT17588" s="4"/>
      <c r="AU17588" s="4"/>
      <c r="BA17588" s="4"/>
      <c r="BB17588" s="4"/>
    </row>
    <row r="17589" spans="15:54" x14ac:dyDescent="0.4">
      <c r="O17589" s="4"/>
      <c r="P17589" s="4"/>
      <c r="V17589" s="4"/>
      <c r="W17589" s="4"/>
      <c r="AG17589" s="9"/>
      <c r="AT17589" s="4"/>
      <c r="AU17589" s="4"/>
      <c r="BA17589" s="4"/>
      <c r="BB17589" s="4"/>
    </row>
    <row r="17590" spans="15:54" x14ac:dyDescent="0.4">
      <c r="O17590" s="4"/>
      <c r="P17590" s="4"/>
      <c r="V17590" s="4"/>
      <c r="W17590" s="4"/>
      <c r="AG17590" s="9"/>
      <c r="AT17590" s="4"/>
      <c r="AU17590" s="4"/>
      <c r="BA17590" s="4"/>
      <c r="BB17590" s="4"/>
    </row>
    <row r="17591" spans="15:54" x14ac:dyDescent="0.4">
      <c r="O17591" s="4"/>
      <c r="P17591" s="4"/>
      <c r="V17591" s="4"/>
      <c r="W17591" s="4"/>
      <c r="AG17591" s="9"/>
      <c r="AT17591" s="4"/>
      <c r="AU17591" s="4"/>
      <c r="BA17591" s="4"/>
      <c r="BB17591" s="4"/>
    </row>
    <row r="17592" spans="15:54" x14ac:dyDescent="0.4">
      <c r="O17592" s="4"/>
      <c r="P17592" s="4"/>
      <c r="V17592" s="4"/>
      <c r="W17592" s="4"/>
      <c r="AG17592" s="9"/>
      <c r="AT17592" s="4"/>
      <c r="AU17592" s="4"/>
      <c r="BA17592" s="4"/>
      <c r="BB17592" s="4"/>
    </row>
    <row r="17593" spans="15:54" x14ac:dyDescent="0.4">
      <c r="O17593" s="4"/>
      <c r="P17593" s="4"/>
      <c r="V17593" s="4"/>
      <c r="W17593" s="4"/>
      <c r="AG17593" s="9"/>
      <c r="AT17593" s="4"/>
      <c r="AU17593" s="4"/>
      <c r="BA17593" s="4"/>
      <c r="BB17593" s="4"/>
    </row>
    <row r="17594" spans="15:54" x14ac:dyDescent="0.4">
      <c r="O17594" s="4"/>
      <c r="P17594" s="4"/>
      <c r="V17594" s="4"/>
      <c r="W17594" s="4"/>
      <c r="AG17594" s="9"/>
      <c r="AT17594" s="4"/>
      <c r="AU17594" s="4"/>
      <c r="BA17594" s="4"/>
      <c r="BB17594" s="4"/>
    </row>
    <row r="17595" spans="15:54" x14ac:dyDescent="0.4">
      <c r="O17595" s="4"/>
      <c r="P17595" s="4"/>
      <c r="V17595" s="4"/>
      <c r="W17595" s="4"/>
      <c r="AG17595" s="9"/>
      <c r="AT17595" s="4"/>
      <c r="AU17595" s="4"/>
      <c r="BA17595" s="4"/>
      <c r="BB17595" s="4"/>
    </row>
    <row r="17596" spans="15:54" x14ac:dyDescent="0.4">
      <c r="O17596" s="4"/>
      <c r="P17596" s="4"/>
      <c r="V17596" s="4"/>
      <c r="W17596" s="4"/>
      <c r="AG17596" s="9"/>
      <c r="AT17596" s="4"/>
      <c r="AU17596" s="4"/>
      <c r="BA17596" s="4"/>
      <c r="BB17596" s="4"/>
    </row>
    <row r="17597" spans="15:54" x14ac:dyDescent="0.4">
      <c r="O17597" s="4"/>
      <c r="P17597" s="4"/>
      <c r="V17597" s="4"/>
      <c r="W17597" s="4"/>
      <c r="AG17597" s="9"/>
      <c r="AT17597" s="4"/>
      <c r="AU17597" s="4"/>
      <c r="BA17597" s="4"/>
      <c r="BB17597" s="4"/>
    </row>
    <row r="17598" spans="15:54" x14ac:dyDescent="0.4">
      <c r="O17598" s="4"/>
      <c r="P17598" s="4"/>
      <c r="V17598" s="4"/>
      <c r="W17598" s="4"/>
      <c r="AG17598" s="9"/>
      <c r="AT17598" s="4"/>
      <c r="AU17598" s="4"/>
      <c r="BA17598" s="4"/>
      <c r="BB17598" s="4"/>
    </row>
    <row r="17599" spans="15:54" x14ac:dyDescent="0.4">
      <c r="O17599" s="4"/>
      <c r="P17599" s="4"/>
      <c r="V17599" s="4"/>
      <c r="W17599" s="4"/>
      <c r="AG17599" s="9"/>
      <c r="AT17599" s="4"/>
      <c r="AU17599" s="4"/>
      <c r="BA17599" s="4"/>
      <c r="BB17599" s="4"/>
    </row>
    <row r="17600" spans="15:54" x14ac:dyDescent="0.4">
      <c r="O17600" s="4"/>
      <c r="P17600" s="4"/>
      <c r="V17600" s="4"/>
      <c r="W17600" s="4"/>
      <c r="AG17600" s="9"/>
      <c r="AT17600" s="4"/>
      <c r="AU17600" s="4"/>
      <c r="BA17600" s="4"/>
      <c r="BB17600" s="4"/>
    </row>
    <row r="17601" spans="15:54" x14ac:dyDescent="0.4">
      <c r="O17601" s="4"/>
      <c r="P17601" s="4"/>
      <c r="V17601" s="4"/>
      <c r="W17601" s="4"/>
      <c r="AG17601" s="9"/>
      <c r="AT17601" s="4"/>
      <c r="AU17601" s="4"/>
      <c r="BA17601" s="4"/>
      <c r="BB17601" s="4"/>
    </row>
    <row r="17602" spans="15:54" x14ac:dyDescent="0.4">
      <c r="O17602" s="4"/>
      <c r="P17602" s="4"/>
      <c r="V17602" s="4"/>
      <c r="W17602" s="4"/>
      <c r="AG17602" s="9"/>
      <c r="AT17602" s="4"/>
      <c r="AU17602" s="4"/>
      <c r="BA17602" s="4"/>
      <c r="BB17602" s="4"/>
    </row>
    <row r="17603" spans="15:54" x14ac:dyDescent="0.4">
      <c r="O17603" s="4"/>
      <c r="P17603" s="4"/>
      <c r="V17603" s="4"/>
      <c r="W17603" s="4"/>
      <c r="AT17603" s="4"/>
      <c r="AU17603" s="4"/>
      <c r="BA17603" s="4"/>
      <c r="BB17603" s="4"/>
    </row>
    <row r="17604" spans="15:54" x14ac:dyDescent="0.4">
      <c r="O17604" s="4"/>
      <c r="P17604" s="4"/>
      <c r="V17604" s="4"/>
      <c r="W17604" s="4"/>
      <c r="AG17604" s="9"/>
      <c r="AT17604" s="4"/>
      <c r="AU17604" s="4"/>
      <c r="BA17604" s="4"/>
      <c r="BB17604" s="4"/>
    </row>
    <row r="17605" spans="15:54" x14ac:dyDescent="0.4">
      <c r="O17605" s="4"/>
      <c r="P17605" s="4"/>
      <c r="V17605" s="4"/>
      <c r="W17605" s="4"/>
      <c r="AG17605" s="9"/>
      <c r="AT17605" s="4"/>
      <c r="AU17605" s="4"/>
      <c r="BA17605" s="4"/>
      <c r="BB17605" s="4"/>
    </row>
    <row r="17606" spans="15:54" x14ac:dyDescent="0.4">
      <c r="O17606" s="4"/>
      <c r="P17606" s="4"/>
      <c r="V17606" s="4"/>
      <c r="W17606" s="4"/>
      <c r="AG17606" s="9"/>
      <c r="AT17606" s="4"/>
      <c r="AU17606" s="4"/>
      <c r="BA17606" s="4"/>
      <c r="BB17606" s="4"/>
    </row>
    <row r="17607" spans="15:54" x14ac:dyDescent="0.4">
      <c r="O17607" s="4"/>
      <c r="P17607" s="4"/>
      <c r="V17607" s="4"/>
      <c r="W17607" s="4"/>
      <c r="AG17607" s="9"/>
      <c r="AT17607" s="4"/>
      <c r="AU17607" s="4"/>
      <c r="BA17607" s="4"/>
      <c r="BB17607" s="4"/>
    </row>
    <row r="17608" spans="15:54" x14ac:dyDescent="0.4">
      <c r="O17608" s="4"/>
      <c r="P17608" s="4"/>
      <c r="V17608" s="4"/>
      <c r="W17608" s="4"/>
      <c r="AG17608" s="9"/>
      <c r="AT17608" s="4"/>
      <c r="AU17608" s="4"/>
      <c r="BA17608" s="4"/>
      <c r="BB17608" s="4"/>
    </row>
    <row r="17609" spans="15:54" x14ac:dyDescent="0.4">
      <c r="O17609" s="4"/>
      <c r="P17609" s="4"/>
      <c r="V17609" s="4"/>
      <c r="W17609" s="4"/>
      <c r="AG17609" s="9"/>
      <c r="AT17609" s="4"/>
      <c r="AU17609" s="4"/>
      <c r="BA17609" s="4"/>
      <c r="BB17609" s="4"/>
    </row>
    <row r="17610" spans="15:54" x14ac:dyDescent="0.4">
      <c r="O17610" s="4"/>
      <c r="P17610" s="4"/>
      <c r="V17610" s="4"/>
      <c r="W17610" s="4"/>
      <c r="AG17610" s="9"/>
      <c r="AT17610" s="4"/>
      <c r="AU17610" s="4"/>
      <c r="BA17610" s="4"/>
      <c r="BB17610" s="4"/>
    </row>
    <row r="17611" spans="15:54" x14ac:dyDescent="0.4">
      <c r="O17611" s="4"/>
      <c r="P17611" s="4"/>
      <c r="V17611" s="4"/>
      <c r="W17611" s="4"/>
      <c r="AG17611" s="9"/>
      <c r="AT17611" s="4"/>
      <c r="AU17611" s="4"/>
      <c r="BA17611" s="4"/>
      <c r="BB17611" s="4"/>
    </row>
    <row r="17612" spans="15:54" x14ac:dyDescent="0.4">
      <c r="O17612" s="4"/>
      <c r="P17612" s="4"/>
      <c r="V17612" s="4"/>
      <c r="W17612" s="4"/>
      <c r="AG17612" s="9"/>
      <c r="AT17612" s="4"/>
      <c r="AU17612" s="4"/>
      <c r="BA17612" s="4"/>
      <c r="BB17612" s="4"/>
    </row>
    <row r="17613" spans="15:54" x14ac:dyDescent="0.4">
      <c r="O17613" s="4"/>
      <c r="P17613" s="4"/>
      <c r="V17613" s="4"/>
      <c r="W17613" s="4"/>
      <c r="AG17613" s="9"/>
      <c r="AT17613" s="4"/>
      <c r="AU17613" s="4"/>
      <c r="BA17613" s="4"/>
      <c r="BB17613" s="4"/>
    </row>
    <row r="17614" spans="15:54" x14ac:dyDescent="0.4">
      <c r="O17614" s="4"/>
      <c r="P17614" s="4"/>
      <c r="V17614" s="4"/>
      <c r="W17614" s="4"/>
      <c r="AG17614" s="9"/>
      <c r="AT17614" s="4"/>
      <c r="AU17614" s="4"/>
      <c r="BA17614" s="4"/>
      <c r="BB17614" s="4"/>
    </row>
    <row r="17615" spans="15:54" x14ac:dyDescent="0.4">
      <c r="O17615" s="4"/>
      <c r="P17615" s="4"/>
      <c r="V17615" s="4"/>
      <c r="W17615" s="4"/>
      <c r="AG17615" s="9"/>
      <c r="AT17615" s="4"/>
      <c r="AU17615" s="4"/>
      <c r="BA17615" s="4"/>
      <c r="BB17615" s="4"/>
    </row>
    <row r="17616" spans="15:54" x14ac:dyDescent="0.4">
      <c r="O17616" s="4"/>
      <c r="P17616" s="4"/>
      <c r="V17616" s="4"/>
      <c r="W17616" s="4"/>
      <c r="AG17616" s="9"/>
      <c r="AT17616" s="4"/>
      <c r="AU17616" s="4"/>
      <c r="BA17616" s="4"/>
      <c r="BB17616" s="4"/>
    </row>
    <row r="17617" spans="15:54" x14ac:dyDescent="0.4">
      <c r="O17617" s="4"/>
      <c r="P17617" s="4"/>
      <c r="V17617" s="4"/>
      <c r="W17617" s="4"/>
      <c r="AG17617" s="9"/>
      <c r="AT17617" s="4"/>
      <c r="AU17617" s="4"/>
      <c r="BA17617" s="4"/>
      <c r="BB17617" s="4"/>
    </row>
    <row r="17618" spans="15:54" x14ac:dyDescent="0.4">
      <c r="O17618" s="4"/>
      <c r="P17618" s="4"/>
      <c r="V17618" s="4"/>
      <c r="W17618" s="4"/>
      <c r="AG17618" s="9"/>
      <c r="AT17618" s="4"/>
      <c r="AU17618" s="4"/>
      <c r="BA17618" s="4"/>
      <c r="BB17618" s="4"/>
    </row>
    <row r="17619" spans="15:54" x14ac:dyDescent="0.4">
      <c r="O17619" s="4"/>
      <c r="P17619" s="4"/>
      <c r="V17619" s="4"/>
      <c r="W17619" s="4"/>
      <c r="AG17619" s="9"/>
      <c r="AT17619" s="4"/>
      <c r="AU17619" s="4"/>
      <c r="BA17619" s="4"/>
      <c r="BB17619" s="4"/>
    </row>
    <row r="17620" spans="15:54" x14ac:dyDescent="0.4">
      <c r="O17620" s="4"/>
      <c r="P17620" s="4"/>
      <c r="V17620" s="4"/>
      <c r="W17620" s="4"/>
      <c r="AG17620" s="9"/>
      <c r="AT17620" s="4"/>
      <c r="AU17620" s="4"/>
      <c r="BA17620" s="4"/>
      <c r="BB17620" s="4"/>
    </row>
    <row r="17621" spans="15:54" x14ac:dyDescent="0.4">
      <c r="O17621" s="4"/>
      <c r="P17621" s="4"/>
      <c r="V17621" s="4"/>
      <c r="W17621" s="4"/>
      <c r="AG17621" s="9"/>
      <c r="AT17621" s="4"/>
      <c r="AU17621" s="4"/>
      <c r="BA17621" s="4"/>
      <c r="BB17621" s="4"/>
    </row>
    <row r="17622" spans="15:54" x14ac:dyDescent="0.4">
      <c r="O17622" s="4"/>
      <c r="P17622" s="4"/>
      <c r="V17622" s="4"/>
      <c r="W17622" s="4"/>
      <c r="AG17622" s="9"/>
      <c r="AT17622" s="4"/>
      <c r="AU17622" s="4"/>
      <c r="BA17622" s="4"/>
      <c r="BB17622" s="4"/>
    </row>
    <row r="17623" spans="15:54" x14ac:dyDescent="0.4">
      <c r="O17623" s="4"/>
      <c r="P17623" s="4"/>
      <c r="V17623" s="4"/>
      <c r="W17623" s="4"/>
      <c r="AT17623" s="4"/>
      <c r="AU17623" s="4"/>
      <c r="BA17623" s="4"/>
      <c r="BB17623" s="4"/>
    </row>
    <row r="17624" spans="15:54" x14ac:dyDescent="0.4">
      <c r="O17624" s="4"/>
      <c r="P17624" s="4"/>
      <c r="V17624" s="4"/>
      <c r="W17624" s="4"/>
      <c r="AG17624" s="9"/>
      <c r="AT17624" s="4"/>
      <c r="AU17624" s="4"/>
      <c r="BA17624" s="4"/>
      <c r="BB17624" s="4"/>
    </row>
    <row r="17625" spans="15:54" x14ac:dyDescent="0.4">
      <c r="O17625" s="4"/>
      <c r="P17625" s="4"/>
      <c r="V17625" s="4"/>
      <c r="W17625" s="4"/>
      <c r="AG17625" s="9"/>
      <c r="AT17625" s="4"/>
      <c r="AU17625" s="4"/>
      <c r="BA17625" s="4"/>
      <c r="BB17625" s="4"/>
    </row>
    <row r="17626" spans="15:54" x14ac:dyDescent="0.4">
      <c r="O17626" s="4"/>
      <c r="P17626" s="4"/>
      <c r="V17626" s="4"/>
      <c r="W17626" s="4"/>
      <c r="AG17626" s="9"/>
      <c r="AT17626" s="4"/>
      <c r="AU17626" s="4"/>
      <c r="BA17626" s="4"/>
      <c r="BB17626" s="4"/>
    </row>
    <row r="17627" spans="15:54" x14ac:dyDescent="0.4">
      <c r="O17627" s="4"/>
      <c r="P17627" s="4"/>
      <c r="V17627" s="4"/>
      <c r="W17627" s="4"/>
      <c r="AG17627" s="9"/>
      <c r="AT17627" s="4"/>
      <c r="AU17627" s="4"/>
      <c r="BA17627" s="4"/>
      <c r="BB17627" s="4"/>
    </row>
    <row r="17628" spans="15:54" x14ac:dyDescent="0.4">
      <c r="O17628" s="4"/>
      <c r="P17628" s="4"/>
      <c r="V17628" s="4"/>
      <c r="W17628" s="4"/>
      <c r="AG17628" s="9"/>
      <c r="AT17628" s="4"/>
      <c r="AU17628" s="4"/>
      <c r="BA17628" s="4"/>
      <c r="BB17628" s="4"/>
    </row>
    <row r="17629" spans="15:54" x14ac:dyDescent="0.4">
      <c r="O17629" s="4"/>
      <c r="P17629" s="4"/>
      <c r="V17629" s="4"/>
      <c r="W17629" s="4"/>
      <c r="AG17629" s="9"/>
      <c r="AT17629" s="4"/>
      <c r="AU17629" s="4"/>
      <c r="BA17629" s="4"/>
      <c r="BB17629" s="4"/>
    </row>
    <row r="17630" spans="15:54" x14ac:dyDescent="0.4">
      <c r="O17630" s="4"/>
      <c r="P17630" s="4"/>
      <c r="V17630" s="4"/>
      <c r="W17630" s="4"/>
      <c r="AG17630" s="9"/>
      <c r="AT17630" s="4"/>
      <c r="AU17630" s="4"/>
      <c r="BA17630" s="4"/>
      <c r="BB17630" s="4"/>
    </row>
    <row r="17631" spans="15:54" x14ac:dyDescent="0.4">
      <c r="O17631" s="4"/>
      <c r="P17631" s="4"/>
      <c r="V17631" s="4"/>
      <c r="W17631" s="4"/>
      <c r="AG17631" s="9"/>
      <c r="AT17631" s="4"/>
      <c r="AU17631" s="4"/>
      <c r="BA17631" s="4"/>
      <c r="BB17631" s="4"/>
    </row>
    <row r="17632" spans="15:54" x14ac:dyDescent="0.4">
      <c r="O17632" s="4"/>
      <c r="P17632" s="4"/>
      <c r="V17632" s="4"/>
      <c r="W17632" s="4"/>
      <c r="AG17632" s="9"/>
      <c r="AT17632" s="4"/>
      <c r="AU17632" s="4"/>
      <c r="BA17632" s="4"/>
      <c r="BB17632" s="4"/>
    </row>
    <row r="17633" spans="15:54" x14ac:dyDescent="0.4">
      <c r="O17633" s="4"/>
      <c r="P17633" s="4"/>
      <c r="V17633" s="4"/>
      <c r="W17633" s="4"/>
      <c r="AG17633" s="9"/>
      <c r="AT17633" s="4"/>
      <c r="AU17633" s="4"/>
      <c r="BA17633" s="4"/>
      <c r="BB17633" s="4"/>
    </row>
    <row r="17634" spans="15:54" x14ac:dyDescent="0.4">
      <c r="O17634" s="4"/>
      <c r="P17634" s="4"/>
      <c r="V17634" s="4"/>
      <c r="W17634" s="4"/>
      <c r="AG17634" s="9"/>
      <c r="AT17634" s="4"/>
      <c r="AU17634" s="4"/>
      <c r="BA17634" s="4"/>
      <c r="BB17634" s="4"/>
    </row>
    <row r="17635" spans="15:54" x14ac:dyDescent="0.4">
      <c r="O17635" s="4"/>
      <c r="P17635" s="4"/>
      <c r="V17635" s="4"/>
      <c r="W17635" s="4"/>
      <c r="AG17635" s="9"/>
      <c r="AT17635" s="4"/>
      <c r="AU17635" s="4"/>
      <c r="BA17635" s="4"/>
      <c r="BB17635" s="4"/>
    </row>
    <row r="17636" spans="15:54" x14ac:dyDescent="0.4">
      <c r="O17636" s="4"/>
      <c r="P17636" s="4"/>
      <c r="V17636" s="4"/>
      <c r="W17636" s="4"/>
      <c r="AG17636" s="9"/>
      <c r="AT17636" s="4"/>
      <c r="AU17636" s="4"/>
      <c r="BA17636" s="4"/>
      <c r="BB17636" s="4"/>
    </row>
    <row r="17637" spans="15:54" x14ac:dyDescent="0.4">
      <c r="O17637" s="4"/>
      <c r="P17637" s="4"/>
      <c r="V17637" s="4"/>
      <c r="W17637" s="4"/>
      <c r="AG17637" s="9"/>
      <c r="AT17637" s="4"/>
      <c r="AU17637" s="4"/>
      <c r="BA17637" s="4"/>
      <c r="BB17637" s="4"/>
    </row>
    <row r="17638" spans="15:54" x14ac:dyDescent="0.4">
      <c r="O17638" s="4"/>
      <c r="P17638" s="4"/>
      <c r="V17638" s="4"/>
      <c r="W17638" s="4"/>
      <c r="AG17638" s="9"/>
      <c r="AT17638" s="4"/>
      <c r="AU17638" s="4"/>
      <c r="BA17638" s="4"/>
      <c r="BB17638" s="4"/>
    </row>
    <row r="17639" spans="15:54" x14ac:dyDescent="0.4">
      <c r="O17639" s="4"/>
      <c r="P17639" s="4"/>
      <c r="V17639" s="4"/>
      <c r="W17639" s="4"/>
      <c r="AG17639" s="9"/>
      <c r="AT17639" s="4"/>
      <c r="AU17639" s="4"/>
      <c r="BA17639" s="4"/>
      <c r="BB17639" s="4"/>
    </row>
    <row r="17640" spans="15:54" x14ac:dyDescent="0.4">
      <c r="O17640" s="4"/>
      <c r="P17640" s="4"/>
      <c r="V17640" s="4"/>
      <c r="W17640" s="4"/>
      <c r="AG17640" s="9"/>
      <c r="AT17640" s="4"/>
      <c r="AU17640" s="4"/>
      <c r="BA17640" s="4"/>
      <c r="BB17640" s="4"/>
    </row>
    <row r="17641" spans="15:54" x14ac:dyDescent="0.4">
      <c r="O17641" s="4"/>
      <c r="P17641" s="4"/>
      <c r="V17641" s="4"/>
      <c r="W17641" s="4"/>
      <c r="AG17641" s="9"/>
      <c r="AT17641" s="4"/>
      <c r="AU17641" s="4"/>
      <c r="BA17641" s="4"/>
      <c r="BB17641" s="4"/>
    </row>
    <row r="17642" spans="15:54" x14ac:dyDescent="0.4">
      <c r="O17642" s="4"/>
      <c r="P17642" s="4"/>
      <c r="V17642" s="4"/>
      <c r="W17642" s="4"/>
      <c r="AG17642" s="9"/>
      <c r="AT17642" s="4"/>
      <c r="AU17642" s="4"/>
      <c r="BA17642" s="4"/>
      <c r="BB17642" s="4"/>
    </row>
    <row r="17643" spans="15:54" x14ac:dyDescent="0.4">
      <c r="O17643" s="4"/>
      <c r="P17643" s="4"/>
      <c r="V17643" s="4"/>
      <c r="W17643" s="4"/>
      <c r="AG17643" s="9"/>
      <c r="AT17643" s="4"/>
      <c r="AU17643" s="4"/>
      <c r="BA17643" s="4"/>
      <c r="BB17643" s="4"/>
    </row>
    <row r="17644" spans="15:54" x14ac:dyDescent="0.4">
      <c r="O17644" s="4"/>
      <c r="P17644" s="4"/>
      <c r="V17644" s="4"/>
      <c r="W17644" s="4"/>
      <c r="AG17644" s="9"/>
      <c r="AT17644" s="4"/>
      <c r="AU17644" s="4"/>
      <c r="BA17644" s="4"/>
      <c r="BB17644" s="4"/>
    </row>
    <row r="17645" spans="15:54" x14ac:dyDescent="0.4">
      <c r="O17645" s="4"/>
      <c r="P17645" s="4"/>
      <c r="V17645" s="4"/>
      <c r="W17645" s="4"/>
      <c r="AG17645" s="9"/>
      <c r="AT17645" s="4"/>
      <c r="AU17645" s="4"/>
      <c r="BA17645" s="4"/>
      <c r="BB17645" s="4"/>
    </row>
    <row r="17646" spans="15:54" x14ac:dyDescent="0.4">
      <c r="O17646" s="4"/>
      <c r="P17646" s="4"/>
      <c r="V17646" s="4"/>
      <c r="W17646" s="4"/>
      <c r="AG17646" s="9"/>
      <c r="AT17646" s="4"/>
      <c r="AU17646" s="4"/>
      <c r="BA17646" s="4"/>
      <c r="BB17646" s="4"/>
    </row>
    <row r="17647" spans="15:54" x14ac:dyDescent="0.4">
      <c r="O17647" s="4"/>
      <c r="P17647" s="4"/>
      <c r="V17647" s="4"/>
      <c r="W17647" s="4"/>
      <c r="AG17647" s="9"/>
      <c r="AT17647" s="4"/>
      <c r="AU17647" s="4"/>
      <c r="BA17647" s="4"/>
      <c r="BB17647" s="4"/>
    </row>
    <row r="17648" spans="15:54" x14ac:dyDescent="0.4">
      <c r="O17648" s="4"/>
      <c r="P17648" s="4"/>
      <c r="V17648" s="4"/>
      <c r="W17648" s="4"/>
      <c r="AG17648" s="9"/>
      <c r="AT17648" s="4"/>
      <c r="AU17648" s="4"/>
      <c r="BA17648" s="4"/>
      <c r="BB17648" s="4"/>
    </row>
    <row r="17649" spans="15:54" x14ac:dyDescent="0.4">
      <c r="O17649" s="4"/>
      <c r="P17649" s="4"/>
      <c r="V17649" s="4"/>
      <c r="W17649" s="4"/>
      <c r="AG17649" s="9"/>
      <c r="AT17649" s="4"/>
      <c r="AU17649" s="4"/>
      <c r="BA17649" s="4"/>
      <c r="BB17649" s="4"/>
    </row>
    <row r="17650" spans="15:54" x14ac:dyDescent="0.4">
      <c r="O17650" s="4"/>
      <c r="P17650" s="4"/>
      <c r="V17650" s="4"/>
      <c r="W17650" s="4"/>
      <c r="AG17650" s="9"/>
      <c r="AT17650" s="4"/>
      <c r="AU17650" s="4"/>
      <c r="BA17650" s="4"/>
      <c r="BB17650" s="4"/>
    </row>
    <row r="17651" spans="15:54" x14ac:dyDescent="0.4">
      <c r="O17651" s="4"/>
      <c r="P17651" s="4"/>
      <c r="V17651" s="4"/>
      <c r="W17651" s="4"/>
      <c r="AG17651" s="9"/>
      <c r="AT17651" s="4"/>
      <c r="AU17651" s="4"/>
      <c r="BA17651" s="4"/>
      <c r="BB17651" s="4"/>
    </row>
    <row r="17652" spans="15:54" x14ac:dyDescent="0.4">
      <c r="O17652" s="4"/>
      <c r="P17652" s="4"/>
      <c r="V17652" s="4"/>
      <c r="W17652" s="4"/>
      <c r="AG17652" s="9"/>
      <c r="AT17652" s="4"/>
      <c r="AU17652" s="4"/>
      <c r="BA17652" s="4"/>
      <c r="BB17652" s="4"/>
    </row>
    <row r="17653" spans="15:54" x14ac:dyDescent="0.4">
      <c r="O17653" s="4"/>
      <c r="P17653" s="4"/>
      <c r="V17653" s="4"/>
      <c r="W17653" s="4"/>
      <c r="AG17653" s="9"/>
      <c r="AT17653" s="4"/>
      <c r="AU17653" s="4"/>
      <c r="BA17653" s="4"/>
      <c r="BB17653" s="4"/>
    </row>
    <row r="17654" spans="15:54" x14ac:dyDescent="0.4">
      <c r="O17654" s="4"/>
      <c r="P17654" s="4"/>
      <c r="V17654" s="4"/>
      <c r="W17654" s="4"/>
      <c r="AG17654" s="9"/>
      <c r="AT17654" s="4"/>
      <c r="AU17654" s="4"/>
      <c r="BA17654" s="4"/>
      <c r="BB17654" s="4"/>
    </row>
    <row r="17655" spans="15:54" x14ac:dyDescent="0.4">
      <c r="O17655" s="4"/>
      <c r="P17655" s="4"/>
      <c r="V17655" s="4"/>
      <c r="W17655" s="4"/>
      <c r="AG17655" s="9"/>
      <c r="AT17655" s="4"/>
      <c r="AU17655" s="4"/>
      <c r="BA17655" s="4"/>
      <c r="BB17655" s="4"/>
    </row>
    <row r="17656" spans="15:54" x14ac:dyDescent="0.4">
      <c r="O17656" s="4"/>
      <c r="P17656" s="4"/>
      <c r="V17656" s="4"/>
      <c r="W17656" s="4"/>
      <c r="AG17656" s="9"/>
      <c r="AT17656" s="4"/>
      <c r="AU17656" s="4"/>
      <c r="BA17656" s="4"/>
      <c r="BB17656" s="4"/>
    </row>
    <row r="17657" spans="15:54" x14ac:dyDescent="0.4">
      <c r="O17657" s="4"/>
      <c r="P17657" s="4"/>
      <c r="V17657" s="4"/>
      <c r="W17657" s="4"/>
      <c r="AG17657" s="9"/>
      <c r="AT17657" s="4"/>
      <c r="AU17657" s="4"/>
      <c r="BA17657" s="4"/>
      <c r="BB17657" s="4"/>
    </row>
    <row r="17658" spans="15:54" x14ac:dyDescent="0.4">
      <c r="O17658" s="4"/>
      <c r="P17658" s="4"/>
      <c r="V17658" s="4"/>
      <c r="W17658" s="4"/>
      <c r="AG17658" s="9"/>
      <c r="AT17658" s="4"/>
      <c r="AU17658" s="4"/>
      <c r="BA17658" s="4"/>
      <c r="BB17658" s="4"/>
    </row>
    <row r="17659" spans="15:54" x14ac:dyDescent="0.4">
      <c r="O17659" s="4"/>
      <c r="P17659" s="4"/>
      <c r="V17659" s="4"/>
      <c r="W17659" s="4"/>
      <c r="AG17659" s="9"/>
      <c r="AT17659" s="4"/>
      <c r="AU17659" s="4"/>
      <c r="BA17659" s="4"/>
      <c r="BB17659" s="4"/>
    </row>
    <row r="17660" spans="15:54" x14ac:dyDescent="0.4">
      <c r="O17660" s="4"/>
      <c r="P17660" s="4"/>
      <c r="V17660" s="4"/>
      <c r="W17660" s="4"/>
      <c r="AG17660" s="9"/>
      <c r="AT17660" s="4"/>
      <c r="AU17660" s="4"/>
      <c r="BA17660" s="4"/>
      <c r="BB17660" s="4"/>
    </row>
    <row r="17661" spans="15:54" x14ac:dyDescent="0.4">
      <c r="O17661" s="4"/>
      <c r="P17661" s="4"/>
      <c r="V17661" s="4"/>
      <c r="W17661" s="4"/>
      <c r="AG17661" s="9"/>
      <c r="AT17661" s="4"/>
      <c r="AU17661" s="4"/>
      <c r="BA17661" s="4"/>
      <c r="BB17661" s="4"/>
    </row>
    <row r="17662" spans="15:54" x14ac:dyDescent="0.4">
      <c r="O17662" s="4"/>
      <c r="P17662" s="4"/>
      <c r="V17662" s="4"/>
      <c r="W17662" s="4"/>
      <c r="AG17662" s="9"/>
      <c r="AT17662" s="4"/>
      <c r="AU17662" s="4"/>
      <c r="BA17662" s="4"/>
      <c r="BB17662" s="4"/>
    </row>
    <row r="17663" spans="15:54" x14ac:dyDescent="0.4">
      <c r="O17663" s="4"/>
      <c r="P17663" s="4"/>
      <c r="V17663" s="4"/>
      <c r="W17663" s="4"/>
      <c r="AG17663" s="9"/>
      <c r="AT17663" s="4"/>
      <c r="AU17663" s="4"/>
      <c r="BA17663" s="4"/>
      <c r="BB17663" s="4"/>
    </row>
    <row r="17664" spans="15:54" x14ac:dyDescent="0.4">
      <c r="O17664" s="4"/>
      <c r="P17664" s="4"/>
      <c r="V17664" s="4"/>
      <c r="W17664" s="4"/>
      <c r="AG17664" s="9"/>
      <c r="AT17664" s="4"/>
      <c r="AU17664" s="4"/>
      <c r="BA17664" s="4"/>
      <c r="BB17664" s="4"/>
    </row>
    <row r="17665" spans="15:54" x14ac:dyDescent="0.4">
      <c r="O17665" s="4"/>
      <c r="P17665" s="4"/>
      <c r="V17665" s="4"/>
      <c r="W17665" s="4"/>
      <c r="AG17665" s="9"/>
      <c r="AT17665" s="4"/>
      <c r="AU17665" s="4"/>
      <c r="BA17665" s="4"/>
      <c r="BB17665" s="4"/>
    </row>
    <row r="17666" spans="15:54" x14ac:dyDescent="0.4">
      <c r="O17666" s="4"/>
      <c r="P17666" s="4"/>
      <c r="V17666" s="4"/>
      <c r="W17666" s="4"/>
      <c r="AG17666" s="9"/>
      <c r="AT17666" s="4"/>
      <c r="AU17666" s="4"/>
      <c r="BA17666" s="4"/>
      <c r="BB17666" s="4"/>
    </row>
    <row r="17667" spans="15:54" x14ac:dyDescent="0.4">
      <c r="O17667" s="4"/>
      <c r="P17667" s="4"/>
      <c r="V17667" s="4"/>
      <c r="W17667" s="4"/>
      <c r="AG17667" s="9"/>
      <c r="AT17667" s="4"/>
      <c r="AU17667" s="4"/>
      <c r="BA17667" s="4"/>
      <c r="BB17667" s="4"/>
    </row>
    <row r="17668" spans="15:54" x14ac:dyDescent="0.4">
      <c r="O17668" s="4"/>
      <c r="P17668" s="4"/>
      <c r="V17668" s="4"/>
      <c r="W17668" s="4"/>
      <c r="AG17668" s="9"/>
      <c r="AT17668" s="4"/>
      <c r="AU17668" s="4"/>
      <c r="BA17668" s="4"/>
      <c r="BB17668" s="4"/>
    </row>
    <row r="17669" spans="15:54" x14ac:dyDescent="0.4">
      <c r="O17669" s="4"/>
      <c r="P17669" s="4"/>
      <c r="V17669" s="4"/>
      <c r="W17669" s="4"/>
      <c r="AG17669" s="9"/>
      <c r="AT17669" s="4"/>
      <c r="AU17669" s="4"/>
      <c r="BA17669" s="4"/>
      <c r="BB17669" s="4"/>
    </row>
    <row r="17670" spans="15:54" x14ac:dyDescent="0.4">
      <c r="O17670" s="4"/>
      <c r="P17670" s="4"/>
      <c r="V17670" s="4"/>
      <c r="W17670" s="4"/>
      <c r="AG17670" s="9"/>
      <c r="AT17670" s="4"/>
      <c r="AU17670" s="4"/>
      <c r="BA17670" s="4"/>
      <c r="BB17670" s="4"/>
    </row>
    <row r="17671" spans="15:54" x14ac:dyDescent="0.4">
      <c r="O17671" s="4"/>
      <c r="P17671" s="4"/>
      <c r="V17671" s="4"/>
      <c r="W17671" s="4"/>
      <c r="AG17671" s="9"/>
      <c r="AT17671" s="4"/>
      <c r="AU17671" s="4"/>
      <c r="BA17671" s="4"/>
      <c r="BB17671" s="4"/>
    </row>
    <row r="17672" spans="15:54" x14ac:dyDescent="0.4">
      <c r="O17672" s="4"/>
      <c r="P17672" s="4"/>
      <c r="V17672" s="4"/>
      <c r="W17672" s="4"/>
      <c r="AG17672" s="9"/>
      <c r="AT17672" s="4"/>
      <c r="AU17672" s="4"/>
      <c r="BA17672" s="4"/>
      <c r="BB17672" s="4"/>
    </row>
    <row r="17673" spans="15:54" x14ac:dyDescent="0.4">
      <c r="O17673" s="4"/>
      <c r="P17673" s="4"/>
      <c r="V17673" s="4"/>
      <c r="W17673" s="4"/>
      <c r="AG17673" s="9"/>
      <c r="AT17673" s="4"/>
      <c r="AU17673" s="4"/>
      <c r="BA17673" s="4"/>
      <c r="BB17673" s="4"/>
    </row>
    <row r="17674" spans="15:54" x14ac:dyDescent="0.4">
      <c r="O17674" s="4"/>
      <c r="P17674" s="4"/>
      <c r="V17674" s="4"/>
      <c r="W17674" s="4"/>
      <c r="AG17674" s="9"/>
      <c r="AT17674" s="4"/>
      <c r="AU17674" s="4"/>
      <c r="BA17674" s="4"/>
      <c r="BB17674" s="4"/>
    </row>
    <row r="17675" spans="15:54" x14ac:dyDescent="0.4">
      <c r="O17675" s="4"/>
      <c r="P17675" s="4"/>
      <c r="V17675" s="4"/>
      <c r="W17675" s="4"/>
      <c r="AG17675" s="9"/>
      <c r="AT17675" s="4"/>
      <c r="AU17675" s="4"/>
      <c r="BA17675" s="4"/>
      <c r="BB17675" s="4"/>
    </row>
    <row r="17676" spans="15:54" x14ac:dyDescent="0.4">
      <c r="O17676" s="4"/>
      <c r="P17676" s="4"/>
      <c r="V17676" s="4"/>
      <c r="W17676" s="4"/>
      <c r="AG17676" s="9"/>
      <c r="AT17676" s="4"/>
      <c r="AU17676" s="4"/>
      <c r="BA17676" s="4"/>
      <c r="BB17676" s="4"/>
    </row>
    <row r="17677" spans="15:54" x14ac:dyDescent="0.4">
      <c r="O17677" s="4"/>
      <c r="P17677" s="4"/>
      <c r="V17677" s="4"/>
      <c r="W17677" s="4"/>
      <c r="AG17677" s="9"/>
      <c r="AT17677" s="4"/>
      <c r="AU17677" s="4"/>
      <c r="BA17677" s="4"/>
      <c r="BB17677" s="4"/>
    </row>
    <row r="17678" spans="15:54" x14ac:dyDescent="0.4">
      <c r="O17678" s="4"/>
      <c r="P17678" s="4"/>
      <c r="V17678" s="4"/>
      <c r="W17678" s="4"/>
      <c r="AG17678" s="9"/>
      <c r="AT17678" s="4"/>
      <c r="AU17678" s="4"/>
      <c r="BA17678" s="4"/>
      <c r="BB17678" s="4"/>
    </row>
    <row r="17679" spans="15:54" x14ac:dyDescent="0.4">
      <c r="O17679" s="4"/>
      <c r="P17679" s="4"/>
      <c r="V17679" s="4"/>
      <c r="W17679" s="4"/>
      <c r="AG17679" s="9"/>
      <c r="AT17679" s="4"/>
      <c r="AU17679" s="4"/>
      <c r="BA17679" s="4"/>
      <c r="BB17679" s="4"/>
    </row>
    <row r="17680" spans="15:54" x14ac:dyDescent="0.4">
      <c r="O17680" s="4"/>
      <c r="P17680" s="4"/>
      <c r="V17680" s="4"/>
      <c r="W17680" s="4"/>
      <c r="AG17680" s="9"/>
      <c r="AT17680" s="4"/>
      <c r="AU17680" s="4"/>
      <c r="BA17680" s="4"/>
      <c r="BB17680" s="4"/>
    </row>
    <row r="17681" spans="15:54" x14ac:dyDescent="0.4">
      <c r="O17681" s="4"/>
      <c r="P17681" s="4"/>
      <c r="V17681" s="4"/>
      <c r="W17681" s="4"/>
      <c r="AG17681" s="9"/>
      <c r="AT17681" s="4"/>
      <c r="AU17681" s="4"/>
      <c r="BA17681" s="4"/>
      <c r="BB17681" s="4"/>
    </row>
    <row r="17682" spans="15:54" x14ac:dyDescent="0.4">
      <c r="O17682" s="4"/>
      <c r="P17682" s="4"/>
      <c r="V17682" s="4"/>
      <c r="W17682" s="4"/>
      <c r="AG17682" s="9"/>
      <c r="AT17682" s="4"/>
      <c r="AU17682" s="4"/>
      <c r="BA17682" s="4"/>
      <c r="BB17682" s="4"/>
    </row>
    <row r="17683" spans="15:54" x14ac:dyDescent="0.4">
      <c r="O17683" s="4"/>
      <c r="P17683" s="4"/>
      <c r="V17683" s="4"/>
      <c r="W17683" s="4"/>
      <c r="AG17683" s="9"/>
      <c r="AT17683" s="4"/>
      <c r="AU17683" s="4"/>
      <c r="BA17683" s="4"/>
      <c r="BB17683" s="4"/>
    </row>
    <row r="17684" spans="15:54" x14ac:dyDescent="0.4">
      <c r="O17684" s="4"/>
      <c r="P17684" s="4"/>
      <c r="V17684" s="4"/>
      <c r="W17684" s="4"/>
      <c r="AT17684" s="4"/>
      <c r="AU17684" s="4"/>
      <c r="BA17684" s="4"/>
      <c r="BB17684" s="4"/>
    </row>
    <row r="17685" spans="15:54" x14ac:dyDescent="0.4">
      <c r="O17685" s="4"/>
      <c r="P17685" s="4"/>
      <c r="V17685" s="4"/>
      <c r="W17685" s="4"/>
      <c r="AG17685" s="9"/>
      <c r="AT17685" s="4"/>
      <c r="AU17685" s="4"/>
      <c r="BA17685" s="4"/>
      <c r="BB17685" s="4"/>
    </row>
    <row r="17686" spans="15:54" x14ac:dyDescent="0.4">
      <c r="O17686" s="4"/>
      <c r="P17686" s="4"/>
      <c r="V17686" s="4"/>
      <c r="W17686" s="4"/>
      <c r="AG17686" s="9"/>
      <c r="AT17686" s="4"/>
      <c r="AU17686" s="4"/>
      <c r="BA17686" s="4"/>
      <c r="BB17686" s="4"/>
    </row>
    <row r="17687" spans="15:54" x14ac:dyDescent="0.4">
      <c r="O17687" s="4"/>
      <c r="P17687" s="4"/>
      <c r="V17687" s="4"/>
      <c r="W17687" s="4"/>
      <c r="AG17687" s="9"/>
      <c r="AT17687" s="4"/>
      <c r="AU17687" s="4"/>
      <c r="BA17687" s="4"/>
      <c r="BB17687" s="4"/>
    </row>
    <row r="17688" spans="15:54" x14ac:dyDescent="0.4">
      <c r="O17688" s="4"/>
      <c r="P17688" s="4"/>
      <c r="V17688" s="4"/>
      <c r="W17688" s="4"/>
      <c r="AG17688" s="9"/>
      <c r="AT17688" s="4"/>
      <c r="AU17688" s="4"/>
      <c r="BA17688" s="4"/>
      <c r="BB17688" s="4"/>
    </row>
    <row r="17689" spans="15:54" x14ac:dyDescent="0.4">
      <c r="O17689" s="4"/>
      <c r="P17689" s="4"/>
      <c r="V17689" s="4"/>
      <c r="W17689" s="4"/>
      <c r="AG17689" s="9"/>
      <c r="AT17689" s="4"/>
      <c r="AU17689" s="4"/>
      <c r="BA17689" s="4"/>
      <c r="BB17689" s="4"/>
    </row>
    <row r="17690" spans="15:54" x14ac:dyDescent="0.4">
      <c r="O17690" s="4"/>
      <c r="P17690" s="4"/>
      <c r="V17690" s="4"/>
      <c r="W17690" s="4"/>
      <c r="AG17690" s="9"/>
      <c r="AT17690" s="4"/>
      <c r="AU17690" s="4"/>
      <c r="BA17690" s="4"/>
      <c r="BB17690" s="4"/>
    </row>
    <row r="17691" spans="15:54" x14ac:dyDescent="0.4">
      <c r="O17691" s="4"/>
      <c r="P17691" s="4"/>
      <c r="V17691" s="4"/>
      <c r="W17691" s="4"/>
      <c r="AG17691" s="9"/>
      <c r="AT17691" s="4"/>
      <c r="AU17691" s="4"/>
      <c r="BA17691" s="4"/>
      <c r="BB17691" s="4"/>
    </row>
    <row r="17692" spans="15:54" x14ac:dyDescent="0.4">
      <c r="O17692" s="4"/>
      <c r="P17692" s="4"/>
      <c r="V17692" s="4"/>
      <c r="W17692" s="4"/>
      <c r="AG17692" s="9"/>
      <c r="AT17692" s="4"/>
      <c r="AU17692" s="4"/>
      <c r="BA17692" s="4"/>
      <c r="BB17692" s="4"/>
    </row>
    <row r="17693" spans="15:54" x14ac:dyDescent="0.4">
      <c r="O17693" s="4"/>
      <c r="P17693" s="4"/>
      <c r="V17693" s="4"/>
      <c r="W17693" s="4"/>
      <c r="AG17693" s="9"/>
      <c r="AT17693" s="4"/>
      <c r="AU17693" s="4"/>
      <c r="BA17693" s="4"/>
      <c r="BB17693" s="4"/>
    </row>
    <row r="17694" spans="15:54" x14ac:dyDescent="0.4">
      <c r="O17694" s="4"/>
      <c r="P17694" s="4"/>
      <c r="V17694" s="4"/>
      <c r="W17694" s="4"/>
      <c r="AG17694" s="9"/>
      <c r="AT17694" s="4"/>
      <c r="AU17694" s="4"/>
      <c r="BA17694" s="4"/>
      <c r="BB17694" s="4"/>
    </row>
    <row r="17695" spans="15:54" x14ac:dyDescent="0.4">
      <c r="O17695" s="4"/>
      <c r="P17695" s="4"/>
      <c r="V17695" s="4"/>
      <c r="W17695" s="4"/>
      <c r="AG17695" s="9"/>
      <c r="AT17695" s="4"/>
      <c r="AU17695" s="4"/>
      <c r="BA17695" s="4"/>
      <c r="BB17695" s="4"/>
    </row>
    <row r="17696" spans="15:54" x14ac:dyDescent="0.4">
      <c r="O17696" s="4"/>
      <c r="P17696" s="4"/>
      <c r="V17696" s="4"/>
      <c r="W17696" s="4"/>
      <c r="AG17696" s="9"/>
      <c r="AT17696" s="4"/>
      <c r="AU17696" s="4"/>
      <c r="BA17696" s="4"/>
      <c r="BB17696" s="4"/>
    </row>
    <row r="17697" spans="15:54" x14ac:dyDescent="0.4">
      <c r="O17697" s="4"/>
      <c r="P17697" s="4"/>
      <c r="V17697" s="4"/>
      <c r="W17697" s="4"/>
      <c r="AG17697" s="9"/>
      <c r="AT17697" s="4"/>
      <c r="AU17697" s="4"/>
      <c r="BA17697" s="4"/>
      <c r="BB17697" s="4"/>
    </row>
    <row r="17698" spans="15:54" x14ac:dyDescent="0.4">
      <c r="O17698" s="4"/>
      <c r="P17698" s="4"/>
      <c r="V17698" s="4"/>
      <c r="W17698" s="4"/>
      <c r="AG17698" s="9"/>
      <c r="AT17698" s="4"/>
      <c r="AU17698" s="4"/>
      <c r="BA17698" s="4"/>
      <c r="BB17698" s="4"/>
    </row>
    <row r="17699" spans="15:54" x14ac:dyDescent="0.4">
      <c r="O17699" s="4"/>
      <c r="P17699" s="4"/>
      <c r="V17699" s="4"/>
      <c r="W17699" s="4"/>
      <c r="AG17699" s="9"/>
      <c r="AT17699" s="4"/>
      <c r="AU17699" s="4"/>
      <c r="BA17699" s="4"/>
      <c r="BB17699" s="4"/>
    </row>
    <row r="17700" spans="15:54" x14ac:dyDescent="0.4">
      <c r="O17700" s="4"/>
      <c r="P17700" s="4"/>
      <c r="V17700" s="4"/>
      <c r="W17700" s="4"/>
      <c r="AG17700" s="9"/>
      <c r="AT17700" s="4"/>
      <c r="AU17700" s="4"/>
      <c r="BA17700" s="4"/>
      <c r="BB17700" s="4"/>
    </row>
    <row r="17701" spans="15:54" x14ac:dyDescent="0.4">
      <c r="O17701" s="4"/>
      <c r="P17701" s="4"/>
      <c r="V17701" s="4"/>
      <c r="W17701" s="4"/>
      <c r="AG17701" s="9"/>
      <c r="AT17701" s="4"/>
      <c r="AU17701" s="4"/>
      <c r="BA17701" s="4"/>
      <c r="BB17701" s="4"/>
    </row>
    <row r="17702" spans="15:54" x14ac:dyDescent="0.4">
      <c r="O17702" s="4"/>
      <c r="P17702" s="4"/>
      <c r="V17702" s="4"/>
      <c r="W17702" s="4"/>
      <c r="AG17702" s="9"/>
      <c r="AT17702" s="4"/>
      <c r="AU17702" s="4"/>
      <c r="BA17702" s="4"/>
      <c r="BB17702" s="4"/>
    </row>
    <row r="17703" spans="15:54" x14ac:dyDescent="0.4">
      <c r="O17703" s="4"/>
      <c r="P17703" s="4"/>
      <c r="V17703" s="4"/>
      <c r="W17703" s="4"/>
      <c r="AG17703" s="9"/>
      <c r="AT17703" s="4"/>
      <c r="AU17703" s="4"/>
      <c r="BA17703" s="4"/>
      <c r="BB17703" s="4"/>
    </row>
    <row r="17704" spans="15:54" x14ac:dyDescent="0.4">
      <c r="O17704" s="4"/>
      <c r="P17704" s="4"/>
      <c r="V17704" s="4"/>
      <c r="W17704" s="4"/>
      <c r="AT17704" s="4"/>
      <c r="AU17704" s="4"/>
      <c r="BA17704" s="4"/>
      <c r="BB17704" s="4"/>
    </row>
    <row r="17705" spans="15:54" x14ac:dyDescent="0.4">
      <c r="O17705" s="4"/>
      <c r="P17705" s="4"/>
      <c r="V17705" s="4"/>
      <c r="W17705" s="4"/>
      <c r="AG17705" s="9"/>
      <c r="AT17705" s="4"/>
      <c r="AU17705" s="4"/>
      <c r="BA17705" s="4"/>
      <c r="BB17705" s="4"/>
    </row>
    <row r="17706" spans="15:54" x14ac:dyDescent="0.4">
      <c r="O17706" s="4"/>
      <c r="P17706" s="4"/>
      <c r="V17706" s="4"/>
      <c r="W17706" s="4"/>
      <c r="AG17706" s="9"/>
      <c r="AT17706" s="4"/>
      <c r="AU17706" s="4"/>
      <c r="BA17706" s="4"/>
      <c r="BB17706" s="4"/>
    </row>
    <row r="17707" spans="15:54" x14ac:dyDescent="0.4">
      <c r="O17707" s="4"/>
      <c r="P17707" s="4"/>
      <c r="V17707" s="4"/>
      <c r="W17707" s="4"/>
      <c r="AG17707" s="9"/>
      <c r="AT17707" s="4"/>
      <c r="AU17707" s="4"/>
      <c r="BA17707" s="4"/>
      <c r="BB17707" s="4"/>
    </row>
    <row r="17708" spans="15:54" x14ac:dyDescent="0.4">
      <c r="O17708" s="4"/>
      <c r="P17708" s="4"/>
      <c r="V17708" s="4"/>
      <c r="W17708" s="4"/>
      <c r="AG17708" s="9"/>
      <c r="AT17708" s="4"/>
      <c r="AU17708" s="4"/>
      <c r="BA17708" s="4"/>
      <c r="BB17708" s="4"/>
    </row>
    <row r="17709" spans="15:54" x14ac:dyDescent="0.4">
      <c r="O17709" s="4"/>
      <c r="P17709" s="4"/>
      <c r="V17709" s="4"/>
      <c r="W17709" s="4"/>
      <c r="AG17709" s="9"/>
      <c r="AT17709" s="4"/>
      <c r="AU17709" s="4"/>
      <c r="BA17709" s="4"/>
      <c r="BB17709" s="4"/>
    </row>
    <row r="17710" spans="15:54" x14ac:dyDescent="0.4">
      <c r="O17710" s="4"/>
      <c r="P17710" s="4"/>
      <c r="V17710" s="4"/>
      <c r="W17710" s="4"/>
      <c r="AG17710" s="9"/>
      <c r="AT17710" s="4"/>
      <c r="AU17710" s="4"/>
      <c r="BA17710" s="4"/>
      <c r="BB17710" s="4"/>
    </row>
    <row r="17711" spans="15:54" x14ac:dyDescent="0.4">
      <c r="O17711" s="4"/>
      <c r="P17711" s="4"/>
      <c r="V17711" s="4"/>
      <c r="W17711" s="4"/>
      <c r="AG17711" s="9"/>
      <c r="AT17711" s="4"/>
      <c r="AU17711" s="4"/>
      <c r="BA17711" s="4"/>
      <c r="BB17711" s="4"/>
    </row>
    <row r="17712" spans="15:54" x14ac:dyDescent="0.4">
      <c r="O17712" s="4"/>
      <c r="P17712" s="4"/>
      <c r="V17712" s="4"/>
      <c r="W17712" s="4"/>
      <c r="AG17712" s="9"/>
      <c r="AT17712" s="4"/>
      <c r="AU17712" s="4"/>
      <c r="BA17712" s="4"/>
      <c r="BB17712" s="4"/>
    </row>
    <row r="17713" spans="15:54" x14ac:dyDescent="0.4">
      <c r="O17713" s="4"/>
      <c r="P17713" s="4"/>
      <c r="V17713" s="4"/>
      <c r="W17713" s="4"/>
      <c r="AG17713" s="9"/>
      <c r="AT17713" s="4"/>
      <c r="AU17713" s="4"/>
      <c r="BA17713" s="4"/>
      <c r="BB17713" s="4"/>
    </row>
    <row r="17714" spans="15:54" x14ac:dyDescent="0.4">
      <c r="O17714" s="4"/>
      <c r="P17714" s="4"/>
      <c r="V17714" s="4"/>
      <c r="W17714" s="4"/>
      <c r="AG17714" s="9"/>
      <c r="AT17714" s="4"/>
      <c r="AU17714" s="4"/>
      <c r="BA17714" s="4"/>
      <c r="BB17714" s="4"/>
    </row>
    <row r="17715" spans="15:54" x14ac:dyDescent="0.4">
      <c r="O17715" s="4"/>
      <c r="P17715" s="4"/>
      <c r="V17715" s="4"/>
      <c r="W17715" s="4"/>
      <c r="AG17715" s="9"/>
      <c r="AT17715" s="4"/>
      <c r="AU17715" s="4"/>
      <c r="BA17715" s="4"/>
      <c r="BB17715" s="4"/>
    </row>
    <row r="17716" spans="15:54" x14ac:dyDescent="0.4">
      <c r="O17716" s="4"/>
      <c r="P17716" s="4"/>
      <c r="V17716" s="4"/>
      <c r="W17716" s="4"/>
      <c r="AG17716" s="9"/>
      <c r="AT17716" s="4"/>
      <c r="AU17716" s="4"/>
      <c r="BA17716" s="4"/>
      <c r="BB17716" s="4"/>
    </row>
    <row r="17717" spans="15:54" x14ac:dyDescent="0.4">
      <c r="O17717" s="4"/>
      <c r="P17717" s="4"/>
      <c r="V17717" s="4"/>
      <c r="W17717" s="4"/>
      <c r="AG17717" s="9"/>
      <c r="AT17717" s="4"/>
      <c r="AU17717" s="4"/>
      <c r="BA17717" s="4"/>
      <c r="BB17717" s="4"/>
    </row>
    <row r="17718" spans="15:54" x14ac:dyDescent="0.4">
      <c r="O17718" s="4"/>
      <c r="P17718" s="4"/>
      <c r="V17718" s="4"/>
      <c r="W17718" s="4"/>
      <c r="AG17718" s="9"/>
      <c r="AT17718" s="4"/>
      <c r="AU17718" s="4"/>
      <c r="BA17718" s="4"/>
      <c r="BB17718" s="4"/>
    </row>
    <row r="17719" spans="15:54" x14ac:dyDescent="0.4">
      <c r="O17719" s="4"/>
      <c r="P17719" s="4"/>
      <c r="V17719" s="4"/>
      <c r="W17719" s="4"/>
      <c r="AG17719" s="9"/>
      <c r="AT17719" s="4"/>
      <c r="AU17719" s="4"/>
      <c r="BA17719" s="4"/>
      <c r="BB17719" s="4"/>
    </row>
    <row r="17720" spans="15:54" x14ac:dyDescent="0.4">
      <c r="O17720" s="4"/>
      <c r="P17720" s="4"/>
      <c r="V17720" s="4"/>
      <c r="W17720" s="4"/>
      <c r="AG17720" s="9"/>
      <c r="AT17720" s="4"/>
      <c r="AU17720" s="4"/>
      <c r="BA17720" s="4"/>
      <c r="BB17720" s="4"/>
    </row>
    <row r="17721" spans="15:54" x14ac:dyDescent="0.4">
      <c r="O17721" s="4"/>
      <c r="P17721" s="4"/>
      <c r="V17721" s="4"/>
      <c r="W17721" s="4"/>
      <c r="AG17721" s="9"/>
      <c r="AT17721" s="4"/>
      <c r="AU17721" s="4"/>
      <c r="BA17721" s="4"/>
      <c r="BB17721" s="4"/>
    </row>
    <row r="17722" spans="15:54" x14ac:dyDescent="0.4">
      <c r="O17722" s="4"/>
      <c r="P17722" s="4"/>
      <c r="V17722" s="4"/>
      <c r="W17722" s="4"/>
      <c r="AG17722" s="9"/>
      <c r="AT17722" s="4"/>
      <c r="AU17722" s="4"/>
      <c r="BA17722" s="4"/>
      <c r="BB17722" s="4"/>
    </row>
    <row r="17723" spans="15:54" x14ac:dyDescent="0.4">
      <c r="O17723" s="4"/>
      <c r="P17723" s="4"/>
      <c r="V17723" s="4"/>
      <c r="W17723" s="4"/>
      <c r="AG17723" s="9"/>
      <c r="AT17723" s="4"/>
      <c r="AU17723" s="4"/>
      <c r="BA17723" s="4"/>
      <c r="BB17723" s="4"/>
    </row>
    <row r="17724" spans="15:54" x14ac:dyDescent="0.4">
      <c r="O17724" s="4"/>
      <c r="P17724" s="4"/>
      <c r="V17724" s="4"/>
      <c r="W17724" s="4"/>
      <c r="AG17724" s="9"/>
      <c r="AT17724" s="4"/>
      <c r="AU17724" s="4"/>
      <c r="BA17724" s="4"/>
      <c r="BB17724" s="4"/>
    </row>
    <row r="17725" spans="15:54" x14ac:dyDescent="0.4">
      <c r="O17725" s="4"/>
      <c r="P17725" s="4"/>
      <c r="V17725" s="4"/>
      <c r="W17725" s="4"/>
      <c r="AG17725" s="9"/>
      <c r="AT17725" s="4"/>
      <c r="AU17725" s="4"/>
      <c r="BA17725" s="4"/>
      <c r="BB17725" s="4"/>
    </row>
    <row r="17726" spans="15:54" x14ac:dyDescent="0.4">
      <c r="O17726" s="4"/>
      <c r="P17726" s="4"/>
      <c r="V17726" s="4"/>
      <c r="W17726" s="4"/>
      <c r="AG17726" s="9"/>
      <c r="AT17726" s="4"/>
      <c r="AU17726" s="4"/>
      <c r="BA17726" s="4"/>
      <c r="BB17726" s="4"/>
    </row>
    <row r="17727" spans="15:54" x14ac:dyDescent="0.4">
      <c r="O17727" s="4"/>
      <c r="P17727" s="4"/>
      <c r="V17727" s="4"/>
      <c r="W17727" s="4"/>
      <c r="AG17727" s="9"/>
      <c r="AT17727" s="4"/>
      <c r="AU17727" s="4"/>
      <c r="BA17727" s="4"/>
      <c r="BB17727" s="4"/>
    </row>
    <row r="17728" spans="15:54" x14ac:dyDescent="0.4">
      <c r="O17728" s="4"/>
      <c r="P17728" s="4"/>
      <c r="V17728" s="4"/>
      <c r="W17728" s="4"/>
      <c r="AG17728" s="9"/>
      <c r="AT17728" s="4"/>
      <c r="AU17728" s="4"/>
      <c r="BA17728" s="4"/>
      <c r="BB17728" s="4"/>
    </row>
    <row r="17729" spans="15:54" x14ac:dyDescent="0.4">
      <c r="O17729" s="4"/>
      <c r="P17729" s="4"/>
      <c r="V17729" s="4"/>
      <c r="W17729" s="4"/>
      <c r="AG17729" s="9"/>
      <c r="AT17729" s="4"/>
      <c r="AU17729" s="4"/>
      <c r="BA17729" s="4"/>
      <c r="BB17729" s="4"/>
    </row>
    <row r="17730" spans="15:54" x14ac:dyDescent="0.4">
      <c r="O17730" s="4"/>
      <c r="P17730" s="4"/>
      <c r="V17730" s="4"/>
      <c r="W17730" s="4"/>
      <c r="AG17730" s="9"/>
      <c r="AT17730" s="4"/>
      <c r="AU17730" s="4"/>
      <c r="BA17730" s="4"/>
      <c r="BB17730" s="4"/>
    </row>
    <row r="17731" spans="15:54" x14ac:dyDescent="0.4">
      <c r="O17731" s="4"/>
      <c r="P17731" s="4"/>
      <c r="V17731" s="4"/>
      <c r="W17731" s="4"/>
      <c r="AG17731" s="9"/>
      <c r="AT17731" s="4"/>
      <c r="AU17731" s="4"/>
      <c r="BA17731" s="4"/>
      <c r="BB17731" s="4"/>
    </row>
    <row r="17732" spans="15:54" x14ac:dyDescent="0.4">
      <c r="O17732" s="4"/>
      <c r="P17732" s="4"/>
      <c r="V17732" s="4"/>
      <c r="W17732" s="4"/>
      <c r="AG17732" s="9"/>
      <c r="AT17732" s="4"/>
      <c r="AU17732" s="4"/>
      <c r="BA17732" s="4"/>
      <c r="BB17732" s="4"/>
    </row>
    <row r="17733" spans="15:54" x14ac:dyDescent="0.4">
      <c r="O17733" s="4"/>
      <c r="P17733" s="4"/>
      <c r="V17733" s="4"/>
      <c r="W17733" s="4"/>
      <c r="AG17733" s="9"/>
      <c r="AT17733" s="4"/>
      <c r="AU17733" s="4"/>
      <c r="BA17733" s="4"/>
      <c r="BB17733" s="4"/>
    </row>
    <row r="17734" spans="15:54" x14ac:dyDescent="0.4">
      <c r="O17734" s="4"/>
      <c r="P17734" s="4"/>
      <c r="V17734" s="4"/>
      <c r="W17734" s="4"/>
      <c r="AG17734" s="9"/>
      <c r="AT17734" s="4"/>
      <c r="AU17734" s="4"/>
      <c r="BA17734" s="4"/>
      <c r="BB17734" s="4"/>
    </row>
    <row r="17735" spans="15:54" x14ac:dyDescent="0.4">
      <c r="O17735" s="4"/>
      <c r="P17735" s="4"/>
      <c r="V17735" s="4"/>
      <c r="W17735" s="4"/>
      <c r="AG17735" s="9"/>
      <c r="AT17735" s="4"/>
      <c r="AU17735" s="4"/>
      <c r="BA17735" s="4"/>
      <c r="BB17735" s="4"/>
    </row>
    <row r="17736" spans="15:54" x14ac:dyDescent="0.4">
      <c r="O17736" s="4"/>
      <c r="P17736" s="4"/>
      <c r="V17736" s="4"/>
      <c r="W17736" s="4"/>
      <c r="AG17736" s="9"/>
      <c r="AT17736" s="4"/>
      <c r="AU17736" s="4"/>
      <c r="BA17736" s="4"/>
      <c r="BB17736" s="4"/>
    </row>
    <row r="17737" spans="15:54" x14ac:dyDescent="0.4">
      <c r="O17737" s="4"/>
      <c r="P17737" s="4"/>
      <c r="V17737" s="4"/>
      <c r="W17737" s="4"/>
      <c r="AG17737" s="9"/>
      <c r="AT17737" s="4"/>
      <c r="AU17737" s="4"/>
      <c r="BA17737" s="4"/>
      <c r="BB17737" s="4"/>
    </row>
    <row r="17738" spans="15:54" x14ac:dyDescent="0.4">
      <c r="O17738" s="4"/>
      <c r="P17738" s="4"/>
      <c r="V17738" s="4"/>
      <c r="W17738" s="4"/>
      <c r="AG17738" s="9"/>
      <c r="AT17738" s="4"/>
      <c r="AU17738" s="4"/>
      <c r="BA17738" s="4"/>
      <c r="BB17738" s="4"/>
    </row>
    <row r="17739" spans="15:54" x14ac:dyDescent="0.4">
      <c r="O17739" s="4"/>
      <c r="P17739" s="4"/>
      <c r="V17739" s="4"/>
      <c r="W17739" s="4"/>
      <c r="AG17739" s="9"/>
      <c r="AT17739" s="4"/>
      <c r="AU17739" s="4"/>
      <c r="BA17739" s="4"/>
      <c r="BB17739" s="4"/>
    </row>
    <row r="17740" spans="15:54" x14ac:dyDescent="0.4">
      <c r="O17740" s="4"/>
      <c r="P17740" s="4"/>
      <c r="V17740" s="4"/>
      <c r="W17740" s="4"/>
      <c r="AG17740" s="9"/>
      <c r="AT17740" s="4"/>
      <c r="AU17740" s="4"/>
      <c r="BA17740" s="4"/>
      <c r="BB17740" s="4"/>
    </row>
    <row r="17741" spans="15:54" x14ac:dyDescent="0.4">
      <c r="O17741" s="4"/>
      <c r="P17741" s="4"/>
      <c r="V17741" s="4"/>
      <c r="W17741" s="4"/>
      <c r="AG17741" s="9"/>
      <c r="AT17741" s="4"/>
      <c r="AU17741" s="4"/>
      <c r="BA17741" s="4"/>
      <c r="BB17741" s="4"/>
    </row>
    <row r="17742" spans="15:54" x14ac:dyDescent="0.4">
      <c r="O17742" s="4"/>
      <c r="P17742" s="4"/>
      <c r="V17742" s="4"/>
      <c r="W17742" s="4"/>
      <c r="AG17742" s="9"/>
      <c r="AT17742" s="4"/>
      <c r="AU17742" s="4"/>
      <c r="BA17742" s="4"/>
      <c r="BB17742" s="4"/>
    </row>
    <row r="17743" spans="15:54" x14ac:dyDescent="0.4">
      <c r="O17743" s="4"/>
      <c r="P17743" s="4"/>
      <c r="V17743" s="4"/>
      <c r="W17743" s="4"/>
      <c r="AG17743" s="9"/>
      <c r="AT17743" s="4"/>
      <c r="AU17743" s="4"/>
      <c r="BA17743" s="4"/>
      <c r="BB17743" s="4"/>
    </row>
    <row r="17744" spans="15:54" x14ac:dyDescent="0.4">
      <c r="O17744" s="4"/>
      <c r="P17744" s="4"/>
      <c r="V17744" s="4"/>
      <c r="W17744" s="4"/>
      <c r="AG17744" s="9"/>
      <c r="AT17744" s="4"/>
      <c r="AU17744" s="4"/>
      <c r="BA17744" s="4"/>
      <c r="BB17744" s="4"/>
    </row>
    <row r="17745" spans="15:54" x14ac:dyDescent="0.4">
      <c r="O17745" s="4"/>
      <c r="P17745" s="4"/>
      <c r="V17745" s="4"/>
      <c r="W17745" s="4"/>
      <c r="AG17745" s="9"/>
      <c r="AT17745" s="4"/>
      <c r="AU17745" s="4"/>
      <c r="BA17745" s="4"/>
      <c r="BB17745" s="4"/>
    </row>
    <row r="17746" spans="15:54" x14ac:dyDescent="0.4">
      <c r="O17746" s="4"/>
      <c r="P17746" s="4"/>
      <c r="V17746" s="4"/>
      <c r="W17746" s="4"/>
      <c r="AG17746" s="9"/>
      <c r="AT17746" s="4"/>
      <c r="AU17746" s="4"/>
      <c r="BA17746" s="4"/>
      <c r="BB17746" s="4"/>
    </row>
    <row r="17747" spans="15:54" x14ac:dyDescent="0.4">
      <c r="O17747" s="4"/>
      <c r="P17747" s="4"/>
      <c r="V17747" s="4"/>
      <c r="W17747" s="4"/>
      <c r="AG17747" s="9"/>
      <c r="AT17747" s="4"/>
      <c r="AU17747" s="4"/>
      <c r="BA17747" s="4"/>
      <c r="BB17747" s="4"/>
    </row>
    <row r="17748" spans="15:54" x14ac:dyDescent="0.4">
      <c r="O17748" s="4"/>
      <c r="P17748" s="4"/>
      <c r="V17748" s="4"/>
      <c r="W17748" s="4"/>
      <c r="AG17748" s="9"/>
      <c r="AT17748" s="4"/>
      <c r="AU17748" s="4"/>
      <c r="BA17748" s="4"/>
      <c r="BB17748" s="4"/>
    </row>
    <row r="17749" spans="15:54" x14ac:dyDescent="0.4">
      <c r="O17749" s="4"/>
      <c r="P17749" s="4"/>
      <c r="V17749" s="4"/>
      <c r="W17749" s="4"/>
      <c r="AG17749" s="9"/>
      <c r="AT17749" s="4"/>
      <c r="AU17749" s="4"/>
      <c r="BA17749" s="4"/>
      <c r="BB17749" s="4"/>
    </row>
    <row r="17750" spans="15:54" x14ac:dyDescent="0.4">
      <c r="O17750" s="4"/>
      <c r="P17750" s="4"/>
      <c r="V17750" s="4"/>
      <c r="W17750" s="4"/>
      <c r="AG17750" s="9"/>
      <c r="AT17750" s="4"/>
      <c r="AU17750" s="4"/>
      <c r="BA17750" s="4"/>
      <c r="BB17750" s="4"/>
    </row>
    <row r="17751" spans="15:54" x14ac:dyDescent="0.4">
      <c r="O17751" s="4"/>
      <c r="P17751" s="4"/>
      <c r="V17751" s="4"/>
      <c r="W17751" s="4"/>
      <c r="AG17751" s="9"/>
      <c r="AT17751" s="4"/>
      <c r="AU17751" s="4"/>
      <c r="BA17751" s="4"/>
      <c r="BB17751" s="4"/>
    </row>
    <row r="17752" spans="15:54" x14ac:dyDescent="0.4">
      <c r="O17752" s="4"/>
      <c r="P17752" s="4"/>
      <c r="V17752" s="4"/>
      <c r="W17752" s="4"/>
      <c r="AG17752" s="9"/>
      <c r="AT17752" s="4"/>
      <c r="AU17752" s="4"/>
      <c r="BA17752" s="4"/>
      <c r="BB17752" s="4"/>
    </row>
    <row r="17753" spans="15:54" x14ac:dyDescent="0.4">
      <c r="O17753" s="4"/>
      <c r="P17753" s="4"/>
      <c r="V17753" s="4"/>
      <c r="W17753" s="4"/>
      <c r="AG17753" s="9"/>
      <c r="AT17753" s="4"/>
      <c r="AU17753" s="4"/>
      <c r="BA17753" s="4"/>
      <c r="BB17753" s="4"/>
    </row>
    <row r="17754" spans="15:54" x14ac:dyDescent="0.4">
      <c r="O17754" s="4"/>
      <c r="P17754" s="4"/>
      <c r="V17754" s="4"/>
      <c r="W17754" s="4"/>
      <c r="AG17754" s="9"/>
      <c r="AT17754" s="4"/>
      <c r="AU17754" s="4"/>
      <c r="BA17754" s="4"/>
      <c r="BB17754" s="4"/>
    </row>
    <row r="17755" spans="15:54" x14ac:dyDescent="0.4">
      <c r="O17755" s="4"/>
      <c r="P17755" s="4"/>
      <c r="V17755" s="4"/>
      <c r="W17755" s="4"/>
      <c r="AG17755" s="9"/>
      <c r="AT17755" s="4"/>
      <c r="AU17755" s="4"/>
      <c r="BA17755" s="4"/>
      <c r="BB17755" s="4"/>
    </row>
    <row r="17756" spans="15:54" x14ac:dyDescent="0.4">
      <c r="O17756" s="4"/>
      <c r="P17756" s="4"/>
      <c r="V17756" s="4"/>
      <c r="W17756" s="4"/>
      <c r="AG17756" s="9"/>
      <c r="AT17756" s="4"/>
      <c r="AU17756" s="4"/>
      <c r="BA17756" s="4"/>
      <c r="BB17756" s="4"/>
    </row>
    <row r="17757" spans="15:54" x14ac:dyDescent="0.4">
      <c r="O17757" s="4"/>
      <c r="P17757" s="4"/>
      <c r="V17757" s="4"/>
      <c r="W17757" s="4"/>
      <c r="AG17757" s="9"/>
      <c r="AT17757" s="4"/>
      <c r="AU17757" s="4"/>
      <c r="BA17757" s="4"/>
      <c r="BB17757" s="4"/>
    </row>
    <row r="17758" spans="15:54" x14ac:dyDescent="0.4">
      <c r="O17758" s="4"/>
      <c r="P17758" s="4"/>
      <c r="V17758" s="4"/>
      <c r="W17758" s="4"/>
      <c r="AG17758" s="9"/>
      <c r="AT17758" s="4"/>
      <c r="AU17758" s="4"/>
      <c r="BA17758" s="4"/>
      <c r="BB17758" s="4"/>
    </row>
    <row r="17759" spans="15:54" x14ac:dyDescent="0.4">
      <c r="O17759" s="4"/>
      <c r="P17759" s="4"/>
      <c r="V17759" s="4"/>
      <c r="W17759" s="4"/>
      <c r="AG17759" s="9"/>
      <c r="AT17759" s="4"/>
      <c r="AU17759" s="4"/>
      <c r="BA17759" s="4"/>
      <c r="BB17759" s="4"/>
    </row>
    <row r="17760" spans="15:54" x14ac:dyDescent="0.4">
      <c r="O17760" s="4"/>
      <c r="P17760" s="4"/>
      <c r="V17760" s="4"/>
      <c r="W17760" s="4"/>
      <c r="AG17760" s="9"/>
      <c r="AT17760" s="4"/>
      <c r="AU17760" s="4"/>
      <c r="BA17760" s="4"/>
      <c r="BB17760" s="4"/>
    </row>
    <row r="17761" spans="15:54" x14ac:dyDescent="0.4">
      <c r="O17761" s="4"/>
      <c r="P17761" s="4"/>
      <c r="V17761" s="4"/>
      <c r="W17761" s="4"/>
      <c r="AG17761" s="9"/>
      <c r="AT17761" s="4"/>
      <c r="AU17761" s="4"/>
      <c r="BA17761" s="4"/>
      <c r="BB17761" s="4"/>
    </row>
    <row r="17762" spans="15:54" x14ac:dyDescent="0.4">
      <c r="O17762" s="4"/>
      <c r="P17762" s="4"/>
      <c r="V17762" s="4"/>
      <c r="W17762" s="4"/>
      <c r="AG17762" s="9"/>
      <c r="AT17762" s="4"/>
      <c r="AU17762" s="4"/>
      <c r="BA17762" s="4"/>
      <c r="BB17762" s="4"/>
    </row>
    <row r="17763" spans="15:54" x14ac:dyDescent="0.4">
      <c r="O17763" s="4"/>
      <c r="P17763" s="4"/>
      <c r="V17763" s="4"/>
      <c r="W17763" s="4"/>
      <c r="AG17763" s="9"/>
      <c r="AT17763" s="4"/>
      <c r="AU17763" s="4"/>
      <c r="BA17763" s="4"/>
      <c r="BB17763" s="4"/>
    </row>
    <row r="17764" spans="15:54" x14ac:dyDescent="0.4">
      <c r="O17764" s="4"/>
      <c r="P17764" s="4"/>
      <c r="V17764" s="4"/>
      <c r="W17764" s="4"/>
      <c r="AG17764" s="9"/>
      <c r="AT17764" s="4"/>
      <c r="AU17764" s="4"/>
      <c r="BA17764" s="4"/>
      <c r="BB17764" s="4"/>
    </row>
    <row r="17765" spans="15:54" x14ac:dyDescent="0.4">
      <c r="O17765" s="4"/>
      <c r="P17765" s="4"/>
      <c r="V17765" s="4"/>
      <c r="W17765" s="4"/>
      <c r="AT17765" s="4"/>
      <c r="AU17765" s="4"/>
      <c r="BA17765" s="4"/>
      <c r="BB17765" s="4"/>
    </row>
    <row r="17766" spans="15:54" x14ac:dyDescent="0.4">
      <c r="O17766" s="4"/>
      <c r="P17766" s="4"/>
      <c r="V17766" s="4"/>
      <c r="W17766" s="4"/>
      <c r="AG17766" s="9"/>
      <c r="AT17766" s="4"/>
      <c r="AU17766" s="4"/>
      <c r="BA17766" s="4"/>
      <c r="BB17766" s="4"/>
    </row>
    <row r="17767" spans="15:54" x14ac:dyDescent="0.4">
      <c r="O17767" s="4"/>
      <c r="P17767" s="4"/>
      <c r="V17767" s="4"/>
      <c r="W17767" s="4"/>
      <c r="AG17767" s="9"/>
      <c r="AT17767" s="4"/>
      <c r="AU17767" s="4"/>
      <c r="BA17767" s="4"/>
      <c r="BB17767" s="4"/>
    </row>
    <row r="17768" spans="15:54" x14ac:dyDescent="0.4">
      <c r="O17768" s="4"/>
      <c r="P17768" s="4"/>
      <c r="V17768" s="4"/>
      <c r="W17768" s="4"/>
      <c r="AG17768" s="9"/>
      <c r="AT17768" s="4"/>
      <c r="AU17768" s="4"/>
      <c r="BA17768" s="4"/>
      <c r="BB17768" s="4"/>
    </row>
    <row r="17769" spans="15:54" x14ac:dyDescent="0.4">
      <c r="O17769" s="4"/>
      <c r="P17769" s="4"/>
      <c r="V17769" s="4"/>
      <c r="W17769" s="4"/>
      <c r="AG17769" s="9"/>
      <c r="AT17769" s="4"/>
      <c r="AU17769" s="4"/>
      <c r="BA17769" s="4"/>
      <c r="BB17769" s="4"/>
    </row>
    <row r="17770" spans="15:54" x14ac:dyDescent="0.4">
      <c r="O17770" s="4"/>
      <c r="P17770" s="4"/>
      <c r="V17770" s="4"/>
      <c r="W17770" s="4"/>
      <c r="AG17770" s="9"/>
      <c r="AT17770" s="4"/>
      <c r="AU17770" s="4"/>
      <c r="BA17770" s="4"/>
      <c r="BB17770" s="4"/>
    </row>
    <row r="17771" spans="15:54" x14ac:dyDescent="0.4">
      <c r="O17771" s="4"/>
      <c r="P17771" s="4"/>
      <c r="V17771" s="4"/>
      <c r="W17771" s="4"/>
      <c r="AG17771" s="9"/>
      <c r="AT17771" s="4"/>
      <c r="AU17771" s="4"/>
      <c r="BA17771" s="4"/>
      <c r="BB17771" s="4"/>
    </row>
    <row r="17772" spans="15:54" x14ac:dyDescent="0.4">
      <c r="O17772" s="4"/>
      <c r="P17772" s="4"/>
      <c r="V17772" s="4"/>
      <c r="W17772" s="4"/>
      <c r="AG17772" s="9"/>
      <c r="AT17772" s="4"/>
      <c r="AU17772" s="4"/>
      <c r="BA17772" s="4"/>
      <c r="BB17772" s="4"/>
    </row>
    <row r="17773" spans="15:54" x14ac:dyDescent="0.4">
      <c r="O17773" s="4"/>
      <c r="P17773" s="4"/>
      <c r="V17773" s="4"/>
      <c r="W17773" s="4"/>
      <c r="AG17773" s="9"/>
      <c r="AT17773" s="4"/>
      <c r="AU17773" s="4"/>
      <c r="BA17773" s="4"/>
      <c r="BB17773" s="4"/>
    </row>
    <row r="17774" spans="15:54" x14ac:dyDescent="0.4">
      <c r="O17774" s="4"/>
      <c r="P17774" s="4"/>
      <c r="V17774" s="4"/>
      <c r="W17774" s="4"/>
      <c r="AG17774" s="9"/>
      <c r="AT17774" s="4"/>
      <c r="AU17774" s="4"/>
      <c r="BA17774" s="4"/>
      <c r="BB17774" s="4"/>
    </row>
    <row r="17775" spans="15:54" x14ac:dyDescent="0.4">
      <c r="O17775" s="4"/>
      <c r="P17775" s="4"/>
      <c r="V17775" s="4"/>
      <c r="W17775" s="4"/>
      <c r="AG17775" s="9"/>
      <c r="AT17775" s="4"/>
      <c r="AU17775" s="4"/>
      <c r="BA17775" s="4"/>
      <c r="BB17775" s="4"/>
    </row>
    <row r="17776" spans="15:54" x14ac:dyDescent="0.4">
      <c r="O17776" s="4"/>
      <c r="P17776" s="4"/>
      <c r="V17776" s="4"/>
      <c r="W17776" s="4"/>
      <c r="AG17776" s="9"/>
      <c r="AT17776" s="4"/>
      <c r="AU17776" s="4"/>
      <c r="BA17776" s="4"/>
      <c r="BB17776" s="4"/>
    </row>
    <row r="17777" spans="15:54" x14ac:dyDescent="0.4">
      <c r="O17777" s="4"/>
      <c r="P17777" s="4"/>
      <c r="V17777" s="4"/>
      <c r="W17777" s="4"/>
      <c r="AG17777" s="9"/>
      <c r="AT17777" s="4"/>
      <c r="AU17777" s="4"/>
      <c r="BA17777" s="4"/>
      <c r="BB17777" s="4"/>
    </row>
    <row r="17778" spans="15:54" x14ac:dyDescent="0.4">
      <c r="O17778" s="4"/>
      <c r="P17778" s="4"/>
      <c r="V17778" s="4"/>
      <c r="W17778" s="4"/>
      <c r="AG17778" s="9"/>
      <c r="AT17778" s="4"/>
      <c r="AU17778" s="4"/>
      <c r="BA17778" s="4"/>
      <c r="BB17778" s="4"/>
    </row>
    <row r="17779" spans="15:54" x14ac:dyDescent="0.4">
      <c r="O17779" s="4"/>
      <c r="P17779" s="4"/>
      <c r="V17779" s="4"/>
      <c r="W17779" s="4"/>
      <c r="AG17779" s="9"/>
      <c r="AT17779" s="4"/>
      <c r="AU17779" s="4"/>
      <c r="BA17779" s="4"/>
      <c r="BB17779" s="4"/>
    </row>
    <row r="17780" spans="15:54" x14ac:dyDescent="0.4">
      <c r="O17780" s="4"/>
      <c r="P17780" s="4"/>
      <c r="V17780" s="4"/>
      <c r="W17780" s="4"/>
      <c r="AG17780" s="9"/>
      <c r="AT17780" s="4"/>
      <c r="AU17780" s="4"/>
      <c r="BA17780" s="4"/>
      <c r="BB17780" s="4"/>
    </row>
    <row r="17781" spans="15:54" x14ac:dyDescent="0.4">
      <c r="O17781" s="4"/>
      <c r="P17781" s="4"/>
      <c r="V17781" s="4"/>
      <c r="W17781" s="4"/>
      <c r="AG17781" s="9"/>
      <c r="AT17781" s="4"/>
      <c r="AU17781" s="4"/>
      <c r="BA17781" s="4"/>
      <c r="BB17781" s="4"/>
    </row>
    <row r="17782" spans="15:54" x14ac:dyDescent="0.4">
      <c r="O17782" s="4"/>
      <c r="P17782" s="4"/>
      <c r="V17782" s="4"/>
      <c r="W17782" s="4"/>
      <c r="AG17782" s="9"/>
      <c r="AT17782" s="4"/>
      <c r="AU17782" s="4"/>
      <c r="BA17782" s="4"/>
      <c r="BB17782" s="4"/>
    </row>
    <row r="17783" spans="15:54" x14ac:dyDescent="0.4">
      <c r="O17783" s="4"/>
      <c r="P17783" s="4"/>
      <c r="V17783" s="4"/>
      <c r="W17783" s="4"/>
      <c r="AG17783" s="9"/>
      <c r="AT17783" s="4"/>
      <c r="AU17783" s="4"/>
      <c r="BA17783" s="4"/>
      <c r="BB17783" s="4"/>
    </row>
    <row r="17784" spans="15:54" x14ac:dyDescent="0.4">
      <c r="O17784" s="4"/>
      <c r="P17784" s="4"/>
      <c r="V17784" s="4"/>
      <c r="W17784" s="4"/>
      <c r="AG17784" s="9"/>
      <c r="AT17784" s="4"/>
      <c r="AU17784" s="4"/>
      <c r="BA17784" s="4"/>
      <c r="BB17784" s="4"/>
    </row>
    <row r="17785" spans="15:54" x14ac:dyDescent="0.4">
      <c r="O17785" s="4"/>
      <c r="P17785" s="4"/>
      <c r="V17785" s="4"/>
      <c r="W17785" s="4"/>
      <c r="AT17785" s="4"/>
      <c r="AU17785" s="4"/>
      <c r="BA17785" s="4"/>
      <c r="BB17785" s="4"/>
    </row>
    <row r="17786" spans="15:54" x14ac:dyDescent="0.4">
      <c r="O17786" s="4"/>
      <c r="P17786" s="4"/>
      <c r="V17786" s="4"/>
      <c r="W17786" s="4"/>
      <c r="AG17786" s="9"/>
      <c r="AT17786" s="4"/>
      <c r="AU17786" s="4"/>
      <c r="BA17786" s="4"/>
      <c r="BB17786" s="4"/>
    </row>
    <row r="17787" spans="15:54" x14ac:dyDescent="0.4">
      <c r="O17787" s="4"/>
      <c r="P17787" s="4"/>
      <c r="V17787" s="4"/>
      <c r="W17787" s="4"/>
      <c r="AG17787" s="9"/>
      <c r="AT17787" s="4"/>
      <c r="AU17787" s="4"/>
      <c r="BA17787" s="4"/>
      <c r="BB17787" s="4"/>
    </row>
    <row r="17788" spans="15:54" x14ac:dyDescent="0.4">
      <c r="O17788" s="4"/>
      <c r="P17788" s="4"/>
      <c r="V17788" s="4"/>
      <c r="W17788" s="4"/>
      <c r="AG17788" s="9"/>
      <c r="AT17788" s="4"/>
      <c r="AU17788" s="4"/>
      <c r="BA17788" s="4"/>
      <c r="BB17788" s="4"/>
    </row>
    <row r="17789" spans="15:54" x14ac:dyDescent="0.4">
      <c r="O17789" s="4"/>
      <c r="P17789" s="4"/>
      <c r="V17789" s="4"/>
      <c r="W17789" s="4"/>
      <c r="AG17789" s="9"/>
      <c r="AT17789" s="4"/>
      <c r="AU17789" s="4"/>
      <c r="BA17789" s="4"/>
      <c r="BB17789" s="4"/>
    </row>
    <row r="17790" spans="15:54" x14ac:dyDescent="0.4">
      <c r="O17790" s="4"/>
      <c r="P17790" s="4"/>
      <c r="V17790" s="4"/>
      <c r="W17790" s="4"/>
      <c r="AG17790" s="9"/>
      <c r="AT17790" s="4"/>
      <c r="AU17790" s="4"/>
      <c r="BA17790" s="4"/>
      <c r="BB17790" s="4"/>
    </row>
    <row r="17791" spans="15:54" x14ac:dyDescent="0.4">
      <c r="O17791" s="4"/>
      <c r="P17791" s="4"/>
      <c r="V17791" s="4"/>
      <c r="W17791" s="4"/>
      <c r="AG17791" s="9"/>
      <c r="AT17791" s="4"/>
      <c r="AU17791" s="4"/>
      <c r="BA17791" s="4"/>
      <c r="BB17791" s="4"/>
    </row>
    <row r="17792" spans="15:54" x14ac:dyDescent="0.4">
      <c r="O17792" s="4"/>
      <c r="P17792" s="4"/>
      <c r="V17792" s="4"/>
      <c r="W17792" s="4"/>
      <c r="AG17792" s="9"/>
      <c r="AT17792" s="4"/>
      <c r="AU17792" s="4"/>
      <c r="BA17792" s="4"/>
      <c r="BB17792" s="4"/>
    </row>
    <row r="17793" spans="15:54" x14ac:dyDescent="0.4">
      <c r="O17793" s="4"/>
      <c r="P17793" s="4"/>
      <c r="V17793" s="4"/>
      <c r="W17793" s="4"/>
      <c r="AG17793" s="9"/>
      <c r="AT17793" s="4"/>
      <c r="AU17793" s="4"/>
      <c r="BA17793" s="4"/>
      <c r="BB17793" s="4"/>
    </row>
    <row r="17794" spans="15:54" x14ac:dyDescent="0.4">
      <c r="O17794" s="4"/>
      <c r="P17794" s="4"/>
      <c r="V17794" s="4"/>
      <c r="W17794" s="4"/>
      <c r="AG17794" s="9"/>
      <c r="AT17794" s="4"/>
      <c r="AU17794" s="4"/>
      <c r="BA17794" s="4"/>
      <c r="BB17794" s="4"/>
    </row>
    <row r="17795" spans="15:54" x14ac:dyDescent="0.4">
      <c r="O17795" s="4"/>
      <c r="P17795" s="4"/>
      <c r="V17795" s="4"/>
      <c r="W17795" s="4"/>
      <c r="AG17795" s="9"/>
      <c r="AT17795" s="4"/>
      <c r="AU17795" s="4"/>
      <c r="BA17795" s="4"/>
      <c r="BB17795" s="4"/>
    </row>
    <row r="17796" spans="15:54" x14ac:dyDescent="0.4">
      <c r="O17796" s="4"/>
      <c r="P17796" s="4"/>
      <c r="V17796" s="4"/>
      <c r="W17796" s="4"/>
      <c r="AG17796" s="9"/>
      <c r="AT17796" s="4"/>
      <c r="AU17796" s="4"/>
      <c r="BA17796" s="4"/>
      <c r="BB17796" s="4"/>
    </row>
    <row r="17797" spans="15:54" x14ac:dyDescent="0.4">
      <c r="O17797" s="4"/>
      <c r="P17797" s="4"/>
      <c r="V17797" s="4"/>
      <c r="W17797" s="4"/>
      <c r="AG17797" s="9"/>
      <c r="AT17797" s="4"/>
      <c r="AU17797" s="4"/>
      <c r="BA17797" s="4"/>
      <c r="BB17797" s="4"/>
    </row>
    <row r="17798" spans="15:54" x14ac:dyDescent="0.4">
      <c r="O17798" s="4"/>
      <c r="P17798" s="4"/>
      <c r="V17798" s="4"/>
      <c r="W17798" s="4"/>
      <c r="AG17798" s="9"/>
      <c r="AT17798" s="4"/>
      <c r="AU17798" s="4"/>
      <c r="BA17798" s="4"/>
      <c r="BB17798" s="4"/>
    </row>
    <row r="17799" spans="15:54" x14ac:dyDescent="0.4">
      <c r="O17799" s="4"/>
      <c r="P17799" s="4"/>
      <c r="V17799" s="4"/>
      <c r="W17799" s="4"/>
      <c r="AG17799" s="9"/>
      <c r="AT17799" s="4"/>
      <c r="AU17799" s="4"/>
      <c r="BA17799" s="4"/>
      <c r="BB17799" s="4"/>
    </row>
    <row r="17800" spans="15:54" x14ac:dyDescent="0.4">
      <c r="O17800" s="4"/>
      <c r="P17800" s="4"/>
      <c r="V17800" s="4"/>
      <c r="W17800" s="4"/>
      <c r="AG17800" s="9"/>
      <c r="AT17800" s="4"/>
      <c r="AU17800" s="4"/>
      <c r="BA17800" s="4"/>
      <c r="BB17800" s="4"/>
    </row>
    <row r="17801" spans="15:54" x14ac:dyDescent="0.4">
      <c r="O17801" s="4"/>
      <c r="P17801" s="4"/>
      <c r="V17801" s="4"/>
      <c r="W17801" s="4"/>
      <c r="AG17801" s="9"/>
      <c r="AT17801" s="4"/>
      <c r="AU17801" s="4"/>
      <c r="BA17801" s="4"/>
      <c r="BB17801" s="4"/>
    </row>
    <row r="17802" spans="15:54" x14ac:dyDescent="0.4">
      <c r="O17802" s="4"/>
      <c r="P17802" s="4"/>
      <c r="V17802" s="4"/>
      <c r="W17802" s="4"/>
      <c r="AG17802" s="9"/>
      <c r="AT17802" s="4"/>
      <c r="AU17802" s="4"/>
      <c r="BA17802" s="4"/>
      <c r="BB17802" s="4"/>
    </row>
    <row r="17803" spans="15:54" x14ac:dyDescent="0.4">
      <c r="O17803" s="4"/>
      <c r="P17803" s="4"/>
      <c r="V17803" s="4"/>
      <c r="W17803" s="4"/>
      <c r="AG17803" s="9"/>
      <c r="AT17803" s="4"/>
      <c r="AU17803" s="4"/>
      <c r="BA17803" s="4"/>
      <c r="BB17803" s="4"/>
    </row>
    <row r="17804" spans="15:54" x14ac:dyDescent="0.4">
      <c r="O17804" s="4"/>
      <c r="P17804" s="4"/>
      <c r="V17804" s="4"/>
      <c r="W17804" s="4"/>
      <c r="AG17804" s="9"/>
      <c r="AT17804" s="4"/>
      <c r="AU17804" s="4"/>
      <c r="BA17804" s="4"/>
      <c r="BB17804" s="4"/>
    </row>
    <row r="17805" spans="15:54" x14ac:dyDescent="0.4">
      <c r="O17805" s="4"/>
      <c r="P17805" s="4"/>
      <c r="V17805" s="4"/>
      <c r="W17805" s="4"/>
      <c r="AG17805" s="9"/>
      <c r="AT17805" s="4"/>
      <c r="AU17805" s="4"/>
      <c r="BA17805" s="4"/>
      <c r="BB17805" s="4"/>
    </row>
    <row r="17806" spans="15:54" x14ac:dyDescent="0.4">
      <c r="O17806" s="4"/>
      <c r="P17806" s="4"/>
      <c r="V17806" s="4"/>
      <c r="W17806" s="4"/>
      <c r="AG17806" s="9"/>
      <c r="AT17806" s="4"/>
      <c r="AU17806" s="4"/>
      <c r="BA17806" s="4"/>
      <c r="BB17806" s="4"/>
    </row>
    <row r="17807" spans="15:54" x14ac:dyDescent="0.4">
      <c r="O17807" s="4"/>
      <c r="P17807" s="4"/>
      <c r="V17807" s="4"/>
      <c r="W17807" s="4"/>
      <c r="AG17807" s="9"/>
      <c r="AT17807" s="4"/>
      <c r="AU17807" s="4"/>
      <c r="BA17807" s="4"/>
      <c r="BB17807" s="4"/>
    </row>
    <row r="17808" spans="15:54" x14ac:dyDescent="0.4">
      <c r="O17808" s="4"/>
      <c r="P17808" s="4"/>
      <c r="V17808" s="4"/>
      <c r="W17808" s="4"/>
      <c r="AG17808" s="9"/>
      <c r="AT17808" s="4"/>
      <c r="AU17808" s="4"/>
      <c r="BA17808" s="4"/>
      <c r="BB17808" s="4"/>
    </row>
    <row r="17809" spans="15:54" x14ac:dyDescent="0.4">
      <c r="O17809" s="4"/>
      <c r="P17809" s="4"/>
      <c r="V17809" s="4"/>
      <c r="W17809" s="4"/>
      <c r="AG17809" s="9"/>
      <c r="AT17809" s="4"/>
      <c r="AU17809" s="4"/>
      <c r="BA17809" s="4"/>
      <c r="BB17809" s="4"/>
    </row>
    <row r="17810" spans="15:54" x14ac:dyDescent="0.4">
      <c r="O17810" s="4"/>
      <c r="P17810" s="4"/>
      <c r="V17810" s="4"/>
      <c r="W17810" s="4"/>
      <c r="AG17810" s="9"/>
      <c r="AT17810" s="4"/>
      <c r="AU17810" s="4"/>
      <c r="BA17810" s="4"/>
      <c r="BB17810" s="4"/>
    </row>
    <row r="17811" spans="15:54" x14ac:dyDescent="0.4">
      <c r="O17811" s="4"/>
      <c r="P17811" s="4"/>
      <c r="V17811" s="4"/>
      <c r="W17811" s="4"/>
      <c r="AG17811" s="9"/>
      <c r="AT17811" s="4"/>
      <c r="AU17811" s="4"/>
      <c r="BA17811" s="4"/>
      <c r="BB17811" s="4"/>
    </row>
    <row r="17812" spans="15:54" x14ac:dyDescent="0.4">
      <c r="O17812" s="4"/>
      <c r="P17812" s="4"/>
      <c r="V17812" s="4"/>
      <c r="W17812" s="4"/>
      <c r="AG17812" s="9"/>
      <c r="AT17812" s="4"/>
      <c r="AU17812" s="4"/>
      <c r="BA17812" s="4"/>
      <c r="BB17812" s="4"/>
    </row>
    <row r="17813" spans="15:54" x14ac:dyDescent="0.4">
      <c r="O17813" s="4"/>
      <c r="P17813" s="4"/>
      <c r="V17813" s="4"/>
      <c r="W17813" s="4"/>
      <c r="AG17813" s="9"/>
      <c r="AT17813" s="4"/>
      <c r="AU17813" s="4"/>
      <c r="BA17813" s="4"/>
      <c r="BB17813" s="4"/>
    </row>
    <row r="17814" spans="15:54" x14ac:dyDescent="0.4">
      <c r="O17814" s="4"/>
      <c r="P17814" s="4"/>
      <c r="V17814" s="4"/>
      <c r="W17814" s="4"/>
      <c r="AG17814" s="9"/>
      <c r="AT17814" s="4"/>
      <c r="AU17814" s="4"/>
      <c r="BA17814" s="4"/>
      <c r="BB17814" s="4"/>
    </row>
    <row r="17815" spans="15:54" x14ac:dyDescent="0.4">
      <c r="O17815" s="4"/>
      <c r="P17815" s="4"/>
      <c r="V17815" s="4"/>
      <c r="W17815" s="4"/>
      <c r="AG17815" s="9"/>
      <c r="AT17815" s="4"/>
      <c r="AU17815" s="4"/>
      <c r="BA17815" s="4"/>
      <c r="BB17815" s="4"/>
    </row>
    <row r="17816" spans="15:54" x14ac:dyDescent="0.4">
      <c r="O17816" s="4"/>
      <c r="P17816" s="4"/>
      <c r="V17816" s="4"/>
      <c r="W17816" s="4"/>
      <c r="AG17816" s="9"/>
      <c r="AT17816" s="4"/>
      <c r="AU17816" s="4"/>
      <c r="BA17816" s="4"/>
      <c r="BB17816" s="4"/>
    </row>
    <row r="17817" spans="15:54" x14ac:dyDescent="0.4">
      <c r="O17817" s="4"/>
      <c r="P17817" s="4"/>
      <c r="V17817" s="4"/>
      <c r="W17817" s="4"/>
      <c r="AG17817" s="9"/>
      <c r="AT17817" s="4"/>
      <c r="AU17817" s="4"/>
      <c r="BA17817" s="4"/>
      <c r="BB17817" s="4"/>
    </row>
    <row r="17818" spans="15:54" x14ac:dyDescent="0.4">
      <c r="O17818" s="4"/>
      <c r="P17818" s="4"/>
      <c r="V17818" s="4"/>
      <c r="W17818" s="4"/>
      <c r="AG17818" s="9"/>
      <c r="AT17818" s="4"/>
      <c r="AU17818" s="4"/>
      <c r="BA17818" s="4"/>
      <c r="BB17818" s="4"/>
    </row>
    <row r="17819" spans="15:54" x14ac:dyDescent="0.4">
      <c r="O17819" s="4"/>
      <c r="P17819" s="4"/>
      <c r="V17819" s="4"/>
      <c r="W17819" s="4"/>
      <c r="AG17819" s="9"/>
      <c r="AT17819" s="4"/>
      <c r="AU17819" s="4"/>
      <c r="BA17819" s="4"/>
      <c r="BB17819" s="4"/>
    </row>
    <row r="17820" spans="15:54" x14ac:dyDescent="0.4">
      <c r="O17820" s="4"/>
      <c r="P17820" s="4"/>
      <c r="V17820" s="4"/>
      <c r="W17820" s="4"/>
      <c r="AG17820" s="9"/>
      <c r="AT17820" s="4"/>
      <c r="AU17820" s="4"/>
      <c r="BA17820" s="4"/>
      <c r="BB17820" s="4"/>
    </row>
    <row r="17821" spans="15:54" x14ac:dyDescent="0.4">
      <c r="O17821" s="4"/>
      <c r="P17821" s="4"/>
      <c r="V17821" s="4"/>
      <c r="W17821" s="4"/>
      <c r="AG17821" s="9"/>
      <c r="AT17821" s="4"/>
      <c r="AU17821" s="4"/>
      <c r="BA17821" s="4"/>
      <c r="BB17821" s="4"/>
    </row>
    <row r="17822" spans="15:54" x14ac:dyDescent="0.4">
      <c r="O17822" s="4"/>
      <c r="P17822" s="4"/>
      <c r="V17822" s="4"/>
      <c r="W17822" s="4"/>
      <c r="AG17822" s="9"/>
      <c r="AT17822" s="4"/>
      <c r="AU17822" s="4"/>
      <c r="BA17822" s="4"/>
      <c r="BB17822" s="4"/>
    </row>
    <row r="17823" spans="15:54" x14ac:dyDescent="0.4">
      <c r="O17823" s="4"/>
      <c r="P17823" s="4"/>
      <c r="V17823" s="4"/>
      <c r="W17823" s="4"/>
      <c r="AG17823" s="9"/>
      <c r="AT17823" s="4"/>
      <c r="AU17823" s="4"/>
      <c r="BA17823" s="4"/>
      <c r="BB17823" s="4"/>
    </row>
    <row r="17824" spans="15:54" x14ac:dyDescent="0.4">
      <c r="O17824" s="4"/>
      <c r="P17824" s="4"/>
      <c r="V17824" s="4"/>
      <c r="W17824" s="4"/>
      <c r="AG17824" s="9"/>
      <c r="AT17824" s="4"/>
      <c r="AU17824" s="4"/>
      <c r="BA17824" s="4"/>
      <c r="BB17824" s="4"/>
    </row>
    <row r="17825" spans="15:54" x14ac:dyDescent="0.4">
      <c r="O17825" s="4"/>
      <c r="P17825" s="4"/>
      <c r="V17825" s="4"/>
      <c r="W17825" s="4"/>
      <c r="AG17825" s="9"/>
      <c r="AT17825" s="4"/>
      <c r="AU17825" s="4"/>
      <c r="BA17825" s="4"/>
      <c r="BB17825" s="4"/>
    </row>
    <row r="17826" spans="15:54" x14ac:dyDescent="0.4">
      <c r="O17826" s="4"/>
      <c r="P17826" s="4"/>
      <c r="V17826" s="4"/>
      <c r="W17826" s="4"/>
      <c r="AG17826" s="9"/>
      <c r="AT17826" s="4"/>
      <c r="AU17826" s="4"/>
      <c r="BA17826" s="4"/>
      <c r="BB17826" s="4"/>
    </row>
    <row r="17827" spans="15:54" x14ac:dyDescent="0.4">
      <c r="O17827" s="4"/>
      <c r="P17827" s="4"/>
      <c r="V17827" s="4"/>
      <c r="W17827" s="4"/>
      <c r="AG17827" s="9"/>
      <c r="AT17827" s="4"/>
      <c r="AU17827" s="4"/>
      <c r="BA17827" s="4"/>
      <c r="BB17827" s="4"/>
    </row>
    <row r="17828" spans="15:54" x14ac:dyDescent="0.4">
      <c r="O17828" s="4"/>
      <c r="P17828" s="4"/>
      <c r="V17828" s="4"/>
      <c r="W17828" s="4"/>
      <c r="AG17828" s="9"/>
      <c r="AT17828" s="4"/>
      <c r="AU17828" s="4"/>
      <c r="BA17828" s="4"/>
      <c r="BB17828" s="4"/>
    </row>
    <row r="17829" spans="15:54" x14ac:dyDescent="0.4">
      <c r="O17829" s="4"/>
      <c r="P17829" s="4"/>
      <c r="V17829" s="4"/>
      <c r="W17829" s="4"/>
      <c r="AG17829" s="9"/>
      <c r="AT17829" s="4"/>
      <c r="AU17829" s="4"/>
      <c r="BA17829" s="4"/>
      <c r="BB17829" s="4"/>
    </row>
    <row r="17830" spans="15:54" x14ac:dyDescent="0.4">
      <c r="O17830" s="4"/>
      <c r="P17830" s="4"/>
      <c r="V17830" s="4"/>
      <c r="W17830" s="4"/>
      <c r="AG17830" s="9"/>
      <c r="AT17830" s="4"/>
      <c r="AU17830" s="4"/>
      <c r="BA17830" s="4"/>
      <c r="BB17830" s="4"/>
    </row>
    <row r="17831" spans="15:54" x14ac:dyDescent="0.4">
      <c r="O17831" s="4"/>
      <c r="P17831" s="4"/>
      <c r="V17831" s="4"/>
      <c r="W17831" s="4"/>
      <c r="AG17831" s="9"/>
      <c r="AT17831" s="4"/>
      <c r="AU17831" s="4"/>
      <c r="BA17831" s="4"/>
      <c r="BB17831" s="4"/>
    </row>
    <row r="17832" spans="15:54" x14ac:dyDescent="0.4">
      <c r="O17832" s="4"/>
      <c r="P17832" s="4"/>
      <c r="V17832" s="4"/>
      <c r="W17832" s="4"/>
      <c r="AG17832" s="9"/>
      <c r="AT17832" s="4"/>
      <c r="AU17832" s="4"/>
      <c r="BA17832" s="4"/>
      <c r="BB17832" s="4"/>
    </row>
    <row r="17833" spans="15:54" x14ac:dyDescent="0.4">
      <c r="O17833" s="4"/>
      <c r="P17833" s="4"/>
      <c r="V17833" s="4"/>
      <c r="W17833" s="4"/>
      <c r="AG17833" s="9"/>
      <c r="AT17833" s="4"/>
      <c r="AU17833" s="4"/>
      <c r="BA17833" s="4"/>
      <c r="BB17833" s="4"/>
    </row>
    <row r="17834" spans="15:54" x14ac:dyDescent="0.4">
      <c r="O17834" s="4"/>
      <c r="P17834" s="4"/>
      <c r="V17834" s="4"/>
      <c r="W17834" s="4"/>
      <c r="AG17834" s="9"/>
      <c r="AT17834" s="4"/>
      <c r="AU17834" s="4"/>
      <c r="BA17834" s="4"/>
      <c r="BB17834" s="4"/>
    </row>
    <row r="17835" spans="15:54" x14ac:dyDescent="0.4">
      <c r="O17835" s="4"/>
      <c r="P17835" s="4"/>
      <c r="V17835" s="4"/>
      <c r="W17835" s="4"/>
      <c r="AG17835" s="9"/>
      <c r="AT17835" s="4"/>
      <c r="AU17835" s="4"/>
      <c r="BA17835" s="4"/>
      <c r="BB17835" s="4"/>
    </row>
    <row r="17836" spans="15:54" x14ac:dyDescent="0.4">
      <c r="O17836" s="4"/>
      <c r="P17836" s="4"/>
      <c r="V17836" s="4"/>
      <c r="W17836" s="4"/>
      <c r="AG17836" s="9"/>
      <c r="AT17836" s="4"/>
      <c r="AU17836" s="4"/>
      <c r="BA17836" s="4"/>
      <c r="BB17836" s="4"/>
    </row>
    <row r="17837" spans="15:54" x14ac:dyDescent="0.4">
      <c r="O17837" s="4"/>
      <c r="P17837" s="4"/>
      <c r="V17837" s="4"/>
      <c r="W17837" s="4"/>
      <c r="AG17837" s="9"/>
      <c r="AT17837" s="4"/>
      <c r="AU17837" s="4"/>
      <c r="BA17837" s="4"/>
      <c r="BB17837" s="4"/>
    </row>
    <row r="17838" spans="15:54" x14ac:dyDescent="0.4">
      <c r="O17838" s="4"/>
      <c r="P17838" s="4"/>
      <c r="V17838" s="4"/>
      <c r="W17838" s="4"/>
      <c r="AG17838" s="9"/>
      <c r="AT17838" s="4"/>
      <c r="AU17838" s="4"/>
      <c r="BA17838" s="4"/>
      <c r="BB17838" s="4"/>
    </row>
    <row r="17839" spans="15:54" x14ac:dyDescent="0.4">
      <c r="O17839" s="4"/>
      <c r="P17839" s="4"/>
      <c r="V17839" s="4"/>
      <c r="W17839" s="4"/>
      <c r="AG17839" s="9"/>
      <c r="AT17839" s="4"/>
      <c r="AU17839" s="4"/>
      <c r="BA17839" s="4"/>
      <c r="BB17839" s="4"/>
    </row>
    <row r="17840" spans="15:54" x14ac:dyDescent="0.4">
      <c r="O17840" s="4"/>
      <c r="P17840" s="4"/>
      <c r="V17840" s="4"/>
      <c r="W17840" s="4"/>
      <c r="AG17840" s="9"/>
      <c r="AT17840" s="4"/>
      <c r="AU17840" s="4"/>
      <c r="BA17840" s="4"/>
      <c r="BB17840" s="4"/>
    </row>
    <row r="17841" spans="15:54" x14ac:dyDescent="0.4">
      <c r="O17841" s="4"/>
      <c r="P17841" s="4"/>
      <c r="V17841" s="4"/>
      <c r="W17841" s="4"/>
      <c r="AG17841" s="9"/>
      <c r="AT17841" s="4"/>
      <c r="AU17841" s="4"/>
      <c r="BA17841" s="4"/>
      <c r="BB17841" s="4"/>
    </row>
    <row r="17842" spans="15:54" x14ac:dyDescent="0.4">
      <c r="O17842" s="4"/>
      <c r="P17842" s="4"/>
      <c r="V17842" s="4"/>
      <c r="W17842" s="4"/>
      <c r="AG17842" s="9"/>
      <c r="AT17842" s="4"/>
      <c r="AU17842" s="4"/>
      <c r="BA17842" s="4"/>
      <c r="BB17842" s="4"/>
    </row>
    <row r="17843" spans="15:54" x14ac:dyDescent="0.4">
      <c r="O17843" s="4"/>
      <c r="P17843" s="4"/>
      <c r="V17843" s="4"/>
      <c r="W17843" s="4"/>
      <c r="AG17843" s="9"/>
      <c r="AT17843" s="4"/>
      <c r="AU17843" s="4"/>
      <c r="BA17843" s="4"/>
      <c r="BB17843" s="4"/>
    </row>
    <row r="17844" spans="15:54" x14ac:dyDescent="0.4">
      <c r="O17844" s="4"/>
      <c r="P17844" s="4"/>
      <c r="V17844" s="4"/>
      <c r="W17844" s="4"/>
      <c r="AG17844" s="9"/>
      <c r="AT17844" s="4"/>
      <c r="AU17844" s="4"/>
      <c r="BA17844" s="4"/>
      <c r="BB17844" s="4"/>
    </row>
    <row r="17845" spans="15:54" x14ac:dyDescent="0.4">
      <c r="O17845" s="4"/>
      <c r="P17845" s="4"/>
      <c r="V17845" s="4"/>
      <c r="W17845" s="4"/>
      <c r="AG17845" s="9"/>
      <c r="AT17845" s="4"/>
      <c r="AU17845" s="4"/>
      <c r="BA17845" s="4"/>
      <c r="BB17845" s="4"/>
    </row>
    <row r="17846" spans="15:54" x14ac:dyDescent="0.4">
      <c r="O17846" s="4"/>
      <c r="P17846" s="4"/>
      <c r="V17846" s="4"/>
      <c r="W17846" s="4"/>
      <c r="AT17846" s="4"/>
      <c r="AU17846" s="4"/>
      <c r="BA17846" s="4"/>
      <c r="BB17846" s="4"/>
    </row>
    <row r="17847" spans="15:54" x14ac:dyDescent="0.4">
      <c r="O17847" s="4"/>
      <c r="P17847" s="4"/>
      <c r="V17847" s="4"/>
      <c r="W17847" s="4"/>
      <c r="AG17847" s="9"/>
      <c r="AT17847" s="4"/>
      <c r="AU17847" s="4"/>
      <c r="BA17847" s="4"/>
      <c r="BB17847" s="4"/>
    </row>
    <row r="17848" spans="15:54" x14ac:dyDescent="0.4">
      <c r="O17848" s="4"/>
      <c r="P17848" s="4"/>
      <c r="V17848" s="4"/>
      <c r="W17848" s="4"/>
      <c r="AG17848" s="9"/>
      <c r="AT17848" s="4"/>
      <c r="AU17848" s="4"/>
      <c r="BA17848" s="4"/>
      <c r="BB17848" s="4"/>
    </row>
    <row r="17849" spans="15:54" x14ac:dyDescent="0.4">
      <c r="O17849" s="4"/>
      <c r="P17849" s="4"/>
      <c r="V17849" s="4"/>
      <c r="W17849" s="4"/>
      <c r="AG17849" s="9"/>
      <c r="AT17849" s="4"/>
      <c r="AU17849" s="4"/>
      <c r="BA17849" s="4"/>
      <c r="BB17849" s="4"/>
    </row>
    <row r="17850" spans="15:54" x14ac:dyDescent="0.4">
      <c r="O17850" s="4"/>
      <c r="P17850" s="4"/>
      <c r="V17850" s="4"/>
      <c r="W17850" s="4"/>
      <c r="AG17850" s="9"/>
      <c r="AT17850" s="4"/>
      <c r="AU17850" s="4"/>
      <c r="BA17850" s="4"/>
      <c r="BB17850" s="4"/>
    </row>
    <row r="17851" spans="15:54" x14ac:dyDescent="0.4">
      <c r="O17851" s="4"/>
      <c r="P17851" s="4"/>
      <c r="V17851" s="4"/>
      <c r="W17851" s="4"/>
      <c r="AG17851" s="9"/>
      <c r="AT17851" s="4"/>
      <c r="AU17851" s="4"/>
      <c r="BA17851" s="4"/>
      <c r="BB17851" s="4"/>
    </row>
    <row r="17852" spans="15:54" x14ac:dyDescent="0.4">
      <c r="O17852" s="4"/>
      <c r="P17852" s="4"/>
      <c r="V17852" s="4"/>
      <c r="W17852" s="4"/>
      <c r="AG17852" s="9"/>
      <c r="AT17852" s="4"/>
      <c r="AU17852" s="4"/>
      <c r="BA17852" s="4"/>
      <c r="BB17852" s="4"/>
    </row>
    <row r="17853" spans="15:54" x14ac:dyDescent="0.4">
      <c r="O17853" s="4"/>
      <c r="P17853" s="4"/>
      <c r="V17853" s="4"/>
      <c r="W17853" s="4"/>
      <c r="AG17853" s="9"/>
      <c r="AT17853" s="4"/>
      <c r="AU17853" s="4"/>
      <c r="BA17853" s="4"/>
      <c r="BB17853" s="4"/>
    </row>
    <row r="17854" spans="15:54" x14ac:dyDescent="0.4">
      <c r="O17854" s="4"/>
      <c r="P17854" s="4"/>
      <c r="V17854" s="4"/>
      <c r="W17854" s="4"/>
      <c r="AG17854" s="9"/>
      <c r="AT17854" s="4"/>
      <c r="AU17854" s="4"/>
      <c r="BA17854" s="4"/>
      <c r="BB17854" s="4"/>
    </row>
    <row r="17855" spans="15:54" x14ac:dyDescent="0.4">
      <c r="O17855" s="4"/>
      <c r="P17855" s="4"/>
      <c r="V17855" s="4"/>
      <c r="W17855" s="4"/>
      <c r="AG17855" s="9"/>
      <c r="AT17855" s="4"/>
      <c r="AU17855" s="4"/>
      <c r="BA17855" s="4"/>
      <c r="BB17855" s="4"/>
    </row>
    <row r="17856" spans="15:54" x14ac:dyDescent="0.4">
      <c r="O17856" s="4"/>
      <c r="P17856" s="4"/>
      <c r="V17856" s="4"/>
      <c r="W17856" s="4"/>
      <c r="AG17856" s="9"/>
      <c r="AT17856" s="4"/>
      <c r="AU17856" s="4"/>
      <c r="BA17856" s="4"/>
      <c r="BB17856" s="4"/>
    </row>
    <row r="17857" spans="15:54" x14ac:dyDescent="0.4">
      <c r="O17857" s="4"/>
      <c r="P17857" s="4"/>
      <c r="V17857" s="4"/>
      <c r="W17857" s="4"/>
      <c r="AG17857" s="9"/>
      <c r="AT17857" s="4"/>
      <c r="AU17857" s="4"/>
      <c r="BA17857" s="4"/>
      <c r="BB17857" s="4"/>
    </row>
    <row r="17858" spans="15:54" x14ac:dyDescent="0.4">
      <c r="O17858" s="4"/>
      <c r="P17858" s="4"/>
      <c r="V17858" s="4"/>
      <c r="W17858" s="4"/>
      <c r="AG17858" s="9"/>
      <c r="AT17858" s="4"/>
      <c r="AU17858" s="4"/>
      <c r="BA17858" s="4"/>
      <c r="BB17858" s="4"/>
    </row>
    <row r="17859" spans="15:54" x14ac:dyDescent="0.4">
      <c r="O17859" s="4"/>
      <c r="P17859" s="4"/>
      <c r="V17859" s="4"/>
      <c r="W17859" s="4"/>
      <c r="AG17859" s="9"/>
      <c r="AT17859" s="4"/>
      <c r="AU17859" s="4"/>
      <c r="BA17859" s="4"/>
      <c r="BB17859" s="4"/>
    </row>
    <row r="17860" spans="15:54" x14ac:dyDescent="0.4">
      <c r="O17860" s="4"/>
      <c r="P17860" s="4"/>
      <c r="V17860" s="4"/>
      <c r="W17860" s="4"/>
      <c r="AG17860" s="9"/>
      <c r="AT17860" s="4"/>
      <c r="AU17860" s="4"/>
      <c r="BA17860" s="4"/>
      <c r="BB17860" s="4"/>
    </row>
    <row r="17861" spans="15:54" x14ac:dyDescent="0.4">
      <c r="O17861" s="4"/>
      <c r="P17861" s="4"/>
      <c r="V17861" s="4"/>
      <c r="W17861" s="4"/>
      <c r="AG17861" s="9"/>
      <c r="AT17861" s="4"/>
      <c r="AU17861" s="4"/>
      <c r="BA17861" s="4"/>
      <c r="BB17861" s="4"/>
    </row>
    <row r="17862" spans="15:54" x14ac:dyDescent="0.4">
      <c r="O17862" s="4"/>
      <c r="P17862" s="4"/>
      <c r="V17862" s="4"/>
      <c r="W17862" s="4"/>
      <c r="AG17862" s="9"/>
      <c r="AT17862" s="4"/>
      <c r="AU17862" s="4"/>
      <c r="BA17862" s="4"/>
      <c r="BB17862" s="4"/>
    </row>
    <row r="17863" spans="15:54" x14ac:dyDescent="0.4">
      <c r="O17863" s="4"/>
      <c r="P17863" s="4"/>
      <c r="V17863" s="4"/>
      <c r="W17863" s="4"/>
      <c r="AG17863" s="9"/>
      <c r="AT17863" s="4"/>
      <c r="AU17863" s="4"/>
      <c r="BA17863" s="4"/>
      <c r="BB17863" s="4"/>
    </row>
    <row r="17864" spans="15:54" x14ac:dyDescent="0.4">
      <c r="O17864" s="4"/>
      <c r="P17864" s="4"/>
      <c r="V17864" s="4"/>
      <c r="W17864" s="4"/>
      <c r="AG17864" s="9"/>
      <c r="AT17864" s="4"/>
      <c r="AU17864" s="4"/>
      <c r="BA17864" s="4"/>
      <c r="BB17864" s="4"/>
    </row>
    <row r="17865" spans="15:54" x14ac:dyDescent="0.4">
      <c r="O17865" s="4"/>
      <c r="P17865" s="4"/>
      <c r="V17865" s="4"/>
      <c r="W17865" s="4"/>
      <c r="AG17865" s="9"/>
      <c r="AT17865" s="4"/>
      <c r="AU17865" s="4"/>
      <c r="BA17865" s="4"/>
      <c r="BB17865" s="4"/>
    </row>
    <row r="17866" spans="15:54" x14ac:dyDescent="0.4">
      <c r="O17866" s="4"/>
      <c r="P17866" s="4"/>
      <c r="V17866" s="4"/>
      <c r="W17866" s="4"/>
      <c r="AT17866" s="4"/>
      <c r="AU17866" s="4"/>
      <c r="BA17866" s="4"/>
      <c r="BB17866" s="4"/>
    </row>
    <row r="17867" spans="15:54" x14ac:dyDescent="0.4">
      <c r="O17867" s="4"/>
      <c r="P17867" s="4"/>
      <c r="V17867" s="4"/>
      <c r="W17867" s="4"/>
      <c r="AG17867" s="9"/>
      <c r="AT17867" s="4"/>
      <c r="AU17867" s="4"/>
      <c r="BA17867" s="4"/>
      <c r="BB17867" s="4"/>
    </row>
    <row r="17868" spans="15:54" x14ac:dyDescent="0.4">
      <c r="O17868" s="4"/>
      <c r="P17868" s="4"/>
      <c r="V17868" s="4"/>
      <c r="W17868" s="4"/>
      <c r="AG17868" s="9"/>
      <c r="AT17868" s="4"/>
      <c r="AU17868" s="4"/>
      <c r="BA17868" s="4"/>
      <c r="BB17868" s="4"/>
    </row>
    <row r="17869" spans="15:54" x14ac:dyDescent="0.4">
      <c r="O17869" s="4"/>
      <c r="P17869" s="4"/>
      <c r="V17869" s="4"/>
      <c r="W17869" s="4"/>
      <c r="AG17869" s="9"/>
      <c r="AT17869" s="4"/>
      <c r="AU17869" s="4"/>
      <c r="BA17869" s="4"/>
      <c r="BB17869" s="4"/>
    </row>
    <row r="17870" spans="15:54" x14ac:dyDescent="0.4">
      <c r="O17870" s="4"/>
      <c r="P17870" s="4"/>
      <c r="V17870" s="4"/>
      <c r="W17870" s="4"/>
      <c r="AG17870" s="9"/>
      <c r="AT17870" s="4"/>
      <c r="AU17870" s="4"/>
      <c r="BA17870" s="4"/>
      <c r="BB17870" s="4"/>
    </row>
    <row r="17871" spans="15:54" x14ac:dyDescent="0.4">
      <c r="O17871" s="4"/>
      <c r="P17871" s="4"/>
      <c r="V17871" s="4"/>
      <c r="W17871" s="4"/>
      <c r="AG17871" s="9"/>
      <c r="AT17871" s="4"/>
      <c r="AU17871" s="4"/>
      <c r="BA17871" s="4"/>
      <c r="BB17871" s="4"/>
    </row>
    <row r="17872" spans="15:54" x14ac:dyDescent="0.4">
      <c r="O17872" s="4"/>
      <c r="P17872" s="4"/>
      <c r="V17872" s="4"/>
      <c r="W17872" s="4"/>
      <c r="AG17872" s="9"/>
      <c r="AT17872" s="4"/>
      <c r="AU17872" s="4"/>
      <c r="BA17872" s="4"/>
      <c r="BB17872" s="4"/>
    </row>
    <row r="17873" spans="15:54" x14ac:dyDescent="0.4">
      <c r="O17873" s="4"/>
      <c r="P17873" s="4"/>
      <c r="V17873" s="4"/>
      <c r="W17873" s="4"/>
      <c r="AG17873" s="9"/>
      <c r="AT17873" s="4"/>
      <c r="AU17873" s="4"/>
      <c r="BA17873" s="4"/>
      <c r="BB17873" s="4"/>
    </row>
    <row r="17874" spans="15:54" x14ac:dyDescent="0.4">
      <c r="O17874" s="4"/>
      <c r="P17874" s="4"/>
      <c r="V17874" s="4"/>
      <c r="W17874" s="4"/>
      <c r="AG17874" s="9"/>
      <c r="AT17874" s="4"/>
      <c r="AU17874" s="4"/>
      <c r="BA17874" s="4"/>
      <c r="BB17874" s="4"/>
    </row>
    <row r="17875" spans="15:54" x14ac:dyDescent="0.4">
      <c r="O17875" s="4"/>
      <c r="P17875" s="4"/>
      <c r="V17875" s="4"/>
      <c r="W17875" s="4"/>
      <c r="AG17875" s="9"/>
      <c r="AT17875" s="4"/>
      <c r="AU17875" s="4"/>
      <c r="BA17875" s="4"/>
      <c r="BB17875" s="4"/>
    </row>
    <row r="17876" spans="15:54" x14ac:dyDescent="0.4">
      <c r="O17876" s="4"/>
      <c r="P17876" s="4"/>
      <c r="V17876" s="4"/>
      <c r="W17876" s="4"/>
      <c r="AG17876" s="9"/>
      <c r="AT17876" s="4"/>
      <c r="AU17876" s="4"/>
      <c r="BA17876" s="4"/>
      <c r="BB17876" s="4"/>
    </row>
    <row r="17877" spans="15:54" x14ac:dyDescent="0.4">
      <c r="O17877" s="4"/>
      <c r="P17877" s="4"/>
      <c r="V17877" s="4"/>
      <c r="W17877" s="4"/>
      <c r="AG17877" s="9"/>
      <c r="AT17877" s="4"/>
      <c r="AU17877" s="4"/>
      <c r="BA17877" s="4"/>
      <c r="BB17877" s="4"/>
    </row>
    <row r="17878" spans="15:54" x14ac:dyDescent="0.4">
      <c r="O17878" s="4"/>
      <c r="P17878" s="4"/>
      <c r="V17878" s="4"/>
      <c r="W17878" s="4"/>
      <c r="AG17878" s="9"/>
      <c r="AT17878" s="4"/>
      <c r="AU17878" s="4"/>
      <c r="BA17878" s="4"/>
      <c r="BB17878" s="4"/>
    </row>
    <row r="17879" spans="15:54" x14ac:dyDescent="0.4">
      <c r="O17879" s="4"/>
      <c r="P17879" s="4"/>
      <c r="V17879" s="4"/>
      <c r="W17879" s="4"/>
      <c r="AG17879" s="9"/>
      <c r="AT17879" s="4"/>
      <c r="AU17879" s="4"/>
      <c r="BA17879" s="4"/>
      <c r="BB17879" s="4"/>
    </row>
    <row r="17880" spans="15:54" x14ac:dyDescent="0.4">
      <c r="O17880" s="4"/>
      <c r="P17880" s="4"/>
      <c r="V17880" s="4"/>
      <c r="W17880" s="4"/>
      <c r="AG17880" s="9"/>
      <c r="AT17880" s="4"/>
      <c r="AU17880" s="4"/>
      <c r="BA17880" s="4"/>
      <c r="BB17880" s="4"/>
    </row>
    <row r="17881" spans="15:54" x14ac:dyDescent="0.4">
      <c r="O17881" s="4"/>
      <c r="P17881" s="4"/>
      <c r="V17881" s="4"/>
      <c r="W17881" s="4"/>
      <c r="AG17881" s="9"/>
      <c r="AT17881" s="4"/>
      <c r="AU17881" s="4"/>
      <c r="BA17881" s="4"/>
      <c r="BB17881" s="4"/>
    </row>
    <row r="17882" spans="15:54" x14ac:dyDescent="0.4">
      <c r="O17882" s="4"/>
      <c r="P17882" s="4"/>
      <c r="V17882" s="4"/>
      <c r="W17882" s="4"/>
      <c r="AG17882" s="9"/>
      <c r="AT17882" s="4"/>
      <c r="AU17882" s="4"/>
      <c r="BA17882" s="4"/>
      <c r="BB17882" s="4"/>
    </row>
    <row r="17883" spans="15:54" x14ac:dyDescent="0.4">
      <c r="O17883" s="4"/>
      <c r="P17883" s="4"/>
      <c r="V17883" s="4"/>
      <c r="W17883" s="4"/>
      <c r="AG17883" s="9"/>
      <c r="AT17883" s="4"/>
      <c r="AU17883" s="4"/>
      <c r="BA17883" s="4"/>
      <c r="BB17883" s="4"/>
    </row>
    <row r="17884" spans="15:54" x14ac:dyDescent="0.4">
      <c r="O17884" s="4"/>
      <c r="P17884" s="4"/>
      <c r="V17884" s="4"/>
      <c r="W17884" s="4"/>
      <c r="AG17884" s="9"/>
      <c r="AT17884" s="4"/>
      <c r="AU17884" s="4"/>
      <c r="BA17884" s="4"/>
      <c r="BB17884" s="4"/>
    </row>
    <row r="17885" spans="15:54" x14ac:dyDescent="0.4">
      <c r="O17885" s="4"/>
      <c r="P17885" s="4"/>
      <c r="V17885" s="4"/>
      <c r="W17885" s="4"/>
      <c r="AG17885" s="9"/>
      <c r="AT17885" s="4"/>
      <c r="AU17885" s="4"/>
      <c r="BA17885" s="4"/>
      <c r="BB17885" s="4"/>
    </row>
    <row r="17886" spans="15:54" x14ac:dyDescent="0.4">
      <c r="O17886" s="4"/>
      <c r="P17886" s="4"/>
      <c r="V17886" s="4"/>
      <c r="W17886" s="4"/>
      <c r="AG17886" s="9"/>
      <c r="AT17886" s="4"/>
      <c r="AU17886" s="4"/>
      <c r="BA17886" s="4"/>
      <c r="BB17886" s="4"/>
    </row>
    <row r="17887" spans="15:54" x14ac:dyDescent="0.4">
      <c r="O17887" s="4"/>
      <c r="P17887" s="4"/>
      <c r="V17887" s="4"/>
      <c r="W17887" s="4"/>
      <c r="AG17887" s="9"/>
      <c r="AT17887" s="4"/>
      <c r="AU17887" s="4"/>
      <c r="BA17887" s="4"/>
      <c r="BB17887" s="4"/>
    </row>
    <row r="17888" spans="15:54" x14ac:dyDescent="0.4">
      <c r="O17888" s="4"/>
      <c r="P17888" s="4"/>
      <c r="V17888" s="4"/>
      <c r="W17888" s="4"/>
      <c r="AG17888" s="9"/>
      <c r="AT17888" s="4"/>
      <c r="AU17888" s="4"/>
      <c r="BA17888" s="4"/>
      <c r="BB17888" s="4"/>
    </row>
    <row r="17889" spans="15:54" x14ac:dyDescent="0.4">
      <c r="O17889" s="4"/>
      <c r="P17889" s="4"/>
      <c r="V17889" s="4"/>
      <c r="W17889" s="4"/>
      <c r="AG17889" s="9"/>
      <c r="AT17889" s="4"/>
      <c r="AU17889" s="4"/>
      <c r="BA17889" s="4"/>
      <c r="BB17889" s="4"/>
    </row>
    <row r="17890" spans="15:54" x14ac:dyDescent="0.4">
      <c r="O17890" s="4"/>
      <c r="P17890" s="4"/>
      <c r="V17890" s="4"/>
      <c r="W17890" s="4"/>
      <c r="AG17890" s="9"/>
      <c r="AT17890" s="4"/>
      <c r="AU17890" s="4"/>
      <c r="BA17890" s="4"/>
      <c r="BB17890" s="4"/>
    </row>
    <row r="17891" spans="15:54" x14ac:dyDescent="0.4">
      <c r="O17891" s="4"/>
      <c r="P17891" s="4"/>
      <c r="V17891" s="4"/>
      <c r="W17891" s="4"/>
      <c r="AG17891" s="9"/>
      <c r="AT17891" s="4"/>
      <c r="AU17891" s="4"/>
      <c r="BA17891" s="4"/>
      <c r="BB17891" s="4"/>
    </row>
    <row r="17892" spans="15:54" x14ac:dyDescent="0.4">
      <c r="O17892" s="4"/>
      <c r="P17892" s="4"/>
      <c r="V17892" s="4"/>
      <c r="W17892" s="4"/>
      <c r="AG17892" s="9"/>
      <c r="AT17892" s="4"/>
      <c r="AU17892" s="4"/>
      <c r="BA17892" s="4"/>
      <c r="BB17892" s="4"/>
    </row>
    <row r="17893" spans="15:54" x14ac:dyDescent="0.4">
      <c r="O17893" s="4"/>
      <c r="P17893" s="4"/>
      <c r="V17893" s="4"/>
      <c r="W17893" s="4"/>
      <c r="AG17893" s="9"/>
      <c r="AT17893" s="4"/>
      <c r="AU17893" s="4"/>
      <c r="BA17893" s="4"/>
      <c r="BB17893" s="4"/>
    </row>
    <row r="17894" spans="15:54" x14ac:dyDescent="0.4">
      <c r="O17894" s="4"/>
      <c r="P17894" s="4"/>
      <c r="V17894" s="4"/>
      <c r="W17894" s="4"/>
      <c r="AG17894" s="9"/>
      <c r="AT17894" s="4"/>
      <c r="AU17894" s="4"/>
      <c r="BA17894" s="4"/>
      <c r="BB17894" s="4"/>
    </row>
    <row r="17895" spans="15:54" x14ac:dyDescent="0.4">
      <c r="O17895" s="4"/>
      <c r="P17895" s="4"/>
      <c r="V17895" s="4"/>
      <c r="W17895" s="4"/>
      <c r="AG17895" s="9"/>
      <c r="AT17895" s="4"/>
      <c r="AU17895" s="4"/>
      <c r="BA17895" s="4"/>
      <c r="BB17895" s="4"/>
    </row>
    <row r="17896" spans="15:54" x14ac:dyDescent="0.4">
      <c r="O17896" s="4"/>
      <c r="P17896" s="4"/>
      <c r="V17896" s="4"/>
      <c r="W17896" s="4"/>
      <c r="AG17896" s="9"/>
      <c r="AT17896" s="4"/>
      <c r="AU17896" s="4"/>
      <c r="BA17896" s="4"/>
      <c r="BB17896" s="4"/>
    </row>
    <row r="17897" spans="15:54" x14ac:dyDescent="0.4">
      <c r="O17897" s="4"/>
      <c r="P17897" s="4"/>
      <c r="V17897" s="4"/>
      <c r="W17897" s="4"/>
      <c r="AG17897" s="9"/>
      <c r="AT17897" s="4"/>
      <c r="AU17897" s="4"/>
      <c r="BA17897" s="4"/>
      <c r="BB17897" s="4"/>
    </row>
    <row r="17898" spans="15:54" x14ac:dyDescent="0.4">
      <c r="O17898" s="4"/>
      <c r="P17898" s="4"/>
      <c r="V17898" s="4"/>
      <c r="W17898" s="4"/>
      <c r="AG17898" s="9"/>
      <c r="AT17898" s="4"/>
      <c r="AU17898" s="4"/>
      <c r="BA17898" s="4"/>
      <c r="BB17898" s="4"/>
    </row>
    <row r="17899" spans="15:54" x14ac:dyDescent="0.4">
      <c r="O17899" s="4"/>
      <c r="P17899" s="4"/>
      <c r="V17899" s="4"/>
      <c r="W17899" s="4"/>
      <c r="AG17899" s="9"/>
      <c r="AT17899" s="4"/>
      <c r="AU17899" s="4"/>
      <c r="BA17899" s="4"/>
      <c r="BB17899" s="4"/>
    </row>
    <row r="17900" spans="15:54" x14ac:dyDescent="0.4">
      <c r="O17900" s="4"/>
      <c r="P17900" s="4"/>
      <c r="V17900" s="4"/>
      <c r="W17900" s="4"/>
      <c r="AG17900" s="9"/>
      <c r="AT17900" s="4"/>
      <c r="AU17900" s="4"/>
      <c r="BA17900" s="4"/>
      <c r="BB17900" s="4"/>
    </row>
    <row r="17901" spans="15:54" x14ac:dyDescent="0.4">
      <c r="O17901" s="4"/>
      <c r="P17901" s="4"/>
      <c r="V17901" s="4"/>
      <c r="W17901" s="4"/>
      <c r="AG17901" s="9"/>
      <c r="AT17901" s="4"/>
      <c r="AU17901" s="4"/>
      <c r="BA17901" s="4"/>
      <c r="BB17901" s="4"/>
    </row>
    <row r="17902" spans="15:54" x14ac:dyDescent="0.4">
      <c r="O17902" s="4"/>
      <c r="P17902" s="4"/>
      <c r="V17902" s="4"/>
      <c r="W17902" s="4"/>
      <c r="AG17902" s="9"/>
      <c r="AT17902" s="4"/>
      <c r="AU17902" s="4"/>
      <c r="BA17902" s="4"/>
      <c r="BB17902" s="4"/>
    </row>
    <row r="17903" spans="15:54" x14ac:dyDescent="0.4">
      <c r="O17903" s="4"/>
      <c r="P17903" s="4"/>
      <c r="V17903" s="4"/>
      <c r="W17903" s="4"/>
      <c r="AG17903" s="9"/>
      <c r="AT17903" s="4"/>
      <c r="AU17903" s="4"/>
      <c r="BA17903" s="4"/>
      <c r="BB17903" s="4"/>
    </row>
    <row r="17904" spans="15:54" x14ac:dyDescent="0.4">
      <c r="O17904" s="4"/>
      <c r="P17904" s="4"/>
      <c r="V17904" s="4"/>
      <c r="W17904" s="4"/>
      <c r="AG17904" s="9"/>
      <c r="AT17904" s="4"/>
      <c r="AU17904" s="4"/>
      <c r="BA17904" s="4"/>
      <c r="BB17904" s="4"/>
    </row>
    <row r="17905" spans="15:54" x14ac:dyDescent="0.4">
      <c r="O17905" s="4"/>
      <c r="P17905" s="4"/>
      <c r="V17905" s="4"/>
      <c r="W17905" s="4"/>
      <c r="AG17905" s="9"/>
      <c r="AT17905" s="4"/>
      <c r="AU17905" s="4"/>
      <c r="BA17905" s="4"/>
      <c r="BB17905" s="4"/>
    </row>
    <row r="17906" spans="15:54" x14ac:dyDescent="0.4">
      <c r="O17906" s="4"/>
      <c r="P17906" s="4"/>
      <c r="V17906" s="4"/>
      <c r="W17906" s="4"/>
      <c r="AG17906" s="9"/>
      <c r="AT17906" s="4"/>
      <c r="AU17906" s="4"/>
      <c r="BA17906" s="4"/>
      <c r="BB17906" s="4"/>
    </row>
    <row r="17907" spans="15:54" x14ac:dyDescent="0.4">
      <c r="O17907" s="4"/>
      <c r="P17907" s="4"/>
      <c r="V17907" s="4"/>
      <c r="W17907" s="4"/>
      <c r="AG17907" s="9"/>
      <c r="AT17907" s="4"/>
      <c r="AU17907" s="4"/>
      <c r="BA17907" s="4"/>
      <c r="BB17907" s="4"/>
    </row>
    <row r="17908" spans="15:54" x14ac:dyDescent="0.4">
      <c r="O17908" s="4"/>
      <c r="P17908" s="4"/>
      <c r="V17908" s="4"/>
      <c r="W17908" s="4"/>
      <c r="AG17908" s="9"/>
      <c r="AT17908" s="4"/>
      <c r="AU17908" s="4"/>
      <c r="BA17908" s="4"/>
      <c r="BB17908" s="4"/>
    </row>
    <row r="17909" spans="15:54" x14ac:dyDescent="0.4">
      <c r="O17909" s="4"/>
      <c r="P17909" s="4"/>
      <c r="V17909" s="4"/>
      <c r="W17909" s="4"/>
      <c r="AG17909" s="9"/>
      <c r="AT17909" s="4"/>
      <c r="AU17909" s="4"/>
      <c r="BA17909" s="4"/>
      <c r="BB17909" s="4"/>
    </row>
    <row r="17910" spans="15:54" x14ac:dyDescent="0.4">
      <c r="O17910" s="4"/>
      <c r="P17910" s="4"/>
      <c r="V17910" s="4"/>
      <c r="W17910" s="4"/>
      <c r="AG17910" s="9"/>
      <c r="AT17910" s="4"/>
      <c r="AU17910" s="4"/>
      <c r="BA17910" s="4"/>
      <c r="BB17910" s="4"/>
    </row>
    <row r="17911" spans="15:54" x14ac:dyDescent="0.4">
      <c r="O17911" s="4"/>
      <c r="P17911" s="4"/>
      <c r="V17911" s="4"/>
      <c r="W17911" s="4"/>
      <c r="AG17911" s="9"/>
      <c r="AT17911" s="4"/>
      <c r="AU17911" s="4"/>
      <c r="BA17911" s="4"/>
      <c r="BB17911" s="4"/>
    </row>
    <row r="17912" spans="15:54" x14ac:dyDescent="0.4">
      <c r="O17912" s="4"/>
      <c r="P17912" s="4"/>
      <c r="V17912" s="4"/>
      <c r="W17912" s="4"/>
      <c r="AG17912" s="9"/>
      <c r="AT17912" s="4"/>
      <c r="AU17912" s="4"/>
      <c r="BA17912" s="4"/>
      <c r="BB17912" s="4"/>
    </row>
    <row r="17913" spans="15:54" x14ac:dyDescent="0.4">
      <c r="O17913" s="4"/>
      <c r="P17913" s="4"/>
      <c r="V17913" s="4"/>
      <c r="W17913" s="4"/>
      <c r="AG17913" s="9"/>
      <c r="AT17913" s="4"/>
      <c r="AU17913" s="4"/>
      <c r="BA17913" s="4"/>
      <c r="BB17913" s="4"/>
    </row>
    <row r="17914" spans="15:54" x14ac:dyDescent="0.4">
      <c r="O17914" s="4"/>
      <c r="P17914" s="4"/>
      <c r="V17914" s="4"/>
      <c r="W17914" s="4"/>
      <c r="AG17914" s="9"/>
      <c r="AT17914" s="4"/>
      <c r="AU17914" s="4"/>
      <c r="BA17914" s="4"/>
      <c r="BB17914" s="4"/>
    </row>
    <row r="17915" spans="15:54" x14ac:dyDescent="0.4">
      <c r="O17915" s="4"/>
      <c r="P17915" s="4"/>
      <c r="V17915" s="4"/>
      <c r="W17915" s="4"/>
      <c r="AG17915" s="9"/>
      <c r="AT17915" s="4"/>
      <c r="AU17915" s="4"/>
      <c r="BA17915" s="4"/>
      <c r="BB17915" s="4"/>
    </row>
    <row r="17916" spans="15:54" x14ac:dyDescent="0.4">
      <c r="O17916" s="4"/>
      <c r="P17916" s="4"/>
      <c r="V17916" s="4"/>
      <c r="W17916" s="4"/>
      <c r="AG17916" s="9"/>
      <c r="AT17916" s="4"/>
      <c r="AU17916" s="4"/>
      <c r="BA17916" s="4"/>
      <c r="BB17916" s="4"/>
    </row>
    <row r="17917" spans="15:54" x14ac:dyDescent="0.4">
      <c r="O17917" s="4"/>
      <c r="P17917" s="4"/>
      <c r="V17917" s="4"/>
      <c r="W17917" s="4"/>
      <c r="AG17917" s="9"/>
      <c r="AT17917" s="4"/>
      <c r="AU17917" s="4"/>
      <c r="BA17917" s="4"/>
      <c r="BB17917" s="4"/>
    </row>
    <row r="17918" spans="15:54" x14ac:dyDescent="0.4">
      <c r="O17918" s="4"/>
      <c r="P17918" s="4"/>
      <c r="V17918" s="4"/>
      <c r="W17918" s="4"/>
      <c r="AG17918" s="9"/>
      <c r="AT17918" s="4"/>
      <c r="AU17918" s="4"/>
      <c r="BA17918" s="4"/>
      <c r="BB17918" s="4"/>
    </row>
    <row r="17919" spans="15:54" x14ac:dyDescent="0.4">
      <c r="O17919" s="4"/>
      <c r="P17919" s="4"/>
      <c r="V17919" s="4"/>
      <c r="W17919" s="4"/>
      <c r="AG17919" s="9"/>
      <c r="AT17919" s="4"/>
      <c r="AU17919" s="4"/>
      <c r="BA17919" s="4"/>
      <c r="BB17919" s="4"/>
    </row>
    <row r="17920" spans="15:54" x14ac:dyDescent="0.4">
      <c r="O17920" s="4"/>
      <c r="P17920" s="4"/>
      <c r="V17920" s="4"/>
      <c r="W17920" s="4"/>
      <c r="AG17920" s="9"/>
      <c r="AT17920" s="4"/>
      <c r="AU17920" s="4"/>
      <c r="BA17920" s="4"/>
      <c r="BB17920" s="4"/>
    </row>
    <row r="17921" spans="15:54" x14ac:dyDescent="0.4">
      <c r="O17921" s="4"/>
      <c r="P17921" s="4"/>
      <c r="V17921" s="4"/>
      <c r="W17921" s="4"/>
      <c r="AG17921" s="9"/>
      <c r="AT17921" s="4"/>
      <c r="AU17921" s="4"/>
      <c r="BA17921" s="4"/>
      <c r="BB17921" s="4"/>
    </row>
    <row r="17922" spans="15:54" x14ac:dyDescent="0.4">
      <c r="O17922" s="4"/>
      <c r="P17922" s="4"/>
      <c r="V17922" s="4"/>
      <c r="W17922" s="4"/>
      <c r="AG17922" s="9"/>
      <c r="AT17922" s="4"/>
      <c r="AU17922" s="4"/>
      <c r="BA17922" s="4"/>
      <c r="BB17922" s="4"/>
    </row>
    <row r="17923" spans="15:54" x14ac:dyDescent="0.4">
      <c r="O17923" s="4"/>
      <c r="P17923" s="4"/>
      <c r="V17923" s="4"/>
      <c r="W17923" s="4"/>
      <c r="AG17923" s="9"/>
      <c r="AT17923" s="4"/>
      <c r="AU17923" s="4"/>
      <c r="BA17923" s="4"/>
      <c r="BB17923" s="4"/>
    </row>
    <row r="17924" spans="15:54" x14ac:dyDescent="0.4">
      <c r="O17924" s="4"/>
      <c r="P17924" s="4"/>
      <c r="V17924" s="4"/>
      <c r="W17924" s="4"/>
      <c r="AG17924" s="9"/>
      <c r="AT17924" s="4"/>
      <c r="AU17924" s="4"/>
      <c r="BA17924" s="4"/>
      <c r="BB17924" s="4"/>
    </row>
    <row r="17925" spans="15:54" x14ac:dyDescent="0.4">
      <c r="O17925" s="4"/>
      <c r="P17925" s="4"/>
      <c r="V17925" s="4"/>
      <c r="W17925" s="4"/>
      <c r="AG17925" s="9"/>
      <c r="AT17925" s="4"/>
      <c r="AU17925" s="4"/>
      <c r="BA17925" s="4"/>
      <c r="BB17925" s="4"/>
    </row>
    <row r="17926" spans="15:54" x14ac:dyDescent="0.4">
      <c r="O17926" s="4"/>
      <c r="P17926" s="4"/>
      <c r="V17926" s="4"/>
      <c r="W17926" s="4"/>
      <c r="AT17926" s="4"/>
      <c r="AU17926" s="4"/>
      <c r="BA17926" s="4"/>
      <c r="BB17926" s="4"/>
    </row>
    <row r="17927" spans="15:54" x14ac:dyDescent="0.4">
      <c r="O17927" s="4"/>
      <c r="P17927" s="4"/>
      <c r="V17927" s="4"/>
      <c r="W17927" s="4"/>
      <c r="AT17927" s="4"/>
      <c r="AU17927" s="4"/>
      <c r="BA17927" s="4"/>
      <c r="BB17927" s="4"/>
    </row>
    <row r="17928" spans="15:54" x14ac:dyDescent="0.4">
      <c r="O17928" s="4"/>
      <c r="P17928" s="4"/>
      <c r="V17928" s="4"/>
      <c r="W17928" s="4"/>
      <c r="AG17928" s="9"/>
      <c r="AT17928" s="4"/>
      <c r="AU17928" s="4"/>
      <c r="BA17928" s="4"/>
      <c r="BB17928" s="4"/>
    </row>
    <row r="17929" spans="15:54" x14ac:dyDescent="0.4">
      <c r="O17929" s="4"/>
      <c r="P17929" s="4"/>
      <c r="V17929" s="4"/>
      <c r="W17929" s="4"/>
      <c r="AG17929" s="9"/>
      <c r="AT17929" s="4"/>
      <c r="AU17929" s="4"/>
      <c r="BA17929" s="4"/>
      <c r="BB17929" s="4"/>
    </row>
    <row r="17930" spans="15:54" x14ac:dyDescent="0.4">
      <c r="O17930" s="4"/>
      <c r="P17930" s="4"/>
      <c r="V17930" s="4"/>
      <c r="W17930" s="4"/>
      <c r="AG17930" s="9"/>
      <c r="AT17930" s="4"/>
      <c r="AU17930" s="4"/>
      <c r="BA17930" s="4"/>
      <c r="BB17930" s="4"/>
    </row>
    <row r="17931" spans="15:54" x14ac:dyDescent="0.4">
      <c r="O17931" s="4"/>
      <c r="P17931" s="4"/>
      <c r="V17931" s="4"/>
      <c r="W17931" s="4"/>
      <c r="AG17931" s="9"/>
      <c r="AT17931" s="4"/>
      <c r="AU17931" s="4"/>
      <c r="BA17931" s="4"/>
      <c r="BB17931" s="4"/>
    </row>
    <row r="17932" spans="15:54" x14ac:dyDescent="0.4">
      <c r="O17932" s="4"/>
      <c r="P17932" s="4"/>
      <c r="V17932" s="4"/>
      <c r="W17932" s="4"/>
      <c r="AG17932" s="9"/>
      <c r="AT17932" s="4"/>
      <c r="AU17932" s="4"/>
      <c r="BA17932" s="4"/>
      <c r="BB17932" s="4"/>
    </row>
    <row r="17933" spans="15:54" x14ac:dyDescent="0.4">
      <c r="O17933" s="4"/>
      <c r="P17933" s="4"/>
      <c r="V17933" s="4"/>
      <c r="W17933" s="4"/>
      <c r="AG17933" s="9"/>
      <c r="AT17933" s="4"/>
      <c r="AU17933" s="4"/>
      <c r="BA17933" s="4"/>
      <c r="BB17933" s="4"/>
    </row>
    <row r="17934" spans="15:54" x14ac:dyDescent="0.4">
      <c r="O17934" s="4"/>
      <c r="P17934" s="4"/>
      <c r="V17934" s="4"/>
      <c r="W17934" s="4"/>
      <c r="AG17934" s="9"/>
      <c r="AT17934" s="4"/>
      <c r="AU17934" s="4"/>
      <c r="BA17934" s="4"/>
      <c r="BB17934" s="4"/>
    </row>
    <row r="17935" spans="15:54" x14ac:dyDescent="0.4">
      <c r="O17935" s="4"/>
      <c r="P17935" s="4"/>
      <c r="V17935" s="4"/>
      <c r="W17935" s="4"/>
      <c r="AG17935" s="9"/>
      <c r="AT17935" s="4"/>
      <c r="AU17935" s="4"/>
      <c r="BA17935" s="4"/>
      <c r="BB17935" s="4"/>
    </row>
    <row r="17936" spans="15:54" x14ac:dyDescent="0.4">
      <c r="O17936" s="4"/>
      <c r="P17936" s="4"/>
      <c r="V17936" s="4"/>
      <c r="W17936" s="4"/>
      <c r="AG17936" s="9"/>
      <c r="AT17936" s="4"/>
      <c r="AU17936" s="4"/>
      <c r="BA17936" s="4"/>
      <c r="BB17936" s="4"/>
    </row>
    <row r="17937" spans="15:54" x14ac:dyDescent="0.4">
      <c r="O17937" s="4"/>
      <c r="P17937" s="4"/>
      <c r="V17937" s="4"/>
      <c r="W17937" s="4"/>
      <c r="AG17937" s="9"/>
      <c r="AT17937" s="4"/>
      <c r="AU17937" s="4"/>
      <c r="BA17937" s="4"/>
      <c r="BB17937" s="4"/>
    </row>
    <row r="17938" spans="15:54" x14ac:dyDescent="0.4">
      <c r="O17938" s="4"/>
      <c r="P17938" s="4"/>
      <c r="V17938" s="4"/>
      <c r="W17938" s="4"/>
      <c r="AG17938" s="9"/>
      <c r="AT17938" s="4"/>
      <c r="AU17938" s="4"/>
      <c r="BA17938" s="4"/>
      <c r="BB17938" s="4"/>
    </row>
    <row r="17939" spans="15:54" x14ac:dyDescent="0.4">
      <c r="O17939" s="4"/>
      <c r="P17939" s="4"/>
      <c r="V17939" s="4"/>
      <c r="W17939" s="4"/>
      <c r="AG17939" s="9"/>
      <c r="AT17939" s="4"/>
      <c r="AU17939" s="4"/>
      <c r="BA17939" s="4"/>
      <c r="BB17939" s="4"/>
    </row>
    <row r="17940" spans="15:54" x14ac:dyDescent="0.4">
      <c r="O17940" s="4"/>
      <c r="P17940" s="4"/>
      <c r="V17940" s="4"/>
      <c r="W17940" s="4"/>
      <c r="AG17940" s="9"/>
      <c r="AT17940" s="4"/>
      <c r="AU17940" s="4"/>
      <c r="BA17940" s="4"/>
      <c r="BB17940" s="4"/>
    </row>
    <row r="17941" spans="15:54" x14ac:dyDescent="0.4">
      <c r="O17941" s="4"/>
      <c r="P17941" s="4"/>
      <c r="V17941" s="4"/>
      <c r="W17941" s="4"/>
      <c r="AG17941" s="9"/>
      <c r="AT17941" s="4"/>
      <c r="AU17941" s="4"/>
      <c r="BA17941" s="4"/>
      <c r="BB17941" s="4"/>
    </row>
    <row r="17942" spans="15:54" x14ac:dyDescent="0.4">
      <c r="O17942" s="4"/>
      <c r="P17942" s="4"/>
      <c r="V17942" s="4"/>
      <c r="W17942" s="4"/>
      <c r="AG17942" s="9"/>
      <c r="AT17942" s="4"/>
      <c r="AU17942" s="4"/>
      <c r="BA17942" s="4"/>
      <c r="BB17942" s="4"/>
    </row>
    <row r="17943" spans="15:54" x14ac:dyDescent="0.4">
      <c r="O17943" s="4"/>
      <c r="P17943" s="4"/>
      <c r="V17943" s="4"/>
      <c r="W17943" s="4"/>
      <c r="AG17943" s="9"/>
      <c r="AT17943" s="4"/>
      <c r="AU17943" s="4"/>
      <c r="BA17943" s="4"/>
      <c r="BB17943" s="4"/>
    </row>
    <row r="17944" spans="15:54" x14ac:dyDescent="0.4">
      <c r="O17944" s="4"/>
      <c r="P17944" s="4"/>
      <c r="V17944" s="4"/>
      <c r="W17944" s="4"/>
      <c r="AG17944" s="9"/>
      <c r="AT17944" s="4"/>
      <c r="AU17944" s="4"/>
      <c r="BA17944" s="4"/>
      <c r="BB17944" s="4"/>
    </row>
    <row r="17945" spans="15:54" x14ac:dyDescent="0.4">
      <c r="O17945" s="4"/>
      <c r="P17945" s="4"/>
      <c r="V17945" s="4"/>
      <c r="W17945" s="4"/>
      <c r="AG17945" s="9"/>
      <c r="AT17945" s="4"/>
      <c r="AU17945" s="4"/>
      <c r="BA17945" s="4"/>
      <c r="BB17945" s="4"/>
    </row>
    <row r="17946" spans="15:54" x14ac:dyDescent="0.4">
      <c r="O17946" s="4"/>
      <c r="P17946" s="4"/>
      <c r="V17946" s="4"/>
      <c r="W17946" s="4"/>
      <c r="AG17946" s="9"/>
      <c r="AT17946" s="4"/>
      <c r="AU17946" s="4"/>
      <c r="BA17946" s="4"/>
      <c r="BB17946" s="4"/>
    </row>
    <row r="17947" spans="15:54" x14ac:dyDescent="0.4">
      <c r="O17947" s="4"/>
      <c r="P17947" s="4"/>
      <c r="V17947" s="4"/>
      <c r="W17947" s="4"/>
      <c r="AT17947" s="4"/>
      <c r="AU17947" s="4"/>
      <c r="BA17947" s="4"/>
      <c r="BB17947" s="4"/>
    </row>
    <row r="17948" spans="15:54" x14ac:dyDescent="0.4">
      <c r="O17948" s="4"/>
      <c r="P17948" s="4"/>
      <c r="V17948" s="4"/>
      <c r="W17948" s="4"/>
      <c r="AG17948" s="9"/>
      <c r="AT17948" s="4"/>
      <c r="AU17948" s="4"/>
      <c r="BA17948" s="4"/>
      <c r="BB17948" s="4"/>
    </row>
    <row r="17949" spans="15:54" x14ac:dyDescent="0.4">
      <c r="O17949" s="4"/>
      <c r="P17949" s="4"/>
      <c r="V17949" s="4"/>
      <c r="W17949" s="4"/>
      <c r="AG17949" s="9"/>
      <c r="AT17949" s="4"/>
      <c r="AU17949" s="4"/>
      <c r="BA17949" s="4"/>
      <c r="BB17949" s="4"/>
    </row>
    <row r="17950" spans="15:54" x14ac:dyDescent="0.4">
      <c r="O17950" s="4"/>
      <c r="P17950" s="4"/>
      <c r="V17950" s="4"/>
      <c r="W17950" s="4"/>
      <c r="AG17950" s="9"/>
      <c r="AT17950" s="4"/>
      <c r="AU17950" s="4"/>
      <c r="BA17950" s="4"/>
      <c r="BB17950" s="4"/>
    </row>
    <row r="17951" spans="15:54" x14ac:dyDescent="0.4">
      <c r="O17951" s="4"/>
      <c r="P17951" s="4"/>
      <c r="V17951" s="4"/>
      <c r="W17951" s="4"/>
      <c r="AG17951" s="9"/>
      <c r="AT17951" s="4"/>
      <c r="AU17951" s="4"/>
      <c r="BA17951" s="4"/>
      <c r="BB17951" s="4"/>
    </row>
    <row r="17952" spans="15:54" x14ac:dyDescent="0.4">
      <c r="O17952" s="4"/>
      <c r="P17952" s="4"/>
      <c r="V17952" s="4"/>
      <c r="W17952" s="4"/>
      <c r="AG17952" s="9"/>
      <c r="AT17952" s="4"/>
      <c r="AU17952" s="4"/>
      <c r="BA17952" s="4"/>
      <c r="BB17952" s="4"/>
    </row>
    <row r="17953" spans="15:54" x14ac:dyDescent="0.4">
      <c r="O17953" s="4"/>
      <c r="P17953" s="4"/>
      <c r="V17953" s="4"/>
      <c r="W17953" s="4"/>
      <c r="AG17953" s="9"/>
      <c r="AT17953" s="4"/>
      <c r="AU17953" s="4"/>
      <c r="BA17953" s="4"/>
      <c r="BB17953" s="4"/>
    </row>
    <row r="17954" spans="15:54" x14ac:dyDescent="0.4">
      <c r="O17954" s="4"/>
      <c r="P17954" s="4"/>
      <c r="V17954" s="4"/>
      <c r="W17954" s="4"/>
      <c r="AG17954" s="9"/>
      <c r="AT17954" s="4"/>
      <c r="AU17954" s="4"/>
      <c r="BA17954" s="4"/>
      <c r="BB17954" s="4"/>
    </row>
    <row r="17955" spans="15:54" x14ac:dyDescent="0.4">
      <c r="O17955" s="4"/>
      <c r="P17955" s="4"/>
      <c r="V17955" s="4"/>
      <c r="W17955" s="4"/>
      <c r="AG17955" s="9"/>
      <c r="AT17955" s="4"/>
      <c r="AU17955" s="4"/>
      <c r="BA17955" s="4"/>
      <c r="BB17955" s="4"/>
    </row>
    <row r="17956" spans="15:54" x14ac:dyDescent="0.4">
      <c r="O17956" s="4"/>
      <c r="P17956" s="4"/>
      <c r="V17956" s="4"/>
      <c r="W17956" s="4"/>
      <c r="AG17956" s="9"/>
      <c r="AT17956" s="4"/>
      <c r="AU17956" s="4"/>
      <c r="BA17956" s="4"/>
      <c r="BB17956" s="4"/>
    </row>
    <row r="17957" spans="15:54" x14ac:dyDescent="0.4">
      <c r="O17957" s="4"/>
      <c r="P17957" s="4"/>
      <c r="V17957" s="4"/>
      <c r="W17957" s="4"/>
      <c r="AG17957" s="9"/>
      <c r="AT17957" s="4"/>
      <c r="AU17957" s="4"/>
      <c r="BA17957" s="4"/>
      <c r="BB17957" s="4"/>
    </row>
    <row r="17958" spans="15:54" x14ac:dyDescent="0.4">
      <c r="O17958" s="4"/>
      <c r="P17958" s="4"/>
      <c r="V17958" s="4"/>
      <c r="W17958" s="4"/>
      <c r="AG17958" s="9"/>
      <c r="AT17958" s="4"/>
      <c r="AU17958" s="4"/>
      <c r="BA17958" s="4"/>
      <c r="BB17958" s="4"/>
    </row>
    <row r="17959" spans="15:54" x14ac:dyDescent="0.4">
      <c r="O17959" s="4"/>
      <c r="P17959" s="4"/>
      <c r="V17959" s="4"/>
      <c r="W17959" s="4"/>
      <c r="AG17959" s="9"/>
      <c r="AT17959" s="4"/>
      <c r="AU17959" s="4"/>
      <c r="BA17959" s="4"/>
      <c r="BB17959" s="4"/>
    </row>
    <row r="17960" spans="15:54" x14ac:dyDescent="0.4">
      <c r="O17960" s="4"/>
      <c r="P17960" s="4"/>
      <c r="V17960" s="4"/>
      <c r="W17960" s="4"/>
      <c r="AG17960" s="9"/>
      <c r="AT17960" s="4"/>
      <c r="AU17960" s="4"/>
      <c r="BA17960" s="4"/>
      <c r="BB17960" s="4"/>
    </row>
    <row r="17961" spans="15:54" x14ac:dyDescent="0.4">
      <c r="O17961" s="4"/>
      <c r="P17961" s="4"/>
      <c r="V17961" s="4"/>
      <c r="W17961" s="4"/>
      <c r="AG17961" s="9"/>
      <c r="AT17961" s="4"/>
      <c r="AU17961" s="4"/>
      <c r="BA17961" s="4"/>
      <c r="BB17961" s="4"/>
    </row>
    <row r="17962" spans="15:54" x14ac:dyDescent="0.4">
      <c r="O17962" s="4"/>
      <c r="P17962" s="4"/>
      <c r="V17962" s="4"/>
      <c r="W17962" s="4"/>
      <c r="AG17962" s="9"/>
      <c r="AT17962" s="4"/>
      <c r="AU17962" s="4"/>
      <c r="BA17962" s="4"/>
      <c r="BB17962" s="4"/>
    </row>
    <row r="17963" spans="15:54" x14ac:dyDescent="0.4">
      <c r="O17963" s="4"/>
      <c r="P17963" s="4"/>
      <c r="V17963" s="4"/>
      <c r="W17963" s="4"/>
      <c r="AG17963" s="9"/>
      <c r="AT17963" s="4"/>
      <c r="AU17963" s="4"/>
      <c r="BA17963" s="4"/>
      <c r="BB17963" s="4"/>
    </row>
    <row r="17964" spans="15:54" x14ac:dyDescent="0.4">
      <c r="O17964" s="4"/>
      <c r="P17964" s="4"/>
      <c r="V17964" s="4"/>
      <c r="W17964" s="4"/>
      <c r="AG17964" s="9"/>
      <c r="AT17964" s="4"/>
      <c r="AU17964" s="4"/>
      <c r="BA17964" s="4"/>
      <c r="BB17964" s="4"/>
    </row>
    <row r="17965" spans="15:54" x14ac:dyDescent="0.4">
      <c r="O17965" s="4"/>
      <c r="P17965" s="4"/>
      <c r="V17965" s="4"/>
      <c r="W17965" s="4"/>
      <c r="AG17965" s="9"/>
      <c r="AT17965" s="4"/>
      <c r="AU17965" s="4"/>
      <c r="BA17965" s="4"/>
      <c r="BB17965" s="4"/>
    </row>
    <row r="17966" spans="15:54" x14ac:dyDescent="0.4">
      <c r="O17966" s="4"/>
      <c r="P17966" s="4"/>
      <c r="V17966" s="4"/>
      <c r="W17966" s="4"/>
      <c r="AG17966" s="9"/>
      <c r="AT17966" s="4"/>
      <c r="AU17966" s="4"/>
      <c r="BA17966" s="4"/>
      <c r="BB17966" s="4"/>
    </row>
    <row r="17967" spans="15:54" x14ac:dyDescent="0.4">
      <c r="O17967" s="4"/>
      <c r="P17967" s="4"/>
      <c r="V17967" s="4"/>
      <c r="W17967" s="4"/>
      <c r="AG17967" s="9"/>
      <c r="AT17967" s="4"/>
      <c r="AU17967" s="4"/>
      <c r="BA17967" s="4"/>
      <c r="BB17967" s="4"/>
    </row>
    <row r="17968" spans="15:54" x14ac:dyDescent="0.4">
      <c r="O17968" s="4"/>
      <c r="P17968" s="4"/>
      <c r="V17968" s="4"/>
      <c r="W17968" s="4"/>
      <c r="AG17968" s="9"/>
      <c r="AT17968" s="4"/>
      <c r="AU17968" s="4"/>
      <c r="BA17968" s="4"/>
      <c r="BB17968" s="4"/>
    </row>
    <row r="17969" spans="15:54" x14ac:dyDescent="0.4">
      <c r="O17969" s="4"/>
      <c r="P17969" s="4"/>
      <c r="V17969" s="4"/>
      <c r="W17969" s="4"/>
      <c r="AG17969" s="9"/>
      <c r="AT17969" s="4"/>
      <c r="AU17969" s="4"/>
      <c r="BA17969" s="4"/>
      <c r="BB17969" s="4"/>
    </row>
    <row r="17970" spans="15:54" x14ac:dyDescent="0.4">
      <c r="O17970" s="4"/>
      <c r="P17970" s="4"/>
      <c r="V17970" s="4"/>
      <c r="W17970" s="4"/>
      <c r="AG17970" s="9"/>
      <c r="AT17970" s="4"/>
      <c r="AU17970" s="4"/>
      <c r="BA17970" s="4"/>
      <c r="BB17970" s="4"/>
    </row>
    <row r="17971" spans="15:54" x14ac:dyDescent="0.4">
      <c r="O17971" s="4"/>
      <c r="P17971" s="4"/>
      <c r="V17971" s="4"/>
      <c r="W17971" s="4"/>
      <c r="AG17971" s="9"/>
      <c r="AT17971" s="4"/>
      <c r="AU17971" s="4"/>
      <c r="BA17971" s="4"/>
      <c r="BB17971" s="4"/>
    </row>
    <row r="17972" spans="15:54" x14ac:dyDescent="0.4">
      <c r="O17972" s="4"/>
      <c r="P17972" s="4"/>
      <c r="V17972" s="4"/>
      <c r="W17972" s="4"/>
      <c r="AG17972" s="9"/>
      <c r="AT17972" s="4"/>
      <c r="AU17972" s="4"/>
      <c r="BA17972" s="4"/>
      <c r="BB17972" s="4"/>
    </row>
    <row r="17973" spans="15:54" x14ac:dyDescent="0.4">
      <c r="O17973" s="4"/>
      <c r="P17973" s="4"/>
      <c r="V17973" s="4"/>
      <c r="W17973" s="4"/>
      <c r="AG17973" s="9"/>
      <c r="AT17973" s="4"/>
      <c r="AU17973" s="4"/>
      <c r="BA17973" s="4"/>
      <c r="BB17973" s="4"/>
    </row>
    <row r="17974" spans="15:54" x14ac:dyDescent="0.4">
      <c r="O17974" s="4"/>
      <c r="P17974" s="4"/>
      <c r="V17974" s="4"/>
      <c r="W17974" s="4"/>
      <c r="AG17974" s="9"/>
      <c r="AT17974" s="4"/>
      <c r="AU17974" s="4"/>
      <c r="BA17974" s="4"/>
      <c r="BB17974" s="4"/>
    </row>
    <row r="17975" spans="15:54" x14ac:dyDescent="0.4">
      <c r="O17975" s="4"/>
      <c r="P17975" s="4"/>
      <c r="V17975" s="4"/>
      <c r="W17975" s="4"/>
      <c r="AG17975" s="9"/>
      <c r="AT17975" s="4"/>
      <c r="AU17975" s="4"/>
      <c r="BA17975" s="4"/>
      <c r="BB17975" s="4"/>
    </row>
    <row r="17976" spans="15:54" x14ac:dyDescent="0.4">
      <c r="O17976" s="4"/>
      <c r="P17976" s="4"/>
      <c r="V17976" s="4"/>
      <c r="W17976" s="4"/>
      <c r="AG17976" s="9"/>
      <c r="AT17976" s="4"/>
      <c r="AU17976" s="4"/>
      <c r="BA17976" s="4"/>
      <c r="BB17976" s="4"/>
    </row>
    <row r="17977" spans="15:54" x14ac:dyDescent="0.4">
      <c r="O17977" s="4"/>
      <c r="P17977" s="4"/>
      <c r="V17977" s="4"/>
      <c r="W17977" s="4"/>
      <c r="AG17977" s="9"/>
      <c r="AT17977" s="4"/>
      <c r="AU17977" s="4"/>
      <c r="BA17977" s="4"/>
      <c r="BB17977" s="4"/>
    </row>
    <row r="17978" spans="15:54" x14ac:dyDescent="0.4">
      <c r="O17978" s="4"/>
      <c r="P17978" s="4"/>
      <c r="V17978" s="4"/>
      <c r="W17978" s="4"/>
      <c r="AG17978" s="9"/>
      <c r="AT17978" s="4"/>
      <c r="AU17978" s="4"/>
      <c r="BA17978" s="4"/>
      <c r="BB17978" s="4"/>
    </row>
    <row r="17979" spans="15:54" x14ac:dyDescent="0.4">
      <c r="O17979" s="4"/>
      <c r="P17979" s="4"/>
      <c r="V17979" s="4"/>
      <c r="W17979" s="4"/>
      <c r="AG17979" s="9"/>
      <c r="AT17979" s="4"/>
      <c r="AU17979" s="4"/>
      <c r="BA17979" s="4"/>
      <c r="BB17979" s="4"/>
    </row>
    <row r="17980" spans="15:54" x14ac:dyDescent="0.4">
      <c r="O17980" s="4"/>
      <c r="P17980" s="4"/>
      <c r="V17980" s="4"/>
      <c r="W17980" s="4"/>
      <c r="AG17980" s="9"/>
      <c r="AT17980" s="4"/>
      <c r="AU17980" s="4"/>
      <c r="BA17980" s="4"/>
      <c r="BB17980" s="4"/>
    </row>
    <row r="17981" spans="15:54" x14ac:dyDescent="0.4">
      <c r="O17981" s="4"/>
      <c r="P17981" s="4"/>
      <c r="V17981" s="4"/>
      <c r="W17981" s="4"/>
      <c r="AG17981" s="9"/>
      <c r="AT17981" s="4"/>
      <c r="AU17981" s="4"/>
      <c r="BA17981" s="4"/>
      <c r="BB17981" s="4"/>
    </row>
    <row r="17982" spans="15:54" x14ac:dyDescent="0.4">
      <c r="O17982" s="4"/>
      <c r="P17982" s="4"/>
      <c r="V17982" s="4"/>
      <c r="W17982" s="4"/>
      <c r="AG17982" s="9"/>
      <c r="AT17982" s="4"/>
      <c r="AU17982" s="4"/>
      <c r="BA17982" s="4"/>
      <c r="BB17982" s="4"/>
    </row>
    <row r="17983" spans="15:54" x14ac:dyDescent="0.4">
      <c r="O17983" s="4"/>
      <c r="P17983" s="4"/>
      <c r="V17983" s="4"/>
      <c r="W17983" s="4"/>
      <c r="AG17983" s="9"/>
      <c r="AT17983" s="4"/>
      <c r="AU17983" s="4"/>
      <c r="BA17983" s="4"/>
      <c r="BB17983" s="4"/>
    </row>
    <row r="17984" spans="15:54" x14ac:dyDescent="0.4">
      <c r="O17984" s="4"/>
      <c r="P17984" s="4"/>
      <c r="V17984" s="4"/>
      <c r="W17984" s="4"/>
      <c r="AG17984" s="9"/>
      <c r="AT17984" s="4"/>
      <c r="AU17984" s="4"/>
      <c r="BA17984" s="4"/>
      <c r="BB17984" s="4"/>
    </row>
    <row r="17985" spans="15:54" x14ac:dyDescent="0.4">
      <c r="O17985" s="4"/>
      <c r="P17985" s="4"/>
      <c r="V17985" s="4"/>
      <c r="W17985" s="4"/>
      <c r="AG17985" s="9"/>
      <c r="AT17985" s="4"/>
      <c r="AU17985" s="4"/>
      <c r="BA17985" s="4"/>
      <c r="BB17985" s="4"/>
    </row>
    <row r="17986" spans="15:54" x14ac:dyDescent="0.4">
      <c r="O17986" s="4"/>
      <c r="P17986" s="4"/>
      <c r="V17986" s="4"/>
      <c r="W17986" s="4"/>
      <c r="AG17986" s="9"/>
      <c r="AT17986" s="4"/>
      <c r="AU17986" s="4"/>
      <c r="BA17986" s="4"/>
      <c r="BB17986" s="4"/>
    </row>
    <row r="17987" spans="15:54" x14ac:dyDescent="0.4">
      <c r="O17987" s="4"/>
      <c r="P17987" s="4"/>
      <c r="V17987" s="4"/>
      <c r="W17987" s="4"/>
      <c r="AG17987" s="9"/>
      <c r="AT17987" s="4"/>
      <c r="AU17987" s="4"/>
      <c r="BA17987" s="4"/>
      <c r="BB17987" s="4"/>
    </row>
    <row r="17988" spans="15:54" x14ac:dyDescent="0.4">
      <c r="O17988" s="4"/>
      <c r="P17988" s="4"/>
      <c r="V17988" s="4"/>
      <c r="W17988" s="4"/>
      <c r="AG17988" s="9"/>
      <c r="AT17988" s="4"/>
      <c r="AU17988" s="4"/>
      <c r="BA17988" s="4"/>
      <c r="BB17988" s="4"/>
    </row>
    <row r="17989" spans="15:54" x14ac:dyDescent="0.4">
      <c r="O17989" s="4"/>
      <c r="P17989" s="4"/>
      <c r="V17989" s="4"/>
      <c r="W17989" s="4"/>
      <c r="AG17989" s="9"/>
      <c r="AT17989" s="4"/>
      <c r="AU17989" s="4"/>
      <c r="BA17989" s="4"/>
      <c r="BB17989" s="4"/>
    </row>
    <row r="17990" spans="15:54" x14ac:dyDescent="0.4">
      <c r="O17990" s="4"/>
      <c r="P17990" s="4"/>
      <c r="V17990" s="4"/>
      <c r="W17990" s="4"/>
      <c r="AG17990" s="9"/>
      <c r="AT17990" s="4"/>
      <c r="AU17990" s="4"/>
      <c r="BA17990" s="4"/>
      <c r="BB17990" s="4"/>
    </row>
    <row r="17991" spans="15:54" x14ac:dyDescent="0.4">
      <c r="O17991" s="4"/>
      <c r="P17991" s="4"/>
      <c r="V17991" s="4"/>
      <c r="W17991" s="4"/>
      <c r="AG17991" s="9"/>
      <c r="AT17991" s="4"/>
      <c r="AU17991" s="4"/>
      <c r="BA17991" s="4"/>
      <c r="BB17991" s="4"/>
    </row>
    <row r="17992" spans="15:54" x14ac:dyDescent="0.4">
      <c r="O17992" s="4"/>
      <c r="P17992" s="4"/>
      <c r="V17992" s="4"/>
      <c r="W17992" s="4"/>
      <c r="AG17992" s="9"/>
      <c r="AT17992" s="4"/>
      <c r="AU17992" s="4"/>
      <c r="BA17992" s="4"/>
      <c r="BB17992" s="4"/>
    </row>
    <row r="17993" spans="15:54" x14ac:dyDescent="0.4">
      <c r="O17993" s="4"/>
      <c r="P17993" s="4"/>
      <c r="V17993" s="4"/>
      <c r="W17993" s="4"/>
      <c r="AG17993" s="9"/>
      <c r="AT17993" s="4"/>
      <c r="AU17993" s="4"/>
      <c r="BA17993" s="4"/>
      <c r="BB17993" s="4"/>
    </row>
    <row r="17994" spans="15:54" x14ac:dyDescent="0.4">
      <c r="O17994" s="4"/>
      <c r="P17994" s="4"/>
      <c r="V17994" s="4"/>
      <c r="W17994" s="4"/>
      <c r="AG17994" s="9"/>
      <c r="AT17994" s="4"/>
      <c r="AU17994" s="4"/>
      <c r="BA17994" s="4"/>
      <c r="BB17994" s="4"/>
    </row>
    <row r="17995" spans="15:54" x14ac:dyDescent="0.4">
      <c r="O17995" s="4"/>
      <c r="P17995" s="4"/>
      <c r="V17995" s="4"/>
      <c r="W17995" s="4"/>
      <c r="AG17995" s="9"/>
      <c r="AT17995" s="4"/>
      <c r="AU17995" s="4"/>
      <c r="BA17995" s="4"/>
      <c r="BB17995" s="4"/>
    </row>
    <row r="17996" spans="15:54" x14ac:dyDescent="0.4">
      <c r="O17996" s="4"/>
      <c r="P17996" s="4"/>
      <c r="V17996" s="4"/>
      <c r="W17996" s="4"/>
      <c r="AG17996" s="9"/>
      <c r="AT17996" s="4"/>
      <c r="AU17996" s="4"/>
      <c r="BA17996" s="4"/>
      <c r="BB17996" s="4"/>
    </row>
    <row r="17997" spans="15:54" x14ac:dyDescent="0.4">
      <c r="O17997" s="4"/>
      <c r="P17997" s="4"/>
      <c r="V17997" s="4"/>
      <c r="W17997" s="4"/>
      <c r="AG17997" s="9"/>
      <c r="AT17997" s="4"/>
      <c r="AU17997" s="4"/>
      <c r="BA17997" s="4"/>
      <c r="BB17997" s="4"/>
    </row>
    <row r="17998" spans="15:54" x14ac:dyDescent="0.4">
      <c r="O17998" s="4"/>
      <c r="P17998" s="4"/>
      <c r="V17998" s="4"/>
      <c r="W17998" s="4"/>
      <c r="AG17998" s="9"/>
      <c r="AT17998" s="4"/>
      <c r="AU17998" s="4"/>
      <c r="BA17998" s="4"/>
      <c r="BB17998" s="4"/>
    </row>
    <row r="17999" spans="15:54" x14ac:dyDescent="0.4">
      <c r="O17999" s="4"/>
      <c r="P17999" s="4"/>
      <c r="V17999" s="4"/>
      <c r="W17999" s="4"/>
      <c r="AG17999" s="9"/>
      <c r="AT17999" s="4"/>
      <c r="AU17999" s="4"/>
      <c r="BA17999" s="4"/>
      <c r="BB17999" s="4"/>
    </row>
    <row r="18000" spans="15:54" x14ac:dyDescent="0.4">
      <c r="O18000" s="4"/>
      <c r="P18000" s="4"/>
      <c r="V18000" s="4"/>
      <c r="W18000" s="4"/>
      <c r="AG18000" s="9"/>
      <c r="AT18000" s="4"/>
      <c r="AU18000" s="4"/>
      <c r="BA18000" s="4"/>
      <c r="BB18000" s="4"/>
    </row>
    <row r="18001" spans="15:54" x14ac:dyDescent="0.4">
      <c r="O18001" s="4"/>
      <c r="P18001" s="4"/>
      <c r="V18001" s="4"/>
      <c r="W18001" s="4"/>
      <c r="AG18001" s="9"/>
      <c r="AT18001" s="4"/>
      <c r="AU18001" s="4"/>
      <c r="BA18001" s="4"/>
      <c r="BB18001" s="4"/>
    </row>
    <row r="18002" spans="15:54" x14ac:dyDescent="0.4">
      <c r="O18002" s="4"/>
      <c r="P18002" s="4"/>
      <c r="V18002" s="4"/>
      <c r="W18002" s="4"/>
      <c r="AG18002" s="9"/>
      <c r="AT18002" s="4"/>
      <c r="AU18002" s="4"/>
      <c r="BA18002" s="4"/>
      <c r="BB18002" s="4"/>
    </row>
    <row r="18003" spans="15:54" x14ac:dyDescent="0.4">
      <c r="O18003" s="4"/>
      <c r="P18003" s="4"/>
      <c r="V18003" s="4"/>
      <c r="W18003" s="4"/>
      <c r="AG18003" s="9"/>
      <c r="AT18003" s="4"/>
      <c r="AU18003" s="4"/>
      <c r="BA18003" s="4"/>
      <c r="BB18003" s="4"/>
    </row>
    <row r="18004" spans="15:54" x14ac:dyDescent="0.4">
      <c r="O18004" s="4"/>
      <c r="P18004" s="4"/>
      <c r="V18004" s="4"/>
      <c r="W18004" s="4"/>
      <c r="AG18004" s="9"/>
      <c r="AT18004" s="4"/>
      <c r="AU18004" s="4"/>
      <c r="BA18004" s="4"/>
      <c r="BB18004" s="4"/>
    </row>
    <row r="18005" spans="15:54" x14ac:dyDescent="0.4">
      <c r="O18005" s="4"/>
      <c r="P18005" s="4"/>
      <c r="V18005" s="4"/>
      <c r="W18005" s="4"/>
      <c r="AG18005" s="9"/>
      <c r="AT18005" s="4"/>
      <c r="AU18005" s="4"/>
      <c r="BA18005" s="4"/>
      <c r="BB18005" s="4"/>
    </row>
    <row r="18006" spans="15:54" x14ac:dyDescent="0.4">
      <c r="O18006" s="4"/>
      <c r="P18006" s="4"/>
      <c r="V18006" s="4"/>
      <c r="W18006" s="4"/>
      <c r="AG18006" s="9"/>
      <c r="AT18006" s="4"/>
      <c r="AU18006" s="4"/>
      <c r="BA18006" s="4"/>
      <c r="BB18006" s="4"/>
    </row>
    <row r="18007" spans="15:54" x14ac:dyDescent="0.4">
      <c r="O18007" s="4"/>
      <c r="P18007" s="4"/>
      <c r="V18007" s="4"/>
      <c r="W18007" s="4"/>
      <c r="AG18007" s="9"/>
      <c r="AT18007" s="4"/>
      <c r="AU18007" s="4"/>
      <c r="BA18007" s="4"/>
      <c r="BB18007" s="4"/>
    </row>
    <row r="18008" spans="15:54" x14ac:dyDescent="0.4">
      <c r="O18008" s="4"/>
      <c r="P18008" s="4"/>
      <c r="V18008" s="4"/>
      <c r="W18008" s="4"/>
      <c r="AT18008" s="4"/>
      <c r="AU18008" s="4"/>
      <c r="BA18008" s="4"/>
      <c r="BB18008" s="4"/>
    </row>
    <row r="18009" spans="15:54" x14ac:dyDescent="0.4">
      <c r="O18009" s="4"/>
      <c r="P18009" s="4"/>
      <c r="V18009" s="4"/>
      <c r="W18009" s="4"/>
      <c r="AG18009" s="9"/>
      <c r="AT18009" s="4"/>
      <c r="AU18009" s="4"/>
      <c r="BA18009" s="4"/>
      <c r="BB18009" s="4"/>
    </row>
    <row r="18010" spans="15:54" x14ac:dyDescent="0.4">
      <c r="O18010" s="4"/>
      <c r="P18010" s="4"/>
      <c r="V18010" s="4"/>
      <c r="W18010" s="4"/>
      <c r="AG18010" s="9"/>
      <c r="AT18010" s="4"/>
      <c r="AU18010" s="4"/>
      <c r="BA18010" s="4"/>
      <c r="BB18010" s="4"/>
    </row>
    <row r="18011" spans="15:54" x14ac:dyDescent="0.4">
      <c r="O18011" s="4"/>
      <c r="P18011" s="4"/>
      <c r="V18011" s="4"/>
      <c r="W18011" s="4"/>
      <c r="AG18011" s="9"/>
      <c r="AT18011" s="4"/>
      <c r="AU18011" s="4"/>
      <c r="BA18011" s="4"/>
      <c r="BB18011" s="4"/>
    </row>
    <row r="18012" spans="15:54" x14ac:dyDescent="0.4">
      <c r="O18012" s="4"/>
      <c r="P18012" s="4"/>
      <c r="V18012" s="4"/>
      <c r="W18012" s="4"/>
      <c r="AG18012" s="9"/>
      <c r="AT18012" s="4"/>
      <c r="AU18012" s="4"/>
      <c r="BA18012" s="4"/>
      <c r="BB18012" s="4"/>
    </row>
    <row r="18013" spans="15:54" x14ac:dyDescent="0.4">
      <c r="O18013" s="4"/>
      <c r="P18013" s="4"/>
      <c r="V18013" s="4"/>
      <c r="W18013" s="4"/>
      <c r="AG18013" s="9"/>
      <c r="AT18013" s="4"/>
      <c r="AU18013" s="4"/>
      <c r="BA18013" s="4"/>
      <c r="BB18013" s="4"/>
    </row>
    <row r="18014" spans="15:54" x14ac:dyDescent="0.4">
      <c r="O18014" s="4"/>
      <c r="P18014" s="4"/>
      <c r="V18014" s="4"/>
      <c r="W18014" s="4"/>
      <c r="AG18014" s="9"/>
      <c r="AT18014" s="4"/>
      <c r="AU18014" s="4"/>
      <c r="BA18014" s="4"/>
      <c r="BB18014" s="4"/>
    </row>
    <row r="18015" spans="15:54" x14ac:dyDescent="0.4">
      <c r="O18015" s="4"/>
      <c r="P18015" s="4"/>
      <c r="V18015" s="4"/>
      <c r="W18015" s="4"/>
      <c r="AG18015" s="9"/>
      <c r="AT18015" s="4"/>
      <c r="AU18015" s="4"/>
      <c r="BA18015" s="4"/>
      <c r="BB18015" s="4"/>
    </row>
    <row r="18016" spans="15:54" x14ac:dyDescent="0.4">
      <c r="O18016" s="4"/>
      <c r="P18016" s="4"/>
      <c r="V18016" s="4"/>
      <c r="W18016" s="4"/>
      <c r="AG18016" s="9"/>
      <c r="AT18016" s="4"/>
      <c r="AU18016" s="4"/>
      <c r="BA18016" s="4"/>
      <c r="BB18016" s="4"/>
    </row>
    <row r="18017" spans="15:54" x14ac:dyDescent="0.4">
      <c r="O18017" s="4"/>
      <c r="P18017" s="4"/>
      <c r="V18017" s="4"/>
      <c r="W18017" s="4"/>
      <c r="AG18017" s="9"/>
      <c r="AT18017" s="4"/>
      <c r="AU18017" s="4"/>
      <c r="BA18017" s="4"/>
      <c r="BB18017" s="4"/>
    </row>
    <row r="18018" spans="15:54" x14ac:dyDescent="0.4">
      <c r="O18018" s="4"/>
      <c r="P18018" s="4"/>
      <c r="V18018" s="4"/>
      <c r="W18018" s="4"/>
      <c r="AG18018" s="9"/>
      <c r="AT18018" s="4"/>
      <c r="AU18018" s="4"/>
      <c r="BA18018" s="4"/>
      <c r="BB18018" s="4"/>
    </row>
    <row r="18019" spans="15:54" x14ac:dyDescent="0.4">
      <c r="O18019" s="4"/>
      <c r="P18019" s="4"/>
      <c r="V18019" s="4"/>
      <c r="W18019" s="4"/>
      <c r="AG18019" s="9"/>
      <c r="AT18019" s="4"/>
      <c r="AU18019" s="4"/>
      <c r="BA18019" s="4"/>
      <c r="BB18019" s="4"/>
    </row>
    <row r="18020" spans="15:54" x14ac:dyDescent="0.4">
      <c r="O18020" s="4"/>
      <c r="P18020" s="4"/>
      <c r="V18020" s="4"/>
      <c r="W18020" s="4"/>
      <c r="AG18020" s="9"/>
      <c r="AT18020" s="4"/>
      <c r="AU18020" s="4"/>
      <c r="BA18020" s="4"/>
      <c r="BB18020" s="4"/>
    </row>
    <row r="18021" spans="15:54" x14ac:dyDescent="0.4">
      <c r="O18021" s="4"/>
      <c r="P18021" s="4"/>
      <c r="V18021" s="4"/>
      <c r="W18021" s="4"/>
      <c r="AG18021" s="9"/>
      <c r="AT18021" s="4"/>
      <c r="AU18021" s="4"/>
      <c r="BA18021" s="4"/>
      <c r="BB18021" s="4"/>
    </row>
    <row r="18022" spans="15:54" x14ac:dyDescent="0.4">
      <c r="O18022" s="4"/>
      <c r="P18022" s="4"/>
      <c r="V18022" s="4"/>
      <c r="W18022" s="4"/>
      <c r="AG18022" s="9"/>
      <c r="AT18022" s="4"/>
      <c r="AU18022" s="4"/>
      <c r="BA18022" s="4"/>
      <c r="BB18022" s="4"/>
    </row>
    <row r="18023" spans="15:54" x14ac:dyDescent="0.4">
      <c r="O18023" s="4"/>
      <c r="P18023" s="4"/>
      <c r="V18023" s="4"/>
      <c r="W18023" s="4"/>
      <c r="AG18023" s="9"/>
      <c r="AT18023" s="4"/>
      <c r="AU18023" s="4"/>
      <c r="BA18023" s="4"/>
      <c r="BB18023" s="4"/>
    </row>
    <row r="18024" spans="15:54" x14ac:dyDescent="0.4">
      <c r="O18024" s="4"/>
      <c r="P18024" s="4"/>
      <c r="V18024" s="4"/>
      <c r="W18024" s="4"/>
      <c r="AG18024" s="9"/>
      <c r="AT18024" s="4"/>
      <c r="AU18024" s="4"/>
      <c r="BA18024" s="4"/>
      <c r="BB18024" s="4"/>
    </row>
    <row r="18025" spans="15:54" x14ac:dyDescent="0.4">
      <c r="O18025" s="4"/>
      <c r="P18025" s="4"/>
      <c r="V18025" s="4"/>
      <c r="W18025" s="4"/>
      <c r="AG18025" s="9"/>
      <c r="AT18025" s="4"/>
      <c r="AU18025" s="4"/>
      <c r="BA18025" s="4"/>
      <c r="BB18025" s="4"/>
    </row>
    <row r="18026" spans="15:54" x14ac:dyDescent="0.4">
      <c r="O18026" s="4"/>
      <c r="P18026" s="4"/>
      <c r="V18026" s="4"/>
      <c r="W18026" s="4"/>
      <c r="AG18026" s="9"/>
      <c r="AT18026" s="4"/>
      <c r="AU18026" s="4"/>
      <c r="BA18026" s="4"/>
      <c r="BB18026" s="4"/>
    </row>
    <row r="18027" spans="15:54" x14ac:dyDescent="0.4">
      <c r="O18027" s="4"/>
      <c r="P18027" s="4"/>
      <c r="V18027" s="4"/>
      <c r="W18027" s="4"/>
      <c r="AG18027" s="9"/>
      <c r="AT18027" s="4"/>
      <c r="AU18027" s="4"/>
      <c r="BA18027" s="4"/>
      <c r="BB18027" s="4"/>
    </row>
    <row r="18028" spans="15:54" x14ac:dyDescent="0.4">
      <c r="O18028" s="4"/>
      <c r="P18028" s="4"/>
      <c r="V18028" s="4"/>
      <c r="W18028" s="4"/>
      <c r="AT18028" s="4"/>
      <c r="AU18028" s="4"/>
      <c r="BA18028" s="4"/>
      <c r="BB18028" s="4"/>
    </row>
    <row r="18029" spans="15:54" x14ac:dyDescent="0.4">
      <c r="O18029" s="4"/>
      <c r="P18029" s="4"/>
      <c r="V18029" s="4"/>
      <c r="W18029" s="4"/>
      <c r="AG18029" s="9"/>
      <c r="AT18029" s="4"/>
      <c r="AU18029" s="4"/>
      <c r="BA18029" s="4"/>
      <c r="BB18029" s="4"/>
    </row>
    <row r="18030" spans="15:54" x14ac:dyDescent="0.4">
      <c r="O18030" s="4"/>
      <c r="P18030" s="4"/>
      <c r="V18030" s="4"/>
      <c r="W18030" s="4"/>
      <c r="AG18030" s="9"/>
      <c r="AT18030" s="4"/>
      <c r="AU18030" s="4"/>
      <c r="BA18030" s="4"/>
      <c r="BB18030" s="4"/>
    </row>
    <row r="18031" spans="15:54" x14ac:dyDescent="0.4">
      <c r="O18031" s="4"/>
      <c r="P18031" s="4"/>
      <c r="V18031" s="4"/>
      <c r="W18031" s="4"/>
      <c r="AG18031" s="9"/>
      <c r="AT18031" s="4"/>
      <c r="AU18031" s="4"/>
      <c r="BA18031" s="4"/>
      <c r="BB18031" s="4"/>
    </row>
    <row r="18032" spans="15:54" x14ac:dyDescent="0.4">
      <c r="O18032" s="4"/>
      <c r="P18032" s="4"/>
      <c r="V18032" s="4"/>
      <c r="W18032" s="4"/>
      <c r="AG18032" s="9"/>
      <c r="AT18032" s="4"/>
      <c r="AU18032" s="4"/>
      <c r="BA18032" s="4"/>
      <c r="BB18032" s="4"/>
    </row>
    <row r="18033" spans="15:54" x14ac:dyDescent="0.4">
      <c r="O18033" s="4"/>
      <c r="P18033" s="4"/>
      <c r="V18033" s="4"/>
      <c r="W18033" s="4"/>
      <c r="AG18033" s="9"/>
      <c r="AT18033" s="4"/>
      <c r="AU18033" s="4"/>
      <c r="BA18033" s="4"/>
      <c r="BB18033" s="4"/>
    </row>
    <row r="18034" spans="15:54" x14ac:dyDescent="0.4">
      <c r="O18034" s="4"/>
      <c r="P18034" s="4"/>
      <c r="V18034" s="4"/>
      <c r="W18034" s="4"/>
      <c r="AG18034" s="9"/>
      <c r="AT18034" s="4"/>
      <c r="AU18034" s="4"/>
      <c r="BA18034" s="4"/>
      <c r="BB18034" s="4"/>
    </row>
    <row r="18035" spans="15:54" x14ac:dyDescent="0.4">
      <c r="O18035" s="4"/>
      <c r="P18035" s="4"/>
      <c r="V18035" s="4"/>
      <c r="W18035" s="4"/>
      <c r="AG18035" s="9"/>
      <c r="AT18035" s="4"/>
      <c r="AU18035" s="4"/>
      <c r="BA18035" s="4"/>
      <c r="BB18035" s="4"/>
    </row>
    <row r="18036" spans="15:54" x14ac:dyDescent="0.4">
      <c r="O18036" s="4"/>
      <c r="P18036" s="4"/>
      <c r="V18036" s="4"/>
      <c r="W18036" s="4"/>
      <c r="AG18036" s="9"/>
      <c r="AT18036" s="4"/>
      <c r="AU18036" s="4"/>
      <c r="BA18036" s="4"/>
      <c r="BB18036" s="4"/>
    </row>
    <row r="18037" spans="15:54" x14ac:dyDescent="0.4">
      <c r="O18037" s="4"/>
      <c r="P18037" s="4"/>
      <c r="V18037" s="4"/>
      <c r="W18037" s="4"/>
      <c r="AG18037" s="9"/>
      <c r="AT18037" s="4"/>
      <c r="AU18037" s="4"/>
      <c r="BA18037" s="4"/>
      <c r="BB18037" s="4"/>
    </row>
    <row r="18038" spans="15:54" x14ac:dyDescent="0.4">
      <c r="O18038" s="4"/>
      <c r="P18038" s="4"/>
      <c r="V18038" s="4"/>
      <c r="W18038" s="4"/>
      <c r="AG18038" s="9"/>
      <c r="AT18038" s="4"/>
      <c r="AU18038" s="4"/>
      <c r="BA18038" s="4"/>
      <c r="BB18038" s="4"/>
    </row>
    <row r="18039" spans="15:54" x14ac:dyDescent="0.4">
      <c r="O18039" s="4"/>
      <c r="P18039" s="4"/>
      <c r="V18039" s="4"/>
      <c r="W18039" s="4"/>
      <c r="AG18039" s="9"/>
      <c r="AT18039" s="4"/>
      <c r="AU18039" s="4"/>
      <c r="BA18039" s="4"/>
      <c r="BB18039" s="4"/>
    </row>
    <row r="18040" spans="15:54" x14ac:dyDescent="0.4">
      <c r="O18040" s="4"/>
      <c r="P18040" s="4"/>
      <c r="V18040" s="4"/>
      <c r="W18040" s="4"/>
      <c r="AG18040" s="9"/>
      <c r="AT18040" s="4"/>
      <c r="AU18040" s="4"/>
      <c r="BA18040" s="4"/>
      <c r="BB18040" s="4"/>
    </row>
    <row r="18041" spans="15:54" x14ac:dyDescent="0.4">
      <c r="O18041" s="4"/>
      <c r="P18041" s="4"/>
      <c r="V18041" s="4"/>
      <c r="W18041" s="4"/>
      <c r="AG18041" s="9"/>
      <c r="AT18041" s="4"/>
      <c r="AU18041" s="4"/>
      <c r="BA18041" s="4"/>
      <c r="BB18041" s="4"/>
    </row>
    <row r="18042" spans="15:54" x14ac:dyDescent="0.4">
      <c r="O18042" s="4"/>
      <c r="P18042" s="4"/>
      <c r="V18042" s="4"/>
      <c r="W18042" s="4"/>
      <c r="AG18042" s="9"/>
      <c r="AT18042" s="4"/>
      <c r="AU18042" s="4"/>
      <c r="BA18042" s="4"/>
      <c r="BB18042" s="4"/>
    </row>
    <row r="18043" spans="15:54" x14ac:dyDescent="0.4">
      <c r="O18043" s="4"/>
      <c r="P18043" s="4"/>
      <c r="V18043" s="4"/>
      <c r="W18043" s="4"/>
      <c r="AG18043" s="9"/>
      <c r="AT18043" s="4"/>
      <c r="AU18043" s="4"/>
      <c r="BA18043" s="4"/>
      <c r="BB18043" s="4"/>
    </row>
    <row r="18044" spans="15:54" x14ac:dyDescent="0.4">
      <c r="O18044" s="4"/>
      <c r="P18044" s="4"/>
      <c r="V18044" s="4"/>
      <c r="W18044" s="4"/>
      <c r="AG18044" s="9"/>
      <c r="AT18044" s="4"/>
      <c r="AU18044" s="4"/>
      <c r="BA18044" s="4"/>
      <c r="BB18044" s="4"/>
    </row>
    <row r="18045" spans="15:54" x14ac:dyDescent="0.4">
      <c r="O18045" s="4"/>
      <c r="P18045" s="4"/>
      <c r="V18045" s="4"/>
      <c r="W18045" s="4"/>
      <c r="AG18045" s="9"/>
      <c r="AT18045" s="4"/>
      <c r="AU18045" s="4"/>
      <c r="BA18045" s="4"/>
      <c r="BB18045" s="4"/>
    </row>
    <row r="18046" spans="15:54" x14ac:dyDescent="0.4">
      <c r="O18046" s="4"/>
      <c r="P18046" s="4"/>
      <c r="V18046" s="4"/>
      <c r="W18046" s="4"/>
      <c r="AG18046" s="9"/>
      <c r="AT18046" s="4"/>
      <c r="AU18046" s="4"/>
      <c r="BA18046" s="4"/>
      <c r="BB18046" s="4"/>
    </row>
    <row r="18047" spans="15:54" x14ac:dyDescent="0.4">
      <c r="O18047" s="4"/>
      <c r="P18047" s="4"/>
      <c r="V18047" s="4"/>
      <c r="W18047" s="4"/>
      <c r="AG18047" s="9"/>
      <c r="AT18047" s="4"/>
      <c r="AU18047" s="4"/>
      <c r="BA18047" s="4"/>
      <c r="BB18047" s="4"/>
    </row>
    <row r="18048" spans="15:54" x14ac:dyDescent="0.4">
      <c r="O18048" s="4"/>
      <c r="P18048" s="4"/>
      <c r="V18048" s="4"/>
      <c r="W18048" s="4"/>
      <c r="AG18048" s="9"/>
      <c r="AT18048" s="4"/>
      <c r="AU18048" s="4"/>
      <c r="BA18048" s="4"/>
      <c r="BB18048" s="4"/>
    </row>
    <row r="18049" spans="15:54" x14ac:dyDescent="0.4">
      <c r="O18049" s="4"/>
      <c r="P18049" s="4"/>
      <c r="V18049" s="4"/>
      <c r="W18049" s="4"/>
      <c r="AG18049" s="9"/>
      <c r="AT18049" s="4"/>
      <c r="AU18049" s="4"/>
      <c r="BA18049" s="4"/>
      <c r="BB18049" s="4"/>
    </row>
    <row r="18050" spans="15:54" x14ac:dyDescent="0.4">
      <c r="O18050" s="4"/>
      <c r="P18050" s="4"/>
      <c r="V18050" s="4"/>
      <c r="W18050" s="4"/>
      <c r="AG18050" s="9"/>
      <c r="AT18050" s="4"/>
      <c r="AU18050" s="4"/>
      <c r="BA18050" s="4"/>
      <c r="BB18050" s="4"/>
    </row>
    <row r="18051" spans="15:54" x14ac:dyDescent="0.4">
      <c r="O18051" s="4"/>
      <c r="P18051" s="4"/>
      <c r="V18051" s="4"/>
      <c r="W18051" s="4"/>
      <c r="AG18051" s="9"/>
      <c r="AT18051" s="4"/>
      <c r="AU18051" s="4"/>
      <c r="BA18051" s="4"/>
      <c r="BB18051" s="4"/>
    </row>
    <row r="18052" spans="15:54" x14ac:dyDescent="0.4">
      <c r="O18052" s="4"/>
      <c r="P18052" s="4"/>
      <c r="V18052" s="4"/>
      <c r="W18052" s="4"/>
      <c r="AG18052" s="9"/>
      <c r="AT18052" s="4"/>
      <c r="AU18052" s="4"/>
      <c r="BA18052" s="4"/>
      <c r="BB18052" s="4"/>
    </row>
    <row r="18053" spans="15:54" x14ac:dyDescent="0.4">
      <c r="O18053" s="4"/>
      <c r="P18053" s="4"/>
      <c r="V18053" s="4"/>
      <c r="W18053" s="4"/>
      <c r="AG18053" s="9"/>
      <c r="AT18053" s="4"/>
      <c r="AU18053" s="4"/>
      <c r="BA18053" s="4"/>
      <c r="BB18053" s="4"/>
    </row>
    <row r="18054" spans="15:54" x14ac:dyDescent="0.4">
      <c r="O18054" s="4"/>
      <c r="P18054" s="4"/>
      <c r="V18054" s="4"/>
      <c r="W18054" s="4"/>
      <c r="AG18054" s="9"/>
      <c r="AT18054" s="4"/>
      <c r="AU18054" s="4"/>
      <c r="BA18054" s="4"/>
      <c r="BB18054" s="4"/>
    </row>
    <row r="18055" spans="15:54" x14ac:dyDescent="0.4">
      <c r="O18055" s="4"/>
      <c r="P18055" s="4"/>
      <c r="V18055" s="4"/>
      <c r="W18055" s="4"/>
      <c r="AG18055" s="9"/>
      <c r="AT18055" s="4"/>
      <c r="AU18055" s="4"/>
      <c r="BA18055" s="4"/>
      <c r="BB18055" s="4"/>
    </row>
    <row r="18056" spans="15:54" x14ac:dyDescent="0.4">
      <c r="O18056" s="4"/>
      <c r="P18056" s="4"/>
      <c r="V18056" s="4"/>
      <c r="W18056" s="4"/>
      <c r="AG18056" s="9"/>
      <c r="AT18056" s="4"/>
      <c r="AU18056" s="4"/>
      <c r="BA18056" s="4"/>
      <c r="BB18056" s="4"/>
    </row>
    <row r="18057" spans="15:54" x14ac:dyDescent="0.4">
      <c r="O18057" s="4"/>
      <c r="P18057" s="4"/>
      <c r="V18057" s="4"/>
      <c r="W18057" s="4"/>
      <c r="AG18057" s="9"/>
      <c r="AT18057" s="4"/>
      <c r="AU18057" s="4"/>
      <c r="BA18057" s="4"/>
      <c r="BB18057" s="4"/>
    </row>
    <row r="18058" spans="15:54" x14ac:dyDescent="0.4">
      <c r="O18058" s="4"/>
      <c r="P18058" s="4"/>
      <c r="V18058" s="4"/>
      <c r="W18058" s="4"/>
      <c r="AG18058" s="9"/>
      <c r="AT18058" s="4"/>
      <c r="AU18058" s="4"/>
      <c r="BA18058" s="4"/>
      <c r="BB18058" s="4"/>
    </row>
    <row r="18059" spans="15:54" x14ac:dyDescent="0.4">
      <c r="O18059" s="4"/>
      <c r="P18059" s="4"/>
      <c r="V18059" s="4"/>
      <c r="W18059" s="4"/>
      <c r="AG18059" s="9"/>
      <c r="AT18059" s="4"/>
      <c r="AU18059" s="4"/>
      <c r="BA18059" s="4"/>
      <c r="BB18059" s="4"/>
    </row>
    <row r="18060" spans="15:54" x14ac:dyDescent="0.4">
      <c r="O18060" s="4"/>
      <c r="P18060" s="4"/>
      <c r="V18060" s="4"/>
      <c r="W18060" s="4"/>
      <c r="AG18060" s="9"/>
      <c r="AT18060" s="4"/>
      <c r="AU18060" s="4"/>
      <c r="BA18060" s="4"/>
      <c r="BB18060" s="4"/>
    </row>
    <row r="18061" spans="15:54" x14ac:dyDescent="0.4">
      <c r="O18061" s="4"/>
      <c r="P18061" s="4"/>
      <c r="V18061" s="4"/>
      <c r="W18061" s="4"/>
      <c r="AG18061" s="9"/>
      <c r="AT18061" s="4"/>
      <c r="AU18061" s="4"/>
      <c r="BA18061" s="4"/>
      <c r="BB18061" s="4"/>
    </row>
    <row r="18062" spans="15:54" x14ac:dyDescent="0.4">
      <c r="O18062" s="4"/>
      <c r="P18062" s="4"/>
      <c r="V18062" s="4"/>
      <c r="W18062" s="4"/>
      <c r="AG18062" s="9"/>
      <c r="AT18062" s="4"/>
      <c r="AU18062" s="4"/>
      <c r="BA18062" s="4"/>
      <c r="BB18062" s="4"/>
    </row>
    <row r="18063" spans="15:54" x14ac:dyDescent="0.4">
      <c r="O18063" s="4"/>
      <c r="P18063" s="4"/>
      <c r="V18063" s="4"/>
      <c r="W18063" s="4"/>
      <c r="AG18063" s="9"/>
      <c r="AT18063" s="4"/>
      <c r="AU18063" s="4"/>
      <c r="BA18063" s="4"/>
      <c r="BB18063" s="4"/>
    </row>
    <row r="18064" spans="15:54" x14ac:dyDescent="0.4">
      <c r="O18064" s="4"/>
      <c r="P18064" s="4"/>
      <c r="V18064" s="4"/>
      <c r="W18064" s="4"/>
      <c r="AG18064" s="9"/>
      <c r="AT18064" s="4"/>
      <c r="AU18064" s="4"/>
      <c r="BA18064" s="4"/>
      <c r="BB18064" s="4"/>
    </row>
    <row r="18065" spans="15:54" x14ac:dyDescent="0.4">
      <c r="O18065" s="4"/>
      <c r="P18065" s="4"/>
      <c r="V18065" s="4"/>
      <c r="W18065" s="4"/>
      <c r="AG18065" s="9"/>
      <c r="AT18065" s="4"/>
      <c r="AU18065" s="4"/>
      <c r="BA18065" s="4"/>
      <c r="BB18065" s="4"/>
    </row>
    <row r="18066" spans="15:54" x14ac:dyDescent="0.4">
      <c r="O18066" s="4"/>
      <c r="P18066" s="4"/>
      <c r="V18066" s="4"/>
      <c r="W18066" s="4"/>
      <c r="AG18066" s="9"/>
      <c r="AT18066" s="4"/>
      <c r="AU18066" s="4"/>
      <c r="BA18066" s="4"/>
      <c r="BB18066" s="4"/>
    </row>
    <row r="18067" spans="15:54" x14ac:dyDescent="0.4">
      <c r="O18067" s="4"/>
      <c r="P18067" s="4"/>
      <c r="V18067" s="4"/>
      <c r="W18067" s="4"/>
      <c r="AG18067" s="9"/>
      <c r="AT18067" s="4"/>
      <c r="AU18067" s="4"/>
      <c r="BA18067" s="4"/>
      <c r="BB18067" s="4"/>
    </row>
    <row r="18068" spans="15:54" x14ac:dyDescent="0.4">
      <c r="O18068" s="4"/>
      <c r="P18068" s="4"/>
      <c r="V18068" s="4"/>
      <c r="W18068" s="4"/>
      <c r="AG18068" s="9"/>
      <c r="AT18068" s="4"/>
      <c r="AU18068" s="4"/>
      <c r="BA18068" s="4"/>
      <c r="BB18068" s="4"/>
    </row>
    <row r="18069" spans="15:54" x14ac:dyDescent="0.4">
      <c r="O18069" s="4"/>
      <c r="P18069" s="4"/>
      <c r="V18069" s="4"/>
      <c r="W18069" s="4"/>
      <c r="AG18069" s="9"/>
      <c r="AT18069" s="4"/>
      <c r="AU18069" s="4"/>
      <c r="BA18069" s="4"/>
      <c r="BB18069" s="4"/>
    </row>
    <row r="18070" spans="15:54" x14ac:dyDescent="0.4">
      <c r="O18070" s="4"/>
      <c r="P18070" s="4"/>
      <c r="V18070" s="4"/>
      <c r="W18070" s="4"/>
      <c r="AG18070" s="9"/>
      <c r="AT18070" s="4"/>
      <c r="AU18070" s="4"/>
      <c r="BA18070" s="4"/>
      <c r="BB18070" s="4"/>
    </row>
    <row r="18071" spans="15:54" x14ac:dyDescent="0.4">
      <c r="O18071" s="4"/>
      <c r="P18071" s="4"/>
      <c r="V18071" s="4"/>
      <c r="W18071" s="4"/>
      <c r="AG18071" s="9"/>
      <c r="AT18071" s="4"/>
      <c r="AU18071" s="4"/>
      <c r="BA18071" s="4"/>
      <c r="BB18071" s="4"/>
    </row>
    <row r="18072" spans="15:54" x14ac:dyDescent="0.4">
      <c r="O18072" s="4"/>
      <c r="P18072" s="4"/>
      <c r="V18072" s="4"/>
      <c r="W18072" s="4"/>
      <c r="AG18072" s="9"/>
      <c r="AT18072" s="4"/>
      <c r="AU18072" s="4"/>
      <c r="BA18072" s="4"/>
      <c r="BB18072" s="4"/>
    </row>
    <row r="18073" spans="15:54" x14ac:dyDescent="0.4">
      <c r="O18073" s="4"/>
      <c r="P18073" s="4"/>
      <c r="V18073" s="4"/>
      <c r="W18073" s="4"/>
      <c r="AG18073" s="9"/>
      <c r="AT18073" s="4"/>
      <c r="AU18073" s="4"/>
      <c r="BA18073" s="4"/>
      <c r="BB18073" s="4"/>
    </row>
    <row r="18074" spans="15:54" x14ac:dyDescent="0.4">
      <c r="O18074" s="4"/>
      <c r="P18074" s="4"/>
      <c r="V18074" s="4"/>
      <c r="W18074" s="4"/>
      <c r="AG18074" s="9"/>
      <c r="AT18074" s="4"/>
      <c r="AU18074" s="4"/>
      <c r="BA18074" s="4"/>
      <c r="BB18074" s="4"/>
    </row>
    <row r="18075" spans="15:54" x14ac:dyDescent="0.4">
      <c r="O18075" s="4"/>
      <c r="P18075" s="4"/>
      <c r="V18075" s="4"/>
      <c r="W18075" s="4"/>
      <c r="AG18075" s="9"/>
      <c r="AT18075" s="4"/>
      <c r="AU18075" s="4"/>
      <c r="BA18075" s="4"/>
      <c r="BB18075" s="4"/>
    </row>
    <row r="18076" spans="15:54" x14ac:dyDescent="0.4">
      <c r="O18076" s="4"/>
      <c r="P18076" s="4"/>
      <c r="V18076" s="4"/>
      <c r="W18076" s="4"/>
      <c r="AG18076" s="9"/>
      <c r="AT18076" s="4"/>
      <c r="AU18076" s="4"/>
      <c r="BA18076" s="4"/>
      <c r="BB18076" s="4"/>
    </row>
    <row r="18077" spans="15:54" x14ac:dyDescent="0.4">
      <c r="O18077" s="4"/>
      <c r="P18077" s="4"/>
      <c r="V18077" s="4"/>
      <c r="W18077" s="4"/>
      <c r="AG18077" s="9"/>
      <c r="AT18077" s="4"/>
      <c r="AU18077" s="4"/>
      <c r="BA18077" s="4"/>
      <c r="BB18077" s="4"/>
    </row>
    <row r="18078" spans="15:54" x14ac:dyDescent="0.4">
      <c r="O18078" s="4"/>
      <c r="P18078" s="4"/>
      <c r="V18078" s="4"/>
      <c r="W18078" s="4"/>
      <c r="AG18078" s="9"/>
      <c r="AT18078" s="4"/>
      <c r="AU18078" s="4"/>
      <c r="BA18078" s="4"/>
      <c r="BB18078" s="4"/>
    </row>
    <row r="18079" spans="15:54" x14ac:dyDescent="0.4">
      <c r="O18079" s="4"/>
      <c r="P18079" s="4"/>
      <c r="V18079" s="4"/>
      <c r="W18079" s="4"/>
      <c r="AG18079" s="9"/>
      <c r="AT18079" s="4"/>
      <c r="AU18079" s="4"/>
      <c r="BA18079" s="4"/>
      <c r="BB18079" s="4"/>
    </row>
    <row r="18080" spans="15:54" x14ac:dyDescent="0.4">
      <c r="O18080" s="4"/>
      <c r="P18080" s="4"/>
      <c r="V18080" s="4"/>
      <c r="W18080" s="4"/>
      <c r="AG18080" s="9"/>
      <c r="AT18080" s="4"/>
      <c r="AU18080" s="4"/>
      <c r="BA18080" s="4"/>
      <c r="BB18080" s="4"/>
    </row>
    <row r="18081" spans="15:54" x14ac:dyDescent="0.4">
      <c r="O18081" s="4"/>
      <c r="P18081" s="4"/>
      <c r="V18081" s="4"/>
      <c r="W18081" s="4"/>
      <c r="AG18081" s="9"/>
      <c r="AT18081" s="4"/>
      <c r="AU18081" s="4"/>
      <c r="BA18081" s="4"/>
      <c r="BB18081" s="4"/>
    </row>
    <row r="18082" spans="15:54" x14ac:dyDescent="0.4">
      <c r="O18082" s="4"/>
      <c r="P18082" s="4"/>
      <c r="V18082" s="4"/>
      <c r="W18082" s="4"/>
      <c r="AG18082" s="9"/>
      <c r="AT18082" s="4"/>
      <c r="AU18082" s="4"/>
      <c r="BA18082" s="4"/>
      <c r="BB18082" s="4"/>
    </row>
    <row r="18083" spans="15:54" x14ac:dyDescent="0.4">
      <c r="O18083" s="4"/>
      <c r="P18083" s="4"/>
      <c r="V18083" s="4"/>
      <c r="W18083" s="4"/>
      <c r="AG18083" s="9"/>
      <c r="AT18083" s="4"/>
      <c r="AU18083" s="4"/>
      <c r="BA18083" s="4"/>
      <c r="BB18083" s="4"/>
    </row>
    <row r="18084" spans="15:54" x14ac:dyDescent="0.4">
      <c r="O18084" s="4"/>
      <c r="P18084" s="4"/>
      <c r="V18084" s="4"/>
      <c r="W18084" s="4"/>
      <c r="AG18084" s="9"/>
      <c r="AT18084" s="4"/>
      <c r="AU18084" s="4"/>
      <c r="BA18084" s="4"/>
      <c r="BB18084" s="4"/>
    </row>
    <row r="18085" spans="15:54" x14ac:dyDescent="0.4">
      <c r="O18085" s="4"/>
      <c r="P18085" s="4"/>
      <c r="V18085" s="4"/>
      <c r="W18085" s="4"/>
      <c r="AG18085" s="9"/>
      <c r="AT18085" s="4"/>
      <c r="AU18085" s="4"/>
      <c r="BA18085" s="4"/>
      <c r="BB18085" s="4"/>
    </row>
    <row r="18086" spans="15:54" x14ac:dyDescent="0.4">
      <c r="O18086" s="4"/>
      <c r="P18086" s="4"/>
      <c r="V18086" s="4"/>
      <c r="W18086" s="4"/>
      <c r="AG18086" s="9"/>
      <c r="AT18086" s="4"/>
      <c r="AU18086" s="4"/>
      <c r="BA18086" s="4"/>
      <c r="BB18086" s="4"/>
    </row>
    <row r="18087" spans="15:54" x14ac:dyDescent="0.4">
      <c r="O18087" s="4"/>
      <c r="P18087" s="4"/>
      <c r="V18087" s="4"/>
      <c r="W18087" s="4"/>
      <c r="AG18087" s="9"/>
      <c r="AT18087" s="4"/>
      <c r="AU18087" s="4"/>
      <c r="BA18087" s="4"/>
      <c r="BB18087" s="4"/>
    </row>
    <row r="18088" spans="15:54" x14ac:dyDescent="0.4">
      <c r="O18088" s="4"/>
      <c r="P18088" s="4"/>
      <c r="V18088" s="4"/>
      <c r="W18088" s="4"/>
      <c r="AG18088" s="9"/>
      <c r="AT18088" s="4"/>
      <c r="AU18088" s="4"/>
      <c r="BA18088" s="4"/>
      <c r="BB18088" s="4"/>
    </row>
    <row r="18089" spans="15:54" x14ac:dyDescent="0.4">
      <c r="O18089" s="4"/>
      <c r="P18089" s="4"/>
      <c r="V18089" s="4"/>
      <c r="W18089" s="4"/>
      <c r="AT18089" s="4"/>
      <c r="AU18089" s="4"/>
      <c r="BA18089" s="4"/>
      <c r="BB18089" s="4"/>
    </row>
    <row r="18090" spans="15:54" x14ac:dyDescent="0.4">
      <c r="O18090" s="4"/>
      <c r="P18090" s="4"/>
      <c r="V18090" s="4"/>
      <c r="W18090" s="4"/>
      <c r="AG18090" s="9"/>
      <c r="AT18090" s="4"/>
      <c r="AU18090" s="4"/>
      <c r="BA18090" s="4"/>
      <c r="BB18090" s="4"/>
    </row>
    <row r="18091" spans="15:54" x14ac:dyDescent="0.4">
      <c r="O18091" s="4"/>
      <c r="P18091" s="4"/>
      <c r="V18091" s="4"/>
      <c r="W18091" s="4"/>
      <c r="AG18091" s="9"/>
      <c r="AT18091" s="4"/>
      <c r="AU18091" s="4"/>
      <c r="BA18091" s="4"/>
      <c r="BB18091" s="4"/>
    </row>
    <row r="18092" spans="15:54" x14ac:dyDescent="0.4">
      <c r="O18092" s="4"/>
      <c r="P18092" s="4"/>
      <c r="V18092" s="4"/>
      <c r="W18092" s="4"/>
      <c r="AG18092" s="9"/>
      <c r="AT18092" s="4"/>
      <c r="AU18092" s="4"/>
      <c r="BA18092" s="4"/>
      <c r="BB18092" s="4"/>
    </row>
    <row r="18093" spans="15:54" x14ac:dyDescent="0.4">
      <c r="O18093" s="4"/>
      <c r="P18093" s="4"/>
      <c r="V18093" s="4"/>
      <c r="W18093" s="4"/>
      <c r="AG18093" s="9"/>
      <c r="AT18093" s="4"/>
      <c r="AU18093" s="4"/>
      <c r="BA18093" s="4"/>
      <c r="BB18093" s="4"/>
    </row>
    <row r="18094" spans="15:54" x14ac:dyDescent="0.4">
      <c r="O18094" s="4"/>
      <c r="P18094" s="4"/>
      <c r="V18094" s="4"/>
      <c r="W18094" s="4"/>
      <c r="AG18094" s="9"/>
      <c r="AT18094" s="4"/>
      <c r="AU18094" s="4"/>
      <c r="BA18094" s="4"/>
      <c r="BB18094" s="4"/>
    </row>
    <row r="18095" spans="15:54" x14ac:dyDescent="0.4">
      <c r="O18095" s="4"/>
      <c r="P18095" s="4"/>
      <c r="V18095" s="4"/>
      <c r="W18095" s="4"/>
      <c r="AG18095" s="9"/>
      <c r="AT18095" s="4"/>
      <c r="AU18095" s="4"/>
      <c r="BA18095" s="4"/>
      <c r="BB18095" s="4"/>
    </row>
    <row r="18096" spans="15:54" x14ac:dyDescent="0.4">
      <c r="O18096" s="4"/>
      <c r="P18096" s="4"/>
      <c r="V18096" s="4"/>
      <c r="W18096" s="4"/>
      <c r="AG18096" s="9"/>
      <c r="AT18096" s="4"/>
      <c r="AU18096" s="4"/>
      <c r="BA18096" s="4"/>
      <c r="BB18096" s="4"/>
    </row>
    <row r="18097" spans="15:54" x14ac:dyDescent="0.4">
      <c r="O18097" s="4"/>
      <c r="P18097" s="4"/>
      <c r="V18097" s="4"/>
      <c r="W18097" s="4"/>
      <c r="AG18097" s="9"/>
      <c r="AT18097" s="4"/>
      <c r="AU18097" s="4"/>
      <c r="BA18097" s="4"/>
      <c r="BB18097" s="4"/>
    </row>
    <row r="18098" spans="15:54" x14ac:dyDescent="0.4">
      <c r="O18098" s="4"/>
      <c r="P18098" s="4"/>
      <c r="V18098" s="4"/>
      <c r="W18098" s="4"/>
      <c r="AG18098" s="9"/>
      <c r="AT18098" s="4"/>
      <c r="AU18098" s="4"/>
      <c r="BA18098" s="4"/>
      <c r="BB18098" s="4"/>
    </row>
    <row r="18099" spans="15:54" x14ac:dyDescent="0.4">
      <c r="O18099" s="4"/>
      <c r="P18099" s="4"/>
      <c r="V18099" s="4"/>
      <c r="W18099" s="4"/>
      <c r="AG18099" s="9"/>
      <c r="AT18099" s="4"/>
      <c r="AU18099" s="4"/>
      <c r="BA18099" s="4"/>
      <c r="BB18099" s="4"/>
    </row>
    <row r="18100" spans="15:54" x14ac:dyDescent="0.4">
      <c r="O18100" s="4"/>
      <c r="P18100" s="4"/>
      <c r="V18100" s="4"/>
      <c r="W18100" s="4"/>
      <c r="AG18100" s="9"/>
      <c r="AT18100" s="4"/>
      <c r="AU18100" s="4"/>
      <c r="BA18100" s="4"/>
      <c r="BB18100" s="4"/>
    </row>
    <row r="18101" spans="15:54" x14ac:dyDescent="0.4">
      <c r="O18101" s="4"/>
      <c r="P18101" s="4"/>
      <c r="V18101" s="4"/>
      <c r="W18101" s="4"/>
      <c r="AG18101" s="9"/>
      <c r="AT18101" s="4"/>
      <c r="AU18101" s="4"/>
      <c r="BA18101" s="4"/>
      <c r="BB18101" s="4"/>
    </row>
    <row r="18102" spans="15:54" x14ac:dyDescent="0.4">
      <c r="O18102" s="4"/>
      <c r="P18102" s="4"/>
      <c r="V18102" s="4"/>
      <c r="W18102" s="4"/>
      <c r="AG18102" s="9"/>
      <c r="AT18102" s="4"/>
      <c r="AU18102" s="4"/>
      <c r="BA18102" s="4"/>
      <c r="BB18102" s="4"/>
    </row>
    <row r="18103" spans="15:54" x14ac:dyDescent="0.4">
      <c r="O18103" s="4"/>
      <c r="P18103" s="4"/>
      <c r="V18103" s="4"/>
      <c r="W18103" s="4"/>
      <c r="AG18103" s="9"/>
      <c r="AT18103" s="4"/>
      <c r="AU18103" s="4"/>
      <c r="BA18103" s="4"/>
      <c r="BB18103" s="4"/>
    </row>
    <row r="18104" spans="15:54" x14ac:dyDescent="0.4">
      <c r="O18104" s="4"/>
      <c r="P18104" s="4"/>
      <c r="V18104" s="4"/>
      <c r="W18104" s="4"/>
      <c r="AG18104" s="9"/>
      <c r="AT18104" s="4"/>
      <c r="AU18104" s="4"/>
      <c r="BA18104" s="4"/>
      <c r="BB18104" s="4"/>
    </row>
    <row r="18105" spans="15:54" x14ac:dyDescent="0.4">
      <c r="O18105" s="4"/>
      <c r="P18105" s="4"/>
      <c r="V18105" s="4"/>
      <c r="W18105" s="4"/>
      <c r="AG18105" s="9"/>
      <c r="AT18105" s="4"/>
      <c r="AU18105" s="4"/>
      <c r="BA18105" s="4"/>
      <c r="BB18105" s="4"/>
    </row>
    <row r="18106" spans="15:54" x14ac:dyDescent="0.4">
      <c r="O18106" s="4"/>
      <c r="P18106" s="4"/>
      <c r="V18106" s="4"/>
      <c r="W18106" s="4"/>
      <c r="AG18106" s="9"/>
      <c r="AT18106" s="4"/>
      <c r="AU18106" s="4"/>
      <c r="BA18106" s="4"/>
      <c r="BB18106" s="4"/>
    </row>
    <row r="18107" spans="15:54" x14ac:dyDescent="0.4">
      <c r="O18107" s="4"/>
      <c r="P18107" s="4"/>
      <c r="V18107" s="4"/>
      <c r="W18107" s="4"/>
      <c r="AG18107" s="9"/>
      <c r="AT18107" s="4"/>
      <c r="AU18107" s="4"/>
      <c r="BA18107" s="4"/>
      <c r="BB18107" s="4"/>
    </row>
    <row r="18108" spans="15:54" x14ac:dyDescent="0.4">
      <c r="O18108" s="4"/>
      <c r="P18108" s="4"/>
      <c r="V18108" s="4"/>
      <c r="W18108" s="4"/>
      <c r="AG18108" s="9"/>
      <c r="AT18108" s="4"/>
      <c r="AU18108" s="4"/>
      <c r="BA18108" s="4"/>
      <c r="BB18108" s="4"/>
    </row>
    <row r="18109" spans="15:54" x14ac:dyDescent="0.4">
      <c r="O18109" s="4"/>
      <c r="P18109" s="4"/>
      <c r="V18109" s="4"/>
      <c r="W18109" s="4"/>
      <c r="AT18109" s="4"/>
      <c r="AU18109" s="4"/>
      <c r="BA18109" s="4"/>
      <c r="BB18109" s="4"/>
    </row>
    <row r="18110" spans="15:54" x14ac:dyDescent="0.4">
      <c r="O18110" s="4"/>
      <c r="P18110" s="4"/>
      <c r="V18110" s="4"/>
      <c r="W18110" s="4"/>
      <c r="AG18110" s="9"/>
      <c r="AT18110" s="4"/>
      <c r="AU18110" s="4"/>
      <c r="BA18110" s="4"/>
      <c r="BB18110" s="4"/>
    </row>
    <row r="18111" spans="15:54" x14ac:dyDescent="0.4">
      <c r="O18111" s="4"/>
      <c r="P18111" s="4"/>
      <c r="V18111" s="4"/>
      <c r="W18111" s="4"/>
      <c r="AG18111" s="9"/>
      <c r="AT18111" s="4"/>
      <c r="AU18111" s="4"/>
      <c r="BA18111" s="4"/>
      <c r="BB18111" s="4"/>
    </row>
    <row r="18112" spans="15:54" x14ac:dyDescent="0.4">
      <c r="O18112" s="4"/>
      <c r="P18112" s="4"/>
      <c r="V18112" s="4"/>
      <c r="W18112" s="4"/>
      <c r="AG18112" s="9"/>
      <c r="AT18112" s="4"/>
      <c r="AU18112" s="4"/>
      <c r="BA18112" s="4"/>
      <c r="BB18112" s="4"/>
    </row>
    <row r="18113" spans="15:54" x14ac:dyDescent="0.4">
      <c r="O18113" s="4"/>
      <c r="P18113" s="4"/>
      <c r="V18113" s="4"/>
      <c r="W18113" s="4"/>
      <c r="AG18113" s="9"/>
      <c r="AT18113" s="4"/>
      <c r="AU18113" s="4"/>
      <c r="BA18113" s="4"/>
      <c r="BB18113" s="4"/>
    </row>
    <row r="18114" spans="15:54" x14ac:dyDescent="0.4">
      <c r="O18114" s="4"/>
      <c r="P18114" s="4"/>
      <c r="V18114" s="4"/>
      <c r="W18114" s="4"/>
      <c r="AG18114" s="9"/>
      <c r="AT18114" s="4"/>
      <c r="AU18114" s="4"/>
      <c r="BA18114" s="4"/>
      <c r="BB18114" s="4"/>
    </row>
    <row r="18115" spans="15:54" x14ac:dyDescent="0.4">
      <c r="O18115" s="4"/>
      <c r="P18115" s="4"/>
      <c r="V18115" s="4"/>
      <c r="W18115" s="4"/>
      <c r="AG18115" s="9"/>
      <c r="AT18115" s="4"/>
      <c r="AU18115" s="4"/>
      <c r="BA18115" s="4"/>
      <c r="BB18115" s="4"/>
    </row>
    <row r="18116" spans="15:54" x14ac:dyDescent="0.4">
      <c r="O18116" s="4"/>
      <c r="P18116" s="4"/>
      <c r="V18116" s="4"/>
      <c r="W18116" s="4"/>
      <c r="AG18116" s="9"/>
      <c r="AT18116" s="4"/>
      <c r="AU18116" s="4"/>
      <c r="BA18116" s="4"/>
      <c r="BB18116" s="4"/>
    </row>
    <row r="18117" spans="15:54" x14ac:dyDescent="0.4">
      <c r="O18117" s="4"/>
      <c r="P18117" s="4"/>
      <c r="V18117" s="4"/>
      <c r="W18117" s="4"/>
      <c r="AG18117" s="9"/>
      <c r="AT18117" s="4"/>
      <c r="AU18117" s="4"/>
      <c r="BA18117" s="4"/>
      <c r="BB18117" s="4"/>
    </row>
    <row r="18118" spans="15:54" x14ac:dyDescent="0.4">
      <c r="O18118" s="4"/>
      <c r="P18118" s="4"/>
      <c r="V18118" s="4"/>
      <c r="W18118" s="4"/>
      <c r="AG18118" s="9"/>
      <c r="AT18118" s="4"/>
      <c r="AU18118" s="4"/>
      <c r="BA18118" s="4"/>
      <c r="BB18118" s="4"/>
    </row>
    <row r="18119" spans="15:54" x14ac:dyDescent="0.4">
      <c r="O18119" s="4"/>
      <c r="P18119" s="4"/>
      <c r="V18119" s="4"/>
      <c r="W18119" s="4"/>
      <c r="AG18119" s="9"/>
      <c r="AT18119" s="4"/>
      <c r="AU18119" s="4"/>
      <c r="BA18119" s="4"/>
      <c r="BB18119" s="4"/>
    </row>
    <row r="18120" spans="15:54" x14ac:dyDescent="0.4">
      <c r="O18120" s="4"/>
      <c r="P18120" s="4"/>
      <c r="V18120" s="4"/>
      <c r="W18120" s="4"/>
      <c r="AG18120" s="9"/>
      <c r="AT18120" s="4"/>
      <c r="AU18120" s="4"/>
      <c r="BA18120" s="4"/>
      <c r="BB18120" s="4"/>
    </row>
    <row r="18121" spans="15:54" x14ac:dyDescent="0.4">
      <c r="O18121" s="4"/>
      <c r="P18121" s="4"/>
      <c r="V18121" s="4"/>
      <c r="W18121" s="4"/>
      <c r="AG18121" s="9"/>
      <c r="AT18121" s="4"/>
      <c r="AU18121" s="4"/>
      <c r="BA18121" s="4"/>
      <c r="BB18121" s="4"/>
    </row>
    <row r="18122" spans="15:54" x14ac:dyDescent="0.4">
      <c r="O18122" s="4"/>
      <c r="P18122" s="4"/>
      <c r="V18122" s="4"/>
      <c r="W18122" s="4"/>
      <c r="AG18122" s="9"/>
      <c r="AT18122" s="4"/>
      <c r="AU18122" s="4"/>
      <c r="BA18122" s="4"/>
      <c r="BB18122" s="4"/>
    </row>
    <row r="18123" spans="15:54" x14ac:dyDescent="0.4">
      <c r="O18123" s="4"/>
      <c r="P18123" s="4"/>
      <c r="V18123" s="4"/>
      <c r="W18123" s="4"/>
      <c r="AG18123" s="9"/>
      <c r="AT18123" s="4"/>
      <c r="AU18123" s="4"/>
      <c r="BA18123" s="4"/>
      <c r="BB18123" s="4"/>
    </row>
    <row r="18124" spans="15:54" x14ac:dyDescent="0.4">
      <c r="O18124" s="4"/>
      <c r="P18124" s="4"/>
      <c r="V18124" s="4"/>
      <c r="W18124" s="4"/>
      <c r="AG18124" s="9"/>
      <c r="AT18124" s="4"/>
      <c r="AU18124" s="4"/>
      <c r="BA18124" s="4"/>
      <c r="BB18124" s="4"/>
    </row>
    <row r="18125" spans="15:54" x14ac:dyDescent="0.4">
      <c r="O18125" s="4"/>
      <c r="P18125" s="4"/>
      <c r="V18125" s="4"/>
      <c r="W18125" s="4"/>
      <c r="AG18125" s="9"/>
      <c r="AT18125" s="4"/>
      <c r="AU18125" s="4"/>
      <c r="BA18125" s="4"/>
      <c r="BB18125" s="4"/>
    </row>
    <row r="18126" spans="15:54" x14ac:dyDescent="0.4">
      <c r="O18126" s="4"/>
      <c r="P18126" s="4"/>
      <c r="V18126" s="4"/>
      <c r="W18126" s="4"/>
      <c r="AG18126" s="9"/>
      <c r="AT18126" s="4"/>
      <c r="AU18126" s="4"/>
      <c r="BA18126" s="4"/>
      <c r="BB18126" s="4"/>
    </row>
    <row r="18127" spans="15:54" x14ac:dyDescent="0.4">
      <c r="O18127" s="4"/>
      <c r="P18127" s="4"/>
      <c r="V18127" s="4"/>
      <c r="W18127" s="4"/>
      <c r="AG18127" s="9"/>
      <c r="AT18127" s="4"/>
      <c r="AU18127" s="4"/>
      <c r="BA18127" s="4"/>
      <c r="BB18127" s="4"/>
    </row>
    <row r="18128" spans="15:54" x14ac:dyDescent="0.4">
      <c r="O18128" s="4"/>
      <c r="P18128" s="4"/>
      <c r="V18128" s="4"/>
      <c r="W18128" s="4"/>
      <c r="AG18128" s="9"/>
      <c r="AT18128" s="4"/>
      <c r="AU18128" s="4"/>
      <c r="BA18128" s="4"/>
      <c r="BB18128" s="4"/>
    </row>
    <row r="18129" spans="15:54" x14ac:dyDescent="0.4">
      <c r="O18129" s="4"/>
      <c r="P18129" s="4"/>
      <c r="V18129" s="4"/>
      <c r="W18129" s="4"/>
      <c r="AG18129" s="9"/>
      <c r="AT18129" s="4"/>
      <c r="AU18129" s="4"/>
      <c r="BA18129" s="4"/>
      <c r="BB18129" s="4"/>
    </row>
    <row r="18130" spans="15:54" x14ac:dyDescent="0.4">
      <c r="O18130" s="4"/>
      <c r="P18130" s="4"/>
      <c r="V18130" s="4"/>
      <c r="W18130" s="4"/>
      <c r="AG18130" s="9"/>
      <c r="AT18130" s="4"/>
      <c r="AU18130" s="4"/>
      <c r="BA18130" s="4"/>
      <c r="BB18130" s="4"/>
    </row>
    <row r="18131" spans="15:54" x14ac:dyDescent="0.4">
      <c r="O18131" s="4"/>
      <c r="P18131" s="4"/>
      <c r="V18131" s="4"/>
      <c r="W18131" s="4"/>
      <c r="AG18131" s="9"/>
      <c r="AT18131" s="4"/>
      <c r="AU18131" s="4"/>
      <c r="BA18131" s="4"/>
      <c r="BB18131" s="4"/>
    </row>
    <row r="18132" spans="15:54" x14ac:dyDescent="0.4">
      <c r="O18132" s="4"/>
      <c r="P18132" s="4"/>
      <c r="V18132" s="4"/>
      <c r="W18132" s="4"/>
      <c r="AG18132" s="9"/>
      <c r="AT18132" s="4"/>
      <c r="AU18132" s="4"/>
      <c r="BA18132" s="4"/>
      <c r="BB18132" s="4"/>
    </row>
    <row r="18133" spans="15:54" x14ac:dyDescent="0.4">
      <c r="O18133" s="4"/>
      <c r="P18133" s="4"/>
      <c r="V18133" s="4"/>
      <c r="W18133" s="4"/>
      <c r="AG18133" s="9"/>
      <c r="AT18133" s="4"/>
      <c r="AU18133" s="4"/>
      <c r="BA18133" s="4"/>
      <c r="BB18133" s="4"/>
    </row>
    <row r="18134" spans="15:54" x14ac:dyDescent="0.4">
      <c r="O18134" s="4"/>
      <c r="P18134" s="4"/>
      <c r="V18134" s="4"/>
      <c r="W18134" s="4"/>
      <c r="AG18134" s="9"/>
      <c r="AT18134" s="4"/>
      <c r="AU18134" s="4"/>
      <c r="BA18134" s="4"/>
      <c r="BB18134" s="4"/>
    </row>
    <row r="18135" spans="15:54" x14ac:dyDescent="0.4">
      <c r="O18135" s="4"/>
      <c r="P18135" s="4"/>
      <c r="V18135" s="4"/>
      <c r="W18135" s="4"/>
      <c r="AG18135" s="9"/>
      <c r="AT18135" s="4"/>
      <c r="AU18135" s="4"/>
      <c r="BA18135" s="4"/>
      <c r="BB18135" s="4"/>
    </row>
    <row r="18136" spans="15:54" x14ac:dyDescent="0.4">
      <c r="O18136" s="4"/>
      <c r="P18136" s="4"/>
      <c r="V18136" s="4"/>
      <c r="W18136" s="4"/>
      <c r="AG18136" s="9"/>
      <c r="AT18136" s="4"/>
      <c r="AU18136" s="4"/>
      <c r="BA18136" s="4"/>
      <c r="BB18136" s="4"/>
    </row>
    <row r="18137" spans="15:54" x14ac:dyDescent="0.4">
      <c r="O18137" s="4"/>
      <c r="P18137" s="4"/>
      <c r="V18137" s="4"/>
      <c r="W18137" s="4"/>
      <c r="AG18137" s="9"/>
      <c r="AT18137" s="4"/>
      <c r="AU18137" s="4"/>
      <c r="BA18137" s="4"/>
      <c r="BB18137" s="4"/>
    </row>
    <row r="18138" spans="15:54" x14ac:dyDescent="0.4">
      <c r="O18138" s="4"/>
      <c r="P18138" s="4"/>
      <c r="V18138" s="4"/>
      <c r="W18138" s="4"/>
      <c r="AG18138" s="9"/>
      <c r="AT18138" s="4"/>
      <c r="AU18138" s="4"/>
      <c r="BA18138" s="4"/>
      <c r="BB18138" s="4"/>
    </row>
    <row r="18139" spans="15:54" x14ac:dyDescent="0.4">
      <c r="O18139" s="4"/>
      <c r="P18139" s="4"/>
      <c r="V18139" s="4"/>
      <c r="W18139" s="4"/>
      <c r="AG18139" s="9"/>
      <c r="AT18139" s="4"/>
      <c r="AU18139" s="4"/>
      <c r="BA18139" s="4"/>
      <c r="BB18139" s="4"/>
    </row>
    <row r="18140" spans="15:54" x14ac:dyDescent="0.4">
      <c r="O18140" s="4"/>
      <c r="P18140" s="4"/>
      <c r="V18140" s="4"/>
      <c r="W18140" s="4"/>
      <c r="AG18140" s="9"/>
      <c r="AT18140" s="4"/>
      <c r="AU18140" s="4"/>
      <c r="BA18140" s="4"/>
      <c r="BB18140" s="4"/>
    </row>
    <row r="18141" spans="15:54" x14ac:dyDescent="0.4">
      <c r="O18141" s="4"/>
      <c r="P18141" s="4"/>
      <c r="V18141" s="4"/>
      <c r="W18141" s="4"/>
      <c r="AG18141" s="9"/>
      <c r="AT18141" s="4"/>
      <c r="AU18141" s="4"/>
      <c r="BA18141" s="4"/>
      <c r="BB18141" s="4"/>
    </row>
    <row r="18142" spans="15:54" x14ac:dyDescent="0.4">
      <c r="O18142" s="4"/>
      <c r="P18142" s="4"/>
      <c r="V18142" s="4"/>
      <c r="W18142" s="4"/>
      <c r="AG18142" s="9"/>
      <c r="AT18142" s="4"/>
      <c r="AU18142" s="4"/>
      <c r="BA18142" s="4"/>
      <c r="BB18142" s="4"/>
    </row>
    <row r="18143" spans="15:54" x14ac:dyDescent="0.4">
      <c r="O18143" s="4"/>
      <c r="P18143" s="4"/>
      <c r="V18143" s="4"/>
      <c r="W18143" s="4"/>
      <c r="AG18143" s="9"/>
      <c r="AT18143" s="4"/>
      <c r="AU18143" s="4"/>
      <c r="BA18143" s="4"/>
      <c r="BB18143" s="4"/>
    </row>
    <row r="18144" spans="15:54" x14ac:dyDescent="0.4">
      <c r="O18144" s="4"/>
      <c r="P18144" s="4"/>
      <c r="V18144" s="4"/>
      <c r="W18144" s="4"/>
      <c r="AG18144" s="9"/>
      <c r="AT18144" s="4"/>
      <c r="AU18144" s="4"/>
      <c r="BA18144" s="4"/>
      <c r="BB18144" s="4"/>
    </row>
    <row r="18145" spans="15:54" x14ac:dyDescent="0.4">
      <c r="O18145" s="4"/>
      <c r="P18145" s="4"/>
      <c r="V18145" s="4"/>
      <c r="W18145" s="4"/>
      <c r="AG18145" s="9"/>
      <c r="AT18145" s="4"/>
      <c r="AU18145" s="4"/>
      <c r="BA18145" s="4"/>
      <c r="BB18145" s="4"/>
    </row>
    <row r="18146" spans="15:54" x14ac:dyDescent="0.4">
      <c r="O18146" s="4"/>
      <c r="P18146" s="4"/>
      <c r="V18146" s="4"/>
      <c r="W18146" s="4"/>
      <c r="AG18146" s="9"/>
      <c r="AT18146" s="4"/>
      <c r="AU18146" s="4"/>
      <c r="BA18146" s="4"/>
      <c r="BB18146" s="4"/>
    </row>
    <row r="18147" spans="15:54" x14ac:dyDescent="0.4">
      <c r="O18147" s="4"/>
      <c r="P18147" s="4"/>
      <c r="V18147" s="4"/>
      <c r="W18147" s="4"/>
      <c r="AG18147" s="9"/>
      <c r="AT18147" s="4"/>
      <c r="AU18147" s="4"/>
      <c r="BA18147" s="4"/>
      <c r="BB18147" s="4"/>
    </row>
    <row r="18148" spans="15:54" x14ac:dyDescent="0.4">
      <c r="O18148" s="4"/>
      <c r="P18148" s="4"/>
      <c r="V18148" s="4"/>
      <c r="W18148" s="4"/>
      <c r="AG18148" s="9"/>
      <c r="AT18148" s="4"/>
      <c r="AU18148" s="4"/>
      <c r="BA18148" s="4"/>
      <c r="BB18148" s="4"/>
    </row>
    <row r="18149" spans="15:54" x14ac:dyDescent="0.4">
      <c r="O18149" s="4"/>
      <c r="P18149" s="4"/>
      <c r="V18149" s="4"/>
      <c r="W18149" s="4"/>
      <c r="AG18149" s="9"/>
      <c r="AT18149" s="4"/>
      <c r="AU18149" s="4"/>
      <c r="BA18149" s="4"/>
      <c r="BB18149" s="4"/>
    </row>
    <row r="18150" spans="15:54" x14ac:dyDescent="0.4">
      <c r="O18150" s="4"/>
      <c r="P18150" s="4"/>
      <c r="V18150" s="4"/>
      <c r="W18150" s="4"/>
      <c r="AG18150" s="9"/>
      <c r="AT18150" s="4"/>
      <c r="AU18150" s="4"/>
      <c r="BA18150" s="4"/>
      <c r="BB18150" s="4"/>
    </row>
    <row r="18151" spans="15:54" x14ac:dyDescent="0.4">
      <c r="O18151" s="4"/>
      <c r="P18151" s="4"/>
      <c r="V18151" s="4"/>
      <c r="W18151" s="4"/>
      <c r="AG18151" s="9"/>
      <c r="AT18151" s="4"/>
      <c r="AU18151" s="4"/>
      <c r="BA18151" s="4"/>
      <c r="BB18151" s="4"/>
    </row>
    <row r="18152" spans="15:54" x14ac:dyDescent="0.4">
      <c r="O18152" s="4"/>
      <c r="P18152" s="4"/>
      <c r="V18152" s="4"/>
      <c r="W18152" s="4"/>
      <c r="AG18152" s="9"/>
      <c r="AT18152" s="4"/>
      <c r="AU18152" s="4"/>
      <c r="BA18152" s="4"/>
      <c r="BB18152" s="4"/>
    </row>
    <row r="18153" spans="15:54" x14ac:dyDescent="0.4">
      <c r="O18153" s="4"/>
      <c r="P18153" s="4"/>
      <c r="V18153" s="4"/>
      <c r="W18153" s="4"/>
      <c r="AG18153" s="9"/>
      <c r="AT18153" s="4"/>
      <c r="AU18153" s="4"/>
      <c r="BA18153" s="4"/>
      <c r="BB18153" s="4"/>
    </row>
    <row r="18154" spans="15:54" x14ac:dyDescent="0.4">
      <c r="O18154" s="4"/>
      <c r="P18154" s="4"/>
      <c r="V18154" s="4"/>
      <c r="W18154" s="4"/>
      <c r="AG18154" s="9"/>
      <c r="AT18154" s="4"/>
      <c r="AU18154" s="4"/>
      <c r="BA18154" s="4"/>
      <c r="BB18154" s="4"/>
    </row>
    <row r="18155" spans="15:54" x14ac:dyDescent="0.4">
      <c r="O18155" s="4"/>
      <c r="P18155" s="4"/>
      <c r="V18155" s="4"/>
      <c r="W18155" s="4"/>
      <c r="AG18155" s="9"/>
      <c r="AT18155" s="4"/>
      <c r="AU18155" s="4"/>
      <c r="BA18155" s="4"/>
      <c r="BB18155" s="4"/>
    </row>
    <row r="18156" spans="15:54" x14ac:dyDescent="0.4">
      <c r="O18156" s="4"/>
      <c r="P18156" s="4"/>
      <c r="V18156" s="4"/>
      <c r="W18156" s="4"/>
      <c r="AG18156" s="9"/>
      <c r="AT18156" s="4"/>
      <c r="AU18156" s="4"/>
      <c r="BA18156" s="4"/>
      <c r="BB18156" s="4"/>
    </row>
    <row r="18157" spans="15:54" x14ac:dyDescent="0.4">
      <c r="O18157" s="4"/>
      <c r="P18157" s="4"/>
      <c r="V18157" s="4"/>
      <c r="W18157" s="4"/>
      <c r="AG18157" s="9"/>
      <c r="AT18157" s="4"/>
      <c r="AU18157" s="4"/>
      <c r="BA18157" s="4"/>
      <c r="BB18157" s="4"/>
    </row>
    <row r="18158" spans="15:54" x14ac:dyDescent="0.4">
      <c r="O18158" s="4"/>
      <c r="P18158" s="4"/>
      <c r="V18158" s="4"/>
      <c r="W18158" s="4"/>
      <c r="AG18158" s="9"/>
      <c r="AT18158" s="4"/>
      <c r="AU18158" s="4"/>
      <c r="BA18158" s="4"/>
      <c r="BB18158" s="4"/>
    </row>
    <row r="18159" spans="15:54" x14ac:dyDescent="0.4">
      <c r="O18159" s="4"/>
      <c r="P18159" s="4"/>
      <c r="V18159" s="4"/>
      <c r="W18159" s="4"/>
      <c r="AG18159" s="9"/>
      <c r="AT18159" s="4"/>
      <c r="AU18159" s="4"/>
      <c r="BA18159" s="4"/>
      <c r="BB18159" s="4"/>
    </row>
    <row r="18160" spans="15:54" x14ac:dyDescent="0.4">
      <c r="O18160" s="4"/>
      <c r="P18160" s="4"/>
      <c r="V18160" s="4"/>
      <c r="W18160" s="4"/>
      <c r="AG18160" s="9"/>
      <c r="AT18160" s="4"/>
      <c r="AU18160" s="4"/>
      <c r="BA18160" s="4"/>
      <c r="BB18160" s="4"/>
    </row>
    <row r="18161" spans="15:54" x14ac:dyDescent="0.4">
      <c r="O18161" s="4"/>
      <c r="P18161" s="4"/>
      <c r="V18161" s="4"/>
      <c r="W18161" s="4"/>
      <c r="AG18161" s="9"/>
      <c r="AT18161" s="4"/>
      <c r="AU18161" s="4"/>
      <c r="BA18161" s="4"/>
      <c r="BB18161" s="4"/>
    </row>
    <row r="18162" spans="15:54" x14ac:dyDescent="0.4">
      <c r="O18162" s="4"/>
      <c r="P18162" s="4"/>
      <c r="V18162" s="4"/>
      <c r="W18162" s="4"/>
      <c r="AG18162" s="9"/>
      <c r="AT18162" s="4"/>
      <c r="AU18162" s="4"/>
      <c r="BA18162" s="4"/>
      <c r="BB18162" s="4"/>
    </row>
    <row r="18163" spans="15:54" x14ac:dyDescent="0.4">
      <c r="O18163" s="4"/>
      <c r="P18163" s="4"/>
      <c r="V18163" s="4"/>
      <c r="W18163" s="4"/>
      <c r="AG18163" s="9"/>
      <c r="AT18163" s="4"/>
      <c r="AU18163" s="4"/>
      <c r="BA18163" s="4"/>
      <c r="BB18163" s="4"/>
    </row>
    <row r="18164" spans="15:54" x14ac:dyDescent="0.4">
      <c r="O18164" s="4"/>
      <c r="P18164" s="4"/>
      <c r="V18164" s="4"/>
      <c r="W18164" s="4"/>
      <c r="AG18164" s="9"/>
      <c r="AT18164" s="4"/>
      <c r="AU18164" s="4"/>
      <c r="BA18164" s="4"/>
      <c r="BB18164" s="4"/>
    </row>
    <row r="18165" spans="15:54" x14ac:dyDescent="0.4">
      <c r="O18165" s="4"/>
      <c r="P18165" s="4"/>
      <c r="V18165" s="4"/>
      <c r="W18165" s="4"/>
      <c r="AG18165" s="9"/>
      <c r="AT18165" s="4"/>
      <c r="AU18165" s="4"/>
      <c r="BA18165" s="4"/>
      <c r="BB18165" s="4"/>
    </row>
    <row r="18166" spans="15:54" x14ac:dyDescent="0.4">
      <c r="O18166" s="4"/>
      <c r="P18166" s="4"/>
      <c r="V18166" s="4"/>
      <c r="W18166" s="4"/>
      <c r="AG18166" s="9"/>
      <c r="AT18166" s="4"/>
      <c r="AU18166" s="4"/>
      <c r="BA18166" s="4"/>
      <c r="BB18166" s="4"/>
    </row>
    <row r="18167" spans="15:54" x14ac:dyDescent="0.4">
      <c r="O18167" s="4"/>
      <c r="P18167" s="4"/>
      <c r="V18167" s="4"/>
      <c r="W18167" s="4"/>
      <c r="AG18167" s="9"/>
      <c r="AT18167" s="4"/>
      <c r="AU18167" s="4"/>
      <c r="BA18167" s="4"/>
      <c r="BB18167" s="4"/>
    </row>
    <row r="18168" spans="15:54" x14ac:dyDescent="0.4">
      <c r="O18168" s="4"/>
      <c r="P18168" s="4"/>
      <c r="V18168" s="4"/>
      <c r="W18168" s="4"/>
      <c r="AG18168" s="9"/>
      <c r="AT18168" s="4"/>
      <c r="AU18168" s="4"/>
      <c r="BA18168" s="4"/>
      <c r="BB18168" s="4"/>
    </row>
    <row r="18169" spans="15:54" x14ac:dyDescent="0.4">
      <c r="O18169" s="4"/>
      <c r="P18169" s="4"/>
      <c r="V18169" s="4"/>
      <c r="W18169" s="4"/>
      <c r="AG18169" s="9"/>
      <c r="AT18169" s="4"/>
      <c r="AU18169" s="4"/>
      <c r="BA18169" s="4"/>
      <c r="BB18169" s="4"/>
    </row>
    <row r="18170" spans="15:54" x14ac:dyDescent="0.4">
      <c r="O18170" s="4"/>
      <c r="P18170" s="4"/>
      <c r="V18170" s="4"/>
      <c r="W18170" s="4"/>
      <c r="AT18170" s="4"/>
      <c r="AU18170" s="4"/>
      <c r="BA18170" s="4"/>
      <c r="BB18170" s="4"/>
    </row>
    <row r="18171" spans="15:54" x14ac:dyDescent="0.4">
      <c r="O18171" s="4"/>
      <c r="P18171" s="4"/>
      <c r="V18171" s="4"/>
      <c r="W18171" s="4"/>
      <c r="AG18171" s="9"/>
      <c r="AT18171" s="4"/>
      <c r="AU18171" s="4"/>
      <c r="BA18171" s="4"/>
      <c r="BB18171" s="4"/>
    </row>
    <row r="18172" spans="15:54" x14ac:dyDescent="0.4">
      <c r="O18172" s="4"/>
      <c r="P18172" s="4"/>
      <c r="V18172" s="4"/>
      <c r="W18172" s="4"/>
      <c r="AG18172" s="9"/>
      <c r="AT18172" s="4"/>
      <c r="AU18172" s="4"/>
      <c r="BA18172" s="4"/>
      <c r="BB18172" s="4"/>
    </row>
    <row r="18173" spans="15:54" x14ac:dyDescent="0.4">
      <c r="O18173" s="4"/>
      <c r="P18173" s="4"/>
      <c r="V18173" s="4"/>
      <c r="W18173" s="4"/>
      <c r="AG18173" s="9"/>
      <c r="AT18173" s="4"/>
      <c r="AU18173" s="4"/>
      <c r="BA18173" s="4"/>
      <c r="BB18173" s="4"/>
    </row>
    <row r="18174" spans="15:54" x14ac:dyDescent="0.4">
      <c r="O18174" s="4"/>
      <c r="P18174" s="4"/>
      <c r="V18174" s="4"/>
      <c r="W18174" s="4"/>
      <c r="AG18174" s="9"/>
      <c r="AT18174" s="4"/>
      <c r="AU18174" s="4"/>
      <c r="BA18174" s="4"/>
      <c r="BB18174" s="4"/>
    </row>
    <row r="18175" spans="15:54" x14ac:dyDescent="0.4">
      <c r="O18175" s="4"/>
      <c r="P18175" s="4"/>
      <c r="V18175" s="4"/>
      <c r="W18175" s="4"/>
      <c r="AG18175" s="9"/>
      <c r="AT18175" s="4"/>
      <c r="AU18175" s="4"/>
      <c r="BA18175" s="4"/>
      <c r="BB18175" s="4"/>
    </row>
    <row r="18176" spans="15:54" x14ac:dyDescent="0.4">
      <c r="O18176" s="4"/>
      <c r="P18176" s="4"/>
      <c r="V18176" s="4"/>
      <c r="W18176" s="4"/>
      <c r="AG18176" s="9"/>
      <c r="AT18176" s="4"/>
      <c r="AU18176" s="4"/>
      <c r="BA18176" s="4"/>
      <c r="BB18176" s="4"/>
    </row>
    <row r="18177" spans="15:54" x14ac:dyDescent="0.4">
      <c r="O18177" s="4"/>
      <c r="P18177" s="4"/>
      <c r="V18177" s="4"/>
      <c r="W18177" s="4"/>
      <c r="AG18177" s="9"/>
      <c r="AT18177" s="4"/>
      <c r="AU18177" s="4"/>
      <c r="BA18177" s="4"/>
      <c r="BB18177" s="4"/>
    </row>
    <row r="18178" spans="15:54" x14ac:dyDescent="0.4">
      <c r="O18178" s="4"/>
      <c r="P18178" s="4"/>
      <c r="V18178" s="4"/>
      <c r="W18178" s="4"/>
      <c r="AG18178" s="9"/>
      <c r="AT18178" s="4"/>
      <c r="AU18178" s="4"/>
      <c r="BA18178" s="4"/>
      <c r="BB18178" s="4"/>
    </row>
    <row r="18179" spans="15:54" x14ac:dyDescent="0.4">
      <c r="O18179" s="4"/>
      <c r="P18179" s="4"/>
      <c r="V18179" s="4"/>
      <c r="W18179" s="4"/>
      <c r="AG18179" s="9"/>
      <c r="AT18179" s="4"/>
      <c r="AU18179" s="4"/>
      <c r="BA18179" s="4"/>
      <c r="BB18179" s="4"/>
    </row>
    <row r="18180" spans="15:54" x14ac:dyDescent="0.4">
      <c r="O18180" s="4"/>
      <c r="P18180" s="4"/>
      <c r="V18180" s="4"/>
      <c r="W18180" s="4"/>
      <c r="AG18180" s="9"/>
      <c r="AT18180" s="4"/>
      <c r="AU18180" s="4"/>
      <c r="BA18180" s="4"/>
      <c r="BB18180" s="4"/>
    </row>
    <row r="18181" spans="15:54" x14ac:dyDescent="0.4">
      <c r="O18181" s="4"/>
      <c r="P18181" s="4"/>
      <c r="V18181" s="4"/>
      <c r="W18181" s="4"/>
      <c r="AG18181" s="9"/>
      <c r="AT18181" s="4"/>
      <c r="AU18181" s="4"/>
      <c r="BA18181" s="4"/>
      <c r="BB18181" s="4"/>
    </row>
    <row r="18182" spans="15:54" x14ac:dyDescent="0.4">
      <c r="O18182" s="4"/>
      <c r="P18182" s="4"/>
      <c r="V18182" s="4"/>
      <c r="W18182" s="4"/>
      <c r="AG18182" s="9"/>
      <c r="AT18182" s="4"/>
      <c r="AU18182" s="4"/>
      <c r="BA18182" s="4"/>
      <c r="BB18182" s="4"/>
    </row>
    <row r="18183" spans="15:54" x14ac:dyDescent="0.4">
      <c r="O18183" s="4"/>
      <c r="P18183" s="4"/>
      <c r="V18183" s="4"/>
      <c r="W18183" s="4"/>
      <c r="AG18183" s="9"/>
      <c r="AT18183" s="4"/>
      <c r="AU18183" s="4"/>
      <c r="BA18183" s="4"/>
      <c r="BB18183" s="4"/>
    </row>
    <row r="18184" spans="15:54" x14ac:dyDescent="0.4">
      <c r="O18184" s="4"/>
      <c r="P18184" s="4"/>
      <c r="V18184" s="4"/>
      <c r="W18184" s="4"/>
      <c r="AG18184" s="9"/>
      <c r="AT18184" s="4"/>
      <c r="AU18184" s="4"/>
      <c r="BA18184" s="4"/>
      <c r="BB18184" s="4"/>
    </row>
    <row r="18185" spans="15:54" x14ac:dyDescent="0.4">
      <c r="O18185" s="4"/>
      <c r="P18185" s="4"/>
      <c r="V18185" s="4"/>
      <c r="W18185" s="4"/>
      <c r="AG18185" s="9"/>
      <c r="AT18185" s="4"/>
      <c r="AU18185" s="4"/>
      <c r="BA18185" s="4"/>
      <c r="BB18185" s="4"/>
    </row>
    <row r="18186" spans="15:54" x14ac:dyDescent="0.4">
      <c r="O18186" s="4"/>
      <c r="P18186" s="4"/>
      <c r="V18186" s="4"/>
      <c r="W18186" s="4"/>
      <c r="AG18186" s="9"/>
      <c r="AT18186" s="4"/>
      <c r="AU18186" s="4"/>
      <c r="BA18186" s="4"/>
      <c r="BB18186" s="4"/>
    </row>
    <row r="18187" spans="15:54" x14ac:dyDescent="0.4">
      <c r="O18187" s="4"/>
      <c r="P18187" s="4"/>
      <c r="V18187" s="4"/>
      <c r="W18187" s="4"/>
      <c r="AG18187" s="9"/>
      <c r="AT18187" s="4"/>
      <c r="AU18187" s="4"/>
      <c r="BA18187" s="4"/>
      <c r="BB18187" s="4"/>
    </row>
    <row r="18188" spans="15:54" x14ac:dyDescent="0.4">
      <c r="O18188" s="4"/>
      <c r="P18188" s="4"/>
      <c r="V18188" s="4"/>
      <c r="W18188" s="4"/>
      <c r="AG18188" s="9"/>
      <c r="AT18188" s="4"/>
      <c r="AU18188" s="4"/>
      <c r="BA18188" s="4"/>
      <c r="BB18188" s="4"/>
    </row>
    <row r="18189" spans="15:54" x14ac:dyDescent="0.4">
      <c r="O18189" s="4"/>
      <c r="P18189" s="4"/>
      <c r="V18189" s="4"/>
      <c r="W18189" s="4"/>
      <c r="AG18189" s="9"/>
      <c r="AT18189" s="4"/>
      <c r="AU18189" s="4"/>
      <c r="BA18189" s="4"/>
      <c r="BB18189" s="4"/>
    </row>
    <row r="18190" spans="15:54" x14ac:dyDescent="0.4">
      <c r="O18190" s="4"/>
      <c r="P18190" s="4"/>
      <c r="V18190" s="4"/>
      <c r="W18190" s="4"/>
      <c r="AT18190" s="4"/>
      <c r="AU18190" s="4"/>
      <c r="BA18190" s="4"/>
      <c r="BB18190" s="4"/>
    </row>
    <row r="18191" spans="15:54" x14ac:dyDescent="0.4">
      <c r="O18191" s="4"/>
      <c r="P18191" s="4"/>
      <c r="V18191" s="4"/>
      <c r="W18191" s="4"/>
      <c r="AG18191" s="9"/>
      <c r="AT18191" s="4"/>
      <c r="AU18191" s="4"/>
      <c r="BA18191" s="4"/>
      <c r="BB18191" s="4"/>
    </row>
    <row r="18192" spans="15:54" x14ac:dyDescent="0.4">
      <c r="O18192" s="4"/>
      <c r="P18192" s="4"/>
      <c r="V18192" s="4"/>
      <c r="W18192" s="4"/>
      <c r="AG18192" s="9"/>
      <c r="AT18192" s="4"/>
      <c r="AU18192" s="4"/>
      <c r="BA18192" s="4"/>
      <c r="BB18192" s="4"/>
    </row>
    <row r="18193" spans="15:54" x14ac:dyDescent="0.4">
      <c r="O18193" s="4"/>
      <c r="P18193" s="4"/>
      <c r="V18193" s="4"/>
      <c r="W18193" s="4"/>
      <c r="AG18193" s="9"/>
      <c r="AT18193" s="4"/>
      <c r="AU18193" s="4"/>
      <c r="BA18193" s="4"/>
      <c r="BB18193" s="4"/>
    </row>
    <row r="18194" spans="15:54" x14ac:dyDescent="0.4">
      <c r="O18194" s="4"/>
      <c r="P18194" s="4"/>
      <c r="V18194" s="4"/>
      <c r="W18194" s="4"/>
      <c r="AG18194" s="9"/>
      <c r="AT18194" s="4"/>
      <c r="AU18194" s="4"/>
      <c r="BA18194" s="4"/>
      <c r="BB18194" s="4"/>
    </row>
    <row r="18195" spans="15:54" x14ac:dyDescent="0.4">
      <c r="O18195" s="4"/>
      <c r="P18195" s="4"/>
      <c r="V18195" s="4"/>
      <c r="W18195" s="4"/>
      <c r="AG18195" s="9"/>
      <c r="AT18195" s="4"/>
      <c r="AU18195" s="4"/>
      <c r="BA18195" s="4"/>
      <c r="BB18195" s="4"/>
    </row>
    <row r="18196" spans="15:54" x14ac:dyDescent="0.4">
      <c r="O18196" s="4"/>
      <c r="P18196" s="4"/>
      <c r="V18196" s="4"/>
      <c r="W18196" s="4"/>
      <c r="AG18196" s="9"/>
      <c r="AT18196" s="4"/>
      <c r="AU18196" s="4"/>
      <c r="BA18196" s="4"/>
      <c r="BB18196" s="4"/>
    </row>
    <row r="18197" spans="15:54" x14ac:dyDescent="0.4">
      <c r="O18197" s="4"/>
      <c r="P18197" s="4"/>
      <c r="V18197" s="4"/>
      <c r="W18197" s="4"/>
      <c r="AG18197" s="9"/>
      <c r="AT18197" s="4"/>
      <c r="AU18197" s="4"/>
      <c r="BA18197" s="4"/>
      <c r="BB18197" s="4"/>
    </row>
    <row r="18198" spans="15:54" x14ac:dyDescent="0.4">
      <c r="O18198" s="4"/>
      <c r="P18198" s="4"/>
      <c r="V18198" s="4"/>
      <c r="W18198" s="4"/>
      <c r="AG18198" s="9"/>
      <c r="AT18198" s="4"/>
      <c r="AU18198" s="4"/>
      <c r="BA18198" s="4"/>
      <c r="BB18198" s="4"/>
    </row>
    <row r="18199" spans="15:54" x14ac:dyDescent="0.4">
      <c r="O18199" s="4"/>
      <c r="P18199" s="4"/>
      <c r="V18199" s="4"/>
      <c r="W18199" s="4"/>
      <c r="AG18199" s="9"/>
      <c r="AT18199" s="4"/>
      <c r="AU18199" s="4"/>
      <c r="BA18199" s="4"/>
      <c r="BB18199" s="4"/>
    </row>
    <row r="18200" spans="15:54" x14ac:dyDescent="0.4">
      <c r="O18200" s="4"/>
      <c r="P18200" s="4"/>
      <c r="V18200" s="4"/>
      <c r="W18200" s="4"/>
      <c r="AG18200" s="9"/>
      <c r="AT18200" s="4"/>
      <c r="AU18200" s="4"/>
      <c r="BA18200" s="4"/>
      <c r="BB18200" s="4"/>
    </row>
    <row r="18201" spans="15:54" x14ac:dyDescent="0.4">
      <c r="O18201" s="4"/>
      <c r="P18201" s="4"/>
      <c r="V18201" s="4"/>
      <c r="W18201" s="4"/>
      <c r="AG18201" s="9"/>
      <c r="AT18201" s="4"/>
      <c r="AU18201" s="4"/>
      <c r="BA18201" s="4"/>
      <c r="BB18201" s="4"/>
    </row>
    <row r="18202" spans="15:54" x14ac:dyDescent="0.4">
      <c r="O18202" s="4"/>
      <c r="P18202" s="4"/>
      <c r="V18202" s="4"/>
      <c r="W18202" s="4"/>
      <c r="AG18202" s="9"/>
      <c r="AT18202" s="4"/>
      <c r="AU18202" s="4"/>
      <c r="BA18202" s="4"/>
      <c r="BB18202" s="4"/>
    </row>
    <row r="18203" spans="15:54" x14ac:dyDescent="0.4">
      <c r="O18203" s="4"/>
      <c r="P18203" s="4"/>
      <c r="V18203" s="4"/>
      <c r="W18203" s="4"/>
      <c r="AG18203" s="9"/>
      <c r="AT18203" s="4"/>
      <c r="AU18203" s="4"/>
      <c r="BA18203" s="4"/>
      <c r="BB18203" s="4"/>
    </row>
    <row r="18204" spans="15:54" x14ac:dyDescent="0.4">
      <c r="O18204" s="4"/>
      <c r="P18204" s="4"/>
      <c r="V18204" s="4"/>
      <c r="W18204" s="4"/>
      <c r="AG18204" s="9"/>
      <c r="AT18204" s="4"/>
      <c r="AU18204" s="4"/>
      <c r="BA18204" s="4"/>
      <c r="BB18204" s="4"/>
    </row>
    <row r="18205" spans="15:54" x14ac:dyDescent="0.4">
      <c r="O18205" s="4"/>
      <c r="P18205" s="4"/>
      <c r="V18205" s="4"/>
      <c r="W18205" s="4"/>
      <c r="AG18205" s="9"/>
      <c r="AT18205" s="4"/>
      <c r="AU18205" s="4"/>
      <c r="BA18205" s="4"/>
      <c r="BB18205" s="4"/>
    </row>
    <row r="18206" spans="15:54" x14ac:dyDescent="0.4">
      <c r="O18206" s="4"/>
      <c r="P18206" s="4"/>
      <c r="V18206" s="4"/>
      <c r="W18206" s="4"/>
      <c r="AG18206" s="9"/>
      <c r="AT18206" s="4"/>
      <c r="AU18206" s="4"/>
      <c r="BA18206" s="4"/>
      <c r="BB18206" s="4"/>
    </row>
    <row r="18207" spans="15:54" x14ac:dyDescent="0.4">
      <c r="O18207" s="4"/>
      <c r="P18207" s="4"/>
      <c r="V18207" s="4"/>
      <c r="W18207" s="4"/>
      <c r="AG18207" s="9"/>
      <c r="AT18207" s="4"/>
      <c r="AU18207" s="4"/>
      <c r="BA18207" s="4"/>
      <c r="BB18207" s="4"/>
    </row>
    <row r="18208" spans="15:54" x14ac:dyDescent="0.4">
      <c r="O18208" s="4"/>
      <c r="P18208" s="4"/>
      <c r="V18208" s="4"/>
      <c r="W18208" s="4"/>
      <c r="AG18208" s="9"/>
      <c r="AT18208" s="4"/>
      <c r="AU18208" s="4"/>
      <c r="BA18208" s="4"/>
      <c r="BB18208" s="4"/>
    </row>
    <row r="18209" spans="15:54" x14ac:dyDescent="0.4">
      <c r="O18209" s="4"/>
      <c r="P18209" s="4"/>
      <c r="V18209" s="4"/>
      <c r="W18209" s="4"/>
      <c r="AG18209" s="9"/>
      <c r="AT18209" s="4"/>
      <c r="AU18209" s="4"/>
      <c r="BA18209" s="4"/>
      <c r="BB18209" s="4"/>
    </row>
    <row r="18210" spans="15:54" x14ac:dyDescent="0.4">
      <c r="O18210" s="4"/>
      <c r="P18210" s="4"/>
      <c r="V18210" s="4"/>
      <c r="W18210" s="4"/>
      <c r="AG18210" s="9"/>
      <c r="AT18210" s="4"/>
      <c r="AU18210" s="4"/>
      <c r="BA18210" s="4"/>
      <c r="BB18210" s="4"/>
    </row>
    <row r="18211" spans="15:54" x14ac:dyDescent="0.4">
      <c r="O18211" s="4"/>
      <c r="P18211" s="4"/>
      <c r="V18211" s="4"/>
      <c r="W18211" s="4"/>
      <c r="AG18211" s="9"/>
      <c r="AT18211" s="4"/>
      <c r="AU18211" s="4"/>
      <c r="BA18211" s="4"/>
      <c r="BB18211" s="4"/>
    </row>
    <row r="18212" spans="15:54" x14ac:dyDescent="0.4">
      <c r="O18212" s="4"/>
      <c r="P18212" s="4"/>
      <c r="V18212" s="4"/>
      <c r="W18212" s="4"/>
      <c r="AG18212" s="9"/>
      <c r="AT18212" s="4"/>
      <c r="AU18212" s="4"/>
      <c r="BA18212" s="4"/>
      <c r="BB18212" s="4"/>
    </row>
    <row r="18213" spans="15:54" x14ac:dyDescent="0.4">
      <c r="O18213" s="4"/>
      <c r="P18213" s="4"/>
      <c r="V18213" s="4"/>
      <c r="W18213" s="4"/>
      <c r="AG18213" s="9"/>
      <c r="AT18213" s="4"/>
      <c r="AU18213" s="4"/>
      <c r="BA18213" s="4"/>
      <c r="BB18213" s="4"/>
    </row>
    <row r="18214" spans="15:54" x14ac:dyDescent="0.4">
      <c r="O18214" s="4"/>
      <c r="P18214" s="4"/>
      <c r="V18214" s="4"/>
      <c r="W18214" s="4"/>
      <c r="AG18214" s="9"/>
      <c r="AT18214" s="4"/>
      <c r="AU18214" s="4"/>
      <c r="BA18214" s="4"/>
      <c r="BB18214" s="4"/>
    </row>
    <row r="18215" spans="15:54" x14ac:dyDescent="0.4">
      <c r="O18215" s="4"/>
      <c r="P18215" s="4"/>
      <c r="V18215" s="4"/>
      <c r="W18215" s="4"/>
      <c r="AG18215" s="9"/>
      <c r="AT18215" s="4"/>
      <c r="AU18215" s="4"/>
      <c r="BA18215" s="4"/>
      <c r="BB18215" s="4"/>
    </row>
    <row r="18216" spans="15:54" x14ac:dyDescent="0.4">
      <c r="O18216" s="4"/>
      <c r="P18216" s="4"/>
      <c r="V18216" s="4"/>
      <c r="W18216" s="4"/>
      <c r="AG18216" s="9"/>
      <c r="AT18216" s="4"/>
      <c r="AU18216" s="4"/>
      <c r="BA18216" s="4"/>
      <c r="BB18216" s="4"/>
    </row>
    <row r="18217" spans="15:54" x14ac:dyDescent="0.4">
      <c r="O18217" s="4"/>
      <c r="P18217" s="4"/>
      <c r="V18217" s="4"/>
      <c r="W18217" s="4"/>
      <c r="AG18217" s="9"/>
      <c r="AT18217" s="4"/>
      <c r="AU18217" s="4"/>
      <c r="BA18217" s="4"/>
      <c r="BB18217" s="4"/>
    </row>
    <row r="18218" spans="15:54" x14ac:dyDescent="0.4">
      <c r="O18218" s="4"/>
      <c r="P18218" s="4"/>
      <c r="V18218" s="4"/>
      <c r="W18218" s="4"/>
      <c r="AG18218" s="9"/>
      <c r="AT18218" s="4"/>
      <c r="AU18218" s="4"/>
      <c r="BA18218" s="4"/>
      <c r="BB18218" s="4"/>
    </row>
    <row r="18219" spans="15:54" x14ac:dyDescent="0.4">
      <c r="O18219" s="4"/>
      <c r="P18219" s="4"/>
      <c r="V18219" s="4"/>
      <c r="W18219" s="4"/>
      <c r="AG18219" s="9"/>
      <c r="AT18219" s="4"/>
      <c r="AU18219" s="4"/>
      <c r="BA18219" s="4"/>
      <c r="BB18219" s="4"/>
    </row>
    <row r="18220" spans="15:54" x14ac:dyDescent="0.4">
      <c r="O18220" s="4"/>
      <c r="P18220" s="4"/>
      <c r="V18220" s="4"/>
      <c r="W18220" s="4"/>
      <c r="AG18220" s="9"/>
      <c r="AT18220" s="4"/>
      <c r="AU18220" s="4"/>
      <c r="BA18220" s="4"/>
      <c r="BB18220" s="4"/>
    </row>
    <row r="18221" spans="15:54" x14ac:dyDescent="0.4">
      <c r="O18221" s="4"/>
      <c r="P18221" s="4"/>
      <c r="V18221" s="4"/>
      <c r="W18221" s="4"/>
      <c r="AG18221" s="9"/>
      <c r="AT18221" s="4"/>
      <c r="AU18221" s="4"/>
      <c r="BA18221" s="4"/>
      <c r="BB18221" s="4"/>
    </row>
    <row r="18222" spans="15:54" x14ac:dyDescent="0.4">
      <c r="O18222" s="4"/>
      <c r="P18222" s="4"/>
      <c r="V18222" s="4"/>
      <c r="W18222" s="4"/>
      <c r="AG18222" s="9"/>
      <c r="AT18222" s="4"/>
      <c r="AU18222" s="4"/>
      <c r="BA18222" s="4"/>
      <c r="BB18222" s="4"/>
    </row>
    <row r="18223" spans="15:54" x14ac:dyDescent="0.4">
      <c r="O18223" s="4"/>
      <c r="P18223" s="4"/>
      <c r="V18223" s="4"/>
      <c r="W18223" s="4"/>
      <c r="AG18223" s="9"/>
      <c r="AT18223" s="4"/>
      <c r="AU18223" s="4"/>
      <c r="BA18223" s="4"/>
      <c r="BB18223" s="4"/>
    </row>
    <row r="18224" spans="15:54" x14ac:dyDescent="0.4">
      <c r="O18224" s="4"/>
      <c r="P18224" s="4"/>
      <c r="V18224" s="4"/>
      <c r="W18224" s="4"/>
      <c r="AG18224" s="9"/>
      <c r="AT18224" s="4"/>
      <c r="AU18224" s="4"/>
      <c r="BA18224" s="4"/>
      <c r="BB18224" s="4"/>
    </row>
    <row r="18225" spans="15:54" x14ac:dyDescent="0.4">
      <c r="O18225" s="4"/>
      <c r="P18225" s="4"/>
      <c r="V18225" s="4"/>
      <c r="W18225" s="4"/>
      <c r="AG18225" s="9"/>
      <c r="AT18225" s="4"/>
      <c r="AU18225" s="4"/>
      <c r="BA18225" s="4"/>
      <c r="BB18225" s="4"/>
    </row>
    <row r="18226" spans="15:54" x14ac:dyDescent="0.4">
      <c r="O18226" s="4"/>
      <c r="P18226" s="4"/>
      <c r="V18226" s="4"/>
      <c r="W18226" s="4"/>
      <c r="AG18226" s="9"/>
      <c r="AT18226" s="4"/>
      <c r="AU18226" s="4"/>
      <c r="BA18226" s="4"/>
      <c r="BB18226" s="4"/>
    </row>
    <row r="18227" spans="15:54" x14ac:dyDescent="0.4">
      <c r="O18227" s="4"/>
      <c r="P18227" s="4"/>
      <c r="V18227" s="4"/>
      <c r="W18227" s="4"/>
      <c r="AG18227" s="9"/>
      <c r="AT18227" s="4"/>
      <c r="AU18227" s="4"/>
      <c r="BA18227" s="4"/>
      <c r="BB18227" s="4"/>
    </row>
    <row r="18228" spans="15:54" x14ac:dyDescent="0.4">
      <c r="O18228" s="4"/>
      <c r="P18228" s="4"/>
      <c r="V18228" s="4"/>
      <c r="W18228" s="4"/>
      <c r="AG18228" s="9"/>
      <c r="AT18228" s="4"/>
      <c r="AU18228" s="4"/>
      <c r="BA18228" s="4"/>
      <c r="BB18228" s="4"/>
    </row>
    <row r="18229" spans="15:54" x14ac:dyDescent="0.4">
      <c r="O18229" s="4"/>
      <c r="P18229" s="4"/>
      <c r="V18229" s="4"/>
      <c r="W18229" s="4"/>
      <c r="AG18229" s="9"/>
      <c r="AT18229" s="4"/>
      <c r="AU18229" s="4"/>
      <c r="BA18229" s="4"/>
      <c r="BB18229" s="4"/>
    </row>
    <row r="18230" spans="15:54" x14ac:dyDescent="0.4">
      <c r="O18230" s="4"/>
      <c r="P18230" s="4"/>
      <c r="V18230" s="4"/>
      <c r="W18230" s="4"/>
      <c r="AG18230" s="9"/>
      <c r="AT18230" s="4"/>
      <c r="AU18230" s="4"/>
      <c r="BA18230" s="4"/>
      <c r="BB18230" s="4"/>
    </row>
    <row r="18231" spans="15:54" x14ac:dyDescent="0.4">
      <c r="O18231" s="4"/>
      <c r="P18231" s="4"/>
      <c r="V18231" s="4"/>
      <c r="W18231" s="4"/>
      <c r="AG18231" s="9"/>
      <c r="AT18231" s="4"/>
      <c r="AU18231" s="4"/>
      <c r="BA18231" s="4"/>
      <c r="BB18231" s="4"/>
    </row>
    <row r="18232" spans="15:54" x14ac:dyDescent="0.4">
      <c r="O18232" s="4"/>
      <c r="P18232" s="4"/>
      <c r="V18232" s="4"/>
      <c r="W18232" s="4"/>
      <c r="AG18232" s="9"/>
      <c r="AT18232" s="4"/>
      <c r="AU18232" s="4"/>
      <c r="BA18232" s="4"/>
      <c r="BB18232" s="4"/>
    </row>
    <row r="18233" spans="15:54" x14ac:dyDescent="0.4">
      <c r="O18233" s="4"/>
      <c r="P18233" s="4"/>
      <c r="V18233" s="4"/>
      <c r="W18233" s="4"/>
      <c r="AG18233" s="9"/>
      <c r="AT18233" s="4"/>
      <c r="AU18233" s="4"/>
      <c r="BA18233" s="4"/>
      <c r="BB18233" s="4"/>
    </row>
    <row r="18234" spans="15:54" x14ac:dyDescent="0.4">
      <c r="O18234" s="4"/>
      <c r="P18234" s="4"/>
      <c r="V18234" s="4"/>
      <c r="W18234" s="4"/>
      <c r="AG18234" s="9"/>
      <c r="AT18234" s="4"/>
      <c r="AU18234" s="4"/>
      <c r="BA18234" s="4"/>
      <c r="BB18234" s="4"/>
    </row>
    <row r="18235" spans="15:54" x14ac:dyDescent="0.4">
      <c r="O18235" s="4"/>
      <c r="P18235" s="4"/>
      <c r="V18235" s="4"/>
      <c r="W18235" s="4"/>
      <c r="AG18235" s="9"/>
      <c r="AT18235" s="4"/>
      <c r="AU18235" s="4"/>
      <c r="BA18235" s="4"/>
      <c r="BB18235" s="4"/>
    </row>
    <row r="18236" spans="15:54" x14ac:dyDescent="0.4">
      <c r="O18236" s="4"/>
      <c r="P18236" s="4"/>
      <c r="V18236" s="4"/>
      <c r="W18236" s="4"/>
      <c r="AG18236" s="9"/>
      <c r="AT18236" s="4"/>
      <c r="AU18236" s="4"/>
      <c r="BA18236" s="4"/>
      <c r="BB18236" s="4"/>
    </row>
    <row r="18237" spans="15:54" x14ac:dyDescent="0.4">
      <c r="O18237" s="4"/>
      <c r="P18237" s="4"/>
      <c r="V18237" s="4"/>
      <c r="W18237" s="4"/>
      <c r="AG18237" s="9"/>
      <c r="AT18237" s="4"/>
      <c r="AU18237" s="4"/>
      <c r="BA18237" s="4"/>
      <c r="BB18237" s="4"/>
    </row>
    <row r="18238" spans="15:54" x14ac:dyDescent="0.4">
      <c r="O18238" s="4"/>
      <c r="P18238" s="4"/>
      <c r="V18238" s="4"/>
      <c r="W18238" s="4"/>
      <c r="AG18238" s="9"/>
      <c r="AT18238" s="4"/>
      <c r="AU18238" s="4"/>
      <c r="BA18238" s="4"/>
      <c r="BB18238" s="4"/>
    </row>
    <row r="18239" spans="15:54" x14ac:dyDescent="0.4">
      <c r="O18239" s="4"/>
      <c r="P18239" s="4"/>
      <c r="V18239" s="4"/>
      <c r="W18239" s="4"/>
      <c r="AG18239" s="9"/>
      <c r="AT18239" s="4"/>
      <c r="AU18239" s="4"/>
      <c r="BA18239" s="4"/>
      <c r="BB18239" s="4"/>
    </row>
    <row r="18240" spans="15:54" x14ac:dyDescent="0.4">
      <c r="O18240" s="4"/>
      <c r="P18240" s="4"/>
      <c r="V18240" s="4"/>
      <c r="W18240" s="4"/>
      <c r="AG18240" s="9"/>
      <c r="AT18240" s="4"/>
      <c r="AU18240" s="4"/>
      <c r="BA18240" s="4"/>
      <c r="BB18240" s="4"/>
    </row>
    <row r="18241" spans="15:54" x14ac:dyDescent="0.4">
      <c r="O18241" s="4"/>
      <c r="P18241" s="4"/>
      <c r="V18241" s="4"/>
      <c r="W18241" s="4"/>
      <c r="AG18241" s="9"/>
      <c r="AT18241" s="4"/>
      <c r="AU18241" s="4"/>
      <c r="BA18241" s="4"/>
      <c r="BB18241" s="4"/>
    </row>
    <row r="18242" spans="15:54" x14ac:dyDescent="0.4">
      <c r="O18242" s="4"/>
      <c r="P18242" s="4"/>
      <c r="V18242" s="4"/>
      <c r="W18242" s="4"/>
      <c r="AG18242" s="9"/>
      <c r="AT18242" s="4"/>
      <c r="AU18242" s="4"/>
      <c r="BA18242" s="4"/>
      <c r="BB18242" s="4"/>
    </row>
    <row r="18243" spans="15:54" x14ac:dyDescent="0.4">
      <c r="O18243" s="4"/>
      <c r="P18243" s="4"/>
      <c r="V18243" s="4"/>
      <c r="W18243" s="4"/>
      <c r="AG18243" s="9"/>
      <c r="AT18243" s="4"/>
      <c r="AU18243" s="4"/>
      <c r="BA18243" s="4"/>
      <c r="BB18243" s="4"/>
    </row>
    <row r="18244" spans="15:54" x14ac:dyDescent="0.4">
      <c r="O18244" s="4"/>
      <c r="P18244" s="4"/>
      <c r="V18244" s="4"/>
      <c r="W18244" s="4"/>
      <c r="AG18244" s="9"/>
      <c r="AT18244" s="4"/>
      <c r="AU18244" s="4"/>
      <c r="BA18244" s="4"/>
      <c r="BB18244" s="4"/>
    </row>
    <row r="18245" spans="15:54" x14ac:dyDescent="0.4">
      <c r="O18245" s="4"/>
      <c r="P18245" s="4"/>
      <c r="V18245" s="4"/>
      <c r="W18245" s="4"/>
      <c r="AG18245" s="9"/>
      <c r="AT18245" s="4"/>
      <c r="AU18245" s="4"/>
      <c r="BA18245" s="4"/>
      <c r="BB18245" s="4"/>
    </row>
    <row r="18246" spans="15:54" x14ac:dyDescent="0.4">
      <c r="O18246" s="4"/>
      <c r="P18246" s="4"/>
      <c r="V18246" s="4"/>
      <c r="W18246" s="4"/>
      <c r="AG18246" s="9"/>
      <c r="AT18246" s="4"/>
      <c r="AU18246" s="4"/>
      <c r="BA18246" s="4"/>
      <c r="BB18246" s="4"/>
    </row>
    <row r="18247" spans="15:54" x14ac:dyDescent="0.4">
      <c r="O18247" s="4"/>
      <c r="P18247" s="4"/>
      <c r="V18247" s="4"/>
      <c r="W18247" s="4"/>
      <c r="AG18247" s="9"/>
      <c r="AT18247" s="4"/>
      <c r="AU18247" s="4"/>
      <c r="BA18247" s="4"/>
      <c r="BB18247" s="4"/>
    </row>
    <row r="18248" spans="15:54" x14ac:dyDescent="0.4">
      <c r="O18248" s="4"/>
      <c r="P18248" s="4"/>
      <c r="V18248" s="4"/>
      <c r="W18248" s="4"/>
      <c r="AG18248" s="9"/>
      <c r="AT18248" s="4"/>
      <c r="AU18248" s="4"/>
      <c r="BA18248" s="4"/>
      <c r="BB18248" s="4"/>
    </row>
    <row r="18249" spans="15:54" x14ac:dyDescent="0.4">
      <c r="O18249" s="4"/>
      <c r="P18249" s="4"/>
      <c r="V18249" s="4"/>
      <c r="W18249" s="4"/>
      <c r="AG18249" s="9"/>
      <c r="AT18249" s="4"/>
      <c r="AU18249" s="4"/>
      <c r="BA18249" s="4"/>
      <c r="BB18249" s="4"/>
    </row>
    <row r="18250" spans="15:54" x14ac:dyDescent="0.4">
      <c r="O18250" s="4"/>
      <c r="P18250" s="4"/>
      <c r="V18250" s="4"/>
      <c r="W18250" s="4"/>
      <c r="AG18250" s="9"/>
      <c r="AT18250" s="4"/>
      <c r="AU18250" s="4"/>
      <c r="BA18250" s="4"/>
      <c r="BB18250" s="4"/>
    </row>
    <row r="18251" spans="15:54" x14ac:dyDescent="0.4">
      <c r="O18251" s="4"/>
      <c r="P18251" s="4"/>
      <c r="V18251" s="4"/>
      <c r="W18251" s="4"/>
      <c r="AT18251" s="4"/>
      <c r="AU18251" s="4"/>
      <c r="BA18251" s="4"/>
      <c r="BB18251" s="4"/>
    </row>
    <row r="18252" spans="15:54" x14ac:dyDescent="0.4">
      <c r="O18252" s="4"/>
      <c r="P18252" s="4"/>
      <c r="V18252" s="4"/>
      <c r="W18252" s="4"/>
      <c r="AG18252" s="9"/>
      <c r="AT18252" s="4"/>
      <c r="AU18252" s="4"/>
      <c r="BA18252" s="4"/>
      <c r="BB18252" s="4"/>
    </row>
    <row r="18253" spans="15:54" x14ac:dyDescent="0.4">
      <c r="O18253" s="4"/>
      <c r="P18253" s="4"/>
      <c r="V18253" s="4"/>
      <c r="W18253" s="4"/>
      <c r="AG18253" s="9"/>
      <c r="AT18253" s="4"/>
      <c r="AU18253" s="4"/>
      <c r="BA18253" s="4"/>
      <c r="BB18253" s="4"/>
    </row>
    <row r="18254" spans="15:54" x14ac:dyDescent="0.4">
      <c r="O18254" s="4"/>
      <c r="P18254" s="4"/>
      <c r="V18254" s="4"/>
      <c r="W18254" s="4"/>
      <c r="AG18254" s="9"/>
      <c r="AT18254" s="4"/>
      <c r="AU18254" s="4"/>
      <c r="BA18254" s="4"/>
      <c r="BB18254" s="4"/>
    </row>
    <row r="18255" spans="15:54" x14ac:dyDescent="0.4">
      <c r="O18255" s="4"/>
      <c r="P18255" s="4"/>
      <c r="V18255" s="4"/>
      <c r="W18255" s="4"/>
      <c r="AG18255" s="9"/>
      <c r="AT18255" s="4"/>
      <c r="AU18255" s="4"/>
      <c r="BA18255" s="4"/>
      <c r="BB18255" s="4"/>
    </row>
    <row r="18256" spans="15:54" x14ac:dyDescent="0.4">
      <c r="O18256" s="4"/>
      <c r="P18256" s="4"/>
      <c r="V18256" s="4"/>
      <c r="W18256" s="4"/>
      <c r="AG18256" s="9"/>
      <c r="AT18256" s="4"/>
      <c r="AU18256" s="4"/>
      <c r="BA18256" s="4"/>
      <c r="BB18256" s="4"/>
    </row>
    <row r="18257" spans="15:54" x14ac:dyDescent="0.4">
      <c r="O18257" s="4"/>
      <c r="P18257" s="4"/>
      <c r="V18257" s="4"/>
      <c r="W18257" s="4"/>
      <c r="AG18257" s="9"/>
      <c r="AT18257" s="4"/>
      <c r="AU18257" s="4"/>
      <c r="BA18257" s="4"/>
      <c r="BB18257" s="4"/>
    </row>
    <row r="18258" spans="15:54" x14ac:dyDescent="0.4">
      <c r="O18258" s="4"/>
      <c r="P18258" s="4"/>
      <c r="V18258" s="4"/>
      <c r="W18258" s="4"/>
      <c r="AG18258" s="9"/>
      <c r="AT18258" s="4"/>
      <c r="AU18258" s="4"/>
      <c r="BA18258" s="4"/>
      <c r="BB18258" s="4"/>
    </row>
    <row r="18259" spans="15:54" x14ac:dyDescent="0.4">
      <c r="O18259" s="4"/>
      <c r="P18259" s="4"/>
      <c r="V18259" s="4"/>
      <c r="W18259" s="4"/>
      <c r="AG18259" s="9"/>
      <c r="AT18259" s="4"/>
      <c r="AU18259" s="4"/>
      <c r="BA18259" s="4"/>
      <c r="BB18259" s="4"/>
    </row>
    <row r="18260" spans="15:54" x14ac:dyDescent="0.4">
      <c r="O18260" s="4"/>
      <c r="P18260" s="4"/>
      <c r="V18260" s="4"/>
      <c r="W18260" s="4"/>
      <c r="AG18260" s="9"/>
      <c r="AT18260" s="4"/>
      <c r="AU18260" s="4"/>
      <c r="BA18260" s="4"/>
      <c r="BB18260" s="4"/>
    </row>
    <row r="18261" spans="15:54" x14ac:dyDescent="0.4">
      <c r="O18261" s="4"/>
      <c r="P18261" s="4"/>
      <c r="V18261" s="4"/>
      <c r="W18261" s="4"/>
      <c r="AG18261" s="9"/>
      <c r="AT18261" s="4"/>
      <c r="AU18261" s="4"/>
      <c r="BA18261" s="4"/>
      <c r="BB18261" s="4"/>
    </row>
    <row r="18262" spans="15:54" x14ac:dyDescent="0.4">
      <c r="O18262" s="4"/>
      <c r="P18262" s="4"/>
      <c r="V18262" s="4"/>
      <c r="W18262" s="4"/>
      <c r="AG18262" s="9"/>
      <c r="AT18262" s="4"/>
      <c r="AU18262" s="4"/>
      <c r="BA18262" s="4"/>
      <c r="BB18262" s="4"/>
    </row>
    <row r="18263" spans="15:54" x14ac:dyDescent="0.4">
      <c r="O18263" s="4"/>
      <c r="P18263" s="4"/>
      <c r="V18263" s="4"/>
      <c r="W18263" s="4"/>
      <c r="AG18263" s="9"/>
      <c r="AT18263" s="4"/>
      <c r="AU18263" s="4"/>
      <c r="BA18263" s="4"/>
      <c r="BB18263" s="4"/>
    </row>
    <row r="18264" spans="15:54" x14ac:dyDescent="0.4">
      <c r="O18264" s="4"/>
      <c r="P18264" s="4"/>
      <c r="V18264" s="4"/>
      <c r="W18264" s="4"/>
      <c r="AG18264" s="9"/>
      <c r="AT18264" s="4"/>
      <c r="AU18264" s="4"/>
      <c r="BA18264" s="4"/>
      <c r="BB18264" s="4"/>
    </row>
    <row r="18265" spans="15:54" x14ac:dyDescent="0.4">
      <c r="O18265" s="4"/>
      <c r="P18265" s="4"/>
      <c r="V18265" s="4"/>
      <c r="W18265" s="4"/>
      <c r="AG18265" s="9"/>
      <c r="AT18265" s="4"/>
      <c r="AU18265" s="4"/>
      <c r="BA18265" s="4"/>
      <c r="BB18265" s="4"/>
    </row>
    <row r="18266" spans="15:54" x14ac:dyDescent="0.4">
      <c r="O18266" s="4"/>
      <c r="P18266" s="4"/>
      <c r="V18266" s="4"/>
      <c r="W18266" s="4"/>
      <c r="AG18266" s="9"/>
      <c r="AT18266" s="4"/>
      <c r="AU18266" s="4"/>
      <c r="BA18266" s="4"/>
      <c r="BB18266" s="4"/>
    </row>
    <row r="18267" spans="15:54" x14ac:dyDescent="0.4">
      <c r="O18267" s="4"/>
      <c r="P18267" s="4"/>
      <c r="V18267" s="4"/>
      <c r="W18267" s="4"/>
      <c r="AG18267" s="9"/>
      <c r="AT18267" s="4"/>
      <c r="AU18267" s="4"/>
      <c r="BA18267" s="4"/>
      <c r="BB18267" s="4"/>
    </row>
    <row r="18268" spans="15:54" x14ac:dyDescent="0.4">
      <c r="O18268" s="4"/>
      <c r="P18268" s="4"/>
      <c r="V18268" s="4"/>
      <c r="W18268" s="4"/>
      <c r="AG18268" s="9"/>
      <c r="AT18268" s="4"/>
      <c r="AU18268" s="4"/>
      <c r="BA18268" s="4"/>
      <c r="BB18268" s="4"/>
    </row>
    <row r="18269" spans="15:54" x14ac:dyDescent="0.4">
      <c r="O18269" s="4"/>
      <c r="P18269" s="4"/>
      <c r="V18269" s="4"/>
      <c r="W18269" s="4"/>
      <c r="AG18269" s="9"/>
      <c r="AT18269" s="4"/>
      <c r="AU18269" s="4"/>
      <c r="BA18269" s="4"/>
      <c r="BB18269" s="4"/>
    </row>
    <row r="18270" spans="15:54" x14ac:dyDescent="0.4">
      <c r="O18270" s="4"/>
      <c r="P18270" s="4"/>
      <c r="V18270" s="4"/>
      <c r="W18270" s="4"/>
      <c r="AG18270" s="9"/>
      <c r="AT18270" s="4"/>
      <c r="AU18270" s="4"/>
      <c r="BA18270" s="4"/>
      <c r="BB18270" s="4"/>
    </row>
    <row r="18271" spans="15:54" x14ac:dyDescent="0.4">
      <c r="O18271" s="4"/>
      <c r="P18271" s="4"/>
      <c r="V18271" s="4"/>
      <c r="W18271" s="4"/>
      <c r="AT18271" s="4"/>
      <c r="AU18271" s="4"/>
      <c r="BA18271" s="4"/>
      <c r="BB18271" s="4"/>
    </row>
    <row r="18272" spans="15:54" x14ac:dyDescent="0.4">
      <c r="O18272" s="4"/>
      <c r="P18272" s="4"/>
      <c r="V18272" s="4"/>
      <c r="W18272" s="4"/>
      <c r="AG18272" s="9"/>
      <c r="AT18272" s="4"/>
      <c r="AU18272" s="4"/>
      <c r="BA18272" s="4"/>
      <c r="BB18272" s="4"/>
    </row>
    <row r="18273" spans="15:54" x14ac:dyDescent="0.4">
      <c r="O18273" s="4"/>
      <c r="P18273" s="4"/>
      <c r="V18273" s="4"/>
      <c r="W18273" s="4"/>
      <c r="AG18273" s="9"/>
      <c r="AT18273" s="4"/>
      <c r="AU18273" s="4"/>
      <c r="BA18273" s="4"/>
      <c r="BB18273" s="4"/>
    </row>
    <row r="18274" spans="15:54" x14ac:dyDescent="0.4">
      <c r="O18274" s="4"/>
      <c r="P18274" s="4"/>
      <c r="V18274" s="4"/>
      <c r="W18274" s="4"/>
      <c r="AG18274" s="9"/>
      <c r="AT18274" s="4"/>
      <c r="AU18274" s="4"/>
      <c r="BA18274" s="4"/>
      <c r="BB18274" s="4"/>
    </row>
    <row r="18275" spans="15:54" x14ac:dyDescent="0.4">
      <c r="O18275" s="4"/>
      <c r="P18275" s="4"/>
      <c r="V18275" s="4"/>
      <c r="W18275" s="4"/>
      <c r="AG18275" s="9"/>
      <c r="AT18275" s="4"/>
      <c r="AU18275" s="4"/>
      <c r="BA18275" s="4"/>
      <c r="BB18275" s="4"/>
    </row>
    <row r="18276" spans="15:54" x14ac:dyDescent="0.4">
      <c r="O18276" s="4"/>
      <c r="P18276" s="4"/>
      <c r="V18276" s="4"/>
      <c r="W18276" s="4"/>
      <c r="AG18276" s="9"/>
      <c r="AT18276" s="4"/>
      <c r="AU18276" s="4"/>
      <c r="BA18276" s="4"/>
      <c r="BB18276" s="4"/>
    </row>
    <row r="18277" spans="15:54" x14ac:dyDescent="0.4">
      <c r="O18277" s="4"/>
      <c r="P18277" s="4"/>
      <c r="V18277" s="4"/>
      <c r="W18277" s="4"/>
      <c r="AG18277" s="9"/>
      <c r="AT18277" s="4"/>
      <c r="AU18277" s="4"/>
      <c r="BA18277" s="4"/>
      <c r="BB18277" s="4"/>
    </row>
    <row r="18278" spans="15:54" x14ac:dyDescent="0.4">
      <c r="O18278" s="4"/>
      <c r="P18278" s="4"/>
      <c r="V18278" s="4"/>
      <c r="W18278" s="4"/>
      <c r="AG18278" s="9"/>
      <c r="AT18278" s="4"/>
      <c r="AU18278" s="4"/>
      <c r="BA18278" s="4"/>
      <c r="BB18278" s="4"/>
    </row>
    <row r="18279" spans="15:54" x14ac:dyDescent="0.4">
      <c r="O18279" s="4"/>
      <c r="P18279" s="4"/>
      <c r="V18279" s="4"/>
      <c r="W18279" s="4"/>
      <c r="AG18279" s="9"/>
      <c r="AT18279" s="4"/>
      <c r="AU18279" s="4"/>
      <c r="BA18279" s="4"/>
      <c r="BB18279" s="4"/>
    </row>
    <row r="18280" spans="15:54" x14ac:dyDescent="0.4">
      <c r="O18280" s="4"/>
      <c r="P18280" s="4"/>
      <c r="V18280" s="4"/>
      <c r="W18280" s="4"/>
      <c r="AG18280" s="9"/>
      <c r="AT18280" s="4"/>
      <c r="AU18280" s="4"/>
      <c r="BA18280" s="4"/>
      <c r="BB18280" s="4"/>
    </row>
    <row r="18281" spans="15:54" x14ac:dyDescent="0.4">
      <c r="O18281" s="4"/>
      <c r="P18281" s="4"/>
      <c r="V18281" s="4"/>
      <c r="W18281" s="4"/>
      <c r="AG18281" s="9"/>
      <c r="AT18281" s="4"/>
      <c r="AU18281" s="4"/>
      <c r="BA18281" s="4"/>
      <c r="BB18281" s="4"/>
    </row>
    <row r="18282" spans="15:54" x14ac:dyDescent="0.4">
      <c r="O18282" s="4"/>
      <c r="P18282" s="4"/>
      <c r="V18282" s="4"/>
      <c r="W18282" s="4"/>
      <c r="AG18282" s="9"/>
      <c r="AT18282" s="4"/>
      <c r="AU18282" s="4"/>
      <c r="BA18282" s="4"/>
      <c r="BB18282" s="4"/>
    </row>
    <row r="18283" spans="15:54" x14ac:dyDescent="0.4">
      <c r="O18283" s="4"/>
      <c r="P18283" s="4"/>
      <c r="V18283" s="4"/>
      <c r="W18283" s="4"/>
      <c r="AG18283" s="9"/>
      <c r="AT18283" s="4"/>
      <c r="AU18283" s="4"/>
      <c r="BA18283" s="4"/>
      <c r="BB18283" s="4"/>
    </row>
    <row r="18284" spans="15:54" x14ac:dyDescent="0.4">
      <c r="O18284" s="4"/>
      <c r="P18284" s="4"/>
      <c r="V18284" s="4"/>
      <c r="W18284" s="4"/>
      <c r="AG18284" s="9"/>
      <c r="AT18284" s="4"/>
      <c r="AU18284" s="4"/>
      <c r="BA18284" s="4"/>
      <c r="BB18284" s="4"/>
    </row>
    <row r="18285" spans="15:54" x14ac:dyDescent="0.4">
      <c r="O18285" s="4"/>
      <c r="P18285" s="4"/>
      <c r="V18285" s="4"/>
      <c r="W18285" s="4"/>
      <c r="AG18285" s="9"/>
      <c r="AT18285" s="4"/>
      <c r="AU18285" s="4"/>
      <c r="BA18285" s="4"/>
      <c r="BB18285" s="4"/>
    </row>
    <row r="18286" spans="15:54" x14ac:dyDescent="0.4">
      <c r="O18286" s="4"/>
      <c r="P18286" s="4"/>
      <c r="V18286" s="4"/>
      <c r="W18286" s="4"/>
      <c r="AG18286" s="9"/>
      <c r="AT18286" s="4"/>
      <c r="AU18286" s="4"/>
      <c r="BA18286" s="4"/>
      <c r="BB18286" s="4"/>
    </row>
    <row r="18287" spans="15:54" x14ac:dyDescent="0.4">
      <c r="O18287" s="4"/>
      <c r="P18287" s="4"/>
      <c r="V18287" s="4"/>
      <c r="W18287" s="4"/>
      <c r="AG18287" s="9"/>
      <c r="AT18287" s="4"/>
      <c r="AU18287" s="4"/>
      <c r="BA18287" s="4"/>
      <c r="BB18287" s="4"/>
    </row>
    <row r="18288" spans="15:54" x14ac:dyDescent="0.4">
      <c r="O18288" s="4"/>
      <c r="P18288" s="4"/>
      <c r="V18288" s="4"/>
      <c r="W18288" s="4"/>
      <c r="AG18288" s="9"/>
      <c r="AT18288" s="4"/>
      <c r="AU18288" s="4"/>
      <c r="BA18288" s="4"/>
      <c r="BB18288" s="4"/>
    </row>
    <row r="18289" spans="15:54" x14ac:dyDescent="0.4">
      <c r="O18289" s="4"/>
      <c r="P18289" s="4"/>
      <c r="V18289" s="4"/>
      <c r="W18289" s="4"/>
      <c r="AG18289" s="9"/>
      <c r="AT18289" s="4"/>
      <c r="AU18289" s="4"/>
      <c r="BA18289" s="4"/>
      <c r="BB18289" s="4"/>
    </row>
    <row r="18290" spans="15:54" x14ac:dyDescent="0.4">
      <c r="O18290" s="4"/>
      <c r="P18290" s="4"/>
      <c r="V18290" s="4"/>
      <c r="W18290" s="4"/>
      <c r="AG18290" s="9"/>
      <c r="AT18290" s="4"/>
      <c r="AU18290" s="4"/>
      <c r="BA18290" s="4"/>
      <c r="BB18290" s="4"/>
    </row>
    <row r="18291" spans="15:54" x14ac:dyDescent="0.4">
      <c r="O18291" s="4"/>
      <c r="P18291" s="4"/>
      <c r="V18291" s="4"/>
      <c r="W18291" s="4"/>
      <c r="AG18291" s="9"/>
      <c r="AT18291" s="4"/>
      <c r="AU18291" s="4"/>
      <c r="BA18291" s="4"/>
      <c r="BB18291" s="4"/>
    </row>
    <row r="18292" spans="15:54" x14ac:dyDescent="0.4">
      <c r="O18292" s="4"/>
      <c r="P18292" s="4"/>
      <c r="V18292" s="4"/>
      <c r="W18292" s="4"/>
      <c r="AG18292" s="9"/>
      <c r="AT18292" s="4"/>
      <c r="AU18292" s="4"/>
      <c r="BA18292" s="4"/>
      <c r="BB18292" s="4"/>
    </row>
    <row r="18293" spans="15:54" x14ac:dyDescent="0.4">
      <c r="O18293" s="4"/>
      <c r="P18293" s="4"/>
      <c r="V18293" s="4"/>
      <c r="W18293" s="4"/>
      <c r="AG18293" s="9"/>
      <c r="AT18293" s="4"/>
      <c r="AU18293" s="4"/>
      <c r="BA18293" s="4"/>
      <c r="BB18293" s="4"/>
    </row>
    <row r="18294" spans="15:54" x14ac:dyDescent="0.4">
      <c r="O18294" s="4"/>
      <c r="P18294" s="4"/>
      <c r="V18294" s="4"/>
      <c r="W18294" s="4"/>
      <c r="AG18294" s="9"/>
      <c r="AT18294" s="4"/>
      <c r="AU18294" s="4"/>
      <c r="BA18294" s="4"/>
      <c r="BB18294" s="4"/>
    </row>
    <row r="18295" spans="15:54" x14ac:dyDescent="0.4">
      <c r="O18295" s="4"/>
      <c r="P18295" s="4"/>
      <c r="V18295" s="4"/>
      <c r="W18295" s="4"/>
      <c r="AG18295" s="9"/>
      <c r="AT18295" s="4"/>
      <c r="AU18295" s="4"/>
      <c r="BA18295" s="4"/>
      <c r="BB18295" s="4"/>
    </row>
    <row r="18296" spans="15:54" x14ac:dyDescent="0.4">
      <c r="O18296" s="4"/>
      <c r="P18296" s="4"/>
      <c r="V18296" s="4"/>
      <c r="W18296" s="4"/>
      <c r="AG18296" s="9"/>
      <c r="AT18296" s="4"/>
      <c r="AU18296" s="4"/>
      <c r="BA18296" s="4"/>
      <c r="BB18296" s="4"/>
    </row>
    <row r="18297" spans="15:54" x14ac:dyDescent="0.4">
      <c r="O18297" s="4"/>
      <c r="P18297" s="4"/>
      <c r="V18297" s="4"/>
      <c r="W18297" s="4"/>
      <c r="AG18297" s="9"/>
      <c r="AT18297" s="4"/>
      <c r="AU18297" s="4"/>
      <c r="BA18297" s="4"/>
      <c r="BB18297" s="4"/>
    </row>
    <row r="18298" spans="15:54" x14ac:dyDescent="0.4">
      <c r="O18298" s="4"/>
      <c r="P18298" s="4"/>
      <c r="V18298" s="4"/>
      <c r="W18298" s="4"/>
      <c r="AG18298" s="9"/>
      <c r="AT18298" s="4"/>
      <c r="AU18298" s="4"/>
      <c r="BA18298" s="4"/>
      <c r="BB18298" s="4"/>
    </row>
    <row r="18299" spans="15:54" x14ac:dyDescent="0.4">
      <c r="O18299" s="4"/>
      <c r="P18299" s="4"/>
      <c r="V18299" s="4"/>
      <c r="W18299" s="4"/>
      <c r="AG18299" s="9"/>
      <c r="AT18299" s="4"/>
      <c r="AU18299" s="4"/>
      <c r="BA18299" s="4"/>
      <c r="BB18299" s="4"/>
    </row>
    <row r="18300" spans="15:54" x14ac:dyDescent="0.4">
      <c r="O18300" s="4"/>
      <c r="P18300" s="4"/>
      <c r="V18300" s="4"/>
      <c r="W18300" s="4"/>
      <c r="AG18300" s="9"/>
      <c r="AT18300" s="4"/>
      <c r="AU18300" s="4"/>
      <c r="BA18300" s="4"/>
      <c r="BB18300" s="4"/>
    </row>
    <row r="18301" spans="15:54" x14ac:dyDescent="0.4">
      <c r="O18301" s="4"/>
      <c r="P18301" s="4"/>
      <c r="V18301" s="4"/>
      <c r="W18301" s="4"/>
      <c r="AG18301" s="9"/>
      <c r="AT18301" s="4"/>
      <c r="AU18301" s="4"/>
      <c r="BA18301" s="4"/>
      <c r="BB18301" s="4"/>
    </row>
    <row r="18302" spans="15:54" x14ac:dyDescent="0.4">
      <c r="O18302" s="4"/>
      <c r="P18302" s="4"/>
      <c r="V18302" s="4"/>
      <c r="W18302" s="4"/>
      <c r="AG18302" s="9"/>
      <c r="AT18302" s="4"/>
      <c r="AU18302" s="4"/>
      <c r="BA18302" s="4"/>
      <c r="BB18302" s="4"/>
    </row>
    <row r="18303" spans="15:54" x14ac:dyDescent="0.4">
      <c r="O18303" s="4"/>
      <c r="P18303" s="4"/>
      <c r="V18303" s="4"/>
      <c r="W18303" s="4"/>
      <c r="AG18303" s="9"/>
      <c r="AT18303" s="4"/>
      <c r="AU18303" s="4"/>
      <c r="BA18303" s="4"/>
      <c r="BB18303" s="4"/>
    </row>
    <row r="18304" spans="15:54" x14ac:dyDescent="0.4">
      <c r="O18304" s="4"/>
      <c r="P18304" s="4"/>
      <c r="V18304" s="4"/>
      <c r="W18304" s="4"/>
      <c r="AG18304" s="9"/>
      <c r="AT18304" s="4"/>
      <c r="AU18304" s="4"/>
      <c r="BA18304" s="4"/>
      <c r="BB18304" s="4"/>
    </row>
    <row r="18305" spans="15:54" x14ac:dyDescent="0.4">
      <c r="O18305" s="4"/>
      <c r="P18305" s="4"/>
      <c r="V18305" s="4"/>
      <c r="W18305" s="4"/>
      <c r="AG18305" s="9"/>
      <c r="AT18305" s="4"/>
      <c r="AU18305" s="4"/>
      <c r="BA18305" s="4"/>
      <c r="BB18305" s="4"/>
    </row>
    <row r="18306" spans="15:54" x14ac:dyDescent="0.4">
      <c r="O18306" s="4"/>
      <c r="P18306" s="4"/>
      <c r="V18306" s="4"/>
      <c r="W18306" s="4"/>
      <c r="AG18306" s="9"/>
      <c r="AT18306" s="4"/>
      <c r="AU18306" s="4"/>
      <c r="BA18306" s="4"/>
      <c r="BB18306" s="4"/>
    </row>
    <row r="18307" spans="15:54" x14ac:dyDescent="0.4">
      <c r="O18307" s="4"/>
      <c r="P18307" s="4"/>
      <c r="V18307" s="4"/>
      <c r="W18307" s="4"/>
      <c r="AG18307" s="9"/>
      <c r="AT18307" s="4"/>
      <c r="AU18307" s="4"/>
      <c r="BA18307" s="4"/>
      <c r="BB18307" s="4"/>
    </row>
    <row r="18308" spans="15:54" x14ac:dyDescent="0.4">
      <c r="O18308" s="4"/>
      <c r="P18308" s="4"/>
      <c r="V18308" s="4"/>
      <c r="W18308" s="4"/>
      <c r="AG18308" s="9"/>
      <c r="AT18308" s="4"/>
      <c r="AU18308" s="4"/>
      <c r="BA18308" s="4"/>
      <c r="BB18308" s="4"/>
    </row>
    <row r="18309" spans="15:54" x14ac:dyDescent="0.4">
      <c r="O18309" s="4"/>
      <c r="P18309" s="4"/>
      <c r="V18309" s="4"/>
      <c r="W18309" s="4"/>
      <c r="AG18309" s="9"/>
      <c r="AT18309" s="4"/>
      <c r="AU18309" s="4"/>
      <c r="BA18309" s="4"/>
      <c r="BB18309" s="4"/>
    </row>
    <row r="18310" spans="15:54" x14ac:dyDescent="0.4">
      <c r="O18310" s="4"/>
      <c r="P18310" s="4"/>
      <c r="V18310" s="4"/>
      <c r="W18310" s="4"/>
      <c r="AG18310" s="9"/>
      <c r="AT18310" s="4"/>
      <c r="AU18310" s="4"/>
      <c r="BA18310" s="4"/>
      <c r="BB18310" s="4"/>
    </row>
    <row r="18311" spans="15:54" x14ac:dyDescent="0.4">
      <c r="O18311" s="4"/>
      <c r="P18311" s="4"/>
      <c r="V18311" s="4"/>
      <c r="W18311" s="4"/>
      <c r="AG18311" s="9"/>
      <c r="AT18311" s="4"/>
      <c r="AU18311" s="4"/>
      <c r="BA18311" s="4"/>
      <c r="BB18311" s="4"/>
    </row>
    <row r="18312" spans="15:54" x14ac:dyDescent="0.4">
      <c r="O18312" s="4"/>
      <c r="P18312" s="4"/>
      <c r="V18312" s="4"/>
      <c r="W18312" s="4"/>
      <c r="AG18312" s="9"/>
      <c r="AT18312" s="4"/>
      <c r="AU18312" s="4"/>
      <c r="BA18312" s="4"/>
      <c r="BB18312" s="4"/>
    </row>
    <row r="18313" spans="15:54" x14ac:dyDescent="0.4">
      <c r="O18313" s="4"/>
      <c r="P18313" s="4"/>
      <c r="V18313" s="4"/>
      <c r="W18313" s="4"/>
      <c r="AG18313" s="9"/>
      <c r="AT18313" s="4"/>
      <c r="AU18313" s="4"/>
      <c r="BA18313" s="4"/>
      <c r="BB18313" s="4"/>
    </row>
    <row r="18314" spans="15:54" x14ac:dyDescent="0.4">
      <c r="O18314" s="4"/>
      <c r="P18314" s="4"/>
      <c r="V18314" s="4"/>
      <c r="W18314" s="4"/>
      <c r="AG18314" s="9"/>
      <c r="AT18314" s="4"/>
      <c r="AU18314" s="4"/>
      <c r="BA18314" s="4"/>
      <c r="BB18314" s="4"/>
    </row>
    <row r="18315" spans="15:54" x14ac:dyDescent="0.4">
      <c r="O18315" s="4"/>
      <c r="P18315" s="4"/>
      <c r="V18315" s="4"/>
      <c r="W18315" s="4"/>
      <c r="AG18315" s="9"/>
      <c r="AT18315" s="4"/>
      <c r="AU18315" s="4"/>
      <c r="BA18315" s="4"/>
      <c r="BB18315" s="4"/>
    </row>
    <row r="18316" spans="15:54" x14ac:dyDescent="0.4">
      <c r="O18316" s="4"/>
      <c r="P18316" s="4"/>
      <c r="V18316" s="4"/>
      <c r="W18316" s="4"/>
      <c r="AG18316" s="9"/>
      <c r="AT18316" s="4"/>
      <c r="AU18316" s="4"/>
      <c r="BA18316" s="4"/>
      <c r="BB18316" s="4"/>
    </row>
    <row r="18317" spans="15:54" x14ac:dyDescent="0.4">
      <c r="O18317" s="4"/>
      <c r="P18317" s="4"/>
      <c r="V18317" s="4"/>
      <c r="W18317" s="4"/>
      <c r="AG18317" s="9"/>
      <c r="AT18317" s="4"/>
      <c r="AU18317" s="4"/>
      <c r="BA18317" s="4"/>
      <c r="BB18317" s="4"/>
    </row>
    <row r="18318" spans="15:54" x14ac:dyDescent="0.4">
      <c r="O18318" s="4"/>
      <c r="P18318" s="4"/>
      <c r="V18318" s="4"/>
      <c r="W18318" s="4"/>
      <c r="AG18318" s="9"/>
      <c r="AT18318" s="4"/>
      <c r="AU18318" s="4"/>
      <c r="BA18318" s="4"/>
      <c r="BB18318" s="4"/>
    </row>
    <row r="18319" spans="15:54" x14ac:dyDescent="0.4">
      <c r="O18319" s="4"/>
      <c r="P18319" s="4"/>
      <c r="V18319" s="4"/>
      <c r="W18319" s="4"/>
      <c r="AG18319" s="9"/>
      <c r="AT18319" s="4"/>
      <c r="AU18319" s="4"/>
      <c r="BA18319" s="4"/>
      <c r="BB18319" s="4"/>
    </row>
    <row r="18320" spans="15:54" x14ac:dyDescent="0.4">
      <c r="O18320" s="4"/>
      <c r="P18320" s="4"/>
      <c r="V18320" s="4"/>
      <c r="W18320" s="4"/>
      <c r="AG18320" s="9"/>
      <c r="AT18320" s="4"/>
      <c r="AU18320" s="4"/>
      <c r="BA18320" s="4"/>
      <c r="BB18320" s="4"/>
    </row>
    <row r="18321" spans="15:54" x14ac:dyDescent="0.4">
      <c r="O18321" s="4"/>
      <c r="P18321" s="4"/>
      <c r="V18321" s="4"/>
      <c r="W18321" s="4"/>
      <c r="AG18321" s="9"/>
      <c r="AT18321" s="4"/>
      <c r="AU18321" s="4"/>
      <c r="BA18321" s="4"/>
      <c r="BB18321" s="4"/>
    </row>
    <row r="18322" spans="15:54" x14ac:dyDescent="0.4">
      <c r="O18322" s="4"/>
      <c r="P18322" s="4"/>
      <c r="V18322" s="4"/>
      <c r="W18322" s="4"/>
      <c r="AG18322" s="9"/>
      <c r="AT18322" s="4"/>
      <c r="AU18322" s="4"/>
      <c r="BA18322" s="4"/>
      <c r="BB18322" s="4"/>
    </row>
    <row r="18323" spans="15:54" x14ac:dyDescent="0.4">
      <c r="O18323" s="4"/>
      <c r="P18323" s="4"/>
      <c r="V18323" s="4"/>
      <c r="W18323" s="4"/>
      <c r="AG18323" s="9"/>
      <c r="AT18323" s="4"/>
      <c r="AU18323" s="4"/>
      <c r="BA18323" s="4"/>
      <c r="BB18323" s="4"/>
    </row>
    <row r="18324" spans="15:54" x14ac:dyDescent="0.4">
      <c r="O18324" s="4"/>
      <c r="P18324" s="4"/>
      <c r="V18324" s="4"/>
      <c r="W18324" s="4"/>
      <c r="AG18324" s="9"/>
      <c r="AT18324" s="4"/>
      <c r="AU18324" s="4"/>
      <c r="BA18324" s="4"/>
      <c r="BB18324" s="4"/>
    </row>
    <row r="18325" spans="15:54" x14ac:dyDescent="0.4">
      <c r="O18325" s="4"/>
      <c r="P18325" s="4"/>
      <c r="V18325" s="4"/>
      <c r="W18325" s="4"/>
      <c r="AG18325" s="9"/>
      <c r="AT18325" s="4"/>
      <c r="AU18325" s="4"/>
      <c r="BA18325" s="4"/>
      <c r="BB18325" s="4"/>
    </row>
    <row r="18326" spans="15:54" x14ac:dyDescent="0.4">
      <c r="O18326" s="4"/>
      <c r="P18326" s="4"/>
      <c r="V18326" s="4"/>
      <c r="W18326" s="4"/>
      <c r="AG18326" s="9"/>
      <c r="AT18326" s="4"/>
      <c r="AU18326" s="4"/>
      <c r="BA18326" s="4"/>
      <c r="BB18326" s="4"/>
    </row>
    <row r="18327" spans="15:54" x14ac:dyDescent="0.4">
      <c r="O18327" s="4"/>
      <c r="P18327" s="4"/>
      <c r="V18327" s="4"/>
      <c r="W18327" s="4"/>
      <c r="AG18327" s="9"/>
      <c r="AT18327" s="4"/>
      <c r="AU18327" s="4"/>
      <c r="BA18327" s="4"/>
      <c r="BB18327" s="4"/>
    </row>
    <row r="18328" spans="15:54" x14ac:dyDescent="0.4">
      <c r="O18328" s="4"/>
      <c r="P18328" s="4"/>
      <c r="V18328" s="4"/>
      <c r="W18328" s="4"/>
      <c r="AG18328" s="9"/>
      <c r="AT18328" s="4"/>
      <c r="AU18328" s="4"/>
      <c r="BA18328" s="4"/>
      <c r="BB18328" s="4"/>
    </row>
    <row r="18329" spans="15:54" x14ac:dyDescent="0.4">
      <c r="O18329" s="4"/>
      <c r="P18329" s="4"/>
      <c r="V18329" s="4"/>
      <c r="W18329" s="4"/>
      <c r="AG18329" s="9"/>
      <c r="AT18329" s="4"/>
      <c r="AU18329" s="4"/>
      <c r="BA18329" s="4"/>
      <c r="BB18329" s="4"/>
    </row>
    <row r="18330" spans="15:54" x14ac:dyDescent="0.4">
      <c r="O18330" s="4"/>
      <c r="P18330" s="4"/>
      <c r="V18330" s="4"/>
      <c r="W18330" s="4"/>
      <c r="AG18330" s="9"/>
      <c r="AT18330" s="4"/>
      <c r="AU18330" s="4"/>
      <c r="BA18330" s="4"/>
      <c r="BB18330" s="4"/>
    </row>
    <row r="18331" spans="15:54" x14ac:dyDescent="0.4">
      <c r="O18331" s="4"/>
      <c r="P18331" s="4"/>
      <c r="V18331" s="4"/>
      <c r="W18331" s="4"/>
      <c r="AG18331" s="9"/>
      <c r="AT18331" s="4"/>
      <c r="AU18331" s="4"/>
      <c r="BA18331" s="4"/>
      <c r="BB18331" s="4"/>
    </row>
    <row r="18332" spans="15:54" x14ac:dyDescent="0.4">
      <c r="O18332" s="4"/>
      <c r="P18332" s="4"/>
      <c r="V18332" s="4"/>
      <c r="W18332" s="4"/>
      <c r="AT18332" s="4"/>
      <c r="AU18332" s="4"/>
      <c r="BA18332" s="4"/>
      <c r="BB18332" s="4"/>
    </row>
    <row r="18333" spans="15:54" x14ac:dyDescent="0.4">
      <c r="O18333" s="4"/>
      <c r="P18333" s="4"/>
      <c r="V18333" s="4"/>
      <c r="W18333" s="4"/>
      <c r="AG18333" s="9"/>
      <c r="AT18333" s="4"/>
      <c r="AU18333" s="4"/>
      <c r="BA18333" s="4"/>
      <c r="BB18333" s="4"/>
    </row>
    <row r="18334" spans="15:54" x14ac:dyDescent="0.4">
      <c r="O18334" s="4"/>
      <c r="P18334" s="4"/>
      <c r="V18334" s="4"/>
      <c r="W18334" s="4"/>
      <c r="AG18334" s="9"/>
      <c r="AT18334" s="4"/>
      <c r="AU18334" s="4"/>
      <c r="BA18334" s="4"/>
      <c r="BB18334" s="4"/>
    </row>
    <row r="18335" spans="15:54" x14ac:dyDescent="0.4">
      <c r="O18335" s="4"/>
      <c r="P18335" s="4"/>
      <c r="V18335" s="4"/>
      <c r="W18335" s="4"/>
      <c r="AG18335" s="9"/>
      <c r="AT18335" s="4"/>
      <c r="AU18335" s="4"/>
      <c r="BA18335" s="4"/>
      <c r="BB18335" s="4"/>
    </row>
    <row r="18336" spans="15:54" x14ac:dyDescent="0.4">
      <c r="O18336" s="4"/>
      <c r="P18336" s="4"/>
      <c r="V18336" s="4"/>
      <c r="W18336" s="4"/>
      <c r="AG18336" s="9"/>
      <c r="AT18336" s="4"/>
      <c r="AU18336" s="4"/>
      <c r="BA18336" s="4"/>
      <c r="BB18336" s="4"/>
    </row>
    <row r="18337" spans="15:54" x14ac:dyDescent="0.4">
      <c r="O18337" s="4"/>
      <c r="P18337" s="4"/>
      <c r="V18337" s="4"/>
      <c r="W18337" s="4"/>
      <c r="AG18337" s="9"/>
      <c r="AT18337" s="4"/>
      <c r="AU18337" s="4"/>
      <c r="BA18337" s="4"/>
      <c r="BB18337" s="4"/>
    </row>
    <row r="18338" spans="15:54" x14ac:dyDescent="0.4">
      <c r="O18338" s="4"/>
      <c r="P18338" s="4"/>
      <c r="V18338" s="4"/>
      <c r="W18338" s="4"/>
      <c r="AG18338" s="9"/>
      <c r="AT18338" s="4"/>
      <c r="AU18338" s="4"/>
      <c r="BA18338" s="4"/>
      <c r="BB18338" s="4"/>
    </row>
    <row r="18339" spans="15:54" x14ac:dyDescent="0.4">
      <c r="O18339" s="4"/>
      <c r="P18339" s="4"/>
      <c r="V18339" s="4"/>
      <c r="W18339" s="4"/>
      <c r="AG18339" s="9"/>
      <c r="AT18339" s="4"/>
      <c r="AU18339" s="4"/>
      <c r="BA18339" s="4"/>
      <c r="BB18339" s="4"/>
    </row>
    <row r="18340" spans="15:54" x14ac:dyDescent="0.4">
      <c r="O18340" s="4"/>
      <c r="P18340" s="4"/>
      <c r="V18340" s="4"/>
      <c r="W18340" s="4"/>
      <c r="AG18340" s="9"/>
      <c r="AT18340" s="4"/>
      <c r="AU18340" s="4"/>
      <c r="BA18340" s="4"/>
      <c r="BB18340" s="4"/>
    </row>
    <row r="18341" spans="15:54" x14ac:dyDescent="0.4">
      <c r="O18341" s="4"/>
      <c r="P18341" s="4"/>
      <c r="V18341" s="4"/>
      <c r="W18341" s="4"/>
      <c r="AG18341" s="9"/>
      <c r="AT18341" s="4"/>
      <c r="AU18341" s="4"/>
      <c r="BA18341" s="4"/>
      <c r="BB18341" s="4"/>
    </row>
    <row r="18342" spans="15:54" x14ac:dyDescent="0.4">
      <c r="O18342" s="4"/>
      <c r="P18342" s="4"/>
      <c r="V18342" s="4"/>
      <c r="W18342" s="4"/>
      <c r="AG18342" s="9"/>
      <c r="AT18342" s="4"/>
      <c r="AU18342" s="4"/>
      <c r="BA18342" s="4"/>
      <c r="BB18342" s="4"/>
    </row>
    <row r="18343" spans="15:54" x14ac:dyDescent="0.4">
      <c r="O18343" s="4"/>
      <c r="P18343" s="4"/>
      <c r="V18343" s="4"/>
      <c r="W18343" s="4"/>
      <c r="AG18343" s="9"/>
      <c r="AT18343" s="4"/>
      <c r="AU18343" s="4"/>
      <c r="BA18343" s="4"/>
      <c r="BB18343" s="4"/>
    </row>
    <row r="18344" spans="15:54" x14ac:dyDescent="0.4">
      <c r="O18344" s="4"/>
      <c r="P18344" s="4"/>
      <c r="V18344" s="4"/>
      <c r="W18344" s="4"/>
      <c r="AG18344" s="9"/>
      <c r="AT18344" s="4"/>
      <c r="AU18344" s="4"/>
      <c r="BA18344" s="4"/>
      <c r="BB18344" s="4"/>
    </row>
    <row r="18345" spans="15:54" x14ac:dyDescent="0.4">
      <c r="O18345" s="4"/>
      <c r="P18345" s="4"/>
      <c r="V18345" s="4"/>
      <c r="W18345" s="4"/>
      <c r="AG18345" s="9"/>
      <c r="AT18345" s="4"/>
      <c r="AU18345" s="4"/>
      <c r="BA18345" s="4"/>
      <c r="BB18345" s="4"/>
    </row>
    <row r="18346" spans="15:54" x14ac:dyDescent="0.4">
      <c r="O18346" s="4"/>
      <c r="P18346" s="4"/>
      <c r="V18346" s="4"/>
      <c r="W18346" s="4"/>
      <c r="AG18346" s="9"/>
      <c r="AT18346" s="4"/>
      <c r="AU18346" s="4"/>
      <c r="BA18346" s="4"/>
      <c r="BB18346" s="4"/>
    </row>
    <row r="18347" spans="15:54" x14ac:dyDescent="0.4">
      <c r="O18347" s="4"/>
      <c r="P18347" s="4"/>
      <c r="V18347" s="4"/>
      <c r="W18347" s="4"/>
      <c r="AG18347" s="9"/>
      <c r="AT18347" s="4"/>
      <c r="AU18347" s="4"/>
      <c r="BA18347" s="4"/>
      <c r="BB18347" s="4"/>
    </row>
    <row r="18348" spans="15:54" x14ac:dyDescent="0.4">
      <c r="O18348" s="4"/>
      <c r="P18348" s="4"/>
      <c r="V18348" s="4"/>
      <c r="W18348" s="4"/>
      <c r="AG18348" s="9"/>
      <c r="AT18348" s="4"/>
      <c r="AU18348" s="4"/>
      <c r="BA18348" s="4"/>
      <c r="BB18348" s="4"/>
    </row>
    <row r="18349" spans="15:54" x14ac:dyDescent="0.4">
      <c r="O18349" s="4"/>
      <c r="P18349" s="4"/>
      <c r="V18349" s="4"/>
      <c r="W18349" s="4"/>
      <c r="AG18349" s="9"/>
      <c r="AT18349" s="4"/>
      <c r="AU18349" s="4"/>
      <c r="BA18349" s="4"/>
      <c r="BB18349" s="4"/>
    </row>
    <row r="18350" spans="15:54" x14ac:dyDescent="0.4">
      <c r="O18350" s="4"/>
      <c r="P18350" s="4"/>
      <c r="V18350" s="4"/>
      <c r="W18350" s="4"/>
      <c r="AG18350" s="9"/>
      <c r="AT18350" s="4"/>
      <c r="AU18350" s="4"/>
      <c r="BA18350" s="4"/>
      <c r="BB18350" s="4"/>
    </row>
    <row r="18351" spans="15:54" x14ac:dyDescent="0.4">
      <c r="O18351" s="4"/>
      <c r="P18351" s="4"/>
      <c r="V18351" s="4"/>
      <c r="W18351" s="4"/>
      <c r="AG18351" s="9"/>
      <c r="AT18351" s="4"/>
      <c r="AU18351" s="4"/>
      <c r="BA18351" s="4"/>
      <c r="BB18351" s="4"/>
    </row>
    <row r="18352" spans="15:54" x14ac:dyDescent="0.4">
      <c r="O18352" s="4"/>
      <c r="P18352" s="4"/>
      <c r="V18352" s="4"/>
      <c r="W18352" s="4"/>
      <c r="AT18352" s="4"/>
      <c r="AU18352" s="4"/>
      <c r="BA18352" s="4"/>
      <c r="BB18352" s="4"/>
    </row>
    <row r="18353" spans="15:54" x14ac:dyDescent="0.4">
      <c r="O18353" s="4"/>
      <c r="P18353" s="4"/>
      <c r="V18353" s="4"/>
      <c r="W18353" s="4"/>
      <c r="AG18353" s="9"/>
      <c r="AT18353" s="4"/>
      <c r="AU18353" s="4"/>
      <c r="BA18353" s="4"/>
      <c r="BB18353" s="4"/>
    </row>
    <row r="18354" spans="15:54" x14ac:dyDescent="0.4">
      <c r="O18354" s="4"/>
      <c r="P18354" s="4"/>
      <c r="V18354" s="4"/>
      <c r="W18354" s="4"/>
      <c r="AG18354" s="9"/>
      <c r="AT18354" s="4"/>
      <c r="AU18354" s="4"/>
      <c r="BA18354" s="4"/>
      <c r="BB18354" s="4"/>
    </row>
    <row r="18355" spans="15:54" x14ac:dyDescent="0.4">
      <c r="O18355" s="4"/>
      <c r="P18355" s="4"/>
      <c r="V18355" s="4"/>
      <c r="W18355" s="4"/>
      <c r="AG18355" s="9"/>
      <c r="AT18355" s="4"/>
      <c r="AU18355" s="4"/>
      <c r="BA18355" s="4"/>
      <c r="BB18355" s="4"/>
    </row>
    <row r="18356" spans="15:54" x14ac:dyDescent="0.4">
      <c r="O18356" s="4"/>
      <c r="P18356" s="4"/>
      <c r="V18356" s="4"/>
      <c r="W18356" s="4"/>
      <c r="AG18356" s="9"/>
      <c r="AT18356" s="4"/>
      <c r="AU18356" s="4"/>
      <c r="BA18356" s="4"/>
      <c r="BB18356" s="4"/>
    </row>
    <row r="18357" spans="15:54" x14ac:dyDescent="0.4">
      <c r="O18357" s="4"/>
      <c r="P18357" s="4"/>
      <c r="V18357" s="4"/>
      <c r="W18357" s="4"/>
      <c r="AG18357" s="9"/>
      <c r="AT18357" s="4"/>
      <c r="AU18357" s="4"/>
      <c r="BA18357" s="4"/>
      <c r="BB18357" s="4"/>
    </row>
    <row r="18358" spans="15:54" x14ac:dyDescent="0.4">
      <c r="O18358" s="4"/>
      <c r="P18358" s="4"/>
      <c r="V18358" s="4"/>
      <c r="W18358" s="4"/>
      <c r="AG18358" s="9"/>
      <c r="AT18358" s="4"/>
      <c r="AU18358" s="4"/>
      <c r="BA18358" s="4"/>
      <c r="BB18358" s="4"/>
    </row>
    <row r="18359" spans="15:54" x14ac:dyDescent="0.4">
      <c r="O18359" s="4"/>
      <c r="P18359" s="4"/>
      <c r="V18359" s="4"/>
      <c r="W18359" s="4"/>
      <c r="AG18359" s="9"/>
      <c r="AT18359" s="4"/>
      <c r="AU18359" s="4"/>
      <c r="BA18359" s="4"/>
      <c r="BB18359" s="4"/>
    </row>
    <row r="18360" spans="15:54" x14ac:dyDescent="0.4">
      <c r="O18360" s="4"/>
      <c r="P18360" s="4"/>
      <c r="V18360" s="4"/>
      <c r="W18360" s="4"/>
      <c r="AG18360" s="9"/>
      <c r="AT18360" s="4"/>
      <c r="AU18360" s="4"/>
      <c r="BA18360" s="4"/>
      <c r="BB18360" s="4"/>
    </row>
    <row r="18361" spans="15:54" x14ac:dyDescent="0.4">
      <c r="O18361" s="4"/>
      <c r="P18361" s="4"/>
      <c r="V18361" s="4"/>
      <c r="W18361" s="4"/>
      <c r="AG18361" s="9"/>
      <c r="AT18361" s="4"/>
      <c r="AU18361" s="4"/>
      <c r="BA18361" s="4"/>
      <c r="BB18361" s="4"/>
    </row>
    <row r="18362" spans="15:54" x14ac:dyDescent="0.4">
      <c r="O18362" s="4"/>
      <c r="P18362" s="4"/>
      <c r="V18362" s="4"/>
      <c r="W18362" s="4"/>
      <c r="AG18362" s="9"/>
      <c r="AT18362" s="4"/>
      <c r="AU18362" s="4"/>
      <c r="BA18362" s="4"/>
      <c r="BB18362" s="4"/>
    </row>
    <row r="18363" spans="15:54" x14ac:dyDescent="0.4">
      <c r="O18363" s="4"/>
      <c r="P18363" s="4"/>
      <c r="V18363" s="4"/>
      <c r="W18363" s="4"/>
      <c r="AG18363" s="9"/>
      <c r="AT18363" s="4"/>
      <c r="AU18363" s="4"/>
      <c r="BA18363" s="4"/>
      <c r="BB18363" s="4"/>
    </row>
    <row r="18364" spans="15:54" x14ac:dyDescent="0.4">
      <c r="O18364" s="4"/>
      <c r="P18364" s="4"/>
      <c r="V18364" s="4"/>
      <c r="W18364" s="4"/>
      <c r="AG18364" s="9"/>
      <c r="AT18364" s="4"/>
      <c r="AU18364" s="4"/>
      <c r="BA18364" s="4"/>
      <c r="BB18364" s="4"/>
    </row>
    <row r="18365" spans="15:54" x14ac:dyDescent="0.4">
      <c r="O18365" s="4"/>
      <c r="P18365" s="4"/>
      <c r="V18365" s="4"/>
      <c r="W18365" s="4"/>
      <c r="AG18365" s="9"/>
      <c r="AT18365" s="4"/>
      <c r="AU18365" s="4"/>
      <c r="BA18365" s="4"/>
      <c r="BB18365" s="4"/>
    </row>
    <row r="18366" spans="15:54" x14ac:dyDescent="0.4">
      <c r="O18366" s="4"/>
      <c r="P18366" s="4"/>
      <c r="V18366" s="4"/>
      <c r="W18366" s="4"/>
      <c r="AG18366" s="9"/>
      <c r="AT18366" s="4"/>
      <c r="AU18366" s="4"/>
      <c r="BA18366" s="4"/>
      <c r="BB18366" s="4"/>
    </row>
    <row r="18367" spans="15:54" x14ac:dyDescent="0.4">
      <c r="O18367" s="4"/>
      <c r="P18367" s="4"/>
      <c r="V18367" s="4"/>
      <c r="W18367" s="4"/>
      <c r="AG18367" s="9"/>
      <c r="AT18367" s="4"/>
      <c r="AU18367" s="4"/>
      <c r="BA18367" s="4"/>
      <c r="BB18367" s="4"/>
    </row>
    <row r="18368" spans="15:54" x14ac:dyDescent="0.4">
      <c r="O18368" s="4"/>
      <c r="P18368" s="4"/>
      <c r="V18368" s="4"/>
      <c r="W18368" s="4"/>
      <c r="AG18368" s="9"/>
      <c r="AT18368" s="4"/>
      <c r="AU18368" s="4"/>
      <c r="BA18368" s="4"/>
      <c r="BB18368" s="4"/>
    </row>
    <row r="18369" spans="15:54" x14ac:dyDescent="0.4">
      <c r="O18369" s="4"/>
      <c r="P18369" s="4"/>
      <c r="V18369" s="4"/>
      <c r="W18369" s="4"/>
      <c r="AG18369" s="9"/>
      <c r="AT18369" s="4"/>
      <c r="AU18369" s="4"/>
      <c r="BA18369" s="4"/>
      <c r="BB18369" s="4"/>
    </row>
    <row r="18370" spans="15:54" x14ac:dyDescent="0.4">
      <c r="O18370" s="4"/>
      <c r="P18370" s="4"/>
      <c r="V18370" s="4"/>
      <c r="W18370" s="4"/>
      <c r="AG18370" s="9"/>
      <c r="AT18370" s="4"/>
      <c r="AU18370" s="4"/>
      <c r="BA18370" s="4"/>
      <c r="BB18370" s="4"/>
    </row>
    <row r="18371" spans="15:54" x14ac:dyDescent="0.4">
      <c r="O18371" s="4"/>
      <c r="P18371" s="4"/>
      <c r="V18371" s="4"/>
      <c r="W18371" s="4"/>
      <c r="AG18371" s="9"/>
      <c r="AT18371" s="4"/>
      <c r="AU18371" s="4"/>
      <c r="BA18371" s="4"/>
      <c r="BB18371" s="4"/>
    </row>
    <row r="18372" spans="15:54" x14ac:dyDescent="0.4">
      <c r="O18372" s="4"/>
      <c r="P18372" s="4"/>
      <c r="V18372" s="4"/>
      <c r="W18372" s="4"/>
      <c r="AG18372" s="9"/>
      <c r="AT18372" s="4"/>
      <c r="AU18372" s="4"/>
      <c r="BA18372" s="4"/>
      <c r="BB18372" s="4"/>
    </row>
    <row r="18373" spans="15:54" x14ac:dyDescent="0.4">
      <c r="O18373" s="4"/>
      <c r="P18373" s="4"/>
      <c r="V18373" s="4"/>
      <c r="W18373" s="4"/>
      <c r="AG18373" s="9"/>
      <c r="AT18373" s="4"/>
      <c r="AU18373" s="4"/>
      <c r="BA18373" s="4"/>
      <c r="BB18373" s="4"/>
    </row>
    <row r="18374" spans="15:54" x14ac:dyDescent="0.4">
      <c r="O18374" s="4"/>
      <c r="P18374" s="4"/>
      <c r="V18374" s="4"/>
      <c r="W18374" s="4"/>
      <c r="AG18374" s="9"/>
      <c r="AT18374" s="4"/>
      <c r="AU18374" s="4"/>
      <c r="BA18374" s="4"/>
      <c r="BB18374" s="4"/>
    </row>
    <row r="18375" spans="15:54" x14ac:dyDescent="0.4">
      <c r="O18375" s="4"/>
      <c r="P18375" s="4"/>
      <c r="V18375" s="4"/>
      <c r="W18375" s="4"/>
      <c r="AG18375" s="9"/>
      <c r="AT18375" s="4"/>
      <c r="AU18375" s="4"/>
      <c r="BA18375" s="4"/>
      <c r="BB18375" s="4"/>
    </row>
    <row r="18376" spans="15:54" x14ac:dyDescent="0.4">
      <c r="O18376" s="4"/>
      <c r="P18376" s="4"/>
      <c r="V18376" s="4"/>
      <c r="W18376" s="4"/>
      <c r="AG18376" s="9"/>
      <c r="AT18376" s="4"/>
      <c r="AU18376" s="4"/>
      <c r="BA18376" s="4"/>
      <c r="BB18376" s="4"/>
    </row>
    <row r="18377" spans="15:54" x14ac:dyDescent="0.4">
      <c r="O18377" s="4"/>
      <c r="P18377" s="4"/>
      <c r="V18377" s="4"/>
      <c r="W18377" s="4"/>
      <c r="AG18377" s="9"/>
      <c r="AT18377" s="4"/>
      <c r="AU18377" s="4"/>
      <c r="BA18377" s="4"/>
      <c r="BB18377" s="4"/>
    </row>
    <row r="18378" spans="15:54" x14ac:dyDescent="0.4">
      <c r="O18378" s="4"/>
      <c r="P18378" s="4"/>
      <c r="V18378" s="4"/>
      <c r="W18378" s="4"/>
      <c r="AG18378" s="9"/>
      <c r="AT18378" s="4"/>
      <c r="AU18378" s="4"/>
      <c r="BA18378" s="4"/>
      <c r="BB18378" s="4"/>
    </row>
    <row r="18379" spans="15:54" x14ac:dyDescent="0.4">
      <c r="O18379" s="4"/>
      <c r="P18379" s="4"/>
      <c r="V18379" s="4"/>
      <c r="W18379" s="4"/>
      <c r="AG18379" s="9"/>
      <c r="AT18379" s="4"/>
      <c r="AU18379" s="4"/>
      <c r="BA18379" s="4"/>
      <c r="BB18379" s="4"/>
    </row>
    <row r="18380" spans="15:54" x14ac:dyDescent="0.4">
      <c r="O18380" s="4"/>
      <c r="P18380" s="4"/>
      <c r="V18380" s="4"/>
      <c r="W18380" s="4"/>
      <c r="AG18380" s="9"/>
      <c r="AT18380" s="4"/>
      <c r="AU18380" s="4"/>
      <c r="BA18380" s="4"/>
      <c r="BB18380" s="4"/>
    </row>
    <row r="18381" spans="15:54" x14ac:dyDescent="0.4">
      <c r="O18381" s="4"/>
      <c r="P18381" s="4"/>
      <c r="V18381" s="4"/>
      <c r="W18381" s="4"/>
      <c r="AG18381" s="9"/>
      <c r="AT18381" s="4"/>
      <c r="AU18381" s="4"/>
      <c r="BA18381" s="4"/>
      <c r="BB18381" s="4"/>
    </row>
    <row r="18382" spans="15:54" x14ac:dyDescent="0.4">
      <c r="O18382" s="4"/>
      <c r="P18382" s="4"/>
      <c r="V18382" s="4"/>
      <c r="W18382" s="4"/>
      <c r="AG18382" s="9"/>
      <c r="AT18382" s="4"/>
      <c r="AU18382" s="4"/>
      <c r="BA18382" s="4"/>
      <c r="BB18382" s="4"/>
    </row>
    <row r="18383" spans="15:54" x14ac:dyDescent="0.4">
      <c r="O18383" s="4"/>
      <c r="P18383" s="4"/>
      <c r="V18383" s="4"/>
      <c r="W18383" s="4"/>
      <c r="AG18383" s="9"/>
      <c r="AT18383" s="4"/>
      <c r="AU18383" s="4"/>
      <c r="BA18383" s="4"/>
      <c r="BB18383" s="4"/>
    </row>
    <row r="18384" spans="15:54" x14ac:dyDescent="0.4">
      <c r="O18384" s="4"/>
      <c r="P18384" s="4"/>
      <c r="V18384" s="4"/>
      <c r="W18384" s="4"/>
      <c r="AG18384" s="9"/>
      <c r="AT18384" s="4"/>
      <c r="AU18384" s="4"/>
      <c r="BA18384" s="4"/>
      <c r="BB18384" s="4"/>
    </row>
    <row r="18385" spans="15:54" x14ac:dyDescent="0.4">
      <c r="O18385" s="4"/>
      <c r="P18385" s="4"/>
      <c r="V18385" s="4"/>
      <c r="W18385" s="4"/>
      <c r="AG18385" s="9"/>
      <c r="AT18385" s="4"/>
      <c r="AU18385" s="4"/>
      <c r="BA18385" s="4"/>
      <c r="BB18385" s="4"/>
    </row>
    <row r="18386" spans="15:54" x14ac:dyDescent="0.4">
      <c r="O18386" s="4"/>
      <c r="P18386" s="4"/>
      <c r="V18386" s="4"/>
      <c r="W18386" s="4"/>
      <c r="AG18386" s="9"/>
      <c r="AT18386" s="4"/>
      <c r="AU18386" s="4"/>
      <c r="BA18386" s="4"/>
      <c r="BB18386" s="4"/>
    </row>
    <row r="18387" spans="15:54" x14ac:dyDescent="0.4">
      <c r="O18387" s="4"/>
      <c r="P18387" s="4"/>
      <c r="V18387" s="4"/>
      <c r="W18387" s="4"/>
      <c r="AG18387" s="9"/>
      <c r="AT18387" s="4"/>
      <c r="AU18387" s="4"/>
      <c r="BA18387" s="4"/>
      <c r="BB18387" s="4"/>
    </row>
    <row r="18388" spans="15:54" x14ac:dyDescent="0.4">
      <c r="O18388" s="4"/>
      <c r="P18388" s="4"/>
      <c r="V18388" s="4"/>
      <c r="W18388" s="4"/>
      <c r="AG18388" s="9"/>
      <c r="AT18388" s="4"/>
      <c r="AU18388" s="4"/>
      <c r="BA18388" s="4"/>
      <c r="BB18388" s="4"/>
    </row>
    <row r="18389" spans="15:54" x14ac:dyDescent="0.4">
      <c r="O18389" s="4"/>
      <c r="P18389" s="4"/>
      <c r="V18389" s="4"/>
      <c r="W18389" s="4"/>
      <c r="AG18389" s="9"/>
      <c r="AT18389" s="4"/>
      <c r="AU18389" s="4"/>
      <c r="BA18389" s="4"/>
      <c r="BB18389" s="4"/>
    </row>
    <row r="18390" spans="15:54" x14ac:dyDescent="0.4">
      <c r="O18390" s="4"/>
      <c r="P18390" s="4"/>
      <c r="V18390" s="4"/>
      <c r="W18390" s="4"/>
      <c r="AG18390" s="9"/>
      <c r="AT18390" s="4"/>
      <c r="AU18390" s="4"/>
      <c r="BA18390" s="4"/>
      <c r="BB18390" s="4"/>
    </row>
    <row r="18391" spans="15:54" x14ac:dyDescent="0.4">
      <c r="O18391" s="4"/>
      <c r="P18391" s="4"/>
      <c r="V18391" s="4"/>
      <c r="W18391" s="4"/>
      <c r="AG18391" s="9"/>
      <c r="AT18391" s="4"/>
      <c r="AU18391" s="4"/>
      <c r="BA18391" s="4"/>
      <c r="BB18391" s="4"/>
    </row>
    <row r="18392" spans="15:54" x14ac:dyDescent="0.4">
      <c r="O18392" s="4"/>
      <c r="P18392" s="4"/>
      <c r="V18392" s="4"/>
      <c r="W18392" s="4"/>
      <c r="AG18392" s="9"/>
      <c r="AT18392" s="4"/>
      <c r="AU18392" s="4"/>
      <c r="BA18392" s="4"/>
      <c r="BB18392" s="4"/>
    </row>
    <row r="18393" spans="15:54" x14ac:dyDescent="0.4">
      <c r="O18393" s="4"/>
      <c r="P18393" s="4"/>
      <c r="V18393" s="4"/>
      <c r="W18393" s="4"/>
      <c r="AG18393" s="9"/>
      <c r="AT18393" s="4"/>
      <c r="AU18393" s="4"/>
      <c r="BA18393" s="4"/>
      <c r="BB18393" s="4"/>
    </row>
    <row r="18394" spans="15:54" x14ac:dyDescent="0.4">
      <c r="O18394" s="4"/>
      <c r="P18394" s="4"/>
      <c r="V18394" s="4"/>
      <c r="W18394" s="4"/>
      <c r="AG18394" s="9"/>
      <c r="AT18394" s="4"/>
      <c r="AU18394" s="4"/>
      <c r="BA18394" s="4"/>
      <c r="BB18394" s="4"/>
    </row>
    <row r="18395" spans="15:54" x14ac:dyDescent="0.4">
      <c r="O18395" s="4"/>
      <c r="P18395" s="4"/>
      <c r="V18395" s="4"/>
      <c r="W18395" s="4"/>
      <c r="AG18395" s="9"/>
      <c r="AT18395" s="4"/>
      <c r="AU18395" s="4"/>
      <c r="BA18395" s="4"/>
      <c r="BB18395" s="4"/>
    </row>
    <row r="18396" spans="15:54" x14ac:dyDescent="0.4">
      <c r="O18396" s="4"/>
      <c r="P18396" s="4"/>
      <c r="V18396" s="4"/>
      <c r="W18396" s="4"/>
      <c r="AG18396" s="9"/>
      <c r="AT18396" s="4"/>
      <c r="AU18396" s="4"/>
      <c r="BA18396" s="4"/>
      <c r="BB18396" s="4"/>
    </row>
    <row r="18397" spans="15:54" x14ac:dyDescent="0.4">
      <c r="O18397" s="4"/>
      <c r="P18397" s="4"/>
      <c r="V18397" s="4"/>
      <c r="W18397" s="4"/>
      <c r="AG18397" s="9"/>
      <c r="AT18397" s="4"/>
      <c r="AU18397" s="4"/>
      <c r="BA18397" s="4"/>
      <c r="BB18397" s="4"/>
    </row>
    <row r="18398" spans="15:54" x14ac:dyDescent="0.4">
      <c r="O18398" s="4"/>
      <c r="P18398" s="4"/>
      <c r="V18398" s="4"/>
      <c r="W18398" s="4"/>
      <c r="AG18398" s="9"/>
      <c r="AT18398" s="4"/>
      <c r="AU18398" s="4"/>
      <c r="BA18398" s="4"/>
      <c r="BB18398" s="4"/>
    </row>
    <row r="18399" spans="15:54" x14ac:dyDescent="0.4">
      <c r="O18399" s="4"/>
      <c r="P18399" s="4"/>
      <c r="V18399" s="4"/>
      <c r="W18399" s="4"/>
      <c r="AG18399" s="9"/>
      <c r="AT18399" s="4"/>
      <c r="AU18399" s="4"/>
      <c r="BA18399" s="4"/>
      <c r="BB18399" s="4"/>
    </row>
    <row r="18400" spans="15:54" x14ac:dyDescent="0.4">
      <c r="O18400" s="4"/>
      <c r="P18400" s="4"/>
      <c r="V18400" s="4"/>
      <c r="W18400" s="4"/>
      <c r="AG18400" s="9"/>
      <c r="AT18400" s="4"/>
      <c r="AU18400" s="4"/>
      <c r="BA18400" s="4"/>
      <c r="BB18400" s="4"/>
    </row>
    <row r="18401" spans="15:54" x14ac:dyDescent="0.4">
      <c r="O18401" s="4"/>
      <c r="P18401" s="4"/>
      <c r="V18401" s="4"/>
      <c r="W18401" s="4"/>
      <c r="AG18401" s="9"/>
      <c r="AT18401" s="4"/>
      <c r="AU18401" s="4"/>
      <c r="BA18401" s="4"/>
      <c r="BB18401" s="4"/>
    </row>
    <row r="18402" spans="15:54" x14ac:dyDescent="0.4">
      <c r="O18402" s="4"/>
      <c r="P18402" s="4"/>
      <c r="V18402" s="4"/>
      <c r="W18402" s="4"/>
      <c r="AG18402" s="9"/>
      <c r="AT18402" s="4"/>
      <c r="AU18402" s="4"/>
      <c r="BA18402" s="4"/>
      <c r="BB18402" s="4"/>
    </row>
    <row r="18403" spans="15:54" x14ac:dyDescent="0.4">
      <c r="O18403" s="4"/>
      <c r="P18403" s="4"/>
      <c r="V18403" s="4"/>
      <c r="W18403" s="4"/>
      <c r="AG18403" s="9"/>
      <c r="AT18403" s="4"/>
      <c r="AU18403" s="4"/>
      <c r="BA18403" s="4"/>
      <c r="BB18403" s="4"/>
    </row>
    <row r="18404" spans="15:54" x14ac:dyDescent="0.4">
      <c r="O18404" s="4"/>
      <c r="P18404" s="4"/>
      <c r="V18404" s="4"/>
      <c r="W18404" s="4"/>
      <c r="AG18404" s="9"/>
      <c r="AT18404" s="4"/>
      <c r="AU18404" s="4"/>
      <c r="BA18404" s="4"/>
      <c r="BB18404" s="4"/>
    </row>
    <row r="18405" spans="15:54" x14ac:dyDescent="0.4">
      <c r="O18405" s="4"/>
      <c r="P18405" s="4"/>
      <c r="V18405" s="4"/>
      <c r="W18405" s="4"/>
      <c r="AG18405" s="9"/>
      <c r="AT18405" s="4"/>
      <c r="AU18405" s="4"/>
      <c r="BA18405" s="4"/>
      <c r="BB18405" s="4"/>
    </row>
    <row r="18406" spans="15:54" x14ac:dyDescent="0.4">
      <c r="O18406" s="4"/>
      <c r="P18406" s="4"/>
      <c r="V18406" s="4"/>
      <c r="W18406" s="4"/>
      <c r="AG18406" s="9"/>
      <c r="AT18406" s="4"/>
      <c r="AU18406" s="4"/>
      <c r="BA18406" s="4"/>
      <c r="BB18406" s="4"/>
    </row>
    <row r="18407" spans="15:54" x14ac:dyDescent="0.4">
      <c r="O18407" s="4"/>
      <c r="P18407" s="4"/>
      <c r="V18407" s="4"/>
      <c r="W18407" s="4"/>
      <c r="AG18407" s="9"/>
      <c r="AT18407" s="4"/>
      <c r="AU18407" s="4"/>
      <c r="BA18407" s="4"/>
      <c r="BB18407" s="4"/>
    </row>
    <row r="18408" spans="15:54" x14ac:dyDescent="0.4">
      <c r="O18408" s="4"/>
      <c r="P18408" s="4"/>
      <c r="V18408" s="4"/>
      <c r="W18408" s="4"/>
      <c r="AG18408" s="9"/>
      <c r="AT18408" s="4"/>
      <c r="AU18408" s="4"/>
      <c r="BA18408" s="4"/>
      <c r="BB18408" s="4"/>
    </row>
    <row r="18409" spans="15:54" x14ac:dyDescent="0.4">
      <c r="O18409" s="4"/>
      <c r="P18409" s="4"/>
      <c r="V18409" s="4"/>
      <c r="W18409" s="4"/>
      <c r="AG18409" s="9"/>
      <c r="AT18409" s="4"/>
      <c r="AU18409" s="4"/>
      <c r="BA18409" s="4"/>
      <c r="BB18409" s="4"/>
    </row>
    <row r="18410" spans="15:54" x14ac:dyDescent="0.4">
      <c r="O18410" s="4"/>
      <c r="P18410" s="4"/>
      <c r="V18410" s="4"/>
      <c r="W18410" s="4"/>
      <c r="AG18410" s="9"/>
      <c r="AT18410" s="4"/>
      <c r="AU18410" s="4"/>
      <c r="BA18410" s="4"/>
      <c r="BB18410" s="4"/>
    </row>
    <row r="18411" spans="15:54" x14ac:dyDescent="0.4">
      <c r="O18411" s="4"/>
      <c r="P18411" s="4"/>
      <c r="V18411" s="4"/>
      <c r="W18411" s="4"/>
      <c r="AG18411" s="9"/>
      <c r="AT18411" s="4"/>
      <c r="AU18411" s="4"/>
      <c r="BA18411" s="4"/>
      <c r="BB18411" s="4"/>
    </row>
    <row r="18412" spans="15:54" x14ac:dyDescent="0.4">
      <c r="O18412" s="4"/>
      <c r="P18412" s="4"/>
      <c r="V18412" s="4"/>
      <c r="W18412" s="4"/>
      <c r="AG18412" s="9"/>
      <c r="AT18412" s="4"/>
      <c r="AU18412" s="4"/>
      <c r="BA18412" s="4"/>
      <c r="BB18412" s="4"/>
    </row>
    <row r="18413" spans="15:54" x14ac:dyDescent="0.4">
      <c r="O18413" s="4"/>
      <c r="P18413" s="4"/>
      <c r="V18413" s="4"/>
      <c r="W18413" s="4"/>
      <c r="AT18413" s="4"/>
      <c r="AU18413" s="4"/>
      <c r="BA18413" s="4"/>
      <c r="BB18413" s="4"/>
    </row>
    <row r="18414" spans="15:54" x14ac:dyDescent="0.4">
      <c r="O18414" s="4"/>
      <c r="P18414" s="4"/>
      <c r="V18414" s="4"/>
      <c r="W18414" s="4"/>
      <c r="AG18414" s="9"/>
      <c r="AT18414" s="4"/>
      <c r="AU18414" s="4"/>
      <c r="BA18414" s="4"/>
      <c r="BB18414" s="4"/>
    </row>
    <row r="18415" spans="15:54" x14ac:dyDescent="0.4">
      <c r="O18415" s="4"/>
      <c r="P18415" s="4"/>
      <c r="V18415" s="4"/>
      <c r="W18415" s="4"/>
      <c r="AG18415" s="9"/>
      <c r="AT18415" s="4"/>
      <c r="AU18415" s="4"/>
      <c r="BA18415" s="4"/>
      <c r="BB18415" s="4"/>
    </row>
    <row r="18416" spans="15:54" x14ac:dyDescent="0.4">
      <c r="O18416" s="4"/>
      <c r="P18416" s="4"/>
      <c r="V18416" s="4"/>
      <c r="W18416" s="4"/>
      <c r="AG18416" s="9"/>
      <c r="AT18416" s="4"/>
      <c r="AU18416" s="4"/>
      <c r="BA18416" s="4"/>
      <c r="BB18416" s="4"/>
    </row>
    <row r="18417" spans="15:54" x14ac:dyDescent="0.4">
      <c r="O18417" s="4"/>
      <c r="P18417" s="4"/>
      <c r="V18417" s="4"/>
      <c r="W18417" s="4"/>
      <c r="AG18417" s="9"/>
      <c r="AT18417" s="4"/>
      <c r="AU18417" s="4"/>
      <c r="BA18417" s="4"/>
      <c r="BB18417" s="4"/>
    </row>
    <row r="18418" spans="15:54" x14ac:dyDescent="0.4">
      <c r="O18418" s="4"/>
      <c r="P18418" s="4"/>
      <c r="V18418" s="4"/>
      <c r="W18418" s="4"/>
      <c r="AG18418" s="9"/>
      <c r="AT18418" s="4"/>
      <c r="AU18418" s="4"/>
      <c r="BA18418" s="4"/>
      <c r="BB18418" s="4"/>
    </row>
    <row r="18419" spans="15:54" x14ac:dyDescent="0.4">
      <c r="O18419" s="4"/>
      <c r="P18419" s="4"/>
      <c r="V18419" s="4"/>
      <c r="W18419" s="4"/>
      <c r="AG18419" s="9"/>
      <c r="AT18419" s="4"/>
      <c r="AU18419" s="4"/>
      <c r="BA18419" s="4"/>
      <c r="BB18419" s="4"/>
    </row>
    <row r="18420" spans="15:54" x14ac:dyDescent="0.4">
      <c r="O18420" s="4"/>
      <c r="P18420" s="4"/>
      <c r="V18420" s="4"/>
      <c r="W18420" s="4"/>
      <c r="AG18420" s="9"/>
      <c r="AT18420" s="4"/>
      <c r="AU18420" s="4"/>
      <c r="BA18420" s="4"/>
      <c r="BB18420" s="4"/>
    </row>
    <row r="18421" spans="15:54" x14ac:dyDescent="0.4">
      <c r="O18421" s="4"/>
      <c r="P18421" s="4"/>
      <c r="V18421" s="4"/>
      <c r="W18421" s="4"/>
      <c r="AG18421" s="9"/>
      <c r="AT18421" s="4"/>
      <c r="AU18421" s="4"/>
      <c r="BA18421" s="4"/>
      <c r="BB18421" s="4"/>
    </row>
    <row r="18422" spans="15:54" x14ac:dyDescent="0.4">
      <c r="O18422" s="4"/>
      <c r="P18422" s="4"/>
      <c r="V18422" s="4"/>
      <c r="W18422" s="4"/>
      <c r="AG18422" s="9"/>
      <c r="AT18422" s="4"/>
      <c r="AU18422" s="4"/>
      <c r="BA18422" s="4"/>
      <c r="BB18422" s="4"/>
    </row>
    <row r="18423" spans="15:54" x14ac:dyDescent="0.4">
      <c r="O18423" s="4"/>
      <c r="P18423" s="4"/>
      <c r="V18423" s="4"/>
      <c r="W18423" s="4"/>
      <c r="AG18423" s="9"/>
      <c r="AT18423" s="4"/>
      <c r="AU18423" s="4"/>
      <c r="BA18423" s="4"/>
      <c r="BB18423" s="4"/>
    </row>
    <row r="18424" spans="15:54" x14ac:dyDescent="0.4">
      <c r="O18424" s="4"/>
      <c r="P18424" s="4"/>
      <c r="V18424" s="4"/>
      <c r="W18424" s="4"/>
      <c r="AG18424" s="9"/>
      <c r="AT18424" s="4"/>
      <c r="AU18424" s="4"/>
      <c r="BA18424" s="4"/>
      <c r="BB18424" s="4"/>
    </row>
    <row r="18425" spans="15:54" x14ac:dyDescent="0.4">
      <c r="O18425" s="4"/>
      <c r="P18425" s="4"/>
      <c r="V18425" s="4"/>
      <c r="W18425" s="4"/>
      <c r="AG18425" s="9"/>
      <c r="AT18425" s="4"/>
      <c r="AU18425" s="4"/>
      <c r="BA18425" s="4"/>
      <c r="BB18425" s="4"/>
    </row>
    <row r="18426" spans="15:54" x14ac:dyDescent="0.4">
      <c r="O18426" s="4"/>
      <c r="P18426" s="4"/>
      <c r="V18426" s="4"/>
      <c r="W18426" s="4"/>
      <c r="AG18426" s="9"/>
      <c r="AT18426" s="4"/>
      <c r="AU18426" s="4"/>
      <c r="BA18426" s="4"/>
      <c r="BB18426" s="4"/>
    </row>
    <row r="18427" spans="15:54" x14ac:dyDescent="0.4">
      <c r="O18427" s="4"/>
      <c r="P18427" s="4"/>
      <c r="V18427" s="4"/>
      <c r="W18427" s="4"/>
      <c r="AG18427" s="9"/>
      <c r="AT18427" s="4"/>
      <c r="AU18427" s="4"/>
      <c r="BA18427" s="4"/>
      <c r="BB18427" s="4"/>
    </row>
    <row r="18428" spans="15:54" x14ac:dyDescent="0.4">
      <c r="O18428" s="4"/>
      <c r="P18428" s="4"/>
      <c r="V18428" s="4"/>
      <c r="W18428" s="4"/>
      <c r="AG18428" s="9"/>
      <c r="AT18428" s="4"/>
      <c r="AU18428" s="4"/>
      <c r="BA18428" s="4"/>
      <c r="BB18428" s="4"/>
    </row>
    <row r="18429" spans="15:54" x14ac:dyDescent="0.4">
      <c r="O18429" s="4"/>
      <c r="P18429" s="4"/>
      <c r="V18429" s="4"/>
      <c r="W18429" s="4"/>
      <c r="AG18429" s="9"/>
      <c r="AT18429" s="4"/>
      <c r="AU18429" s="4"/>
      <c r="BA18429" s="4"/>
      <c r="BB18429" s="4"/>
    </row>
    <row r="18430" spans="15:54" x14ac:dyDescent="0.4">
      <c r="O18430" s="4"/>
      <c r="P18430" s="4"/>
      <c r="V18430" s="4"/>
      <c r="W18430" s="4"/>
      <c r="AG18430" s="9"/>
      <c r="AT18430" s="4"/>
      <c r="AU18430" s="4"/>
      <c r="BA18430" s="4"/>
      <c r="BB18430" s="4"/>
    </row>
    <row r="18431" spans="15:54" x14ac:dyDescent="0.4">
      <c r="O18431" s="4"/>
      <c r="P18431" s="4"/>
      <c r="V18431" s="4"/>
      <c r="W18431" s="4"/>
      <c r="AG18431" s="9"/>
      <c r="AT18431" s="4"/>
      <c r="AU18431" s="4"/>
      <c r="BA18431" s="4"/>
      <c r="BB18431" s="4"/>
    </row>
    <row r="18432" spans="15:54" x14ac:dyDescent="0.4">
      <c r="O18432" s="4"/>
      <c r="P18432" s="4"/>
      <c r="V18432" s="4"/>
      <c r="W18432" s="4"/>
      <c r="AG18432" s="9"/>
      <c r="AT18432" s="4"/>
      <c r="AU18432" s="4"/>
      <c r="BA18432" s="4"/>
      <c r="BB18432" s="4"/>
    </row>
    <row r="18433" spans="15:54" x14ac:dyDescent="0.4">
      <c r="O18433" s="4"/>
      <c r="P18433" s="4"/>
      <c r="V18433" s="4"/>
      <c r="W18433" s="4"/>
      <c r="AT18433" s="4"/>
      <c r="AU18433" s="4"/>
      <c r="BA18433" s="4"/>
      <c r="BB18433" s="4"/>
    </row>
    <row r="18434" spans="15:54" x14ac:dyDescent="0.4">
      <c r="O18434" s="4"/>
      <c r="P18434" s="4"/>
      <c r="V18434" s="4"/>
      <c r="W18434" s="4"/>
      <c r="AG18434" s="9"/>
      <c r="AT18434" s="4"/>
      <c r="AU18434" s="4"/>
      <c r="BA18434" s="4"/>
      <c r="BB18434" s="4"/>
    </row>
    <row r="18435" spans="15:54" x14ac:dyDescent="0.4">
      <c r="O18435" s="4"/>
      <c r="P18435" s="4"/>
      <c r="V18435" s="4"/>
      <c r="W18435" s="4"/>
      <c r="AG18435" s="9"/>
      <c r="AT18435" s="4"/>
      <c r="AU18435" s="4"/>
      <c r="BA18435" s="4"/>
      <c r="BB18435" s="4"/>
    </row>
    <row r="18436" spans="15:54" x14ac:dyDescent="0.4">
      <c r="O18436" s="4"/>
      <c r="P18436" s="4"/>
      <c r="V18436" s="4"/>
      <c r="W18436" s="4"/>
      <c r="AG18436" s="9"/>
      <c r="AT18436" s="4"/>
      <c r="AU18436" s="4"/>
      <c r="BA18436" s="4"/>
      <c r="BB18436" s="4"/>
    </row>
    <row r="18437" spans="15:54" x14ac:dyDescent="0.4">
      <c r="O18437" s="4"/>
      <c r="P18437" s="4"/>
      <c r="V18437" s="4"/>
      <c r="W18437" s="4"/>
      <c r="AG18437" s="9"/>
      <c r="AT18437" s="4"/>
      <c r="AU18437" s="4"/>
      <c r="BA18437" s="4"/>
      <c r="BB18437" s="4"/>
    </row>
    <row r="18438" spans="15:54" x14ac:dyDescent="0.4">
      <c r="O18438" s="4"/>
      <c r="P18438" s="4"/>
      <c r="V18438" s="4"/>
      <c r="W18438" s="4"/>
      <c r="AG18438" s="9"/>
      <c r="AT18438" s="4"/>
      <c r="AU18438" s="4"/>
      <c r="BA18438" s="4"/>
      <c r="BB18438" s="4"/>
    </row>
    <row r="18439" spans="15:54" x14ac:dyDescent="0.4">
      <c r="O18439" s="4"/>
      <c r="P18439" s="4"/>
      <c r="V18439" s="4"/>
      <c r="W18439" s="4"/>
      <c r="AG18439" s="9"/>
      <c r="AT18439" s="4"/>
      <c r="AU18439" s="4"/>
      <c r="BA18439" s="4"/>
      <c r="BB18439" s="4"/>
    </row>
    <row r="18440" spans="15:54" x14ac:dyDescent="0.4">
      <c r="O18440" s="4"/>
      <c r="P18440" s="4"/>
      <c r="V18440" s="4"/>
      <c r="W18440" s="4"/>
      <c r="AG18440" s="9"/>
      <c r="AT18440" s="4"/>
      <c r="AU18440" s="4"/>
      <c r="BA18440" s="4"/>
      <c r="BB18440" s="4"/>
    </row>
    <row r="18441" spans="15:54" x14ac:dyDescent="0.4">
      <c r="O18441" s="4"/>
      <c r="P18441" s="4"/>
      <c r="V18441" s="4"/>
      <c r="W18441" s="4"/>
      <c r="AG18441" s="9"/>
      <c r="AT18441" s="4"/>
      <c r="AU18441" s="4"/>
      <c r="BA18441" s="4"/>
      <c r="BB18441" s="4"/>
    </row>
    <row r="18442" spans="15:54" x14ac:dyDescent="0.4">
      <c r="O18442" s="4"/>
      <c r="P18442" s="4"/>
      <c r="V18442" s="4"/>
      <c r="W18442" s="4"/>
      <c r="AG18442" s="9"/>
      <c r="AT18442" s="4"/>
      <c r="AU18442" s="4"/>
      <c r="BA18442" s="4"/>
      <c r="BB18442" s="4"/>
    </row>
    <row r="18443" spans="15:54" x14ac:dyDescent="0.4">
      <c r="O18443" s="4"/>
      <c r="P18443" s="4"/>
      <c r="V18443" s="4"/>
      <c r="W18443" s="4"/>
      <c r="AG18443" s="9"/>
      <c r="AT18443" s="4"/>
      <c r="AU18443" s="4"/>
      <c r="BA18443" s="4"/>
      <c r="BB18443" s="4"/>
    </row>
    <row r="18444" spans="15:54" x14ac:dyDescent="0.4">
      <c r="O18444" s="4"/>
      <c r="P18444" s="4"/>
      <c r="V18444" s="4"/>
      <c r="W18444" s="4"/>
      <c r="AG18444" s="9"/>
      <c r="AT18444" s="4"/>
      <c r="AU18444" s="4"/>
      <c r="BA18444" s="4"/>
      <c r="BB18444" s="4"/>
    </row>
    <row r="18445" spans="15:54" x14ac:dyDescent="0.4">
      <c r="O18445" s="4"/>
      <c r="P18445" s="4"/>
      <c r="V18445" s="4"/>
      <c r="W18445" s="4"/>
      <c r="AG18445" s="9"/>
      <c r="AT18445" s="4"/>
      <c r="AU18445" s="4"/>
      <c r="BA18445" s="4"/>
      <c r="BB18445" s="4"/>
    </row>
    <row r="18446" spans="15:54" x14ac:dyDescent="0.4">
      <c r="O18446" s="4"/>
      <c r="P18446" s="4"/>
      <c r="V18446" s="4"/>
      <c r="W18446" s="4"/>
      <c r="AG18446" s="9"/>
      <c r="AT18446" s="4"/>
      <c r="AU18446" s="4"/>
      <c r="BA18446" s="4"/>
      <c r="BB18446" s="4"/>
    </row>
    <row r="18447" spans="15:54" x14ac:dyDescent="0.4">
      <c r="O18447" s="4"/>
      <c r="P18447" s="4"/>
      <c r="V18447" s="4"/>
      <c r="W18447" s="4"/>
      <c r="AG18447" s="9"/>
      <c r="AT18447" s="4"/>
      <c r="AU18447" s="4"/>
      <c r="BA18447" s="4"/>
      <c r="BB18447" s="4"/>
    </row>
    <row r="18448" spans="15:54" x14ac:dyDescent="0.4">
      <c r="O18448" s="4"/>
      <c r="P18448" s="4"/>
      <c r="V18448" s="4"/>
      <c r="W18448" s="4"/>
      <c r="AG18448" s="9"/>
      <c r="AT18448" s="4"/>
      <c r="AU18448" s="4"/>
      <c r="BA18448" s="4"/>
      <c r="BB18448" s="4"/>
    </row>
    <row r="18449" spans="15:54" x14ac:dyDescent="0.4">
      <c r="O18449" s="4"/>
      <c r="P18449" s="4"/>
      <c r="V18449" s="4"/>
      <c r="W18449" s="4"/>
      <c r="AG18449" s="9"/>
      <c r="AT18449" s="4"/>
      <c r="AU18449" s="4"/>
      <c r="BA18449" s="4"/>
      <c r="BB18449" s="4"/>
    </row>
    <row r="18450" spans="15:54" x14ac:dyDescent="0.4">
      <c r="O18450" s="4"/>
      <c r="P18450" s="4"/>
      <c r="V18450" s="4"/>
      <c r="W18450" s="4"/>
      <c r="AG18450" s="9"/>
      <c r="AT18450" s="4"/>
      <c r="AU18450" s="4"/>
      <c r="BA18450" s="4"/>
      <c r="BB18450" s="4"/>
    </row>
    <row r="18451" spans="15:54" x14ac:dyDescent="0.4">
      <c r="O18451" s="4"/>
      <c r="P18451" s="4"/>
      <c r="V18451" s="4"/>
      <c r="W18451" s="4"/>
      <c r="AG18451" s="9"/>
      <c r="AT18451" s="4"/>
      <c r="AU18451" s="4"/>
      <c r="BA18451" s="4"/>
      <c r="BB18451" s="4"/>
    </row>
    <row r="18452" spans="15:54" x14ac:dyDescent="0.4">
      <c r="O18452" s="4"/>
      <c r="P18452" s="4"/>
      <c r="V18452" s="4"/>
      <c r="W18452" s="4"/>
      <c r="AG18452" s="9"/>
      <c r="AT18452" s="4"/>
      <c r="AU18452" s="4"/>
      <c r="BA18452" s="4"/>
      <c r="BB18452" s="4"/>
    </row>
    <row r="18453" spans="15:54" x14ac:dyDescent="0.4">
      <c r="O18453" s="4"/>
      <c r="P18453" s="4"/>
      <c r="V18453" s="4"/>
      <c r="W18453" s="4"/>
      <c r="AG18453" s="9"/>
      <c r="AT18453" s="4"/>
      <c r="AU18453" s="4"/>
      <c r="BA18453" s="4"/>
      <c r="BB18453" s="4"/>
    </row>
    <row r="18454" spans="15:54" x14ac:dyDescent="0.4">
      <c r="O18454" s="4"/>
      <c r="P18454" s="4"/>
      <c r="V18454" s="4"/>
      <c r="W18454" s="4"/>
      <c r="AG18454" s="9"/>
      <c r="AT18454" s="4"/>
      <c r="AU18454" s="4"/>
      <c r="BA18454" s="4"/>
      <c r="BB18454" s="4"/>
    </row>
    <row r="18455" spans="15:54" x14ac:dyDescent="0.4">
      <c r="O18455" s="4"/>
      <c r="P18455" s="4"/>
      <c r="V18455" s="4"/>
      <c r="W18455" s="4"/>
      <c r="AG18455" s="9"/>
      <c r="AT18455" s="4"/>
      <c r="AU18455" s="4"/>
      <c r="BA18455" s="4"/>
      <c r="BB18455" s="4"/>
    </row>
    <row r="18456" spans="15:54" x14ac:dyDescent="0.4">
      <c r="O18456" s="4"/>
      <c r="P18456" s="4"/>
      <c r="V18456" s="4"/>
      <c r="W18456" s="4"/>
      <c r="AG18456" s="9"/>
      <c r="AT18456" s="4"/>
      <c r="AU18456" s="4"/>
      <c r="BA18456" s="4"/>
      <c r="BB18456" s="4"/>
    </row>
    <row r="18457" spans="15:54" x14ac:dyDescent="0.4">
      <c r="O18457" s="4"/>
      <c r="P18457" s="4"/>
      <c r="V18457" s="4"/>
      <c r="W18457" s="4"/>
      <c r="AG18457" s="9"/>
      <c r="AT18457" s="4"/>
      <c r="AU18457" s="4"/>
      <c r="BA18457" s="4"/>
      <c r="BB18457" s="4"/>
    </row>
    <row r="18458" spans="15:54" x14ac:dyDescent="0.4">
      <c r="O18458" s="4"/>
      <c r="P18458" s="4"/>
      <c r="V18458" s="4"/>
      <c r="W18458" s="4"/>
      <c r="AG18458" s="9"/>
      <c r="AT18458" s="4"/>
      <c r="AU18458" s="4"/>
      <c r="BA18458" s="4"/>
      <c r="BB18458" s="4"/>
    </row>
    <row r="18459" spans="15:54" x14ac:dyDescent="0.4">
      <c r="O18459" s="4"/>
      <c r="P18459" s="4"/>
      <c r="V18459" s="4"/>
      <c r="W18459" s="4"/>
      <c r="AG18459" s="9"/>
      <c r="AT18459" s="4"/>
      <c r="AU18459" s="4"/>
      <c r="BA18459" s="4"/>
      <c r="BB18459" s="4"/>
    </row>
    <row r="18460" spans="15:54" x14ac:dyDescent="0.4">
      <c r="O18460" s="4"/>
      <c r="P18460" s="4"/>
      <c r="V18460" s="4"/>
      <c r="W18460" s="4"/>
      <c r="AG18460" s="9"/>
      <c r="AT18460" s="4"/>
      <c r="AU18460" s="4"/>
      <c r="BA18460" s="4"/>
      <c r="BB18460" s="4"/>
    </row>
    <row r="18461" spans="15:54" x14ac:dyDescent="0.4">
      <c r="O18461" s="4"/>
      <c r="P18461" s="4"/>
      <c r="V18461" s="4"/>
      <c r="W18461" s="4"/>
      <c r="AG18461" s="9"/>
      <c r="AT18461" s="4"/>
      <c r="AU18461" s="4"/>
      <c r="BA18461" s="4"/>
      <c r="BB18461" s="4"/>
    </row>
    <row r="18462" spans="15:54" x14ac:dyDescent="0.4">
      <c r="O18462" s="4"/>
      <c r="P18462" s="4"/>
      <c r="V18462" s="4"/>
      <c r="W18462" s="4"/>
      <c r="AG18462" s="9"/>
      <c r="AT18462" s="4"/>
      <c r="AU18462" s="4"/>
      <c r="BA18462" s="4"/>
      <c r="BB18462" s="4"/>
    </row>
    <row r="18463" spans="15:54" x14ac:dyDescent="0.4">
      <c r="O18463" s="4"/>
      <c r="P18463" s="4"/>
      <c r="V18463" s="4"/>
      <c r="W18463" s="4"/>
      <c r="AG18463" s="9"/>
      <c r="AT18463" s="4"/>
      <c r="AU18463" s="4"/>
      <c r="BA18463" s="4"/>
      <c r="BB18463" s="4"/>
    </row>
    <row r="18464" spans="15:54" x14ac:dyDescent="0.4">
      <c r="O18464" s="4"/>
      <c r="P18464" s="4"/>
      <c r="V18464" s="4"/>
      <c r="W18464" s="4"/>
      <c r="AG18464" s="9"/>
      <c r="AT18464" s="4"/>
      <c r="AU18464" s="4"/>
      <c r="BA18464" s="4"/>
      <c r="BB18464" s="4"/>
    </row>
    <row r="18465" spans="15:54" x14ac:dyDescent="0.4">
      <c r="O18465" s="4"/>
      <c r="P18465" s="4"/>
      <c r="V18465" s="4"/>
      <c r="W18465" s="4"/>
      <c r="AG18465" s="9"/>
      <c r="AT18465" s="4"/>
      <c r="AU18465" s="4"/>
      <c r="BA18465" s="4"/>
      <c r="BB18465" s="4"/>
    </row>
    <row r="18466" spans="15:54" x14ac:dyDescent="0.4">
      <c r="O18466" s="4"/>
      <c r="P18466" s="4"/>
      <c r="V18466" s="4"/>
      <c r="W18466" s="4"/>
      <c r="AG18466" s="9"/>
      <c r="AT18466" s="4"/>
      <c r="AU18466" s="4"/>
      <c r="BA18466" s="4"/>
      <c r="BB18466" s="4"/>
    </row>
    <row r="18467" spans="15:54" x14ac:dyDescent="0.4">
      <c r="O18467" s="4"/>
      <c r="P18467" s="4"/>
      <c r="V18467" s="4"/>
      <c r="W18467" s="4"/>
      <c r="AG18467" s="9"/>
      <c r="AT18467" s="4"/>
      <c r="AU18467" s="4"/>
      <c r="BA18467" s="4"/>
      <c r="BB18467" s="4"/>
    </row>
    <row r="18468" spans="15:54" x14ac:dyDescent="0.4">
      <c r="O18468" s="4"/>
      <c r="P18468" s="4"/>
      <c r="V18468" s="4"/>
      <c r="W18468" s="4"/>
      <c r="AG18468" s="9"/>
      <c r="AT18468" s="4"/>
      <c r="AU18468" s="4"/>
      <c r="BA18468" s="4"/>
      <c r="BB18468" s="4"/>
    </row>
    <row r="18469" spans="15:54" x14ac:dyDescent="0.4">
      <c r="O18469" s="4"/>
      <c r="P18469" s="4"/>
      <c r="V18469" s="4"/>
      <c r="W18469" s="4"/>
      <c r="AG18469" s="9"/>
      <c r="AT18469" s="4"/>
      <c r="AU18469" s="4"/>
      <c r="BA18469" s="4"/>
      <c r="BB18469" s="4"/>
    </row>
    <row r="18470" spans="15:54" x14ac:dyDescent="0.4">
      <c r="O18470" s="4"/>
      <c r="P18470" s="4"/>
      <c r="V18470" s="4"/>
      <c r="W18470" s="4"/>
      <c r="AG18470" s="9"/>
      <c r="AT18470" s="4"/>
      <c r="AU18470" s="4"/>
      <c r="BA18470" s="4"/>
      <c r="BB18470" s="4"/>
    </row>
    <row r="18471" spans="15:54" x14ac:dyDescent="0.4">
      <c r="O18471" s="4"/>
      <c r="P18471" s="4"/>
      <c r="V18471" s="4"/>
      <c r="W18471" s="4"/>
      <c r="AG18471" s="9"/>
      <c r="AT18471" s="4"/>
      <c r="AU18471" s="4"/>
      <c r="BA18471" s="4"/>
      <c r="BB18471" s="4"/>
    </row>
    <row r="18472" spans="15:54" x14ac:dyDescent="0.4">
      <c r="O18472" s="4"/>
      <c r="P18472" s="4"/>
      <c r="V18472" s="4"/>
      <c r="W18472" s="4"/>
      <c r="AG18472" s="9"/>
      <c r="AT18472" s="4"/>
      <c r="AU18472" s="4"/>
      <c r="BA18472" s="4"/>
      <c r="BB18472" s="4"/>
    </row>
    <row r="18473" spans="15:54" x14ac:dyDescent="0.4">
      <c r="O18473" s="4"/>
      <c r="P18473" s="4"/>
      <c r="V18473" s="4"/>
      <c r="W18473" s="4"/>
      <c r="AG18473" s="9"/>
      <c r="AT18473" s="4"/>
      <c r="AU18473" s="4"/>
      <c r="BA18473" s="4"/>
      <c r="BB18473" s="4"/>
    </row>
    <row r="18474" spans="15:54" x14ac:dyDescent="0.4">
      <c r="O18474" s="4"/>
      <c r="P18474" s="4"/>
      <c r="V18474" s="4"/>
      <c r="W18474" s="4"/>
      <c r="AG18474" s="9"/>
      <c r="AT18474" s="4"/>
      <c r="AU18474" s="4"/>
      <c r="BA18474" s="4"/>
      <c r="BB18474" s="4"/>
    </row>
    <row r="18475" spans="15:54" x14ac:dyDescent="0.4">
      <c r="O18475" s="4"/>
      <c r="P18475" s="4"/>
      <c r="V18475" s="4"/>
      <c r="W18475" s="4"/>
      <c r="AG18475" s="9"/>
      <c r="AT18475" s="4"/>
      <c r="AU18475" s="4"/>
      <c r="BA18475" s="4"/>
      <c r="BB18475" s="4"/>
    </row>
    <row r="18476" spans="15:54" x14ac:dyDescent="0.4">
      <c r="O18476" s="4"/>
      <c r="P18476" s="4"/>
      <c r="V18476" s="4"/>
      <c r="W18476" s="4"/>
      <c r="AG18476" s="9"/>
      <c r="AT18476" s="4"/>
      <c r="AU18476" s="4"/>
      <c r="BA18476" s="4"/>
      <c r="BB18476" s="4"/>
    </row>
    <row r="18477" spans="15:54" x14ac:dyDescent="0.4">
      <c r="O18477" s="4"/>
      <c r="P18477" s="4"/>
      <c r="V18477" s="4"/>
      <c r="W18477" s="4"/>
      <c r="AG18477" s="9"/>
      <c r="AT18477" s="4"/>
      <c r="AU18477" s="4"/>
      <c r="BA18477" s="4"/>
      <c r="BB18477" s="4"/>
    </row>
    <row r="18478" spans="15:54" x14ac:dyDescent="0.4">
      <c r="O18478" s="4"/>
      <c r="P18478" s="4"/>
      <c r="V18478" s="4"/>
      <c r="W18478" s="4"/>
      <c r="AG18478" s="9"/>
      <c r="AT18478" s="4"/>
      <c r="AU18478" s="4"/>
      <c r="BA18478" s="4"/>
      <c r="BB18478" s="4"/>
    </row>
    <row r="18479" spans="15:54" x14ac:dyDescent="0.4">
      <c r="O18479" s="4"/>
      <c r="P18479" s="4"/>
      <c r="V18479" s="4"/>
      <c r="W18479" s="4"/>
      <c r="AG18479" s="9"/>
      <c r="AT18479" s="4"/>
      <c r="AU18479" s="4"/>
      <c r="BA18479" s="4"/>
      <c r="BB18479" s="4"/>
    </row>
    <row r="18480" spans="15:54" x14ac:dyDescent="0.4">
      <c r="O18480" s="4"/>
      <c r="P18480" s="4"/>
      <c r="V18480" s="4"/>
      <c r="W18480" s="4"/>
      <c r="AG18480" s="9"/>
      <c r="AT18480" s="4"/>
      <c r="AU18480" s="4"/>
      <c r="BA18480" s="4"/>
      <c r="BB18480" s="4"/>
    </row>
    <row r="18481" spans="15:54" x14ac:dyDescent="0.4">
      <c r="O18481" s="4"/>
      <c r="P18481" s="4"/>
      <c r="V18481" s="4"/>
      <c r="W18481" s="4"/>
      <c r="AG18481" s="9"/>
      <c r="AT18481" s="4"/>
      <c r="AU18481" s="4"/>
      <c r="BA18481" s="4"/>
      <c r="BB18481" s="4"/>
    </row>
    <row r="18482" spans="15:54" x14ac:dyDescent="0.4">
      <c r="O18482" s="4"/>
      <c r="P18482" s="4"/>
      <c r="V18482" s="4"/>
      <c r="W18482" s="4"/>
      <c r="AG18482" s="9"/>
      <c r="AT18482" s="4"/>
      <c r="AU18482" s="4"/>
      <c r="BA18482" s="4"/>
      <c r="BB18482" s="4"/>
    </row>
    <row r="18483" spans="15:54" x14ac:dyDescent="0.4">
      <c r="O18483" s="4"/>
      <c r="P18483" s="4"/>
      <c r="V18483" s="4"/>
      <c r="W18483" s="4"/>
      <c r="AG18483" s="9"/>
      <c r="AT18483" s="4"/>
      <c r="AU18483" s="4"/>
      <c r="BA18483" s="4"/>
      <c r="BB18483" s="4"/>
    </row>
    <row r="18484" spans="15:54" x14ac:dyDescent="0.4">
      <c r="O18484" s="4"/>
      <c r="P18484" s="4"/>
      <c r="V18484" s="4"/>
      <c r="W18484" s="4"/>
      <c r="AG18484" s="9"/>
      <c r="AT18484" s="4"/>
      <c r="AU18484" s="4"/>
      <c r="BA18484" s="4"/>
      <c r="BB18484" s="4"/>
    </row>
    <row r="18485" spans="15:54" x14ac:dyDescent="0.4">
      <c r="O18485" s="4"/>
      <c r="P18485" s="4"/>
      <c r="V18485" s="4"/>
      <c r="W18485" s="4"/>
      <c r="AG18485" s="9"/>
      <c r="AT18485" s="4"/>
      <c r="AU18485" s="4"/>
      <c r="BA18485" s="4"/>
      <c r="BB18485" s="4"/>
    </row>
    <row r="18486" spans="15:54" x14ac:dyDescent="0.4">
      <c r="O18486" s="4"/>
      <c r="P18486" s="4"/>
      <c r="V18486" s="4"/>
      <c r="W18486" s="4"/>
      <c r="AG18486" s="9"/>
      <c r="AT18486" s="4"/>
      <c r="AU18486" s="4"/>
      <c r="BA18486" s="4"/>
      <c r="BB18486" s="4"/>
    </row>
    <row r="18487" spans="15:54" x14ac:dyDescent="0.4">
      <c r="O18487" s="4"/>
      <c r="P18487" s="4"/>
      <c r="V18487" s="4"/>
      <c r="W18487" s="4"/>
      <c r="AG18487" s="9"/>
      <c r="AT18487" s="4"/>
      <c r="AU18487" s="4"/>
      <c r="BA18487" s="4"/>
      <c r="BB18487" s="4"/>
    </row>
    <row r="18488" spans="15:54" x14ac:dyDescent="0.4">
      <c r="O18488" s="4"/>
      <c r="P18488" s="4"/>
      <c r="V18488" s="4"/>
      <c r="W18488" s="4"/>
      <c r="AG18488" s="9"/>
      <c r="AT18488" s="4"/>
      <c r="AU18488" s="4"/>
      <c r="BA18488" s="4"/>
      <c r="BB18488" s="4"/>
    </row>
    <row r="18489" spans="15:54" x14ac:dyDescent="0.4">
      <c r="O18489" s="4"/>
      <c r="P18489" s="4"/>
      <c r="V18489" s="4"/>
      <c r="W18489" s="4"/>
      <c r="AG18489" s="9"/>
      <c r="AT18489" s="4"/>
      <c r="AU18489" s="4"/>
      <c r="BA18489" s="4"/>
      <c r="BB18489" s="4"/>
    </row>
    <row r="18490" spans="15:54" x14ac:dyDescent="0.4">
      <c r="O18490" s="4"/>
      <c r="P18490" s="4"/>
      <c r="V18490" s="4"/>
      <c r="W18490" s="4"/>
      <c r="AG18490" s="9"/>
      <c r="AT18490" s="4"/>
      <c r="AU18490" s="4"/>
      <c r="BA18490" s="4"/>
      <c r="BB18490" s="4"/>
    </row>
    <row r="18491" spans="15:54" x14ac:dyDescent="0.4">
      <c r="O18491" s="4"/>
      <c r="P18491" s="4"/>
      <c r="V18491" s="4"/>
      <c r="W18491" s="4"/>
      <c r="AG18491" s="9"/>
      <c r="AT18491" s="4"/>
      <c r="AU18491" s="4"/>
      <c r="BA18491" s="4"/>
      <c r="BB18491" s="4"/>
    </row>
    <row r="18492" spans="15:54" x14ac:dyDescent="0.4">
      <c r="O18492" s="4"/>
      <c r="P18492" s="4"/>
      <c r="V18492" s="4"/>
      <c r="W18492" s="4"/>
      <c r="AG18492" s="9"/>
      <c r="AT18492" s="4"/>
      <c r="AU18492" s="4"/>
      <c r="BA18492" s="4"/>
      <c r="BB18492" s="4"/>
    </row>
    <row r="18493" spans="15:54" x14ac:dyDescent="0.4">
      <c r="O18493" s="4"/>
      <c r="P18493" s="4"/>
      <c r="V18493" s="4"/>
      <c r="W18493" s="4"/>
      <c r="AG18493" s="9"/>
      <c r="AT18493" s="4"/>
      <c r="AU18493" s="4"/>
      <c r="BA18493" s="4"/>
      <c r="BB18493" s="4"/>
    </row>
    <row r="18494" spans="15:54" x14ac:dyDescent="0.4">
      <c r="O18494" s="4"/>
      <c r="P18494" s="4"/>
      <c r="V18494" s="4"/>
      <c r="W18494" s="4"/>
      <c r="AT18494" s="4"/>
      <c r="AU18494" s="4"/>
      <c r="BA18494" s="4"/>
      <c r="BB18494" s="4"/>
    </row>
    <row r="18495" spans="15:54" x14ac:dyDescent="0.4">
      <c r="O18495" s="4"/>
      <c r="P18495" s="4"/>
      <c r="V18495" s="4"/>
      <c r="W18495" s="4"/>
      <c r="AG18495" s="9"/>
      <c r="AT18495" s="4"/>
      <c r="AU18495" s="4"/>
      <c r="BA18495" s="4"/>
      <c r="BB18495" s="4"/>
    </row>
    <row r="18496" spans="15:54" x14ac:dyDescent="0.4">
      <c r="O18496" s="4"/>
      <c r="P18496" s="4"/>
      <c r="V18496" s="4"/>
      <c r="W18496" s="4"/>
      <c r="AG18496" s="9"/>
      <c r="AT18496" s="4"/>
      <c r="AU18496" s="4"/>
      <c r="BA18496" s="4"/>
      <c r="BB18496" s="4"/>
    </row>
    <row r="18497" spans="15:54" x14ac:dyDescent="0.4">
      <c r="O18497" s="4"/>
      <c r="P18497" s="4"/>
      <c r="V18497" s="4"/>
      <c r="W18497" s="4"/>
      <c r="AG18497" s="9"/>
      <c r="AT18497" s="4"/>
      <c r="AU18497" s="4"/>
      <c r="BA18497" s="4"/>
      <c r="BB18497" s="4"/>
    </row>
    <row r="18498" spans="15:54" x14ac:dyDescent="0.4">
      <c r="O18498" s="4"/>
      <c r="P18498" s="4"/>
      <c r="V18498" s="4"/>
      <c r="W18498" s="4"/>
      <c r="AG18498" s="9"/>
      <c r="AT18498" s="4"/>
      <c r="AU18498" s="4"/>
      <c r="BA18498" s="4"/>
      <c r="BB18498" s="4"/>
    </row>
    <row r="18499" spans="15:54" x14ac:dyDescent="0.4">
      <c r="O18499" s="4"/>
      <c r="P18499" s="4"/>
      <c r="V18499" s="4"/>
      <c r="W18499" s="4"/>
      <c r="AG18499" s="9"/>
      <c r="AT18499" s="4"/>
      <c r="AU18499" s="4"/>
      <c r="BA18499" s="4"/>
      <c r="BB18499" s="4"/>
    </row>
    <row r="18500" spans="15:54" x14ac:dyDescent="0.4">
      <c r="O18500" s="4"/>
      <c r="P18500" s="4"/>
      <c r="V18500" s="4"/>
      <c r="W18500" s="4"/>
      <c r="AG18500" s="9"/>
      <c r="AT18500" s="4"/>
      <c r="AU18500" s="4"/>
      <c r="BA18500" s="4"/>
      <c r="BB18500" s="4"/>
    </row>
    <row r="18501" spans="15:54" x14ac:dyDescent="0.4">
      <c r="O18501" s="4"/>
      <c r="P18501" s="4"/>
      <c r="V18501" s="4"/>
      <c r="W18501" s="4"/>
      <c r="AG18501" s="9"/>
      <c r="AT18501" s="4"/>
      <c r="AU18501" s="4"/>
      <c r="BA18501" s="4"/>
      <c r="BB18501" s="4"/>
    </row>
    <row r="18502" spans="15:54" x14ac:dyDescent="0.4">
      <c r="O18502" s="4"/>
      <c r="P18502" s="4"/>
      <c r="V18502" s="4"/>
      <c r="W18502" s="4"/>
      <c r="AG18502" s="9"/>
      <c r="AT18502" s="4"/>
      <c r="AU18502" s="4"/>
      <c r="BA18502" s="4"/>
      <c r="BB18502" s="4"/>
    </row>
    <row r="18503" spans="15:54" x14ac:dyDescent="0.4">
      <c r="O18503" s="4"/>
      <c r="P18503" s="4"/>
      <c r="V18503" s="4"/>
      <c r="W18503" s="4"/>
      <c r="AG18503" s="9"/>
      <c r="AT18503" s="4"/>
      <c r="AU18503" s="4"/>
      <c r="BA18503" s="4"/>
      <c r="BB18503" s="4"/>
    </row>
    <row r="18504" spans="15:54" x14ac:dyDescent="0.4">
      <c r="O18504" s="4"/>
      <c r="P18504" s="4"/>
      <c r="V18504" s="4"/>
      <c r="W18504" s="4"/>
      <c r="AG18504" s="9"/>
      <c r="AT18504" s="4"/>
      <c r="AU18504" s="4"/>
      <c r="BA18504" s="4"/>
      <c r="BB18504" s="4"/>
    </row>
    <row r="18505" spans="15:54" x14ac:dyDescent="0.4">
      <c r="O18505" s="4"/>
      <c r="P18505" s="4"/>
      <c r="V18505" s="4"/>
      <c r="W18505" s="4"/>
      <c r="AG18505" s="9"/>
      <c r="AT18505" s="4"/>
      <c r="AU18505" s="4"/>
      <c r="BA18505" s="4"/>
      <c r="BB18505" s="4"/>
    </row>
    <row r="18506" spans="15:54" x14ac:dyDescent="0.4">
      <c r="O18506" s="4"/>
      <c r="P18506" s="4"/>
      <c r="V18506" s="4"/>
      <c r="W18506" s="4"/>
      <c r="AG18506" s="9"/>
      <c r="AT18506" s="4"/>
      <c r="AU18506" s="4"/>
      <c r="BA18506" s="4"/>
      <c r="BB18506" s="4"/>
    </row>
    <row r="18507" spans="15:54" x14ac:dyDescent="0.4">
      <c r="O18507" s="4"/>
      <c r="P18507" s="4"/>
      <c r="V18507" s="4"/>
      <c r="W18507" s="4"/>
      <c r="AG18507" s="9"/>
      <c r="AT18507" s="4"/>
      <c r="AU18507" s="4"/>
      <c r="BA18507" s="4"/>
      <c r="BB18507" s="4"/>
    </row>
    <row r="18508" spans="15:54" x14ac:dyDescent="0.4">
      <c r="O18508" s="4"/>
      <c r="P18508" s="4"/>
      <c r="V18508" s="4"/>
      <c r="W18508" s="4"/>
      <c r="AG18508" s="9"/>
      <c r="AT18508" s="4"/>
      <c r="AU18508" s="4"/>
      <c r="BA18508" s="4"/>
      <c r="BB18508" s="4"/>
    </row>
    <row r="18509" spans="15:54" x14ac:dyDescent="0.4">
      <c r="O18509" s="4"/>
      <c r="P18509" s="4"/>
      <c r="V18509" s="4"/>
      <c r="W18509" s="4"/>
      <c r="AG18509" s="9"/>
      <c r="AT18509" s="4"/>
      <c r="AU18509" s="4"/>
      <c r="BA18509" s="4"/>
      <c r="BB18509" s="4"/>
    </row>
    <row r="18510" spans="15:54" x14ac:dyDescent="0.4">
      <c r="O18510" s="4"/>
      <c r="P18510" s="4"/>
      <c r="V18510" s="4"/>
      <c r="W18510" s="4"/>
      <c r="AG18510" s="9"/>
      <c r="AT18510" s="4"/>
      <c r="AU18510" s="4"/>
      <c r="BA18510" s="4"/>
      <c r="BB18510" s="4"/>
    </row>
    <row r="18511" spans="15:54" x14ac:dyDescent="0.4">
      <c r="O18511" s="4"/>
      <c r="P18511" s="4"/>
      <c r="V18511" s="4"/>
      <c r="W18511" s="4"/>
      <c r="AG18511" s="9"/>
      <c r="AT18511" s="4"/>
      <c r="AU18511" s="4"/>
      <c r="BA18511" s="4"/>
      <c r="BB18511" s="4"/>
    </row>
    <row r="18512" spans="15:54" x14ac:dyDescent="0.4">
      <c r="O18512" s="4"/>
      <c r="P18512" s="4"/>
      <c r="V18512" s="4"/>
      <c r="W18512" s="4"/>
      <c r="AG18512" s="9"/>
      <c r="AT18512" s="4"/>
      <c r="AU18512" s="4"/>
      <c r="BA18512" s="4"/>
      <c r="BB18512" s="4"/>
    </row>
    <row r="18513" spans="15:54" x14ac:dyDescent="0.4">
      <c r="O18513" s="4"/>
      <c r="P18513" s="4"/>
      <c r="V18513" s="4"/>
      <c r="W18513" s="4"/>
      <c r="AG18513" s="9"/>
      <c r="AT18513" s="4"/>
      <c r="AU18513" s="4"/>
      <c r="BA18513" s="4"/>
      <c r="BB18513" s="4"/>
    </row>
    <row r="18514" spans="15:54" x14ac:dyDescent="0.4">
      <c r="O18514" s="4"/>
      <c r="P18514" s="4"/>
      <c r="V18514" s="4"/>
      <c r="W18514" s="4"/>
      <c r="AT18514" s="4"/>
      <c r="AU18514" s="4"/>
      <c r="BA18514" s="4"/>
      <c r="BB18514" s="4"/>
    </row>
    <row r="18515" spans="15:54" x14ac:dyDescent="0.4">
      <c r="O18515" s="4"/>
      <c r="P18515" s="4"/>
      <c r="V18515" s="4"/>
      <c r="W18515" s="4"/>
      <c r="AG18515" s="9"/>
      <c r="AT18515" s="4"/>
      <c r="AU18515" s="4"/>
      <c r="BA18515" s="4"/>
      <c r="BB18515" s="4"/>
    </row>
    <row r="18516" spans="15:54" x14ac:dyDescent="0.4">
      <c r="O18516" s="4"/>
      <c r="P18516" s="4"/>
      <c r="V18516" s="4"/>
      <c r="W18516" s="4"/>
      <c r="AG18516" s="9"/>
      <c r="AT18516" s="4"/>
      <c r="AU18516" s="4"/>
      <c r="BA18516" s="4"/>
      <c r="BB18516" s="4"/>
    </row>
    <row r="18517" spans="15:54" x14ac:dyDescent="0.4">
      <c r="O18517" s="4"/>
      <c r="P18517" s="4"/>
      <c r="V18517" s="4"/>
      <c r="W18517" s="4"/>
      <c r="AG18517" s="9"/>
      <c r="AT18517" s="4"/>
      <c r="AU18517" s="4"/>
      <c r="BA18517" s="4"/>
      <c r="BB18517" s="4"/>
    </row>
    <row r="18518" spans="15:54" x14ac:dyDescent="0.4">
      <c r="O18518" s="4"/>
      <c r="P18518" s="4"/>
      <c r="V18518" s="4"/>
      <c r="W18518" s="4"/>
      <c r="AG18518" s="9"/>
      <c r="AT18518" s="4"/>
      <c r="AU18518" s="4"/>
      <c r="BA18518" s="4"/>
      <c r="BB18518" s="4"/>
    </row>
    <row r="18519" spans="15:54" x14ac:dyDescent="0.4">
      <c r="O18519" s="4"/>
      <c r="P18519" s="4"/>
      <c r="V18519" s="4"/>
      <c r="W18519" s="4"/>
      <c r="AG18519" s="9"/>
      <c r="AT18519" s="4"/>
      <c r="AU18519" s="4"/>
      <c r="BA18519" s="4"/>
      <c r="BB18519" s="4"/>
    </row>
    <row r="18520" spans="15:54" x14ac:dyDescent="0.4">
      <c r="O18520" s="4"/>
      <c r="P18520" s="4"/>
      <c r="V18520" s="4"/>
      <c r="W18520" s="4"/>
      <c r="AG18520" s="9"/>
      <c r="AT18520" s="4"/>
      <c r="AU18520" s="4"/>
      <c r="BA18520" s="4"/>
      <c r="BB18520" s="4"/>
    </row>
    <row r="18521" spans="15:54" x14ac:dyDescent="0.4">
      <c r="O18521" s="4"/>
      <c r="P18521" s="4"/>
      <c r="V18521" s="4"/>
      <c r="W18521" s="4"/>
      <c r="AG18521" s="9"/>
      <c r="AT18521" s="4"/>
      <c r="AU18521" s="4"/>
      <c r="BA18521" s="4"/>
      <c r="BB18521" s="4"/>
    </row>
    <row r="18522" spans="15:54" x14ac:dyDescent="0.4">
      <c r="O18522" s="4"/>
      <c r="P18522" s="4"/>
      <c r="V18522" s="4"/>
      <c r="W18522" s="4"/>
      <c r="AG18522" s="9"/>
      <c r="AT18522" s="4"/>
      <c r="AU18522" s="4"/>
      <c r="BA18522" s="4"/>
      <c r="BB18522" s="4"/>
    </row>
    <row r="18523" spans="15:54" x14ac:dyDescent="0.4">
      <c r="O18523" s="4"/>
      <c r="P18523" s="4"/>
      <c r="V18523" s="4"/>
      <c r="W18523" s="4"/>
      <c r="AG18523" s="9"/>
      <c r="AT18523" s="4"/>
      <c r="AU18523" s="4"/>
      <c r="BA18523" s="4"/>
      <c r="BB18523" s="4"/>
    </row>
    <row r="18524" spans="15:54" x14ac:dyDescent="0.4">
      <c r="O18524" s="4"/>
      <c r="P18524" s="4"/>
      <c r="V18524" s="4"/>
      <c r="W18524" s="4"/>
      <c r="AG18524" s="9"/>
      <c r="AT18524" s="4"/>
      <c r="AU18524" s="4"/>
      <c r="BA18524" s="4"/>
      <c r="BB18524" s="4"/>
    </row>
    <row r="18525" spans="15:54" x14ac:dyDescent="0.4">
      <c r="O18525" s="4"/>
      <c r="P18525" s="4"/>
      <c r="V18525" s="4"/>
      <c r="W18525" s="4"/>
      <c r="AG18525" s="9"/>
      <c r="AT18525" s="4"/>
      <c r="AU18525" s="4"/>
      <c r="BA18525" s="4"/>
      <c r="BB18525" s="4"/>
    </row>
    <row r="18526" spans="15:54" x14ac:dyDescent="0.4">
      <c r="O18526" s="4"/>
      <c r="P18526" s="4"/>
      <c r="V18526" s="4"/>
      <c r="W18526" s="4"/>
      <c r="AG18526" s="9"/>
      <c r="AT18526" s="4"/>
      <c r="AU18526" s="4"/>
      <c r="BA18526" s="4"/>
      <c r="BB18526" s="4"/>
    </row>
    <row r="18527" spans="15:54" x14ac:dyDescent="0.4">
      <c r="O18527" s="4"/>
      <c r="P18527" s="4"/>
      <c r="V18527" s="4"/>
      <c r="W18527" s="4"/>
      <c r="AG18527" s="9"/>
      <c r="AT18527" s="4"/>
      <c r="AU18527" s="4"/>
      <c r="BA18527" s="4"/>
      <c r="BB18527" s="4"/>
    </row>
    <row r="18528" spans="15:54" x14ac:dyDescent="0.4">
      <c r="O18528" s="4"/>
      <c r="P18528" s="4"/>
      <c r="V18528" s="4"/>
      <c r="W18528" s="4"/>
      <c r="AG18528" s="9"/>
      <c r="AT18528" s="4"/>
      <c r="AU18528" s="4"/>
      <c r="BA18528" s="4"/>
      <c r="BB18528" s="4"/>
    </row>
    <row r="18529" spans="15:54" x14ac:dyDescent="0.4">
      <c r="O18529" s="4"/>
      <c r="P18529" s="4"/>
      <c r="V18529" s="4"/>
      <c r="W18529" s="4"/>
      <c r="AG18529" s="9"/>
      <c r="AT18529" s="4"/>
      <c r="AU18529" s="4"/>
      <c r="BA18529" s="4"/>
      <c r="BB18529" s="4"/>
    </row>
    <row r="18530" spans="15:54" x14ac:dyDescent="0.4">
      <c r="O18530" s="4"/>
      <c r="P18530" s="4"/>
      <c r="V18530" s="4"/>
      <c r="W18530" s="4"/>
      <c r="AG18530" s="9"/>
      <c r="AT18530" s="4"/>
      <c r="AU18530" s="4"/>
      <c r="BA18530" s="4"/>
      <c r="BB18530" s="4"/>
    </row>
    <row r="18531" spans="15:54" x14ac:dyDescent="0.4">
      <c r="O18531" s="4"/>
      <c r="P18531" s="4"/>
      <c r="V18531" s="4"/>
      <c r="W18531" s="4"/>
      <c r="AG18531" s="9"/>
      <c r="AT18531" s="4"/>
      <c r="AU18531" s="4"/>
      <c r="BA18531" s="4"/>
      <c r="BB18531" s="4"/>
    </row>
    <row r="18532" spans="15:54" x14ac:dyDescent="0.4">
      <c r="O18532" s="4"/>
      <c r="P18532" s="4"/>
      <c r="V18532" s="4"/>
      <c r="W18532" s="4"/>
      <c r="AG18532" s="9"/>
      <c r="AT18532" s="4"/>
      <c r="AU18532" s="4"/>
      <c r="BA18532" s="4"/>
      <c r="BB18532" s="4"/>
    </row>
    <row r="18533" spans="15:54" x14ac:dyDescent="0.4">
      <c r="O18533" s="4"/>
      <c r="P18533" s="4"/>
      <c r="V18533" s="4"/>
      <c r="W18533" s="4"/>
      <c r="AG18533" s="9"/>
      <c r="AT18533" s="4"/>
      <c r="AU18533" s="4"/>
      <c r="BA18533" s="4"/>
      <c r="BB18533" s="4"/>
    </row>
    <row r="18534" spans="15:54" x14ac:dyDescent="0.4">
      <c r="O18534" s="4"/>
      <c r="P18534" s="4"/>
      <c r="V18534" s="4"/>
      <c r="W18534" s="4"/>
      <c r="AG18534" s="9"/>
      <c r="AT18534" s="4"/>
      <c r="AU18534" s="4"/>
      <c r="BA18534" s="4"/>
      <c r="BB18534" s="4"/>
    </row>
    <row r="18535" spans="15:54" x14ac:dyDescent="0.4">
      <c r="O18535" s="4"/>
      <c r="P18535" s="4"/>
      <c r="V18535" s="4"/>
      <c r="W18535" s="4"/>
      <c r="AG18535" s="9"/>
      <c r="AT18535" s="4"/>
      <c r="AU18535" s="4"/>
      <c r="BA18535" s="4"/>
      <c r="BB18535" s="4"/>
    </row>
    <row r="18536" spans="15:54" x14ac:dyDescent="0.4">
      <c r="O18536" s="4"/>
      <c r="P18536" s="4"/>
      <c r="V18536" s="4"/>
      <c r="W18536" s="4"/>
      <c r="AG18536" s="9"/>
      <c r="AT18536" s="4"/>
      <c r="AU18536" s="4"/>
      <c r="BA18536" s="4"/>
      <c r="BB18536" s="4"/>
    </row>
    <row r="18537" spans="15:54" x14ac:dyDescent="0.4">
      <c r="O18537" s="4"/>
      <c r="P18537" s="4"/>
      <c r="V18537" s="4"/>
      <c r="W18537" s="4"/>
      <c r="AG18537" s="9"/>
      <c r="AT18537" s="4"/>
      <c r="AU18537" s="4"/>
      <c r="BA18537" s="4"/>
      <c r="BB18537" s="4"/>
    </row>
    <row r="18538" spans="15:54" x14ac:dyDescent="0.4">
      <c r="O18538" s="4"/>
      <c r="P18538" s="4"/>
      <c r="V18538" s="4"/>
      <c r="W18538" s="4"/>
      <c r="AG18538" s="9"/>
      <c r="AT18538" s="4"/>
      <c r="AU18538" s="4"/>
      <c r="BA18538" s="4"/>
      <c r="BB18538" s="4"/>
    </row>
    <row r="18539" spans="15:54" x14ac:dyDescent="0.4">
      <c r="O18539" s="4"/>
      <c r="P18539" s="4"/>
      <c r="V18539" s="4"/>
      <c r="W18539" s="4"/>
      <c r="AG18539" s="9"/>
      <c r="AT18539" s="4"/>
      <c r="AU18539" s="4"/>
      <c r="BA18539" s="4"/>
      <c r="BB18539" s="4"/>
    </row>
    <row r="18540" spans="15:54" x14ac:dyDescent="0.4">
      <c r="O18540" s="4"/>
      <c r="P18540" s="4"/>
      <c r="V18540" s="4"/>
      <c r="W18540" s="4"/>
      <c r="AG18540" s="9"/>
      <c r="AT18540" s="4"/>
      <c r="AU18540" s="4"/>
      <c r="BA18540" s="4"/>
      <c r="BB18540" s="4"/>
    </row>
    <row r="18541" spans="15:54" x14ac:dyDescent="0.4">
      <c r="O18541" s="4"/>
      <c r="P18541" s="4"/>
      <c r="V18541" s="4"/>
      <c r="W18541" s="4"/>
      <c r="AG18541" s="9"/>
      <c r="AT18541" s="4"/>
      <c r="AU18541" s="4"/>
      <c r="BA18541" s="4"/>
      <c r="BB18541" s="4"/>
    </row>
    <row r="18542" spans="15:54" x14ac:dyDescent="0.4">
      <c r="O18542" s="4"/>
      <c r="P18542" s="4"/>
      <c r="V18542" s="4"/>
      <c r="W18542" s="4"/>
      <c r="AG18542" s="9"/>
      <c r="AT18542" s="4"/>
      <c r="AU18542" s="4"/>
      <c r="BA18542" s="4"/>
      <c r="BB18542" s="4"/>
    </row>
    <row r="18543" spans="15:54" x14ac:dyDescent="0.4">
      <c r="O18543" s="4"/>
      <c r="P18543" s="4"/>
      <c r="V18543" s="4"/>
      <c r="W18543" s="4"/>
      <c r="AG18543" s="9"/>
      <c r="AT18543" s="4"/>
      <c r="AU18543" s="4"/>
      <c r="BA18543" s="4"/>
      <c r="BB18543" s="4"/>
    </row>
    <row r="18544" spans="15:54" x14ac:dyDescent="0.4">
      <c r="O18544" s="4"/>
      <c r="P18544" s="4"/>
      <c r="V18544" s="4"/>
      <c r="W18544" s="4"/>
      <c r="AG18544" s="9"/>
      <c r="AT18544" s="4"/>
      <c r="AU18544" s="4"/>
      <c r="BA18544" s="4"/>
      <c r="BB18544" s="4"/>
    </row>
    <row r="18545" spans="15:54" x14ac:dyDescent="0.4">
      <c r="O18545" s="4"/>
      <c r="P18545" s="4"/>
      <c r="V18545" s="4"/>
      <c r="W18545" s="4"/>
      <c r="AG18545" s="9"/>
      <c r="AT18545" s="4"/>
      <c r="AU18545" s="4"/>
      <c r="BA18545" s="4"/>
      <c r="BB18545" s="4"/>
    </row>
    <row r="18546" spans="15:54" x14ac:dyDescent="0.4">
      <c r="O18546" s="4"/>
      <c r="P18546" s="4"/>
      <c r="V18546" s="4"/>
      <c r="W18546" s="4"/>
      <c r="AG18546" s="9"/>
      <c r="AT18546" s="4"/>
      <c r="AU18546" s="4"/>
      <c r="BA18546" s="4"/>
      <c r="BB18546" s="4"/>
    </row>
    <row r="18547" spans="15:54" x14ac:dyDescent="0.4">
      <c r="O18547" s="4"/>
      <c r="P18547" s="4"/>
      <c r="V18547" s="4"/>
      <c r="W18547" s="4"/>
      <c r="AG18547" s="9"/>
      <c r="AT18547" s="4"/>
      <c r="AU18547" s="4"/>
      <c r="BA18547" s="4"/>
      <c r="BB18547" s="4"/>
    </row>
    <row r="18548" spans="15:54" x14ac:dyDescent="0.4">
      <c r="O18548" s="4"/>
      <c r="P18548" s="4"/>
      <c r="V18548" s="4"/>
      <c r="W18548" s="4"/>
      <c r="AG18548" s="9"/>
      <c r="AT18548" s="4"/>
      <c r="AU18548" s="4"/>
      <c r="BA18548" s="4"/>
      <c r="BB18548" s="4"/>
    </row>
    <row r="18549" spans="15:54" x14ac:dyDescent="0.4">
      <c r="O18549" s="4"/>
      <c r="P18549" s="4"/>
      <c r="V18549" s="4"/>
      <c r="W18549" s="4"/>
      <c r="AG18549" s="9"/>
      <c r="AT18549" s="4"/>
      <c r="AU18549" s="4"/>
      <c r="BA18549" s="4"/>
      <c r="BB18549" s="4"/>
    </row>
    <row r="18550" spans="15:54" x14ac:dyDescent="0.4">
      <c r="O18550" s="4"/>
      <c r="P18550" s="4"/>
      <c r="V18550" s="4"/>
      <c r="W18550" s="4"/>
      <c r="AG18550" s="9"/>
      <c r="AT18550" s="4"/>
      <c r="AU18550" s="4"/>
      <c r="BA18550" s="4"/>
      <c r="BB18550" s="4"/>
    </row>
    <row r="18551" spans="15:54" x14ac:dyDescent="0.4">
      <c r="O18551" s="4"/>
      <c r="P18551" s="4"/>
      <c r="V18551" s="4"/>
      <c r="W18551" s="4"/>
      <c r="AG18551" s="9"/>
      <c r="AT18551" s="4"/>
      <c r="AU18551" s="4"/>
      <c r="BA18551" s="4"/>
      <c r="BB18551" s="4"/>
    </row>
    <row r="18552" spans="15:54" x14ac:dyDescent="0.4">
      <c r="O18552" s="4"/>
      <c r="P18552" s="4"/>
      <c r="V18552" s="4"/>
      <c r="W18552" s="4"/>
      <c r="AG18552" s="9"/>
      <c r="AT18552" s="4"/>
      <c r="AU18552" s="4"/>
      <c r="BA18552" s="4"/>
      <c r="BB18552" s="4"/>
    </row>
    <row r="18553" spans="15:54" x14ac:dyDescent="0.4">
      <c r="O18553" s="4"/>
      <c r="P18553" s="4"/>
      <c r="V18553" s="4"/>
      <c r="W18553" s="4"/>
      <c r="AG18553" s="9"/>
      <c r="AT18553" s="4"/>
      <c r="AU18553" s="4"/>
      <c r="BA18553" s="4"/>
      <c r="BB18553" s="4"/>
    </row>
    <row r="18554" spans="15:54" x14ac:dyDescent="0.4">
      <c r="O18554" s="4"/>
      <c r="P18554" s="4"/>
      <c r="V18554" s="4"/>
      <c r="W18554" s="4"/>
      <c r="AG18554" s="9"/>
      <c r="AT18554" s="4"/>
      <c r="AU18554" s="4"/>
      <c r="BA18554" s="4"/>
      <c r="BB18554" s="4"/>
    </row>
    <row r="18555" spans="15:54" x14ac:dyDescent="0.4">
      <c r="O18555" s="4"/>
      <c r="P18555" s="4"/>
      <c r="V18555" s="4"/>
      <c r="W18555" s="4"/>
      <c r="AG18555" s="9"/>
      <c r="AT18555" s="4"/>
      <c r="AU18555" s="4"/>
      <c r="BA18555" s="4"/>
      <c r="BB18555" s="4"/>
    </row>
    <row r="18556" spans="15:54" x14ac:dyDescent="0.4">
      <c r="O18556" s="4"/>
      <c r="P18556" s="4"/>
      <c r="V18556" s="4"/>
      <c r="W18556" s="4"/>
      <c r="AG18556" s="9"/>
      <c r="AT18556" s="4"/>
      <c r="AU18556" s="4"/>
      <c r="BA18556" s="4"/>
      <c r="BB18556" s="4"/>
    </row>
    <row r="18557" spans="15:54" x14ac:dyDescent="0.4">
      <c r="O18557" s="4"/>
      <c r="P18557" s="4"/>
      <c r="V18557" s="4"/>
      <c r="W18557" s="4"/>
      <c r="AG18557" s="9"/>
      <c r="AT18557" s="4"/>
      <c r="AU18557" s="4"/>
      <c r="BA18557" s="4"/>
      <c r="BB18557" s="4"/>
    </row>
    <row r="18558" spans="15:54" x14ac:dyDescent="0.4">
      <c r="O18558" s="4"/>
      <c r="P18558" s="4"/>
      <c r="V18558" s="4"/>
      <c r="W18558" s="4"/>
      <c r="AG18558" s="9"/>
      <c r="AT18558" s="4"/>
      <c r="AU18558" s="4"/>
      <c r="BA18558" s="4"/>
      <c r="BB18558" s="4"/>
    </row>
    <row r="18559" spans="15:54" x14ac:dyDescent="0.4">
      <c r="O18559" s="4"/>
      <c r="P18559" s="4"/>
      <c r="V18559" s="4"/>
      <c r="W18559" s="4"/>
      <c r="AG18559" s="9"/>
      <c r="AT18559" s="4"/>
      <c r="AU18559" s="4"/>
      <c r="BA18559" s="4"/>
      <c r="BB18559" s="4"/>
    </row>
    <row r="18560" spans="15:54" x14ac:dyDescent="0.4">
      <c r="O18560" s="4"/>
      <c r="P18560" s="4"/>
      <c r="V18560" s="4"/>
      <c r="W18560" s="4"/>
      <c r="AG18560" s="9"/>
      <c r="AT18560" s="4"/>
      <c r="AU18560" s="4"/>
      <c r="BA18560" s="4"/>
      <c r="BB18560" s="4"/>
    </row>
    <row r="18561" spans="15:54" x14ac:dyDescent="0.4">
      <c r="O18561" s="4"/>
      <c r="P18561" s="4"/>
      <c r="V18561" s="4"/>
      <c r="W18561" s="4"/>
      <c r="AG18561" s="9"/>
      <c r="AT18561" s="4"/>
      <c r="AU18561" s="4"/>
      <c r="BA18561" s="4"/>
      <c r="BB18561" s="4"/>
    </row>
    <row r="18562" spans="15:54" x14ac:dyDescent="0.4">
      <c r="O18562" s="4"/>
      <c r="P18562" s="4"/>
      <c r="V18562" s="4"/>
      <c r="W18562" s="4"/>
      <c r="AG18562" s="9"/>
      <c r="AT18562" s="4"/>
      <c r="AU18562" s="4"/>
      <c r="BA18562" s="4"/>
      <c r="BB18562" s="4"/>
    </row>
    <row r="18563" spans="15:54" x14ac:dyDescent="0.4">
      <c r="O18563" s="4"/>
      <c r="P18563" s="4"/>
      <c r="V18563" s="4"/>
      <c r="W18563" s="4"/>
      <c r="AG18563" s="9"/>
      <c r="AT18563" s="4"/>
      <c r="AU18563" s="4"/>
      <c r="BA18563" s="4"/>
      <c r="BB18563" s="4"/>
    </row>
    <row r="18564" spans="15:54" x14ac:dyDescent="0.4">
      <c r="O18564" s="4"/>
      <c r="P18564" s="4"/>
      <c r="V18564" s="4"/>
      <c r="W18564" s="4"/>
      <c r="AG18564" s="9"/>
      <c r="AT18564" s="4"/>
      <c r="AU18564" s="4"/>
      <c r="BA18564" s="4"/>
      <c r="BB18564" s="4"/>
    </row>
    <row r="18565" spans="15:54" x14ac:dyDescent="0.4">
      <c r="O18565" s="4"/>
      <c r="P18565" s="4"/>
      <c r="V18565" s="4"/>
      <c r="W18565" s="4"/>
      <c r="AG18565" s="9"/>
      <c r="AT18565" s="4"/>
      <c r="AU18565" s="4"/>
      <c r="BA18565" s="4"/>
      <c r="BB18565" s="4"/>
    </row>
    <row r="18566" spans="15:54" x14ac:dyDescent="0.4">
      <c r="O18566" s="4"/>
      <c r="P18566" s="4"/>
      <c r="V18566" s="4"/>
      <c r="W18566" s="4"/>
      <c r="AG18566" s="9"/>
      <c r="AT18566" s="4"/>
      <c r="AU18566" s="4"/>
      <c r="BA18566" s="4"/>
      <c r="BB18566" s="4"/>
    </row>
    <row r="18567" spans="15:54" x14ac:dyDescent="0.4">
      <c r="O18567" s="4"/>
      <c r="P18567" s="4"/>
      <c r="V18567" s="4"/>
      <c r="W18567" s="4"/>
      <c r="AG18567" s="9"/>
      <c r="AT18567" s="4"/>
      <c r="AU18567" s="4"/>
      <c r="BA18567" s="4"/>
      <c r="BB18567" s="4"/>
    </row>
    <row r="18568" spans="15:54" x14ac:dyDescent="0.4">
      <c r="O18568" s="4"/>
      <c r="P18568" s="4"/>
      <c r="V18568" s="4"/>
      <c r="W18568" s="4"/>
      <c r="AG18568" s="9"/>
      <c r="AT18568" s="4"/>
      <c r="AU18568" s="4"/>
      <c r="BA18568" s="4"/>
      <c r="BB18568" s="4"/>
    </row>
    <row r="18569" spans="15:54" x14ac:dyDescent="0.4">
      <c r="O18569" s="4"/>
      <c r="P18569" s="4"/>
      <c r="V18569" s="4"/>
      <c r="W18569" s="4"/>
      <c r="AG18569" s="9"/>
      <c r="AT18569" s="4"/>
      <c r="AU18569" s="4"/>
      <c r="BA18569" s="4"/>
      <c r="BB18569" s="4"/>
    </row>
    <row r="18570" spans="15:54" x14ac:dyDescent="0.4">
      <c r="O18570" s="4"/>
      <c r="P18570" s="4"/>
      <c r="V18570" s="4"/>
      <c r="W18570" s="4"/>
      <c r="AG18570" s="9"/>
      <c r="AT18570" s="4"/>
      <c r="AU18570" s="4"/>
      <c r="BA18570" s="4"/>
      <c r="BB18570" s="4"/>
    </row>
    <row r="18571" spans="15:54" x14ac:dyDescent="0.4">
      <c r="O18571" s="4"/>
      <c r="P18571" s="4"/>
      <c r="V18571" s="4"/>
      <c r="W18571" s="4"/>
      <c r="AG18571" s="9"/>
      <c r="AT18571" s="4"/>
      <c r="AU18571" s="4"/>
      <c r="BA18571" s="4"/>
      <c r="BB18571" s="4"/>
    </row>
    <row r="18572" spans="15:54" x14ac:dyDescent="0.4">
      <c r="O18572" s="4"/>
      <c r="P18572" s="4"/>
      <c r="V18572" s="4"/>
      <c r="W18572" s="4"/>
      <c r="AG18572" s="9"/>
      <c r="AT18572" s="4"/>
      <c r="AU18572" s="4"/>
      <c r="BA18572" s="4"/>
      <c r="BB18572" s="4"/>
    </row>
    <row r="18573" spans="15:54" x14ac:dyDescent="0.4">
      <c r="O18573" s="4"/>
      <c r="P18573" s="4"/>
      <c r="V18573" s="4"/>
      <c r="W18573" s="4"/>
      <c r="AG18573" s="9"/>
      <c r="AT18573" s="4"/>
      <c r="AU18573" s="4"/>
      <c r="BA18573" s="4"/>
      <c r="BB18573" s="4"/>
    </row>
    <row r="18574" spans="15:54" x14ac:dyDescent="0.4">
      <c r="O18574" s="4"/>
      <c r="P18574" s="4"/>
      <c r="V18574" s="4"/>
      <c r="W18574" s="4"/>
      <c r="AG18574" s="9"/>
      <c r="AT18574" s="4"/>
      <c r="AU18574" s="4"/>
      <c r="BA18574" s="4"/>
      <c r="BB18574" s="4"/>
    </row>
    <row r="18575" spans="15:54" x14ac:dyDescent="0.4">
      <c r="O18575" s="4"/>
      <c r="P18575" s="4"/>
      <c r="V18575" s="4"/>
      <c r="W18575" s="4"/>
      <c r="AT18575" s="4"/>
      <c r="AU18575" s="4"/>
      <c r="BA18575" s="4"/>
      <c r="BB18575" s="4"/>
    </row>
    <row r="18576" spans="15:54" x14ac:dyDescent="0.4">
      <c r="O18576" s="4"/>
      <c r="P18576" s="4"/>
      <c r="V18576" s="4"/>
      <c r="W18576" s="4"/>
      <c r="AG18576" s="9"/>
      <c r="AT18576" s="4"/>
      <c r="AU18576" s="4"/>
      <c r="BA18576" s="4"/>
      <c r="BB18576" s="4"/>
    </row>
    <row r="18577" spans="15:54" x14ac:dyDescent="0.4">
      <c r="O18577" s="4"/>
      <c r="P18577" s="4"/>
      <c r="V18577" s="4"/>
      <c r="W18577" s="4"/>
      <c r="AG18577" s="9"/>
      <c r="AT18577" s="4"/>
      <c r="AU18577" s="4"/>
      <c r="BA18577" s="4"/>
      <c r="BB18577" s="4"/>
    </row>
    <row r="18578" spans="15:54" x14ac:dyDescent="0.4">
      <c r="O18578" s="4"/>
      <c r="P18578" s="4"/>
      <c r="V18578" s="4"/>
      <c r="W18578" s="4"/>
      <c r="AG18578" s="9"/>
      <c r="AT18578" s="4"/>
      <c r="AU18578" s="4"/>
      <c r="BA18578" s="4"/>
      <c r="BB18578" s="4"/>
    </row>
    <row r="18579" spans="15:54" x14ac:dyDescent="0.4">
      <c r="O18579" s="4"/>
      <c r="P18579" s="4"/>
      <c r="V18579" s="4"/>
      <c r="W18579" s="4"/>
      <c r="AG18579" s="9"/>
      <c r="AT18579" s="4"/>
      <c r="AU18579" s="4"/>
      <c r="BA18579" s="4"/>
      <c r="BB18579" s="4"/>
    </row>
    <row r="18580" spans="15:54" x14ac:dyDescent="0.4">
      <c r="O18580" s="4"/>
      <c r="P18580" s="4"/>
      <c r="V18580" s="4"/>
      <c r="W18580" s="4"/>
      <c r="AG18580" s="9"/>
      <c r="AT18580" s="4"/>
      <c r="AU18580" s="4"/>
      <c r="BA18580" s="4"/>
      <c r="BB18580" s="4"/>
    </row>
    <row r="18581" spans="15:54" x14ac:dyDescent="0.4">
      <c r="O18581" s="4"/>
      <c r="P18581" s="4"/>
      <c r="V18581" s="4"/>
      <c r="W18581" s="4"/>
      <c r="AG18581" s="9"/>
      <c r="AT18581" s="4"/>
      <c r="AU18581" s="4"/>
      <c r="BA18581" s="4"/>
      <c r="BB18581" s="4"/>
    </row>
    <row r="18582" spans="15:54" x14ac:dyDescent="0.4">
      <c r="O18582" s="4"/>
      <c r="P18582" s="4"/>
      <c r="V18582" s="4"/>
      <c r="W18582" s="4"/>
      <c r="AG18582" s="9"/>
      <c r="AT18582" s="4"/>
      <c r="AU18582" s="4"/>
      <c r="BA18582" s="4"/>
      <c r="BB18582" s="4"/>
    </row>
    <row r="18583" spans="15:54" x14ac:dyDescent="0.4">
      <c r="O18583" s="4"/>
      <c r="P18583" s="4"/>
      <c r="V18583" s="4"/>
      <c r="W18583" s="4"/>
      <c r="AG18583" s="9"/>
      <c r="AT18583" s="4"/>
      <c r="AU18583" s="4"/>
      <c r="BA18583" s="4"/>
      <c r="BB18583" s="4"/>
    </row>
    <row r="18584" spans="15:54" x14ac:dyDescent="0.4">
      <c r="O18584" s="4"/>
      <c r="P18584" s="4"/>
      <c r="V18584" s="4"/>
      <c r="W18584" s="4"/>
      <c r="AG18584" s="9"/>
      <c r="AT18584" s="4"/>
      <c r="AU18584" s="4"/>
      <c r="BA18584" s="4"/>
      <c r="BB18584" s="4"/>
    </row>
    <row r="18585" spans="15:54" x14ac:dyDescent="0.4">
      <c r="O18585" s="4"/>
      <c r="P18585" s="4"/>
      <c r="V18585" s="4"/>
      <c r="W18585" s="4"/>
      <c r="AG18585" s="9"/>
      <c r="AT18585" s="4"/>
      <c r="AU18585" s="4"/>
      <c r="BA18585" s="4"/>
      <c r="BB18585" s="4"/>
    </row>
    <row r="18586" spans="15:54" x14ac:dyDescent="0.4">
      <c r="O18586" s="4"/>
      <c r="P18586" s="4"/>
      <c r="V18586" s="4"/>
      <c r="W18586" s="4"/>
      <c r="AG18586" s="9"/>
      <c r="AT18586" s="4"/>
      <c r="AU18586" s="4"/>
      <c r="BA18586" s="4"/>
      <c r="BB18586" s="4"/>
    </row>
    <row r="18587" spans="15:54" x14ac:dyDescent="0.4">
      <c r="O18587" s="4"/>
      <c r="P18587" s="4"/>
      <c r="V18587" s="4"/>
      <c r="W18587" s="4"/>
      <c r="AG18587" s="9"/>
      <c r="AT18587" s="4"/>
      <c r="AU18587" s="4"/>
      <c r="BA18587" s="4"/>
      <c r="BB18587" s="4"/>
    </row>
    <row r="18588" spans="15:54" x14ac:dyDescent="0.4">
      <c r="O18588" s="4"/>
      <c r="P18588" s="4"/>
      <c r="V18588" s="4"/>
      <c r="W18588" s="4"/>
      <c r="AG18588" s="9"/>
      <c r="AT18588" s="4"/>
      <c r="AU18588" s="4"/>
      <c r="BA18588" s="4"/>
      <c r="BB18588" s="4"/>
    </row>
    <row r="18589" spans="15:54" x14ac:dyDescent="0.4">
      <c r="O18589" s="4"/>
      <c r="P18589" s="4"/>
      <c r="V18589" s="4"/>
      <c r="W18589" s="4"/>
      <c r="AG18589" s="9"/>
      <c r="AT18589" s="4"/>
      <c r="AU18589" s="4"/>
      <c r="BA18589" s="4"/>
      <c r="BB18589" s="4"/>
    </row>
    <row r="18590" spans="15:54" x14ac:dyDescent="0.4">
      <c r="O18590" s="4"/>
      <c r="P18590" s="4"/>
      <c r="V18590" s="4"/>
      <c r="W18590" s="4"/>
      <c r="AG18590" s="9"/>
      <c r="AT18590" s="4"/>
      <c r="AU18590" s="4"/>
      <c r="BA18590" s="4"/>
      <c r="BB18590" s="4"/>
    </row>
    <row r="18591" spans="15:54" x14ac:dyDescent="0.4">
      <c r="O18591" s="4"/>
      <c r="P18591" s="4"/>
      <c r="V18591" s="4"/>
      <c r="W18591" s="4"/>
      <c r="AG18591" s="9"/>
      <c r="AT18591" s="4"/>
      <c r="AU18591" s="4"/>
      <c r="BA18591" s="4"/>
      <c r="BB18591" s="4"/>
    </row>
    <row r="18592" spans="15:54" x14ac:dyDescent="0.4">
      <c r="O18592" s="4"/>
      <c r="P18592" s="4"/>
      <c r="V18592" s="4"/>
      <c r="W18592" s="4"/>
      <c r="AG18592" s="9"/>
      <c r="AT18592" s="4"/>
      <c r="AU18592" s="4"/>
      <c r="BA18592" s="4"/>
      <c r="BB18592" s="4"/>
    </row>
    <row r="18593" spans="15:54" x14ac:dyDescent="0.4">
      <c r="O18593" s="4"/>
      <c r="P18593" s="4"/>
      <c r="V18593" s="4"/>
      <c r="W18593" s="4"/>
      <c r="AG18593" s="9"/>
      <c r="AT18593" s="4"/>
      <c r="AU18593" s="4"/>
      <c r="BA18593" s="4"/>
      <c r="BB18593" s="4"/>
    </row>
    <row r="18594" spans="15:54" x14ac:dyDescent="0.4">
      <c r="O18594" s="4"/>
      <c r="P18594" s="4"/>
      <c r="V18594" s="4"/>
      <c r="W18594" s="4"/>
      <c r="AG18594" s="9"/>
      <c r="AT18594" s="4"/>
      <c r="AU18594" s="4"/>
      <c r="BA18594" s="4"/>
      <c r="BB18594" s="4"/>
    </row>
    <row r="18595" spans="15:54" x14ac:dyDescent="0.4">
      <c r="O18595" s="4"/>
      <c r="P18595" s="4"/>
      <c r="V18595" s="4"/>
      <c r="W18595" s="4"/>
      <c r="AT18595" s="4"/>
      <c r="AU18595" s="4"/>
      <c r="BA18595" s="4"/>
      <c r="BB18595" s="4"/>
    </row>
    <row r="18596" spans="15:54" x14ac:dyDescent="0.4">
      <c r="O18596" s="4"/>
      <c r="P18596" s="4"/>
      <c r="V18596" s="4"/>
      <c r="W18596" s="4"/>
      <c r="AG18596" s="9"/>
      <c r="AT18596" s="4"/>
      <c r="AU18596" s="4"/>
      <c r="BA18596" s="4"/>
      <c r="BB18596" s="4"/>
    </row>
    <row r="18597" spans="15:54" x14ac:dyDescent="0.4">
      <c r="O18597" s="4"/>
      <c r="P18597" s="4"/>
      <c r="V18597" s="4"/>
      <c r="W18597" s="4"/>
      <c r="AG18597" s="9"/>
      <c r="AT18597" s="4"/>
      <c r="AU18597" s="4"/>
      <c r="BA18597" s="4"/>
      <c r="BB18597" s="4"/>
    </row>
    <row r="18598" spans="15:54" x14ac:dyDescent="0.4">
      <c r="O18598" s="4"/>
      <c r="P18598" s="4"/>
      <c r="V18598" s="4"/>
      <c r="W18598" s="4"/>
      <c r="AG18598" s="9"/>
      <c r="AT18598" s="4"/>
      <c r="AU18598" s="4"/>
      <c r="BA18598" s="4"/>
      <c r="BB18598" s="4"/>
    </row>
    <row r="18599" spans="15:54" x14ac:dyDescent="0.4">
      <c r="O18599" s="4"/>
      <c r="P18599" s="4"/>
      <c r="V18599" s="4"/>
      <c r="W18599" s="4"/>
      <c r="AG18599" s="9"/>
      <c r="AT18599" s="4"/>
      <c r="AU18599" s="4"/>
      <c r="BA18599" s="4"/>
      <c r="BB18599" s="4"/>
    </row>
    <row r="18600" spans="15:54" x14ac:dyDescent="0.4">
      <c r="O18600" s="4"/>
      <c r="P18600" s="4"/>
      <c r="V18600" s="4"/>
      <c r="W18600" s="4"/>
      <c r="AG18600" s="9"/>
      <c r="AT18600" s="4"/>
      <c r="AU18600" s="4"/>
      <c r="BA18600" s="4"/>
      <c r="BB18600" s="4"/>
    </row>
    <row r="18601" spans="15:54" x14ac:dyDescent="0.4">
      <c r="O18601" s="4"/>
      <c r="P18601" s="4"/>
      <c r="V18601" s="4"/>
      <c r="W18601" s="4"/>
      <c r="AG18601" s="9"/>
      <c r="AT18601" s="4"/>
      <c r="AU18601" s="4"/>
      <c r="BA18601" s="4"/>
      <c r="BB18601" s="4"/>
    </row>
    <row r="18602" spans="15:54" x14ac:dyDescent="0.4">
      <c r="O18602" s="4"/>
      <c r="P18602" s="4"/>
      <c r="V18602" s="4"/>
      <c r="W18602" s="4"/>
      <c r="AG18602" s="9"/>
      <c r="AT18602" s="4"/>
      <c r="AU18602" s="4"/>
      <c r="BA18602" s="4"/>
      <c r="BB18602" s="4"/>
    </row>
    <row r="18603" spans="15:54" x14ac:dyDescent="0.4">
      <c r="O18603" s="4"/>
      <c r="P18603" s="4"/>
      <c r="V18603" s="4"/>
      <c r="W18603" s="4"/>
      <c r="AG18603" s="9"/>
      <c r="AT18603" s="4"/>
      <c r="AU18603" s="4"/>
      <c r="BA18603" s="4"/>
      <c r="BB18603" s="4"/>
    </row>
    <row r="18604" spans="15:54" x14ac:dyDescent="0.4">
      <c r="O18604" s="4"/>
      <c r="P18604" s="4"/>
      <c r="V18604" s="4"/>
      <c r="W18604" s="4"/>
      <c r="AG18604" s="9"/>
      <c r="AT18604" s="4"/>
      <c r="AU18604" s="4"/>
      <c r="BA18604" s="4"/>
      <c r="BB18604" s="4"/>
    </row>
    <row r="18605" spans="15:54" x14ac:dyDescent="0.4">
      <c r="O18605" s="4"/>
      <c r="P18605" s="4"/>
      <c r="V18605" s="4"/>
      <c r="W18605" s="4"/>
      <c r="AG18605" s="9"/>
      <c r="AT18605" s="4"/>
      <c r="AU18605" s="4"/>
      <c r="BA18605" s="4"/>
      <c r="BB18605" s="4"/>
    </row>
    <row r="18606" spans="15:54" x14ac:dyDescent="0.4">
      <c r="O18606" s="4"/>
      <c r="P18606" s="4"/>
      <c r="V18606" s="4"/>
      <c r="W18606" s="4"/>
      <c r="AG18606" s="9"/>
      <c r="AT18606" s="4"/>
      <c r="AU18606" s="4"/>
      <c r="BA18606" s="4"/>
      <c r="BB18606" s="4"/>
    </row>
    <row r="18607" spans="15:54" x14ac:dyDescent="0.4">
      <c r="O18607" s="4"/>
      <c r="P18607" s="4"/>
      <c r="V18607" s="4"/>
      <c r="W18607" s="4"/>
      <c r="AG18607" s="9"/>
      <c r="AT18607" s="4"/>
      <c r="AU18607" s="4"/>
      <c r="BA18607" s="4"/>
      <c r="BB18607" s="4"/>
    </row>
    <row r="18608" spans="15:54" x14ac:dyDescent="0.4">
      <c r="O18608" s="4"/>
      <c r="P18608" s="4"/>
      <c r="V18608" s="4"/>
      <c r="W18608" s="4"/>
      <c r="AG18608" s="9"/>
      <c r="AT18608" s="4"/>
      <c r="AU18608" s="4"/>
      <c r="BA18608" s="4"/>
      <c r="BB18608" s="4"/>
    </row>
    <row r="18609" spans="15:54" x14ac:dyDescent="0.4">
      <c r="O18609" s="4"/>
      <c r="P18609" s="4"/>
      <c r="V18609" s="4"/>
      <c r="W18609" s="4"/>
      <c r="AG18609" s="9"/>
      <c r="AT18609" s="4"/>
      <c r="AU18609" s="4"/>
      <c r="BA18609" s="4"/>
      <c r="BB18609" s="4"/>
    </row>
    <row r="18610" spans="15:54" x14ac:dyDescent="0.4">
      <c r="O18610" s="4"/>
      <c r="P18610" s="4"/>
      <c r="V18610" s="4"/>
      <c r="W18610" s="4"/>
      <c r="AG18610" s="9"/>
      <c r="AT18610" s="4"/>
      <c r="AU18610" s="4"/>
      <c r="BA18610" s="4"/>
      <c r="BB18610" s="4"/>
    </row>
    <row r="18611" spans="15:54" x14ac:dyDescent="0.4">
      <c r="O18611" s="4"/>
      <c r="P18611" s="4"/>
      <c r="V18611" s="4"/>
      <c r="W18611" s="4"/>
      <c r="AG18611" s="9"/>
      <c r="AT18611" s="4"/>
      <c r="AU18611" s="4"/>
      <c r="BA18611" s="4"/>
      <c r="BB18611" s="4"/>
    </row>
    <row r="18612" spans="15:54" x14ac:dyDescent="0.4">
      <c r="O18612" s="4"/>
      <c r="P18612" s="4"/>
      <c r="V18612" s="4"/>
      <c r="W18612" s="4"/>
      <c r="AG18612" s="9"/>
      <c r="AT18612" s="4"/>
      <c r="AU18612" s="4"/>
      <c r="BA18612" s="4"/>
      <c r="BB18612" s="4"/>
    </row>
    <row r="18613" spans="15:54" x14ac:dyDescent="0.4">
      <c r="O18613" s="4"/>
      <c r="P18613" s="4"/>
      <c r="V18613" s="4"/>
      <c r="W18613" s="4"/>
      <c r="AG18613" s="9"/>
      <c r="AT18613" s="4"/>
      <c r="AU18613" s="4"/>
      <c r="BA18613" s="4"/>
      <c r="BB18613" s="4"/>
    </row>
    <row r="18614" spans="15:54" x14ac:dyDescent="0.4">
      <c r="O18614" s="4"/>
      <c r="P18614" s="4"/>
      <c r="V18614" s="4"/>
      <c r="W18614" s="4"/>
      <c r="AG18614" s="9"/>
      <c r="AT18614" s="4"/>
      <c r="AU18614" s="4"/>
      <c r="BA18614" s="4"/>
      <c r="BB18614" s="4"/>
    </row>
    <row r="18615" spans="15:54" x14ac:dyDescent="0.4">
      <c r="O18615" s="4"/>
      <c r="P18615" s="4"/>
      <c r="V18615" s="4"/>
      <c r="W18615" s="4"/>
      <c r="AG18615" s="9"/>
      <c r="AT18615" s="4"/>
      <c r="AU18615" s="4"/>
      <c r="BA18615" s="4"/>
      <c r="BB18615" s="4"/>
    </row>
    <row r="18616" spans="15:54" x14ac:dyDescent="0.4">
      <c r="O18616" s="4"/>
      <c r="P18616" s="4"/>
      <c r="V18616" s="4"/>
      <c r="W18616" s="4"/>
      <c r="AG18616" s="9"/>
      <c r="AT18616" s="4"/>
      <c r="AU18616" s="4"/>
      <c r="BA18616" s="4"/>
      <c r="BB18616" s="4"/>
    </row>
    <row r="18617" spans="15:54" x14ac:dyDescent="0.4">
      <c r="O18617" s="4"/>
      <c r="P18617" s="4"/>
      <c r="V18617" s="4"/>
      <c r="W18617" s="4"/>
      <c r="AG18617" s="9"/>
      <c r="AT18617" s="4"/>
      <c r="AU18617" s="4"/>
      <c r="BA18617" s="4"/>
      <c r="BB18617" s="4"/>
    </row>
    <row r="18618" spans="15:54" x14ac:dyDescent="0.4">
      <c r="O18618" s="4"/>
      <c r="P18618" s="4"/>
      <c r="V18618" s="4"/>
      <c r="W18618" s="4"/>
      <c r="AG18618" s="9"/>
      <c r="AT18618" s="4"/>
      <c r="AU18618" s="4"/>
      <c r="BA18618" s="4"/>
      <c r="BB18618" s="4"/>
    </row>
    <row r="18619" spans="15:54" x14ac:dyDescent="0.4">
      <c r="O18619" s="4"/>
      <c r="P18619" s="4"/>
      <c r="V18619" s="4"/>
      <c r="W18619" s="4"/>
      <c r="AG18619" s="9"/>
      <c r="AT18619" s="4"/>
      <c r="AU18619" s="4"/>
      <c r="BA18619" s="4"/>
      <c r="BB18619" s="4"/>
    </row>
    <row r="18620" spans="15:54" x14ac:dyDescent="0.4">
      <c r="O18620" s="4"/>
      <c r="P18620" s="4"/>
      <c r="V18620" s="4"/>
      <c r="W18620" s="4"/>
      <c r="AG18620" s="9"/>
      <c r="AT18620" s="4"/>
      <c r="AU18620" s="4"/>
      <c r="BA18620" s="4"/>
      <c r="BB18620" s="4"/>
    </row>
    <row r="18621" spans="15:54" x14ac:dyDescent="0.4">
      <c r="O18621" s="4"/>
      <c r="P18621" s="4"/>
      <c r="V18621" s="4"/>
      <c r="W18621" s="4"/>
      <c r="AG18621" s="9"/>
      <c r="AT18621" s="4"/>
      <c r="AU18621" s="4"/>
      <c r="BA18621" s="4"/>
      <c r="BB18621" s="4"/>
    </row>
    <row r="18622" spans="15:54" x14ac:dyDescent="0.4">
      <c r="O18622" s="4"/>
      <c r="P18622" s="4"/>
      <c r="V18622" s="4"/>
      <c r="W18622" s="4"/>
      <c r="AG18622" s="9"/>
      <c r="AT18622" s="4"/>
      <c r="AU18622" s="4"/>
      <c r="BA18622" s="4"/>
      <c r="BB18622" s="4"/>
    </row>
    <row r="18623" spans="15:54" x14ac:dyDescent="0.4">
      <c r="O18623" s="4"/>
      <c r="P18623" s="4"/>
      <c r="V18623" s="4"/>
      <c r="W18623" s="4"/>
      <c r="AG18623" s="9"/>
      <c r="AT18623" s="4"/>
      <c r="AU18623" s="4"/>
      <c r="BA18623" s="4"/>
      <c r="BB18623" s="4"/>
    </row>
    <row r="18624" spans="15:54" x14ac:dyDescent="0.4">
      <c r="O18624" s="4"/>
      <c r="P18624" s="4"/>
      <c r="V18624" s="4"/>
      <c r="W18624" s="4"/>
      <c r="AG18624" s="9"/>
      <c r="AT18624" s="4"/>
      <c r="AU18624" s="4"/>
      <c r="BA18624" s="4"/>
      <c r="BB18624" s="4"/>
    </row>
    <row r="18625" spans="15:54" x14ac:dyDescent="0.4">
      <c r="O18625" s="4"/>
      <c r="P18625" s="4"/>
      <c r="V18625" s="4"/>
      <c r="W18625" s="4"/>
      <c r="AG18625" s="9"/>
      <c r="AT18625" s="4"/>
      <c r="AU18625" s="4"/>
      <c r="BA18625" s="4"/>
      <c r="BB18625" s="4"/>
    </row>
    <row r="18626" spans="15:54" x14ac:dyDescent="0.4">
      <c r="O18626" s="4"/>
      <c r="P18626" s="4"/>
      <c r="V18626" s="4"/>
      <c r="W18626" s="4"/>
      <c r="AG18626" s="9"/>
      <c r="AT18626" s="4"/>
      <c r="AU18626" s="4"/>
      <c r="BA18626" s="4"/>
      <c r="BB18626" s="4"/>
    </row>
    <row r="18627" spans="15:54" x14ac:dyDescent="0.4">
      <c r="O18627" s="4"/>
      <c r="P18627" s="4"/>
      <c r="V18627" s="4"/>
      <c r="W18627" s="4"/>
      <c r="AG18627" s="9"/>
      <c r="AT18627" s="4"/>
      <c r="AU18627" s="4"/>
      <c r="BA18627" s="4"/>
      <c r="BB18627" s="4"/>
    </row>
    <row r="18628" spans="15:54" x14ac:dyDescent="0.4">
      <c r="O18628" s="4"/>
      <c r="P18628" s="4"/>
      <c r="V18628" s="4"/>
      <c r="W18628" s="4"/>
      <c r="AG18628" s="9"/>
      <c r="AT18628" s="4"/>
      <c r="AU18628" s="4"/>
      <c r="BA18628" s="4"/>
      <c r="BB18628" s="4"/>
    </row>
    <row r="18629" spans="15:54" x14ac:dyDescent="0.4">
      <c r="O18629" s="4"/>
      <c r="P18629" s="4"/>
      <c r="V18629" s="4"/>
      <c r="W18629" s="4"/>
      <c r="AG18629" s="9"/>
      <c r="AT18629" s="4"/>
      <c r="AU18629" s="4"/>
      <c r="BA18629" s="4"/>
      <c r="BB18629" s="4"/>
    </row>
    <row r="18630" spans="15:54" x14ac:dyDescent="0.4">
      <c r="O18630" s="4"/>
      <c r="P18630" s="4"/>
      <c r="V18630" s="4"/>
      <c r="W18630" s="4"/>
      <c r="AG18630" s="9"/>
      <c r="AT18630" s="4"/>
      <c r="AU18630" s="4"/>
      <c r="BA18630" s="4"/>
      <c r="BB18630" s="4"/>
    </row>
    <row r="18631" spans="15:54" x14ac:dyDescent="0.4">
      <c r="O18631" s="4"/>
      <c r="P18631" s="4"/>
      <c r="V18631" s="4"/>
      <c r="W18631" s="4"/>
      <c r="AG18631" s="9"/>
      <c r="AT18631" s="4"/>
      <c r="AU18631" s="4"/>
      <c r="BA18631" s="4"/>
      <c r="BB18631" s="4"/>
    </row>
    <row r="18632" spans="15:54" x14ac:dyDescent="0.4">
      <c r="O18632" s="4"/>
      <c r="P18632" s="4"/>
      <c r="V18632" s="4"/>
      <c r="W18632" s="4"/>
      <c r="AG18632" s="9"/>
      <c r="AT18632" s="4"/>
      <c r="AU18632" s="4"/>
      <c r="BA18632" s="4"/>
      <c r="BB18632" s="4"/>
    </row>
    <row r="18633" spans="15:54" x14ac:dyDescent="0.4">
      <c r="O18633" s="4"/>
      <c r="P18633" s="4"/>
      <c r="V18633" s="4"/>
      <c r="W18633" s="4"/>
      <c r="AG18633" s="9"/>
      <c r="AT18633" s="4"/>
      <c r="AU18633" s="4"/>
      <c r="BA18633" s="4"/>
      <c r="BB18633" s="4"/>
    </row>
    <row r="18634" spans="15:54" x14ac:dyDescent="0.4">
      <c r="O18634" s="4"/>
      <c r="P18634" s="4"/>
      <c r="V18634" s="4"/>
      <c r="W18634" s="4"/>
      <c r="AG18634" s="9"/>
      <c r="AT18634" s="4"/>
      <c r="AU18634" s="4"/>
      <c r="BA18634" s="4"/>
      <c r="BB18634" s="4"/>
    </row>
    <row r="18635" spans="15:54" x14ac:dyDescent="0.4">
      <c r="O18635" s="4"/>
      <c r="P18635" s="4"/>
      <c r="V18635" s="4"/>
      <c r="W18635" s="4"/>
      <c r="AG18635" s="9"/>
      <c r="AT18635" s="4"/>
      <c r="AU18635" s="4"/>
      <c r="BA18635" s="4"/>
      <c r="BB18635" s="4"/>
    </row>
    <row r="18636" spans="15:54" x14ac:dyDescent="0.4">
      <c r="O18636" s="4"/>
      <c r="P18636" s="4"/>
      <c r="V18636" s="4"/>
      <c r="W18636" s="4"/>
      <c r="AG18636" s="9"/>
      <c r="AT18636" s="4"/>
      <c r="AU18636" s="4"/>
      <c r="BA18636" s="4"/>
      <c r="BB18636" s="4"/>
    </row>
    <row r="18637" spans="15:54" x14ac:dyDescent="0.4">
      <c r="O18637" s="4"/>
      <c r="P18637" s="4"/>
      <c r="V18637" s="4"/>
      <c r="W18637" s="4"/>
      <c r="AG18637" s="9"/>
      <c r="AT18637" s="4"/>
      <c r="AU18637" s="4"/>
      <c r="BA18637" s="4"/>
      <c r="BB18637" s="4"/>
    </row>
    <row r="18638" spans="15:54" x14ac:dyDescent="0.4">
      <c r="O18638" s="4"/>
      <c r="P18638" s="4"/>
      <c r="V18638" s="4"/>
      <c r="W18638" s="4"/>
      <c r="AG18638" s="9"/>
      <c r="AT18638" s="4"/>
      <c r="AU18638" s="4"/>
      <c r="BA18638" s="4"/>
      <c r="BB18638" s="4"/>
    </row>
    <row r="18639" spans="15:54" x14ac:dyDescent="0.4">
      <c r="O18639" s="4"/>
      <c r="P18639" s="4"/>
      <c r="V18639" s="4"/>
      <c r="W18639" s="4"/>
      <c r="AG18639" s="9"/>
      <c r="AT18639" s="4"/>
      <c r="AU18639" s="4"/>
      <c r="BA18639" s="4"/>
      <c r="BB18639" s="4"/>
    </row>
    <row r="18640" spans="15:54" x14ac:dyDescent="0.4">
      <c r="O18640" s="4"/>
      <c r="P18640" s="4"/>
      <c r="V18640" s="4"/>
      <c r="W18640" s="4"/>
      <c r="AG18640" s="9"/>
      <c r="AT18640" s="4"/>
      <c r="AU18640" s="4"/>
      <c r="BA18640" s="4"/>
      <c r="BB18640" s="4"/>
    </row>
    <row r="18641" spans="15:54" x14ac:dyDescent="0.4">
      <c r="O18641" s="4"/>
      <c r="P18641" s="4"/>
      <c r="V18641" s="4"/>
      <c r="W18641" s="4"/>
      <c r="AG18641" s="9"/>
      <c r="AT18641" s="4"/>
      <c r="AU18641" s="4"/>
      <c r="BA18641" s="4"/>
      <c r="BB18641" s="4"/>
    </row>
    <row r="18642" spans="15:54" x14ac:dyDescent="0.4">
      <c r="O18642" s="4"/>
      <c r="P18642" s="4"/>
      <c r="V18642" s="4"/>
      <c r="W18642" s="4"/>
      <c r="AG18642" s="9"/>
      <c r="AT18642" s="4"/>
      <c r="AU18642" s="4"/>
      <c r="BA18642" s="4"/>
      <c r="BB18642" s="4"/>
    </row>
    <row r="18643" spans="15:54" x14ac:dyDescent="0.4">
      <c r="O18643" s="4"/>
      <c r="P18643" s="4"/>
      <c r="V18643" s="4"/>
      <c r="W18643" s="4"/>
      <c r="AG18643" s="9"/>
      <c r="AT18643" s="4"/>
      <c r="AU18643" s="4"/>
      <c r="BA18643" s="4"/>
      <c r="BB18643" s="4"/>
    </row>
    <row r="18644" spans="15:54" x14ac:dyDescent="0.4">
      <c r="O18644" s="4"/>
      <c r="P18644" s="4"/>
      <c r="V18644" s="4"/>
      <c r="W18644" s="4"/>
      <c r="AG18644" s="9"/>
      <c r="AT18644" s="4"/>
      <c r="AU18644" s="4"/>
      <c r="BA18644" s="4"/>
      <c r="BB18644" s="4"/>
    </row>
    <row r="18645" spans="15:54" x14ac:dyDescent="0.4">
      <c r="O18645" s="4"/>
      <c r="P18645" s="4"/>
      <c r="V18645" s="4"/>
      <c r="W18645" s="4"/>
      <c r="AG18645" s="9"/>
      <c r="AT18645" s="4"/>
      <c r="AU18645" s="4"/>
      <c r="BA18645" s="4"/>
      <c r="BB18645" s="4"/>
    </row>
    <row r="18646" spans="15:54" x14ac:dyDescent="0.4">
      <c r="O18646" s="4"/>
      <c r="P18646" s="4"/>
      <c r="V18646" s="4"/>
      <c r="W18646" s="4"/>
      <c r="AG18646" s="9"/>
      <c r="AT18646" s="4"/>
      <c r="AU18646" s="4"/>
      <c r="BA18646" s="4"/>
      <c r="BB18646" s="4"/>
    </row>
    <row r="18647" spans="15:54" x14ac:dyDescent="0.4">
      <c r="O18647" s="4"/>
      <c r="P18647" s="4"/>
      <c r="V18647" s="4"/>
      <c r="W18647" s="4"/>
      <c r="AG18647" s="9"/>
      <c r="AT18647" s="4"/>
      <c r="AU18647" s="4"/>
      <c r="BA18647" s="4"/>
      <c r="BB18647" s="4"/>
    </row>
    <row r="18648" spans="15:54" x14ac:dyDescent="0.4">
      <c r="O18648" s="4"/>
      <c r="P18648" s="4"/>
      <c r="V18648" s="4"/>
      <c r="W18648" s="4"/>
      <c r="AG18648" s="9"/>
      <c r="AT18648" s="4"/>
      <c r="AU18648" s="4"/>
      <c r="BA18648" s="4"/>
      <c r="BB18648" s="4"/>
    </row>
    <row r="18649" spans="15:54" x14ac:dyDescent="0.4">
      <c r="O18649" s="4"/>
      <c r="P18649" s="4"/>
      <c r="V18649" s="4"/>
      <c r="W18649" s="4"/>
      <c r="AG18649" s="9"/>
      <c r="AT18649" s="4"/>
      <c r="AU18649" s="4"/>
      <c r="BA18649" s="4"/>
      <c r="BB18649" s="4"/>
    </row>
    <row r="18650" spans="15:54" x14ac:dyDescent="0.4">
      <c r="O18650" s="4"/>
      <c r="P18650" s="4"/>
      <c r="V18650" s="4"/>
      <c r="W18650" s="4"/>
      <c r="AG18650" s="9"/>
      <c r="AT18650" s="4"/>
      <c r="AU18650" s="4"/>
      <c r="BA18650" s="4"/>
      <c r="BB18650" s="4"/>
    </row>
    <row r="18651" spans="15:54" x14ac:dyDescent="0.4">
      <c r="O18651" s="4"/>
      <c r="P18651" s="4"/>
      <c r="V18651" s="4"/>
      <c r="W18651" s="4"/>
      <c r="AG18651" s="9"/>
      <c r="AT18651" s="4"/>
      <c r="AU18651" s="4"/>
      <c r="BA18651" s="4"/>
      <c r="BB18651" s="4"/>
    </row>
    <row r="18652" spans="15:54" x14ac:dyDescent="0.4">
      <c r="O18652" s="4"/>
      <c r="P18652" s="4"/>
      <c r="V18652" s="4"/>
      <c r="W18652" s="4"/>
      <c r="AG18652" s="9"/>
      <c r="AT18652" s="4"/>
      <c r="AU18652" s="4"/>
      <c r="BA18652" s="4"/>
      <c r="BB18652" s="4"/>
    </row>
    <row r="18653" spans="15:54" x14ac:dyDescent="0.4">
      <c r="O18653" s="4"/>
      <c r="P18653" s="4"/>
      <c r="V18653" s="4"/>
      <c r="W18653" s="4"/>
      <c r="AG18653" s="9"/>
      <c r="AT18653" s="4"/>
      <c r="AU18653" s="4"/>
      <c r="BA18653" s="4"/>
      <c r="BB18653" s="4"/>
    </row>
    <row r="18654" spans="15:54" x14ac:dyDescent="0.4">
      <c r="O18654" s="4"/>
      <c r="P18654" s="4"/>
      <c r="V18654" s="4"/>
      <c r="W18654" s="4"/>
      <c r="AG18654" s="9"/>
      <c r="AT18654" s="4"/>
      <c r="AU18654" s="4"/>
      <c r="BA18654" s="4"/>
      <c r="BB18654" s="4"/>
    </row>
    <row r="18655" spans="15:54" x14ac:dyDescent="0.4">
      <c r="O18655" s="4"/>
      <c r="P18655" s="4"/>
      <c r="V18655" s="4"/>
      <c r="W18655" s="4"/>
      <c r="AG18655" s="9"/>
      <c r="AT18655" s="4"/>
      <c r="AU18655" s="4"/>
      <c r="BA18655" s="4"/>
      <c r="BB18655" s="4"/>
    </row>
    <row r="18656" spans="15:54" x14ac:dyDescent="0.4">
      <c r="O18656" s="4"/>
      <c r="P18656" s="4"/>
      <c r="V18656" s="4"/>
      <c r="W18656" s="4"/>
      <c r="AT18656" s="4"/>
      <c r="AU18656" s="4"/>
      <c r="BA18656" s="4"/>
      <c r="BB18656" s="4"/>
    </row>
    <row r="18657" spans="15:54" x14ac:dyDescent="0.4">
      <c r="O18657" s="4"/>
      <c r="P18657" s="4"/>
      <c r="V18657" s="4"/>
      <c r="W18657" s="4"/>
      <c r="AG18657" s="9"/>
      <c r="AT18657" s="4"/>
      <c r="AU18657" s="4"/>
      <c r="BA18657" s="4"/>
      <c r="BB18657" s="4"/>
    </row>
    <row r="18658" spans="15:54" x14ac:dyDescent="0.4">
      <c r="O18658" s="4"/>
      <c r="P18658" s="4"/>
      <c r="V18658" s="4"/>
      <c r="W18658" s="4"/>
      <c r="AG18658" s="9"/>
      <c r="AT18658" s="4"/>
      <c r="AU18658" s="4"/>
      <c r="BA18658" s="4"/>
      <c r="BB18658" s="4"/>
    </row>
    <row r="18659" spans="15:54" x14ac:dyDescent="0.4">
      <c r="O18659" s="4"/>
      <c r="P18659" s="4"/>
      <c r="V18659" s="4"/>
      <c r="W18659" s="4"/>
      <c r="AG18659" s="9"/>
      <c r="AT18659" s="4"/>
      <c r="AU18659" s="4"/>
      <c r="BA18659" s="4"/>
      <c r="BB18659" s="4"/>
    </row>
    <row r="18660" spans="15:54" x14ac:dyDescent="0.4">
      <c r="O18660" s="4"/>
      <c r="P18660" s="4"/>
      <c r="V18660" s="4"/>
      <c r="W18660" s="4"/>
      <c r="AG18660" s="9"/>
      <c r="AT18660" s="4"/>
      <c r="AU18660" s="4"/>
      <c r="BA18660" s="4"/>
      <c r="BB18660" s="4"/>
    </row>
    <row r="18661" spans="15:54" x14ac:dyDescent="0.4">
      <c r="O18661" s="4"/>
      <c r="P18661" s="4"/>
      <c r="V18661" s="4"/>
      <c r="W18661" s="4"/>
      <c r="AG18661" s="9"/>
      <c r="AT18661" s="4"/>
      <c r="AU18661" s="4"/>
      <c r="BA18661" s="4"/>
      <c r="BB18661" s="4"/>
    </row>
    <row r="18662" spans="15:54" x14ac:dyDescent="0.4">
      <c r="O18662" s="4"/>
      <c r="P18662" s="4"/>
      <c r="V18662" s="4"/>
      <c r="W18662" s="4"/>
      <c r="AG18662" s="9"/>
      <c r="AT18662" s="4"/>
      <c r="AU18662" s="4"/>
      <c r="BA18662" s="4"/>
      <c r="BB18662" s="4"/>
    </row>
    <row r="18663" spans="15:54" x14ac:dyDescent="0.4">
      <c r="O18663" s="4"/>
      <c r="P18663" s="4"/>
      <c r="V18663" s="4"/>
      <c r="W18663" s="4"/>
      <c r="AG18663" s="9"/>
      <c r="AT18663" s="4"/>
      <c r="AU18663" s="4"/>
      <c r="BA18663" s="4"/>
      <c r="BB18663" s="4"/>
    </row>
    <row r="18664" spans="15:54" x14ac:dyDescent="0.4">
      <c r="O18664" s="4"/>
      <c r="P18664" s="4"/>
      <c r="V18664" s="4"/>
      <c r="W18664" s="4"/>
      <c r="AG18664" s="9"/>
      <c r="AT18664" s="4"/>
      <c r="AU18664" s="4"/>
      <c r="BA18664" s="4"/>
      <c r="BB18664" s="4"/>
    </row>
    <row r="18665" spans="15:54" x14ac:dyDescent="0.4">
      <c r="O18665" s="4"/>
      <c r="P18665" s="4"/>
      <c r="V18665" s="4"/>
      <c r="W18665" s="4"/>
      <c r="AG18665" s="9"/>
      <c r="AT18665" s="4"/>
      <c r="AU18665" s="4"/>
      <c r="BA18665" s="4"/>
      <c r="BB18665" s="4"/>
    </row>
    <row r="18666" spans="15:54" x14ac:dyDescent="0.4">
      <c r="O18666" s="4"/>
      <c r="P18666" s="4"/>
      <c r="V18666" s="4"/>
      <c r="W18666" s="4"/>
      <c r="AG18666" s="9"/>
      <c r="AT18666" s="4"/>
      <c r="AU18666" s="4"/>
      <c r="BA18666" s="4"/>
      <c r="BB18666" s="4"/>
    </row>
    <row r="18667" spans="15:54" x14ac:dyDescent="0.4">
      <c r="O18667" s="4"/>
      <c r="P18667" s="4"/>
      <c r="V18667" s="4"/>
      <c r="W18667" s="4"/>
      <c r="AG18667" s="9"/>
      <c r="AT18667" s="4"/>
      <c r="AU18667" s="4"/>
      <c r="BA18667" s="4"/>
      <c r="BB18667" s="4"/>
    </row>
    <row r="18668" spans="15:54" x14ac:dyDescent="0.4">
      <c r="O18668" s="4"/>
      <c r="P18668" s="4"/>
      <c r="V18668" s="4"/>
      <c r="W18668" s="4"/>
      <c r="AG18668" s="9"/>
      <c r="AT18668" s="4"/>
      <c r="AU18668" s="4"/>
      <c r="BA18668" s="4"/>
      <c r="BB18668" s="4"/>
    </row>
    <row r="18669" spans="15:54" x14ac:dyDescent="0.4">
      <c r="O18669" s="4"/>
      <c r="P18669" s="4"/>
      <c r="V18669" s="4"/>
      <c r="W18669" s="4"/>
      <c r="AG18669" s="9"/>
      <c r="AT18669" s="4"/>
      <c r="AU18669" s="4"/>
      <c r="BA18669" s="4"/>
      <c r="BB18669" s="4"/>
    </row>
    <row r="18670" spans="15:54" x14ac:dyDescent="0.4">
      <c r="O18670" s="4"/>
      <c r="P18670" s="4"/>
      <c r="V18670" s="4"/>
      <c r="W18670" s="4"/>
      <c r="AG18670" s="9"/>
      <c r="AT18670" s="4"/>
      <c r="AU18670" s="4"/>
      <c r="BA18670" s="4"/>
      <c r="BB18670" s="4"/>
    </row>
    <row r="18671" spans="15:54" x14ac:dyDescent="0.4">
      <c r="O18671" s="4"/>
      <c r="P18671" s="4"/>
      <c r="V18671" s="4"/>
      <c r="W18671" s="4"/>
      <c r="AG18671" s="9"/>
      <c r="AT18671" s="4"/>
      <c r="AU18671" s="4"/>
      <c r="BA18671" s="4"/>
      <c r="BB18671" s="4"/>
    </row>
    <row r="18672" spans="15:54" x14ac:dyDescent="0.4">
      <c r="O18672" s="4"/>
      <c r="P18672" s="4"/>
      <c r="V18672" s="4"/>
      <c r="W18672" s="4"/>
      <c r="AG18672" s="9"/>
      <c r="AT18672" s="4"/>
      <c r="AU18672" s="4"/>
      <c r="BA18672" s="4"/>
      <c r="BB18672" s="4"/>
    </row>
    <row r="18673" spans="15:54" x14ac:dyDescent="0.4">
      <c r="O18673" s="4"/>
      <c r="P18673" s="4"/>
      <c r="V18673" s="4"/>
      <c r="W18673" s="4"/>
      <c r="AG18673" s="9"/>
      <c r="AT18673" s="4"/>
      <c r="AU18673" s="4"/>
      <c r="BA18673" s="4"/>
      <c r="BB18673" s="4"/>
    </row>
    <row r="18674" spans="15:54" x14ac:dyDescent="0.4">
      <c r="O18674" s="4"/>
      <c r="P18674" s="4"/>
      <c r="V18674" s="4"/>
      <c r="W18674" s="4"/>
      <c r="AG18674" s="9"/>
      <c r="AT18674" s="4"/>
      <c r="AU18674" s="4"/>
      <c r="BA18674" s="4"/>
      <c r="BB18674" s="4"/>
    </row>
    <row r="18675" spans="15:54" x14ac:dyDescent="0.4">
      <c r="O18675" s="4"/>
      <c r="P18675" s="4"/>
      <c r="V18675" s="4"/>
      <c r="W18675" s="4"/>
      <c r="AG18675" s="9"/>
      <c r="AT18675" s="4"/>
      <c r="AU18675" s="4"/>
      <c r="BA18675" s="4"/>
      <c r="BB18675" s="4"/>
    </row>
    <row r="18676" spans="15:54" x14ac:dyDescent="0.4">
      <c r="O18676" s="4"/>
      <c r="P18676" s="4"/>
      <c r="V18676" s="4"/>
      <c r="W18676" s="4"/>
      <c r="AT18676" s="4"/>
      <c r="AU18676" s="4"/>
      <c r="BA18676" s="4"/>
      <c r="BB18676" s="4"/>
    </row>
    <row r="18677" spans="15:54" x14ac:dyDescent="0.4">
      <c r="O18677" s="4"/>
      <c r="P18677" s="4"/>
      <c r="V18677" s="4"/>
      <c r="W18677" s="4"/>
      <c r="AG18677" s="9"/>
      <c r="AT18677" s="4"/>
      <c r="AU18677" s="4"/>
      <c r="BA18677" s="4"/>
      <c r="BB18677" s="4"/>
    </row>
    <row r="18678" spans="15:54" x14ac:dyDescent="0.4">
      <c r="O18678" s="4"/>
      <c r="P18678" s="4"/>
      <c r="V18678" s="4"/>
      <c r="W18678" s="4"/>
      <c r="AG18678" s="9"/>
      <c r="AT18678" s="4"/>
      <c r="AU18678" s="4"/>
      <c r="BA18678" s="4"/>
      <c r="BB18678" s="4"/>
    </row>
    <row r="18679" spans="15:54" x14ac:dyDescent="0.4">
      <c r="O18679" s="4"/>
      <c r="P18679" s="4"/>
      <c r="V18679" s="4"/>
      <c r="W18679" s="4"/>
      <c r="AG18679" s="9"/>
      <c r="AT18679" s="4"/>
      <c r="AU18679" s="4"/>
      <c r="BA18679" s="4"/>
      <c r="BB18679" s="4"/>
    </row>
    <row r="18680" spans="15:54" x14ac:dyDescent="0.4">
      <c r="O18680" s="4"/>
      <c r="P18680" s="4"/>
      <c r="V18680" s="4"/>
      <c r="W18680" s="4"/>
      <c r="AG18680" s="9"/>
      <c r="AT18680" s="4"/>
      <c r="AU18680" s="4"/>
      <c r="BA18680" s="4"/>
      <c r="BB18680" s="4"/>
    </row>
    <row r="18681" spans="15:54" x14ac:dyDescent="0.4">
      <c r="O18681" s="4"/>
      <c r="P18681" s="4"/>
      <c r="V18681" s="4"/>
      <c r="W18681" s="4"/>
      <c r="AG18681" s="9"/>
      <c r="AT18681" s="4"/>
      <c r="AU18681" s="4"/>
      <c r="BA18681" s="4"/>
      <c r="BB18681" s="4"/>
    </row>
    <row r="18682" spans="15:54" x14ac:dyDescent="0.4">
      <c r="O18682" s="4"/>
      <c r="P18682" s="4"/>
      <c r="V18682" s="4"/>
      <c r="W18682" s="4"/>
      <c r="AG18682" s="9"/>
      <c r="AT18682" s="4"/>
      <c r="AU18682" s="4"/>
      <c r="BA18682" s="4"/>
      <c r="BB18682" s="4"/>
    </row>
    <row r="18683" spans="15:54" x14ac:dyDescent="0.4">
      <c r="O18683" s="4"/>
      <c r="P18683" s="4"/>
      <c r="V18683" s="4"/>
      <c r="W18683" s="4"/>
      <c r="AG18683" s="9"/>
      <c r="AT18683" s="4"/>
      <c r="AU18683" s="4"/>
      <c r="BA18683" s="4"/>
      <c r="BB18683" s="4"/>
    </row>
    <row r="18684" spans="15:54" x14ac:dyDescent="0.4">
      <c r="O18684" s="4"/>
      <c r="P18684" s="4"/>
      <c r="V18684" s="4"/>
      <c r="W18684" s="4"/>
      <c r="AG18684" s="9"/>
      <c r="AT18684" s="4"/>
      <c r="AU18684" s="4"/>
      <c r="BA18684" s="4"/>
      <c r="BB18684" s="4"/>
    </row>
    <row r="18685" spans="15:54" x14ac:dyDescent="0.4">
      <c r="O18685" s="4"/>
      <c r="P18685" s="4"/>
      <c r="V18685" s="4"/>
      <c r="W18685" s="4"/>
      <c r="AG18685" s="9"/>
      <c r="AT18685" s="4"/>
      <c r="AU18685" s="4"/>
      <c r="BA18685" s="4"/>
      <c r="BB18685" s="4"/>
    </row>
    <row r="18686" spans="15:54" x14ac:dyDescent="0.4">
      <c r="O18686" s="4"/>
      <c r="P18686" s="4"/>
      <c r="V18686" s="4"/>
      <c r="W18686" s="4"/>
      <c r="AG18686" s="9"/>
      <c r="AT18686" s="4"/>
      <c r="AU18686" s="4"/>
      <c r="BA18686" s="4"/>
      <c r="BB18686" s="4"/>
    </row>
    <row r="18687" spans="15:54" x14ac:dyDescent="0.4">
      <c r="O18687" s="4"/>
      <c r="P18687" s="4"/>
      <c r="V18687" s="4"/>
      <c r="W18687" s="4"/>
      <c r="AG18687" s="9"/>
      <c r="AT18687" s="4"/>
      <c r="AU18687" s="4"/>
      <c r="BA18687" s="4"/>
      <c r="BB18687" s="4"/>
    </row>
    <row r="18688" spans="15:54" x14ac:dyDescent="0.4">
      <c r="O18688" s="4"/>
      <c r="P18688" s="4"/>
      <c r="V18688" s="4"/>
      <c r="W18688" s="4"/>
      <c r="AG18688" s="9"/>
      <c r="AT18688" s="4"/>
      <c r="AU18688" s="4"/>
      <c r="BA18688" s="4"/>
      <c r="BB18688" s="4"/>
    </row>
    <row r="18689" spans="15:54" x14ac:dyDescent="0.4">
      <c r="O18689" s="4"/>
      <c r="P18689" s="4"/>
      <c r="V18689" s="4"/>
      <c r="W18689" s="4"/>
      <c r="AG18689" s="9"/>
      <c r="AT18689" s="4"/>
      <c r="AU18689" s="4"/>
      <c r="BA18689" s="4"/>
      <c r="BB18689" s="4"/>
    </row>
    <row r="18690" spans="15:54" x14ac:dyDescent="0.4">
      <c r="O18690" s="4"/>
      <c r="P18690" s="4"/>
      <c r="V18690" s="4"/>
      <c r="W18690" s="4"/>
      <c r="AG18690" s="9"/>
      <c r="AT18690" s="4"/>
      <c r="AU18690" s="4"/>
      <c r="BA18690" s="4"/>
      <c r="BB18690" s="4"/>
    </row>
    <row r="18691" spans="15:54" x14ac:dyDescent="0.4">
      <c r="O18691" s="4"/>
      <c r="P18691" s="4"/>
      <c r="V18691" s="4"/>
      <c r="W18691" s="4"/>
      <c r="AG18691" s="9"/>
      <c r="AT18691" s="4"/>
      <c r="AU18691" s="4"/>
      <c r="BA18691" s="4"/>
      <c r="BB18691" s="4"/>
    </row>
    <row r="18692" spans="15:54" x14ac:dyDescent="0.4">
      <c r="O18692" s="4"/>
      <c r="P18692" s="4"/>
      <c r="V18692" s="4"/>
      <c r="W18692" s="4"/>
      <c r="AG18692" s="9"/>
      <c r="AT18692" s="4"/>
      <c r="AU18692" s="4"/>
      <c r="BA18692" s="4"/>
      <c r="BB18692" s="4"/>
    </row>
    <row r="18693" spans="15:54" x14ac:dyDescent="0.4">
      <c r="O18693" s="4"/>
      <c r="P18693" s="4"/>
      <c r="V18693" s="4"/>
      <c r="W18693" s="4"/>
      <c r="AG18693" s="9"/>
      <c r="AT18693" s="4"/>
      <c r="AU18693" s="4"/>
      <c r="BA18693" s="4"/>
      <c r="BB18693" s="4"/>
    </row>
    <row r="18694" spans="15:54" x14ac:dyDescent="0.4">
      <c r="O18694" s="4"/>
      <c r="P18694" s="4"/>
      <c r="V18694" s="4"/>
      <c r="W18694" s="4"/>
      <c r="AG18694" s="9"/>
      <c r="AT18694" s="4"/>
      <c r="AU18694" s="4"/>
      <c r="BA18694" s="4"/>
      <c r="BB18694" s="4"/>
    </row>
    <row r="18695" spans="15:54" x14ac:dyDescent="0.4">
      <c r="O18695" s="4"/>
      <c r="P18695" s="4"/>
      <c r="V18695" s="4"/>
      <c r="W18695" s="4"/>
      <c r="AG18695" s="9"/>
      <c r="AT18695" s="4"/>
      <c r="AU18695" s="4"/>
      <c r="BA18695" s="4"/>
      <c r="BB18695" s="4"/>
    </row>
    <row r="18696" spans="15:54" x14ac:dyDescent="0.4">
      <c r="O18696" s="4"/>
      <c r="P18696" s="4"/>
      <c r="V18696" s="4"/>
      <c r="W18696" s="4"/>
      <c r="AG18696" s="9"/>
      <c r="AT18696" s="4"/>
      <c r="AU18696" s="4"/>
      <c r="BA18696" s="4"/>
      <c r="BB18696" s="4"/>
    </row>
    <row r="18697" spans="15:54" x14ac:dyDescent="0.4">
      <c r="O18697" s="4"/>
      <c r="P18697" s="4"/>
      <c r="V18697" s="4"/>
      <c r="W18697" s="4"/>
      <c r="AG18697" s="9"/>
      <c r="AT18697" s="4"/>
      <c r="AU18697" s="4"/>
      <c r="BA18697" s="4"/>
      <c r="BB18697" s="4"/>
    </row>
    <row r="18698" spans="15:54" x14ac:dyDescent="0.4">
      <c r="O18698" s="4"/>
      <c r="P18698" s="4"/>
      <c r="V18698" s="4"/>
      <c r="W18698" s="4"/>
      <c r="AG18698" s="9"/>
      <c r="AT18698" s="4"/>
      <c r="AU18698" s="4"/>
      <c r="BA18698" s="4"/>
      <c r="BB18698" s="4"/>
    </row>
    <row r="18699" spans="15:54" x14ac:dyDescent="0.4">
      <c r="O18699" s="4"/>
      <c r="P18699" s="4"/>
      <c r="V18699" s="4"/>
      <c r="W18699" s="4"/>
      <c r="AG18699" s="9"/>
      <c r="AT18699" s="4"/>
      <c r="AU18699" s="4"/>
      <c r="BA18699" s="4"/>
      <c r="BB18699" s="4"/>
    </row>
    <row r="18700" spans="15:54" x14ac:dyDescent="0.4">
      <c r="O18700" s="4"/>
      <c r="P18700" s="4"/>
      <c r="V18700" s="4"/>
      <c r="W18700" s="4"/>
      <c r="AG18700" s="9"/>
      <c r="AT18700" s="4"/>
      <c r="AU18700" s="4"/>
      <c r="BA18700" s="4"/>
      <c r="BB18700" s="4"/>
    </row>
    <row r="18701" spans="15:54" x14ac:dyDescent="0.4">
      <c r="O18701" s="4"/>
      <c r="P18701" s="4"/>
      <c r="V18701" s="4"/>
      <c r="W18701" s="4"/>
      <c r="AG18701" s="9"/>
      <c r="AT18701" s="4"/>
      <c r="AU18701" s="4"/>
      <c r="BA18701" s="4"/>
      <c r="BB18701" s="4"/>
    </row>
    <row r="18702" spans="15:54" x14ac:dyDescent="0.4">
      <c r="O18702" s="4"/>
      <c r="P18702" s="4"/>
      <c r="V18702" s="4"/>
      <c r="W18702" s="4"/>
      <c r="AG18702" s="9"/>
      <c r="AT18702" s="4"/>
      <c r="AU18702" s="4"/>
      <c r="BA18702" s="4"/>
      <c r="BB18702" s="4"/>
    </row>
    <row r="18703" spans="15:54" x14ac:dyDescent="0.4">
      <c r="O18703" s="4"/>
      <c r="P18703" s="4"/>
      <c r="V18703" s="4"/>
      <c r="W18703" s="4"/>
      <c r="AG18703" s="9"/>
      <c r="AT18703" s="4"/>
      <c r="AU18703" s="4"/>
      <c r="BA18703" s="4"/>
      <c r="BB18703" s="4"/>
    </row>
    <row r="18704" spans="15:54" x14ac:dyDescent="0.4">
      <c r="O18704" s="4"/>
      <c r="P18704" s="4"/>
      <c r="V18704" s="4"/>
      <c r="W18704" s="4"/>
      <c r="AG18704" s="9"/>
      <c r="AT18704" s="4"/>
      <c r="AU18704" s="4"/>
      <c r="BA18704" s="4"/>
      <c r="BB18704" s="4"/>
    </row>
    <row r="18705" spans="15:54" x14ac:dyDescent="0.4">
      <c r="O18705" s="4"/>
      <c r="P18705" s="4"/>
      <c r="V18705" s="4"/>
      <c r="W18705" s="4"/>
      <c r="AG18705" s="9"/>
      <c r="AT18705" s="4"/>
      <c r="AU18705" s="4"/>
      <c r="BA18705" s="4"/>
      <c r="BB18705" s="4"/>
    </row>
    <row r="18706" spans="15:54" x14ac:dyDescent="0.4">
      <c r="O18706" s="4"/>
      <c r="P18706" s="4"/>
      <c r="V18706" s="4"/>
      <c r="W18706" s="4"/>
      <c r="AG18706" s="9"/>
      <c r="AT18706" s="4"/>
      <c r="AU18706" s="4"/>
      <c r="BA18706" s="4"/>
      <c r="BB18706" s="4"/>
    </row>
    <row r="18707" spans="15:54" x14ac:dyDescent="0.4">
      <c r="O18707" s="4"/>
      <c r="P18707" s="4"/>
      <c r="V18707" s="4"/>
      <c r="W18707" s="4"/>
      <c r="AG18707" s="9"/>
      <c r="AT18707" s="4"/>
      <c r="AU18707" s="4"/>
      <c r="BA18707" s="4"/>
      <c r="BB18707" s="4"/>
    </row>
    <row r="18708" spans="15:54" x14ac:dyDescent="0.4">
      <c r="O18708" s="4"/>
      <c r="P18708" s="4"/>
      <c r="V18708" s="4"/>
      <c r="W18708" s="4"/>
      <c r="AG18708" s="9"/>
      <c r="AT18708" s="4"/>
      <c r="AU18708" s="4"/>
      <c r="BA18708" s="4"/>
      <c r="BB18708" s="4"/>
    </row>
    <row r="18709" spans="15:54" x14ac:dyDescent="0.4">
      <c r="O18709" s="4"/>
      <c r="P18709" s="4"/>
      <c r="V18709" s="4"/>
      <c r="W18709" s="4"/>
      <c r="AG18709" s="9"/>
      <c r="AT18709" s="4"/>
      <c r="AU18709" s="4"/>
      <c r="BA18709" s="4"/>
      <c r="BB18709" s="4"/>
    </row>
    <row r="18710" spans="15:54" x14ac:dyDescent="0.4">
      <c r="O18710" s="4"/>
      <c r="P18710" s="4"/>
      <c r="V18710" s="4"/>
      <c r="W18710" s="4"/>
      <c r="AG18710" s="9"/>
      <c r="AT18710" s="4"/>
      <c r="AU18710" s="4"/>
      <c r="BA18710" s="4"/>
      <c r="BB18710" s="4"/>
    </row>
    <row r="18711" spans="15:54" x14ac:dyDescent="0.4">
      <c r="O18711" s="4"/>
      <c r="P18711" s="4"/>
      <c r="V18711" s="4"/>
      <c r="W18711" s="4"/>
      <c r="AG18711" s="9"/>
      <c r="AT18711" s="4"/>
      <c r="AU18711" s="4"/>
      <c r="BA18711" s="4"/>
      <c r="BB18711" s="4"/>
    </row>
    <row r="18712" spans="15:54" x14ac:dyDescent="0.4">
      <c r="O18712" s="4"/>
      <c r="P18712" s="4"/>
      <c r="V18712" s="4"/>
      <c r="W18712" s="4"/>
      <c r="AG18712" s="9"/>
      <c r="AT18712" s="4"/>
      <c r="AU18712" s="4"/>
      <c r="BA18712" s="4"/>
      <c r="BB18712" s="4"/>
    </row>
    <row r="18713" spans="15:54" x14ac:dyDescent="0.4">
      <c r="O18713" s="4"/>
      <c r="P18713" s="4"/>
      <c r="V18713" s="4"/>
      <c r="W18713" s="4"/>
      <c r="AG18713" s="9"/>
      <c r="AT18713" s="4"/>
      <c r="AU18713" s="4"/>
      <c r="BA18713" s="4"/>
      <c r="BB18713" s="4"/>
    </row>
    <row r="18714" spans="15:54" x14ac:dyDescent="0.4">
      <c r="O18714" s="4"/>
      <c r="P18714" s="4"/>
      <c r="V18714" s="4"/>
      <c r="W18714" s="4"/>
      <c r="AG18714" s="9"/>
      <c r="AT18714" s="4"/>
      <c r="AU18714" s="4"/>
      <c r="BA18714" s="4"/>
      <c r="BB18714" s="4"/>
    </row>
    <row r="18715" spans="15:54" x14ac:dyDescent="0.4">
      <c r="O18715" s="4"/>
      <c r="P18715" s="4"/>
      <c r="V18715" s="4"/>
      <c r="W18715" s="4"/>
      <c r="AG18715" s="9"/>
      <c r="AT18715" s="4"/>
      <c r="AU18715" s="4"/>
      <c r="BA18715" s="4"/>
      <c r="BB18715" s="4"/>
    </row>
    <row r="18716" spans="15:54" x14ac:dyDescent="0.4">
      <c r="O18716" s="4"/>
      <c r="P18716" s="4"/>
      <c r="V18716" s="4"/>
      <c r="W18716" s="4"/>
      <c r="AG18716" s="9"/>
      <c r="AT18716" s="4"/>
      <c r="AU18716" s="4"/>
      <c r="BA18716" s="4"/>
      <c r="BB18716" s="4"/>
    </row>
    <row r="18717" spans="15:54" x14ac:dyDescent="0.4">
      <c r="O18717" s="4"/>
      <c r="P18717" s="4"/>
      <c r="V18717" s="4"/>
      <c r="W18717" s="4"/>
      <c r="AG18717" s="9"/>
      <c r="AT18717" s="4"/>
      <c r="AU18717" s="4"/>
      <c r="BA18717" s="4"/>
      <c r="BB18717" s="4"/>
    </row>
    <row r="18718" spans="15:54" x14ac:dyDescent="0.4">
      <c r="O18718" s="4"/>
      <c r="P18718" s="4"/>
      <c r="V18718" s="4"/>
      <c r="W18718" s="4"/>
      <c r="AG18718" s="9"/>
      <c r="AT18718" s="4"/>
      <c r="AU18718" s="4"/>
      <c r="BA18718" s="4"/>
      <c r="BB18718" s="4"/>
    </row>
    <row r="18719" spans="15:54" x14ac:dyDescent="0.4">
      <c r="O18719" s="4"/>
      <c r="P18719" s="4"/>
      <c r="V18719" s="4"/>
      <c r="W18719" s="4"/>
      <c r="AG18719" s="9"/>
      <c r="AT18719" s="4"/>
      <c r="AU18719" s="4"/>
      <c r="BA18719" s="4"/>
      <c r="BB18719" s="4"/>
    </row>
    <row r="18720" spans="15:54" x14ac:dyDescent="0.4">
      <c r="O18720" s="4"/>
      <c r="P18720" s="4"/>
      <c r="V18720" s="4"/>
      <c r="W18720" s="4"/>
      <c r="AG18720" s="9"/>
      <c r="AT18720" s="4"/>
      <c r="AU18720" s="4"/>
      <c r="BA18720" s="4"/>
      <c r="BB18720" s="4"/>
    </row>
    <row r="18721" spans="15:54" x14ac:dyDescent="0.4">
      <c r="O18721" s="4"/>
      <c r="P18721" s="4"/>
      <c r="V18721" s="4"/>
      <c r="W18721" s="4"/>
      <c r="AG18721" s="9"/>
      <c r="AT18721" s="4"/>
      <c r="AU18721" s="4"/>
      <c r="BA18721" s="4"/>
      <c r="BB18721" s="4"/>
    </row>
    <row r="18722" spans="15:54" x14ac:dyDescent="0.4">
      <c r="O18722" s="4"/>
      <c r="P18722" s="4"/>
      <c r="V18722" s="4"/>
      <c r="W18722" s="4"/>
      <c r="AG18722" s="9"/>
      <c r="AT18722" s="4"/>
      <c r="AU18722" s="4"/>
      <c r="BA18722" s="4"/>
      <c r="BB18722" s="4"/>
    </row>
    <row r="18723" spans="15:54" x14ac:dyDescent="0.4">
      <c r="O18723" s="4"/>
      <c r="P18723" s="4"/>
      <c r="V18723" s="4"/>
      <c r="W18723" s="4"/>
      <c r="AG18723" s="9"/>
      <c r="AT18723" s="4"/>
      <c r="AU18723" s="4"/>
      <c r="BA18723" s="4"/>
      <c r="BB18723" s="4"/>
    </row>
    <row r="18724" spans="15:54" x14ac:dyDescent="0.4">
      <c r="O18724" s="4"/>
      <c r="P18724" s="4"/>
      <c r="V18724" s="4"/>
      <c r="W18724" s="4"/>
      <c r="AG18724" s="9"/>
      <c r="AT18724" s="4"/>
      <c r="AU18724" s="4"/>
      <c r="BA18724" s="4"/>
      <c r="BB18724" s="4"/>
    </row>
    <row r="18725" spans="15:54" x14ac:dyDescent="0.4">
      <c r="O18725" s="4"/>
      <c r="P18725" s="4"/>
      <c r="V18725" s="4"/>
      <c r="W18725" s="4"/>
      <c r="AG18725" s="9"/>
      <c r="AT18725" s="4"/>
      <c r="AU18725" s="4"/>
      <c r="BA18725" s="4"/>
      <c r="BB18725" s="4"/>
    </row>
    <row r="18726" spans="15:54" x14ac:dyDescent="0.4">
      <c r="O18726" s="4"/>
      <c r="P18726" s="4"/>
      <c r="V18726" s="4"/>
      <c r="W18726" s="4"/>
      <c r="AG18726" s="9"/>
      <c r="AT18726" s="4"/>
      <c r="AU18726" s="4"/>
      <c r="BA18726" s="4"/>
      <c r="BB18726" s="4"/>
    </row>
    <row r="18727" spans="15:54" x14ac:dyDescent="0.4">
      <c r="O18727" s="4"/>
      <c r="P18727" s="4"/>
      <c r="V18727" s="4"/>
      <c r="W18727" s="4"/>
      <c r="AG18727" s="9"/>
      <c r="AT18727" s="4"/>
      <c r="AU18727" s="4"/>
      <c r="BA18727" s="4"/>
      <c r="BB18727" s="4"/>
    </row>
    <row r="18728" spans="15:54" x14ac:dyDescent="0.4">
      <c r="O18728" s="4"/>
      <c r="P18728" s="4"/>
      <c r="V18728" s="4"/>
      <c r="W18728" s="4"/>
      <c r="AG18728" s="9"/>
      <c r="AT18728" s="4"/>
      <c r="AU18728" s="4"/>
      <c r="BA18728" s="4"/>
      <c r="BB18728" s="4"/>
    </row>
    <row r="18729" spans="15:54" x14ac:dyDescent="0.4">
      <c r="O18729" s="4"/>
      <c r="P18729" s="4"/>
      <c r="V18729" s="4"/>
      <c r="W18729" s="4"/>
      <c r="AG18729" s="9"/>
      <c r="AT18729" s="4"/>
      <c r="AU18729" s="4"/>
      <c r="BA18729" s="4"/>
      <c r="BB18729" s="4"/>
    </row>
    <row r="18730" spans="15:54" x14ac:dyDescent="0.4">
      <c r="O18730" s="4"/>
      <c r="P18730" s="4"/>
      <c r="V18730" s="4"/>
      <c r="W18730" s="4"/>
      <c r="AG18730" s="9"/>
      <c r="AT18730" s="4"/>
      <c r="AU18730" s="4"/>
      <c r="BA18730" s="4"/>
      <c r="BB18730" s="4"/>
    </row>
    <row r="18731" spans="15:54" x14ac:dyDescent="0.4">
      <c r="O18731" s="4"/>
      <c r="P18731" s="4"/>
      <c r="V18731" s="4"/>
      <c r="W18731" s="4"/>
      <c r="AG18731" s="9"/>
      <c r="AT18731" s="4"/>
      <c r="AU18731" s="4"/>
      <c r="BA18731" s="4"/>
      <c r="BB18731" s="4"/>
    </row>
    <row r="18732" spans="15:54" x14ac:dyDescent="0.4">
      <c r="O18732" s="4"/>
      <c r="P18732" s="4"/>
      <c r="V18732" s="4"/>
      <c r="W18732" s="4"/>
      <c r="AG18732" s="9"/>
      <c r="AT18732" s="4"/>
      <c r="AU18732" s="4"/>
      <c r="BA18732" s="4"/>
      <c r="BB18732" s="4"/>
    </row>
    <row r="18733" spans="15:54" x14ac:dyDescent="0.4">
      <c r="O18733" s="4"/>
      <c r="P18733" s="4"/>
      <c r="V18733" s="4"/>
      <c r="W18733" s="4"/>
      <c r="AG18733" s="9"/>
      <c r="AT18733" s="4"/>
      <c r="AU18733" s="4"/>
      <c r="BA18733" s="4"/>
      <c r="BB18733" s="4"/>
    </row>
    <row r="18734" spans="15:54" x14ac:dyDescent="0.4">
      <c r="O18734" s="4"/>
      <c r="P18734" s="4"/>
      <c r="V18734" s="4"/>
      <c r="W18734" s="4"/>
      <c r="AG18734" s="9"/>
      <c r="AT18734" s="4"/>
      <c r="AU18734" s="4"/>
      <c r="BA18734" s="4"/>
      <c r="BB18734" s="4"/>
    </row>
    <row r="18735" spans="15:54" x14ac:dyDescent="0.4">
      <c r="O18735" s="4"/>
      <c r="P18735" s="4"/>
      <c r="V18735" s="4"/>
      <c r="W18735" s="4"/>
      <c r="AG18735" s="9"/>
      <c r="AT18735" s="4"/>
      <c r="AU18735" s="4"/>
      <c r="BA18735" s="4"/>
      <c r="BB18735" s="4"/>
    </row>
    <row r="18736" spans="15:54" x14ac:dyDescent="0.4">
      <c r="O18736" s="4"/>
      <c r="P18736" s="4"/>
      <c r="V18736" s="4"/>
      <c r="W18736" s="4"/>
      <c r="AT18736" s="4"/>
      <c r="AU18736" s="4"/>
      <c r="BA18736" s="4"/>
      <c r="BB18736" s="4"/>
    </row>
    <row r="18737" spans="15:54" x14ac:dyDescent="0.4">
      <c r="O18737" s="4"/>
      <c r="P18737" s="4"/>
      <c r="V18737" s="4"/>
      <c r="W18737" s="4"/>
      <c r="AT18737" s="4"/>
      <c r="AU18737" s="4"/>
      <c r="BA18737" s="4"/>
      <c r="BB18737" s="4"/>
    </row>
    <row r="18738" spans="15:54" x14ac:dyDescent="0.4">
      <c r="O18738" s="4"/>
      <c r="P18738" s="4"/>
      <c r="V18738" s="4"/>
      <c r="W18738" s="4"/>
      <c r="AG18738" s="9"/>
      <c r="AT18738" s="4"/>
      <c r="AU18738" s="4"/>
      <c r="BA18738" s="4"/>
      <c r="BB18738" s="4"/>
    </row>
    <row r="18739" spans="15:54" x14ac:dyDescent="0.4">
      <c r="O18739" s="4"/>
      <c r="P18739" s="4"/>
      <c r="V18739" s="4"/>
      <c r="W18739" s="4"/>
      <c r="AG18739" s="9"/>
      <c r="AT18739" s="4"/>
      <c r="AU18739" s="4"/>
      <c r="BA18739" s="4"/>
      <c r="BB18739" s="4"/>
    </row>
    <row r="18740" spans="15:54" x14ac:dyDescent="0.4">
      <c r="O18740" s="4"/>
      <c r="P18740" s="4"/>
      <c r="V18740" s="4"/>
      <c r="W18740" s="4"/>
      <c r="AG18740" s="9"/>
      <c r="AT18740" s="4"/>
      <c r="AU18740" s="4"/>
      <c r="BA18740" s="4"/>
      <c r="BB18740" s="4"/>
    </row>
    <row r="18741" spans="15:54" x14ac:dyDescent="0.4">
      <c r="O18741" s="4"/>
      <c r="P18741" s="4"/>
      <c r="V18741" s="4"/>
      <c r="W18741" s="4"/>
      <c r="AG18741" s="9"/>
      <c r="AT18741" s="4"/>
      <c r="AU18741" s="4"/>
      <c r="BA18741" s="4"/>
      <c r="BB18741" s="4"/>
    </row>
    <row r="18742" spans="15:54" x14ac:dyDescent="0.4">
      <c r="O18742" s="4"/>
      <c r="P18742" s="4"/>
      <c r="V18742" s="4"/>
      <c r="W18742" s="4"/>
      <c r="AG18742" s="9"/>
      <c r="AT18742" s="4"/>
      <c r="AU18742" s="4"/>
      <c r="BA18742" s="4"/>
      <c r="BB18742" s="4"/>
    </row>
    <row r="18743" spans="15:54" x14ac:dyDescent="0.4">
      <c r="O18743" s="4"/>
      <c r="P18743" s="4"/>
      <c r="V18743" s="4"/>
      <c r="W18743" s="4"/>
      <c r="AG18743" s="9"/>
      <c r="AT18743" s="4"/>
      <c r="AU18743" s="4"/>
      <c r="BA18743" s="4"/>
      <c r="BB18743" s="4"/>
    </row>
    <row r="18744" spans="15:54" x14ac:dyDescent="0.4">
      <c r="O18744" s="4"/>
      <c r="P18744" s="4"/>
      <c r="V18744" s="4"/>
      <c r="W18744" s="4"/>
      <c r="AG18744" s="9"/>
      <c r="AT18744" s="4"/>
      <c r="AU18744" s="4"/>
      <c r="BA18744" s="4"/>
      <c r="BB18744" s="4"/>
    </row>
    <row r="18745" spans="15:54" x14ac:dyDescent="0.4">
      <c r="O18745" s="4"/>
      <c r="P18745" s="4"/>
      <c r="V18745" s="4"/>
      <c r="W18745" s="4"/>
      <c r="AG18745" s="9"/>
      <c r="AT18745" s="4"/>
      <c r="AU18745" s="4"/>
      <c r="BA18745" s="4"/>
      <c r="BB18745" s="4"/>
    </row>
    <row r="18746" spans="15:54" x14ac:dyDescent="0.4">
      <c r="O18746" s="4"/>
      <c r="P18746" s="4"/>
      <c r="V18746" s="4"/>
      <c r="W18746" s="4"/>
      <c r="AG18746" s="9"/>
      <c r="AT18746" s="4"/>
      <c r="AU18746" s="4"/>
      <c r="BA18746" s="4"/>
      <c r="BB18746" s="4"/>
    </row>
    <row r="18747" spans="15:54" x14ac:dyDescent="0.4">
      <c r="O18747" s="4"/>
      <c r="P18747" s="4"/>
      <c r="V18747" s="4"/>
      <c r="W18747" s="4"/>
      <c r="AG18747" s="9"/>
      <c r="AT18747" s="4"/>
      <c r="AU18747" s="4"/>
      <c r="BA18747" s="4"/>
      <c r="BB18747" s="4"/>
    </row>
    <row r="18748" spans="15:54" x14ac:dyDescent="0.4">
      <c r="O18748" s="4"/>
      <c r="P18748" s="4"/>
      <c r="V18748" s="4"/>
      <c r="W18748" s="4"/>
      <c r="AG18748" s="9"/>
      <c r="AT18748" s="4"/>
      <c r="AU18748" s="4"/>
      <c r="BA18748" s="4"/>
      <c r="BB18748" s="4"/>
    </row>
    <row r="18749" spans="15:54" x14ac:dyDescent="0.4">
      <c r="O18749" s="4"/>
      <c r="P18749" s="4"/>
      <c r="V18749" s="4"/>
      <c r="W18749" s="4"/>
      <c r="AG18749" s="9"/>
      <c r="AT18749" s="4"/>
      <c r="AU18749" s="4"/>
      <c r="BA18749" s="4"/>
      <c r="BB18749" s="4"/>
    </row>
    <row r="18750" spans="15:54" x14ac:dyDescent="0.4">
      <c r="O18750" s="4"/>
      <c r="P18750" s="4"/>
      <c r="V18750" s="4"/>
      <c r="W18750" s="4"/>
      <c r="AG18750" s="9"/>
      <c r="AT18750" s="4"/>
      <c r="AU18750" s="4"/>
      <c r="BA18750" s="4"/>
      <c r="BB18750" s="4"/>
    </row>
    <row r="18751" spans="15:54" x14ac:dyDescent="0.4">
      <c r="O18751" s="4"/>
      <c r="P18751" s="4"/>
      <c r="V18751" s="4"/>
      <c r="W18751" s="4"/>
      <c r="AG18751" s="9"/>
      <c r="AT18751" s="4"/>
      <c r="AU18751" s="4"/>
      <c r="BA18751" s="4"/>
      <c r="BB18751" s="4"/>
    </row>
    <row r="18752" spans="15:54" x14ac:dyDescent="0.4">
      <c r="O18752" s="4"/>
      <c r="P18752" s="4"/>
      <c r="V18752" s="4"/>
      <c r="W18752" s="4"/>
      <c r="AG18752" s="9"/>
      <c r="AT18752" s="4"/>
      <c r="AU18752" s="4"/>
      <c r="BA18752" s="4"/>
      <c r="BB18752" s="4"/>
    </row>
    <row r="18753" spans="15:54" x14ac:dyDescent="0.4">
      <c r="O18753" s="4"/>
      <c r="P18753" s="4"/>
      <c r="V18753" s="4"/>
      <c r="W18753" s="4"/>
      <c r="AG18753" s="9"/>
      <c r="AT18753" s="4"/>
      <c r="AU18753" s="4"/>
      <c r="BA18753" s="4"/>
      <c r="BB18753" s="4"/>
    </row>
    <row r="18754" spans="15:54" x14ac:dyDescent="0.4">
      <c r="O18754" s="4"/>
      <c r="P18754" s="4"/>
      <c r="V18754" s="4"/>
      <c r="W18754" s="4"/>
      <c r="AG18754" s="9"/>
      <c r="AT18754" s="4"/>
      <c r="AU18754" s="4"/>
      <c r="BA18754" s="4"/>
      <c r="BB18754" s="4"/>
    </row>
    <row r="18755" spans="15:54" x14ac:dyDescent="0.4">
      <c r="O18755" s="4"/>
      <c r="P18755" s="4"/>
      <c r="V18755" s="4"/>
      <c r="W18755" s="4"/>
      <c r="AG18755" s="9"/>
      <c r="AT18755" s="4"/>
      <c r="AU18755" s="4"/>
      <c r="BA18755" s="4"/>
      <c r="BB18755" s="4"/>
    </row>
    <row r="18756" spans="15:54" x14ac:dyDescent="0.4">
      <c r="O18756" s="4"/>
      <c r="P18756" s="4"/>
      <c r="V18756" s="4"/>
      <c r="W18756" s="4"/>
      <c r="AG18756" s="9"/>
      <c r="AT18756" s="4"/>
      <c r="AU18756" s="4"/>
      <c r="BA18756" s="4"/>
      <c r="BB18756" s="4"/>
    </row>
    <row r="18757" spans="15:54" x14ac:dyDescent="0.4">
      <c r="O18757" s="4"/>
      <c r="P18757" s="4"/>
      <c r="V18757" s="4"/>
      <c r="W18757" s="4"/>
      <c r="AT18757" s="4"/>
      <c r="AU18757" s="4"/>
      <c r="BA18757" s="4"/>
      <c r="BB18757" s="4"/>
    </row>
    <row r="18758" spans="15:54" x14ac:dyDescent="0.4">
      <c r="O18758" s="4"/>
      <c r="P18758" s="4"/>
      <c r="V18758" s="4"/>
      <c r="W18758" s="4"/>
      <c r="AG18758" s="9"/>
      <c r="AT18758" s="4"/>
      <c r="AU18758" s="4"/>
      <c r="BA18758" s="4"/>
      <c r="BB18758" s="4"/>
    </row>
    <row r="18759" spans="15:54" x14ac:dyDescent="0.4">
      <c r="O18759" s="4"/>
      <c r="P18759" s="4"/>
      <c r="V18759" s="4"/>
      <c r="W18759" s="4"/>
      <c r="AG18759" s="9"/>
      <c r="AT18759" s="4"/>
      <c r="AU18759" s="4"/>
      <c r="BA18759" s="4"/>
      <c r="BB18759" s="4"/>
    </row>
    <row r="18760" spans="15:54" x14ac:dyDescent="0.4">
      <c r="O18760" s="4"/>
      <c r="P18760" s="4"/>
      <c r="V18760" s="4"/>
      <c r="W18760" s="4"/>
      <c r="AG18760" s="9"/>
      <c r="AT18760" s="4"/>
      <c r="AU18760" s="4"/>
      <c r="BA18760" s="4"/>
      <c r="BB18760" s="4"/>
    </row>
    <row r="18761" spans="15:54" x14ac:dyDescent="0.4">
      <c r="O18761" s="4"/>
      <c r="P18761" s="4"/>
      <c r="V18761" s="4"/>
      <c r="W18761" s="4"/>
      <c r="AG18761" s="9"/>
      <c r="AT18761" s="4"/>
      <c r="AU18761" s="4"/>
      <c r="BA18761" s="4"/>
      <c r="BB18761" s="4"/>
    </row>
    <row r="18762" spans="15:54" x14ac:dyDescent="0.4">
      <c r="O18762" s="4"/>
      <c r="P18762" s="4"/>
      <c r="V18762" s="4"/>
      <c r="W18762" s="4"/>
      <c r="AG18762" s="9"/>
      <c r="AT18762" s="4"/>
      <c r="AU18762" s="4"/>
      <c r="BA18762" s="4"/>
      <c r="BB18762" s="4"/>
    </row>
    <row r="18763" spans="15:54" x14ac:dyDescent="0.4">
      <c r="O18763" s="4"/>
      <c r="P18763" s="4"/>
      <c r="V18763" s="4"/>
      <c r="W18763" s="4"/>
      <c r="AG18763" s="9"/>
      <c r="AT18763" s="4"/>
      <c r="AU18763" s="4"/>
      <c r="BA18763" s="4"/>
      <c r="BB18763" s="4"/>
    </row>
    <row r="18764" spans="15:54" x14ac:dyDescent="0.4">
      <c r="O18764" s="4"/>
      <c r="P18764" s="4"/>
      <c r="V18764" s="4"/>
      <c r="W18764" s="4"/>
      <c r="AG18764" s="9"/>
      <c r="AT18764" s="4"/>
      <c r="AU18764" s="4"/>
      <c r="BA18764" s="4"/>
      <c r="BB18764" s="4"/>
    </row>
    <row r="18765" spans="15:54" x14ac:dyDescent="0.4">
      <c r="O18765" s="4"/>
      <c r="P18765" s="4"/>
      <c r="V18765" s="4"/>
      <c r="W18765" s="4"/>
      <c r="AG18765" s="9"/>
      <c r="AT18765" s="4"/>
      <c r="AU18765" s="4"/>
      <c r="BA18765" s="4"/>
      <c r="BB18765" s="4"/>
    </row>
    <row r="18766" spans="15:54" x14ac:dyDescent="0.4">
      <c r="O18766" s="4"/>
      <c r="P18766" s="4"/>
      <c r="V18766" s="4"/>
      <c r="W18766" s="4"/>
      <c r="AG18766" s="9"/>
      <c r="AT18766" s="4"/>
      <c r="AU18766" s="4"/>
      <c r="BA18766" s="4"/>
      <c r="BB18766" s="4"/>
    </row>
    <row r="18767" spans="15:54" x14ac:dyDescent="0.4">
      <c r="O18767" s="4"/>
      <c r="P18767" s="4"/>
      <c r="V18767" s="4"/>
      <c r="W18767" s="4"/>
      <c r="AG18767" s="9"/>
      <c r="AT18767" s="4"/>
      <c r="AU18767" s="4"/>
      <c r="BA18767" s="4"/>
      <c r="BB18767" s="4"/>
    </row>
    <row r="18768" spans="15:54" x14ac:dyDescent="0.4">
      <c r="O18768" s="4"/>
      <c r="P18768" s="4"/>
      <c r="V18768" s="4"/>
      <c r="W18768" s="4"/>
      <c r="AG18768" s="9"/>
      <c r="AT18768" s="4"/>
      <c r="AU18768" s="4"/>
      <c r="BA18768" s="4"/>
      <c r="BB18768" s="4"/>
    </row>
    <row r="18769" spans="15:54" x14ac:dyDescent="0.4">
      <c r="O18769" s="4"/>
      <c r="P18769" s="4"/>
      <c r="V18769" s="4"/>
      <c r="W18769" s="4"/>
      <c r="AG18769" s="9"/>
      <c r="AT18769" s="4"/>
      <c r="AU18769" s="4"/>
      <c r="BA18769" s="4"/>
      <c r="BB18769" s="4"/>
    </row>
    <row r="18770" spans="15:54" x14ac:dyDescent="0.4">
      <c r="O18770" s="4"/>
      <c r="P18770" s="4"/>
      <c r="V18770" s="4"/>
      <c r="W18770" s="4"/>
      <c r="AG18770" s="9"/>
      <c r="AT18770" s="4"/>
      <c r="AU18770" s="4"/>
      <c r="BA18770" s="4"/>
      <c r="BB18770" s="4"/>
    </row>
    <row r="18771" spans="15:54" x14ac:dyDescent="0.4">
      <c r="O18771" s="4"/>
      <c r="P18771" s="4"/>
      <c r="V18771" s="4"/>
      <c r="W18771" s="4"/>
      <c r="AG18771" s="9"/>
      <c r="AT18771" s="4"/>
      <c r="AU18771" s="4"/>
      <c r="BA18771" s="4"/>
      <c r="BB18771" s="4"/>
    </row>
    <row r="18772" spans="15:54" x14ac:dyDescent="0.4">
      <c r="O18772" s="4"/>
      <c r="P18772" s="4"/>
      <c r="V18772" s="4"/>
      <c r="W18772" s="4"/>
      <c r="AG18772" s="9"/>
      <c r="AT18772" s="4"/>
      <c r="AU18772" s="4"/>
      <c r="BA18772" s="4"/>
      <c r="BB18772" s="4"/>
    </row>
    <row r="18773" spans="15:54" x14ac:dyDescent="0.4">
      <c r="O18773" s="4"/>
      <c r="P18773" s="4"/>
      <c r="V18773" s="4"/>
      <c r="W18773" s="4"/>
      <c r="AG18773" s="9"/>
      <c r="AT18773" s="4"/>
      <c r="AU18773" s="4"/>
      <c r="BA18773" s="4"/>
      <c r="BB18773" s="4"/>
    </row>
    <row r="18774" spans="15:54" x14ac:dyDescent="0.4">
      <c r="O18774" s="4"/>
      <c r="P18774" s="4"/>
      <c r="V18774" s="4"/>
      <c r="W18774" s="4"/>
      <c r="AG18774" s="9"/>
      <c r="AT18774" s="4"/>
      <c r="AU18774" s="4"/>
      <c r="BA18774" s="4"/>
      <c r="BB18774" s="4"/>
    </row>
    <row r="18775" spans="15:54" x14ac:dyDescent="0.4">
      <c r="O18775" s="4"/>
      <c r="P18775" s="4"/>
      <c r="V18775" s="4"/>
      <c r="W18775" s="4"/>
      <c r="AG18775" s="9"/>
      <c r="AT18775" s="4"/>
      <c r="AU18775" s="4"/>
      <c r="BA18775" s="4"/>
      <c r="BB18775" s="4"/>
    </row>
    <row r="18776" spans="15:54" x14ac:dyDescent="0.4">
      <c r="O18776" s="4"/>
      <c r="P18776" s="4"/>
      <c r="V18776" s="4"/>
      <c r="W18776" s="4"/>
      <c r="AG18776" s="9"/>
      <c r="AT18776" s="4"/>
      <c r="AU18776" s="4"/>
      <c r="BA18776" s="4"/>
      <c r="BB18776" s="4"/>
    </row>
    <row r="18777" spans="15:54" x14ac:dyDescent="0.4">
      <c r="O18777" s="4"/>
      <c r="P18777" s="4"/>
      <c r="V18777" s="4"/>
      <c r="W18777" s="4"/>
      <c r="AG18777" s="9"/>
      <c r="AT18777" s="4"/>
      <c r="AU18777" s="4"/>
      <c r="BA18777" s="4"/>
      <c r="BB18777" s="4"/>
    </row>
    <row r="18778" spans="15:54" x14ac:dyDescent="0.4">
      <c r="O18778" s="4"/>
      <c r="P18778" s="4"/>
      <c r="V18778" s="4"/>
      <c r="W18778" s="4"/>
      <c r="AG18778" s="9"/>
      <c r="AT18778" s="4"/>
      <c r="AU18778" s="4"/>
      <c r="BA18778" s="4"/>
      <c r="BB18778" s="4"/>
    </row>
    <row r="18779" spans="15:54" x14ac:dyDescent="0.4">
      <c r="O18779" s="4"/>
      <c r="P18779" s="4"/>
      <c r="V18779" s="4"/>
      <c r="W18779" s="4"/>
      <c r="AG18779" s="9"/>
      <c r="AT18779" s="4"/>
      <c r="AU18779" s="4"/>
      <c r="BA18779" s="4"/>
      <c r="BB18779" s="4"/>
    </row>
    <row r="18780" spans="15:54" x14ac:dyDescent="0.4">
      <c r="O18780" s="4"/>
      <c r="P18780" s="4"/>
      <c r="V18780" s="4"/>
      <c r="W18780" s="4"/>
      <c r="AG18780" s="9"/>
      <c r="AT18780" s="4"/>
      <c r="AU18780" s="4"/>
      <c r="BA18780" s="4"/>
      <c r="BB18780" s="4"/>
    </row>
    <row r="18781" spans="15:54" x14ac:dyDescent="0.4">
      <c r="O18781" s="4"/>
      <c r="P18781" s="4"/>
      <c r="V18781" s="4"/>
      <c r="W18781" s="4"/>
      <c r="AG18781" s="9"/>
      <c r="AT18781" s="4"/>
      <c r="AU18781" s="4"/>
      <c r="BA18781" s="4"/>
      <c r="BB18781" s="4"/>
    </row>
    <row r="18782" spans="15:54" x14ac:dyDescent="0.4">
      <c r="O18782" s="4"/>
      <c r="P18782" s="4"/>
      <c r="V18782" s="4"/>
      <c r="W18782" s="4"/>
      <c r="AG18782" s="9"/>
      <c r="AT18782" s="4"/>
      <c r="AU18782" s="4"/>
      <c r="BA18782" s="4"/>
      <c r="BB18782" s="4"/>
    </row>
    <row r="18783" spans="15:54" x14ac:dyDescent="0.4">
      <c r="O18783" s="4"/>
      <c r="P18783" s="4"/>
      <c r="V18783" s="4"/>
      <c r="W18783" s="4"/>
      <c r="AG18783" s="9"/>
      <c r="AT18783" s="4"/>
      <c r="AU18783" s="4"/>
      <c r="BA18783" s="4"/>
      <c r="BB18783" s="4"/>
    </row>
    <row r="18784" spans="15:54" x14ac:dyDescent="0.4">
      <c r="O18784" s="4"/>
      <c r="P18784" s="4"/>
      <c r="V18784" s="4"/>
      <c r="W18784" s="4"/>
      <c r="AG18784" s="9"/>
      <c r="AT18784" s="4"/>
      <c r="AU18784" s="4"/>
      <c r="BA18784" s="4"/>
      <c r="BB18784" s="4"/>
    </row>
    <row r="18785" spans="15:54" x14ac:dyDescent="0.4">
      <c r="O18785" s="4"/>
      <c r="P18785" s="4"/>
      <c r="V18785" s="4"/>
      <c r="W18785" s="4"/>
      <c r="AG18785" s="9"/>
      <c r="AT18785" s="4"/>
      <c r="AU18785" s="4"/>
      <c r="BA18785" s="4"/>
      <c r="BB18785" s="4"/>
    </row>
    <row r="18786" spans="15:54" x14ac:dyDescent="0.4">
      <c r="O18786" s="4"/>
      <c r="P18786" s="4"/>
      <c r="V18786" s="4"/>
      <c r="W18786" s="4"/>
      <c r="AG18786" s="9"/>
      <c r="AT18786" s="4"/>
      <c r="AU18786" s="4"/>
      <c r="BA18786" s="4"/>
      <c r="BB18786" s="4"/>
    </row>
    <row r="18787" spans="15:54" x14ac:dyDescent="0.4">
      <c r="O18787" s="4"/>
      <c r="P18787" s="4"/>
      <c r="V18787" s="4"/>
      <c r="W18787" s="4"/>
      <c r="AG18787" s="9"/>
      <c r="AT18787" s="4"/>
      <c r="AU18787" s="4"/>
      <c r="BA18787" s="4"/>
      <c r="BB18787" s="4"/>
    </row>
    <row r="18788" spans="15:54" x14ac:dyDescent="0.4">
      <c r="O18788" s="4"/>
      <c r="P18788" s="4"/>
      <c r="V18788" s="4"/>
      <c r="W18788" s="4"/>
      <c r="AG18788" s="9"/>
      <c r="AT18788" s="4"/>
      <c r="AU18788" s="4"/>
      <c r="BA18788" s="4"/>
      <c r="BB18788" s="4"/>
    </row>
    <row r="18789" spans="15:54" x14ac:dyDescent="0.4">
      <c r="O18789" s="4"/>
      <c r="P18789" s="4"/>
      <c r="V18789" s="4"/>
      <c r="W18789" s="4"/>
      <c r="AG18789" s="9"/>
      <c r="AT18789" s="4"/>
      <c r="AU18789" s="4"/>
      <c r="BA18789" s="4"/>
      <c r="BB18789" s="4"/>
    </row>
    <row r="18790" spans="15:54" x14ac:dyDescent="0.4">
      <c r="O18790" s="4"/>
      <c r="P18790" s="4"/>
      <c r="V18790" s="4"/>
      <c r="W18790" s="4"/>
      <c r="AG18790" s="9"/>
      <c r="AT18790" s="4"/>
      <c r="AU18790" s="4"/>
      <c r="BA18790" s="4"/>
      <c r="BB18790" s="4"/>
    </row>
    <row r="18791" spans="15:54" x14ac:dyDescent="0.4">
      <c r="O18791" s="4"/>
      <c r="P18791" s="4"/>
      <c r="V18791" s="4"/>
      <c r="W18791" s="4"/>
      <c r="AG18791" s="9"/>
      <c r="AT18791" s="4"/>
      <c r="AU18791" s="4"/>
      <c r="BA18791" s="4"/>
      <c r="BB18791" s="4"/>
    </row>
    <row r="18792" spans="15:54" x14ac:dyDescent="0.4">
      <c r="O18792" s="4"/>
      <c r="P18792" s="4"/>
      <c r="V18792" s="4"/>
      <c r="W18792" s="4"/>
      <c r="AG18792" s="9"/>
      <c r="AT18792" s="4"/>
      <c r="AU18792" s="4"/>
      <c r="BA18792" s="4"/>
      <c r="BB18792" s="4"/>
    </row>
    <row r="18793" spans="15:54" x14ac:dyDescent="0.4">
      <c r="O18793" s="4"/>
      <c r="P18793" s="4"/>
      <c r="V18793" s="4"/>
      <c r="W18793" s="4"/>
      <c r="AG18793" s="9"/>
      <c r="AT18793" s="4"/>
      <c r="AU18793" s="4"/>
      <c r="BA18793" s="4"/>
      <c r="BB18793" s="4"/>
    </row>
    <row r="18794" spans="15:54" x14ac:dyDescent="0.4">
      <c r="O18794" s="4"/>
      <c r="P18794" s="4"/>
      <c r="V18794" s="4"/>
      <c r="W18794" s="4"/>
      <c r="AG18794" s="9"/>
      <c r="AT18794" s="4"/>
      <c r="AU18794" s="4"/>
      <c r="BA18794" s="4"/>
      <c r="BB18794" s="4"/>
    </row>
    <row r="18795" spans="15:54" x14ac:dyDescent="0.4">
      <c r="O18795" s="4"/>
      <c r="P18795" s="4"/>
      <c r="V18795" s="4"/>
      <c r="W18795" s="4"/>
      <c r="AG18795" s="9"/>
      <c r="AT18795" s="4"/>
      <c r="AU18795" s="4"/>
      <c r="BA18795" s="4"/>
      <c r="BB18795" s="4"/>
    </row>
    <row r="18796" spans="15:54" x14ac:dyDescent="0.4">
      <c r="O18796" s="4"/>
      <c r="P18796" s="4"/>
      <c r="V18796" s="4"/>
      <c r="W18796" s="4"/>
      <c r="AG18796" s="9"/>
      <c r="AT18796" s="4"/>
      <c r="AU18796" s="4"/>
      <c r="BA18796" s="4"/>
      <c r="BB18796" s="4"/>
    </row>
    <row r="18797" spans="15:54" x14ac:dyDescent="0.4">
      <c r="O18797" s="4"/>
      <c r="P18797" s="4"/>
      <c r="V18797" s="4"/>
      <c r="W18797" s="4"/>
      <c r="AG18797" s="9"/>
      <c r="AT18797" s="4"/>
      <c r="AU18797" s="4"/>
      <c r="BA18797" s="4"/>
      <c r="BB18797" s="4"/>
    </row>
    <row r="18798" spans="15:54" x14ac:dyDescent="0.4">
      <c r="O18798" s="4"/>
      <c r="P18798" s="4"/>
      <c r="V18798" s="4"/>
      <c r="W18798" s="4"/>
      <c r="AG18798" s="9"/>
      <c r="AT18798" s="4"/>
      <c r="AU18798" s="4"/>
      <c r="BA18798" s="4"/>
      <c r="BB18798" s="4"/>
    </row>
    <row r="18799" spans="15:54" x14ac:dyDescent="0.4">
      <c r="O18799" s="4"/>
      <c r="P18799" s="4"/>
      <c r="V18799" s="4"/>
      <c r="W18799" s="4"/>
      <c r="AG18799" s="9"/>
      <c r="AT18799" s="4"/>
      <c r="AU18799" s="4"/>
      <c r="BA18799" s="4"/>
      <c r="BB18799" s="4"/>
    </row>
    <row r="18800" spans="15:54" x14ac:dyDescent="0.4">
      <c r="O18800" s="4"/>
      <c r="P18800" s="4"/>
      <c r="V18800" s="4"/>
      <c r="W18800" s="4"/>
      <c r="AG18800" s="9"/>
      <c r="AT18800" s="4"/>
      <c r="AU18800" s="4"/>
      <c r="BA18800" s="4"/>
      <c r="BB18800" s="4"/>
    </row>
    <row r="18801" spans="15:54" x14ac:dyDescent="0.4">
      <c r="O18801" s="4"/>
      <c r="P18801" s="4"/>
      <c r="V18801" s="4"/>
      <c r="W18801" s="4"/>
      <c r="AG18801" s="9"/>
      <c r="AT18801" s="4"/>
      <c r="AU18801" s="4"/>
      <c r="BA18801" s="4"/>
      <c r="BB18801" s="4"/>
    </row>
    <row r="18802" spans="15:54" x14ac:dyDescent="0.4">
      <c r="O18802" s="4"/>
      <c r="P18802" s="4"/>
      <c r="V18802" s="4"/>
      <c r="W18802" s="4"/>
      <c r="AG18802" s="9"/>
      <c r="AT18802" s="4"/>
      <c r="AU18802" s="4"/>
      <c r="BA18802" s="4"/>
      <c r="BB18802" s="4"/>
    </row>
    <row r="18803" spans="15:54" x14ac:dyDescent="0.4">
      <c r="O18803" s="4"/>
      <c r="P18803" s="4"/>
      <c r="V18803" s="4"/>
      <c r="W18803" s="4"/>
      <c r="AG18803" s="9"/>
      <c r="AT18803" s="4"/>
      <c r="AU18803" s="4"/>
      <c r="BA18803" s="4"/>
      <c r="BB18803" s="4"/>
    </row>
    <row r="18804" spans="15:54" x14ac:dyDescent="0.4">
      <c r="O18804" s="4"/>
      <c r="P18804" s="4"/>
      <c r="V18804" s="4"/>
      <c r="W18804" s="4"/>
      <c r="AG18804" s="9"/>
      <c r="AT18804" s="4"/>
      <c r="AU18804" s="4"/>
      <c r="BA18804" s="4"/>
      <c r="BB18804" s="4"/>
    </row>
    <row r="18805" spans="15:54" x14ac:dyDescent="0.4">
      <c r="O18805" s="4"/>
      <c r="P18805" s="4"/>
      <c r="V18805" s="4"/>
      <c r="W18805" s="4"/>
      <c r="AG18805" s="9"/>
      <c r="AT18805" s="4"/>
      <c r="AU18805" s="4"/>
      <c r="BA18805" s="4"/>
      <c r="BB18805" s="4"/>
    </row>
    <row r="18806" spans="15:54" x14ac:dyDescent="0.4">
      <c r="O18806" s="4"/>
      <c r="P18806" s="4"/>
      <c r="V18806" s="4"/>
      <c r="W18806" s="4"/>
      <c r="AG18806" s="9"/>
      <c r="AT18806" s="4"/>
      <c r="AU18806" s="4"/>
      <c r="BA18806" s="4"/>
      <c r="BB18806" s="4"/>
    </row>
    <row r="18807" spans="15:54" x14ac:dyDescent="0.4">
      <c r="O18807" s="4"/>
      <c r="P18807" s="4"/>
      <c r="V18807" s="4"/>
      <c r="W18807" s="4"/>
      <c r="AG18807" s="9"/>
      <c r="AT18807" s="4"/>
      <c r="AU18807" s="4"/>
      <c r="BA18807" s="4"/>
      <c r="BB18807" s="4"/>
    </row>
    <row r="18808" spans="15:54" x14ac:dyDescent="0.4">
      <c r="O18808" s="4"/>
      <c r="P18808" s="4"/>
      <c r="V18808" s="4"/>
      <c r="W18808" s="4"/>
      <c r="AG18808" s="9"/>
      <c r="AT18808" s="4"/>
      <c r="AU18808" s="4"/>
      <c r="BA18808" s="4"/>
      <c r="BB18808" s="4"/>
    </row>
    <row r="18809" spans="15:54" x14ac:dyDescent="0.4">
      <c r="O18809" s="4"/>
      <c r="P18809" s="4"/>
      <c r="V18809" s="4"/>
      <c r="W18809" s="4"/>
      <c r="AG18809" s="9"/>
      <c r="AT18809" s="4"/>
      <c r="AU18809" s="4"/>
      <c r="BA18809" s="4"/>
      <c r="BB18809" s="4"/>
    </row>
    <row r="18810" spans="15:54" x14ac:dyDescent="0.4">
      <c r="O18810" s="4"/>
      <c r="P18810" s="4"/>
      <c r="V18810" s="4"/>
      <c r="W18810" s="4"/>
      <c r="AG18810" s="9"/>
      <c r="AT18810" s="4"/>
      <c r="AU18810" s="4"/>
      <c r="BA18810" s="4"/>
      <c r="BB18810" s="4"/>
    </row>
    <row r="18811" spans="15:54" x14ac:dyDescent="0.4">
      <c r="O18811" s="4"/>
      <c r="P18811" s="4"/>
      <c r="V18811" s="4"/>
      <c r="W18811" s="4"/>
      <c r="AG18811" s="9"/>
      <c r="AT18811" s="4"/>
      <c r="AU18811" s="4"/>
      <c r="BA18811" s="4"/>
      <c r="BB18811" s="4"/>
    </row>
    <row r="18812" spans="15:54" x14ac:dyDescent="0.4">
      <c r="O18812" s="4"/>
      <c r="P18812" s="4"/>
      <c r="V18812" s="4"/>
      <c r="W18812" s="4"/>
      <c r="AG18812" s="9"/>
      <c r="AT18812" s="4"/>
      <c r="AU18812" s="4"/>
      <c r="BA18812" s="4"/>
      <c r="BB18812" s="4"/>
    </row>
    <row r="18813" spans="15:54" x14ac:dyDescent="0.4">
      <c r="O18813" s="4"/>
      <c r="P18813" s="4"/>
      <c r="V18813" s="4"/>
      <c r="W18813" s="4"/>
      <c r="AG18813" s="9"/>
      <c r="AT18813" s="4"/>
      <c r="AU18813" s="4"/>
      <c r="BA18813" s="4"/>
      <c r="BB18813" s="4"/>
    </row>
    <row r="18814" spans="15:54" x14ac:dyDescent="0.4">
      <c r="O18814" s="4"/>
      <c r="P18814" s="4"/>
      <c r="V18814" s="4"/>
      <c r="W18814" s="4"/>
      <c r="AG18814" s="9"/>
      <c r="AT18814" s="4"/>
      <c r="AU18814" s="4"/>
      <c r="BA18814" s="4"/>
      <c r="BB18814" s="4"/>
    </row>
    <row r="18815" spans="15:54" x14ac:dyDescent="0.4">
      <c r="O18815" s="4"/>
      <c r="P18815" s="4"/>
      <c r="V18815" s="4"/>
      <c r="W18815" s="4"/>
      <c r="AG18815" s="9"/>
      <c r="AT18815" s="4"/>
      <c r="AU18815" s="4"/>
      <c r="BA18815" s="4"/>
      <c r="BB18815" s="4"/>
    </row>
    <row r="18816" spans="15:54" x14ac:dyDescent="0.4">
      <c r="O18816" s="4"/>
      <c r="P18816" s="4"/>
      <c r="V18816" s="4"/>
      <c r="W18816" s="4"/>
      <c r="AG18816" s="9"/>
      <c r="AT18816" s="4"/>
      <c r="AU18816" s="4"/>
      <c r="BA18816" s="4"/>
      <c r="BB18816" s="4"/>
    </row>
    <row r="18817" spans="15:54" x14ac:dyDescent="0.4">
      <c r="O18817" s="4"/>
      <c r="P18817" s="4"/>
      <c r="V18817" s="4"/>
      <c r="W18817" s="4"/>
      <c r="AG18817" s="9"/>
      <c r="AT18817" s="4"/>
      <c r="AU18817" s="4"/>
      <c r="BA18817" s="4"/>
      <c r="BB18817" s="4"/>
    </row>
    <row r="18818" spans="15:54" x14ac:dyDescent="0.4">
      <c r="O18818" s="4"/>
      <c r="P18818" s="4"/>
      <c r="V18818" s="4"/>
      <c r="W18818" s="4"/>
      <c r="AT18818" s="4"/>
      <c r="AU18818" s="4"/>
      <c r="BA18818" s="4"/>
      <c r="BB18818" s="4"/>
    </row>
    <row r="18819" spans="15:54" x14ac:dyDescent="0.4">
      <c r="O18819" s="4"/>
      <c r="P18819" s="4"/>
      <c r="V18819" s="4"/>
      <c r="W18819" s="4"/>
      <c r="AG18819" s="9"/>
      <c r="AT18819" s="4"/>
      <c r="AU18819" s="4"/>
      <c r="BA18819" s="4"/>
      <c r="BB18819" s="4"/>
    </row>
    <row r="18820" spans="15:54" x14ac:dyDescent="0.4">
      <c r="O18820" s="4"/>
      <c r="P18820" s="4"/>
      <c r="V18820" s="4"/>
      <c r="W18820" s="4"/>
      <c r="AG18820" s="9"/>
      <c r="AT18820" s="4"/>
      <c r="AU18820" s="4"/>
      <c r="BA18820" s="4"/>
      <c r="BB18820" s="4"/>
    </row>
    <row r="18821" spans="15:54" x14ac:dyDescent="0.4">
      <c r="O18821" s="4"/>
      <c r="P18821" s="4"/>
      <c r="V18821" s="4"/>
      <c r="W18821" s="4"/>
      <c r="AG18821" s="9"/>
      <c r="AT18821" s="4"/>
      <c r="AU18821" s="4"/>
      <c r="BA18821" s="4"/>
      <c r="BB18821" s="4"/>
    </row>
    <row r="18822" spans="15:54" x14ac:dyDescent="0.4">
      <c r="O18822" s="4"/>
      <c r="P18822" s="4"/>
      <c r="V18822" s="4"/>
      <c r="W18822" s="4"/>
      <c r="AG18822" s="9"/>
      <c r="AT18822" s="4"/>
      <c r="AU18822" s="4"/>
      <c r="BA18822" s="4"/>
      <c r="BB18822" s="4"/>
    </row>
    <row r="18823" spans="15:54" x14ac:dyDescent="0.4">
      <c r="O18823" s="4"/>
      <c r="P18823" s="4"/>
      <c r="V18823" s="4"/>
      <c r="W18823" s="4"/>
      <c r="AG18823" s="9"/>
      <c r="AT18823" s="4"/>
      <c r="AU18823" s="4"/>
      <c r="BA18823" s="4"/>
      <c r="BB18823" s="4"/>
    </row>
    <row r="18824" spans="15:54" x14ac:dyDescent="0.4">
      <c r="O18824" s="4"/>
      <c r="P18824" s="4"/>
      <c r="V18824" s="4"/>
      <c r="W18824" s="4"/>
      <c r="AG18824" s="9"/>
      <c r="AT18824" s="4"/>
      <c r="AU18824" s="4"/>
      <c r="BA18824" s="4"/>
      <c r="BB18824" s="4"/>
    </row>
    <row r="18825" spans="15:54" x14ac:dyDescent="0.4">
      <c r="O18825" s="4"/>
      <c r="P18825" s="4"/>
      <c r="V18825" s="4"/>
      <c r="W18825" s="4"/>
      <c r="AG18825" s="9"/>
      <c r="AT18825" s="4"/>
      <c r="AU18825" s="4"/>
      <c r="BA18825" s="4"/>
      <c r="BB18825" s="4"/>
    </row>
    <row r="18826" spans="15:54" x14ac:dyDescent="0.4">
      <c r="O18826" s="4"/>
      <c r="P18826" s="4"/>
      <c r="V18826" s="4"/>
      <c r="W18826" s="4"/>
      <c r="AG18826" s="9"/>
      <c r="AT18826" s="4"/>
      <c r="AU18826" s="4"/>
      <c r="BA18826" s="4"/>
      <c r="BB18826" s="4"/>
    </row>
    <row r="18827" spans="15:54" x14ac:dyDescent="0.4">
      <c r="O18827" s="4"/>
      <c r="P18827" s="4"/>
      <c r="V18827" s="4"/>
      <c r="W18827" s="4"/>
      <c r="AG18827" s="9"/>
      <c r="AT18827" s="4"/>
      <c r="AU18827" s="4"/>
      <c r="BA18827" s="4"/>
      <c r="BB18827" s="4"/>
    </row>
    <row r="18828" spans="15:54" x14ac:dyDescent="0.4">
      <c r="O18828" s="4"/>
      <c r="P18828" s="4"/>
      <c r="V18828" s="4"/>
      <c r="W18828" s="4"/>
      <c r="AG18828" s="9"/>
      <c r="AT18828" s="4"/>
      <c r="AU18828" s="4"/>
      <c r="BA18828" s="4"/>
      <c r="BB18828" s="4"/>
    </row>
    <row r="18829" spans="15:54" x14ac:dyDescent="0.4">
      <c r="O18829" s="4"/>
      <c r="P18829" s="4"/>
      <c r="V18829" s="4"/>
      <c r="W18829" s="4"/>
      <c r="AG18829" s="9"/>
      <c r="AT18829" s="4"/>
      <c r="AU18829" s="4"/>
      <c r="BA18829" s="4"/>
      <c r="BB18829" s="4"/>
    </row>
    <row r="18830" spans="15:54" x14ac:dyDescent="0.4">
      <c r="O18830" s="4"/>
      <c r="P18830" s="4"/>
      <c r="V18830" s="4"/>
      <c r="W18830" s="4"/>
      <c r="AG18830" s="9"/>
      <c r="AT18830" s="4"/>
      <c r="AU18830" s="4"/>
      <c r="BA18830" s="4"/>
      <c r="BB18830" s="4"/>
    </row>
    <row r="18831" spans="15:54" x14ac:dyDescent="0.4">
      <c r="O18831" s="4"/>
      <c r="P18831" s="4"/>
      <c r="V18831" s="4"/>
      <c r="W18831" s="4"/>
      <c r="AG18831" s="9"/>
      <c r="AT18831" s="4"/>
      <c r="AU18831" s="4"/>
      <c r="BA18831" s="4"/>
      <c r="BB18831" s="4"/>
    </row>
    <row r="18832" spans="15:54" x14ac:dyDescent="0.4">
      <c r="O18832" s="4"/>
      <c r="P18832" s="4"/>
      <c r="V18832" s="4"/>
      <c r="W18832" s="4"/>
      <c r="AG18832" s="9"/>
      <c r="AT18832" s="4"/>
      <c r="AU18832" s="4"/>
      <c r="BA18832" s="4"/>
      <c r="BB18832" s="4"/>
    </row>
    <row r="18833" spans="15:54" x14ac:dyDescent="0.4">
      <c r="O18833" s="4"/>
      <c r="P18833" s="4"/>
      <c r="V18833" s="4"/>
      <c r="W18833" s="4"/>
      <c r="AG18833" s="9"/>
      <c r="AT18833" s="4"/>
      <c r="AU18833" s="4"/>
      <c r="BA18833" s="4"/>
      <c r="BB18833" s="4"/>
    </row>
    <row r="18834" spans="15:54" x14ac:dyDescent="0.4">
      <c r="O18834" s="4"/>
      <c r="P18834" s="4"/>
      <c r="V18834" s="4"/>
      <c r="W18834" s="4"/>
      <c r="AG18834" s="9"/>
      <c r="AT18834" s="4"/>
      <c r="AU18834" s="4"/>
      <c r="BA18834" s="4"/>
      <c r="BB18834" s="4"/>
    </row>
    <row r="18835" spans="15:54" x14ac:dyDescent="0.4">
      <c r="O18835" s="4"/>
      <c r="P18835" s="4"/>
      <c r="V18835" s="4"/>
      <c r="W18835" s="4"/>
      <c r="AG18835" s="9"/>
      <c r="AT18835" s="4"/>
      <c r="AU18835" s="4"/>
      <c r="BA18835" s="4"/>
      <c r="BB18835" s="4"/>
    </row>
    <row r="18836" spans="15:54" x14ac:dyDescent="0.4">
      <c r="O18836" s="4"/>
      <c r="P18836" s="4"/>
      <c r="V18836" s="4"/>
      <c r="W18836" s="4"/>
      <c r="AG18836" s="9"/>
      <c r="AT18836" s="4"/>
      <c r="AU18836" s="4"/>
      <c r="BA18836" s="4"/>
      <c r="BB18836" s="4"/>
    </row>
    <row r="18837" spans="15:54" x14ac:dyDescent="0.4">
      <c r="O18837" s="4"/>
      <c r="P18837" s="4"/>
      <c r="V18837" s="4"/>
      <c r="W18837" s="4"/>
      <c r="AG18837" s="9"/>
      <c r="AT18837" s="4"/>
      <c r="AU18837" s="4"/>
      <c r="BA18837" s="4"/>
      <c r="BB18837" s="4"/>
    </row>
    <row r="18838" spans="15:54" x14ac:dyDescent="0.4">
      <c r="O18838" s="4"/>
      <c r="P18838" s="4"/>
      <c r="V18838" s="4"/>
      <c r="W18838" s="4"/>
      <c r="AT18838" s="4"/>
      <c r="AU18838" s="4"/>
      <c r="BA18838" s="4"/>
      <c r="BB18838" s="4"/>
    </row>
    <row r="18839" spans="15:54" x14ac:dyDescent="0.4">
      <c r="O18839" s="4"/>
      <c r="P18839" s="4"/>
      <c r="V18839" s="4"/>
      <c r="W18839" s="4"/>
      <c r="AG18839" s="9"/>
      <c r="AT18839" s="4"/>
      <c r="AU18839" s="4"/>
      <c r="BA18839" s="4"/>
      <c r="BB18839" s="4"/>
    </row>
    <row r="18840" spans="15:54" x14ac:dyDescent="0.4">
      <c r="O18840" s="4"/>
      <c r="P18840" s="4"/>
      <c r="V18840" s="4"/>
      <c r="W18840" s="4"/>
      <c r="AG18840" s="9"/>
      <c r="AT18840" s="4"/>
      <c r="AU18840" s="4"/>
      <c r="BA18840" s="4"/>
      <c r="BB18840" s="4"/>
    </row>
    <row r="18841" spans="15:54" x14ac:dyDescent="0.4">
      <c r="O18841" s="4"/>
      <c r="P18841" s="4"/>
      <c r="V18841" s="4"/>
      <c r="W18841" s="4"/>
      <c r="AG18841" s="9"/>
      <c r="AT18841" s="4"/>
      <c r="AU18841" s="4"/>
      <c r="BA18841" s="4"/>
      <c r="BB18841" s="4"/>
    </row>
    <row r="18842" spans="15:54" x14ac:dyDescent="0.4">
      <c r="O18842" s="4"/>
      <c r="P18842" s="4"/>
      <c r="V18842" s="4"/>
      <c r="W18842" s="4"/>
      <c r="AG18842" s="9"/>
      <c r="AT18842" s="4"/>
      <c r="AU18842" s="4"/>
      <c r="BA18842" s="4"/>
      <c r="BB18842" s="4"/>
    </row>
    <row r="18843" spans="15:54" x14ac:dyDescent="0.4">
      <c r="O18843" s="4"/>
      <c r="P18843" s="4"/>
      <c r="V18843" s="4"/>
      <c r="W18843" s="4"/>
      <c r="AG18843" s="9"/>
      <c r="AT18843" s="4"/>
      <c r="AU18843" s="4"/>
      <c r="BA18843" s="4"/>
      <c r="BB18843" s="4"/>
    </row>
    <row r="18844" spans="15:54" x14ac:dyDescent="0.4">
      <c r="O18844" s="4"/>
      <c r="P18844" s="4"/>
      <c r="V18844" s="4"/>
      <c r="W18844" s="4"/>
      <c r="AG18844" s="9"/>
      <c r="AT18844" s="4"/>
      <c r="AU18844" s="4"/>
      <c r="BA18844" s="4"/>
      <c r="BB18844" s="4"/>
    </row>
    <row r="18845" spans="15:54" x14ac:dyDescent="0.4">
      <c r="O18845" s="4"/>
      <c r="P18845" s="4"/>
      <c r="V18845" s="4"/>
      <c r="W18845" s="4"/>
      <c r="AG18845" s="9"/>
      <c r="AT18845" s="4"/>
      <c r="AU18845" s="4"/>
      <c r="BA18845" s="4"/>
      <c r="BB18845" s="4"/>
    </row>
    <row r="18846" spans="15:54" x14ac:dyDescent="0.4">
      <c r="O18846" s="4"/>
      <c r="P18846" s="4"/>
      <c r="V18846" s="4"/>
      <c r="W18846" s="4"/>
      <c r="AG18846" s="9"/>
      <c r="AT18846" s="4"/>
      <c r="AU18846" s="4"/>
      <c r="BA18846" s="4"/>
      <c r="BB18846" s="4"/>
    </row>
    <row r="18847" spans="15:54" x14ac:dyDescent="0.4">
      <c r="O18847" s="4"/>
      <c r="P18847" s="4"/>
      <c r="V18847" s="4"/>
      <c r="W18847" s="4"/>
      <c r="AG18847" s="9"/>
      <c r="AT18847" s="4"/>
      <c r="AU18847" s="4"/>
      <c r="BA18847" s="4"/>
      <c r="BB18847" s="4"/>
    </row>
    <row r="18848" spans="15:54" x14ac:dyDescent="0.4">
      <c r="O18848" s="4"/>
      <c r="P18848" s="4"/>
      <c r="V18848" s="4"/>
      <c r="W18848" s="4"/>
      <c r="AG18848" s="9"/>
      <c r="AT18848" s="4"/>
      <c r="AU18848" s="4"/>
      <c r="BA18848" s="4"/>
      <c r="BB18848" s="4"/>
    </row>
    <row r="18849" spans="15:54" x14ac:dyDescent="0.4">
      <c r="O18849" s="4"/>
      <c r="P18849" s="4"/>
      <c r="V18849" s="4"/>
      <c r="W18849" s="4"/>
      <c r="AG18849" s="9"/>
      <c r="AT18849" s="4"/>
      <c r="AU18849" s="4"/>
      <c r="BA18849" s="4"/>
      <c r="BB18849" s="4"/>
    </row>
    <row r="18850" spans="15:54" x14ac:dyDescent="0.4">
      <c r="O18850" s="4"/>
      <c r="P18850" s="4"/>
      <c r="V18850" s="4"/>
      <c r="W18850" s="4"/>
      <c r="AG18850" s="9"/>
      <c r="AT18850" s="4"/>
      <c r="AU18850" s="4"/>
      <c r="BA18850" s="4"/>
      <c r="BB18850" s="4"/>
    </row>
    <row r="18851" spans="15:54" x14ac:dyDescent="0.4">
      <c r="O18851" s="4"/>
      <c r="P18851" s="4"/>
      <c r="V18851" s="4"/>
      <c r="W18851" s="4"/>
      <c r="AG18851" s="9"/>
      <c r="AT18851" s="4"/>
      <c r="AU18851" s="4"/>
      <c r="BA18851" s="4"/>
      <c r="BB18851" s="4"/>
    </row>
    <row r="18852" spans="15:54" x14ac:dyDescent="0.4">
      <c r="O18852" s="4"/>
      <c r="P18852" s="4"/>
      <c r="V18852" s="4"/>
      <c r="W18852" s="4"/>
      <c r="AG18852" s="9"/>
      <c r="AT18852" s="4"/>
      <c r="AU18852" s="4"/>
      <c r="BA18852" s="4"/>
      <c r="BB18852" s="4"/>
    </row>
    <row r="18853" spans="15:54" x14ac:dyDescent="0.4">
      <c r="O18853" s="4"/>
      <c r="P18853" s="4"/>
      <c r="V18853" s="4"/>
      <c r="W18853" s="4"/>
      <c r="AG18853" s="9"/>
      <c r="AT18853" s="4"/>
      <c r="AU18853" s="4"/>
      <c r="BA18853" s="4"/>
      <c r="BB18853" s="4"/>
    </row>
    <row r="18854" spans="15:54" x14ac:dyDescent="0.4">
      <c r="O18854" s="4"/>
      <c r="P18854" s="4"/>
      <c r="V18854" s="4"/>
      <c r="W18854" s="4"/>
      <c r="AG18854" s="9"/>
      <c r="AT18854" s="4"/>
      <c r="AU18854" s="4"/>
      <c r="BA18854" s="4"/>
      <c r="BB18854" s="4"/>
    </row>
    <row r="18855" spans="15:54" x14ac:dyDescent="0.4">
      <c r="O18855" s="4"/>
      <c r="P18855" s="4"/>
      <c r="V18855" s="4"/>
      <c r="W18855" s="4"/>
      <c r="AG18855" s="9"/>
      <c r="AT18855" s="4"/>
      <c r="AU18855" s="4"/>
      <c r="BA18855" s="4"/>
      <c r="BB18855" s="4"/>
    </row>
    <row r="18856" spans="15:54" x14ac:dyDescent="0.4">
      <c r="O18856" s="4"/>
      <c r="P18856" s="4"/>
      <c r="V18856" s="4"/>
      <c r="W18856" s="4"/>
      <c r="AG18856" s="9"/>
      <c r="AT18856" s="4"/>
      <c r="AU18856" s="4"/>
      <c r="BA18856" s="4"/>
      <c r="BB18856" s="4"/>
    </row>
    <row r="18857" spans="15:54" x14ac:dyDescent="0.4">
      <c r="O18857" s="4"/>
      <c r="P18857" s="4"/>
      <c r="V18857" s="4"/>
      <c r="W18857" s="4"/>
      <c r="AG18857" s="9"/>
      <c r="AT18857" s="4"/>
      <c r="AU18857" s="4"/>
      <c r="BA18857" s="4"/>
      <c r="BB18857" s="4"/>
    </row>
    <row r="18858" spans="15:54" x14ac:dyDescent="0.4">
      <c r="O18858" s="4"/>
      <c r="P18858" s="4"/>
      <c r="V18858" s="4"/>
      <c r="W18858" s="4"/>
      <c r="AG18858" s="9"/>
      <c r="AT18858" s="4"/>
      <c r="AU18858" s="4"/>
      <c r="BA18858" s="4"/>
      <c r="BB18858" s="4"/>
    </row>
    <row r="18859" spans="15:54" x14ac:dyDescent="0.4">
      <c r="O18859" s="4"/>
      <c r="P18859" s="4"/>
      <c r="V18859" s="4"/>
      <c r="W18859" s="4"/>
      <c r="AG18859" s="9"/>
      <c r="AT18859" s="4"/>
      <c r="AU18859" s="4"/>
      <c r="BA18859" s="4"/>
      <c r="BB18859" s="4"/>
    </row>
    <row r="18860" spans="15:54" x14ac:dyDescent="0.4">
      <c r="O18860" s="4"/>
      <c r="P18860" s="4"/>
      <c r="V18860" s="4"/>
      <c r="W18860" s="4"/>
      <c r="AG18860" s="9"/>
      <c r="AT18860" s="4"/>
      <c r="AU18860" s="4"/>
      <c r="BA18860" s="4"/>
      <c r="BB18860" s="4"/>
    </row>
    <row r="18861" spans="15:54" x14ac:dyDescent="0.4">
      <c r="O18861" s="4"/>
      <c r="P18861" s="4"/>
      <c r="V18861" s="4"/>
      <c r="W18861" s="4"/>
      <c r="AG18861" s="9"/>
      <c r="AT18861" s="4"/>
      <c r="AU18861" s="4"/>
      <c r="BA18861" s="4"/>
      <c r="BB18861" s="4"/>
    </row>
    <row r="18862" spans="15:54" x14ac:dyDescent="0.4">
      <c r="O18862" s="4"/>
      <c r="P18862" s="4"/>
      <c r="V18862" s="4"/>
      <c r="W18862" s="4"/>
      <c r="AG18862" s="9"/>
      <c r="AT18862" s="4"/>
      <c r="AU18862" s="4"/>
      <c r="BA18862" s="4"/>
      <c r="BB18862" s="4"/>
    </row>
    <row r="18863" spans="15:54" x14ac:dyDescent="0.4">
      <c r="O18863" s="4"/>
      <c r="P18863" s="4"/>
      <c r="V18863" s="4"/>
      <c r="W18863" s="4"/>
      <c r="AG18863" s="9"/>
      <c r="AT18863" s="4"/>
      <c r="AU18863" s="4"/>
      <c r="BA18863" s="4"/>
      <c r="BB18863" s="4"/>
    </row>
    <row r="18864" spans="15:54" x14ac:dyDescent="0.4">
      <c r="O18864" s="4"/>
      <c r="P18864" s="4"/>
      <c r="V18864" s="4"/>
      <c r="W18864" s="4"/>
      <c r="AG18864" s="9"/>
      <c r="AT18864" s="4"/>
      <c r="AU18864" s="4"/>
      <c r="BA18864" s="4"/>
      <c r="BB18864" s="4"/>
    </row>
    <row r="18865" spans="15:54" x14ac:dyDescent="0.4">
      <c r="O18865" s="4"/>
      <c r="P18865" s="4"/>
      <c r="V18865" s="4"/>
      <c r="W18865" s="4"/>
      <c r="AG18865" s="9"/>
      <c r="AT18865" s="4"/>
      <c r="AU18865" s="4"/>
      <c r="BA18865" s="4"/>
      <c r="BB18865" s="4"/>
    </row>
    <row r="18866" spans="15:54" x14ac:dyDescent="0.4">
      <c r="O18866" s="4"/>
      <c r="P18866" s="4"/>
      <c r="V18866" s="4"/>
      <c r="W18866" s="4"/>
      <c r="AG18866" s="9"/>
      <c r="AT18866" s="4"/>
      <c r="AU18866" s="4"/>
      <c r="BA18866" s="4"/>
      <c r="BB18866" s="4"/>
    </row>
    <row r="18867" spans="15:54" x14ac:dyDescent="0.4">
      <c r="O18867" s="4"/>
      <c r="P18867" s="4"/>
      <c r="V18867" s="4"/>
      <c r="W18867" s="4"/>
      <c r="AG18867" s="9"/>
      <c r="AT18867" s="4"/>
      <c r="AU18867" s="4"/>
      <c r="BA18867" s="4"/>
      <c r="BB18867" s="4"/>
    </row>
    <row r="18868" spans="15:54" x14ac:dyDescent="0.4">
      <c r="O18868" s="4"/>
      <c r="P18868" s="4"/>
      <c r="V18868" s="4"/>
      <c r="W18868" s="4"/>
      <c r="AG18868" s="9"/>
      <c r="AT18868" s="4"/>
      <c r="AU18868" s="4"/>
      <c r="BA18868" s="4"/>
      <c r="BB18868" s="4"/>
    </row>
    <row r="18869" spans="15:54" x14ac:dyDescent="0.4">
      <c r="O18869" s="4"/>
      <c r="P18869" s="4"/>
      <c r="V18869" s="4"/>
      <c r="W18869" s="4"/>
      <c r="AG18869" s="9"/>
      <c r="AT18869" s="4"/>
      <c r="AU18869" s="4"/>
      <c r="BA18869" s="4"/>
      <c r="BB18869" s="4"/>
    </row>
    <row r="18870" spans="15:54" x14ac:dyDescent="0.4">
      <c r="O18870" s="4"/>
      <c r="P18870" s="4"/>
      <c r="V18870" s="4"/>
      <c r="W18870" s="4"/>
      <c r="AG18870" s="9"/>
      <c r="AT18870" s="4"/>
      <c r="AU18870" s="4"/>
      <c r="BA18870" s="4"/>
      <c r="BB18870" s="4"/>
    </row>
    <row r="18871" spans="15:54" x14ac:dyDescent="0.4">
      <c r="O18871" s="4"/>
      <c r="P18871" s="4"/>
      <c r="V18871" s="4"/>
      <c r="W18871" s="4"/>
      <c r="AG18871" s="9"/>
      <c r="AT18871" s="4"/>
      <c r="AU18871" s="4"/>
      <c r="BA18871" s="4"/>
      <c r="BB18871" s="4"/>
    </row>
    <row r="18872" spans="15:54" x14ac:dyDescent="0.4">
      <c r="O18872" s="4"/>
      <c r="P18872" s="4"/>
      <c r="V18872" s="4"/>
      <c r="W18872" s="4"/>
      <c r="AG18872" s="9"/>
      <c r="AT18872" s="4"/>
      <c r="AU18872" s="4"/>
      <c r="BA18872" s="4"/>
      <c r="BB18872" s="4"/>
    </row>
    <row r="18873" spans="15:54" x14ac:dyDescent="0.4">
      <c r="O18873" s="4"/>
      <c r="P18873" s="4"/>
      <c r="V18873" s="4"/>
      <c r="W18873" s="4"/>
      <c r="AG18873" s="9"/>
      <c r="AT18873" s="4"/>
      <c r="AU18873" s="4"/>
      <c r="BA18873" s="4"/>
      <c r="BB18873" s="4"/>
    </row>
    <row r="18874" spans="15:54" x14ac:dyDescent="0.4">
      <c r="O18874" s="4"/>
      <c r="P18874" s="4"/>
      <c r="V18874" s="4"/>
      <c r="W18874" s="4"/>
      <c r="AG18874" s="9"/>
      <c r="AT18874" s="4"/>
      <c r="AU18874" s="4"/>
      <c r="BA18874" s="4"/>
      <c r="BB18874" s="4"/>
    </row>
    <row r="18875" spans="15:54" x14ac:dyDescent="0.4">
      <c r="O18875" s="4"/>
      <c r="P18875" s="4"/>
      <c r="V18875" s="4"/>
      <c r="W18875" s="4"/>
      <c r="AG18875" s="9"/>
      <c r="AT18875" s="4"/>
      <c r="AU18875" s="4"/>
      <c r="BA18875" s="4"/>
      <c r="BB18875" s="4"/>
    </row>
    <row r="18876" spans="15:54" x14ac:dyDescent="0.4">
      <c r="O18876" s="4"/>
      <c r="P18876" s="4"/>
      <c r="V18876" s="4"/>
      <c r="W18876" s="4"/>
      <c r="AG18876" s="9"/>
      <c r="AT18876" s="4"/>
      <c r="AU18876" s="4"/>
      <c r="BA18876" s="4"/>
      <c r="BB18876" s="4"/>
    </row>
    <row r="18877" spans="15:54" x14ac:dyDescent="0.4">
      <c r="O18877" s="4"/>
      <c r="P18877" s="4"/>
      <c r="V18877" s="4"/>
      <c r="W18877" s="4"/>
      <c r="AG18877" s="9"/>
      <c r="AT18877" s="4"/>
      <c r="AU18877" s="4"/>
      <c r="BA18877" s="4"/>
      <c r="BB18877" s="4"/>
    </row>
    <row r="18878" spans="15:54" x14ac:dyDescent="0.4">
      <c r="O18878" s="4"/>
      <c r="P18878" s="4"/>
      <c r="V18878" s="4"/>
      <c r="W18878" s="4"/>
      <c r="AG18878" s="9"/>
      <c r="AT18878" s="4"/>
      <c r="AU18878" s="4"/>
      <c r="BA18878" s="4"/>
      <c r="BB18878" s="4"/>
    </row>
    <row r="18879" spans="15:54" x14ac:dyDescent="0.4">
      <c r="O18879" s="4"/>
      <c r="P18879" s="4"/>
      <c r="V18879" s="4"/>
      <c r="W18879" s="4"/>
      <c r="AG18879" s="9"/>
      <c r="AT18879" s="4"/>
      <c r="AU18879" s="4"/>
      <c r="BA18879" s="4"/>
      <c r="BB18879" s="4"/>
    </row>
    <row r="18880" spans="15:54" x14ac:dyDescent="0.4">
      <c r="O18880" s="4"/>
      <c r="P18880" s="4"/>
      <c r="V18880" s="4"/>
      <c r="W18880" s="4"/>
      <c r="AG18880" s="9"/>
      <c r="AT18880" s="4"/>
      <c r="AU18880" s="4"/>
      <c r="BA18880" s="4"/>
      <c r="BB18880" s="4"/>
    </row>
    <row r="18881" spans="15:54" x14ac:dyDescent="0.4">
      <c r="O18881" s="4"/>
      <c r="P18881" s="4"/>
      <c r="V18881" s="4"/>
      <c r="W18881" s="4"/>
      <c r="AG18881" s="9"/>
      <c r="AT18881" s="4"/>
      <c r="AU18881" s="4"/>
      <c r="BA18881" s="4"/>
      <c r="BB18881" s="4"/>
    </row>
    <row r="18882" spans="15:54" x14ac:dyDescent="0.4">
      <c r="O18882" s="4"/>
      <c r="P18882" s="4"/>
      <c r="V18882" s="4"/>
      <c r="W18882" s="4"/>
      <c r="AG18882" s="9"/>
      <c r="AT18882" s="4"/>
      <c r="AU18882" s="4"/>
      <c r="BA18882" s="4"/>
      <c r="BB18882" s="4"/>
    </row>
    <row r="18883" spans="15:54" x14ac:dyDescent="0.4">
      <c r="O18883" s="4"/>
      <c r="P18883" s="4"/>
      <c r="V18883" s="4"/>
      <c r="W18883" s="4"/>
      <c r="AG18883" s="9"/>
      <c r="AT18883" s="4"/>
      <c r="AU18883" s="4"/>
      <c r="BA18883" s="4"/>
      <c r="BB18883" s="4"/>
    </row>
    <row r="18884" spans="15:54" x14ac:dyDescent="0.4">
      <c r="O18884" s="4"/>
      <c r="P18884" s="4"/>
      <c r="V18884" s="4"/>
      <c r="W18884" s="4"/>
      <c r="AG18884" s="9"/>
      <c r="AT18884" s="4"/>
      <c r="AU18884" s="4"/>
      <c r="BA18884" s="4"/>
      <c r="BB18884" s="4"/>
    </row>
    <row r="18885" spans="15:54" x14ac:dyDescent="0.4">
      <c r="O18885" s="4"/>
      <c r="P18885" s="4"/>
      <c r="V18885" s="4"/>
      <c r="W18885" s="4"/>
      <c r="AG18885" s="9"/>
      <c r="AT18885" s="4"/>
      <c r="AU18885" s="4"/>
      <c r="BA18885" s="4"/>
      <c r="BB18885" s="4"/>
    </row>
    <row r="18886" spans="15:54" x14ac:dyDescent="0.4">
      <c r="O18886" s="4"/>
      <c r="P18886" s="4"/>
      <c r="V18886" s="4"/>
      <c r="W18886" s="4"/>
      <c r="AG18886" s="9"/>
      <c r="AT18886" s="4"/>
      <c r="AU18886" s="4"/>
      <c r="BA18886" s="4"/>
      <c r="BB18886" s="4"/>
    </row>
    <row r="18887" spans="15:54" x14ac:dyDescent="0.4">
      <c r="O18887" s="4"/>
      <c r="P18887" s="4"/>
      <c r="V18887" s="4"/>
      <c r="W18887" s="4"/>
      <c r="AG18887" s="9"/>
      <c r="AT18887" s="4"/>
      <c r="AU18887" s="4"/>
      <c r="BA18887" s="4"/>
      <c r="BB18887" s="4"/>
    </row>
    <row r="18888" spans="15:54" x14ac:dyDescent="0.4">
      <c r="O18888" s="4"/>
      <c r="P18888" s="4"/>
      <c r="V18888" s="4"/>
      <c r="W18888" s="4"/>
      <c r="AG18888" s="9"/>
      <c r="AT18888" s="4"/>
      <c r="AU18888" s="4"/>
      <c r="BA18888" s="4"/>
      <c r="BB18888" s="4"/>
    </row>
    <row r="18889" spans="15:54" x14ac:dyDescent="0.4">
      <c r="O18889" s="4"/>
      <c r="P18889" s="4"/>
      <c r="V18889" s="4"/>
      <c r="W18889" s="4"/>
      <c r="AG18889" s="9"/>
      <c r="AT18889" s="4"/>
      <c r="AU18889" s="4"/>
      <c r="BA18889" s="4"/>
      <c r="BB18889" s="4"/>
    </row>
    <row r="18890" spans="15:54" x14ac:dyDescent="0.4">
      <c r="O18890" s="4"/>
      <c r="P18890" s="4"/>
      <c r="V18890" s="4"/>
      <c r="W18890" s="4"/>
      <c r="AG18890" s="9"/>
      <c r="AT18890" s="4"/>
      <c r="AU18890" s="4"/>
      <c r="BA18890" s="4"/>
      <c r="BB18890" s="4"/>
    </row>
    <row r="18891" spans="15:54" x14ac:dyDescent="0.4">
      <c r="O18891" s="4"/>
      <c r="P18891" s="4"/>
      <c r="V18891" s="4"/>
      <c r="W18891" s="4"/>
      <c r="AG18891" s="9"/>
      <c r="AT18891" s="4"/>
      <c r="AU18891" s="4"/>
      <c r="BA18891" s="4"/>
      <c r="BB18891" s="4"/>
    </row>
    <row r="18892" spans="15:54" x14ac:dyDescent="0.4">
      <c r="O18892" s="4"/>
      <c r="P18892" s="4"/>
      <c r="V18892" s="4"/>
      <c r="W18892" s="4"/>
      <c r="AG18892" s="9"/>
      <c r="AT18892" s="4"/>
      <c r="AU18892" s="4"/>
      <c r="BA18892" s="4"/>
      <c r="BB18892" s="4"/>
    </row>
    <row r="18893" spans="15:54" x14ac:dyDescent="0.4">
      <c r="O18893" s="4"/>
      <c r="P18893" s="4"/>
      <c r="V18893" s="4"/>
      <c r="W18893" s="4"/>
      <c r="AG18893" s="9"/>
      <c r="AT18893" s="4"/>
      <c r="AU18893" s="4"/>
      <c r="BA18893" s="4"/>
      <c r="BB18893" s="4"/>
    </row>
    <row r="18894" spans="15:54" x14ac:dyDescent="0.4">
      <c r="O18894" s="4"/>
      <c r="P18894" s="4"/>
      <c r="V18894" s="4"/>
      <c r="W18894" s="4"/>
      <c r="AG18894" s="9"/>
      <c r="AT18894" s="4"/>
      <c r="AU18894" s="4"/>
      <c r="BA18894" s="4"/>
      <c r="BB18894" s="4"/>
    </row>
    <row r="18895" spans="15:54" x14ac:dyDescent="0.4">
      <c r="O18895" s="4"/>
      <c r="P18895" s="4"/>
      <c r="V18895" s="4"/>
      <c r="W18895" s="4"/>
      <c r="AG18895" s="9"/>
      <c r="AT18895" s="4"/>
      <c r="AU18895" s="4"/>
      <c r="BA18895" s="4"/>
      <c r="BB18895" s="4"/>
    </row>
    <row r="18896" spans="15:54" x14ac:dyDescent="0.4">
      <c r="O18896" s="4"/>
      <c r="P18896" s="4"/>
      <c r="V18896" s="4"/>
      <c r="W18896" s="4"/>
      <c r="AG18896" s="9"/>
      <c r="AT18896" s="4"/>
      <c r="AU18896" s="4"/>
      <c r="BA18896" s="4"/>
      <c r="BB18896" s="4"/>
    </row>
    <row r="18897" spans="15:54" x14ac:dyDescent="0.4">
      <c r="O18897" s="4"/>
      <c r="P18897" s="4"/>
      <c r="V18897" s="4"/>
      <c r="W18897" s="4"/>
      <c r="AG18897" s="9"/>
      <c r="AT18897" s="4"/>
      <c r="AU18897" s="4"/>
      <c r="BA18897" s="4"/>
      <c r="BB18897" s="4"/>
    </row>
    <row r="18898" spans="15:54" x14ac:dyDescent="0.4">
      <c r="O18898" s="4"/>
      <c r="P18898" s="4"/>
      <c r="V18898" s="4"/>
      <c r="W18898" s="4"/>
      <c r="AG18898" s="9"/>
      <c r="AT18898" s="4"/>
      <c r="AU18898" s="4"/>
      <c r="BA18898" s="4"/>
      <c r="BB18898" s="4"/>
    </row>
    <row r="18899" spans="15:54" x14ac:dyDescent="0.4">
      <c r="O18899" s="4"/>
      <c r="P18899" s="4"/>
      <c r="V18899" s="4"/>
      <c r="W18899" s="4"/>
      <c r="AT18899" s="4"/>
      <c r="AU18899" s="4"/>
      <c r="BA18899" s="4"/>
      <c r="BB18899" s="4"/>
    </row>
    <row r="18900" spans="15:54" x14ac:dyDescent="0.4">
      <c r="O18900" s="4"/>
      <c r="P18900" s="4"/>
      <c r="V18900" s="4"/>
      <c r="W18900" s="4"/>
      <c r="AG18900" s="9"/>
      <c r="AT18900" s="4"/>
      <c r="AU18900" s="4"/>
      <c r="BA18900" s="4"/>
      <c r="BB18900" s="4"/>
    </row>
    <row r="18901" spans="15:54" x14ac:dyDescent="0.4">
      <c r="O18901" s="4"/>
      <c r="P18901" s="4"/>
      <c r="V18901" s="4"/>
      <c r="W18901" s="4"/>
      <c r="AG18901" s="9"/>
      <c r="AT18901" s="4"/>
      <c r="AU18901" s="4"/>
      <c r="BA18901" s="4"/>
      <c r="BB18901" s="4"/>
    </row>
    <row r="18902" spans="15:54" x14ac:dyDescent="0.4">
      <c r="O18902" s="4"/>
      <c r="P18902" s="4"/>
      <c r="V18902" s="4"/>
      <c r="W18902" s="4"/>
      <c r="AG18902" s="9"/>
      <c r="AT18902" s="4"/>
      <c r="AU18902" s="4"/>
      <c r="BA18902" s="4"/>
      <c r="BB18902" s="4"/>
    </row>
    <row r="18903" spans="15:54" x14ac:dyDescent="0.4">
      <c r="O18903" s="4"/>
      <c r="P18903" s="4"/>
      <c r="V18903" s="4"/>
      <c r="W18903" s="4"/>
      <c r="AG18903" s="9"/>
      <c r="AT18903" s="4"/>
      <c r="AU18903" s="4"/>
      <c r="BA18903" s="4"/>
      <c r="BB18903" s="4"/>
    </row>
    <row r="18904" spans="15:54" x14ac:dyDescent="0.4">
      <c r="O18904" s="4"/>
      <c r="P18904" s="4"/>
      <c r="V18904" s="4"/>
      <c r="W18904" s="4"/>
      <c r="AG18904" s="9"/>
      <c r="AT18904" s="4"/>
      <c r="AU18904" s="4"/>
      <c r="BA18904" s="4"/>
      <c r="BB18904" s="4"/>
    </row>
    <row r="18905" spans="15:54" x14ac:dyDescent="0.4">
      <c r="O18905" s="4"/>
      <c r="P18905" s="4"/>
      <c r="V18905" s="4"/>
      <c r="W18905" s="4"/>
      <c r="AG18905" s="9"/>
      <c r="AT18905" s="4"/>
      <c r="AU18905" s="4"/>
      <c r="BA18905" s="4"/>
      <c r="BB18905" s="4"/>
    </row>
    <row r="18906" spans="15:54" x14ac:dyDescent="0.4">
      <c r="O18906" s="4"/>
      <c r="P18906" s="4"/>
      <c r="V18906" s="4"/>
      <c r="W18906" s="4"/>
      <c r="AG18906" s="9"/>
      <c r="AT18906" s="4"/>
      <c r="AU18906" s="4"/>
      <c r="BA18906" s="4"/>
      <c r="BB18906" s="4"/>
    </row>
    <row r="18907" spans="15:54" x14ac:dyDescent="0.4">
      <c r="O18907" s="4"/>
      <c r="P18907" s="4"/>
      <c r="V18907" s="4"/>
      <c r="W18907" s="4"/>
      <c r="AG18907" s="9"/>
      <c r="AT18907" s="4"/>
      <c r="AU18907" s="4"/>
      <c r="BA18907" s="4"/>
      <c r="BB18907" s="4"/>
    </row>
    <row r="18908" spans="15:54" x14ac:dyDescent="0.4">
      <c r="O18908" s="4"/>
      <c r="P18908" s="4"/>
      <c r="V18908" s="4"/>
      <c r="W18908" s="4"/>
      <c r="AG18908" s="9"/>
      <c r="AT18908" s="4"/>
      <c r="AU18908" s="4"/>
      <c r="BA18908" s="4"/>
      <c r="BB18908" s="4"/>
    </row>
    <row r="18909" spans="15:54" x14ac:dyDescent="0.4">
      <c r="O18909" s="4"/>
      <c r="P18909" s="4"/>
      <c r="V18909" s="4"/>
      <c r="W18909" s="4"/>
      <c r="AG18909" s="9"/>
      <c r="AT18909" s="4"/>
      <c r="AU18909" s="4"/>
      <c r="BA18909" s="4"/>
      <c r="BB18909" s="4"/>
    </row>
    <row r="18910" spans="15:54" x14ac:dyDescent="0.4">
      <c r="O18910" s="4"/>
      <c r="P18910" s="4"/>
      <c r="V18910" s="4"/>
      <c r="W18910" s="4"/>
      <c r="AG18910" s="9"/>
      <c r="AT18910" s="4"/>
      <c r="AU18910" s="4"/>
      <c r="BA18910" s="4"/>
      <c r="BB18910" s="4"/>
    </row>
    <row r="18911" spans="15:54" x14ac:dyDescent="0.4">
      <c r="O18911" s="4"/>
      <c r="P18911" s="4"/>
      <c r="V18911" s="4"/>
      <c r="W18911" s="4"/>
      <c r="AG18911" s="9"/>
      <c r="AT18911" s="4"/>
      <c r="AU18911" s="4"/>
      <c r="BA18911" s="4"/>
      <c r="BB18911" s="4"/>
    </row>
    <row r="18912" spans="15:54" x14ac:dyDescent="0.4">
      <c r="O18912" s="4"/>
      <c r="P18912" s="4"/>
      <c r="V18912" s="4"/>
      <c r="W18912" s="4"/>
      <c r="AG18912" s="9"/>
      <c r="AT18912" s="4"/>
      <c r="AU18912" s="4"/>
      <c r="BA18912" s="4"/>
      <c r="BB18912" s="4"/>
    </row>
    <row r="18913" spans="15:54" x14ac:dyDescent="0.4">
      <c r="O18913" s="4"/>
      <c r="P18913" s="4"/>
      <c r="V18913" s="4"/>
      <c r="W18913" s="4"/>
      <c r="AG18913" s="9"/>
      <c r="AT18913" s="4"/>
      <c r="AU18913" s="4"/>
      <c r="BA18913" s="4"/>
      <c r="BB18913" s="4"/>
    </row>
    <row r="18914" spans="15:54" x14ac:dyDescent="0.4">
      <c r="O18914" s="4"/>
      <c r="P18914" s="4"/>
      <c r="V18914" s="4"/>
      <c r="W18914" s="4"/>
      <c r="AG18914" s="9"/>
      <c r="AT18914" s="4"/>
      <c r="AU18914" s="4"/>
      <c r="BA18914" s="4"/>
      <c r="BB18914" s="4"/>
    </row>
    <row r="18915" spans="15:54" x14ac:dyDescent="0.4">
      <c r="O18915" s="4"/>
      <c r="P18915" s="4"/>
      <c r="V18915" s="4"/>
      <c r="W18915" s="4"/>
      <c r="AG18915" s="9"/>
      <c r="AT18915" s="4"/>
      <c r="AU18915" s="4"/>
      <c r="BA18915" s="4"/>
      <c r="BB18915" s="4"/>
    </row>
    <row r="18916" spans="15:54" x14ac:dyDescent="0.4">
      <c r="O18916" s="4"/>
      <c r="P18916" s="4"/>
      <c r="V18916" s="4"/>
      <c r="W18916" s="4"/>
      <c r="AG18916" s="9"/>
      <c r="AT18916" s="4"/>
      <c r="AU18916" s="4"/>
      <c r="BA18916" s="4"/>
      <c r="BB18916" s="4"/>
    </row>
    <row r="18917" spans="15:54" x14ac:dyDescent="0.4">
      <c r="O18917" s="4"/>
      <c r="P18917" s="4"/>
      <c r="V18917" s="4"/>
      <c r="W18917" s="4"/>
      <c r="AG18917" s="9"/>
      <c r="AT18917" s="4"/>
      <c r="AU18917" s="4"/>
      <c r="BA18917" s="4"/>
      <c r="BB18917" s="4"/>
    </row>
    <row r="18918" spans="15:54" x14ac:dyDescent="0.4">
      <c r="O18918" s="4"/>
      <c r="P18918" s="4"/>
      <c r="V18918" s="4"/>
      <c r="W18918" s="4"/>
      <c r="AG18918" s="9"/>
      <c r="AT18918" s="4"/>
      <c r="AU18918" s="4"/>
      <c r="BA18918" s="4"/>
      <c r="BB18918" s="4"/>
    </row>
    <row r="18919" spans="15:54" x14ac:dyDescent="0.4">
      <c r="O18919" s="4"/>
      <c r="P18919" s="4"/>
      <c r="V18919" s="4"/>
      <c r="W18919" s="4"/>
      <c r="AT18919" s="4"/>
      <c r="AU18919" s="4"/>
      <c r="BA18919" s="4"/>
      <c r="BB18919" s="4"/>
    </row>
    <row r="18920" spans="15:54" x14ac:dyDescent="0.4">
      <c r="O18920" s="4"/>
      <c r="P18920" s="4"/>
      <c r="V18920" s="4"/>
      <c r="W18920" s="4"/>
      <c r="AG18920" s="9"/>
      <c r="AT18920" s="4"/>
      <c r="AU18920" s="4"/>
      <c r="BA18920" s="4"/>
      <c r="BB18920" s="4"/>
    </row>
    <row r="18921" spans="15:54" x14ac:dyDescent="0.4">
      <c r="O18921" s="4"/>
      <c r="P18921" s="4"/>
      <c r="V18921" s="4"/>
      <c r="W18921" s="4"/>
      <c r="AG18921" s="9"/>
      <c r="AT18921" s="4"/>
      <c r="AU18921" s="4"/>
      <c r="BA18921" s="4"/>
      <c r="BB18921" s="4"/>
    </row>
    <row r="18922" spans="15:54" x14ac:dyDescent="0.4">
      <c r="O18922" s="4"/>
      <c r="P18922" s="4"/>
      <c r="V18922" s="4"/>
      <c r="W18922" s="4"/>
      <c r="AG18922" s="9"/>
      <c r="AT18922" s="4"/>
      <c r="AU18922" s="4"/>
      <c r="BA18922" s="4"/>
      <c r="BB18922" s="4"/>
    </row>
    <row r="18923" spans="15:54" x14ac:dyDescent="0.4">
      <c r="O18923" s="4"/>
      <c r="P18923" s="4"/>
      <c r="V18923" s="4"/>
      <c r="W18923" s="4"/>
      <c r="AG18923" s="9"/>
      <c r="AT18923" s="4"/>
      <c r="AU18923" s="4"/>
      <c r="BA18923" s="4"/>
      <c r="BB18923" s="4"/>
    </row>
    <row r="18924" spans="15:54" x14ac:dyDescent="0.4">
      <c r="O18924" s="4"/>
      <c r="P18924" s="4"/>
      <c r="V18924" s="4"/>
      <c r="W18924" s="4"/>
      <c r="AG18924" s="9"/>
      <c r="AT18924" s="4"/>
      <c r="AU18924" s="4"/>
      <c r="BA18924" s="4"/>
      <c r="BB18924" s="4"/>
    </row>
    <row r="18925" spans="15:54" x14ac:dyDescent="0.4">
      <c r="O18925" s="4"/>
      <c r="P18925" s="4"/>
      <c r="V18925" s="4"/>
      <c r="W18925" s="4"/>
      <c r="AG18925" s="9"/>
      <c r="AT18925" s="4"/>
      <c r="AU18925" s="4"/>
      <c r="BA18925" s="4"/>
      <c r="BB18925" s="4"/>
    </row>
    <row r="18926" spans="15:54" x14ac:dyDescent="0.4">
      <c r="O18926" s="4"/>
      <c r="P18926" s="4"/>
      <c r="V18926" s="4"/>
      <c r="W18926" s="4"/>
      <c r="AG18926" s="9"/>
      <c r="AT18926" s="4"/>
      <c r="AU18926" s="4"/>
      <c r="BA18926" s="4"/>
      <c r="BB18926" s="4"/>
    </row>
    <row r="18927" spans="15:54" x14ac:dyDescent="0.4">
      <c r="O18927" s="4"/>
      <c r="P18927" s="4"/>
      <c r="V18927" s="4"/>
      <c r="W18927" s="4"/>
      <c r="AG18927" s="9"/>
      <c r="AT18927" s="4"/>
      <c r="AU18927" s="4"/>
      <c r="BA18927" s="4"/>
      <c r="BB18927" s="4"/>
    </row>
    <row r="18928" spans="15:54" x14ac:dyDescent="0.4">
      <c r="O18928" s="4"/>
      <c r="P18928" s="4"/>
      <c r="V18928" s="4"/>
      <c r="W18928" s="4"/>
      <c r="AG18928" s="9"/>
      <c r="AT18928" s="4"/>
      <c r="AU18928" s="4"/>
      <c r="BA18928" s="4"/>
      <c r="BB18928" s="4"/>
    </row>
    <row r="18929" spans="15:54" x14ac:dyDescent="0.4">
      <c r="O18929" s="4"/>
      <c r="P18929" s="4"/>
      <c r="V18929" s="4"/>
      <c r="W18929" s="4"/>
      <c r="AG18929" s="9"/>
      <c r="AT18929" s="4"/>
      <c r="AU18929" s="4"/>
      <c r="BA18929" s="4"/>
      <c r="BB18929" s="4"/>
    </row>
    <row r="18930" spans="15:54" x14ac:dyDescent="0.4">
      <c r="O18930" s="4"/>
      <c r="P18930" s="4"/>
      <c r="V18930" s="4"/>
      <c r="W18930" s="4"/>
      <c r="AG18930" s="9"/>
      <c r="AT18930" s="4"/>
      <c r="AU18930" s="4"/>
      <c r="BA18930" s="4"/>
      <c r="BB18930" s="4"/>
    </row>
    <row r="18931" spans="15:54" x14ac:dyDescent="0.4">
      <c r="O18931" s="4"/>
      <c r="P18931" s="4"/>
      <c r="V18931" s="4"/>
      <c r="W18931" s="4"/>
      <c r="AG18931" s="9"/>
      <c r="AT18931" s="4"/>
      <c r="AU18931" s="4"/>
      <c r="BA18931" s="4"/>
      <c r="BB18931" s="4"/>
    </row>
    <row r="18932" spans="15:54" x14ac:dyDescent="0.4">
      <c r="O18932" s="4"/>
      <c r="P18932" s="4"/>
      <c r="V18932" s="4"/>
      <c r="W18932" s="4"/>
      <c r="AG18932" s="9"/>
      <c r="AT18932" s="4"/>
      <c r="AU18932" s="4"/>
      <c r="BA18932" s="4"/>
      <c r="BB18932" s="4"/>
    </row>
    <row r="18933" spans="15:54" x14ac:dyDescent="0.4">
      <c r="O18933" s="4"/>
      <c r="P18933" s="4"/>
      <c r="V18933" s="4"/>
      <c r="W18933" s="4"/>
      <c r="AG18933" s="9"/>
      <c r="AT18933" s="4"/>
      <c r="AU18933" s="4"/>
      <c r="BA18933" s="4"/>
      <c r="BB18933" s="4"/>
    </row>
    <row r="18934" spans="15:54" x14ac:dyDescent="0.4">
      <c r="O18934" s="4"/>
      <c r="P18934" s="4"/>
      <c r="V18934" s="4"/>
      <c r="W18934" s="4"/>
      <c r="AG18934" s="9"/>
      <c r="AT18934" s="4"/>
      <c r="AU18934" s="4"/>
      <c r="BA18934" s="4"/>
      <c r="BB18934" s="4"/>
    </row>
    <row r="18935" spans="15:54" x14ac:dyDescent="0.4">
      <c r="O18935" s="4"/>
      <c r="P18935" s="4"/>
      <c r="V18935" s="4"/>
      <c r="W18935" s="4"/>
      <c r="AG18935" s="9"/>
      <c r="AT18935" s="4"/>
      <c r="AU18935" s="4"/>
      <c r="BA18935" s="4"/>
      <c r="BB18935" s="4"/>
    </row>
    <row r="18936" spans="15:54" x14ac:dyDescent="0.4">
      <c r="O18936" s="4"/>
      <c r="P18936" s="4"/>
      <c r="V18936" s="4"/>
      <c r="W18936" s="4"/>
      <c r="AG18936" s="9"/>
      <c r="AT18936" s="4"/>
      <c r="AU18936" s="4"/>
      <c r="BA18936" s="4"/>
      <c r="BB18936" s="4"/>
    </row>
    <row r="18937" spans="15:54" x14ac:dyDescent="0.4">
      <c r="O18937" s="4"/>
      <c r="P18937" s="4"/>
      <c r="V18937" s="4"/>
      <c r="W18937" s="4"/>
      <c r="AG18937" s="9"/>
      <c r="AT18937" s="4"/>
      <c r="AU18937" s="4"/>
      <c r="BA18937" s="4"/>
      <c r="BB18937" s="4"/>
    </row>
    <row r="18938" spans="15:54" x14ac:dyDescent="0.4">
      <c r="O18938" s="4"/>
      <c r="P18938" s="4"/>
      <c r="V18938" s="4"/>
      <c r="W18938" s="4"/>
      <c r="AG18938" s="9"/>
      <c r="AT18938" s="4"/>
      <c r="AU18938" s="4"/>
      <c r="BA18938" s="4"/>
      <c r="BB18938" s="4"/>
    </row>
    <row r="18939" spans="15:54" x14ac:dyDescent="0.4">
      <c r="O18939" s="4"/>
      <c r="P18939" s="4"/>
      <c r="V18939" s="4"/>
      <c r="W18939" s="4"/>
      <c r="AG18939" s="9"/>
      <c r="AT18939" s="4"/>
      <c r="AU18939" s="4"/>
      <c r="BA18939" s="4"/>
      <c r="BB18939" s="4"/>
    </row>
    <row r="18940" spans="15:54" x14ac:dyDescent="0.4">
      <c r="O18940" s="4"/>
      <c r="P18940" s="4"/>
      <c r="V18940" s="4"/>
      <c r="W18940" s="4"/>
      <c r="AG18940" s="9"/>
      <c r="AT18940" s="4"/>
      <c r="AU18940" s="4"/>
      <c r="BA18940" s="4"/>
      <c r="BB18940" s="4"/>
    </row>
    <row r="18941" spans="15:54" x14ac:dyDescent="0.4">
      <c r="O18941" s="4"/>
      <c r="P18941" s="4"/>
      <c r="V18941" s="4"/>
      <c r="W18941" s="4"/>
      <c r="AG18941" s="9"/>
      <c r="AT18941" s="4"/>
      <c r="AU18941" s="4"/>
      <c r="BA18941" s="4"/>
      <c r="BB18941" s="4"/>
    </row>
    <row r="18942" spans="15:54" x14ac:dyDescent="0.4">
      <c r="O18942" s="4"/>
      <c r="P18942" s="4"/>
      <c r="V18942" s="4"/>
      <c r="W18942" s="4"/>
      <c r="AG18942" s="9"/>
      <c r="AT18942" s="4"/>
      <c r="AU18942" s="4"/>
      <c r="BA18942" s="4"/>
      <c r="BB18942" s="4"/>
    </row>
    <row r="18943" spans="15:54" x14ac:dyDescent="0.4">
      <c r="O18943" s="4"/>
      <c r="P18943" s="4"/>
      <c r="V18943" s="4"/>
      <c r="W18943" s="4"/>
      <c r="AG18943" s="9"/>
      <c r="AT18943" s="4"/>
      <c r="AU18943" s="4"/>
      <c r="BA18943" s="4"/>
      <c r="BB18943" s="4"/>
    </row>
    <row r="18944" spans="15:54" x14ac:dyDescent="0.4">
      <c r="O18944" s="4"/>
      <c r="P18944" s="4"/>
      <c r="V18944" s="4"/>
      <c r="W18944" s="4"/>
      <c r="AG18944" s="9"/>
      <c r="AT18944" s="4"/>
      <c r="AU18944" s="4"/>
      <c r="BA18944" s="4"/>
      <c r="BB18944" s="4"/>
    </row>
    <row r="18945" spans="15:54" x14ac:dyDescent="0.4">
      <c r="O18945" s="4"/>
      <c r="P18945" s="4"/>
      <c r="V18945" s="4"/>
      <c r="W18945" s="4"/>
      <c r="AG18945" s="9"/>
      <c r="AT18945" s="4"/>
      <c r="AU18945" s="4"/>
      <c r="BA18945" s="4"/>
      <c r="BB18945" s="4"/>
    </row>
    <row r="18946" spans="15:54" x14ac:dyDescent="0.4">
      <c r="O18946" s="4"/>
      <c r="P18946" s="4"/>
      <c r="V18946" s="4"/>
      <c r="W18946" s="4"/>
      <c r="AG18946" s="9"/>
      <c r="AT18946" s="4"/>
      <c r="AU18946" s="4"/>
      <c r="BA18946" s="4"/>
      <c r="BB18946" s="4"/>
    </row>
    <row r="18947" spans="15:54" x14ac:dyDescent="0.4">
      <c r="O18947" s="4"/>
      <c r="P18947" s="4"/>
      <c r="V18947" s="4"/>
      <c r="W18947" s="4"/>
      <c r="AG18947" s="9"/>
      <c r="AT18947" s="4"/>
      <c r="AU18947" s="4"/>
      <c r="BA18947" s="4"/>
      <c r="BB18947" s="4"/>
    </row>
    <row r="18948" spans="15:54" x14ac:dyDescent="0.4">
      <c r="O18948" s="4"/>
      <c r="P18948" s="4"/>
      <c r="V18948" s="4"/>
      <c r="W18948" s="4"/>
      <c r="AG18948" s="9"/>
      <c r="AT18948" s="4"/>
      <c r="AU18948" s="4"/>
      <c r="BA18948" s="4"/>
      <c r="BB18948" s="4"/>
    </row>
    <row r="18949" spans="15:54" x14ac:dyDescent="0.4">
      <c r="O18949" s="4"/>
      <c r="P18949" s="4"/>
      <c r="V18949" s="4"/>
      <c r="W18949" s="4"/>
      <c r="AG18949" s="9"/>
      <c r="AT18949" s="4"/>
      <c r="AU18949" s="4"/>
      <c r="BA18949" s="4"/>
      <c r="BB18949" s="4"/>
    </row>
    <row r="18950" spans="15:54" x14ac:dyDescent="0.4">
      <c r="O18950" s="4"/>
      <c r="P18950" s="4"/>
      <c r="V18950" s="4"/>
      <c r="W18950" s="4"/>
      <c r="AG18950" s="9"/>
      <c r="AT18950" s="4"/>
      <c r="AU18950" s="4"/>
      <c r="BA18950" s="4"/>
      <c r="BB18950" s="4"/>
    </row>
    <row r="18951" spans="15:54" x14ac:dyDescent="0.4">
      <c r="O18951" s="4"/>
      <c r="P18951" s="4"/>
      <c r="V18951" s="4"/>
      <c r="W18951" s="4"/>
      <c r="AG18951" s="9"/>
      <c r="AT18951" s="4"/>
      <c r="AU18951" s="4"/>
      <c r="BA18951" s="4"/>
      <c r="BB18951" s="4"/>
    </row>
    <row r="18952" spans="15:54" x14ac:dyDescent="0.4">
      <c r="O18952" s="4"/>
      <c r="P18952" s="4"/>
      <c r="V18952" s="4"/>
      <c r="W18952" s="4"/>
      <c r="AG18952" s="9"/>
      <c r="AT18952" s="4"/>
      <c r="AU18952" s="4"/>
      <c r="BA18952" s="4"/>
      <c r="BB18952" s="4"/>
    </row>
    <row r="18953" spans="15:54" x14ac:dyDescent="0.4">
      <c r="O18953" s="4"/>
      <c r="P18953" s="4"/>
      <c r="V18953" s="4"/>
      <c r="W18953" s="4"/>
      <c r="AG18953" s="9"/>
      <c r="AT18953" s="4"/>
      <c r="AU18953" s="4"/>
      <c r="BA18953" s="4"/>
      <c r="BB18953" s="4"/>
    </row>
    <row r="18954" spans="15:54" x14ac:dyDescent="0.4">
      <c r="O18954" s="4"/>
      <c r="P18954" s="4"/>
      <c r="V18954" s="4"/>
      <c r="W18954" s="4"/>
      <c r="AG18954" s="9"/>
      <c r="AT18954" s="4"/>
      <c r="AU18954" s="4"/>
      <c r="BA18954" s="4"/>
      <c r="BB18954" s="4"/>
    </row>
    <row r="18955" spans="15:54" x14ac:dyDescent="0.4">
      <c r="O18955" s="4"/>
      <c r="P18955" s="4"/>
      <c r="V18955" s="4"/>
      <c r="W18955" s="4"/>
      <c r="AG18955" s="9"/>
      <c r="AT18955" s="4"/>
      <c r="AU18955" s="4"/>
      <c r="BA18955" s="4"/>
      <c r="BB18955" s="4"/>
    </row>
    <row r="18956" spans="15:54" x14ac:dyDescent="0.4">
      <c r="O18956" s="4"/>
      <c r="P18956" s="4"/>
      <c r="V18956" s="4"/>
      <c r="W18956" s="4"/>
      <c r="AG18956" s="9"/>
      <c r="AT18956" s="4"/>
      <c r="AU18956" s="4"/>
      <c r="BA18956" s="4"/>
      <c r="BB18956" s="4"/>
    </row>
    <row r="18957" spans="15:54" x14ac:dyDescent="0.4">
      <c r="O18957" s="4"/>
      <c r="P18957" s="4"/>
      <c r="V18957" s="4"/>
      <c r="W18957" s="4"/>
      <c r="AG18957" s="9"/>
      <c r="AT18957" s="4"/>
      <c r="AU18957" s="4"/>
      <c r="BA18957" s="4"/>
      <c r="BB18957" s="4"/>
    </row>
    <row r="18958" spans="15:54" x14ac:dyDescent="0.4">
      <c r="O18958" s="4"/>
      <c r="P18958" s="4"/>
      <c r="V18958" s="4"/>
      <c r="W18958" s="4"/>
      <c r="AG18958" s="9"/>
      <c r="AT18958" s="4"/>
      <c r="AU18958" s="4"/>
      <c r="BA18958" s="4"/>
      <c r="BB18958" s="4"/>
    </row>
    <row r="18959" spans="15:54" x14ac:dyDescent="0.4">
      <c r="O18959" s="4"/>
      <c r="P18959" s="4"/>
      <c r="V18959" s="4"/>
      <c r="W18959" s="4"/>
      <c r="AG18959" s="9"/>
      <c r="AT18959" s="4"/>
      <c r="AU18959" s="4"/>
      <c r="BA18959" s="4"/>
      <c r="BB18959" s="4"/>
    </row>
    <row r="18960" spans="15:54" x14ac:dyDescent="0.4">
      <c r="O18960" s="4"/>
      <c r="P18960" s="4"/>
      <c r="V18960" s="4"/>
      <c r="W18960" s="4"/>
      <c r="AG18960" s="9"/>
      <c r="AT18960" s="4"/>
      <c r="AU18960" s="4"/>
      <c r="BA18960" s="4"/>
      <c r="BB18960" s="4"/>
    </row>
    <row r="18961" spans="15:54" x14ac:dyDescent="0.4">
      <c r="O18961" s="4"/>
      <c r="P18961" s="4"/>
      <c r="V18961" s="4"/>
      <c r="W18961" s="4"/>
      <c r="AG18961" s="9"/>
      <c r="AT18961" s="4"/>
      <c r="AU18961" s="4"/>
      <c r="BA18961" s="4"/>
      <c r="BB18961" s="4"/>
    </row>
    <row r="18962" spans="15:54" x14ac:dyDescent="0.4">
      <c r="O18962" s="4"/>
      <c r="P18962" s="4"/>
      <c r="V18962" s="4"/>
      <c r="W18962" s="4"/>
      <c r="AG18962" s="9"/>
      <c r="AT18962" s="4"/>
      <c r="AU18962" s="4"/>
      <c r="BA18962" s="4"/>
      <c r="BB18962" s="4"/>
    </row>
    <row r="18963" spans="15:54" x14ac:dyDescent="0.4">
      <c r="O18963" s="4"/>
      <c r="P18963" s="4"/>
      <c r="V18963" s="4"/>
      <c r="W18963" s="4"/>
      <c r="AG18963" s="9"/>
      <c r="AT18963" s="4"/>
      <c r="AU18963" s="4"/>
      <c r="BA18963" s="4"/>
      <c r="BB18963" s="4"/>
    </row>
    <row r="18964" spans="15:54" x14ac:dyDescent="0.4">
      <c r="O18964" s="4"/>
      <c r="P18964" s="4"/>
      <c r="V18964" s="4"/>
      <c r="W18964" s="4"/>
      <c r="AG18964" s="9"/>
      <c r="AT18964" s="4"/>
      <c r="AU18964" s="4"/>
      <c r="BA18964" s="4"/>
      <c r="BB18964" s="4"/>
    </row>
    <row r="18965" spans="15:54" x14ac:dyDescent="0.4">
      <c r="O18965" s="4"/>
      <c r="P18965" s="4"/>
      <c r="V18965" s="4"/>
      <c r="W18965" s="4"/>
      <c r="AG18965" s="9"/>
      <c r="AT18965" s="4"/>
      <c r="AU18965" s="4"/>
      <c r="BA18965" s="4"/>
      <c r="BB18965" s="4"/>
    </row>
    <row r="18966" spans="15:54" x14ac:dyDescent="0.4">
      <c r="O18966" s="4"/>
      <c r="P18966" s="4"/>
      <c r="V18966" s="4"/>
      <c r="W18966" s="4"/>
      <c r="AG18966" s="9"/>
      <c r="AT18966" s="4"/>
      <c r="AU18966" s="4"/>
      <c r="BA18966" s="4"/>
      <c r="BB18966" s="4"/>
    </row>
    <row r="18967" spans="15:54" x14ac:dyDescent="0.4">
      <c r="O18967" s="4"/>
      <c r="P18967" s="4"/>
      <c r="V18967" s="4"/>
      <c r="W18967" s="4"/>
      <c r="AG18967" s="9"/>
      <c r="AT18967" s="4"/>
      <c r="AU18967" s="4"/>
      <c r="BA18967" s="4"/>
      <c r="BB18967" s="4"/>
    </row>
    <row r="18968" spans="15:54" x14ac:dyDescent="0.4">
      <c r="O18968" s="4"/>
      <c r="P18968" s="4"/>
      <c r="V18968" s="4"/>
      <c r="W18968" s="4"/>
      <c r="AG18968" s="9"/>
      <c r="AT18968" s="4"/>
      <c r="AU18968" s="4"/>
      <c r="BA18968" s="4"/>
      <c r="BB18968" s="4"/>
    </row>
    <row r="18969" spans="15:54" x14ac:dyDescent="0.4">
      <c r="O18969" s="4"/>
      <c r="P18969" s="4"/>
      <c r="V18969" s="4"/>
      <c r="W18969" s="4"/>
      <c r="AG18969" s="9"/>
      <c r="AT18969" s="4"/>
      <c r="AU18969" s="4"/>
      <c r="BA18969" s="4"/>
      <c r="BB18969" s="4"/>
    </row>
    <row r="18970" spans="15:54" x14ac:dyDescent="0.4">
      <c r="O18970" s="4"/>
      <c r="P18970" s="4"/>
      <c r="V18970" s="4"/>
      <c r="W18970" s="4"/>
      <c r="AG18970" s="9"/>
      <c r="AT18970" s="4"/>
      <c r="AU18970" s="4"/>
      <c r="BA18970" s="4"/>
      <c r="BB18970" s="4"/>
    </row>
    <row r="18971" spans="15:54" x14ac:dyDescent="0.4">
      <c r="O18971" s="4"/>
      <c r="P18971" s="4"/>
      <c r="V18971" s="4"/>
      <c r="W18971" s="4"/>
      <c r="AG18971" s="9"/>
      <c r="AT18971" s="4"/>
      <c r="AU18971" s="4"/>
      <c r="BA18971" s="4"/>
      <c r="BB18971" s="4"/>
    </row>
    <row r="18972" spans="15:54" x14ac:dyDescent="0.4">
      <c r="O18972" s="4"/>
      <c r="P18972" s="4"/>
      <c r="V18972" s="4"/>
      <c r="W18972" s="4"/>
      <c r="AG18972" s="9"/>
      <c r="AT18972" s="4"/>
      <c r="AU18972" s="4"/>
      <c r="BA18972" s="4"/>
      <c r="BB18972" s="4"/>
    </row>
    <row r="18973" spans="15:54" x14ac:dyDescent="0.4">
      <c r="O18973" s="4"/>
      <c r="P18973" s="4"/>
      <c r="V18973" s="4"/>
      <c r="W18973" s="4"/>
      <c r="AG18973" s="9"/>
      <c r="AT18973" s="4"/>
      <c r="AU18973" s="4"/>
      <c r="BA18973" s="4"/>
      <c r="BB18973" s="4"/>
    </row>
    <row r="18974" spans="15:54" x14ac:dyDescent="0.4">
      <c r="O18974" s="4"/>
      <c r="P18974" s="4"/>
      <c r="V18974" s="4"/>
      <c r="W18974" s="4"/>
      <c r="AG18974" s="9"/>
      <c r="AT18974" s="4"/>
      <c r="AU18974" s="4"/>
      <c r="BA18974" s="4"/>
      <c r="BB18974" s="4"/>
    </row>
    <row r="18975" spans="15:54" x14ac:dyDescent="0.4">
      <c r="O18975" s="4"/>
      <c r="P18975" s="4"/>
      <c r="V18975" s="4"/>
      <c r="W18975" s="4"/>
      <c r="AG18975" s="9"/>
      <c r="AT18975" s="4"/>
      <c r="AU18975" s="4"/>
      <c r="BA18975" s="4"/>
      <c r="BB18975" s="4"/>
    </row>
    <row r="18976" spans="15:54" x14ac:dyDescent="0.4">
      <c r="O18976" s="4"/>
      <c r="P18976" s="4"/>
      <c r="V18976" s="4"/>
      <c r="W18976" s="4"/>
      <c r="AG18976" s="9"/>
      <c r="AT18976" s="4"/>
      <c r="AU18976" s="4"/>
      <c r="BA18976" s="4"/>
      <c r="BB18976" s="4"/>
    </row>
    <row r="18977" spans="15:54" x14ac:dyDescent="0.4">
      <c r="O18977" s="4"/>
      <c r="P18977" s="4"/>
      <c r="V18977" s="4"/>
      <c r="W18977" s="4"/>
      <c r="AG18977" s="9"/>
      <c r="AT18977" s="4"/>
      <c r="AU18977" s="4"/>
      <c r="BA18977" s="4"/>
      <c r="BB18977" s="4"/>
    </row>
    <row r="18978" spans="15:54" x14ac:dyDescent="0.4">
      <c r="O18978" s="4"/>
      <c r="P18978" s="4"/>
      <c r="V18978" s="4"/>
      <c r="W18978" s="4"/>
      <c r="AG18978" s="9"/>
      <c r="AT18978" s="4"/>
      <c r="AU18978" s="4"/>
      <c r="BA18978" s="4"/>
      <c r="BB18978" s="4"/>
    </row>
    <row r="18979" spans="15:54" x14ac:dyDescent="0.4">
      <c r="O18979" s="4"/>
      <c r="P18979" s="4"/>
      <c r="V18979" s="4"/>
      <c r="W18979" s="4"/>
      <c r="AG18979" s="9"/>
      <c r="AT18979" s="4"/>
      <c r="AU18979" s="4"/>
      <c r="BA18979" s="4"/>
      <c r="BB18979" s="4"/>
    </row>
    <row r="18980" spans="15:54" x14ac:dyDescent="0.4">
      <c r="O18980" s="4"/>
      <c r="P18980" s="4"/>
      <c r="V18980" s="4"/>
      <c r="W18980" s="4"/>
      <c r="AT18980" s="4"/>
      <c r="AU18980" s="4"/>
      <c r="BA18980" s="4"/>
      <c r="BB18980" s="4"/>
    </row>
    <row r="18981" spans="15:54" x14ac:dyDescent="0.4">
      <c r="O18981" s="4"/>
      <c r="P18981" s="4"/>
      <c r="V18981" s="4"/>
      <c r="W18981" s="4"/>
      <c r="AG18981" s="9"/>
      <c r="AT18981" s="4"/>
      <c r="AU18981" s="4"/>
      <c r="BA18981" s="4"/>
      <c r="BB18981" s="4"/>
    </row>
    <row r="18982" spans="15:54" x14ac:dyDescent="0.4">
      <c r="O18982" s="4"/>
      <c r="P18982" s="4"/>
      <c r="V18982" s="4"/>
      <c r="W18982" s="4"/>
      <c r="AG18982" s="9"/>
      <c r="AT18982" s="4"/>
      <c r="AU18982" s="4"/>
      <c r="BA18982" s="4"/>
      <c r="BB18982" s="4"/>
    </row>
    <row r="18983" spans="15:54" x14ac:dyDescent="0.4">
      <c r="O18983" s="4"/>
      <c r="P18983" s="4"/>
      <c r="V18983" s="4"/>
      <c r="W18983" s="4"/>
      <c r="AG18983" s="9"/>
      <c r="AT18983" s="4"/>
      <c r="AU18983" s="4"/>
      <c r="BA18983" s="4"/>
      <c r="BB18983" s="4"/>
    </row>
    <row r="18984" spans="15:54" x14ac:dyDescent="0.4">
      <c r="O18984" s="4"/>
      <c r="P18984" s="4"/>
      <c r="V18984" s="4"/>
      <c r="W18984" s="4"/>
      <c r="AG18984" s="9"/>
      <c r="AT18984" s="4"/>
      <c r="AU18984" s="4"/>
      <c r="BA18984" s="4"/>
      <c r="BB18984" s="4"/>
    </row>
    <row r="18985" spans="15:54" x14ac:dyDescent="0.4">
      <c r="O18985" s="4"/>
      <c r="P18985" s="4"/>
      <c r="V18985" s="4"/>
      <c r="W18985" s="4"/>
      <c r="AG18985" s="9"/>
      <c r="AT18985" s="4"/>
      <c r="AU18985" s="4"/>
      <c r="BA18985" s="4"/>
      <c r="BB18985" s="4"/>
    </row>
    <row r="18986" spans="15:54" x14ac:dyDescent="0.4">
      <c r="O18986" s="4"/>
      <c r="P18986" s="4"/>
      <c r="V18986" s="4"/>
      <c r="W18986" s="4"/>
      <c r="AG18986" s="9"/>
      <c r="AT18986" s="4"/>
      <c r="AU18986" s="4"/>
      <c r="BA18986" s="4"/>
      <c r="BB18986" s="4"/>
    </row>
    <row r="18987" spans="15:54" x14ac:dyDescent="0.4">
      <c r="O18987" s="4"/>
      <c r="P18987" s="4"/>
      <c r="V18987" s="4"/>
      <c r="W18987" s="4"/>
      <c r="AG18987" s="9"/>
      <c r="AT18987" s="4"/>
      <c r="AU18987" s="4"/>
      <c r="BA18987" s="4"/>
      <c r="BB18987" s="4"/>
    </row>
    <row r="18988" spans="15:54" x14ac:dyDescent="0.4">
      <c r="O18988" s="4"/>
      <c r="P18988" s="4"/>
      <c r="V18988" s="4"/>
      <c r="W18988" s="4"/>
      <c r="AG18988" s="9"/>
      <c r="AT18988" s="4"/>
      <c r="AU18988" s="4"/>
      <c r="BA18988" s="4"/>
      <c r="BB18988" s="4"/>
    </row>
    <row r="18989" spans="15:54" x14ac:dyDescent="0.4">
      <c r="O18989" s="4"/>
      <c r="P18989" s="4"/>
      <c r="V18989" s="4"/>
      <c r="W18989" s="4"/>
      <c r="AG18989" s="9"/>
      <c r="AT18989" s="4"/>
      <c r="AU18989" s="4"/>
      <c r="BA18989" s="4"/>
      <c r="BB18989" s="4"/>
    </row>
    <row r="18990" spans="15:54" x14ac:dyDescent="0.4">
      <c r="O18990" s="4"/>
      <c r="P18990" s="4"/>
      <c r="V18990" s="4"/>
      <c r="W18990" s="4"/>
      <c r="AG18990" s="9"/>
      <c r="AT18990" s="4"/>
      <c r="AU18990" s="4"/>
      <c r="BA18990" s="4"/>
      <c r="BB18990" s="4"/>
    </row>
    <row r="18991" spans="15:54" x14ac:dyDescent="0.4">
      <c r="O18991" s="4"/>
      <c r="P18991" s="4"/>
      <c r="V18991" s="4"/>
      <c r="W18991" s="4"/>
      <c r="AG18991" s="9"/>
      <c r="AT18991" s="4"/>
      <c r="AU18991" s="4"/>
      <c r="BA18991" s="4"/>
      <c r="BB18991" s="4"/>
    </row>
    <row r="18992" spans="15:54" x14ac:dyDescent="0.4">
      <c r="O18992" s="4"/>
      <c r="P18992" s="4"/>
      <c r="V18992" s="4"/>
      <c r="W18992" s="4"/>
      <c r="AG18992" s="9"/>
      <c r="AT18992" s="4"/>
      <c r="AU18992" s="4"/>
      <c r="BA18992" s="4"/>
      <c r="BB18992" s="4"/>
    </row>
    <row r="18993" spans="15:54" x14ac:dyDescent="0.4">
      <c r="O18993" s="4"/>
      <c r="P18993" s="4"/>
      <c r="V18993" s="4"/>
      <c r="W18993" s="4"/>
      <c r="AG18993" s="9"/>
      <c r="AT18993" s="4"/>
      <c r="AU18993" s="4"/>
      <c r="BA18993" s="4"/>
      <c r="BB18993" s="4"/>
    </row>
    <row r="18994" spans="15:54" x14ac:dyDescent="0.4">
      <c r="O18994" s="4"/>
      <c r="P18994" s="4"/>
      <c r="V18994" s="4"/>
      <c r="W18994" s="4"/>
      <c r="AG18994" s="9"/>
      <c r="AT18994" s="4"/>
      <c r="AU18994" s="4"/>
      <c r="BA18994" s="4"/>
      <c r="BB18994" s="4"/>
    </row>
    <row r="18995" spans="15:54" x14ac:dyDescent="0.4">
      <c r="O18995" s="4"/>
      <c r="P18995" s="4"/>
      <c r="V18995" s="4"/>
      <c r="W18995" s="4"/>
      <c r="AG18995" s="9"/>
      <c r="AT18995" s="4"/>
      <c r="AU18995" s="4"/>
      <c r="BA18995" s="4"/>
      <c r="BB18995" s="4"/>
    </row>
    <row r="18996" spans="15:54" x14ac:dyDescent="0.4">
      <c r="O18996" s="4"/>
      <c r="P18996" s="4"/>
      <c r="V18996" s="4"/>
      <c r="W18996" s="4"/>
      <c r="AG18996" s="9"/>
      <c r="AT18996" s="4"/>
      <c r="AU18996" s="4"/>
      <c r="BA18996" s="4"/>
      <c r="BB18996" s="4"/>
    </row>
    <row r="18997" spans="15:54" x14ac:dyDescent="0.4">
      <c r="O18997" s="4"/>
      <c r="P18997" s="4"/>
      <c r="V18997" s="4"/>
      <c r="W18997" s="4"/>
      <c r="AG18997" s="9"/>
      <c r="AT18997" s="4"/>
      <c r="AU18997" s="4"/>
      <c r="BA18997" s="4"/>
      <c r="BB18997" s="4"/>
    </row>
    <row r="18998" spans="15:54" x14ac:dyDescent="0.4">
      <c r="O18998" s="4"/>
      <c r="P18998" s="4"/>
      <c r="V18998" s="4"/>
      <c r="W18998" s="4"/>
      <c r="AG18998" s="9"/>
      <c r="AT18998" s="4"/>
      <c r="AU18998" s="4"/>
      <c r="BA18998" s="4"/>
      <c r="BB18998" s="4"/>
    </row>
    <row r="18999" spans="15:54" x14ac:dyDescent="0.4">
      <c r="O18999" s="4"/>
      <c r="P18999" s="4"/>
      <c r="V18999" s="4"/>
      <c r="W18999" s="4"/>
      <c r="AG18999" s="9"/>
      <c r="AT18999" s="4"/>
      <c r="AU18999" s="4"/>
      <c r="BA18999" s="4"/>
      <c r="BB18999" s="4"/>
    </row>
    <row r="19000" spans="15:54" x14ac:dyDescent="0.4">
      <c r="O19000" s="4"/>
      <c r="P19000" s="4"/>
      <c r="V19000" s="4"/>
      <c r="W19000" s="4"/>
      <c r="AT19000" s="4"/>
      <c r="AU19000" s="4"/>
      <c r="BA19000" s="4"/>
      <c r="BB19000" s="4"/>
    </row>
    <row r="19001" spans="15:54" x14ac:dyDescent="0.4">
      <c r="O19001" s="4"/>
      <c r="P19001" s="4"/>
      <c r="V19001" s="4"/>
      <c r="W19001" s="4"/>
      <c r="AG19001" s="9"/>
      <c r="AT19001" s="4"/>
      <c r="AU19001" s="4"/>
      <c r="BA19001" s="4"/>
      <c r="BB19001" s="4"/>
    </row>
    <row r="19002" spans="15:54" x14ac:dyDescent="0.4">
      <c r="O19002" s="4"/>
      <c r="P19002" s="4"/>
      <c r="V19002" s="4"/>
      <c r="W19002" s="4"/>
      <c r="AG19002" s="9"/>
      <c r="AT19002" s="4"/>
      <c r="AU19002" s="4"/>
      <c r="BA19002" s="4"/>
      <c r="BB19002" s="4"/>
    </row>
    <row r="19003" spans="15:54" x14ac:dyDescent="0.4">
      <c r="O19003" s="4"/>
      <c r="P19003" s="4"/>
      <c r="V19003" s="4"/>
      <c r="W19003" s="4"/>
      <c r="AG19003" s="9"/>
      <c r="AT19003" s="4"/>
      <c r="AU19003" s="4"/>
      <c r="BA19003" s="4"/>
      <c r="BB19003" s="4"/>
    </row>
    <row r="19004" spans="15:54" x14ac:dyDescent="0.4">
      <c r="O19004" s="4"/>
      <c r="P19004" s="4"/>
      <c r="V19004" s="4"/>
      <c r="W19004" s="4"/>
      <c r="AG19004" s="9"/>
      <c r="AT19004" s="4"/>
      <c r="AU19004" s="4"/>
      <c r="BA19004" s="4"/>
      <c r="BB19004" s="4"/>
    </row>
    <row r="19005" spans="15:54" x14ac:dyDescent="0.4">
      <c r="O19005" s="4"/>
      <c r="P19005" s="4"/>
      <c r="V19005" s="4"/>
      <c r="W19005" s="4"/>
      <c r="AG19005" s="9"/>
      <c r="AT19005" s="4"/>
      <c r="AU19005" s="4"/>
      <c r="BA19005" s="4"/>
      <c r="BB19005" s="4"/>
    </row>
    <row r="19006" spans="15:54" x14ac:dyDescent="0.4">
      <c r="O19006" s="4"/>
      <c r="P19006" s="4"/>
      <c r="V19006" s="4"/>
      <c r="W19006" s="4"/>
      <c r="AG19006" s="9"/>
      <c r="AT19006" s="4"/>
      <c r="AU19006" s="4"/>
      <c r="BA19006" s="4"/>
      <c r="BB19006" s="4"/>
    </row>
    <row r="19007" spans="15:54" x14ac:dyDescent="0.4">
      <c r="O19007" s="4"/>
      <c r="P19007" s="4"/>
      <c r="V19007" s="4"/>
      <c r="W19007" s="4"/>
      <c r="AG19007" s="9"/>
      <c r="AT19007" s="4"/>
      <c r="AU19007" s="4"/>
      <c r="BA19007" s="4"/>
      <c r="BB19007" s="4"/>
    </row>
    <row r="19008" spans="15:54" x14ac:dyDescent="0.4">
      <c r="O19008" s="4"/>
      <c r="P19008" s="4"/>
      <c r="V19008" s="4"/>
      <c r="W19008" s="4"/>
      <c r="AG19008" s="9"/>
      <c r="AT19008" s="4"/>
      <c r="AU19008" s="4"/>
      <c r="BA19008" s="4"/>
      <c r="BB19008" s="4"/>
    </row>
    <row r="19009" spans="15:54" x14ac:dyDescent="0.4">
      <c r="O19009" s="4"/>
      <c r="P19009" s="4"/>
      <c r="V19009" s="4"/>
      <c r="W19009" s="4"/>
      <c r="AG19009" s="9"/>
      <c r="AT19009" s="4"/>
      <c r="AU19009" s="4"/>
      <c r="BA19009" s="4"/>
      <c r="BB19009" s="4"/>
    </row>
    <row r="19010" spans="15:54" x14ac:dyDescent="0.4">
      <c r="O19010" s="4"/>
      <c r="P19010" s="4"/>
      <c r="V19010" s="4"/>
      <c r="W19010" s="4"/>
      <c r="AG19010" s="9"/>
      <c r="AT19010" s="4"/>
      <c r="AU19010" s="4"/>
      <c r="BA19010" s="4"/>
      <c r="BB19010" s="4"/>
    </row>
    <row r="19011" spans="15:54" x14ac:dyDescent="0.4">
      <c r="O19011" s="4"/>
      <c r="P19011" s="4"/>
      <c r="V19011" s="4"/>
      <c r="W19011" s="4"/>
      <c r="AG19011" s="9"/>
      <c r="AT19011" s="4"/>
      <c r="AU19011" s="4"/>
      <c r="BA19011" s="4"/>
      <c r="BB19011" s="4"/>
    </row>
    <row r="19012" spans="15:54" x14ac:dyDescent="0.4">
      <c r="O19012" s="4"/>
      <c r="P19012" s="4"/>
      <c r="V19012" s="4"/>
      <c r="W19012" s="4"/>
      <c r="AG19012" s="9"/>
      <c r="AT19012" s="4"/>
      <c r="AU19012" s="4"/>
      <c r="BA19012" s="4"/>
      <c r="BB19012" s="4"/>
    </row>
    <row r="19013" spans="15:54" x14ac:dyDescent="0.4">
      <c r="O19013" s="4"/>
      <c r="P19013" s="4"/>
      <c r="V19013" s="4"/>
      <c r="W19013" s="4"/>
      <c r="AG19013" s="9"/>
      <c r="AT19013" s="4"/>
      <c r="AU19013" s="4"/>
      <c r="BA19013" s="4"/>
      <c r="BB19013" s="4"/>
    </row>
    <row r="19014" spans="15:54" x14ac:dyDescent="0.4">
      <c r="O19014" s="4"/>
      <c r="P19014" s="4"/>
      <c r="V19014" s="4"/>
      <c r="W19014" s="4"/>
      <c r="AG19014" s="9"/>
      <c r="AT19014" s="4"/>
      <c r="AU19014" s="4"/>
      <c r="BA19014" s="4"/>
      <c r="BB19014" s="4"/>
    </row>
    <row r="19015" spans="15:54" x14ac:dyDescent="0.4">
      <c r="O19015" s="4"/>
      <c r="P19015" s="4"/>
      <c r="V19015" s="4"/>
      <c r="W19015" s="4"/>
      <c r="AG19015" s="9"/>
      <c r="AT19015" s="4"/>
      <c r="AU19015" s="4"/>
      <c r="BA19015" s="4"/>
      <c r="BB19015" s="4"/>
    </row>
    <row r="19016" spans="15:54" x14ac:dyDescent="0.4">
      <c r="O19016" s="4"/>
      <c r="P19016" s="4"/>
      <c r="V19016" s="4"/>
      <c r="W19016" s="4"/>
      <c r="AG19016" s="9"/>
      <c r="AT19016" s="4"/>
      <c r="AU19016" s="4"/>
      <c r="BA19016" s="4"/>
      <c r="BB19016" s="4"/>
    </row>
    <row r="19017" spans="15:54" x14ac:dyDescent="0.4">
      <c r="O19017" s="4"/>
      <c r="P19017" s="4"/>
      <c r="V19017" s="4"/>
      <c r="W19017" s="4"/>
      <c r="AG19017" s="9"/>
      <c r="AT19017" s="4"/>
      <c r="AU19017" s="4"/>
      <c r="BA19017" s="4"/>
      <c r="BB19017" s="4"/>
    </row>
    <row r="19018" spans="15:54" x14ac:dyDescent="0.4">
      <c r="O19018" s="4"/>
      <c r="P19018" s="4"/>
      <c r="V19018" s="4"/>
      <c r="W19018" s="4"/>
      <c r="AG19018" s="9"/>
      <c r="AT19018" s="4"/>
      <c r="AU19018" s="4"/>
      <c r="BA19018" s="4"/>
      <c r="BB19018" s="4"/>
    </row>
    <row r="19019" spans="15:54" x14ac:dyDescent="0.4">
      <c r="O19019" s="4"/>
      <c r="P19019" s="4"/>
      <c r="V19019" s="4"/>
      <c r="W19019" s="4"/>
      <c r="AG19019" s="9"/>
      <c r="AT19019" s="4"/>
      <c r="AU19019" s="4"/>
      <c r="BA19019" s="4"/>
      <c r="BB19019" s="4"/>
    </row>
    <row r="19020" spans="15:54" x14ac:dyDescent="0.4">
      <c r="O19020" s="4"/>
      <c r="P19020" s="4"/>
      <c r="V19020" s="4"/>
      <c r="W19020" s="4"/>
      <c r="AG19020" s="9"/>
      <c r="AT19020" s="4"/>
      <c r="AU19020" s="4"/>
      <c r="BA19020" s="4"/>
      <c r="BB19020" s="4"/>
    </row>
    <row r="19021" spans="15:54" x14ac:dyDescent="0.4">
      <c r="O19021" s="4"/>
      <c r="P19021" s="4"/>
      <c r="V19021" s="4"/>
      <c r="W19021" s="4"/>
      <c r="AG19021" s="9"/>
      <c r="AT19021" s="4"/>
      <c r="AU19021" s="4"/>
      <c r="BA19021" s="4"/>
      <c r="BB19021" s="4"/>
    </row>
    <row r="19022" spans="15:54" x14ac:dyDescent="0.4">
      <c r="O19022" s="4"/>
      <c r="P19022" s="4"/>
      <c r="V19022" s="4"/>
      <c r="W19022" s="4"/>
      <c r="AG19022" s="9"/>
      <c r="AT19022" s="4"/>
      <c r="AU19022" s="4"/>
      <c r="BA19022" s="4"/>
      <c r="BB19022" s="4"/>
    </row>
    <row r="19023" spans="15:54" x14ac:dyDescent="0.4">
      <c r="O19023" s="4"/>
      <c r="P19023" s="4"/>
      <c r="V19023" s="4"/>
      <c r="W19023" s="4"/>
      <c r="AG19023" s="9"/>
      <c r="AT19023" s="4"/>
      <c r="AU19023" s="4"/>
      <c r="BA19023" s="4"/>
      <c r="BB19023" s="4"/>
    </row>
    <row r="19024" spans="15:54" x14ac:dyDescent="0.4">
      <c r="O19024" s="4"/>
      <c r="P19024" s="4"/>
      <c r="V19024" s="4"/>
      <c r="W19024" s="4"/>
      <c r="AG19024" s="9"/>
      <c r="AT19024" s="4"/>
      <c r="AU19024" s="4"/>
      <c r="BA19024" s="4"/>
      <c r="BB19024" s="4"/>
    </row>
    <row r="19025" spans="15:54" x14ac:dyDescent="0.4">
      <c r="O19025" s="4"/>
      <c r="P19025" s="4"/>
      <c r="V19025" s="4"/>
      <c r="W19025" s="4"/>
      <c r="AG19025" s="9"/>
      <c r="AT19025" s="4"/>
      <c r="AU19025" s="4"/>
      <c r="BA19025" s="4"/>
      <c r="BB19025" s="4"/>
    </row>
    <row r="19026" spans="15:54" x14ac:dyDescent="0.4">
      <c r="O19026" s="4"/>
      <c r="P19026" s="4"/>
      <c r="V19026" s="4"/>
      <c r="W19026" s="4"/>
      <c r="AG19026" s="9"/>
      <c r="AT19026" s="4"/>
      <c r="AU19026" s="4"/>
      <c r="BA19026" s="4"/>
      <c r="BB19026" s="4"/>
    </row>
    <row r="19027" spans="15:54" x14ac:dyDescent="0.4">
      <c r="O19027" s="4"/>
      <c r="P19027" s="4"/>
      <c r="V19027" s="4"/>
      <c r="W19027" s="4"/>
      <c r="AG19027" s="9"/>
      <c r="AT19027" s="4"/>
      <c r="AU19027" s="4"/>
      <c r="BA19027" s="4"/>
      <c r="BB19027" s="4"/>
    </row>
    <row r="19028" spans="15:54" x14ac:dyDescent="0.4">
      <c r="O19028" s="4"/>
      <c r="P19028" s="4"/>
      <c r="V19028" s="4"/>
      <c r="W19028" s="4"/>
      <c r="AG19028" s="9"/>
      <c r="AT19028" s="4"/>
      <c r="AU19028" s="4"/>
      <c r="BA19028" s="4"/>
      <c r="BB19028" s="4"/>
    </row>
    <row r="19029" spans="15:54" x14ac:dyDescent="0.4">
      <c r="O19029" s="4"/>
      <c r="P19029" s="4"/>
      <c r="V19029" s="4"/>
      <c r="W19029" s="4"/>
      <c r="AG19029" s="9"/>
      <c r="AT19029" s="4"/>
      <c r="AU19029" s="4"/>
      <c r="BA19029" s="4"/>
      <c r="BB19029" s="4"/>
    </row>
    <row r="19030" spans="15:54" x14ac:dyDescent="0.4">
      <c r="O19030" s="4"/>
      <c r="P19030" s="4"/>
      <c r="V19030" s="4"/>
      <c r="W19030" s="4"/>
      <c r="AG19030" s="9"/>
      <c r="AT19030" s="4"/>
      <c r="AU19030" s="4"/>
      <c r="BA19030" s="4"/>
      <c r="BB19030" s="4"/>
    </row>
    <row r="19031" spans="15:54" x14ac:dyDescent="0.4">
      <c r="O19031" s="4"/>
      <c r="P19031" s="4"/>
      <c r="V19031" s="4"/>
      <c r="W19031" s="4"/>
      <c r="AG19031" s="9"/>
      <c r="AT19031" s="4"/>
      <c r="AU19031" s="4"/>
      <c r="BA19031" s="4"/>
      <c r="BB19031" s="4"/>
    </row>
    <row r="19032" spans="15:54" x14ac:dyDescent="0.4">
      <c r="O19032" s="4"/>
      <c r="P19032" s="4"/>
      <c r="V19032" s="4"/>
      <c r="W19032" s="4"/>
      <c r="AG19032" s="9"/>
      <c r="AT19032" s="4"/>
      <c r="AU19032" s="4"/>
      <c r="BA19032" s="4"/>
      <c r="BB19032" s="4"/>
    </row>
    <row r="19033" spans="15:54" x14ac:dyDescent="0.4">
      <c r="O19033" s="4"/>
      <c r="P19033" s="4"/>
      <c r="V19033" s="4"/>
      <c r="W19033" s="4"/>
      <c r="AG19033" s="9"/>
      <c r="AT19033" s="4"/>
      <c r="AU19033" s="4"/>
      <c r="BA19033" s="4"/>
      <c r="BB19033" s="4"/>
    </row>
    <row r="19034" spans="15:54" x14ac:dyDescent="0.4">
      <c r="O19034" s="4"/>
      <c r="P19034" s="4"/>
      <c r="V19034" s="4"/>
      <c r="W19034" s="4"/>
      <c r="AG19034" s="9"/>
      <c r="AT19034" s="4"/>
      <c r="AU19034" s="4"/>
      <c r="BA19034" s="4"/>
      <c r="BB19034" s="4"/>
    </row>
    <row r="19035" spans="15:54" x14ac:dyDescent="0.4">
      <c r="O19035" s="4"/>
      <c r="P19035" s="4"/>
      <c r="V19035" s="4"/>
      <c r="W19035" s="4"/>
      <c r="AG19035" s="9"/>
      <c r="AT19035" s="4"/>
      <c r="AU19035" s="4"/>
      <c r="BA19035" s="4"/>
      <c r="BB19035" s="4"/>
    </row>
    <row r="19036" spans="15:54" x14ac:dyDescent="0.4">
      <c r="O19036" s="4"/>
      <c r="P19036" s="4"/>
      <c r="V19036" s="4"/>
      <c r="W19036" s="4"/>
      <c r="AG19036" s="9"/>
      <c r="AT19036" s="4"/>
      <c r="AU19036" s="4"/>
      <c r="BA19036" s="4"/>
      <c r="BB19036" s="4"/>
    </row>
    <row r="19037" spans="15:54" x14ac:dyDescent="0.4">
      <c r="O19037" s="4"/>
      <c r="P19037" s="4"/>
      <c r="V19037" s="4"/>
      <c r="W19037" s="4"/>
      <c r="AG19037" s="9"/>
      <c r="AT19037" s="4"/>
      <c r="AU19037" s="4"/>
      <c r="BA19037" s="4"/>
      <c r="BB19037" s="4"/>
    </row>
    <row r="19038" spans="15:54" x14ac:dyDescent="0.4">
      <c r="O19038" s="4"/>
      <c r="P19038" s="4"/>
      <c r="V19038" s="4"/>
      <c r="W19038" s="4"/>
      <c r="AG19038" s="9"/>
      <c r="AT19038" s="4"/>
      <c r="AU19038" s="4"/>
      <c r="BA19038" s="4"/>
      <c r="BB19038" s="4"/>
    </row>
    <row r="19039" spans="15:54" x14ac:dyDescent="0.4">
      <c r="O19039" s="4"/>
      <c r="P19039" s="4"/>
      <c r="V19039" s="4"/>
      <c r="W19039" s="4"/>
      <c r="AG19039" s="9"/>
      <c r="AT19039" s="4"/>
      <c r="AU19039" s="4"/>
      <c r="BA19039" s="4"/>
      <c r="BB19039" s="4"/>
    </row>
    <row r="19040" spans="15:54" x14ac:dyDescent="0.4">
      <c r="O19040" s="4"/>
      <c r="P19040" s="4"/>
      <c r="V19040" s="4"/>
      <c r="W19040" s="4"/>
      <c r="AG19040" s="9"/>
      <c r="AT19040" s="4"/>
      <c r="AU19040" s="4"/>
      <c r="BA19040" s="4"/>
      <c r="BB19040" s="4"/>
    </row>
    <row r="19041" spans="15:54" x14ac:dyDescent="0.4">
      <c r="O19041" s="4"/>
      <c r="P19041" s="4"/>
      <c r="V19041" s="4"/>
      <c r="W19041" s="4"/>
      <c r="AG19041" s="9"/>
      <c r="AT19041" s="4"/>
      <c r="AU19041" s="4"/>
      <c r="BA19041" s="4"/>
      <c r="BB19041" s="4"/>
    </row>
    <row r="19042" spans="15:54" x14ac:dyDescent="0.4">
      <c r="O19042" s="4"/>
      <c r="P19042" s="4"/>
      <c r="V19042" s="4"/>
      <c r="W19042" s="4"/>
      <c r="AG19042" s="9"/>
      <c r="AT19042" s="4"/>
      <c r="AU19042" s="4"/>
      <c r="BA19042" s="4"/>
      <c r="BB19042" s="4"/>
    </row>
    <row r="19043" spans="15:54" x14ac:dyDescent="0.4">
      <c r="O19043" s="4"/>
      <c r="P19043" s="4"/>
      <c r="V19043" s="4"/>
      <c r="W19043" s="4"/>
      <c r="AG19043" s="9"/>
      <c r="AT19043" s="4"/>
      <c r="AU19043" s="4"/>
      <c r="BA19043" s="4"/>
      <c r="BB19043" s="4"/>
    </row>
    <row r="19044" spans="15:54" x14ac:dyDescent="0.4">
      <c r="O19044" s="4"/>
      <c r="P19044" s="4"/>
      <c r="V19044" s="4"/>
      <c r="W19044" s="4"/>
      <c r="AG19044" s="9"/>
      <c r="AT19044" s="4"/>
      <c r="AU19044" s="4"/>
      <c r="BA19044" s="4"/>
      <c r="BB19044" s="4"/>
    </row>
    <row r="19045" spans="15:54" x14ac:dyDescent="0.4">
      <c r="O19045" s="4"/>
      <c r="P19045" s="4"/>
      <c r="V19045" s="4"/>
      <c r="W19045" s="4"/>
      <c r="AG19045" s="9"/>
      <c r="AT19045" s="4"/>
      <c r="AU19045" s="4"/>
      <c r="BA19045" s="4"/>
      <c r="BB19045" s="4"/>
    </row>
    <row r="19046" spans="15:54" x14ac:dyDescent="0.4">
      <c r="O19046" s="4"/>
      <c r="P19046" s="4"/>
      <c r="V19046" s="4"/>
      <c r="W19046" s="4"/>
      <c r="AG19046" s="9"/>
      <c r="AT19046" s="4"/>
      <c r="AU19046" s="4"/>
      <c r="BA19046" s="4"/>
      <c r="BB19046" s="4"/>
    </row>
    <row r="19047" spans="15:54" x14ac:dyDescent="0.4">
      <c r="O19047" s="4"/>
      <c r="P19047" s="4"/>
      <c r="V19047" s="4"/>
      <c r="W19047" s="4"/>
      <c r="AG19047" s="9"/>
      <c r="AT19047" s="4"/>
      <c r="AU19047" s="4"/>
      <c r="BA19047" s="4"/>
      <c r="BB19047" s="4"/>
    </row>
    <row r="19048" spans="15:54" x14ac:dyDescent="0.4">
      <c r="O19048" s="4"/>
      <c r="P19048" s="4"/>
      <c r="V19048" s="4"/>
      <c r="W19048" s="4"/>
      <c r="AG19048" s="9"/>
      <c r="AT19048" s="4"/>
      <c r="AU19048" s="4"/>
      <c r="BA19048" s="4"/>
      <c r="BB19048" s="4"/>
    </row>
    <row r="19049" spans="15:54" x14ac:dyDescent="0.4">
      <c r="O19049" s="4"/>
      <c r="P19049" s="4"/>
      <c r="V19049" s="4"/>
      <c r="W19049" s="4"/>
      <c r="AG19049" s="9"/>
      <c r="AT19049" s="4"/>
      <c r="AU19049" s="4"/>
      <c r="BA19049" s="4"/>
      <c r="BB19049" s="4"/>
    </row>
    <row r="19050" spans="15:54" x14ac:dyDescent="0.4">
      <c r="O19050" s="4"/>
      <c r="P19050" s="4"/>
      <c r="V19050" s="4"/>
      <c r="W19050" s="4"/>
      <c r="AG19050" s="9"/>
      <c r="AT19050" s="4"/>
      <c r="AU19050" s="4"/>
      <c r="BA19050" s="4"/>
      <c r="BB19050" s="4"/>
    </row>
    <row r="19051" spans="15:54" x14ac:dyDescent="0.4">
      <c r="O19051" s="4"/>
      <c r="P19051" s="4"/>
      <c r="V19051" s="4"/>
      <c r="W19051" s="4"/>
      <c r="AG19051" s="9"/>
      <c r="AT19051" s="4"/>
      <c r="AU19051" s="4"/>
      <c r="BA19051" s="4"/>
      <c r="BB19051" s="4"/>
    </row>
    <row r="19052" spans="15:54" x14ac:dyDescent="0.4">
      <c r="O19052" s="4"/>
      <c r="P19052" s="4"/>
      <c r="V19052" s="4"/>
      <c r="W19052" s="4"/>
      <c r="AG19052" s="9"/>
      <c r="AT19052" s="4"/>
      <c r="AU19052" s="4"/>
      <c r="BA19052" s="4"/>
      <c r="BB19052" s="4"/>
    </row>
    <row r="19053" spans="15:54" x14ac:dyDescent="0.4">
      <c r="O19053" s="4"/>
      <c r="P19053" s="4"/>
      <c r="V19053" s="4"/>
      <c r="W19053" s="4"/>
      <c r="AG19053" s="9"/>
      <c r="AT19053" s="4"/>
      <c r="AU19053" s="4"/>
      <c r="BA19053" s="4"/>
      <c r="BB19053" s="4"/>
    </row>
    <row r="19054" spans="15:54" x14ac:dyDescent="0.4">
      <c r="O19054" s="4"/>
      <c r="P19054" s="4"/>
      <c r="V19054" s="4"/>
      <c r="W19054" s="4"/>
      <c r="AG19054" s="9"/>
      <c r="AT19054" s="4"/>
      <c r="AU19054" s="4"/>
      <c r="BA19054" s="4"/>
      <c r="BB19054" s="4"/>
    </row>
    <row r="19055" spans="15:54" x14ac:dyDescent="0.4">
      <c r="O19055" s="4"/>
      <c r="P19055" s="4"/>
      <c r="V19055" s="4"/>
      <c r="W19055" s="4"/>
      <c r="AG19055" s="9"/>
      <c r="AT19055" s="4"/>
      <c r="AU19055" s="4"/>
      <c r="BA19055" s="4"/>
      <c r="BB19055" s="4"/>
    </row>
    <row r="19056" spans="15:54" x14ac:dyDescent="0.4">
      <c r="O19056" s="4"/>
      <c r="P19056" s="4"/>
      <c r="V19056" s="4"/>
      <c r="W19056" s="4"/>
      <c r="AG19056" s="9"/>
      <c r="AT19056" s="4"/>
      <c r="AU19056" s="4"/>
      <c r="BA19056" s="4"/>
      <c r="BB19056" s="4"/>
    </row>
    <row r="19057" spans="15:54" x14ac:dyDescent="0.4">
      <c r="O19057" s="4"/>
      <c r="P19057" s="4"/>
      <c r="V19057" s="4"/>
      <c r="W19057" s="4"/>
      <c r="AG19057" s="9"/>
      <c r="AT19057" s="4"/>
      <c r="AU19057" s="4"/>
      <c r="BA19057" s="4"/>
      <c r="BB19057" s="4"/>
    </row>
    <row r="19058" spans="15:54" x14ac:dyDescent="0.4">
      <c r="O19058" s="4"/>
      <c r="P19058" s="4"/>
      <c r="V19058" s="4"/>
      <c r="W19058" s="4"/>
      <c r="AG19058" s="9"/>
      <c r="AT19058" s="4"/>
      <c r="AU19058" s="4"/>
      <c r="BA19058" s="4"/>
      <c r="BB19058" s="4"/>
    </row>
    <row r="19059" spans="15:54" x14ac:dyDescent="0.4">
      <c r="O19059" s="4"/>
      <c r="P19059" s="4"/>
      <c r="V19059" s="4"/>
      <c r="W19059" s="4"/>
      <c r="AG19059" s="9"/>
      <c r="AT19059" s="4"/>
      <c r="AU19059" s="4"/>
      <c r="BA19059" s="4"/>
      <c r="BB19059" s="4"/>
    </row>
    <row r="19060" spans="15:54" x14ac:dyDescent="0.4">
      <c r="O19060" s="4"/>
      <c r="P19060" s="4"/>
      <c r="V19060" s="4"/>
      <c r="W19060" s="4"/>
      <c r="AG19060" s="9"/>
      <c r="AT19060" s="4"/>
      <c r="AU19060" s="4"/>
      <c r="BA19060" s="4"/>
      <c r="BB19060" s="4"/>
    </row>
    <row r="19061" spans="15:54" x14ac:dyDescent="0.4">
      <c r="O19061" s="4"/>
      <c r="P19061" s="4"/>
      <c r="V19061" s="4"/>
      <c r="W19061" s="4"/>
      <c r="AT19061" s="4"/>
      <c r="AU19061" s="4"/>
      <c r="BA19061" s="4"/>
      <c r="BB19061" s="4"/>
    </row>
    <row r="19062" spans="15:54" x14ac:dyDescent="0.4">
      <c r="O19062" s="4"/>
      <c r="P19062" s="4"/>
      <c r="V19062" s="4"/>
      <c r="W19062" s="4"/>
      <c r="AG19062" s="9"/>
      <c r="AT19062" s="4"/>
      <c r="AU19062" s="4"/>
      <c r="BA19062" s="4"/>
      <c r="BB19062" s="4"/>
    </row>
    <row r="19063" spans="15:54" x14ac:dyDescent="0.4">
      <c r="O19063" s="4"/>
      <c r="P19063" s="4"/>
      <c r="V19063" s="4"/>
      <c r="W19063" s="4"/>
      <c r="AG19063" s="9"/>
      <c r="AT19063" s="4"/>
      <c r="AU19063" s="4"/>
      <c r="BA19063" s="4"/>
      <c r="BB19063" s="4"/>
    </row>
    <row r="19064" spans="15:54" x14ac:dyDescent="0.4">
      <c r="O19064" s="4"/>
      <c r="P19064" s="4"/>
      <c r="V19064" s="4"/>
      <c r="W19064" s="4"/>
      <c r="AG19064" s="9"/>
      <c r="AT19064" s="4"/>
      <c r="AU19064" s="4"/>
      <c r="BA19064" s="4"/>
      <c r="BB19064" s="4"/>
    </row>
    <row r="19065" spans="15:54" x14ac:dyDescent="0.4">
      <c r="O19065" s="4"/>
      <c r="P19065" s="4"/>
      <c r="V19065" s="4"/>
      <c r="W19065" s="4"/>
      <c r="AG19065" s="9"/>
      <c r="AT19065" s="4"/>
      <c r="AU19065" s="4"/>
      <c r="BA19065" s="4"/>
      <c r="BB19065" s="4"/>
    </row>
    <row r="19066" spans="15:54" x14ac:dyDescent="0.4">
      <c r="O19066" s="4"/>
      <c r="P19066" s="4"/>
      <c r="V19066" s="4"/>
      <c r="W19066" s="4"/>
      <c r="AG19066" s="9"/>
      <c r="AT19066" s="4"/>
      <c r="AU19066" s="4"/>
      <c r="BA19066" s="4"/>
      <c r="BB19066" s="4"/>
    </row>
    <row r="19067" spans="15:54" x14ac:dyDescent="0.4">
      <c r="O19067" s="4"/>
      <c r="P19067" s="4"/>
      <c r="V19067" s="4"/>
      <c r="W19067" s="4"/>
      <c r="AG19067" s="9"/>
      <c r="AT19067" s="4"/>
      <c r="AU19067" s="4"/>
      <c r="BA19067" s="4"/>
      <c r="BB19067" s="4"/>
    </row>
    <row r="19068" spans="15:54" x14ac:dyDescent="0.4">
      <c r="O19068" s="4"/>
      <c r="P19068" s="4"/>
      <c r="V19068" s="4"/>
      <c r="W19068" s="4"/>
      <c r="AG19068" s="9"/>
      <c r="AT19068" s="4"/>
      <c r="AU19068" s="4"/>
      <c r="BA19068" s="4"/>
      <c r="BB19068" s="4"/>
    </row>
    <row r="19069" spans="15:54" x14ac:dyDescent="0.4">
      <c r="O19069" s="4"/>
      <c r="P19069" s="4"/>
      <c r="V19069" s="4"/>
      <c r="W19069" s="4"/>
      <c r="AG19069" s="9"/>
      <c r="AT19069" s="4"/>
      <c r="AU19069" s="4"/>
      <c r="BA19069" s="4"/>
      <c r="BB19069" s="4"/>
    </row>
    <row r="19070" spans="15:54" x14ac:dyDescent="0.4">
      <c r="O19070" s="4"/>
      <c r="P19070" s="4"/>
      <c r="V19070" s="4"/>
      <c r="W19070" s="4"/>
      <c r="AG19070" s="9"/>
      <c r="AT19070" s="4"/>
      <c r="AU19070" s="4"/>
      <c r="BA19070" s="4"/>
      <c r="BB19070" s="4"/>
    </row>
    <row r="19071" spans="15:54" x14ac:dyDescent="0.4">
      <c r="O19071" s="4"/>
      <c r="P19071" s="4"/>
      <c r="V19071" s="4"/>
      <c r="W19071" s="4"/>
      <c r="AG19071" s="9"/>
      <c r="AT19071" s="4"/>
      <c r="AU19071" s="4"/>
      <c r="BA19071" s="4"/>
      <c r="BB19071" s="4"/>
    </row>
    <row r="19072" spans="15:54" x14ac:dyDescent="0.4">
      <c r="O19072" s="4"/>
      <c r="P19072" s="4"/>
      <c r="V19072" s="4"/>
      <c r="W19072" s="4"/>
      <c r="AG19072" s="9"/>
      <c r="AT19072" s="4"/>
      <c r="AU19072" s="4"/>
      <c r="BA19072" s="4"/>
      <c r="BB19072" s="4"/>
    </row>
    <row r="19073" spans="15:54" x14ac:dyDescent="0.4">
      <c r="O19073" s="4"/>
      <c r="P19073" s="4"/>
      <c r="V19073" s="4"/>
      <c r="W19073" s="4"/>
      <c r="AG19073" s="9"/>
      <c r="AT19073" s="4"/>
      <c r="AU19073" s="4"/>
      <c r="BA19073" s="4"/>
      <c r="BB19073" s="4"/>
    </row>
    <row r="19074" spans="15:54" x14ac:dyDescent="0.4">
      <c r="O19074" s="4"/>
      <c r="P19074" s="4"/>
      <c r="V19074" s="4"/>
      <c r="W19074" s="4"/>
      <c r="AG19074" s="9"/>
      <c r="AT19074" s="4"/>
      <c r="AU19074" s="4"/>
      <c r="BA19074" s="4"/>
      <c r="BB19074" s="4"/>
    </row>
    <row r="19075" spans="15:54" x14ac:dyDescent="0.4">
      <c r="O19075" s="4"/>
      <c r="P19075" s="4"/>
      <c r="V19075" s="4"/>
      <c r="W19075" s="4"/>
      <c r="AG19075" s="9"/>
      <c r="AT19075" s="4"/>
      <c r="AU19075" s="4"/>
      <c r="BA19075" s="4"/>
      <c r="BB19075" s="4"/>
    </row>
    <row r="19076" spans="15:54" x14ac:dyDescent="0.4">
      <c r="O19076" s="4"/>
      <c r="P19076" s="4"/>
      <c r="V19076" s="4"/>
      <c r="W19076" s="4"/>
      <c r="AG19076" s="9"/>
      <c r="AT19076" s="4"/>
      <c r="AU19076" s="4"/>
      <c r="BA19076" s="4"/>
      <c r="BB19076" s="4"/>
    </row>
    <row r="19077" spans="15:54" x14ac:dyDescent="0.4">
      <c r="O19077" s="4"/>
      <c r="P19077" s="4"/>
      <c r="V19077" s="4"/>
      <c r="W19077" s="4"/>
      <c r="AG19077" s="9"/>
      <c r="AT19077" s="4"/>
      <c r="AU19077" s="4"/>
      <c r="BA19077" s="4"/>
      <c r="BB19077" s="4"/>
    </row>
    <row r="19078" spans="15:54" x14ac:dyDescent="0.4">
      <c r="O19078" s="4"/>
      <c r="P19078" s="4"/>
      <c r="V19078" s="4"/>
      <c r="W19078" s="4"/>
      <c r="AG19078" s="9"/>
      <c r="AT19078" s="4"/>
      <c r="AU19078" s="4"/>
      <c r="BA19078" s="4"/>
      <c r="BB19078" s="4"/>
    </row>
    <row r="19079" spans="15:54" x14ac:dyDescent="0.4">
      <c r="O19079" s="4"/>
      <c r="P19079" s="4"/>
      <c r="V19079" s="4"/>
      <c r="W19079" s="4"/>
      <c r="AG19079" s="9"/>
      <c r="AT19079" s="4"/>
      <c r="AU19079" s="4"/>
      <c r="BA19079" s="4"/>
      <c r="BB19079" s="4"/>
    </row>
    <row r="19080" spans="15:54" x14ac:dyDescent="0.4">
      <c r="O19080" s="4"/>
      <c r="P19080" s="4"/>
      <c r="V19080" s="4"/>
      <c r="W19080" s="4"/>
      <c r="AG19080" s="9"/>
      <c r="AT19080" s="4"/>
      <c r="AU19080" s="4"/>
      <c r="BA19080" s="4"/>
      <c r="BB19080" s="4"/>
    </row>
    <row r="19081" spans="15:54" x14ac:dyDescent="0.4">
      <c r="O19081" s="4"/>
      <c r="P19081" s="4"/>
      <c r="V19081" s="4"/>
      <c r="W19081" s="4"/>
      <c r="AT19081" s="4"/>
      <c r="AU19081" s="4"/>
      <c r="BA19081" s="4"/>
      <c r="BB19081" s="4"/>
    </row>
    <row r="19082" spans="15:54" x14ac:dyDescent="0.4">
      <c r="O19082" s="4"/>
      <c r="P19082" s="4"/>
      <c r="V19082" s="4"/>
      <c r="W19082" s="4"/>
      <c r="AG19082" s="9"/>
      <c r="AT19082" s="4"/>
      <c r="AU19082" s="4"/>
      <c r="BA19082" s="4"/>
      <c r="BB19082" s="4"/>
    </row>
    <row r="19083" spans="15:54" x14ac:dyDescent="0.4">
      <c r="O19083" s="4"/>
      <c r="P19083" s="4"/>
      <c r="V19083" s="4"/>
      <c r="W19083" s="4"/>
      <c r="AG19083" s="9"/>
      <c r="AT19083" s="4"/>
      <c r="AU19083" s="4"/>
      <c r="BA19083" s="4"/>
      <c r="BB19083" s="4"/>
    </row>
    <row r="19084" spans="15:54" x14ac:dyDescent="0.4">
      <c r="O19084" s="4"/>
      <c r="P19084" s="4"/>
      <c r="V19084" s="4"/>
      <c r="W19084" s="4"/>
      <c r="AG19084" s="9"/>
      <c r="AT19084" s="4"/>
      <c r="AU19084" s="4"/>
      <c r="BA19084" s="4"/>
      <c r="BB19084" s="4"/>
    </row>
    <row r="19085" spans="15:54" x14ac:dyDescent="0.4">
      <c r="O19085" s="4"/>
      <c r="P19085" s="4"/>
      <c r="V19085" s="4"/>
      <c r="W19085" s="4"/>
      <c r="AG19085" s="9"/>
      <c r="AT19085" s="4"/>
      <c r="AU19085" s="4"/>
      <c r="BA19085" s="4"/>
      <c r="BB19085" s="4"/>
    </row>
    <row r="19086" spans="15:54" x14ac:dyDescent="0.4">
      <c r="O19086" s="4"/>
      <c r="P19086" s="4"/>
      <c r="V19086" s="4"/>
      <c r="W19086" s="4"/>
      <c r="AG19086" s="9"/>
      <c r="AT19086" s="4"/>
      <c r="AU19086" s="4"/>
      <c r="BA19086" s="4"/>
      <c r="BB19086" s="4"/>
    </row>
    <row r="19087" spans="15:54" x14ac:dyDescent="0.4">
      <c r="O19087" s="4"/>
      <c r="P19087" s="4"/>
      <c r="V19087" s="4"/>
      <c r="W19087" s="4"/>
      <c r="AG19087" s="9"/>
      <c r="AT19087" s="4"/>
      <c r="AU19087" s="4"/>
      <c r="BA19087" s="4"/>
      <c r="BB19087" s="4"/>
    </row>
    <row r="19088" spans="15:54" x14ac:dyDescent="0.4">
      <c r="O19088" s="4"/>
      <c r="P19088" s="4"/>
      <c r="V19088" s="4"/>
      <c r="W19088" s="4"/>
      <c r="AG19088" s="9"/>
      <c r="AT19088" s="4"/>
      <c r="AU19088" s="4"/>
      <c r="BA19088" s="4"/>
      <c r="BB19088" s="4"/>
    </row>
    <row r="19089" spans="15:54" x14ac:dyDescent="0.4">
      <c r="O19089" s="4"/>
      <c r="P19089" s="4"/>
      <c r="V19089" s="4"/>
      <c r="W19089" s="4"/>
      <c r="AG19089" s="9"/>
      <c r="AT19089" s="4"/>
      <c r="AU19089" s="4"/>
      <c r="BA19089" s="4"/>
      <c r="BB19089" s="4"/>
    </row>
    <row r="19090" spans="15:54" x14ac:dyDescent="0.4">
      <c r="O19090" s="4"/>
      <c r="P19090" s="4"/>
      <c r="V19090" s="4"/>
      <c r="W19090" s="4"/>
      <c r="AG19090" s="9"/>
      <c r="AT19090" s="4"/>
      <c r="AU19090" s="4"/>
      <c r="BA19090" s="4"/>
      <c r="BB19090" s="4"/>
    </row>
    <row r="19091" spans="15:54" x14ac:dyDescent="0.4">
      <c r="O19091" s="4"/>
      <c r="P19091" s="4"/>
      <c r="V19091" s="4"/>
      <c r="W19091" s="4"/>
      <c r="AG19091" s="9"/>
      <c r="AT19091" s="4"/>
      <c r="AU19091" s="4"/>
      <c r="BA19091" s="4"/>
      <c r="BB19091" s="4"/>
    </row>
    <row r="19092" spans="15:54" x14ac:dyDescent="0.4">
      <c r="O19092" s="4"/>
      <c r="P19092" s="4"/>
      <c r="V19092" s="4"/>
      <c r="W19092" s="4"/>
      <c r="AG19092" s="9"/>
      <c r="AT19092" s="4"/>
      <c r="AU19092" s="4"/>
      <c r="BA19092" s="4"/>
      <c r="BB19092" s="4"/>
    </row>
    <row r="19093" spans="15:54" x14ac:dyDescent="0.4">
      <c r="O19093" s="4"/>
      <c r="P19093" s="4"/>
      <c r="V19093" s="4"/>
      <c r="W19093" s="4"/>
      <c r="AG19093" s="9"/>
      <c r="AT19093" s="4"/>
      <c r="AU19093" s="4"/>
      <c r="BA19093" s="4"/>
      <c r="BB19093" s="4"/>
    </row>
    <row r="19094" spans="15:54" x14ac:dyDescent="0.4">
      <c r="O19094" s="4"/>
      <c r="P19094" s="4"/>
      <c r="V19094" s="4"/>
      <c r="W19094" s="4"/>
      <c r="AG19094" s="9"/>
      <c r="AT19094" s="4"/>
      <c r="AU19094" s="4"/>
      <c r="BA19094" s="4"/>
      <c r="BB19094" s="4"/>
    </row>
    <row r="19095" spans="15:54" x14ac:dyDescent="0.4">
      <c r="O19095" s="4"/>
      <c r="P19095" s="4"/>
      <c r="V19095" s="4"/>
      <c r="W19095" s="4"/>
      <c r="AG19095" s="9"/>
      <c r="AT19095" s="4"/>
      <c r="AU19095" s="4"/>
      <c r="BA19095" s="4"/>
      <c r="BB19095" s="4"/>
    </row>
    <row r="19096" spans="15:54" x14ac:dyDescent="0.4">
      <c r="O19096" s="4"/>
      <c r="P19096" s="4"/>
      <c r="V19096" s="4"/>
      <c r="W19096" s="4"/>
      <c r="AG19096" s="9"/>
      <c r="AT19096" s="4"/>
      <c r="AU19096" s="4"/>
      <c r="BA19096" s="4"/>
      <c r="BB19096" s="4"/>
    </row>
    <row r="19097" spans="15:54" x14ac:dyDescent="0.4">
      <c r="O19097" s="4"/>
      <c r="P19097" s="4"/>
      <c r="V19097" s="4"/>
      <c r="W19097" s="4"/>
      <c r="AG19097" s="9"/>
      <c r="AT19097" s="4"/>
      <c r="AU19097" s="4"/>
      <c r="BA19097" s="4"/>
      <c r="BB19097" s="4"/>
    </row>
    <row r="19098" spans="15:54" x14ac:dyDescent="0.4">
      <c r="O19098" s="4"/>
      <c r="P19098" s="4"/>
      <c r="V19098" s="4"/>
      <c r="W19098" s="4"/>
      <c r="AG19098" s="9"/>
      <c r="AT19098" s="4"/>
      <c r="AU19098" s="4"/>
      <c r="BA19098" s="4"/>
      <c r="BB19098" s="4"/>
    </row>
    <row r="19099" spans="15:54" x14ac:dyDescent="0.4">
      <c r="O19099" s="4"/>
      <c r="P19099" s="4"/>
      <c r="V19099" s="4"/>
      <c r="W19099" s="4"/>
      <c r="AG19099" s="9"/>
      <c r="AT19099" s="4"/>
      <c r="AU19099" s="4"/>
      <c r="BA19099" s="4"/>
      <c r="BB19099" s="4"/>
    </row>
    <row r="19100" spans="15:54" x14ac:dyDescent="0.4">
      <c r="O19100" s="4"/>
      <c r="P19100" s="4"/>
      <c r="V19100" s="4"/>
      <c r="W19100" s="4"/>
      <c r="AG19100" s="9"/>
      <c r="AT19100" s="4"/>
      <c r="AU19100" s="4"/>
      <c r="BA19100" s="4"/>
      <c r="BB19100" s="4"/>
    </row>
    <row r="19101" spans="15:54" x14ac:dyDescent="0.4">
      <c r="O19101" s="4"/>
      <c r="P19101" s="4"/>
      <c r="V19101" s="4"/>
      <c r="W19101" s="4"/>
      <c r="AG19101" s="9"/>
      <c r="AT19101" s="4"/>
      <c r="AU19101" s="4"/>
      <c r="BA19101" s="4"/>
      <c r="BB19101" s="4"/>
    </row>
    <row r="19102" spans="15:54" x14ac:dyDescent="0.4">
      <c r="O19102" s="4"/>
      <c r="P19102" s="4"/>
      <c r="V19102" s="4"/>
      <c r="W19102" s="4"/>
      <c r="AG19102" s="9"/>
      <c r="AT19102" s="4"/>
      <c r="AU19102" s="4"/>
      <c r="BA19102" s="4"/>
      <c r="BB19102" s="4"/>
    </row>
    <row r="19103" spans="15:54" x14ac:dyDescent="0.4">
      <c r="O19103" s="4"/>
      <c r="P19103" s="4"/>
      <c r="V19103" s="4"/>
      <c r="W19103" s="4"/>
      <c r="AG19103" s="9"/>
      <c r="AT19103" s="4"/>
      <c r="AU19103" s="4"/>
      <c r="BA19103" s="4"/>
      <c r="BB19103" s="4"/>
    </row>
    <row r="19104" spans="15:54" x14ac:dyDescent="0.4">
      <c r="O19104" s="4"/>
      <c r="P19104" s="4"/>
      <c r="V19104" s="4"/>
      <c r="W19104" s="4"/>
      <c r="AG19104" s="9"/>
      <c r="AT19104" s="4"/>
      <c r="AU19104" s="4"/>
      <c r="BA19104" s="4"/>
      <c r="BB19104" s="4"/>
    </row>
    <row r="19105" spans="15:54" x14ac:dyDescent="0.4">
      <c r="O19105" s="4"/>
      <c r="P19105" s="4"/>
      <c r="V19105" s="4"/>
      <c r="W19105" s="4"/>
      <c r="AG19105" s="9"/>
      <c r="AT19105" s="4"/>
      <c r="AU19105" s="4"/>
      <c r="BA19105" s="4"/>
      <c r="BB19105" s="4"/>
    </row>
    <row r="19106" spans="15:54" x14ac:dyDescent="0.4">
      <c r="O19106" s="4"/>
      <c r="P19106" s="4"/>
      <c r="V19106" s="4"/>
      <c r="W19106" s="4"/>
      <c r="AG19106" s="9"/>
      <c r="AT19106" s="4"/>
      <c r="AU19106" s="4"/>
      <c r="BA19106" s="4"/>
      <c r="BB19106" s="4"/>
    </row>
    <row r="19107" spans="15:54" x14ac:dyDescent="0.4">
      <c r="O19107" s="4"/>
      <c r="P19107" s="4"/>
      <c r="V19107" s="4"/>
      <c r="W19107" s="4"/>
      <c r="AG19107" s="9"/>
      <c r="AT19107" s="4"/>
      <c r="AU19107" s="4"/>
      <c r="BA19107" s="4"/>
      <c r="BB19107" s="4"/>
    </row>
    <row r="19108" spans="15:54" x14ac:dyDescent="0.4">
      <c r="O19108" s="4"/>
      <c r="P19108" s="4"/>
      <c r="V19108" s="4"/>
      <c r="W19108" s="4"/>
      <c r="AG19108" s="9"/>
      <c r="AT19108" s="4"/>
      <c r="AU19108" s="4"/>
      <c r="BA19108" s="4"/>
      <c r="BB19108" s="4"/>
    </row>
    <row r="19109" spans="15:54" x14ac:dyDescent="0.4">
      <c r="O19109" s="4"/>
      <c r="P19109" s="4"/>
      <c r="V19109" s="4"/>
      <c r="W19109" s="4"/>
      <c r="AG19109" s="9"/>
      <c r="AT19109" s="4"/>
      <c r="AU19109" s="4"/>
      <c r="BA19109" s="4"/>
      <c r="BB19109" s="4"/>
    </row>
    <row r="19110" spans="15:54" x14ac:dyDescent="0.4">
      <c r="O19110" s="4"/>
      <c r="P19110" s="4"/>
      <c r="V19110" s="4"/>
      <c r="W19110" s="4"/>
      <c r="AG19110" s="9"/>
      <c r="AT19110" s="4"/>
      <c r="AU19110" s="4"/>
      <c r="BA19110" s="4"/>
      <c r="BB19110" s="4"/>
    </row>
    <row r="19111" spans="15:54" x14ac:dyDescent="0.4">
      <c r="O19111" s="4"/>
      <c r="P19111" s="4"/>
      <c r="V19111" s="4"/>
      <c r="W19111" s="4"/>
      <c r="AG19111" s="9"/>
      <c r="AT19111" s="4"/>
      <c r="AU19111" s="4"/>
      <c r="BA19111" s="4"/>
      <c r="BB19111" s="4"/>
    </row>
    <row r="19112" spans="15:54" x14ac:dyDescent="0.4">
      <c r="O19112" s="4"/>
      <c r="P19112" s="4"/>
      <c r="V19112" s="4"/>
      <c r="W19112" s="4"/>
      <c r="AG19112" s="9"/>
      <c r="AT19112" s="4"/>
      <c r="AU19112" s="4"/>
      <c r="BA19112" s="4"/>
      <c r="BB19112" s="4"/>
    </row>
    <row r="19113" spans="15:54" x14ac:dyDescent="0.4">
      <c r="O19113" s="4"/>
      <c r="P19113" s="4"/>
      <c r="V19113" s="4"/>
      <c r="W19113" s="4"/>
      <c r="AG19113" s="9"/>
      <c r="AT19113" s="4"/>
      <c r="AU19113" s="4"/>
      <c r="BA19113" s="4"/>
      <c r="BB19113" s="4"/>
    </row>
    <row r="19114" spans="15:54" x14ac:dyDescent="0.4">
      <c r="O19114" s="4"/>
      <c r="P19114" s="4"/>
      <c r="V19114" s="4"/>
      <c r="W19114" s="4"/>
      <c r="AG19114" s="9"/>
      <c r="AT19114" s="4"/>
      <c r="AU19114" s="4"/>
      <c r="BA19114" s="4"/>
      <c r="BB19114" s="4"/>
    </row>
    <row r="19115" spans="15:54" x14ac:dyDescent="0.4">
      <c r="O19115" s="4"/>
      <c r="P19115" s="4"/>
      <c r="V19115" s="4"/>
      <c r="W19115" s="4"/>
      <c r="AG19115" s="9"/>
      <c r="AT19115" s="4"/>
      <c r="AU19115" s="4"/>
      <c r="BA19115" s="4"/>
      <c r="BB19115" s="4"/>
    </row>
    <row r="19116" spans="15:54" x14ac:dyDescent="0.4">
      <c r="O19116" s="4"/>
      <c r="P19116" s="4"/>
      <c r="V19116" s="4"/>
      <c r="W19116" s="4"/>
      <c r="AG19116" s="9"/>
      <c r="AT19116" s="4"/>
      <c r="AU19116" s="4"/>
      <c r="BA19116" s="4"/>
      <c r="BB19116" s="4"/>
    </row>
    <row r="19117" spans="15:54" x14ac:dyDescent="0.4">
      <c r="O19117" s="4"/>
      <c r="P19117" s="4"/>
      <c r="V19117" s="4"/>
      <c r="W19117" s="4"/>
      <c r="AG19117" s="9"/>
      <c r="AT19117" s="4"/>
      <c r="AU19117" s="4"/>
      <c r="BA19117" s="4"/>
      <c r="BB19117" s="4"/>
    </row>
    <row r="19118" spans="15:54" x14ac:dyDescent="0.4">
      <c r="O19118" s="4"/>
      <c r="P19118" s="4"/>
      <c r="V19118" s="4"/>
      <c r="W19118" s="4"/>
      <c r="AG19118" s="9"/>
      <c r="AT19118" s="4"/>
      <c r="AU19118" s="4"/>
      <c r="BA19118" s="4"/>
      <c r="BB19118" s="4"/>
    </row>
    <row r="19119" spans="15:54" x14ac:dyDescent="0.4">
      <c r="O19119" s="4"/>
      <c r="P19119" s="4"/>
      <c r="V19119" s="4"/>
      <c r="W19119" s="4"/>
      <c r="AG19119" s="9"/>
      <c r="AT19119" s="4"/>
      <c r="AU19119" s="4"/>
      <c r="BA19119" s="4"/>
      <c r="BB19119" s="4"/>
    </row>
    <row r="19120" spans="15:54" x14ac:dyDescent="0.4">
      <c r="O19120" s="4"/>
      <c r="P19120" s="4"/>
      <c r="V19120" s="4"/>
      <c r="W19120" s="4"/>
      <c r="AG19120" s="9"/>
      <c r="AT19120" s="4"/>
      <c r="AU19120" s="4"/>
      <c r="BA19120" s="4"/>
      <c r="BB19120" s="4"/>
    </row>
    <row r="19121" spans="15:54" x14ac:dyDescent="0.4">
      <c r="O19121" s="4"/>
      <c r="P19121" s="4"/>
      <c r="V19121" s="4"/>
      <c r="W19121" s="4"/>
      <c r="AG19121" s="9"/>
      <c r="AT19121" s="4"/>
      <c r="AU19121" s="4"/>
      <c r="BA19121" s="4"/>
      <c r="BB19121" s="4"/>
    </row>
    <row r="19122" spans="15:54" x14ac:dyDescent="0.4">
      <c r="O19122" s="4"/>
      <c r="P19122" s="4"/>
      <c r="V19122" s="4"/>
      <c r="W19122" s="4"/>
      <c r="AG19122" s="9"/>
      <c r="AT19122" s="4"/>
      <c r="AU19122" s="4"/>
      <c r="BA19122" s="4"/>
      <c r="BB19122" s="4"/>
    </row>
    <row r="19123" spans="15:54" x14ac:dyDescent="0.4">
      <c r="O19123" s="4"/>
      <c r="P19123" s="4"/>
      <c r="V19123" s="4"/>
      <c r="W19123" s="4"/>
      <c r="AG19123" s="9"/>
      <c r="AT19123" s="4"/>
      <c r="AU19123" s="4"/>
      <c r="BA19123" s="4"/>
      <c r="BB19123" s="4"/>
    </row>
    <row r="19124" spans="15:54" x14ac:dyDescent="0.4">
      <c r="O19124" s="4"/>
      <c r="P19124" s="4"/>
      <c r="V19124" s="4"/>
      <c r="W19124" s="4"/>
      <c r="AG19124" s="9"/>
      <c r="AT19124" s="4"/>
      <c r="AU19124" s="4"/>
      <c r="BA19124" s="4"/>
      <c r="BB19124" s="4"/>
    </row>
    <row r="19125" spans="15:54" x14ac:dyDescent="0.4">
      <c r="O19125" s="4"/>
      <c r="P19125" s="4"/>
      <c r="V19125" s="4"/>
      <c r="W19125" s="4"/>
      <c r="AG19125" s="9"/>
      <c r="AT19125" s="4"/>
      <c r="AU19125" s="4"/>
      <c r="BA19125" s="4"/>
      <c r="BB19125" s="4"/>
    </row>
    <row r="19126" spans="15:54" x14ac:dyDescent="0.4">
      <c r="O19126" s="4"/>
      <c r="P19126" s="4"/>
      <c r="V19126" s="4"/>
      <c r="W19126" s="4"/>
      <c r="AG19126" s="9"/>
      <c r="AT19126" s="4"/>
      <c r="AU19126" s="4"/>
      <c r="BA19126" s="4"/>
      <c r="BB19126" s="4"/>
    </row>
    <row r="19127" spans="15:54" x14ac:dyDescent="0.4">
      <c r="O19127" s="4"/>
      <c r="P19127" s="4"/>
      <c r="V19127" s="4"/>
      <c r="W19127" s="4"/>
      <c r="AG19127" s="9"/>
      <c r="AT19127" s="4"/>
      <c r="AU19127" s="4"/>
      <c r="BA19127" s="4"/>
      <c r="BB19127" s="4"/>
    </row>
    <row r="19128" spans="15:54" x14ac:dyDescent="0.4">
      <c r="O19128" s="4"/>
      <c r="P19128" s="4"/>
      <c r="V19128" s="4"/>
      <c r="W19128" s="4"/>
      <c r="AG19128" s="9"/>
      <c r="AT19128" s="4"/>
      <c r="AU19128" s="4"/>
      <c r="BA19128" s="4"/>
      <c r="BB19128" s="4"/>
    </row>
    <row r="19129" spans="15:54" x14ac:dyDescent="0.4">
      <c r="O19129" s="4"/>
      <c r="P19129" s="4"/>
      <c r="V19129" s="4"/>
      <c r="W19129" s="4"/>
      <c r="AG19129" s="9"/>
      <c r="AT19129" s="4"/>
      <c r="AU19129" s="4"/>
      <c r="BA19129" s="4"/>
      <c r="BB19129" s="4"/>
    </row>
    <row r="19130" spans="15:54" x14ac:dyDescent="0.4">
      <c r="O19130" s="4"/>
      <c r="P19130" s="4"/>
      <c r="V19130" s="4"/>
      <c r="W19130" s="4"/>
      <c r="AG19130" s="9"/>
      <c r="AT19130" s="4"/>
      <c r="AU19130" s="4"/>
      <c r="BA19130" s="4"/>
      <c r="BB19130" s="4"/>
    </row>
    <row r="19131" spans="15:54" x14ac:dyDescent="0.4">
      <c r="O19131" s="4"/>
      <c r="P19131" s="4"/>
      <c r="V19131" s="4"/>
      <c r="W19131" s="4"/>
      <c r="AG19131" s="9"/>
      <c r="AT19131" s="4"/>
      <c r="AU19131" s="4"/>
      <c r="BA19131" s="4"/>
      <c r="BB19131" s="4"/>
    </row>
    <row r="19132" spans="15:54" x14ac:dyDescent="0.4">
      <c r="O19132" s="4"/>
      <c r="P19132" s="4"/>
      <c r="V19132" s="4"/>
      <c r="W19132" s="4"/>
      <c r="AG19132" s="9"/>
      <c r="AT19132" s="4"/>
      <c r="AU19132" s="4"/>
      <c r="BA19132" s="4"/>
      <c r="BB19132" s="4"/>
    </row>
    <row r="19133" spans="15:54" x14ac:dyDescent="0.4">
      <c r="O19133" s="4"/>
      <c r="P19133" s="4"/>
      <c r="V19133" s="4"/>
      <c r="W19133" s="4"/>
      <c r="AG19133" s="9"/>
      <c r="AT19133" s="4"/>
      <c r="AU19133" s="4"/>
      <c r="BA19133" s="4"/>
      <c r="BB19133" s="4"/>
    </row>
    <row r="19134" spans="15:54" x14ac:dyDescent="0.4">
      <c r="O19134" s="4"/>
      <c r="P19134" s="4"/>
      <c r="V19134" s="4"/>
      <c r="W19134" s="4"/>
      <c r="AG19134" s="9"/>
      <c r="AT19134" s="4"/>
      <c r="AU19134" s="4"/>
      <c r="BA19134" s="4"/>
      <c r="BB19134" s="4"/>
    </row>
    <row r="19135" spans="15:54" x14ac:dyDescent="0.4">
      <c r="O19135" s="4"/>
      <c r="P19135" s="4"/>
      <c r="V19135" s="4"/>
      <c r="W19135" s="4"/>
      <c r="AG19135" s="9"/>
      <c r="AT19135" s="4"/>
      <c r="AU19135" s="4"/>
      <c r="BA19135" s="4"/>
      <c r="BB19135" s="4"/>
    </row>
    <row r="19136" spans="15:54" x14ac:dyDescent="0.4">
      <c r="O19136" s="4"/>
      <c r="P19136" s="4"/>
      <c r="V19136" s="4"/>
      <c r="W19136" s="4"/>
      <c r="AG19136" s="9"/>
      <c r="AT19136" s="4"/>
      <c r="AU19136" s="4"/>
      <c r="BA19136" s="4"/>
      <c r="BB19136" s="4"/>
    </row>
    <row r="19137" spans="15:54" x14ac:dyDescent="0.4">
      <c r="O19137" s="4"/>
      <c r="P19137" s="4"/>
      <c r="V19137" s="4"/>
      <c r="W19137" s="4"/>
      <c r="AG19137" s="9"/>
      <c r="AT19137" s="4"/>
      <c r="AU19137" s="4"/>
      <c r="BA19137" s="4"/>
      <c r="BB19137" s="4"/>
    </row>
    <row r="19138" spans="15:54" x14ac:dyDescent="0.4">
      <c r="O19138" s="4"/>
      <c r="P19138" s="4"/>
      <c r="V19138" s="4"/>
      <c r="W19138" s="4"/>
      <c r="AG19138" s="9"/>
      <c r="AT19138" s="4"/>
      <c r="AU19138" s="4"/>
      <c r="BA19138" s="4"/>
      <c r="BB19138" s="4"/>
    </row>
    <row r="19139" spans="15:54" x14ac:dyDescent="0.4">
      <c r="O19139" s="4"/>
      <c r="P19139" s="4"/>
      <c r="V19139" s="4"/>
      <c r="W19139" s="4"/>
      <c r="AG19139" s="9"/>
      <c r="AT19139" s="4"/>
      <c r="AU19139" s="4"/>
      <c r="BA19139" s="4"/>
      <c r="BB19139" s="4"/>
    </row>
    <row r="19140" spans="15:54" x14ac:dyDescent="0.4">
      <c r="O19140" s="4"/>
      <c r="P19140" s="4"/>
      <c r="V19140" s="4"/>
      <c r="W19140" s="4"/>
      <c r="AG19140" s="9"/>
      <c r="AT19140" s="4"/>
      <c r="AU19140" s="4"/>
      <c r="BA19140" s="4"/>
      <c r="BB19140" s="4"/>
    </row>
    <row r="19141" spans="15:54" x14ac:dyDescent="0.4">
      <c r="O19141" s="4"/>
      <c r="P19141" s="4"/>
      <c r="V19141" s="4"/>
      <c r="W19141" s="4"/>
      <c r="AG19141" s="9"/>
      <c r="AT19141" s="4"/>
      <c r="AU19141" s="4"/>
      <c r="BA19141" s="4"/>
      <c r="BB19141" s="4"/>
    </row>
    <row r="19142" spans="15:54" x14ac:dyDescent="0.4">
      <c r="O19142" s="4"/>
      <c r="P19142" s="4"/>
      <c r="V19142" s="4"/>
      <c r="W19142" s="4"/>
      <c r="AT19142" s="4"/>
      <c r="AU19142" s="4"/>
      <c r="BA19142" s="4"/>
      <c r="BB19142" s="4"/>
    </row>
    <row r="19143" spans="15:54" x14ac:dyDescent="0.4">
      <c r="O19143" s="4"/>
      <c r="P19143" s="4"/>
      <c r="V19143" s="4"/>
      <c r="W19143" s="4"/>
      <c r="AG19143" s="9"/>
      <c r="AT19143" s="4"/>
      <c r="AU19143" s="4"/>
      <c r="BA19143" s="4"/>
      <c r="BB19143" s="4"/>
    </row>
    <row r="19144" spans="15:54" x14ac:dyDescent="0.4">
      <c r="O19144" s="4"/>
      <c r="P19144" s="4"/>
      <c r="V19144" s="4"/>
      <c r="W19144" s="4"/>
      <c r="AG19144" s="9"/>
      <c r="AT19144" s="4"/>
      <c r="AU19144" s="4"/>
      <c r="BA19144" s="4"/>
      <c r="BB19144" s="4"/>
    </row>
    <row r="19145" spans="15:54" x14ac:dyDescent="0.4">
      <c r="O19145" s="4"/>
      <c r="P19145" s="4"/>
      <c r="V19145" s="4"/>
      <c r="W19145" s="4"/>
      <c r="AG19145" s="9"/>
      <c r="AT19145" s="4"/>
      <c r="AU19145" s="4"/>
      <c r="BA19145" s="4"/>
      <c r="BB19145" s="4"/>
    </row>
    <row r="19146" spans="15:54" x14ac:dyDescent="0.4">
      <c r="O19146" s="4"/>
      <c r="P19146" s="4"/>
      <c r="V19146" s="4"/>
      <c r="W19146" s="4"/>
      <c r="AG19146" s="9"/>
      <c r="AT19146" s="4"/>
      <c r="AU19146" s="4"/>
      <c r="BA19146" s="4"/>
      <c r="BB19146" s="4"/>
    </row>
    <row r="19147" spans="15:54" x14ac:dyDescent="0.4">
      <c r="O19147" s="4"/>
      <c r="P19147" s="4"/>
      <c r="V19147" s="4"/>
      <c r="W19147" s="4"/>
      <c r="AG19147" s="9"/>
      <c r="AT19147" s="4"/>
      <c r="AU19147" s="4"/>
      <c r="BA19147" s="4"/>
      <c r="BB19147" s="4"/>
    </row>
    <row r="19148" spans="15:54" x14ac:dyDescent="0.4">
      <c r="O19148" s="4"/>
      <c r="P19148" s="4"/>
      <c r="V19148" s="4"/>
      <c r="W19148" s="4"/>
      <c r="AG19148" s="9"/>
      <c r="AT19148" s="4"/>
      <c r="AU19148" s="4"/>
      <c r="BA19148" s="4"/>
      <c r="BB19148" s="4"/>
    </row>
    <row r="19149" spans="15:54" x14ac:dyDescent="0.4">
      <c r="O19149" s="4"/>
      <c r="P19149" s="4"/>
      <c r="V19149" s="4"/>
      <c r="W19149" s="4"/>
      <c r="AG19149" s="9"/>
      <c r="AT19149" s="4"/>
      <c r="AU19149" s="4"/>
      <c r="BA19149" s="4"/>
      <c r="BB19149" s="4"/>
    </row>
    <row r="19150" spans="15:54" x14ac:dyDescent="0.4">
      <c r="O19150" s="4"/>
      <c r="P19150" s="4"/>
      <c r="V19150" s="4"/>
      <c r="W19150" s="4"/>
      <c r="AG19150" s="9"/>
      <c r="AT19150" s="4"/>
      <c r="AU19150" s="4"/>
      <c r="BA19150" s="4"/>
      <c r="BB19150" s="4"/>
    </row>
    <row r="19151" spans="15:54" x14ac:dyDescent="0.4">
      <c r="O19151" s="4"/>
      <c r="P19151" s="4"/>
      <c r="V19151" s="4"/>
      <c r="W19151" s="4"/>
      <c r="AG19151" s="9"/>
      <c r="AT19151" s="4"/>
      <c r="AU19151" s="4"/>
      <c r="BA19151" s="4"/>
      <c r="BB19151" s="4"/>
    </row>
    <row r="19152" spans="15:54" x14ac:dyDescent="0.4">
      <c r="O19152" s="4"/>
      <c r="P19152" s="4"/>
      <c r="V19152" s="4"/>
      <c r="W19152" s="4"/>
      <c r="AG19152" s="9"/>
      <c r="AT19152" s="4"/>
      <c r="AU19152" s="4"/>
      <c r="BA19152" s="4"/>
      <c r="BB19152" s="4"/>
    </row>
    <row r="19153" spans="15:54" x14ac:dyDescent="0.4">
      <c r="O19153" s="4"/>
      <c r="P19153" s="4"/>
      <c r="V19153" s="4"/>
      <c r="W19153" s="4"/>
      <c r="AG19153" s="9"/>
      <c r="AT19153" s="4"/>
      <c r="AU19153" s="4"/>
      <c r="BA19153" s="4"/>
      <c r="BB19153" s="4"/>
    </row>
    <row r="19154" spans="15:54" x14ac:dyDescent="0.4">
      <c r="O19154" s="4"/>
      <c r="P19154" s="4"/>
      <c r="V19154" s="4"/>
      <c r="W19154" s="4"/>
      <c r="AG19154" s="9"/>
      <c r="AT19154" s="4"/>
      <c r="AU19154" s="4"/>
      <c r="BA19154" s="4"/>
      <c r="BB19154" s="4"/>
    </row>
    <row r="19155" spans="15:54" x14ac:dyDescent="0.4">
      <c r="O19155" s="4"/>
      <c r="P19155" s="4"/>
      <c r="V19155" s="4"/>
      <c r="W19155" s="4"/>
      <c r="AG19155" s="9"/>
      <c r="AT19155" s="4"/>
      <c r="AU19155" s="4"/>
      <c r="BA19155" s="4"/>
      <c r="BB19155" s="4"/>
    </row>
    <row r="19156" spans="15:54" x14ac:dyDescent="0.4">
      <c r="O19156" s="4"/>
      <c r="P19156" s="4"/>
      <c r="V19156" s="4"/>
      <c r="W19156" s="4"/>
      <c r="AG19156" s="9"/>
      <c r="AT19156" s="4"/>
      <c r="AU19156" s="4"/>
      <c r="BA19156" s="4"/>
      <c r="BB19156" s="4"/>
    </row>
    <row r="19157" spans="15:54" x14ac:dyDescent="0.4">
      <c r="O19157" s="4"/>
      <c r="P19157" s="4"/>
      <c r="V19157" s="4"/>
      <c r="W19157" s="4"/>
      <c r="AG19157" s="9"/>
      <c r="AT19157" s="4"/>
      <c r="AU19157" s="4"/>
      <c r="BA19157" s="4"/>
      <c r="BB19157" s="4"/>
    </row>
    <row r="19158" spans="15:54" x14ac:dyDescent="0.4">
      <c r="O19158" s="4"/>
      <c r="P19158" s="4"/>
      <c r="V19158" s="4"/>
      <c r="W19158" s="4"/>
      <c r="AG19158" s="9"/>
      <c r="AT19158" s="4"/>
      <c r="AU19158" s="4"/>
      <c r="BA19158" s="4"/>
      <c r="BB19158" s="4"/>
    </row>
    <row r="19159" spans="15:54" x14ac:dyDescent="0.4">
      <c r="O19159" s="4"/>
      <c r="P19159" s="4"/>
      <c r="V19159" s="4"/>
      <c r="W19159" s="4"/>
      <c r="AG19159" s="9"/>
      <c r="AT19159" s="4"/>
      <c r="AU19159" s="4"/>
      <c r="BA19159" s="4"/>
      <c r="BB19159" s="4"/>
    </row>
    <row r="19160" spans="15:54" x14ac:dyDescent="0.4">
      <c r="O19160" s="4"/>
      <c r="P19160" s="4"/>
      <c r="V19160" s="4"/>
      <c r="W19160" s="4"/>
      <c r="AG19160" s="9"/>
      <c r="AT19160" s="4"/>
      <c r="AU19160" s="4"/>
      <c r="BA19160" s="4"/>
      <c r="BB19160" s="4"/>
    </row>
    <row r="19161" spans="15:54" x14ac:dyDescent="0.4">
      <c r="O19161" s="4"/>
      <c r="P19161" s="4"/>
      <c r="V19161" s="4"/>
      <c r="W19161" s="4"/>
      <c r="AG19161" s="9"/>
      <c r="AT19161" s="4"/>
      <c r="AU19161" s="4"/>
      <c r="BA19161" s="4"/>
      <c r="BB19161" s="4"/>
    </row>
    <row r="19162" spans="15:54" x14ac:dyDescent="0.4">
      <c r="O19162" s="4"/>
      <c r="P19162" s="4"/>
      <c r="V19162" s="4"/>
      <c r="W19162" s="4"/>
      <c r="AT19162" s="4"/>
      <c r="AU19162" s="4"/>
      <c r="BA19162" s="4"/>
      <c r="BB19162" s="4"/>
    </row>
    <row r="19163" spans="15:54" x14ac:dyDescent="0.4">
      <c r="O19163" s="4"/>
      <c r="P19163" s="4"/>
      <c r="V19163" s="4"/>
      <c r="W19163" s="4"/>
      <c r="AG19163" s="9"/>
      <c r="AT19163" s="4"/>
      <c r="AU19163" s="4"/>
      <c r="BA19163" s="4"/>
      <c r="BB19163" s="4"/>
    </row>
    <row r="19164" spans="15:54" x14ac:dyDescent="0.4">
      <c r="O19164" s="4"/>
      <c r="P19164" s="4"/>
      <c r="V19164" s="4"/>
      <c r="W19164" s="4"/>
      <c r="AG19164" s="9"/>
      <c r="AT19164" s="4"/>
      <c r="AU19164" s="4"/>
      <c r="BA19164" s="4"/>
      <c r="BB19164" s="4"/>
    </row>
    <row r="19165" spans="15:54" x14ac:dyDescent="0.4">
      <c r="O19165" s="4"/>
      <c r="P19165" s="4"/>
      <c r="V19165" s="4"/>
      <c r="W19165" s="4"/>
      <c r="AG19165" s="9"/>
      <c r="AT19165" s="4"/>
      <c r="AU19165" s="4"/>
      <c r="BA19165" s="4"/>
      <c r="BB19165" s="4"/>
    </row>
    <row r="19166" spans="15:54" x14ac:dyDescent="0.4">
      <c r="O19166" s="4"/>
      <c r="P19166" s="4"/>
      <c r="V19166" s="4"/>
      <c r="W19166" s="4"/>
      <c r="AG19166" s="9"/>
      <c r="AT19166" s="4"/>
      <c r="AU19166" s="4"/>
      <c r="BA19166" s="4"/>
      <c r="BB19166" s="4"/>
    </row>
    <row r="19167" spans="15:54" x14ac:dyDescent="0.4">
      <c r="O19167" s="4"/>
      <c r="P19167" s="4"/>
      <c r="V19167" s="4"/>
      <c r="W19167" s="4"/>
      <c r="AG19167" s="9"/>
      <c r="AT19167" s="4"/>
      <c r="AU19167" s="4"/>
      <c r="BA19167" s="4"/>
      <c r="BB19167" s="4"/>
    </row>
    <row r="19168" spans="15:54" x14ac:dyDescent="0.4">
      <c r="O19168" s="4"/>
      <c r="P19168" s="4"/>
      <c r="V19168" s="4"/>
      <c r="W19168" s="4"/>
      <c r="AG19168" s="9"/>
      <c r="AT19168" s="4"/>
      <c r="AU19168" s="4"/>
      <c r="BA19168" s="4"/>
      <c r="BB19168" s="4"/>
    </row>
    <row r="19169" spans="15:54" x14ac:dyDescent="0.4">
      <c r="O19169" s="4"/>
      <c r="P19169" s="4"/>
      <c r="V19169" s="4"/>
      <c r="W19169" s="4"/>
      <c r="AG19169" s="9"/>
      <c r="AT19169" s="4"/>
      <c r="AU19169" s="4"/>
      <c r="BA19169" s="4"/>
      <c r="BB19169" s="4"/>
    </row>
    <row r="19170" spans="15:54" x14ac:dyDescent="0.4">
      <c r="O19170" s="4"/>
      <c r="P19170" s="4"/>
      <c r="V19170" s="4"/>
      <c r="W19170" s="4"/>
      <c r="AG19170" s="9"/>
      <c r="AT19170" s="4"/>
      <c r="AU19170" s="4"/>
      <c r="BA19170" s="4"/>
      <c r="BB19170" s="4"/>
    </row>
    <row r="19171" spans="15:54" x14ac:dyDescent="0.4">
      <c r="O19171" s="4"/>
      <c r="P19171" s="4"/>
      <c r="V19171" s="4"/>
      <c r="W19171" s="4"/>
      <c r="AG19171" s="9"/>
      <c r="AT19171" s="4"/>
      <c r="AU19171" s="4"/>
      <c r="BA19171" s="4"/>
      <c r="BB19171" s="4"/>
    </row>
    <row r="19172" spans="15:54" x14ac:dyDescent="0.4">
      <c r="O19172" s="4"/>
      <c r="P19172" s="4"/>
      <c r="V19172" s="4"/>
      <c r="W19172" s="4"/>
      <c r="AG19172" s="9"/>
      <c r="AT19172" s="4"/>
      <c r="AU19172" s="4"/>
      <c r="BA19172" s="4"/>
      <c r="BB19172" s="4"/>
    </row>
    <row r="19173" spans="15:54" x14ac:dyDescent="0.4">
      <c r="O19173" s="4"/>
      <c r="P19173" s="4"/>
      <c r="V19173" s="4"/>
      <c r="W19173" s="4"/>
      <c r="AG19173" s="9"/>
      <c r="AT19173" s="4"/>
      <c r="AU19173" s="4"/>
      <c r="BA19173" s="4"/>
      <c r="BB19173" s="4"/>
    </row>
    <row r="19174" spans="15:54" x14ac:dyDescent="0.4">
      <c r="O19174" s="4"/>
      <c r="P19174" s="4"/>
      <c r="V19174" s="4"/>
      <c r="W19174" s="4"/>
      <c r="AG19174" s="9"/>
      <c r="AT19174" s="4"/>
      <c r="AU19174" s="4"/>
      <c r="BA19174" s="4"/>
      <c r="BB19174" s="4"/>
    </row>
    <row r="19175" spans="15:54" x14ac:dyDescent="0.4">
      <c r="O19175" s="4"/>
      <c r="P19175" s="4"/>
      <c r="V19175" s="4"/>
      <c r="W19175" s="4"/>
      <c r="AG19175" s="9"/>
      <c r="AT19175" s="4"/>
      <c r="AU19175" s="4"/>
      <c r="BA19175" s="4"/>
      <c r="BB19175" s="4"/>
    </row>
    <row r="19176" spans="15:54" x14ac:dyDescent="0.4">
      <c r="O19176" s="4"/>
      <c r="P19176" s="4"/>
      <c r="V19176" s="4"/>
      <c r="W19176" s="4"/>
      <c r="AG19176" s="9"/>
      <c r="AT19176" s="4"/>
      <c r="AU19176" s="4"/>
      <c r="BA19176" s="4"/>
      <c r="BB19176" s="4"/>
    </row>
    <row r="19177" spans="15:54" x14ac:dyDescent="0.4">
      <c r="O19177" s="4"/>
      <c r="P19177" s="4"/>
      <c r="V19177" s="4"/>
      <c r="W19177" s="4"/>
      <c r="AG19177" s="9"/>
      <c r="AT19177" s="4"/>
      <c r="AU19177" s="4"/>
      <c r="BA19177" s="4"/>
      <c r="BB19177" s="4"/>
    </row>
    <row r="19178" spans="15:54" x14ac:dyDescent="0.4">
      <c r="O19178" s="4"/>
      <c r="P19178" s="4"/>
      <c r="V19178" s="4"/>
      <c r="W19178" s="4"/>
      <c r="AG19178" s="9"/>
      <c r="AT19178" s="4"/>
      <c r="AU19178" s="4"/>
      <c r="BA19178" s="4"/>
      <c r="BB19178" s="4"/>
    </row>
    <row r="19179" spans="15:54" x14ac:dyDescent="0.4">
      <c r="O19179" s="4"/>
      <c r="P19179" s="4"/>
      <c r="V19179" s="4"/>
      <c r="W19179" s="4"/>
      <c r="AG19179" s="9"/>
      <c r="AT19179" s="4"/>
      <c r="AU19179" s="4"/>
      <c r="BA19179" s="4"/>
      <c r="BB19179" s="4"/>
    </row>
    <row r="19180" spans="15:54" x14ac:dyDescent="0.4">
      <c r="O19180" s="4"/>
      <c r="P19180" s="4"/>
      <c r="V19180" s="4"/>
      <c r="W19180" s="4"/>
      <c r="AG19180" s="9"/>
      <c r="AT19180" s="4"/>
      <c r="AU19180" s="4"/>
      <c r="BA19180" s="4"/>
      <c r="BB19180" s="4"/>
    </row>
    <row r="19181" spans="15:54" x14ac:dyDescent="0.4">
      <c r="O19181" s="4"/>
      <c r="P19181" s="4"/>
      <c r="V19181" s="4"/>
      <c r="W19181" s="4"/>
      <c r="AG19181" s="9"/>
      <c r="AT19181" s="4"/>
      <c r="AU19181" s="4"/>
      <c r="BA19181" s="4"/>
      <c r="BB19181" s="4"/>
    </row>
    <row r="19182" spans="15:54" x14ac:dyDescent="0.4">
      <c r="O19182" s="4"/>
      <c r="P19182" s="4"/>
      <c r="V19182" s="4"/>
      <c r="W19182" s="4"/>
      <c r="AG19182" s="9"/>
      <c r="AT19182" s="4"/>
      <c r="AU19182" s="4"/>
      <c r="BA19182" s="4"/>
      <c r="BB19182" s="4"/>
    </row>
    <row r="19183" spans="15:54" x14ac:dyDescent="0.4">
      <c r="O19183" s="4"/>
      <c r="P19183" s="4"/>
      <c r="V19183" s="4"/>
      <c r="W19183" s="4"/>
      <c r="AG19183" s="9"/>
      <c r="AT19183" s="4"/>
      <c r="AU19183" s="4"/>
      <c r="BA19183" s="4"/>
      <c r="BB19183" s="4"/>
    </row>
    <row r="19184" spans="15:54" x14ac:dyDescent="0.4">
      <c r="O19184" s="4"/>
      <c r="P19184" s="4"/>
      <c r="V19184" s="4"/>
      <c r="W19184" s="4"/>
      <c r="AG19184" s="9"/>
      <c r="AT19184" s="4"/>
      <c r="AU19184" s="4"/>
      <c r="BA19184" s="4"/>
      <c r="BB19184" s="4"/>
    </row>
    <row r="19185" spans="15:54" x14ac:dyDescent="0.4">
      <c r="O19185" s="4"/>
      <c r="P19185" s="4"/>
      <c r="V19185" s="4"/>
      <c r="W19185" s="4"/>
      <c r="AG19185" s="9"/>
      <c r="AT19185" s="4"/>
      <c r="AU19185" s="4"/>
      <c r="BA19185" s="4"/>
      <c r="BB19185" s="4"/>
    </row>
    <row r="19186" spans="15:54" x14ac:dyDescent="0.4">
      <c r="O19186" s="4"/>
      <c r="P19186" s="4"/>
      <c r="V19186" s="4"/>
      <c r="W19186" s="4"/>
      <c r="AG19186" s="9"/>
      <c r="AT19186" s="4"/>
      <c r="AU19186" s="4"/>
      <c r="BA19186" s="4"/>
      <c r="BB19186" s="4"/>
    </row>
    <row r="19187" spans="15:54" x14ac:dyDescent="0.4">
      <c r="O19187" s="4"/>
      <c r="P19187" s="4"/>
      <c r="V19187" s="4"/>
      <c r="W19187" s="4"/>
      <c r="AG19187" s="9"/>
      <c r="AT19187" s="4"/>
      <c r="AU19187" s="4"/>
      <c r="BA19187" s="4"/>
      <c r="BB19187" s="4"/>
    </row>
    <row r="19188" spans="15:54" x14ac:dyDescent="0.4">
      <c r="O19188" s="4"/>
      <c r="P19188" s="4"/>
      <c r="V19188" s="4"/>
      <c r="W19188" s="4"/>
      <c r="AG19188" s="9"/>
      <c r="AT19188" s="4"/>
      <c r="AU19188" s="4"/>
      <c r="BA19188" s="4"/>
      <c r="BB19188" s="4"/>
    </row>
    <row r="19189" spans="15:54" x14ac:dyDescent="0.4">
      <c r="O19189" s="4"/>
      <c r="P19189" s="4"/>
      <c r="V19189" s="4"/>
      <c r="W19189" s="4"/>
      <c r="AG19189" s="9"/>
      <c r="AT19189" s="4"/>
      <c r="AU19189" s="4"/>
      <c r="BA19189" s="4"/>
      <c r="BB19189" s="4"/>
    </row>
    <row r="19190" spans="15:54" x14ac:dyDescent="0.4">
      <c r="O19190" s="4"/>
      <c r="P19190" s="4"/>
      <c r="V19190" s="4"/>
      <c r="W19190" s="4"/>
      <c r="AG19190" s="9"/>
      <c r="AT19190" s="4"/>
      <c r="AU19190" s="4"/>
      <c r="BA19190" s="4"/>
      <c r="BB19190" s="4"/>
    </row>
    <row r="19191" spans="15:54" x14ac:dyDescent="0.4">
      <c r="O19191" s="4"/>
      <c r="P19191" s="4"/>
      <c r="V19191" s="4"/>
      <c r="W19191" s="4"/>
      <c r="AG19191" s="9"/>
      <c r="AT19191" s="4"/>
      <c r="AU19191" s="4"/>
      <c r="BA19191" s="4"/>
      <c r="BB19191" s="4"/>
    </row>
    <row r="19192" spans="15:54" x14ac:dyDescent="0.4">
      <c r="O19192" s="4"/>
      <c r="P19192" s="4"/>
      <c r="V19192" s="4"/>
      <c r="W19192" s="4"/>
      <c r="AG19192" s="9"/>
      <c r="AT19192" s="4"/>
      <c r="AU19192" s="4"/>
      <c r="BA19192" s="4"/>
      <c r="BB19192" s="4"/>
    </row>
    <row r="19193" spans="15:54" x14ac:dyDescent="0.4">
      <c r="O19193" s="4"/>
      <c r="P19193" s="4"/>
      <c r="V19193" s="4"/>
      <c r="W19193" s="4"/>
      <c r="AG19193" s="9"/>
      <c r="AT19193" s="4"/>
      <c r="AU19193" s="4"/>
      <c r="BA19193" s="4"/>
      <c r="BB19193" s="4"/>
    </row>
    <row r="19194" spans="15:54" x14ac:dyDescent="0.4">
      <c r="O19194" s="4"/>
      <c r="P19194" s="4"/>
      <c r="V19194" s="4"/>
      <c r="W19194" s="4"/>
      <c r="AG19194" s="9"/>
      <c r="AT19194" s="4"/>
      <c r="AU19194" s="4"/>
      <c r="BA19194" s="4"/>
      <c r="BB19194" s="4"/>
    </row>
    <row r="19195" spans="15:54" x14ac:dyDescent="0.4">
      <c r="O19195" s="4"/>
      <c r="P19195" s="4"/>
      <c r="V19195" s="4"/>
      <c r="W19195" s="4"/>
      <c r="AG19195" s="9"/>
      <c r="AT19195" s="4"/>
      <c r="AU19195" s="4"/>
      <c r="BA19195" s="4"/>
      <c r="BB19195" s="4"/>
    </row>
    <row r="19196" spans="15:54" x14ac:dyDescent="0.4">
      <c r="O19196" s="4"/>
      <c r="P19196" s="4"/>
      <c r="V19196" s="4"/>
      <c r="W19196" s="4"/>
      <c r="AG19196" s="9"/>
      <c r="AT19196" s="4"/>
      <c r="AU19196" s="4"/>
      <c r="BA19196" s="4"/>
      <c r="BB19196" s="4"/>
    </row>
    <row r="19197" spans="15:54" x14ac:dyDescent="0.4">
      <c r="O19197" s="4"/>
      <c r="P19197" s="4"/>
      <c r="V19197" s="4"/>
      <c r="W19197" s="4"/>
      <c r="AG19197" s="9"/>
      <c r="AT19197" s="4"/>
      <c r="AU19197" s="4"/>
      <c r="BA19197" s="4"/>
      <c r="BB19197" s="4"/>
    </row>
    <row r="19198" spans="15:54" x14ac:dyDescent="0.4">
      <c r="O19198" s="4"/>
      <c r="P19198" s="4"/>
      <c r="V19198" s="4"/>
      <c r="W19198" s="4"/>
      <c r="AG19198" s="9"/>
      <c r="AT19198" s="4"/>
      <c r="AU19198" s="4"/>
      <c r="BA19198" s="4"/>
      <c r="BB19198" s="4"/>
    </row>
    <row r="19199" spans="15:54" x14ac:dyDescent="0.4">
      <c r="O19199" s="4"/>
      <c r="P19199" s="4"/>
      <c r="V19199" s="4"/>
      <c r="W19199" s="4"/>
      <c r="AG19199" s="9"/>
      <c r="AT19199" s="4"/>
      <c r="AU19199" s="4"/>
      <c r="BA19199" s="4"/>
      <c r="BB19199" s="4"/>
    </row>
    <row r="19200" spans="15:54" x14ac:dyDescent="0.4">
      <c r="O19200" s="4"/>
      <c r="P19200" s="4"/>
      <c r="V19200" s="4"/>
      <c r="W19200" s="4"/>
      <c r="AG19200" s="9"/>
      <c r="AT19200" s="4"/>
      <c r="AU19200" s="4"/>
      <c r="BA19200" s="4"/>
      <c r="BB19200" s="4"/>
    </row>
    <row r="19201" spans="15:54" x14ac:dyDescent="0.4">
      <c r="O19201" s="4"/>
      <c r="P19201" s="4"/>
      <c r="V19201" s="4"/>
      <c r="W19201" s="4"/>
      <c r="AG19201" s="9"/>
      <c r="AT19201" s="4"/>
      <c r="AU19201" s="4"/>
      <c r="BA19201" s="4"/>
      <c r="BB19201" s="4"/>
    </row>
    <row r="19202" spans="15:54" x14ac:dyDescent="0.4">
      <c r="O19202" s="4"/>
      <c r="P19202" s="4"/>
      <c r="V19202" s="4"/>
      <c r="W19202" s="4"/>
      <c r="AG19202" s="9"/>
      <c r="AT19202" s="4"/>
      <c r="AU19202" s="4"/>
      <c r="BA19202" s="4"/>
      <c r="BB19202" s="4"/>
    </row>
    <row r="19203" spans="15:54" x14ac:dyDescent="0.4">
      <c r="O19203" s="4"/>
      <c r="P19203" s="4"/>
      <c r="V19203" s="4"/>
      <c r="W19203" s="4"/>
      <c r="AG19203" s="9"/>
      <c r="AT19203" s="4"/>
      <c r="AU19203" s="4"/>
      <c r="BA19203" s="4"/>
      <c r="BB19203" s="4"/>
    </row>
    <row r="19204" spans="15:54" x14ac:dyDescent="0.4">
      <c r="O19204" s="4"/>
      <c r="P19204" s="4"/>
      <c r="V19204" s="4"/>
      <c r="W19204" s="4"/>
      <c r="AG19204" s="9"/>
      <c r="AT19204" s="4"/>
      <c r="AU19204" s="4"/>
      <c r="BA19204" s="4"/>
      <c r="BB19204" s="4"/>
    </row>
    <row r="19205" spans="15:54" x14ac:dyDescent="0.4">
      <c r="O19205" s="4"/>
      <c r="P19205" s="4"/>
      <c r="V19205" s="4"/>
      <c r="W19205" s="4"/>
      <c r="AG19205" s="9"/>
      <c r="AT19205" s="4"/>
      <c r="AU19205" s="4"/>
      <c r="BA19205" s="4"/>
      <c r="BB19205" s="4"/>
    </row>
    <row r="19206" spans="15:54" x14ac:dyDescent="0.4">
      <c r="O19206" s="4"/>
      <c r="P19206" s="4"/>
      <c r="V19206" s="4"/>
      <c r="W19206" s="4"/>
      <c r="AG19206" s="9"/>
      <c r="AT19206" s="4"/>
      <c r="AU19206" s="4"/>
      <c r="BA19206" s="4"/>
      <c r="BB19206" s="4"/>
    </row>
    <row r="19207" spans="15:54" x14ac:dyDescent="0.4">
      <c r="O19207" s="4"/>
      <c r="P19207" s="4"/>
      <c r="V19207" s="4"/>
      <c r="W19207" s="4"/>
      <c r="AG19207" s="9"/>
      <c r="AT19207" s="4"/>
      <c r="AU19207" s="4"/>
      <c r="BA19207" s="4"/>
      <c r="BB19207" s="4"/>
    </row>
    <row r="19208" spans="15:54" x14ac:dyDescent="0.4">
      <c r="O19208" s="4"/>
      <c r="P19208" s="4"/>
      <c r="V19208" s="4"/>
      <c r="W19208" s="4"/>
      <c r="AG19208" s="9"/>
      <c r="AT19208" s="4"/>
      <c r="AU19208" s="4"/>
      <c r="BA19208" s="4"/>
      <c r="BB19208" s="4"/>
    </row>
    <row r="19209" spans="15:54" x14ac:dyDescent="0.4">
      <c r="O19209" s="4"/>
      <c r="P19209" s="4"/>
      <c r="V19209" s="4"/>
      <c r="W19209" s="4"/>
      <c r="AG19209" s="9"/>
      <c r="AT19209" s="4"/>
      <c r="AU19209" s="4"/>
      <c r="BA19209" s="4"/>
      <c r="BB19209" s="4"/>
    </row>
    <row r="19210" spans="15:54" x14ac:dyDescent="0.4">
      <c r="O19210" s="4"/>
      <c r="P19210" s="4"/>
      <c r="V19210" s="4"/>
      <c r="W19210" s="4"/>
      <c r="AG19210" s="9"/>
      <c r="AT19210" s="4"/>
      <c r="AU19210" s="4"/>
      <c r="BA19210" s="4"/>
      <c r="BB19210" s="4"/>
    </row>
    <row r="19211" spans="15:54" x14ac:dyDescent="0.4">
      <c r="O19211" s="4"/>
      <c r="P19211" s="4"/>
      <c r="V19211" s="4"/>
      <c r="W19211" s="4"/>
      <c r="AG19211" s="9"/>
      <c r="AT19211" s="4"/>
      <c r="AU19211" s="4"/>
      <c r="BA19211" s="4"/>
      <c r="BB19211" s="4"/>
    </row>
    <row r="19212" spans="15:54" x14ac:dyDescent="0.4">
      <c r="O19212" s="4"/>
      <c r="P19212" s="4"/>
      <c r="V19212" s="4"/>
      <c r="W19212" s="4"/>
      <c r="AG19212" s="9"/>
      <c r="AT19212" s="4"/>
      <c r="AU19212" s="4"/>
      <c r="BA19212" s="4"/>
      <c r="BB19212" s="4"/>
    </row>
    <row r="19213" spans="15:54" x14ac:dyDescent="0.4">
      <c r="O19213" s="4"/>
      <c r="P19213" s="4"/>
      <c r="V19213" s="4"/>
      <c r="W19213" s="4"/>
      <c r="AG19213" s="9"/>
      <c r="AT19213" s="4"/>
      <c r="AU19213" s="4"/>
      <c r="BA19213" s="4"/>
      <c r="BB19213" s="4"/>
    </row>
    <row r="19214" spans="15:54" x14ac:dyDescent="0.4">
      <c r="O19214" s="4"/>
      <c r="P19214" s="4"/>
      <c r="V19214" s="4"/>
      <c r="W19214" s="4"/>
      <c r="AG19214" s="9"/>
      <c r="AT19214" s="4"/>
      <c r="AU19214" s="4"/>
      <c r="BA19214" s="4"/>
      <c r="BB19214" s="4"/>
    </row>
    <row r="19215" spans="15:54" x14ac:dyDescent="0.4">
      <c r="O19215" s="4"/>
      <c r="P19215" s="4"/>
      <c r="V19215" s="4"/>
      <c r="W19215" s="4"/>
      <c r="AG19215" s="9"/>
      <c r="AT19215" s="4"/>
      <c r="AU19215" s="4"/>
      <c r="BA19215" s="4"/>
      <c r="BB19215" s="4"/>
    </row>
    <row r="19216" spans="15:54" x14ac:dyDescent="0.4">
      <c r="O19216" s="4"/>
      <c r="P19216" s="4"/>
      <c r="V19216" s="4"/>
      <c r="W19216" s="4"/>
      <c r="AG19216" s="9"/>
      <c r="AT19216" s="4"/>
      <c r="AU19216" s="4"/>
      <c r="BA19216" s="4"/>
      <c r="BB19216" s="4"/>
    </row>
    <row r="19217" spans="15:54" x14ac:dyDescent="0.4">
      <c r="O19217" s="4"/>
      <c r="P19217" s="4"/>
      <c r="V19217" s="4"/>
      <c r="W19217" s="4"/>
      <c r="AG19217" s="9"/>
      <c r="AT19217" s="4"/>
      <c r="AU19217" s="4"/>
      <c r="BA19217" s="4"/>
      <c r="BB19217" s="4"/>
    </row>
    <row r="19218" spans="15:54" x14ac:dyDescent="0.4">
      <c r="O19218" s="4"/>
      <c r="P19218" s="4"/>
      <c r="V19218" s="4"/>
      <c r="W19218" s="4"/>
      <c r="AG19218" s="9"/>
      <c r="AT19218" s="4"/>
      <c r="AU19218" s="4"/>
      <c r="BA19218" s="4"/>
      <c r="BB19218" s="4"/>
    </row>
    <row r="19219" spans="15:54" x14ac:dyDescent="0.4">
      <c r="O19219" s="4"/>
      <c r="P19219" s="4"/>
      <c r="V19219" s="4"/>
      <c r="W19219" s="4"/>
      <c r="AG19219" s="9"/>
      <c r="AT19219" s="4"/>
      <c r="AU19219" s="4"/>
      <c r="BA19219" s="4"/>
      <c r="BB19219" s="4"/>
    </row>
    <row r="19220" spans="15:54" x14ac:dyDescent="0.4">
      <c r="O19220" s="4"/>
      <c r="P19220" s="4"/>
      <c r="V19220" s="4"/>
      <c r="W19220" s="4"/>
      <c r="AG19220" s="9"/>
      <c r="AT19220" s="4"/>
      <c r="AU19220" s="4"/>
      <c r="BA19220" s="4"/>
      <c r="BB19220" s="4"/>
    </row>
    <row r="19221" spans="15:54" x14ac:dyDescent="0.4">
      <c r="O19221" s="4"/>
      <c r="P19221" s="4"/>
      <c r="V19221" s="4"/>
      <c r="W19221" s="4"/>
      <c r="AG19221" s="9"/>
      <c r="AT19221" s="4"/>
      <c r="AU19221" s="4"/>
      <c r="BA19221" s="4"/>
      <c r="BB19221" s="4"/>
    </row>
    <row r="19222" spans="15:54" x14ac:dyDescent="0.4">
      <c r="O19222" s="4"/>
      <c r="P19222" s="4"/>
      <c r="V19222" s="4"/>
      <c r="W19222" s="4"/>
      <c r="AG19222" s="9"/>
      <c r="AT19222" s="4"/>
      <c r="AU19222" s="4"/>
      <c r="BA19222" s="4"/>
      <c r="BB19222" s="4"/>
    </row>
    <row r="19223" spans="15:54" x14ac:dyDescent="0.4">
      <c r="O19223" s="4"/>
      <c r="P19223" s="4"/>
      <c r="V19223" s="4"/>
      <c r="W19223" s="4"/>
      <c r="AT19223" s="4"/>
      <c r="AU19223" s="4"/>
      <c r="BA19223" s="4"/>
      <c r="BB19223" s="4"/>
    </row>
    <row r="19224" spans="15:54" x14ac:dyDescent="0.4">
      <c r="O19224" s="4"/>
      <c r="P19224" s="4"/>
      <c r="V19224" s="4"/>
      <c r="W19224" s="4"/>
      <c r="AG19224" s="9"/>
      <c r="AT19224" s="4"/>
      <c r="AU19224" s="4"/>
      <c r="BA19224" s="4"/>
      <c r="BB19224" s="4"/>
    </row>
    <row r="19225" spans="15:54" x14ac:dyDescent="0.4">
      <c r="O19225" s="4"/>
      <c r="P19225" s="4"/>
      <c r="V19225" s="4"/>
      <c r="W19225" s="4"/>
      <c r="AG19225" s="9"/>
      <c r="AT19225" s="4"/>
      <c r="AU19225" s="4"/>
      <c r="BA19225" s="4"/>
      <c r="BB19225" s="4"/>
    </row>
    <row r="19226" spans="15:54" x14ac:dyDescent="0.4">
      <c r="O19226" s="4"/>
      <c r="P19226" s="4"/>
      <c r="V19226" s="4"/>
      <c r="W19226" s="4"/>
      <c r="AG19226" s="9"/>
      <c r="AT19226" s="4"/>
      <c r="AU19226" s="4"/>
      <c r="BA19226" s="4"/>
      <c r="BB19226" s="4"/>
    </row>
    <row r="19227" spans="15:54" x14ac:dyDescent="0.4">
      <c r="O19227" s="4"/>
      <c r="P19227" s="4"/>
      <c r="V19227" s="4"/>
      <c r="W19227" s="4"/>
      <c r="AG19227" s="9"/>
      <c r="AT19227" s="4"/>
      <c r="AU19227" s="4"/>
      <c r="BA19227" s="4"/>
      <c r="BB19227" s="4"/>
    </row>
    <row r="19228" spans="15:54" x14ac:dyDescent="0.4">
      <c r="O19228" s="4"/>
      <c r="P19228" s="4"/>
      <c r="V19228" s="4"/>
      <c r="W19228" s="4"/>
      <c r="AG19228" s="9"/>
      <c r="AT19228" s="4"/>
      <c r="AU19228" s="4"/>
      <c r="BA19228" s="4"/>
      <c r="BB19228" s="4"/>
    </row>
    <row r="19229" spans="15:54" x14ac:dyDescent="0.4">
      <c r="O19229" s="4"/>
      <c r="P19229" s="4"/>
      <c r="V19229" s="4"/>
      <c r="W19229" s="4"/>
      <c r="AG19229" s="9"/>
      <c r="AT19229" s="4"/>
      <c r="AU19229" s="4"/>
      <c r="BA19229" s="4"/>
      <c r="BB19229" s="4"/>
    </row>
    <row r="19230" spans="15:54" x14ac:dyDescent="0.4">
      <c r="O19230" s="4"/>
      <c r="P19230" s="4"/>
      <c r="V19230" s="4"/>
      <c r="W19230" s="4"/>
      <c r="AG19230" s="9"/>
      <c r="AT19230" s="4"/>
      <c r="AU19230" s="4"/>
      <c r="BA19230" s="4"/>
      <c r="BB19230" s="4"/>
    </row>
    <row r="19231" spans="15:54" x14ac:dyDescent="0.4">
      <c r="O19231" s="4"/>
      <c r="P19231" s="4"/>
      <c r="V19231" s="4"/>
      <c r="W19231" s="4"/>
      <c r="AG19231" s="9"/>
      <c r="AT19231" s="4"/>
      <c r="AU19231" s="4"/>
      <c r="BA19231" s="4"/>
      <c r="BB19231" s="4"/>
    </row>
    <row r="19232" spans="15:54" x14ac:dyDescent="0.4">
      <c r="O19232" s="4"/>
      <c r="P19232" s="4"/>
      <c r="V19232" s="4"/>
      <c r="W19232" s="4"/>
      <c r="AG19232" s="9"/>
      <c r="AT19232" s="4"/>
      <c r="AU19232" s="4"/>
      <c r="BA19232" s="4"/>
      <c r="BB19232" s="4"/>
    </row>
    <row r="19233" spans="15:54" x14ac:dyDescent="0.4">
      <c r="O19233" s="4"/>
      <c r="P19233" s="4"/>
      <c r="V19233" s="4"/>
      <c r="W19233" s="4"/>
      <c r="AG19233" s="9"/>
      <c r="AT19233" s="4"/>
      <c r="AU19233" s="4"/>
      <c r="BA19233" s="4"/>
      <c r="BB19233" s="4"/>
    </row>
    <row r="19234" spans="15:54" x14ac:dyDescent="0.4">
      <c r="O19234" s="4"/>
      <c r="P19234" s="4"/>
      <c r="V19234" s="4"/>
      <c r="W19234" s="4"/>
      <c r="AG19234" s="9"/>
      <c r="AT19234" s="4"/>
      <c r="AU19234" s="4"/>
      <c r="BA19234" s="4"/>
      <c r="BB19234" s="4"/>
    </row>
    <row r="19235" spans="15:54" x14ac:dyDescent="0.4">
      <c r="O19235" s="4"/>
      <c r="P19235" s="4"/>
      <c r="V19235" s="4"/>
      <c r="W19235" s="4"/>
      <c r="AG19235" s="9"/>
      <c r="AT19235" s="4"/>
      <c r="AU19235" s="4"/>
      <c r="BA19235" s="4"/>
      <c r="BB19235" s="4"/>
    </row>
    <row r="19236" spans="15:54" x14ac:dyDescent="0.4">
      <c r="O19236" s="4"/>
      <c r="P19236" s="4"/>
      <c r="V19236" s="4"/>
      <c r="W19236" s="4"/>
      <c r="AG19236" s="9"/>
      <c r="AT19236" s="4"/>
      <c r="AU19236" s="4"/>
      <c r="BA19236" s="4"/>
      <c r="BB19236" s="4"/>
    </row>
    <row r="19237" spans="15:54" x14ac:dyDescent="0.4">
      <c r="O19237" s="4"/>
      <c r="P19237" s="4"/>
      <c r="V19237" s="4"/>
      <c r="W19237" s="4"/>
      <c r="AG19237" s="9"/>
      <c r="AT19237" s="4"/>
      <c r="AU19237" s="4"/>
      <c r="BA19237" s="4"/>
      <c r="BB19237" s="4"/>
    </row>
    <row r="19238" spans="15:54" x14ac:dyDescent="0.4">
      <c r="O19238" s="4"/>
      <c r="P19238" s="4"/>
      <c r="V19238" s="4"/>
      <c r="W19238" s="4"/>
      <c r="AG19238" s="9"/>
      <c r="AT19238" s="4"/>
      <c r="AU19238" s="4"/>
      <c r="BA19238" s="4"/>
      <c r="BB19238" s="4"/>
    </row>
    <row r="19239" spans="15:54" x14ac:dyDescent="0.4">
      <c r="O19239" s="4"/>
      <c r="P19239" s="4"/>
      <c r="V19239" s="4"/>
      <c r="W19239" s="4"/>
      <c r="AG19239" s="9"/>
      <c r="AT19239" s="4"/>
      <c r="AU19239" s="4"/>
      <c r="BA19239" s="4"/>
      <c r="BB19239" s="4"/>
    </row>
    <row r="19240" spans="15:54" x14ac:dyDescent="0.4">
      <c r="O19240" s="4"/>
      <c r="P19240" s="4"/>
      <c r="V19240" s="4"/>
      <c r="W19240" s="4"/>
      <c r="AG19240" s="9"/>
      <c r="AT19240" s="4"/>
      <c r="AU19240" s="4"/>
      <c r="BA19240" s="4"/>
      <c r="BB19240" s="4"/>
    </row>
    <row r="19241" spans="15:54" x14ac:dyDescent="0.4">
      <c r="O19241" s="4"/>
      <c r="P19241" s="4"/>
      <c r="V19241" s="4"/>
      <c r="W19241" s="4"/>
      <c r="AG19241" s="9"/>
      <c r="AT19241" s="4"/>
      <c r="AU19241" s="4"/>
      <c r="BA19241" s="4"/>
      <c r="BB19241" s="4"/>
    </row>
    <row r="19242" spans="15:54" x14ac:dyDescent="0.4">
      <c r="O19242" s="4"/>
      <c r="P19242" s="4"/>
      <c r="V19242" s="4"/>
      <c r="W19242" s="4"/>
      <c r="AG19242" s="9"/>
      <c r="AT19242" s="4"/>
      <c r="AU19242" s="4"/>
      <c r="BA19242" s="4"/>
      <c r="BB19242" s="4"/>
    </row>
    <row r="19243" spans="15:54" x14ac:dyDescent="0.4">
      <c r="O19243" s="4"/>
      <c r="P19243" s="4"/>
      <c r="V19243" s="4"/>
      <c r="W19243" s="4"/>
      <c r="AT19243" s="4"/>
      <c r="AU19243" s="4"/>
      <c r="BA19243" s="4"/>
      <c r="BB19243" s="4"/>
    </row>
    <row r="19244" spans="15:54" x14ac:dyDescent="0.4">
      <c r="O19244" s="4"/>
      <c r="P19244" s="4"/>
      <c r="V19244" s="4"/>
      <c r="W19244" s="4"/>
      <c r="AG19244" s="9"/>
      <c r="AT19244" s="4"/>
      <c r="AU19244" s="4"/>
      <c r="BA19244" s="4"/>
      <c r="BB19244" s="4"/>
    </row>
    <row r="19245" spans="15:54" x14ac:dyDescent="0.4">
      <c r="O19245" s="4"/>
      <c r="P19245" s="4"/>
      <c r="V19245" s="4"/>
      <c r="W19245" s="4"/>
      <c r="AG19245" s="9"/>
      <c r="AT19245" s="4"/>
      <c r="AU19245" s="4"/>
      <c r="BA19245" s="4"/>
      <c r="BB19245" s="4"/>
    </row>
    <row r="19246" spans="15:54" x14ac:dyDescent="0.4">
      <c r="O19246" s="4"/>
      <c r="P19246" s="4"/>
      <c r="V19246" s="4"/>
      <c r="W19246" s="4"/>
      <c r="AG19246" s="9"/>
      <c r="AT19246" s="4"/>
      <c r="AU19246" s="4"/>
      <c r="BA19246" s="4"/>
      <c r="BB19246" s="4"/>
    </row>
    <row r="19247" spans="15:54" x14ac:dyDescent="0.4">
      <c r="O19247" s="4"/>
      <c r="P19247" s="4"/>
      <c r="V19247" s="4"/>
      <c r="W19247" s="4"/>
      <c r="AG19247" s="9"/>
      <c r="AT19247" s="4"/>
      <c r="AU19247" s="4"/>
      <c r="BA19247" s="4"/>
      <c r="BB19247" s="4"/>
    </row>
    <row r="19248" spans="15:54" x14ac:dyDescent="0.4">
      <c r="O19248" s="4"/>
      <c r="P19248" s="4"/>
      <c r="V19248" s="4"/>
      <c r="W19248" s="4"/>
      <c r="AG19248" s="9"/>
      <c r="AT19248" s="4"/>
      <c r="AU19248" s="4"/>
      <c r="BA19248" s="4"/>
      <c r="BB19248" s="4"/>
    </row>
    <row r="19249" spans="15:54" x14ac:dyDescent="0.4">
      <c r="O19249" s="4"/>
      <c r="P19249" s="4"/>
      <c r="V19249" s="4"/>
      <c r="W19249" s="4"/>
      <c r="AG19249" s="9"/>
      <c r="AT19249" s="4"/>
      <c r="AU19249" s="4"/>
      <c r="BA19249" s="4"/>
      <c r="BB19249" s="4"/>
    </row>
    <row r="19250" spans="15:54" x14ac:dyDescent="0.4">
      <c r="O19250" s="4"/>
      <c r="P19250" s="4"/>
      <c r="V19250" s="4"/>
      <c r="W19250" s="4"/>
      <c r="AG19250" s="9"/>
      <c r="AT19250" s="4"/>
      <c r="AU19250" s="4"/>
      <c r="BA19250" s="4"/>
      <c r="BB19250" s="4"/>
    </row>
    <row r="19251" spans="15:54" x14ac:dyDescent="0.4">
      <c r="O19251" s="4"/>
      <c r="P19251" s="4"/>
      <c r="V19251" s="4"/>
      <c r="W19251" s="4"/>
      <c r="AG19251" s="9"/>
      <c r="AT19251" s="4"/>
      <c r="AU19251" s="4"/>
      <c r="BA19251" s="4"/>
      <c r="BB19251" s="4"/>
    </row>
    <row r="19252" spans="15:54" x14ac:dyDescent="0.4">
      <c r="O19252" s="4"/>
      <c r="P19252" s="4"/>
      <c r="V19252" s="4"/>
      <c r="W19252" s="4"/>
      <c r="AG19252" s="9"/>
      <c r="AT19252" s="4"/>
      <c r="AU19252" s="4"/>
      <c r="BA19252" s="4"/>
      <c r="BB19252" s="4"/>
    </row>
    <row r="19253" spans="15:54" x14ac:dyDescent="0.4">
      <c r="O19253" s="4"/>
      <c r="P19253" s="4"/>
      <c r="V19253" s="4"/>
      <c r="W19253" s="4"/>
      <c r="AG19253" s="9"/>
      <c r="AT19253" s="4"/>
      <c r="AU19253" s="4"/>
      <c r="BA19253" s="4"/>
      <c r="BB19253" s="4"/>
    </row>
    <row r="19254" spans="15:54" x14ac:dyDescent="0.4">
      <c r="O19254" s="4"/>
      <c r="P19254" s="4"/>
      <c r="V19254" s="4"/>
      <c r="W19254" s="4"/>
      <c r="AG19254" s="9"/>
      <c r="AT19254" s="4"/>
      <c r="AU19254" s="4"/>
      <c r="BA19254" s="4"/>
      <c r="BB19254" s="4"/>
    </row>
    <row r="19255" spans="15:54" x14ac:dyDescent="0.4">
      <c r="O19255" s="4"/>
      <c r="P19255" s="4"/>
      <c r="V19255" s="4"/>
      <c r="W19255" s="4"/>
      <c r="AG19255" s="9"/>
      <c r="AT19255" s="4"/>
      <c r="AU19255" s="4"/>
      <c r="BA19255" s="4"/>
      <c r="BB19255" s="4"/>
    </row>
    <row r="19256" spans="15:54" x14ac:dyDescent="0.4">
      <c r="O19256" s="4"/>
      <c r="P19256" s="4"/>
      <c r="V19256" s="4"/>
      <c r="W19256" s="4"/>
      <c r="AG19256" s="9"/>
      <c r="AT19256" s="4"/>
      <c r="AU19256" s="4"/>
      <c r="BA19256" s="4"/>
      <c r="BB19256" s="4"/>
    </row>
    <row r="19257" spans="15:54" x14ac:dyDescent="0.4">
      <c r="O19257" s="4"/>
      <c r="P19257" s="4"/>
      <c r="V19257" s="4"/>
      <c r="W19257" s="4"/>
      <c r="AG19257" s="9"/>
      <c r="AT19257" s="4"/>
      <c r="AU19257" s="4"/>
      <c r="BA19257" s="4"/>
      <c r="BB19257" s="4"/>
    </row>
    <row r="19258" spans="15:54" x14ac:dyDescent="0.4">
      <c r="O19258" s="4"/>
      <c r="P19258" s="4"/>
      <c r="V19258" s="4"/>
      <c r="W19258" s="4"/>
      <c r="AG19258" s="9"/>
      <c r="AT19258" s="4"/>
      <c r="AU19258" s="4"/>
      <c r="BA19258" s="4"/>
      <c r="BB19258" s="4"/>
    </row>
    <row r="19259" spans="15:54" x14ac:dyDescent="0.4">
      <c r="O19259" s="4"/>
      <c r="P19259" s="4"/>
      <c r="V19259" s="4"/>
      <c r="W19259" s="4"/>
      <c r="AG19259" s="9"/>
      <c r="AT19259" s="4"/>
      <c r="AU19259" s="4"/>
      <c r="BA19259" s="4"/>
      <c r="BB19259" s="4"/>
    </row>
    <row r="19260" spans="15:54" x14ac:dyDescent="0.4">
      <c r="O19260" s="4"/>
      <c r="P19260" s="4"/>
      <c r="V19260" s="4"/>
      <c r="W19260" s="4"/>
      <c r="AG19260" s="9"/>
      <c r="AT19260" s="4"/>
      <c r="AU19260" s="4"/>
      <c r="BA19260" s="4"/>
      <c r="BB19260" s="4"/>
    </row>
    <row r="19261" spans="15:54" x14ac:dyDescent="0.4">
      <c r="O19261" s="4"/>
      <c r="P19261" s="4"/>
      <c r="V19261" s="4"/>
      <c r="W19261" s="4"/>
      <c r="AG19261" s="9"/>
      <c r="AT19261" s="4"/>
      <c r="AU19261" s="4"/>
      <c r="BA19261" s="4"/>
      <c r="BB19261" s="4"/>
    </row>
    <row r="19262" spans="15:54" x14ac:dyDescent="0.4">
      <c r="O19262" s="4"/>
      <c r="P19262" s="4"/>
      <c r="V19262" s="4"/>
      <c r="W19262" s="4"/>
      <c r="AG19262" s="9"/>
      <c r="AT19262" s="4"/>
      <c r="AU19262" s="4"/>
      <c r="BA19262" s="4"/>
      <c r="BB19262" s="4"/>
    </row>
    <row r="19263" spans="15:54" x14ac:dyDescent="0.4">
      <c r="O19263" s="4"/>
      <c r="P19263" s="4"/>
      <c r="V19263" s="4"/>
      <c r="W19263" s="4"/>
      <c r="AG19263" s="9"/>
      <c r="AT19263" s="4"/>
      <c r="AU19263" s="4"/>
      <c r="BA19263" s="4"/>
      <c r="BB19263" s="4"/>
    </row>
    <row r="19264" spans="15:54" x14ac:dyDescent="0.4">
      <c r="O19264" s="4"/>
      <c r="P19264" s="4"/>
      <c r="V19264" s="4"/>
      <c r="W19264" s="4"/>
      <c r="AG19264" s="9"/>
      <c r="AT19264" s="4"/>
      <c r="AU19264" s="4"/>
      <c r="BA19264" s="4"/>
      <c r="BB19264" s="4"/>
    </row>
    <row r="19265" spans="15:54" x14ac:dyDescent="0.4">
      <c r="O19265" s="4"/>
      <c r="P19265" s="4"/>
      <c r="V19265" s="4"/>
      <c r="W19265" s="4"/>
      <c r="AG19265" s="9"/>
      <c r="AT19265" s="4"/>
      <c r="AU19265" s="4"/>
      <c r="BA19265" s="4"/>
      <c r="BB19265" s="4"/>
    </row>
    <row r="19266" spans="15:54" x14ac:dyDescent="0.4">
      <c r="O19266" s="4"/>
      <c r="P19266" s="4"/>
      <c r="V19266" s="4"/>
      <c r="W19266" s="4"/>
      <c r="AG19266" s="9"/>
      <c r="AT19266" s="4"/>
      <c r="AU19266" s="4"/>
      <c r="BA19266" s="4"/>
      <c r="BB19266" s="4"/>
    </row>
    <row r="19267" spans="15:54" x14ac:dyDescent="0.4">
      <c r="O19267" s="4"/>
      <c r="P19267" s="4"/>
      <c r="V19267" s="4"/>
      <c r="W19267" s="4"/>
      <c r="AG19267" s="9"/>
      <c r="AT19267" s="4"/>
      <c r="AU19267" s="4"/>
      <c r="BA19267" s="4"/>
      <c r="BB19267" s="4"/>
    </row>
    <row r="19268" spans="15:54" x14ac:dyDescent="0.4">
      <c r="O19268" s="4"/>
      <c r="P19268" s="4"/>
      <c r="V19268" s="4"/>
      <c r="W19268" s="4"/>
      <c r="AG19268" s="9"/>
      <c r="AT19268" s="4"/>
      <c r="AU19268" s="4"/>
      <c r="BA19268" s="4"/>
      <c r="BB19268" s="4"/>
    </row>
    <row r="19269" spans="15:54" x14ac:dyDescent="0.4">
      <c r="O19269" s="4"/>
      <c r="P19269" s="4"/>
      <c r="V19269" s="4"/>
      <c r="W19269" s="4"/>
      <c r="AG19269" s="9"/>
      <c r="AT19269" s="4"/>
      <c r="AU19269" s="4"/>
      <c r="BA19269" s="4"/>
      <c r="BB19269" s="4"/>
    </row>
    <row r="19270" spans="15:54" x14ac:dyDescent="0.4">
      <c r="O19270" s="4"/>
      <c r="P19270" s="4"/>
      <c r="V19270" s="4"/>
      <c r="W19270" s="4"/>
      <c r="AG19270" s="9"/>
      <c r="AT19270" s="4"/>
      <c r="AU19270" s="4"/>
      <c r="BA19270" s="4"/>
      <c r="BB19270" s="4"/>
    </row>
    <row r="19271" spans="15:54" x14ac:dyDescent="0.4">
      <c r="O19271" s="4"/>
      <c r="P19271" s="4"/>
      <c r="V19271" s="4"/>
      <c r="W19271" s="4"/>
      <c r="AG19271" s="9"/>
      <c r="AT19271" s="4"/>
      <c r="AU19271" s="4"/>
      <c r="BA19271" s="4"/>
      <c r="BB19271" s="4"/>
    </row>
    <row r="19272" spans="15:54" x14ac:dyDescent="0.4">
      <c r="O19272" s="4"/>
      <c r="P19272" s="4"/>
      <c r="V19272" s="4"/>
      <c r="W19272" s="4"/>
      <c r="AG19272" s="9"/>
      <c r="AT19272" s="4"/>
      <c r="AU19272" s="4"/>
      <c r="BA19272" s="4"/>
      <c r="BB19272" s="4"/>
    </row>
    <row r="19273" spans="15:54" x14ac:dyDescent="0.4">
      <c r="O19273" s="4"/>
      <c r="P19273" s="4"/>
      <c r="V19273" s="4"/>
      <c r="W19273" s="4"/>
      <c r="AG19273" s="9"/>
      <c r="AT19273" s="4"/>
      <c r="AU19273" s="4"/>
      <c r="BA19273" s="4"/>
      <c r="BB19273" s="4"/>
    </row>
    <row r="19274" spans="15:54" x14ac:dyDescent="0.4">
      <c r="O19274" s="4"/>
      <c r="P19274" s="4"/>
      <c r="V19274" s="4"/>
      <c r="W19274" s="4"/>
      <c r="AG19274" s="9"/>
      <c r="AT19274" s="4"/>
      <c r="AU19274" s="4"/>
      <c r="BA19274" s="4"/>
      <c r="BB19274" s="4"/>
    </row>
    <row r="19275" spans="15:54" x14ac:dyDescent="0.4">
      <c r="O19275" s="4"/>
      <c r="P19275" s="4"/>
      <c r="V19275" s="4"/>
      <c r="W19275" s="4"/>
      <c r="AG19275" s="9"/>
      <c r="AT19275" s="4"/>
      <c r="AU19275" s="4"/>
      <c r="BA19275" s="4"/>
      <c r="BB19275" s="4"/>
    </row>
    <row r="19276" spans="15:54" x14ac:dyDescent="0.4">
      <c r="O19276" s="4"/>
      <c r="P19276" s="4"/>
      <c r="V19276" s="4"/>
      <c r="W19276" s="4"/>
      <c r="AG19276" s="9"/>
      <c r="AT19276" s="4"/>
      <c r="AU19276" s="4"/>
      <c r="BA19276" s="4"/>
      <c r="BB19276" s="4"/>
    </row>
    <row r="19277" spans="15:54" x14ac:dyDescent="0.4">
      <c r="O19277" s="4"/>
      <c r="P19277" s="4"/>
      <c r="V19277" s="4"/>
      <c r="W19277" s="4"/>
      <c r="AG19277" s="9"/>
      <c r="AT19277" s="4"/>
      <c r="AU19277" s="4"/>
      <c r="BA19277" s="4"/>
      <c r="BB19277" s="4"/>
    </row>
    <row r="19278" spans="15:54" x14ac:dyDescent="0.4">
      <c r="O19278" s="4"/>
      <c r="P19278" s="4"/>
      <c r="V19278" s="4"/>
      <c r="W19278" s="4"/>
      <c r="AG19278" s="9"/>
      <c r="AT19278" s="4"/>
      <c r="AU19278" s="4"/>
      <c r="BA19278" s="4"/>
      <c r="BB19278" s="4"/>
    </row>
    <row r="19279" spans="15:54" x14ac:dyDescent="0.4">
      <c r="O19279" s="4"/>
      <c r="P19279" s="4"/>
      <c r="V19279" s="4"/>
      <c r="W19279" s="4"/>
      <c r="AG19279" s="9"/>
      <c r="AT19279" s="4"/>
      <c r="AU19279" s="4"/>
      <c r="BA19279" s="4"/>
      <c r="BB19279" s="4"/>
    </row>
    <row r="19280" spans="15:54" x14ac:dyDescent="0.4">
      <c r="O19280" s="4"/>
      <c r="P19280" s="4"/>
      <c r="V19280" s="4"/>
      <c r="W19280" s="4"/>
      <c r="AG19280" s="9"/>
      <c r="AT19280" s="4"/>
      <c r="AU19280" s="4"/>
      <c r="BA19280" s="4"/>
      <c r="BB19280" s="4"/>
    </row>
    <row r="19281" spans="15:54" x14ac:dyDescent="0.4">
      <c r="O19281" s="4"/>
      <c r="P19281" s="4"/>
      <c r="V19281" s="4"/>
      <c r="W19281" s="4"/>
      <c r="AG19281" s="9"/>
      <c r="AT19281" s="4"/>
      <c r="AU19281" s="4"/>
      <c r="BA19281" s="4"/>
      <c r="BB19281" s="4"/>
    </row>
    <row r="19282" spans="15:54" x14ac:dyDescent="0.4">
      <c r="O19282" s="4"/>
      <c r="P19282" s="4"/>
      <c r="V19282" s="4"/>
      <c r="W19282" s="4"/>
      <c r="AG19282" s="9"/>
      <c r="AT19282" s="4"/>
      <c r="AU19282" s="4"/>
      <c r="BA19282" s="4"/>
      <c r="BB19282" s="4"/>
    </row>
    <row r="19283" spans="15:54" x14ac:dyDescent="0.4">
      <c r="O19283" s="4"/>
      <c r="P19283" s="4"/>
      <c r="V19283" s="4"/>
      <c r="W19283" s="4"/>
      <c r="AG19283" s="9"/>
      <c r="AT19283" s="4"/>
      <c r="AU19283" s="4"/>
      <c r="BA19283" s="4"/>
      <c r="BB19283" s="4"/>
    </row>
    <row r="19284" spans="15:54" x14ac:dyDescent="0.4">
      <c r="O19284" s="4"/>
      <c r="P19284" s="4"/>
      <c r="V19284" s="4"/>
      <c r="W19284" s="4"/>
      <c r="AG19284" s="9"/>
      <c r="AT19284" s="4"/>
      <c r="AU19284" s="4"/>
      <c r="BA19284" s="4"/>
      <c r="BB19284" s="4"/>
    </row>
    <row r="19285" spans="15:54" x14ac:dyDescent="0.4">
      <c r="O19285" s="4"/>
      <c r="P19285" s="4"/>
      <c r="V19285" s="4"/>
      <c r="W19285" s="4"/>
      <c r="AG19285" s="9"/>
      <c r="AT19285" s="4"/>
      <c r="AU19285" s="4"/>
      <c r="BA19285" s="4"/>
      <c r="BB19285" s="4"/>
    </row>
    <row r="19286" spans="15:54" x14ac:dyDescent="0.4">
      <c r="O19286" s="4"/>
      <c r="P19286" s="4"/>
      <c r="V19286" s="4"/>
      <c r="W19286" s="4"/>
      <c r="AG19286" s="9"/>
      <c r="AT19286" s="4"/>
      <c r="AU19286" s="4"/>
      <c r="BA19286" s="4"/>
      <c r="BB19286" s="4"/>
    </row>
    <row r="19287" spans="15:54" x14ac:dyDescent="0.4">
      <c r="O19287" s="4"/>
      <c r="P19287" s="4"/>
      <c r="V19287" s="4"/>
      <c r="W19287" s="4"/>
      <c r="AG19287" s="9"/>
      <c r="AT19287" s="4"/>
      <c r="AU19287" s="4"/>
      <c r="BA19287" s="4"/>
      <c r="BB19287" s="4"/>
    </row>
    <row r="19288" spans="15:54" x14ac:dyDescent="0.4">
      <c r="O19288" s="4"/>
      <c r="P19288" s="4"/>
      <c r="V19288" s="4"/>
      <c r="W19288" s="4"/>
      <c r="AG19288" s="9"/>
      <c r="AT19288" s="4"/>
      <c r="AU19288" s="4"/>
      <c r="BA19288" s="4"/>
      <c r="BB19288" s="4"/>
    </row>
    <row r="19289" spans="15:54" x14ac:dyDescent="0.4">
      <c r="O19289" s="4"/>
      <c r="P19289" s="4"/>
      <c r="V19289" s="4"/>
      <c r="W19289" s="4"/>
      <c r="AG19289" s="9"/>
      <c r="AT19289" s="4"/>
      <c r="AU19289" s="4"/>
      <c r="BA19289" s="4"/>
      <c r="BB19289" s="4"/>
    </row>
    <row r="19290" spans="15:54" x14ac:dyDescent="0.4">
      <c r="O19290" s="4"/>
      <c r="P19290" s="4"/>
      <c r="V19290" s="4"/>
      <c r="W19290" s="4"/>
      <c r="AG19290" s="9"/>
      <c r="AT19290" s="4"/>
      <c r="AU19290" s="4"/>
      <c r="BA19290" s="4"/>
      <c r="BB19290" s="4"/>
    </row>
    <row r="19291" spans="15:54" x14ac:dyDescent="0.4">
      <c r="O19291" s="4"/>
      <c r="P19291" s="4"/>
      <c r="V19291" s="4"/>
      <c r="W19291" s="4"/>
      <c r="AG19291" s="9"/>
      <c r="AT19291" s="4"/>
      <c r="AU19291" s="4"/>
      <c r="BA19291" s="4"/>
      <c r="BB19291" s="4"/>
    </row>
    <row r="19292" spans="15:54" x14ac:dyDescent="0.4">
      <c r="O19292" s="4"/>
      <c r="P19292" s="4"/>
      <c r="V19292" s="4"/>
      <c r="W19292" s="4"/>
      <c r="AG19292" s="9"/>
      <c r="AT19292" s="4"/>
      <c r="AU19292" s="4"/>
      <c r="BA19292" s="4"/>
      <c r="BB19292" s="4"/>
    </row>
    <row r="19293" spans="15:54" x14ac:dyDescent="0.4">
      <c r="O19293" s="4"/>
      <c r="P19293" s="4"/>
      <c r="V19293" s="4"/>
      <c r="W19293" s="4"/>
      <c r="AG19293" s="9"/>
      <c r="AT19293" s="4"/>
      <c r="AU19293" s="4"/>
      <c r="BA19293" s="4"/>
      <c r="BB19293" s="4"/>
    </row>
    <row r="19294" spans="15:54" x14ac:dyDescent="0.4">
      <c r="O19294" s="4"/>
      <c r="P19294" s="4"/>
      <c r="V19294" s="4"/>
      <c r="W19294" s="4"/>
      <c r="AG19294" s="9"/>
      <c r="AT19294" s="4"/>
      <c r="AU19294" s="4"/>
      <c r="BA19294" s="4"/>
      <c r="BB19294" s="4"/>
    </row>
    <row r="19295" spans="15:54" x14ac:dyDescent="0.4">
      <c r="O19295" s="4"/>
      <c r="P19295" s="4"/>
      <c r="V19295" s="4"/>
      <c r="W19295" s="4"/>
      <c r="AG19295" s="9"/>
      <c r="AT19295" s="4"/>
      <c r="AU19295" s="4"/>
      <c r="BA19295" s="4"/>
      <c r="BB19295" s="4"/>
    </row>
    <row r="19296" spans="15:54" x14ac:dyDescent="0.4">
      <c r="O19296" s="4"/>
      <c r="P19296" s="4"/>
      <c r="V19296" s="4"/>
      <c r="W19296" s="4"/>
      <c r="AG19296" s="9"/>
      <c r="AT19296" s="4"/>
      <c r="AU19296" s="4"/>
      <c r="BA19296" s="4"/>
      <c r="BB19296" s="4"/>
    </row>
    <row r="19297" spans="15:54" x14ac:dyDescent="0.4">
      <c r="O19297" s="4"/>
      <c r="P19297" s="4"/>
      <c r="V19297" s="4"/>
      <c r="W19297" s="4"/>
      <c r="AG19297" s="9"/>
      <c r="AT19297" s="4"/>
      <c r="AU19297" s="4"/>
      <c r="BA19297" s="4"/>
      <c r="BB19297" s="4"/>
    </row>
    <row r="19298" spans="15:54" x14ac:dyDescent="0.4">
      <c r="O19298" s="4"/>
      <c r="P19298" s="4"/>
      <c r="V19298" s="4"/>
      <c r="W19298" s="4"/>
      <c r="AG19298" s="9"/>
      <c r="AT19298" s="4"/>
      <c r="AU19298" s="4"/>
      <c r="BA19298" s="4"/>
      <c r="BB19298" s="4"/>
    </row>
    <row r="19299" spans="15:54" x14ac:dyDescent="0.4">
      <c r="O19299" s="4"/>
      <c r="P19299" s="4"/>
      <c r="V19299" s="4"/>
      <c r="W19299" s="4"/>
      <c r="AG19299" s="9"/>
      <c r="AT19299" s="4"/>
      <c r="AU19299" s="4"/>
      <c r="BA19299" s="4"/>
      <c r="BB19299" s="4"/>
    </row>
    <row r="19300" spans="15:54" x14ac:dyDescent="0.4">
      <c r="O19300" s="4"/>
      <c r="P19300" s="4"/>
      <c r="V19300" s="4"/>
      <c r="W19300" s="4"/>
      <c r="AG19300" s="9"/>
      <c r="AT19300" s="4"/>
      <c r="AU19300" s="4"/>
      <c r="BA19300" s="4"/>
      <c r="BB19300" s="4"/>
    </row>
    <row r="19301" spans="15:54" x14ac:dyDescent="0.4">
      <c r="O19301" s="4"/>
      <c r="P19301" s="4"/>
      <c r="V19301" s="4"/>
      <c r="W19301" s="4"/>
      <c r="AG19301" s="9"/>
      <c r="AT19301" s="4"/>
      <c r="AU19301" s="4"/>
      <c r="BA19301" s="4"/>
      <c r="BB19301" s="4"/>
    </row>
    <row r="19302" spans="15:54" x14ac:dyDescent="0.4">
      <c r="O19302" s="4"/>
      <c r="P19302" s="4"/>
      <c r="V19302" s="4"/>
      <c r="W19302" s="4"/>
      <c r="AG19302" s="9"/>
      <c r="AT19302" s="4"/>
      <c r="AU19302" s="4"/>
      <c r="BA19302" s="4"/>
      <c r="BB19302" s="4"/>
    </row>
    <row r="19303" spans="15:54" x14ac:dyDescent="0.4">
      <c r="O19303" s="4"/>
      <c r="P19303" s="4"/>
      <c r="V19303" s="4"/>
      <c r="W19303" s="4"/>
      <c r="AG19303" s="9"/>
      <c r="AT19303" s="4"/>
      <c r="AU19303" s="4"/>
      <c r="BA19303" s="4"/>
      <c r="BB19303" s="4"/>
    </row>
    <row r="19304" spans="15:54" x14ac:dyDescent="0.4">
      <c r="O19304" s="4"/>
      <c r="P19304" s="4"/>
      <c r="V19304" s="4"/>
      <c r="W19304" s="4"/>
      <c r="AT19304" s="4"/>
      <c r="AU19304" s="4"/>
      <c r="BA19304" s="4"/>
      <c r="BB19304" s="4"/>
    </row>
    <row r="19305" spans="15:54" x14ac:dyDescent="0.4">
      <c r="O19305" s="4"/>
      <c r="P19305" s="4"/>
      <c r="V19305" s="4"/>
      <c r="W19305" s="4"/>
      <c r="AG19305" s="9"/>
      <c r="AT19305" s="4"/>
      <c r="AU19305" s="4"/>
      <c r="BA19305" s="4"/>
      <c r="BB19305" s="4"/>
    </row>
    <row r="19306" spans="15:54" x14ac:dyDescent="0.4">
      <c r="O19306" s="4"/>
      <c r="P19306" s="4"/>
      <c r="V19306" s="4"/>
      <c r="W19306" s="4"/>
      <c r="AG19306" s="9"/>
      <c r="AT19306" s="4"/>
      <c r="AU19306" s="4"/>
      <c r="BA19306" s="4"/>
      <c r="BB19306" s="4"/>
    </row>
    <row r="19307" spans="15:54" x14ac:dyDescent="0.4">
      <c r="O19307" s="4"/>
      <c r="P19307" s="4"/>
      <c r="V19307" s="4"/>
      <c r="W19307" s="4"/>
      <c r="AG19307" s="9"/>
      <c r="AT19307" s="4"/>
      <c r="AU19307" s="4"/>
      <c r="BA19307" s="4"/>
      <c r="BB19307" s="4"/>
    </row>
    <row r="19308" spans="15:54" x14ac:dyDescent="0.4">
      <c r="O19308" s="4"/>
      <c r="P19308" s="4"/>
      <c r="V19308" s="4"/>
      <c r="W19308" s="4"/>
      <c r="AG19308" s="9"/>
      <c r="AT19308" s="4"/>
      <c r="AU19308" s="4"/>
      <c r="BA19308" s="4"/>
      <c r="BB19308" s="4"/>
    </row>
    <row r="19309" spans="15:54" x14ac:dyDescent="0.4">
      <c r="O19309" s="4"/>
      <c r="P19309" s="4"/>
      <c r="V19309" s="4"/>
      <c r="W19309" s="4"/>
      <c r="AG19309" s="9"/>
      <c r="AT19309" s="4"/>
      <c r="AU19309" s="4"/>
      <c r="BA19309" s="4"/>
      <c r="BB19309" s="4"/>
    </row>
    <row r="19310" spans="15:54" x14ac:dyDescent="0.4">
      <c r="O19310" s="4"/>
      <c r="P19310" s="4"/>
      <c r="V19310" s="4"/>
      <c r="W19310" s="4"/>
      <c r="AG19310" s="9"/>
      <c r="AT19310" s="4"/>
      <c r="AU19310" s="4"/>
      <c r="BA19310" s="4"/>
      <c r="BB19310" s="4"/>
    </row>
    <row r="19311" spans="15:54" x14ac:dyDescent="0.4">
      <c r="O19311" s="4"/>
      <c r="P19311" s="4"/>
      <c r="V19311" s="4"/>
      <c r="W19311" s="4"/>
      <c r="AG19311" s="9"/>
      <c r="AT19311" s="4"/>
      <c r="AU19311" s="4"/>
      <c r="BA19311" s="4"/>
      <c r="BB19311" s="4"/>
    </row>
    <row r="19312" spans="15:54" x14ac:dyDescent="0.4">
      <c r="O19312" s="4"/>
      <c r="P19312" s="4"/>
      <c r="V19312" s="4"/>
      <c r="W19312" s="4"/>
      <c r="AG19312" s="9"/>
      <c r="AT19312" s="4"/>
      <c r="AU19312" s="4"/>
      <c r="BA19312" s="4"/>
      <c r="BB19312" s="4"/>
    </row>
    <row r="19313" spans="15:54" x14ac:dyDescent="0.4">
      <c r="O19313" s="4"/>
      <c r="P19313" s="4"/>
      <c r="V19313" s="4"/>
      <c r="W19313" s="4"/>
      <c r="AG19313" s="9"/>
      <c r="AT19313" s="4"/>
      <c r="AU19313" s="4"/>
      <c r="BA19313" s="4"/>
      <c r="BB19313" s="4"/>
    </row>
    <row r="19314" spans="15:54" x14ac:dyDescent="0.4">
      <c r="O19314" s="4"/>
      <c r="P19314" s="4"/>
      <c r="V19314" s="4"/>
      <c r="W19314" s="4"/>
      <c r="AG19314" s="9"/>
      <c r="AT19314" s="4"/>
      <c r="AU19314" s="4"/>
      <c r="BA19314" s="4"/>
      <c r="BB19314" s="4"/>
    </row>
    <row r="19315" spans="15:54" x14ac:dyDescent="0.4">
      <c r="O19315" s="4"/>
      <c r="P19315" s="4"/>
      <c r="V19315" s="4"/>
      <c r="W19315" s="4"/>
      <c r="AG19315" s="9"/>
      <c r="AT19315" s="4"/>
      <c r="AU19315" s="4"/>
      <c r="BA19315" s="4"/>
      <c r="BB19315" s="4"/>
    </row>
    <row r="19316" spans="15:54" x14ac:dyDescent="0.4">
      <c r="O19316" s="4"/>
      <c r="P19316" s="4"/>
      <c r="V19316" s="4"/>
      <c r="W19316" s="4"/>
      <c r="AG19316" s="9"/>
      <c r="AT19316" s="4"/>
      <c r="AU19316" s="4"/>
      <c r="BA19316" s="4"/>
      <c r="BB19316" s="4"/>
    </row>
    <row r="19317" spans="15:54" x14ac:dyDescent="0.4">
      <c r="O19317" s="4"/>
      <c r="P19317" s="4"/>
      <c r="V19317" s="4"/>
      <c r="W19317" s="4"/>
      <c r="AG19317" s="9"/>
      <c r="AT19317" s="4"/>
      <c r="AU19317" s="4"/>
      <c r="BA19317" s="4"/>
      <c r="BB19317" s="4"/>
    </row>
    <row r="19318" spans="15:54" x14ac:dyDescent="0.4">
      <c r="O19318" s="4"/>
      <c r="P19318" s="4"/>
      <c r="V19318" s="4"/>
      <c r="W19318" s="4"/>
      <c r="AG19318" s="9"/>
      <c r="AT19318" s="4"/>
      <c r="AU19318" s="4"/>
      <c r="BA19318" s="4"/>
      <c r="BB19318" s="4"/>
    </row>
    <row r="19319" spans="15:54" x14ac:dyDescent="0.4">
      <c r="O19319" s="4"/>
      <c r="P19319" s="4"/>
      <c r="V19319" s="4"/>
      <c r="W19319" s="4"/>
      <c r="AG19319" s="9"/>
      <c r="AT19319" s="4"/>
      <c r="AU19319" s="4"/>
      <c r="BA19319" s="4"/>
      <c r="BB19319" s="4"/>
    </row>
    <row r="19320" spans="15:54" x14ac:dyDescent="0.4">
      <c r="O19320" s="4"/>
      <c r="P19320" s="4"/>
      <c r="V19320" s="4"/>
      <c r="W19320" s="4"/>
      <c r="AG19320" s="9"/>
      <c r="AT19320" s="4"/>
      <c r="AU19320" s="4"/>
      <c r="BA19320" s="4"/>
      <c r="BB19320" s="4"/>
    </row>
    <row r="19321" spans="15:54" x14ac:dyDescent="0.4">
      <c r="O19321" s="4"/>
      <c r="P19321" s="4"/>
      <c r="V19321" s="4"/>
      <c r="W19321" s="4"/>
      <c r="AG19321" s="9"/>
      <c r="AT19321" s="4"/>
      <c r="AU19321" s="4"/>
      <c r="BA19321" s="4"/>
      <c r="BB19321" s="4"/>
    </row>
    <row r="19322" spans="15:54" x14ac:dyDescent="0.4">
      <c r="O19322" s="4"/>
      <c r="P19322" s="4"/>
      <c r="V19322" s="4"/>
      <c r="W19322" s="4"/>
      <c r="AG19322" s="9"/>
      <c r="AT19322" s="4"/>
      <c r="AU19322" s="4"/>
      <c r="BA19322" s="4"/>
      <c r="BB19322" s="4"/>
    </row>
    <row r="19323" spans="15:54" x14ac:dyDescent="0.4">
      <c r="O19323" s="4"/>
      <c r="P19323" s="4"/>
      <c r="V19323" s="4"/>
      <c r="W19323" s="4"/>
      <c r="AG19323" s="9"/>
      <c r="AT19323" s="4"/>
      <c r="AU19323" s="4"/>
      <c r="BA19323" s="4"/>
      <c r="BB19323" s="4"/>
    </row>
    <row r="19324" spans="15:54" x14ac:dyDescent="0.4">
      <c r="O19324" s="4"/>
      <c r="P19324" s="4"/>
      <c r="V19324" s="4"/>
      <c r="W19324" s="4"/>
      <c r="AT19324" s="4"/>
      <c r="AU19324" s="4"/>
      <c r="BA19324" s="4"/>
      <c r="BB19324" s="4"/>
    </row>
    <row r="19325" spans="15:54" x14ac:dyDescent="0.4">
      <c r="O19325" s="4"/>
      <c r="P19325" s="4"/>
      <c r="V19325" s="4"/>
      <c r="W19325" s="4"/>
      <c r="AG19325" s="9"/>
      <c r="AT19325" s="4"/>
      <c r="AU19325" s="4"/>
      <c r="BA19325" s="4"/>
      <c r="BB19325" s="4"/>
    </row>
    <row r="19326" spans="15:54" x14ac:dyDescent="0.4">
      <c r="O19326" s="4"/>
      <c r="P19326" s="4"/>
      <c r="V19326" s="4"/>
      <c r="W19326" s="4"/>
      <c r="AG19326" s="9"/>
      <c r="AT19326" s="4"/>
      <c r="AU19326" s="4"/>
      <c r="BA19326" s="4"/>
      <c r="BB19326" s="4"/>
    </row>
    <row r="19327" spans="15:54" x14ac:dyDescent="0.4">
      <c r="O19327" s="4"/>
      <c r="P19327" s="4"/>
      <c r="V19327" s="4"/>
      <c r="W19327" s="4"/>
      <c r="AG19327" s="9"/>
      <c r="AT19327" s="4"/>
      <c r="AU19327" s="4"/>
      <c r="BA19327" s="4"/>
      <c r="BB19327" s="4"/>
    </row>
    <row r="19328" spans="15:54" x14ac:dyDescent="0.4">
      <c r="O19328" s="4"/>
      <c r="P19328" s="4"/>
      <c r="V19328" s="4"/>
      <c r="W19328" s="4"/>
      <c r="AG19328" s="9"/>
      <c r="AT19328" s="4"/>
      <c r="AU19328" s="4"/>
      <c r="BA19328" s="4"/>
      <c r="BB19328" s="4"/>
    </row>
    <row r="19329" spans="15:54" x14ac:dyDescent="0.4">
      <c r="O19329" s="4"/>
      <c r="P19329" s="4"/>
      <c r="V19329" s="4"/>
      <c r="W19329" s="4"/>
      <c r="AG19329" s="9"/>
      <c r="AT19329" s="4"/>
      <c r="AU19329" s="4"/>
      <c r="BA19329" s="4"/>
      <c r="BB19329" s="4"/>
    </row>
    <row r="19330" spans="15:54" x14ac:dyDescent="0.4">
      <c r="O19330" s="4"/>
      <c r="P19330" s="4"/>
      <c r="V19330" s="4"/>
      <c r="W19330" s="4"/>
      <c r="AG19330" s="9"/>
      <c r="AT19330" s="4"/>
      <c r="AU19330" s="4"/>
      <c r="BA19330" s="4"/>
      <c r="BB19330" s="4"/>
    </row>
    <row r="19331" spans="15:54" x14ac:dyDescent="0.4">
      <c r="O19331" s="4"/>
      <c r="P19331" s="4"/>
      <c r="V19331" s="4"/>
      <c r="W19331" s="4"/>
      <c r="AG19331" s="9"/>
      <c r="AT19331" s="4"/>
      <c r="AU19331" s="4"/>
      <c r="BA19331" s="4"/>
      <c r="BB19331" s="4"/>
    </row>
    <row r="19332" spans="15:54" x14ac:dyDescent="0.4">
      <c r="O19332" s="4"/>
      <c r="P19332" s="4"/>
      <c r="V19332" s="4"/>
      <c r="W19332" s="4"/>
      <c r="AG19332" s="9"/>
      <c r="AT19332" s="4"/>
      <c r="AU19332" s="4"/>
      <c r="BA19332" s="4"/>
      <c r="BB19332" s="4"/>
    </row>
    <row r="19333" spans="15:54" x14ac:dyDescent="0.4">
      <c r="O19333" s="4"/>
      <c r="P19333" s="4"/>
      <c r="V19333" s="4"/>
      <c r="W19333" s="4"/>
      <c r="AG19333" s="9"/>
      <c r="AT19333" s="4"/>
      <c r="AU19333" s="4"/>
      <c r="BA19333" s="4"/>
      <c r="BB19333" s="4"/>
    </row>
    <row r="19334" spans="15:54" x14ac:dyDescent="0.4">
      <c r="O19334" s="4"/>
      <c r="P19334" s="4"/>
      <c r="V19334" s="4"/>
      <c r="W19334" s="4"/>
      <c r="AG19334" s="9"/>
      <c r="AT19334" s="4"/>
      <c r="AU19334" s="4"/>
      <c r="BA19334" s="4"/>
      <c r="BB19334" s="4"/>
    </row>
    <row r="19335" spans="15:54" x14ac:dyDescent="0.4">
      <c r="O19335" s="4"/>
      <c r="P19335" s="4"/>
      <c r="V19335" s="4"/>
      <c r="W19335" s="4"/>
      <c r="AG19335" s="9"/>
      <c r="AT19335" s="4"/>
      <c r="AU19335" s="4"/>
      <c r="BA19335" s="4"/>
      <c r="BB19335" s="4"/>
    </row>
    <row r="19336" spans="15:54" x14ac:dyDescent="0.4">
      <c r="O19336" s="4"/>
      <c r="P19336" s="4"/>
      <c r="V19336" s="4"/>
      <c r="W19336" s="4"/>
      <c r="AG19336" s="9"/>
      <c r="AT19336" s="4"/>
      <c r="AU19336" s="4"/>
      <c r="BA19336" s="4"/>
      <c r="BB19336" s="4"/>
    </row>
    <row r="19337" spans="15:54" x14ac:dyDescent="0.4">
      <c r="O19337" s="4"/>
      <c r="P19337" s="4"/>
      <c r="V19337" s="4"/>
      <c r="W19337" s="4"/>
      <c r="AG19337" s="9"/>
      <c r="AT19337" s="4"/>
      <c r="AU19337" s="4"/>
      <c r="BA19337" s="4"/>
      <c r="BB19337" s="4"/>
    </row>
    <row r="19338" spans="15:54" x14ac:dyDescent="0.4">
      <c r="O19338" s="4"/>
      <c r="P19338" s="4"/>
      <c r="V19338" s="4"/>
      <c r="W19338" s="4"/>
      <c r="AG19338" s="9"/>
      <c r="AT19338" s="4"/>
      <c r="AU19338" s="4"/>
      <c r="BA19338" s="4"/>
      <c r="BB19338" s="4"/>
    </row>
    <row r="19339" spans="15:54" x14ac:dyDescent="0.4">
      <c r="O19339" s="4"/>
      <c r="P19339" s="4"/>
      <c r="V19339" s="4"/>
      <c r="W19339" s="4"/>
      <c r="AG19339" s="9"/>
      <c r="AT19339" s="4"/>
      <c r="AU19339" s="4"/>
      <c r="BA19339" s="4"/>
      <c r="BB19339" s="4"/>
    </row>
    <row r="19340" spans="15:54" x14ac:dyDescent="0.4">
      <c r="O19340" s="4"/>
      <c r="P19340" s="4"/>
      <c r="V19340" s="4"/>
      <c r="W19340" s="4"/>
      <c r="AG19340" s="9"/>
      <c r="AT19340" s="4"/>
      <c r="AU19340" s="4"/>
      <c r="BA19340" s="4"/>
      <c r="BB19340" s="4"/>
    </row>
    <row r="19341" spans="15:54" x14ac:dyDescent="0.4">
      <c r="O19341" s="4"/>
      <c r="P19341" s="4"/>
      <c r="V19341" s="4"/>
      <c r="W19341" s="4"/>
      <c r="AG19341" s="9"/>
      <c r="AT19341" s="4"/>
      <c r="AU19341" s="4"/>
      <c r="BA19341" s="4"/>
      <c r="BB19341" s="4"/>
    </row>
    <row r="19342" spans="15:54" x14ac:dyDescent="0.4">
      <c r="O19342" s="4"/>
      <c r="P19342" s="4"/>
      <c r="V19342" s="4"/>
      <c r="W19342" s="4"/>
      <c r="AG19342" s="9"/>
      <c r="AT19342" s="4"/>
      <c r="AU19342" s="4"/>
      <c r="BA19342" s="4"/>
      <c r="BB19342" s="4"/>
    </row>
    <row r="19343" spans="15:54" x14ac:dyDescent="0.4">
      <c r="O19343" s="4"/>
      <c r="P19343" s="4"/>
      <c r="V19343" s="4"/>
      <c r="W19343" s="4"/>
      <c r="AG19343" s="9"/>
      <c r="AT19343" s="4"/>
      <c r="AU19343" s="4"/>
      <c r="BA19343" s="4"/>
      <c r="BB19343" s="4"/>
    </row>
    <row r="19344" spans="15:54" x14ac:dyDescent="0.4">
      <c r="O19344" s="4"/>
      <c r="P19344" s="4"/>
      <c r="V19344" s="4"/>
      <c r="W19344" s="4"/>
      <c r="AG19344" s="9"/>
      <c r="AT19344" s="4"/>
      <c r="AU19344" s="4"/>
      <c r="BA19344" s="4"/>
      <c r="BB19344" s="4"/>
    </row>
    <row r="19345" spans="15:54" x14ac:dyDescent="0.4">
      <c r="O19345" s="4"/>
      <c r="P19345" s="4"/>
      <c r="V19345" s="4"/>
      <c r="W19345" s="4"/>
      <c r="AG19345" s="9"/>
      <c r="AT19345" s="4"/>
      <c r="AU19345" s="4"/>
      <c r="BA19345" s="4"/>
      <c r="BB19345" s="4"/>
    </row>
    <row r="19346" spans="15:54" x14ac:dyDescent="0.4">
      <c r="O19346" s="4"/>
      <c r="P19346" s="4"/>
      <c r="V19346" s="4"/>
      <c r="W19346" s="4"/>
      <c r="AG19346" s="9"/>
      <c r="AT19346" s="4"/>
      <c r="AU19346" s="4"/>
      <c r="BA19346" s="4"/>
      <c r="BB19346" s="4"/>
    </row>
    <row r="19347" spans="15:54" x14ac:dyDescent="0.4">
      <c r="O19347" s="4"/>
      <c r="P19347" s="4"/>
      <c r="V19347" s="4"/>
      <c r="W19347" s="4"/>
      <c r="AG19347" s="9"/>
      <c r="AT19347" s="4"/>
      <c r="AU19347" s="4"/>
      <c r="BA19347" s="4"/>
      <c r="BB19347" s="4"/>
    </row>
    <row r="19348" spans="15:54" x14ac:dyDescent="0.4">
      <c r="O19348" s="4"/>
      <c r="P19348" s="4"/>
      <c r="V19348" s="4"/>
      <c r="W19348" s="4"/>
      <c r="AG19348" s="9"/>
      <c r="AT19348" s="4"/>
      <c r="AU19348" s="4"/>
      <c r="BA19348" s="4"/>
      <c r="BB19348" s="4"/>
    </row>
    <row r="19349" spans="15:54" x14ac:dyDescent="0.4">
      <c r="O19349" s="4"/>
      <c r="P19349" s="4"/>
      <c r="V19349" s="4"/>
      <c r="W19349" s="4"/>
      <c r="AG19349" s="9"/>
      <c r="AT19349" s="4"/>
      <c r="AU19349" s="4"/>
      <c r="BA19349" s="4"/>
      <c r="BB19349" s="4"/>
    </row>
    <row r="19350" spans="15:54" x14ac:dyDescent="0.4">
      <c r="O19350" s="4"/>
      <c r="P19350" s="4"/>
      <c r="V19350" s="4"/>
      <c r="W19350" s="4"/>
      <c r="AG19350" s="9"/>
      <c r="AT19350" s="4"/>
      <c r="AU19350" s="4"/>
      <c r="BA19350" s="4"/>
      <c r="BB19350" s="4"/>
    </row>
    <row r="19351" spans="15:54" x14ac:dyDescent="0.4">
      <c r="O19351" s="4"/>
      <c r="P19351" s="4"/>
      <c r="V19351" s="4"/>
      <c r="W19351" s="4"/>
      <c r="AG19351" s="9"/>
      <c r="AT19351" s="4"/>
      <c r="AU19351" s="4"/>
      <c r="BA19351" s="4"/>
      <c r="BB19351" s="4"/>
    </row>
    <row r="19352" spans="15:54" x14ac:dyDescent="0.4">
      <c r="O19352" s="4"/>
      <c r="P19352" s="4"/>
      <c r="V19352" s="4"/>
      <c r="W19352" s="4"/>
      <c r="AG19352" s="9"/>
      <c r="AT19352" s="4"/>
      <c r="AU19352" s="4"/>
      <c r="BA19352" s="4"/>
      <c r="BB19352" s="4"/>
    </row>
    <row r="19353" spans="15:54" x14ac:dyDescent="0.4">
      <c r="O19353" s="4"/>
      <c r="P19353" s="4"/>
      <c r="V19353" s="4"/>
      <c r="W19353" s="4"/>
      <c r="AG19353" s="9"/>
      <c r="AT19353" s="4"/>
      <c r="AU19353" s="4"/>
      <c r="BA19353" s="4"/>
      <c r="BB19353" s="4"/>
    </row>
    <row r="19354" spans="15:54" x14ac:dyDescent="0.4">
      <c r="O19354" s="4"/>
      <c r="P19354" s="4"/>
      <c r="V19354" s="4"/>
      <c r="W19354" s="4"/>
      <c r="AG19354" s="9"/>
      <c r="AT19354" s="4"/>
      <c r="AU19354" s="4"/>
      <c r="BA19354" s="4"/>
      <c r="BB19354" s="4"/>
    </row>
    <row r="19355" spans="15:54" x14ac:dyDescent="0.4">
      <c r="O19355" s="4"/>
      <c r="P19355" s="4"/>
      <c r="V19355" s="4"/>
      <c r="W19355" s="4"/>
      <c r="AG19355" s="9"/>
      <c r="AT19355" s="4"/>
      <c r="AU19355" s="4"/>
      <c r="BA19355" s="4"/>
      <c r="BB19355" s="4"/>
    </row>
    <row r="19356" spans="15:54" x14ac:dyDescent="0.4">
      <c r="O19356" s="4"/>
      <c r="P19356" s="4"/>
      <c r="V19356" s="4"/>
      <c r="W19356" s="4"/>
      <c r="AG19356" s="9"/>
      <c r="AT19356" s="4"/>
      <c r="AU19356" s="4"/>
      <c r="BA19356" s="4"/>
      <c r="BB19356" s="4"/>
    </row>
    <row r="19357" spans="15:54" x14ac:dyDescent="0.4">
      <c r="O19357" s="4"/>
      <c r="P19357" s="4"/>
      <c r="V19357" s="4"/>
      <c r="W19357" s="4"/>
      <c r="AG19357" s="9"/>
      <c r="AT19357" s="4"/>
      <c r="AU19357" s="4"/>
      <c r="BA19357" s="4"/>
      <c r="BB19357" s="4"/>
    </row>
    <row r="19358" spans="15:54" x14ac:dyDescent="0.4">
      <c r="O19358" s="4"/>
      <c r="P19358" s="4"/>
      <c r="V19358" s="4"/>
      <c r="W19358" s="4"/>
      <c r="AG19358" s="9"/>
      <c r="AT19358" s="4"/>
      <c r="AU19358" s="4"/>
      <c r="BA19358" s="4"/>
      <c r="BB19358" s="4"/>
    </row>
    <row r="19359" spans="15:54" x14ac:dyDescent="0.4">
      <c r="O19359" s="4"/>
      <c r="P19359" s="4"/>
      <c r="V19359" s="4"/>
      <c r="W19359" s="4"/>
      <c r="AG19359" s="9"/>
      <c r="AT19359" s="4"/>
      <c r="AU19359" s="4"/>
      <c r="BA19359" s="4"/>
      <c r="BB19359" s="4"/>
    </row>
    <row r="19360" spans="15:54" x14ac:dyDescent="0.4">
      <c r="O19360" s="4"/>
      <c r="P19360" s="4"/>
      <c r="V19360" s="4"/>
      <c r="W19360" s="4"/>
      <c r="AG19360" s="9"/>
      <c r="AT19360" s="4"/>
      <c r="AU19360" s="4"/>
      <c r="BA19360" s="4"/>
      <c r="BB19360" s="4"/>
    </row>
    <row r="19361" spans="15:54" x14ac:dyDescent="0.4">
      <c r="O19361" s="4"/>
      <c r="P19361" s="4"/>
      <c r="V19361" s="4"/>
      <c r="W19361" s="4"/>
      <c r="AG19361" s="9"/>
      <c r="AT19361" s="4"/>
      <c r="AU19361" s="4"/>
      <c r="BA19361" s="4"/>
      <c r="BB19361" s="4"/>
    </row>
    <row r="19362" spans="15:54" x14ac:dyDescent="0.4">
      <c r="O19362" s="4"/>
      <c r="P19362" s="4"/>
      <c r="V19362" s="4"/>
      <c r="W19362" s="4"/>
      <c r="AG19362" s="9"/>
      <c r="AT19362" s="4"/>
      <c r="AU19362" s="4"/>
      <c r="BA19362" s="4"/>
      <c r="BB19362" s="4"/>
    </row>
    <row r="19363" spans="15:54" x14ac:dyDescent="0.4">
      <c r="O19363" s="4"/>
      <c r="P19363" s="4"/>
      <c r="V19363" s="4"/>
      <c r="W19363" s="4"/>
      <c r="AG19363" s="9"/>
      <c r="AT19363" s="4"/>
      <c r="AU19363" s="4"/>
      <c r="BA19363" s="4"/>
      <c r="BB19363" s="4"/>
    </row>
    <row r="19364" spans="15:54" x14ac:dyDescent="0.4">
      <c r="O19364" s="4"/>
      <c r="P19364" s="4"/>
      <c r="V19364" s="4"/>
      <c r="W19364" s="4"/>
      <c r="AG19364" s="9"/>
      <c r="AT19364" s="4"/>
      <c r="AU19364" s="4"/>
      <c r="BA19364" s="4"/>
      <c r="BB19364" s="4"/>
    </row>
    <row r="19365" spans="15:54" x14ac:dyDescent="0.4">
      <c r="O19365" s="4"/>
      <c r="P19365" s="4"/>
      <c r="V19365" s="4"/>
      <c r="W19365" s="4"/>
      <c r="AG19365" s="9"/>
      <c r="AT19365" s="4"/>
      <c r="AU19365" s="4"/>
      <c r="BA19365" s="4"/>
      <c r="BB19365" s="4"/>
    </row>
    <row r="19366" spans="15:54" x14ac:dyDescent="0.4">
      <c r="O19366" s="4"/>
      <c r="P19366" s="4"/>
      <c r="V19366" s="4"/>
      <c r="W19366" s="4"/>
      <c r="AG19366" s="9"/>
      <c r="AT19366" s="4"/>
      <c r="AU19366" s="4"/>
      <c r="BA19366" s="4"/>
      <c r="BB19366" s="4"/>
    </row>
    <row r="19367" spans="15:54" x14ac:dyDescent="0.4">
      <c r="O19367" s="4"/>
      <c r="P19367" s="4"/>
      <c r="V19367" s="4"/>
      <c r="W19367" s="4"/>
      <c r="AG19367" s="9"/>
      <c r="AT19367" s="4"/>
      <c r="AU19367" s="4"/>
      <c r="BA19367" s="4"/>
      <c r="BB19367" s="4"/>
    </row>
    <row r="19368" spans="15:54" x14ac:dyDescent="0.4">
      <c r="O19368" s="4"/>
      <c r="P19368" s="4"/>
      <c r="V19368" s="4"/>
      <c r="W19368" s="4"/>
      <c r="AG19368" s="9"/>
      <c r="AT19368" s="4"/>
      <c r="AU19368" s="4"/>
      <c r="BA19368" s="4"/>
      <c r="BB19368" s="4"/>
    </row>
    <row r="19369" spans="15:54" x14ac:dyDescent="0.4">
      <c r="O19369" s="4"/>
      <c r="P19369" s="4"/>
      <c r="V19369" s="4"/>
      <c r="W19369" s="4"/>
      <c r="AG19369" s="9"/>
      <c r="AT19369" s="4"/>
      <c r="AU19369" s="4"/>
      <c r="BA19369" s="4"/>
      <c r="BB19369" s="4"/>
    </row>
    <row r="19370" spans="15:54" x14ac:dyDescent="0.4">
      <c r="O19370" s="4"/>
      <c r="P19370" s="4"/>
      <c r="V19370" s="4"/>
      <c r="W19370" s="4"/>
      <c r="AG19370" s="9"/>
      <c r="AT19370" s="4"/>
      <c r="AU19370" s="4"/>
      <c r="BA19370" s="4"/>
      <c r="BB19370" s="4"/>
    </row>
    <row r="19371" spans="15:54" x14ac:dyDescent="0.4">
      <c r="O19371" s="4"/>
      <c r="P19371" s="4"/>
      <c r="V19371" s="4"/>
      <c r="W19371" s="4"/>
      <c r="AG19371" s="9"/>
      <c r="AT19371" s="4"/>
      <c r="AU19371" s="4"/>
      <c r="BA19371" s="4"/>
      <c r="BB19371" s="4"/>
    </row>
    <row r="19372" spans="15:54" x14ac:dyDescent="0.4">
      <c r="O19372" s="4"/>
      <c r="P19372" s="4"/>
      <c r="V19372" s="4"/>
      <c r="W19372" s="4"/>
      <c r="AG19372" s="9"/>
      <c r="AT19372" s="4"/>
      <c r="AU19372" s="4"/>
      <c r="BA19372" s="4"/>
      <c r="BB19372" s="4"/>
    </row>
    <row r="19373" spans="15:54" x14ac:dyDescent="0.4">
      <c r="O19373" s="4"/>
      <c r="P19373" s="4"/>
      <c r="V19373" s="4"/>
      <c r="W19373" s="4"/>
      <c r="AG19373" s="9"/>
      <c r="AT19373" s="4"/>
      <c r="AU19373" s="4"/>
      <c r="BA19373" s="4"/>
      <c r="BB19373" s="4"/>
    </row>
    <row r="19374" spans="15:54" x14ac:dyDescent="0.4">
      <c r="O19374" s="4"/>
      <c r="P19374" s="4"/>
      <c r="V19374" s="4"/>
      <c r="W19374" s="4"/>
      <c r="AG19374" s="9"/>
      <c r="AT19374" s="4"/>
      <c r="AU19374" s="4"/>
      <c r="BA19374" s="4"/>
      <c r="BB19374" s="4"/>
    </row>
    <row r="19375" spans="15:54" x14ac:dyDescent="0.4">
      <c r="O19375" s="4"/>
      <c r="P19375" s="4"/>
      <c r="V19375" s="4"/>
      <c r="W19375" s="4"/>
      <c r="AG19375" s="9"/>
      <c r="AT19375" s="4"/>
      <c r="AU19375" s="4"/>
      <c r="BA19375" s="4"/>
      <c r="BB19375" s="4"/>
    </row>
    <row r="19376" spans="15:54" x14ac:dyDescent="0.4">
      <c r="O19376" s="4"/>
      <c r="P19376" s="4"/>
      <c r="V19376" s="4"/>
      <c r="W19376" s="4"/>
      <c r="AG19376" s="9"/>
      <c r="AT19376" s="4"/>
      <c r="AU19376" s="4"/>
      <c r="BA19376" s="4"/>
      <c r="BB19376" s="4"/>
    </row>
    <row r="19377" spans="15:54" x14ac:dyDescent="0.4">
      <c r="O19377" s="4"/>
      <c r="P19377" s="4"/>
      <c r="V19377" s="4"/>
      <c r="W19377" s="4"/>
      <c r="AG19377" s="9"/>
      <c r="AT19377" s="4"/>
      <c r="AU19377" s="4"/>
      <c r="BA19377" s="4"/>
      <c r="BB19377" s="4"/>
    </row>
    <row r="19378" spans="15:54" x14ac:dyDescent="0.4">
      <c r="O19378" s="4"/>
      <c r="P19378" s="4"/>
      <c r="V19378" s="4"/>
      <c r="W19378" s="4"/>
      <c r="AG19378" s="9"/>
      <c r="AT19378" s="4"/>
      <c r="AU19378" s="4"/>
      <c r="BA19378" s="4"/>
      <c r="BB19378" s="4"/>
    </row>
    <row r="19379" spans="15:54" x14ac:dyDescent="0.4">
      <c r="O19379" s="4"/>
      <c r="P19379" s="4"/>
      <c r="V19379" s="4"/>
      <c r="W19379" s="4"/>
      <c r="AG19379" s="9"/>
      <c r="AT19379" s="4"/>
      <c r="AU19379" s="4"/>
      <c r="BA19379" s="4"/>
      <c r="BB19379" s="4"/>
    </row>
    <row r="19380" spans="15:54" x14ac:dyDescent="0.4">
      <c r="O19380" s="4"/>
      <c r="P19380" s="4"/>
      <c r="V19380" s="4"/>
      <c r="W19380" s="4"/>
      <c r="AG19380" s="9"/>
      <c r="AT19380" s="4"/>
      <c r="AU19380" s="4"/>
      <c r="BA19380" s="4"/>
      <c r="BB19380" s="4"/>
    </row>
    <row r="19381" spans="15:54" x14ac:dyDescent="0.4">
      <c r="O19381" s="4"/>
      <c r="P19381" s="4"/>
      <c r="V19381" s="4"/>
      <c r="W19381" s="4"/>
      <c r="AG19381" s="9"/>
      <c r="AT19381" s="4"/>
      <c r="AU19381" s="4"/>
      <c r="BA19381" s="4"/>
      <c r="BB19381" s="4"/>
    </row>
    <row r="19382" spans="15:54" x14ac:dyDescent="0.4">
      <c r="O19382" s="4"/>
      <c r="P19382" s="4"/>
      <c r="V19382" s="4"/>
      <c r="W19382" s="4"/>
      <c r="AG19382" s="9"/>
      <c r="AT19382" s="4"/>
      <c r="AU19382" s="4"/>
      <c r="BA19382" s="4"/>
      <c r="BB19382" s="4"/>
    </row>
    <row r="19383" spans="15:54" x14ac:dyDescent="0.4">
      <c r="O19383" s="4"/>
      <c r="P19383" s="4"/>
      <c r="V19383" s="4"/>
      <c r="W19383" s="4"/>
      <c r="AG19383" s="9"/>
      <c r="AT19383" s="4"/>
      <c r="AU19383" s="4"/>
      <c r="BA19383" s="4"/>
      <c r="BB19383" s="4"/>
    </row>
    <row r="19384" spans="15:54" x14ac:dyDescent="0.4">
      <c r="O19384" s="4"/>
      <c r="P19384" s="4"/>
      <c r="V19384" s="4"/>
      <c r="W19384" s="4"/>
      <c r="AG19384" s="9"/>
      <c r="AT19384" s="4"/>
      <c r="AU19384" s="4"/>
      <c r="BA19384" s="4"/>
      <c r="BB19384" s="4"/>
    </row>
    <row r="19385" spans="15:54" x14ac:dyDescent="0.4">
      <c r="O19385" s="4"/>
      <c r="P19385" s="4"/>
      <c r="V19385" s="4"/>
      <c r="W19385" s="4"/>
      <c r="AT19385" s="4"/>
      <c r="AU19385" s="4"/>
      <c r="BA19385" s="4"/>
      <c r="BB19385" s="4"/>
    </row>
    <row r="19386" spans="15:54" x14ac:dyDescent="0.4">
      <c r="O19386" s="4"/>
      <c r="P19386" s="4"/>
      <c r="V19386" s="4"/>
      <c r="W19386" s="4"/>
      <c r="AG19386" s="9"/>
      <c r="AT19386" s="4"/>
      <c r="AU19386" s="4"/>
      <c r="BA19386" s="4"/>
      <c r="BB19386" s="4"/>
    </row>
    <row r="19387" spans="15:54" x14ac:dyDescent="0.4">
      <c r="O19387" s="4"/>
      <c r="P19387" s="4"/>
      <c r="V19387" s="4"/>
      <c r="W19387" s="4"/>
      <c r="AG19387" s="9"/>
      <c r="AT19387" s="4"/>
      <c r="AU19387" s="4"/>
      <c r="BA19387" s="4"/>
      <c r="BB19387" s="4"/>
    </row>
    <row r="19388" spans="15:54" x14ac:dyDescent="0.4">
      <c r="O19388" s="4"/>
      <c r="P19388" s="4"/>
      <c r="V19388" s="4"/>
      <c r="W19388" s="4"/>
      <c r="AG19388" s="9"/>
      <c r="AT19388" s="4"/>
      <c r="AU19388" s="4"/>
      <c r="BA19388" s="4"/>
      <c r="BB19388" s="4"/>
    </row>
    <row r="19389" spans="15:54" x14ac:dyDescent="0.4">
      <c r="O19389" s="4"/>
      <c r="P19389" s="4"/>
      <c r="V19389" s="4"/>
      <c r="W19389" s="4"/>
      <c r="AG19389" s="9"/>
      <c r="AT19389" s="4"/>
      <c r="AU19389" s="4"/>
      <c r="BA19389" s="4"/>
      <c r="BB19389" s="4"/>
    </row>
    <row r="19390" spans="15:54" x14ac:dyDescent="0.4">
      <c r="O19390" s="4"/>
      <c r="P19390" s="4"/>
      <c r="V19390" s="4"/>
      <c r="W19390" s="4"/>
      <c r="AG19390" s="9"/>
      <c r="AT19390" s="4"/>
      <c r="AU19390" s="4"/>
      <c r="BA19390" s="4"/>
      <c r="BB19390" s="4"/>
    </row>
    <row r="19391" spans="15:54" x14ac:dyDescent="0.4">
      <c r="O19391" s="4"/>
      <c r="P19391" s="4"/>
      <c r="V19391" s="4"/>
      <c r="W19391" s="4"/>
      <c r="AG19391" s="9"/>
      <c r="AT19391" s="4"/>
      <c r="AU19391" s="4"/>
      <c r="BA19391" s="4"/>
      <c r="BB19391" s="4"/>
    </row>
    <row r="19392" spans="15:54" x14ac:dyDescent="0.4">
      <c r="O19392" s="4"/>
      <c r="P19392" s="4"/>
      <c r="V19392" s="4"/>
      <c r="W19392" s="4"/>
      <c r="AG19392" s="9"/>
      <c r="AT19392" s="4"/>
      <c r="AU19392" s="4"/>
      <c r="BA19392" s="4"/>
      <c r="BB19392" s="4"/>
    </row>
    <row r="19393" spans="15:54" x14ac:dyDescent="0.4">
      <c r="O19393" s="4"/>
      <c r="P19393" s="4"/>
      <c r="V19393" s="4"/>
      <c r="W19393" s="4"/>
      <c r="AG19393" s="9"/>
      <c r="AT19393" s="4"/>
      <c r="AU19393" s="4"/>
      <c r="BA19393" s="4"/>
      <c r="BB19393" s="4"/>
    </row>
    <row r="19394" spans="15:54" x14ac:dyDescent="0.4">
      <c r="O19394" s="4"/>
      <c r="P19394" s="4"/>
      <c r="V19394" s="4"/>
      <c r="W19394" s="4"/>
      <c r="AG19394" s="9"/>
      <c r="AT19394" s="4"/>
      <c r="AU19394" s="4"/>
      <c r="BA19394" s="4"/>
      <c r="BB19394" s="4"/>
    </row>
    <row r="19395" spans="15:54" x14ac:dyDescent="0.4">
      <c r="O19395" s="4"/>
      <c r="P19395" s="4"/>
      <c r="V19395" s="4"/>
      <c r="W19395" s="4"/>
      <c r="AG19395" s="9"/>
      <c r="AT19395" s="4"/>
      <c r="AU19395" s="4"/>
      <c r="BA19395" s="4"/>
      <c r="BB19395" s="4"/>
    </row>
    <row r="19396" spans="15:54" x14ac:dyDescent="0.4">
      <c r="O19396" s="4"/>
      <c r="P19396" s="4"/>
      <c r="V19396" s="4"/>
      <c r="W19396" s="4"/>
      <c r="AG19396" s="9"/>
      <c r="AT19396" s="4"/>
      <c r="AU19396" s="4"/>
      <c r="BA19396" s="4"/>
      <c r="BB19396" s="4"/>
    </row>
    <row r="19397" spans="15:54" x14ac:dyDescent="0.4">
      <c r="O19397" s="4"/>
      <c r="P19397" s="4"/>
      <c r="V19397" s="4"/>
      <c r="W19397" s="4"/>
      <c r="AG19397" s="9"/>
      <c r="AT19397" s="4"/>
      <c r="AU19397" s="4"/>
      <c r="BA19397" s="4"/>
      <c r="BB19397" s="4"/>
    </row>
    <row r="19398" spans="15:54" x14ac:dyDescent="0.4">
      <c r="O19398" s="4"/>
      <c r="P19398" s="4"/>
      <c r="V19398" s="4"/>
      <c r="W19398" s="4"/>
      <c r="AG19398" s="9"/>
      <c r="AT19398" s="4"/>
      <c r="AU19398" s="4"/>
      <c r="BA19398" s="4"/>
      <c r="BB19398" s="4"/>
    </row>
    <row r="19399" spans="15:54" x14ac:dyDescent="0.4">
      <c r="O19399" s="4"/>
      <c r="P19399" s="4"/>
      <c r="V19399" s="4"/>
      <c r="W19399" s="4"/>
      <c r="AG19399" s="9"/>
      <c r="AT19399" s="4"/>
      <c r="AU19399" s="4"/>
      <c r="BA19399" s="4"/>
      <c r="BB19399" s="4"/>
    </row>
    <row r="19400" spans="15:54" x14ac:dyDescent="0.4">
      <c r="O19400" s="4"/>
      <c r="P19400" s="4"/>
      <c r="V19400" s="4"/>
      <c r="W19400" s="4"/>
      <c r="AG19400" s="9"/>
      <c r="AT19400" s="4"/>
      <c r="AU19400" s="4"/>
      <c r="BA19400" s="4"/>
      <c r="BB19400" s="4"/>
    </row>
    <row r="19401" spans="15:54" x14ac:dyDescent="0.4">
      <c r="O19401" s="4"/>
      <c r="P19401" s="4"/>
      <c r="V19401" s="4"/>
      <c r="W19401" s="4"/>
      <c r="AG19401" s="9"/>
      <c r="AT19401" s="4"/>
      <c r="AU19401" s="4"/>
      <c r="BA19401" s="4"/>
      <c r="BB19401" s="4"/>
    </row>
    <row r="19402" spans="15:54" x14ac:dyDescent="0.4">
      <c r="O19402" s="4"/>
      <c r="P19402" s="4"/>
      <c r="V19402" s="4"/>
      <c r="W19402" s="4"/>
      <c r="AG19402" s="9"/>
      <c r="AT19402" s="4"/>
      <c r="AU19402" s="4"/>
      <c r="BA19402" s="4"/>
      <c r="BB19402" s="4"/>
    </row>
    <row r="19403" spans="15:54" x14ac:dyDescent="0.4">
      <c r="O19403" s="4"/>
      <c r="P19403" s="4"/>
      <c r="V19403" s="4"/>
      <c r="W19403" s="4"/>
      <c r="AG19403" s="9"/>
      <c r="AT19403" s="4"/>
      <c r="AU19403" s="4"/>
      <c r="BA19403" s="4"/>
      <c r="BB19403" s="4"/>
    </row>
    <row r="19404" spans="15:54" x14ac:dyDescent="0.4">
      <c r="O19404" s="4"/>
      <c r="P19404" s="4"/>
      <c r="V19404" s="4"/>
      <c r="W19404" s="4"/>
      <c r="AG19404" s="9"/>
      <c r="AT19404" s="4"/>
      <c r="AU19404" s="4"/>
      <c r="BA19404" s="4"/>
      <c r="BB19404" s="4"/>
    </row>
    <row r="19405" spans="15:54" x14ac:dyDescent="0.4">
      <c r="O19405" s="4"/>
      <c r="P19405" s="4"/>
      <c r="V19405" s="4"/>
      <c r="W19405" s="4"/>
      <c r="AT19405" s="4"/>
      <c r="AU19405" s="4"/>
      <c r="BA19405" s="4"/>
      <c r="BB19405" s="4"/>
    </row>
    <row r="19406" spans="15:54" x14ac:dyDescent="0.4">
      <c r="O19406" s="4"/>
      <c r="P19406" s="4"/>
      <c r="V19406" s="4"/>
      <c r="W19406" s="4"/>
      <c r="AG19406" s="9"/>
      <c r="AT19406" s="4"/>
      <c r="AU19406" s="4"/>
      <c r="BA19406" s="4"/>
      <c r="BB19406" s="4"/>
    </row>
    <row r="19407" spans="15:54" x14ac:dyDescent="0.4">
      <c r="O19407" s="4"/>
      <c r="P19407" s="4"/>
      <c r="V19407" s="4"/>
      <c r="W19407" s="4"/>
      <c r="AG19407" s="9"/>
      <c r="AT19407" s="4"/>
      <c r="AU19407" s="4"/>
      <c r="BA19407" s="4"/>
      <c r="BB19407" s="4"/>
    </row>
    <row r="19408" spans="15:54" x14ac:dyDescent="0.4">
      <c r="O19408" s="4"/>
      <c r="P19408" s="4"/>
      <c r="V19408" s="4"/>
      <c r="W19408" s="4"/>
      <c r="AG19408" s="9"/>
      <c r="AT19408" s="4"/>
      <c r="AU19408" s="4"/>
      <c r="BA19408" s="4"/>
      <c r="BB19408" s="4"/>
    </row>
    <row r="19409" spans="15:54" x14ac:dyDescent="0.4">
      <c r="O19409" s="4"/>
      <c r="P19409" s="4"/>
      <c r="V19409" s="4"/>
      <c r="W19409" s="4"/>
      <c r="AG19409" s="9"/>
      <c r="AT19409" s="4"/>
      <c r="AU19409" s="4"/>
      <c r="BA19409" s="4"/>
      <c r="BB19409" s="4"/>
    </row>
    <row r="19410" spans="15:54" x14ac:dyDescent="0.4">
      <c r="O19410" s="4"/>
      <c r="P19410" s="4"/>
      <c r="V19410" s="4"/>
      <c r="W19410" s="4"/>
      <c r="AG19410" s="9"/>
      <c r="AT19410" s="4"/>
      <c r="AU19410" s="4"/>
      <c r="BA19410" s="4"/>
      <c r="BB19410" s="4"/>
    </row>
    <row r="19411" spans="15:54" x14ac:dyDescent="0.4">
      <c r="O19411" s="4"/>
      <c r="P19411" s="4"/>
      <c r="V19411" s="4"/>
      <c r="W19411" s="4"/>
      <c r="AG19411" s="9"/>
      <c r="AT19411" s="4"/>
      <c r="AU19411" s="4"/>
      <c r="BA19411" s="4"/>
      <c r="BB19411" s="4"/>
    </row>
    <row r="19412" spans="15:54" x14ac:dyDescent="0.4">
      <c r="O19412" s="4"/>
      <c r="P19412" s="4"/>
      <c r="V19412" s="4"/>
      <c r="W19412" s="4"/>
      <c r="AG19412" s="9"/>
      <c r="AT19412" s="4"/>
      <c r="AU19412" s="4"/>
      <c r="BA19412" s="4"/>
      <c r="BB19412" s="4"/>
    </row>
    <row r="19413" spans="15:54" x14ac:dyDescent="0.4">
      <c r="O19413" s="4"/>
      <c r="P19413" s="4"/>
      <c r="V19413" s="4"/>
      <c r="W19413" s="4"/>
      <c r="AG19413" s="9"/>
      <c r="AT19413" s="4"/>
      <c r="AU19413" s="4"/>
      <c r="BA19413" s="4"/>
      <c r="BB19413" s="4"/>
    </row>
    <row r="19414" spans="15:54" x14ac:dyDescent="0.4">
      <c r="O19414" s="4"/>
      <c r="P19414" s="4"/>
      <c r="V19414" s="4"/>
      <c r="W19414" s="4"/>
      <c r="AG19414" s="9"/>
      <c r="AT19414" s="4"/>
      <c r="AU19414" s="4"/>
      <c r="BA19414" s="4"/>
      <c r="BB19414" s="4"/>
    </row>
    <row r="19415" spans="15:54" x14ac:dyDescent="0.4">
      <c r="O19415" s="4"/>
      <c r="P19415" s="4"/>
      <c r="V19415" s="4"/>
      <c r="W19415" s="4"/>
      <c r="AG19415" s="9"/>
      <c r="AT19415" s="4"/>
      <c r="AU19415" s="4"/>
      <c r="BA19415" s="4"/>
      <c r="BB19415" s="4"/>
    </row>
    <row r="19416" spans="15:54" x14ac:dyDescent="0.4">
      <c r="O19416" s="4"/>
      <c r="P19416" s="4"/>
      <c r="V19416" s="4"/>
      <c r="W19416" s="4"/>
      <c r="AG19416" s="9"/>
      <c r="AT19416" s="4"/>
      <c r="AU19416" s="4"/>
      <c r="BA19416" s="4"/>
      <c r="BB19416" s="4"/>
    </row>
    <row r="19417" spans="15:54" x14ac:dyDescent="0.4">
      <c r="O19417" s="4"/>
      <c r="P19417" s="4"/>
      <c r="V19417" s="4"/>
      <c r="W19417" s="4"/>
      <c r="AG19417" s="9"/>
      <c r="AT19417" s="4"/>
      <c r="AU19417" s="4"/>
      <c r="BA19417" s="4"/>
      <c r="BB19417" s="4"/>
    </row>
    <row r="19418" spans="15:54" x14ac:dyDescent="0.4">
      <c r="O19418" s="4"/>
      <c r="P19418" s="4"/>
      <c r="V19418" s="4"/>
      <c r="W19418" s="4"/>
      <c r="AG19418" s="9"/>
      <c r="AT19418" s="4"/>
      <c r="AU19418" s="4"/>
      <c r="BA19418" s="4"/>
      <c r="BB19418" s="4"/>
    </row>
    <row r="19419" spans="15:54" x14ac:dyDescent="0.4">
      <c r="O19419" s="4"/>
      <c r="P19419" s="4"/>
      <c r="V19419" s="4"/>
      <c r="W19419" s="4"/>
      <c r="AG19419" s="9"/>
      <c r="AT19419" s="4"/>
      <c r="AU19419" s="4"/>
      <c r="BA19419" s="4"/>
      <c r="BB19419" s="4"/>
    </row>
    <row r="19420" spans="15:54" x14ac:dyDescent="0.4">
      <c r="O19420" s="4"/>
      <c r="P19420" s="4"/>
      <c r="V19420" s="4"/>
      <c r="W19420" s="4"/>
      <c r="AG19420" s="9"/>
      <c r="AT19420" s="4"/>
      <c r="AU19420" s="4"/>
      <c r="BA19420" s="4"/>
      <c r="BB19420" s="4"/>
    </row>
    <row r="19421" spans="15:54" x14ac:dyDescent="0.4">
      <c r="O19421" s="4"/>
      <c r="P19421" s="4"/>
      <c r="V19421" s="4"/>
      <c r="W19421" s="4"/>
      <c r="AG19421" s="9"/>
      <c r="AT19421" s="4"/>
      <c r="AU19421" s="4"/>
      <c r="BA19421" s="4"/>
      <c r="BB19421" s="4"/>
    </row>
    <row r="19422" spans="15:54" x14ac:dyDescent="0.4">
      <c r="O19422" s="4"/>
      <c r="P19422" s="4"/>
      <c r="V19422" s="4"/>
      <c r="W19422" s="4"/>
      <c r="AG19422" s="9"/>
      <c r="AT19422" s="4"/>
      <c r="AU19422" s="4"/>
      <c r="BA19422" s="4"/>
      <c r="BB19422" s="4"/>
    </row>
    <row r="19423" spans="15:54" x14ac:dyDescent="0.4">
      <c r="O19423" s="4"/>
      <c r="P19423" s="4"/>
      <c r="V19423" s="4"/>
      <c r="W19423" s="4"/>
      <c r="AG19423" s="9"/>
      <c r="AT19423" s="4"/>
      <c r="AU19423" s="4"/>
      <c r="BA19423" s="4"/>
      <c r="BB19423" s="4"/>
    </row>
    <row r="19424" spans="15:54" x14ac:dyDescent="0.4">
      <c r="O19424" s="4"/>
      <c r="P19424" s="4"/>
      <c r="V19424" s="4"/>
      <c r="W19424" s="4"/>
      <c r="AG19424" s="9"/>
      <c r="AT19424" s="4"/>
      <c r="AU19424" s="4"/>
      <c r="BA19424" s="4"/>
      <c r="BB19424" s="4"/>
    </row>
    <row r="19425" spans="15:54" x14ac:dyDescent="0.4">
      <c r="O19425" s="4"/>
      <c r="P19425" s="4"/>
      <c r="V19425" s="4"/>
      <c r="W19425" s="4"/>
      <c r="AG19425" s="9"/>
      <c r="AT19425" s="4"/>
      <c r="AU19425" s="4"/>
      <c r="BA19425" s="4"/>
      <c r="BB19425" s="4"/>
    </row>
    <row r="19426" spans="15:54" x14ac:dyDescent="0.4">
      <c r="O19426" s="4"/>
      <c r="P19426" s="4"/>
      <c r="V19426" s="4"/>
      <c r="W19426" s="4"/>
      <c r="AG19426" s="9"/>
      <c r="AT19426" s="4"/>
      <c r="AU19426" s="4"/>
      <c r="BA19426" s="4"/>
      <c r="BB19426" s="4"/>
    </row>
    <row r="19427" spans="15:54" x14ac:dyDescent="0.4">
      <c r="O19427" s="4"/>
      <c r="P19427" s="4"/>
      <c r="V19427" s="4"/>
      <c r="W19427" s="4"/>
      <c r="AG19427" s="9"/>
      <c r="AT19427" s="4"/>
      <c r="AU19427" s="4"/>
      <c r="BA19427" s="4"/>
      <c r="BB19427" s="4"/>
    </row>
    <row r="19428" spans="15:54" x14ac:dyDescent="0.4">
      <c r="O19428" s="4"/>
      <c r="P19428" s="4"/>
      <c r="V19428" s="4"/>
      <c r="W19428" s="4"/>
      <c r="AG19428" s="9"/>
      <c r="AT19428" s="4"/>
      <c r="AU19428" s="4"/>
      <c r="BA19428" s="4"/>
      <c r="BB19428" s="4"/>
    </row>
    <row r="19429" spans="15:54" x14ac:dyDescent="0.4">
      <c r="O19429" s="4"/>
      <c r="P19429" s="4"/>
      <c r="V19429" s="4"/>
      <c r="W19429" s="4"/>
      <c r="AG19429" s="9"/>
      <c r="AT19429" s="4"/>
      <c r="AU19429" s="4"/>
      <c r="BA19429" s="4"/>
      <c r="BB19429" s="4"/>
    </row>
    <row r="19430" spans="15:54" x14ac:dyDescent="0.4">
      <c r="O19430" s="4"/>
      <c r="P19430" s="4"/>
      <c r="V19430" s="4"/>
      <c r="W19430" s="4"/>
      <c r="AG19430" s="9"/>
      <c r="AT19430" s="4"/>
      <c r="AU19430" s="4"/>
      <c r="BA19430" s="4"/>
      <c r="BB19430" s="4"/>
    </row>
    <row r="19431" spans="15:54" x14ac:dyDescent="0.4">
      <c r="O19431" s="4"/>
      <c r="P19431" s="4"/>
      <c r="V19431" s="4"/>
      <c r="W19431" s="4"/>
      <c r="AG19431" s="9"/>
      <c r="AT19431" s="4"/>
      <c r="AU19431" s="4"/>
      <c r="BA19431" s="4"/>
      <c r="BB19431" s="4"/>
    </row>
    <row r="19432" spans="15:54" x14ac:dyDescent="0.4">
      <c r="O19432" s="4"/>
      <c r="P19432" s="4"/>
      <c r="V19432" s="4"/>
      <c r="W19432" s="4"/>
      <c r="AG19432" s="9"/>
      <c r="AT19432" s="4"/>
      <c r="AU19432" s="4"/>
      <c r="BA19432" s="4"/>
      <c r="BB19432" s="4"/>
    </row>
    <row r="19433" spans="15:54" x14ac:dyDescent="0.4">
      <c r="O19433" s="4"/>
      <c r="P19433" s="4"/>
      <c r="V19433" s="4"/>
      <c r="W19433" s="4"/>
      <c r="AG19433" s="9"/>
      <c r="AT19433" s="4"/>
      <c r="AU19433" s="4"/>
      <c r="BA19433" s="4"/>
      <c r="BB19433" s="4"/>
    </row>
    <row r="19434" spans="15:54" x14ac:dyDescent="0.4">
      <c r="O19434" s="4"/>
      <c r="P19434" s="4"/>
      <c r="V19434" s="4"/>
      <c r="W19434" s="4"/>
      <c r="AG19434" s="9"/>
      <c r="AT19434" s="4"/>
      <c r="AU19434" s="4"/>
      <c r="BA19434" s="4"/>
      <c r="BB19434" s="4"/>
    </row>
    <row r="19435" spans="15:54" x14ac:dyDescent="0.4">
      <c r="O19435" s="4"/>
      <c r="P19435" s="4"/>
      <c r="V19435" s="4"/>
      <c r="W19435" s="4"/>
      <c r="AG19435" s="9"/>
      <c r="AT19435" s="4"/>
      <c r="AU19435" s="4"/>
      <c r="BA19435" s="4"/>
      <c r="BB19435" s="4"/>
    </row>
    <row r="19436" spans="15:54" x14ac:dyDescent="0.4">
      <c r="O19436" s="4"/>
      <c r="P19436" s="4"/>
      <c r="V19436" s="4"/>
      <c r="W19436" s="4"/>
      <c r="AG19436" s="9"/>
      <c r="AT19436" s="4"/>
      <c r="AU19436" s="4"/>
      <c r="BA19436" s="4"/>
      <c r="BB19436" s="4"/>
    </row>
    <row r="19437" spans="15:54" x14ac:dyDescent="0.4">
      <c r="O19437" s="4"/>
      <c r="P19437" s="4"/>
      <c r="V19437" s="4"/>
      <c r="W19437" s="4"/>
      <c r="AG19437" s="9"/>
      <c r="AT19437" s="4"/>
      <c r="AU19437" s="4"/>
      <c r="BA19437" s="4"/>
      <c r="BB19437" s="4"/>
    </row>
    <row r="19438" spans="15:54" x14ac:dyDescent="0.4">
      <c r="O19438" s="4"/>
      <c r="P19438" s="4"/>
      <c r="V19438" s="4"/>
      <c r="W19438" s="4"/>
      <c r="AG19438" s="9"/>
      <c r="AT19438" s="4"/>
      <c r="AU19438" s="4"/>
      <c r="BA19438" s="4"/>
      <c r="BB19438" s="4"/>
    </row>
    <row r="19439" spans="15:54" x14ac:dyDescent="0.4">
      <c r="O19439" s="4"/>
      <c r="P19439" s="4"/>
      <c r="V19439" s="4"/>
      <c r="W19439" s="4"/>
      <c r="AG19439" s="9"/>
      <c r="AT19439" s="4"/>
      <c r="AU19439" s="4"/>
      <c r="BA19439" s="4"/>
      <c r="BB19439" s="4"/>
    </row>
    <row r="19440" spans="15:54" x14ac:dyDescent="0.4">
      <c r="O19440" s="4"/>
      <c r="P19440" s="4"/>
      <c r="V19440" s="4"/>
      <c r="W19440" s="4"/>
      <c r="AG19440" s="9"/>
      <c r="AT19440" s="4"/>
      <c r="AU19440" s="4"/>
      <c r="BA19440" s="4"/>
      <c r="BB19440" s="4"/>
    </row>
    <row r="19441" spans="15:54" x14ac:dyDescent="0.4">
      <c r="O19441" s="4"/>
      <c r="P19441" s="4"/>
      <c r="V19441" s="4"/>
      <c r="W19441" s="4"/>
      <c r="AG19441" s="9"/>
      <c r="AT19441" s="4"/>
      <c r="AU19441" s="4"/>
      <c r="BA19441" s="4"/>
      <c r="BB19441" s="4"/>
    </row>
    <row r="19442" spans="15:54" x14ac:dyDescent="0.4">
      <c r="O19442" s="4"/>
      <c r="P19442" s="4"/>
      <c r="V19442" s="4"/>
      <c r="W19442" s="4"/>
      <c r="AG19442" s="9"/>
      <c r="AT19442" s="4"/>
      <c r="AU19442" s="4"/>
      <c r="BA19442" s="4"/>
      <c r="BB19442" s="4"/>
    </row>
    <row r="19443" spans="15:54" x14ac:dyDescent="0.4">
      <c r="O19443" s="4"/>
      <c r="P19443" s="4"/>
      <c r="V19443" s="4"/>
      <c r="W19443" s="4"/>
      <c r="AG19443" s="9"/>
      <c r="AT19443" s="4"/>
      <c r="AU19443" s="4"/>
      <c r="BA19443" s="4"/>
      <c r="BB19443" s="4"/>
    </row>
    <row r="19444" spans="15:54" x14ac:dyDescent="0.4">
      <c r="O19444" s="4"/>
      <c r="P19444" s="4"/>
      <c r="V19444" s="4"/>
      <c r="W19444" s="4"/>
      <c r="AG19444" s="9"/>
      <c r="AT19444" s="4"/>
      <c r="AU19444" s="4"/>
      <c r="BA19444" s="4"/>
      <c r="BB19444" s="4"/>
    </row>
    <row r="19445" spans="15:54" x14ac:dyDescent="0.4">
      <c r="O19445" s="4"/>
      <c r="P19445" s="4"/>
      <c r="V19445" s="4"/>
      <c r="W19445" s="4"/>
      <c r="AG19445" s="9"/>
      <c r="AT19445" s="4"/>
      <c r="AU19445" s="4"/>
      <c r="BA19445" s="4"/>
      <c r="BB19445" s="4"/>
    </row>
    <row r="19446" spans="15:54" x14ac:dyDescent="0.4">
      <c r="O19446" s="4"/>
      <c r="P19446" s="4"/>
      <c r="V19446" s="4"/>
      <c r="W19446" s="4"/>
      <c r="AG19446" s="9"/>
      <c r="AT19446" s="4"/>
      <c r="AU19446" s="4"/>
      <c r="BA19446" s="4"/>
      <c r="BB19446" s="4"/>
    </row>
    <row r="19447" spans="15:54" x14ac:dyDescent="0.4">
      <c r="O19447" s="4"/>
      <c r="P19447" s="4"/>
      <c r="V19447" s="4"/>
      <c r="W19447" s="4"/>
      <c r="AG19447" s="9"/>
      <c r="AT19447" s="4"/>
      <c r="AU19447" s="4"/>
      <c r="BA19447" s="4"/>
      <c r="BB19447" s="4"/>
    </row>
    <row r="19448" spans="15:54" x14ac:dyDescent="0.4">
      <c r="O19448" s="4"/>
      <c r="P19448" s="4"/>
      <c r="V19448" s="4"/>
      <c r="W19448" s="4"/>
      <c r="AG19448" s="9"/>
      <c r="AT19448" s="4"/>
      <c r="AU19448" s="4"/>
      <c r="BA19448" s="4"/>
      <c r="BB19448" s="4"/>
    </row>
    <row r="19449" spans="15:54" x14ac:dyDescent="0.4">
      <c r="O19449" s="4"/>
      <c r="P19449" s="4"/>
      <c r="V19449" s="4"/>
      <c r="W19449" s="4"/>
      <c r="AG19449" s="9"/>
      <c r="AT19449" s="4"/>
      <c r="AU19449" s="4"/>
      <c r="BA19449" s="4"/>
      <c r="BB19449" s="4"/>
    </row>
    <row r="19450" spans="15:54" x14ac:dyDescent="0.4">
      <c r="O19450" s="4"/>
      <c r="P19450" s="4"/>
      <c r="V19450" s="4"/>
      <c r="W19450" s="4"/>
      <c r="AG19450" s="9"/>
      <c r="AT19450" s="4"/>
      <c r="AU19450" s="4"/>
      <c r="BA19450" s="4"/>
      <c r="BB19450" s="4"/>
    </row>
    <row r="19451" spans="15:54" x14ac:dyDescent="0.4">
      <c r="O19451" s="4"/>
      <c r="P19451" s="4"/>
      <c r="V19451" s="4"/>
      <c r="W19451" s="4"/>
      <c r="AG19451" s="9"/>
      <c r="AT19451" s="4"/>
      <c r="AU19451" s="4"/>
      <c r="BA19451" s="4"/>
      <c r="BB19451" s="4"/>
    </row>
    <row r="19452" spans="15:54" x14ac:dyDescent="0.4">
      <c r="O19452" s="4"/>
      <c r="P19452" s="4"/>
      <c r="V19452" s="4"/>
      <c r="W19452" s="4"/>
      <c r="AG19452" s="9"/>
      <c r="AT19452" s="4"/>
      <c r="AU19452" s="4"/>
      <c r="BA19452" s="4"/>
      <c r="BB19452" s="4"/>
    </row>
    <row r="19453" spans="15:54" x14ac:dyDescent="0.4">
      <c r="O19453" s="4"/>
      <c r="P19453" s="4"/>
      <c r="V19453" s="4"/>
      <c r="W19453" s="4"/>
      <c r="AG19453" s="9"/>
      <c r="AT19453" s="4"/>
      <c r="AU19453" s="4"/>
      <c r="BA19453" s="4"/>
      <c r="BB19453" s="4"/>
    </row>
    <row r="19454" spans="15:54" x14ac:dyDescent="0.4">
      <c r="O19454" s="4"/>
      <c r="P19454" s="4"/>
      <c r="V19454" s="4"/>
      <c r="W19454" s="4"/>
      <c r="AG19454" s="9"/>
      <c r="AT19454" s="4"/>
      <c r="AU19454" s="4"/>
      <c r="BA19454" s="4"/>
      <c r="BB19454" s="4"/>
    </row>
    <row r="19455" spans="15:54" x14ac:dyDescent="0.4">
      <c r="O19455" s="4"/>
      <c r="P19455" s="4"/>
      <c r="V19455" s="4"/>
      <c r="W19455" s="4"/>
      <c r="AG19455" s="9"/>
      <c r="AT19455" s="4"/>
      <c r="AU19455" s="4"/>
      <c r="BA19455" s="4"/>
      <c r="BB19455" s="4"/>
    </row>
    <row r="19456" spans="15:54" x14ac:dyDescent="0.4">
      <c r="O19456" s="4"/>
      <c r="P19456" s="4"/>
      <c r="V19456" s="4"/>
      <c r="W19456" s="4"/>
      <c r="AG19456" s="9"/>
      <c r="AT19456" s="4"/>
      <c r="AU19456" s="4"/>
      <c r="BA19456" s="4"/>
      <c r="BB19456" s="4"/>
    </row>
    <row r="19457" spans="15:54" x14ac:dyDescent="0.4">
      <c r="O19457" s="4"/>
      <c r="P19457" s="4"/>
      <c r="V19457" s="4"/>
      <c r="W19457" s="4"/>
      <c r="AG19457" s="9"/>
      <c r="AT19457" s="4"/>
      <c r="AU19457" s="4"/>
      <c r="BA19457" s="4"/>
      <c r="BB19457" s="4"/>
    </row>
    <row r="19458" spans="15:54" x14ac:dyDescent="0.4">
      <c r="O19458" s="4"/>
      <c r="P19458" s="4"/>
      <c r="V19458" s="4"/>
      <c r="W19458" s="4"/>
      <c r="AG19458" s="9"/>
      <c r="AT19458" s="4"/>
      <c r="AU19458" s="4"/>
      <c r="BA19458" s="4"/>
      <c r="BB19458" s="4"/>
    </row>
    <row r="19459" spans="15:54" x14ac:dyDescent="0.4">
      <c r="O19459" s="4"/>
      <c r="P19459" s="4"/>
      <c r="V19459" s="4"/>
      <c r="W19459" s="4"/>
      <c r="AG19459" s="9"/>
      <c r="AT19459" s="4"/>
      <c r="AU19459" s="4"/>
      <c r="BA19459" s="4"/>
      <c r="BB19459" s="4"/>
    </row>
    <row r="19460" spans="15:54" x14ac:dyDescent="0.4">
      <c r="O19460" s="4"/>
      <c r="P19460" s="4"/>
      <c r="V19460" s="4"/>
      <c r="W19460" s="4"/>
      <c r="AG19460" s="9"/>
      <c r="AT19460" s="4"/>
      <c r="AU19460" s="4"/>
      <c r="BA19460" s="4"/>
      <c r="BB19460" s="4"/>
    </row>
    <row r="19461" spans="15:54" x14ac:dyDescent="0.4">
      <c r="O19461" s="4"/>
      <c r="P19461" s="4"/>
      <c r="V19461" s="4"/>
      <c r="W19461" s="4"/>
      <c r="AG19461" s="9"/>
      <c r="AT19461" s="4"/>
      <c r="AU19461" s="4"/>
      <c r="BA19461" s="4"/>
      <c r="BB19461" s="4"/>
    </row>
    <row r="19462" spans="15:54" x14ac:dyDescent="0.4">
      <c r="O19462" s="4"/>
      <c r="P19462" s="4"/>
      <c r="V19462" s="4"/>
      <c r="W19462" s="4"/>
      <c r="AG19462" s="9"/>
      <c r="AT19462" s="4"/>
      <c r="AU19462" s="4"/>
      <c r="BA19462" s="4"/>
      <c r="BB19462" s="4"/>
    </row>
    <row r="19463" spans="15:54" x14ac:dyDescent="0.4">
      <c r="O19463" s="4"/>
      <c r="P19463" s="4"/>
      <c r="V19463" s="4"/>
      <c r="W19463" s="4"/>
      <c r="AG19463" s="9"/>
      <c r="AT19463" s="4"/>
      <c r="AU19463" s="4"/>
      <c r="BA19463" s="4"/>
      <c r="BB19463" s="4"/>
    </row>
    <row r="19464" spans="15:54" x14ac:dyDescent="0.4">
      <c r="O19464" s="4"/>
      <c r="P19464" s="4"/>
      <c r="V19464" s="4"/>
      <c r="W19464" s="4"/>
      <c r="AG19464" s="9"/>
      <c r="AT19464" s="4"/>
      <c r="AU19464" s="4"/>
      <c r="BA19464" s="4"/>
      <c r="BB19464" s="4"/>
    </row>
    <row r="19465" spans="15:54" x14ac:dyDescent="0.4">
      <c r="O19465" s="4"/>
      <c r="P19465" s="4"/>
      <c r="V19465" s="4"/>
      <c r="W19465" s="4"/>
      <c r="AG19465" s="9"/>
      <c r="AT19465" s="4"/>
      <c r="AU19465" s="4"/>
      <c r="BA19465" s="4"/>
      <c r="BB19465" s="4"/>
    </row>
    <row r="19466" spans="15:54" x14ac:dyDescent="0.4">
      <c r="O19466" s="4"/>
      <c r="P19466" s="4"/>
      <c r="V19466" s="4"/>
      <c r="W19466" s="4"/>
      <c r="AT19466" s="4"/>
      <c r="AU19466" s="4"/>
      <c r="BA19466" s="4"/>
      <c r="BB19466" s="4"/>
    </row>
    <row r="19467" spans="15:54" x14ac:dyDescent="0.4">
      <c r="O19467" s="4"/>
      <c r="P19467" s="4"/>
      <c r="V19467" s="4"/>
      <c r="W19467" s="4"/>
      <c r="AG19467" s="9"/>
      <c r="AT19467" s="4"/>
      <c r="AU19467" s="4"/>
      <c r="BA19467" s="4"/>
      <c r="BB19467" s="4"/>
    </row>
    <row r="19468" spans="15:54" x14ac:dyDescent="0.4">
      <c r="O19468" s="4"/>
      <c r="P19468" s="4"/>
      <c r="V19468" s="4"/>
      <c r="W19468" s="4"/>
      <c r="AG19468" s="9"/>
      <c r="AT19468" s="4"/>
      <c r="AU19468" s="4"/>
      <c r="BA19468" s="4"/>
      <c r="BB19468" s="4"/>
    </row>
    <row r="19469" spans="15:54" x14ac:dyDescent="0.4">
      <c r="O19469" s="4"/>
      <c r="P19469" s="4"/>
      <c r="V19469" s="4"/>
      <c r="W19469" s="4"/>
      <c r="AG19469" s="9"/>
      <c r="AT19469" s="4"/>
      <c r="AU19469" s="4"/>
      <c r="BA19469" s="4"/>
      <c r="BB19469" s="4"/>
    </row>
    <row r="19470" spans="15:54" x14ac:dyDescent="0.4">
      <c r="O19470" s="4"/>
      <c r="P19470" s="4"/>
      <c r="V19470" s="4"/>
      <c r="W19470" s="4"/>
      <c r="AG19470" s="9"/>
      <c r="AT19470" s="4"/>
      <c r="AU19470" s="4"/>
      <c r="BA19470" s="4"/>
      <c r="BB19470" s="4"/>
    </row>
    <row r="19471" spans="15:54" x14ac:dyDescent="0.4">
      <c r="O19471" s="4"/>
      <c r="P19471" s="4"/>
      <c r="V19471" s="4"/>
      <c r="W19471" s="4"/>
      <c r="AG19471" s="9"/>
      <c r="AT19471" s="4"/>
      <c r="AU19471" s="4"/>
      <c r="BA19471" s="4"/>
      <c r="BB19471" s="4"/>
    </row>
    <row r="19472" spans="15:54" x14ac:dyDescent="0.4">
      <c r="O19472" s="4"/>
      <c r="P19472" s="4"/>
      <c r="V19472" s="4"/>
      <c r="W19472" s="4"/>
      <c r="AG19472" s="9"/>
      <c r="AT19472" s="4"/>
      <c r="AU19472" s="4"/>
      <c r="BA19472" s="4"/>
      <c r="BB19472" s="4"/>
    </row>
    <row r="19473" spans="15:54" x14ac:dyDescent="0.4">
      <c r="O19473" s="4"/>
      <c r="P19473" s="4"/>
      <c r="V19473" s="4"/>
      <c r="W19473" s="4"/>
      <c r="AG19473" s="9"/>
      <c r="AT19473" s="4"/>
      <c r="AU19473" s="4"/>
      <c r="BA19473" s="4"/>
      <c r="BB19473" s="4"/>
    </row>
    <row r="19474" spans="15:54" x14ac:dyDescent="0.4">
      <c r="O19474" s="4"/>
      <c r="P19474" s="4"/>
      <c r="V19474" s="4"/>
      <c r="W19474" s="4"/>
      <c r="AG19474" s="9"/>
      <c r="AT19474" s="4"/>
      <c r="AU19474" s="4"/>
      <c r="BA19474" s="4"/>
      <c r="BB19474" s="4"/>
    </row>
    <row r="19475" spans="15:54" x14ac:dyDescent="0.4">
      <c r="O19475" s="4"/>
      <c r="P19475" s="4"/>
      <c r="V19475" s="4"/>
      <c r="W19475" s="4"/>
      <c r="AG19475" s="9"/>
      <c r="AT19475" s="4"/>
      <c r="AU19475" s="4"/>
      <c r="BA19475" s="4"/>
      <c r="BB19475" s="4"/>
    </row>
    <row r="19476" spans="15:54" x14ac:dyDescent="0.4">
      <c r="O19476" s="4"/>
      <c r="P19476" s="4"/>
      <c r="V19476" s="4"/>
      <c r="W19476" s="4"/>
      <c r="AG19476" s="9"/>
      <c r="AT19476" s="4"/>
      <c r="AU19476" s="4"/>
      <c r="BA19476" s="4"/>
      <c r="BB19476" s="4"/>
    </row>
    <row r="19477" spans="15:54" x14ac:dyDescent="0.4">
      <c r="O19477" s="4"/>
      <c r="P19477" s="4"/>
      <c r="V19477" s="4"/>
      <c r="W19477" s="4"/>
      <c r="AG19477" s="9"/>
      <c r="AT19477" s="4"/>
      <c r="AU19477" s="4"/>
      <c r="BA19477" s="4"/>
      <c r="BB19477" s="4"/>
    </row>
    <row r="19478" spans="15:54" x14ac:dyDescent="0.4">
      <c r="O19478" s="4"/>
      <c r="P19478" s="4"/>
      <c r="V19478" s="4"/>
      <c r="W19478" s="4"/>
      <c r="AG19478" s="9"/>
      <c r="AT19478" s="4"/>
      <c r="AU19478" s="4"/>
      <c r="BA19478" s="4"/>
      <c r="BB19478" s="4"/>
    </row>
    <row r="19479" spans="15:54" x14ac:dyDescent="0.4">
      <c r="O19479" s="4"/>
      <c r="P19479" s="4"/>
      <c r="V19479" s="4"/>
      <c r="W19479" s="4"/>
      <c r="AG19479" s="9"/>
      <c r="AT19479" s="4"/>
      <c r="AU19479" s="4"/>
      <c r="BA19479" s="4"/>
      <c r="BB19479" s="4"/>
    </row>
    <row r="19480" spans="15:54" x14ac:dyDescent="0.4">
      <c r="O19480" s="4"/>
      <c r="P19480" s="4"/>
      <c r="V19480" s="4"/>
      <c r="W19480" s="4"/>
      <c r="AG19480" s="9"/>
      <c r="AT19480" s="4"/>
      <c r="AU19480" s="4"/>
      <c r="BA19480" s="4"/>
      <c r="BB19480" s="4"/>
    </row>
    <row r="19481" spans="15:54" x14ac:dyDescent="0.4">
      <c r="O19481" s="4"/>
      <c r="P19481" s="4"/>
      <c r="V19481" s="4"/>
      <c r="W19481" s="4"/>
      <c r="AG19481" s="9"/>
      <c r="AT19481" s="4"/>
      <c r="AU19481" s="4"/>
      <c r="BA19481" s="4"/>
      <c r="BB19481" s="4"/>
    </row>
    <row r="19482" spans="15:54" x14ac:dyDescent="0.4">
      <c r="O19482" s="4"/>
      <c r="P19482" s="4"/>
      <c r="V19482" s="4"/>
      <c r="W19482" s="4"/>
      <c r="AG19482" s="9"/>
      <c r="AT19482" s="4"/>
      <c r="AU19482" s="4"/>
      <c r="BA19482" s="4"/>
      <c r="BB19482" s="4"/>
    </row>
    <row r="19483" spans="15:54" x14ac:dyDescent="0.4">
      <c r="O19483" s="4"/>
      <c r="P19483" s="4"/>
      <c r="V19483" s="4"/>
      <c r="W19483" s="4"/>
      <c r="AG19483" s="9"/>
      <c r="AT19483" s="4"/>
      <c r="AU19483" s="4"/>
      <c r="BA19483" s="4"/>
      <c r="BB19483" s="4"/>
    </row>
    <row r="19484" spans="15:54" x14ac:dyDescent="0.4">
      <c r="O19484" s="4"/>
      <c r="P19484" s="4"/>
      <c r="V19484" s="4"/>
      <c r="W19484" s="4"/>
      <c r="AG19484" s="9"/>
      <c r="AT19484" s="4"/>
      <c r="AU19484" s="4"/>
      <c r="BA19484" s="4"/>
      <c r="BB19484" s="4"/>
    </row>
    <row r="19485" spans="15:54" x14ac:dyDescent="0.4">
      <c r="O19485" s="4"/>
      <c r="P19485" s="4"/>
      <c r="V19485" s="4"/>
      <c r="W19485" s="4"/>
      <c r="AG19485" s="9"/>
      <c r="AT19485" s="4"/>
      <c r="AU19485" s="4"/>
      <c r="BA19485" s="4"/>
      <c r="BB19485" s="4"/>
    </row>
    <row r="19486" spans="15:54" x14ac:dyDescent="0.4">
      <c r="O19486" s="4"/>
      <c r="P19486" s="4"/>
      <c r="V19486" s="4"/>
      <c r="W19486" s="4"/>
      <c r="AT19486" s="4"/>
      <c r="AU19486" s="4"/>
      <c r="BA19486" s="4"/>
      <c r="BB19486" s="4"/>
    </row>
    <row r="19487" spans="15:54" x14ac:dyDescent="0.4">
      <c r="O19487" s="4"/>
      <c r="P19487" s="4"/>
      <c r="V19487" s="4"/>
      <c r="W19487" s="4"/>
      <c r="AG19487" s="9"/>
      <c r="AT19487" s="4"/>
      <c r="AU19487" s="4"/>
      <c r="BA19487" s="4"/>
      <c r="BB19487" s="4"/>
    </row>
    <row r="19488" spans="15:54" x14ac:dyDescent="0.4">
      <c r="O19488" s="4"/>
      <c r="P19488" s="4"/>
      <c r="V19488" s="4"/>
      <c r="W19488" s="4"/>
      <c r="AG19488" s="9"/>
      <c r="AT19488" s="4"/>
      <c r="AU19488" s="4"/>
      <c r="BA19488" s="4"/>
      <c r="BB19488" s="4"/>
    </row>
    <row r="19489" spans="15:54" x14ac:dyDescent="0.4">
      <c r="O19489" s="4"/>
      <c r="P19489" s="4"/>
      <c r="V19489" s="4"/>
      <c r="W19489" s="4"/>
      <c r="AG19489" s="9"/>
      <c r="AT19489" s="4"/>
      <c r="AU19489" s="4"/>
      <c r="BA19489" s="4"/>
      <c r="BB19489" s="4"/>
    </row>
    <row r="19490" spans="15:54" x14ac:dyDescent="0.4">
      <c r="O19490" s="4"/>
      <c r="P19490" s="4"/>
      <c r="V19490" s="4"/>
      <c r="W19490" s="4"/>
      <c r="AG19490" s="9"/>
      <c r="AT19490" s="4"/>
      <c r="AU19490" s="4"/>
      <c r="BA19490" s="4"/>
      <c r="BB19490" s="4"/>
    </row>
    <row r="19491" spans="15:54" x14ac:dyDescent="0.4">
      <c r="O19491" s="4"/>
      <c r="P19491" s="4"/>
      <c r="V19491" s="4"/>
      <c r="W19491" s="4"/>
      <c r="AG19491" s="9"/>
      <c r="AT19491" s="4"/>
      <c r="AU19491" s="4"/>
      <c r="BA19491" s="4"/>
      <c r="BB19491" s="4"/>
    </row>
    <row r="19492" spans="15:54" x14ac:dyDescent="0.4">
      <c r="O19492" s="4"/>
      <c r="P19492" s="4"/>
      <c r="V19492" s="4"/>
      <c r="W19492" s="4"/>
      <c r="AG19492" s="9"/>
      <c r="AT19492" s="4"/>
      <c r="AU19492" s="4"/>
      <c r="BA19492" s="4"/>
      <c r="BB19492" s="4"/>
    </row>
    <row r="19493" spans="15:54" x14ac:dyDescent="0.4">
      <c r="O19493" s="4"/>
      <c r="P19493" s="4"/>
      <c r="V19493" s="4"/>
      <c r="W19493" s="4"/>
      <c r="AG19493" s="9"/>
      <c r="AT19493" s="4"/>
      <c r="AU19493" s="4"/>
      <c r="BA19493" s="4"/>
      <c r="BB19493" s="4"/>
    </row>
    <row r="19494" spans="15:54" x14ac:dyDescent="0.4">
      <c r="O19494" s="4"/>
      <c r="P19494" s="4"/>
      <c r="V19494" s="4"/>
      <c r="W19494" s="4"/>
      <c r="AG19494" s="9"/>
      <c r="AT19494" s="4"/>
      <c r="AU19494" s="4"/>
      <c r="BA19494" s="4"/>
      <c r="BB19494" s="4"/>
    </row>
    <row r="19495" spans="15:54" x14ac:dyDescent="0.4">
      <c r="O19495" s="4"/>
      <c r="P19495" s="4"/>
      <c r="V19495" s="4"/>
      <c r="W19495" s="4"/>
      <c r="AG19495" s="9"/>
      <c r="AT19495" s="4"/>
      <c r="AU19495" s="4"/>
      <c r="BA19495" s="4"/>
      <c r="BB19495" s="4"/>
    </row>
    <row r="19496" spans="15:54" x14ac:dyDescent="0.4">
      <c r="O19496" s="4"/>
      <c r="P19496" s="4"/>
      <c r="V19496" s="4"/>
      <c r="W19496" s="4"/>
      <c r="AG19496" s="9"/>
      <c r="AT19496" s="4"/>
      <c r="AU19496" s="4"/>
      <c r="BA19496" s="4"/>
      <c r="BB19496" s="4"/>
    </row>
    <row r="19497" spans="15:54" x14ac:dyDescent="0.4">
      <c r="O19497" s="4"/>
      <c r="P19497" s="4"/>
      <c r="V19497" s="4"/>
      <c r="W19497" s="4"/>
      <c r="AG19497" s="9"/>
      <c r="AT19497" s="4"/>
      <c r="AU19497" s="4"/>
      <c r="BA19497" s="4"/>
      <c r="BB19497" s="4"/>
    </row>
    <row r="19498" spans="15:54" x14ac:dyDescent="0.4">
      <c r="O19498" s="4"/>
      <c r="P19498" s="4"/>
      <c r="V19498" s="4"/>
      <c r="W19498" s="4"/>
      <c r="AG19498" s="9"/>
      <c r="AT19498" s="4"/>
      <c r="AU19498" s="4"/>
      <c r="BA19498" s="4"/>
      <c r="BB19498" s="4"/>
    </row>
    <row r="19499" spans="15:54" x14ac:dyDescent="0.4">
      <c r="O19499" s="4"/>
      <c r="P19499" s="4"/>
      <c r="V19499" s="4"/>
      <c r="W19499" s="4"/>
      <c r="AG19499" s="9"/>
      <c r="AT19499" s="4"/>
      <c r="AU19499" s="4"/>
      <c r="BA19499" s="4"/>
      <c r="BB19499" s="4"/>
    </row>
    <row r="19500" spans="15:54" x14ac:dyDescent="0.4">
      <c r="O19500" s="4"/>
      <c r="P19500" s="4"/>
      <c r="V19500" s="4"/>
      <c r="W19500" s="4"/>
      <c r="AG19500" s="9"/>
      <c r="AT19500" s="4"/>
      <c r="AU19500" s="4"/>
      <c r="BA19500" s="4"/>
      <c r="BB19500" s="4"/>
    </row>
    <row r="19501" spans="15:54" x14ac:dyDescent="0.4">
      <c r="O19501" s="4"/>
      <c r="P19501" s="4"/>
      <c r="V19501" s="4"/>
      <c r="W19501" s="4"/>
      <c r="AG19501" s="9"/>
      <c r="AT19501" s="4"/>
      <c r="AU19501" s="4"/>
      <c r="BA19501" s="4"/>
      <c r="BB19501" s="4"/>
    </row>
    <row r="19502" spans="15:54" x14ac:dyDescent="0.4">
      <c r="O19502" s="4"/>
      <c r="P19502" s="4"/>
      <c r="V19502" s="4"/>
      <c r="W19502" s="4"/>
      <c r="AG19502" s="9"/>
      <c r="AT19502" s="4"/>
      <c r="AU19502" s="4"/>
      <c r="BA19502" s="4"/>
      <c r="BB19502" s="4"/>
    </row>
    <row r="19503" spans="15:54" x14ac:dyDescent="0.4">
      <c r="O19503" s="4"/>
      <c r="P19503" s="4"/>
      <c r="V19503" s="4"/>
      <c r="W19503" s="4"/>
      <c r="AG19503" s="9"/>
      <c r="AT19503" s="4"/>
      <c r="AU19503" s="4"/>
      <c r="BA19503" s="4"/>
      <c r="BB19503" s="4"/>
    </row>
    <row r="19504" spans="15:54" x14ac:dyDescent="0.4">
      <c r="O19504" s="4"/>
      <c r="P19504" s="4"/>
      <c r="V19504" s="4"/>
      <c r="W19504" s="4"/>
      <c r="AG19504" s="9"/>
      <c r="AT19504" s="4"/>
      <c r="AU19504" s="4"/>
      <c r="BA19504" s="4"/>
      <c r="BB19504" s="4"/>
    </row>
    <row r="19505" spans="15:54" x14ac:dyDescent="0.4">
      <c r="O19505" s="4"/>
      <c r="P19505" s="4"/>
      <c r="V19505" s="4"/>
      <c r="W19505" s="4"/>
      <c r="AG19505" s="9"/>
      <c r="AT19505" s="4"/>
      <c r="AU19505" s="4"/>
      <c r="BA19505" s="4"/>
      <c r="BB19505" s="4"/>
    </row>
    <row r="19506" spans="15:54" x14ac:dyDescent="0.4">
      <c r="O19506" s="4"/>
      <c r="P19506" s="4"/>
      <c r="V19506" s="4"/>
      <c r="W19506" s="4"/>
      <c r="AG19506" s="9"/>
      <c r="AT19506" s="4"/>
      <c r="AU19506" s="4"/>
      <c r="BA19506" s="4"/>
      <c r="BB19506" s="4"/>
    </row>
    <row r="19507" spans="15:54" x14ac:dyDescent="0.4">
      <c r="O19507" s="4"/>
      <c r="P19507" s="4"/>
      <c r="V19507" s="4"/>
      <c r="W19507" s="4"/>
      <c r="AG19507" s="9"/>
      <c r="AT19507" s="4"/>
      <c r="AU19507" s="4"/>
      <c r="BA19507" s="4"/>
      <c r="BB19507" s="4"/>
    </row>
    <row r="19508" spans="15:54" x14ac:dyDescent="0.4">
      <c r="O19508" s="4"/>
      <c r="P19508" s="4"/>
      <c r="V19508" s="4"/>
      <c r="W19508" s="4"/>
      <c r="AG19508" s="9"/>
      <c r="AT19508" s="4"/>
      <c r="AU19508" s="4"/>
      <c r="BA19508" s="4"/>
      <c r="BB19508" s="4"/>
    </row>
    <row r="19509" spans="15:54" x14ac:dyDescent="0.4">
      <c r="O19509" s="4"/>
      <c r="P19509" s="4"/>
      <c r="V19509" s="4"/>
      <c r="W19509" s="4"/>
      <c r="AG19509" s="9"/>
      <c r="AT19509" s="4"/>
      <c r="AU19509" s="4"/>
      <c r="BA19509" s="4"/>
      <c r="BB19509" s="4"/>
    </row>
    <row r="19510" spans="15:54" x14ac:dyDescent="0.4">
      <c r="O19510" s="4"/>
      <c r="P19510" s="4"/>
      <c r="V19510" s="4"/>
      <c r="W19510" s="4"/>
      <c r="AG19510" s="9"/>
      <c r="AT19510" s="4"/>
      <c r="AU19510" s="4"/>
      <c r="BA19510" s="4"/>
      <c r="BB19510" s="4"/>
    </row>
    <row r="19511" spans="15:54" x14ac:dyDescent="0.4">
      <c r="O19511" s="4"/>
      <c r="P19511" s="4"/>
      <c r="V19511" s="4"/>
      <c r="W19511" s="4"/>
      <c r="AG19511" s="9"/>
      <c r="AT19511" s="4"/>
      <c r="AU19511" s="4"/>
      <c r="BA19511" s="4"/>
      <c r="BB19511" s="4"/>
    </row>
    <row r="19512" spans="15:54" x14ac:dyDescent="0.4">
      <c r="O19512" s="4"/>
      <c r="P19512" s="4"/>
      <c r="V19512" s="4"/>
      <c r="W19512" s="4"/>
      <c r="AG19512" s="9"/>
      <c r="AT19512" s="4"/>
      <c r="AU19512" s="4"/>
      <c r="BA19512" s="4"/>
      <c r="BB19512" s="4"/>
    </row>
    <row r="19513" spans="15:54" x14ac:dyDescent="0.4">
      <c r="O19513" s="4"/>
      <c r="P19513" s="4"/>
      <c r="V19513" s="4"/>
      <c r="W19513" s="4"/>
      <c r="AG19513" s="9"/>
      <c r="AT19513" s="4"/>
      <c r="AU19513" s="4"/>
      <c r="BA19513" s="4"/>
      <c r="BB19513" s="4"/>
    </row>
    <row r="19514" spans="15:54" x14ac:dyDescent="0.4">
      <c r="O19514" s="4"/>
      <c r="P19514" s="4"/>
      <c r="V19514" s="4"/>
      <c r="W19514" s="4"/>
      <c r="AG19514" s="9"/>
      <c r="AT19514" s="4"/>
      <c r="AU19514" s="4"/>
      <c r="BA19514" s="4"/>
      <c r="BB19514" s="4"/>
    </row>
    <row r="19515" spans="15:54" x14ac:dyDescent="0.4">
      <c r="O19515" s="4"/>
      <c r="P19515" s="4"/>
      <c r="V19515" s="4"/>
      <c r="W19515" s="4"/>
      <c r="AG19515" s="9"/>
      <c r="AT19515" s="4"/>
      <c r="AU19515" s="4"/>
      <c r="BA19515" s="4"/>
      <c r="BB19515" s="4"/>
    </row>
    <row r="19516" spans="15:54" x14ac:dyDescent="0.4">
      <c r="O19516" s="4"/>
      <c r="P19516" s="4"/>
      <c r="V19516" s="4"/>
      <c r="W19516" s="4"/>
      <c r="AG19516" s="9"/>
      <c r="AT19516" s="4"/>
      <c r="AU19516" s="4"/>
      <c r="BA19516" s="4"/>
      <c r="BB19516" s="4"/>
    </row>
    <row r="19517" spans="15:54" x14ac:dyDescent="0.4">
      <c r="O19517" s="4"/>
      <c r="P19517" s="4"/>
      <c r="V19517" s="4"/>
      <c r="W19517" s="4"/>
      <c r="AG19517" s="9"/>
      <c r="AT19517" s="4"/>
      <c r="AU19517" s="4"/>
      <c r="BA19517" s="4"/>
      <c r="BB19517" s="4"/>
    </row>
    <row r="19518" spans="15:54" x14ac:dyDescent="0.4">
      <c r="O19518" s="4"/>
      <c r="P19518" s="4"/>
      <c r="V19518" s="4"/>
      <c r="W19518" s="4"/>
      <c r="AG19518" s="9"/>
      <c r="AT19518" s="4"/>
      <c r="AU19518" s="4"/>
      <c r="BA19518" s="4"/>
      <c r="BB19518" s="4"/>
    </row>
    <row r="19519" spans="15:54" x14ac:dyDescent="0.4">
      <c r="O19519" s="4"/>
      <c r="P19519" s="4"/>
      <c r="V19519" s="4"/>
      <c r="W19519" s="4"/>
      <c r="AG19519" s="9"/>
      <c r="AT19519" s="4"/>
      <c r="AU19519" s="4"/>
      <c r="BA19519" s="4"/>
      <c r="BB19519" s="4"/>
    </row>
    <row r="19520" spans="15:54" x14ac:dyDescent="0.4">
      <c r="O19520" s="4"/>
      <c r="P19520" s="4"/>
      <c r="V19520" s="4"/>
      <c r="W19520" s="4"/>
      <c r="AG19520" s="9"/>
      <c r="AT19520" s="4"/>
      <c r="AU19520" s="4"/>
      <c r="BA19520" s="4"/>
      <c r="BB19520" s="4"/>
    </row>
    <row r="19521" spans="15:54" x14ac:dyDescent="0.4">
      <c r="O19521" s="4"/>
      <c r="P19521" s="4"/>
      <c r="V19521" s="4"/>
      <c r="W19521" s="4"/>
      <c r="AG19521" s="9"/>
      <c r="AT19521" s="4"/>
      <c r="AU19521" s="4"/>
      <c r="BA19521" s="4"/>
      <c r="BB19521" s="4"/>
    </row>
    <row r="19522" spans="15:54" x14ac:dyDescent="0.4">
      <c r="O19522" s="4"/>
      <c r="P19522" s="4"/>
      <c r="V19522" s="4"/>
      <c r="W19522" s="4"/>
      <c r="AG19522" s="9"/>
      <c r="AT19522" s="4"/>
      <c r="AU19522" s="4"/>
      <c r="BA19522" s="4"/>
      <c r="BB19522" s="4"/>
    </row>
    <row r="19523" spans="15:54" x14ac:dyDescent="0.4">
      <c r="O19523" s="4"/>
      <c r="P19523" s="4"/>
      <c r="V19523" s="4"/>
      <c r="W19523" s="4"/>
      <c r="AG19523" s="9"/>
      <c r="AT19523" s="4"/>
      <c r="AU19523" s="4"/>
      <c r="BA19523" s="4"/>
      <c r="BB19523" s="4"/>
    </row>
    <row r="19524" spans="15:54" x14ac:dyDescent="0.4">
      <c r="O19524" s="4"/>
      <c r="P19524" s="4"/>
      <c r="V19524" s="4"/>
      <c r="W19524" s="4"/>
      <c r="AG19524" s="9"/>
      <c r="AT19524" s="4"/>
      <c r="AU19524" s="4"/>
      <c r="BA19524" s="4"/>
      <c r="BB19524" s="4"/>
    </row>
    <row r="19525" spans="15:54" x14ac:dyDescent="0.4">
      <c r="O19525" s="4"/>
      <c r="P19525" s="4"/>
      <c r="V19525" s="4"/>
      <c r="W19525" s="4"/>
      <c r="AG19525" s="9"/>
      <c r="AT19525" s="4"/>
      <c r="AU19525" s="4"/>
      <c r="BA19525" s="4"/>
      <c r="BB19525" s="4"/>
    </row>
    <row r="19526" spans="15:54" x14ac:dyDescent="0.4">
      <c r="O19526" s="4"/>
      <c r="P19526" s="4"/>
      <c r="V19526" s="4"/>
      <c r="W19526" s="4"/>
      <c r="AG19526" s="9"/>
      <c r="AT19526" s="4"/>
      <c r="AU19526" s="4"/>
      <c r="BA19526" s="4"/>
      <c r="BB19526" s="4"/>
    </row>
    <row r="19527" spans="15:54" x14ac:dyDescent="0.4">
      <c r="O19527" s="4"/>
      <c r="P19527" s="4"/>
      <c r="V19527" s="4"/>
      <c r="W19527" s="4"/>
      <c r="AG19527" s="9"/>
      <c r="AT19527" s="4"/>
      <c r="AU19527" s="4"/>
      <c r="BA19527" s="4"/>
      <c r="BB19527" s="4"/>
    </row>
    <row r="19528" spans="15:54" x14ac:dyDescent="0.4">
      <c r="O19528" s="4"/>
      <c r="P19528" s="4"/>
      <c r="V19528" s="4"/>
      <c r="W19528" s="4"/>
      <c r="AG19528" s="9"/>
      <c r="AT19528" s="4"/>
      <c r="AU19528" s="4"/>
      <c r="BA19528" s="4"/>
      <c r="BB19528" s="4"/>
    </row>
    <row r="19529" spans="15:54" x14ac:dyDescent="0.4">
      <c r="O19529" s="4"/>
      <c r="P19529" s="4"/>
      <c r="V19529" s="4"/>
      <c r="W19529" s="4"/>
      <c r="AG19529" s="9"/>
      <c r="AT19529" s="4"/>
      <c r="AU19529" s="4"/>
      <c r="BA19529" s="4"/>
      <c r="BB19529" s="4"/>
    </row>
    <row r="19530" spans="15:54" x14ac:dyDescent="0.4">
      <c r="O19530" s="4"/>
      <c r="P19530" s="4"/>
      <c r="V19530" s="4"/>
      <c r="W19530" s="4"/>
      <c r="AG19530" s="9"/>
      <c r="AT19530" s="4"/>
      <c r="AU19530" s="4"/>
      <c r="BA19530" s="4"/>
      <c r="BB19530" s="4"/>
    </row>
    <row r="19531" spans="15:54" x14ac:dyDescent="0.4">
      <c r="O19531" s="4"/>
      <c r="P19531" s="4"/>
      <c r="V19531" s="4"/>
      <c r="W19531" s="4"/>
      <c r="AG19531" s="9"/>
      <c r="AT19531" s="4"/>
      <c r="AU19531" s="4"/>
      <c r="BA19531" s="4"/>
      <c r="BB19531" s="4"/>
    </row>
    <row r="19532" spans="15:54" x14ac:dyDescent="0.4">
      <c r="O19532" s="4"/>
      <c r="P19532" s="4"/>
      <c r="V19532" s="4"/>
      <c r="W19532" s="4"/>
      <c r="AG19532" s="9"/>
      <c r="AT19532" s="4"/>
      <c r="AU19532" s="4"/>
      <c r="BA19532" s="4"/>
      <c r="BB19532" s="4"/>
    </row>
    <row r="19533" spans="15:54" x14ac:dyDescent="0.4">
      <c r="O19533" s="4"/>
      <c r="P19533" s="4"/>
      <c r="V19533" s="4"/>
      <c r="W19533" s="4"/>
      <c r="AG19533" s="9"/>
      <c r="AT19533" s="4"/>
      <c r="AU19533" s="4"/>
      <c r="BA19533" s="4"/>
      <c r="BB19533" s="4"/>
    </row>
    <row r="19534" spans="15:54" x14ac:dyDescent="0.4">
      <c r="O19534" s="4"/>
      <c r="P19534" s="4"/>
      <c r="V19534" s="4"/>
      <c r="W19534" s="4"/>
      <c r="AG19534" s="9"/>
      <c r="AT19534" s="4"/>
      <c r="AU19534" s="4"/>
      <c r="BA19534" s="4"/>
      <c r="BB19534" s="4"/>
    </row>
    <row r="19535" spans="15:54" x14ac:dyDescent="0.4">
      <c r="O19535" s="4"/>
      <c r="P19535" s="4"/>
      <c r="V19535" s="4"/>
      <c r="W19535" s="4"/>
      <c r="AG19535" s="9"/>
      <c r="AT19535" s="4"/>
      <c r="AU19535" s="4"/>
      <c r="BA19535" s="4"/>
      <c r="BB19535" s="4"/>
    </row>
    <row r="19536" spans="15:54" x14ac:dyDescent="0.4">
      <c r="O19536" s="4"/>
      <c r="P19536" s="4"/>
      <c r="V19536" s="4"/>
      <c r="W19536" s="4"/>
      <c r="AG19536" s="9"/>
      <c r="AT19536" s="4"/>
      <c r="AU19536" s="4"/>
      <c r="BA19536" s="4"/>
      <c r="BB19536" s="4"/>
    </row>
    <row r="19537" spans="15:54" x14ac:dyDescent="0.4">
      <c r="O19537" s="4"/>
      <c r="P19537" s="4"/>
      <c r="V19537" s="4"/>
      <c r="W19537" s="4"/>
      <c r="AG19537" s="9"/>
      <c r="AT19537" s="4"/>
      <c r="AU19537" s="4"/>
      <c r="BA19537" s="4"/>
      <c r="BB19537" s="4"/>
    </row>
    <row r="19538" spans="15:54" x14ac:dyDescent="0.4">
      <c r="O19538" s="4"/>
      <c r="P19538" s="4"/>
      <c r="V19538" s="4"/>
      <c r="W19538" s="4"/>
      <c r="AG19538" s="9"/>
      <c r="AT19538" s="4"/>
      <c r="AU19538" s="4"/>
      <c r="BA19538" s="4"/>
      <c r="BB19538" s="4"/>
    </row>
    <row r="19539" spans="15:54" x14ac:dyDescent="0.4">
      <c r="O19539" s="4"/>
      <c r="P19539" s="4"/>
      <c r="V19539" s="4"/>
      <c r="W19539" s="4"/>
      <c r="AG19539" s="9"/>
      <c r="AT19539" s="4"/>
      <c r="AU19539" s="4"/>
      <c r="BA19539" s="4"/>
      <c r="BB19539" s="4"/>
    </row>
    <row r="19540" spans="15:54" x14ac:dyDescent="0.4">
      <c r="O19540" s="4"/>
      <c r="P19540" s="4"/>
      <c r="V19540" s="4"/>
      <c r="W19540" s="4"/>
      <c r="AG19540" s="9"/>
      <c r="AT19540" s="4"/>
      <c r="AU19540" s="4"/>
      <c r="BA19540" s="4"/>
      <c r="BB19540" s="4"/>
    </row>
    <row r="19541" spans="15:54" x14ac:dyDescent="0.4">
      <c r="O19541" s="4"/>
      <c r="P19541" s="4"/>
      <c r="V19541" s="4"/>
      <c r="W19541" s="4"/>
      <c r="AG19541" s="9"/>
      <c r="AT19541" s="4"/>
      <c r="AU19541" s="4"/>
      <c r="BA19541" s="4"/>
      <c r="BB19541" s="4"/>
    </row>
    <row r="19542" spans="15:54" x14ac:dyDescent="0.4">
      <c r="O19542" s="4"/>
      <c r="P19542" s="4"/>
      <c r="V19542" s="4"/>
      <c r="W19542" s="4"/>
      <c r="AG19542" s="9"/>
      <c r="AT19542" s="4"/>
      <c r="AU19542" s="4"/>
      <c r="BA19542" s="4"/>
      <c r="BB19542" s="4"/>
    </row>
    <row r="19543" spans="15:54" x14ac:dyDescent="0.4">
      <c r="O19543" s="4"/>
      <c r="P19543" s="4"/>
      <c r="V19543" s="4"/>
      <c r="W19543" s="4"/>
      <c r="AG19543" s="9"/>
      <c r="AT19543" s="4"/>
      <c r="AU19543" s="4"/>
      <c r="BA19543" s="4"/>
      <c r="BB19543" s="4"/>
    </row>
    <row r="19544" spans="15:54" x14ac:dyDescent="0.4">
      <c r="O19544" s="4"/>
      <c r="P19544" s="4"/>
      <c r="V19544" s="4"/>
      <c r="W19544" s="4"/>
      <c r="AG19544" s="9"/>
      <c r="AT19544" s="4"/>
      <c r="AU19544" s="4"/>
      <c r="BA19544" s="4"/>
      <c r="BB19544" s="4"/>
    </row>
    <row r="19545" spans="15:54" x14ac:dyDescent="0.4">
      <c r="O19545" s="4"/>
      <c r="P19545" s="4"/>
      <c r="V19545" s="4"/>
      <c r="W19545" s="4"/>
      <c r="AG19545" s="9"/>
      <c r="AT19545" s="4"/>
      <c r="AU19545" s="4"/>
      <c r="BA19545" s="4"/>
      <c r="BB19545" s="4"/>
    </row>
    <row r="19546" spans="15:54" x14ac:dyDescent="0.4">
      <c r="O19546" s="4"/>
      <c r="P19546" s="4"/>
      <c r="V19546" s="4"/>
      <c r="W19546" s="4"/>
      <c r="AT19546" s="4"/>
      <c r="AU19546" s="4"/>
      <c r="BA19546" s="4"/>
      <c r="BB19546" s="4"/>
    </row>
    <row r="19547" spans="15:54" x14ac:dyDescent="0.4">
      <c r="O19547" s="4"/>
      <c r="P19547" s="4"/>
      <c r="V19547" s="4"/>
      <c r="W19547" s="4"/>
      <c r="AT19547" s="4"/>
      <c r="AU19547" s="4"/>
      <c r="BA19547" s="4"/>
      <c r="BB19547" s="4"/>
    </row>
    <row r="19548" spans="15:54" x14ac:dyDescent="0.4">
      <c r="O19548" s="4"/>
      <c r="P19548" s="4"/>
      <c r="V19548" s="4"/>
      <c r="W19548" s="4"/>
      <c r="AG19548" s="9"/>
      <c r="AT19548" s="4"/>
      <c r="AU19548" s="4"/>
      <c r="BA19548" s="4"/>
      <c r="BB19548" s="4"/>
    </row>
    <row r="19549" spans="15:54" x14ac:dyDescent="0.4">
      <c r="O19549" s="4"/>
      <c r="P19549" s="4"/>
      <c r="V19549" s="4"/>
      <c r="W19549" s="4"/>
      <c r="AG19549" s="9"/>
      <c r="AT19549" s="4"/>
      <c r="AU19549" s="4"/>
      <c r="BA19549" s="4"/>
      <c r="BB19549" s="4"/>
    </row>
    <row r="19550" spans="15:54" x14ac:dyDescent="0.4">
      <c r="O19550" s="4"/>
      <c r="P19550" s="4"/>
      <c r="V19550" s="4"/>
      <c r="W19550" s="4"/>
      <c r="AG19550" s="9"/>
      <c r="AT19550" s="4"/>
      <c r="AU19550" s="4"/>
      <c r="BA19550" s="4"/>
      <c r="BB19550" s="4"/>
    </row>
    <row r="19551" spans="15:54" x14ac:dyDescent="0.4">
      <c r="O19551" s="4"/>
      <c r="P19551" s="4"/>
      <c r="V19551" s="4"/>
      <c r="W19551" s="4"/>
      <c r="AG19551" s="9"/>
      <c r="AT19551" s="4"/>
      <c r="AU19551" s="4"/>
      <c r="BA19551" s="4"/>
      <c r="BB19551" s="4"/>
    </row>
    <row r="19552" spans="15:54" x14ac:dyDescent="0.4">
      <c r="O19552" s="4"/>
      <c r="P19552" s="4"/>
      <c r="V19552" s="4"/>
      <c r="W19552" s="4"/>
      <c r="AG19552" s="9"/>
      <c r="AT19552" s="4"/>
      <c r="AU19552" s="4"/>
      <c r="BA19552" s="4"/>
      <c r="BB19552" s="4"/>
    </row>
    <row r="19553" spans="15:54" x14ac:dyDescent="0.4">
      <c r="O19553" s="4"/>
      <c r="P19553" s="4"/>
      <c r="V19553" s="4"/>
      <c r="W19553" s="4"/>
      <c r="AG19553" s="9"/>
      <c r="AT19553" s="4"/>
      <c r="AU19553" s="4"/>
      <c r="BA19553" s="4"/>
      <c r="BB19553" s="4"/>
    </row>
    <row r="19554" spans="15:54" x14ac:dyDescent="0.4">
      <c r="O19554" s="4"/>
      <c r="P19554" s="4"/>
      <c r="V19554" s="4"/>
      <c r="W19554" s="4"/>
      <c r="AG19554" s="9"/>
      <c r="AT19554" s="4"/>
      <c r="AU19554" s="4"/>
      <c r="BA19554" s="4"/>
      <c r="BB19554" s="4"/>
    </row>
    <row r="19555" spans="15:54" x14ac:dyDescent="0.4">
      <c r="O19555" s="4"/>
      <c r="P19555" s="4"/>
      <c r="V19555" s="4"/>
      <c r="W19555" s="4"/>
      <c r="AG19555" s="9"/>
      <c r="AT19555" s="4"/>
      <c r="AU19555" s="4"/>
      <c r="BA19555" s="4"/>
      <c r="BB19555" s="4"/>
    </row>
    <row r="19556" spans="15:54" x14ac:dyDescent="0.4">
      <c r="O19556" s="4"/>
      <c r="P19556" s="4"/>
      <c r="V19556" s="4"/>
      <c r="W19556" s="4"/>
      <c r="AG19556" s="9"/>
      <c r="AT19556" s="4"/>
      <c r="AU19556" s="4"/>
      <c r="BA19556" s="4"/>
      <c r="BB19556" s="4"/>
    </row>
    <row r="19557" spans="15:54" x14ac:dyDescent="0.4">
      <c r="O19557" s="4"/>
      <c r="P19557" s="4"/>
      <c r="V19557" s="4"/>
      <c r="W19557" s="4"/>
      <c r="AG19557" s="9"/>
      <c r="AT19557" s="4"/>
      <c r="AU19557" s="4"/>
      <c r="BA19557" s="4"/>
      <c r="BB19557" s="4"/>
    </row>
    <row r="19558" spans="15:54" x14ac:dyDescent="0.4">
      <c r="O19558" s="4"/>
      <c r="P19558" s="4"/>
      <c r="V19558" s="4"/>
      <c r="W19558" s="4"/>
      <c r="AG19558" s="9"/>
      <c r="AT19558" s="4"/>
      <c r="AU19558" s="4"/>
      <c r="BA19558" s="4"/>
      <c r="BB19558" s="4"/>
    </row>
    <row r="19559" spans="15:54" x14ac:dyDescent="0.4">
      <c r="O19559" s="4"/>
      <c r="P19559" s="4"/>
      <c r="V19559" s="4"/>
      <c r="W19559" s="4"/>
      <c r="AG19559" s="9"/>
      <c r="AT19559" s="4"/>
      <c r="AU19559" s="4"/>
      <c r="BA19559" s="4"/>
      <c r="BB19559" s="4"/>
    </row>
    <row r="19560" spans="15:54" x14ac:dyDescent="0.4">
      <c r="O19560" s="4"/>
      <c r="P19560" s="4"/>
      <c r="V19560" s="4"/>
      <c r="W19560" s="4"/>
      <c r="AG19560" s="9"/>
      <c r="AT19560" s="4"/>
      <c r="AU19560" s="4"/>
      <c r="BA19560" s="4"/>
      <c r="BB19560" s="4"/>
    </row>
    <row r="19561" spans="15:54" x14ac:dyDescent="0.4">
      <c r="O19561" s="4"/>
      <c r="P19561" s="4"/>
      <c r="V19561" s="4"/>
      <c r="W19561" s="4"/>
      <c r="AG19561" s="9"/>
      <c r="AT19561" s="4"/>
      <c r="AU19561" s="4"/>
      <c r="BA19561" s="4"/>
      <c r="BB19561" s="4"/>
    </row>
    <row r="19562" spans="15:54" x14ac:dyDescent="0.4">
      <c r="O19562" s="4"/>
      <c r="P19562" s="4"/>
      <c r="V19562" s="4"/>
      <c r="W19562" s="4"/>
      <c r="AG19562" s="9"/>
      <c r="AT19562" s="4"/>
      <c r="AU19562" s="4"/>
      <c r="BA19562" s="4"/>
      <c r="BB19562" s="4"/>
    </row>
    <row r="19563" spans="15:54" x14ac:dyDescent="0.4">
      <c r="O19563" s="4"/>
      <c r="P19563" s="4"/>
      <c r="V19563" s="4"/>
      <c r="W19563" s="4"/>
      <c r="AG19563" s="9"/>
      <c r="AT19563" s="4"/>
      <c r="AU19563" s="4"/>
      <c r="BA19563" s="4"/>
      <c r="BB19563" s="4"/>
    </row>
    <row r="19564" spans="15:54" x14ac:dyDescent="0.4">
      <c r="O19564" s="4"/>
      <c r="P19564" s="4"/>
      <c r="V19564" s="4"/>
      <c r="W19564" s="4"/>
      <c r="AG19564" s="9"/>
      <c r="AT19564" s="4"/>
      <c r="AU19564" s="4"/>
      <c r="BA19564" s="4"/>
      <c r="BB19564" s="4"/>
    </row>
    <row r="19565" spans="15:54" x14ac:dyDescent="0.4">
      <c r="O19565" s="4"/>
      <c r="P19565" s="4"/>
      <c r="V19565" s="4"/>
      <c r="W19565" s="4"/>
      <c r="AG19565" s="9"/>
      <c r="AT19565" s="4"/>
      <c r="AU19565" s="4"/>
      <c r="BA19565" s="4"/>
      <c r="BB19565" s="4"/>
    </row>
    <row r="19566" spans="15:54" x14ac:dyDescent="0.4">
      <c r="O19566" s="4"/>
      <c r="P19566" s="4"/>
      <c r="V19566" s="4"/>
      <c r="W19566" s="4"/>
      <c r="AG19566" s="9"/>
      <c r="AT19566" s="4"/>
      <c r="AU19566" s="4"/>
      <c r="BA19566" s="4"/>
      <c r="BB19566" s="4"/>
    </row>
    <row r="19567" spans="15:54" x14ac:dyDescent="0.4">
      <c r="O19567" s="4"/>
      <c r="P19567" s="4"/>
      <c r="V19567" s="4"/>
      <c r="W19567" s="4"/>
      <c r="AT19567" s="4"/>
      <c r="AU19567" s="4"/>
      <c r="BA19567" s="4"/>
      <c r="BB19567" s="4"/>
    </row>
    <row r="19568" spans="15:54" x14ac:dyDescent="0.4">
      <c r="O19568" s="4"/>
      <c r="P19568" s="4"/>
      <c r="V19568" s="4"/>
      <c r="W19568" s="4"/>
      <c r="AG19568" s="9"/>
      <c r="AT19568" s="4"/>
      <c r="AU19568" s="4"/>
      <c r="BA19568" s="4"/>
      <c r="BB19568" s="4"/>
    </row>
    <row r="19569" spans="15:54" x14ac:dyDescent="0.4">
      <c r="O19569" s="4"/>
      <c r="P19569" s="4"/>
      <c r="V19569" s="4"/>
      <c r="W19569" s="4"/>
      <c r="AG19569" s="9"/>
      <c r="AT19569" s="4"/>
      <c r="AU19569" s="4"/>
      <c r="BA19569" s="4"/>
      <c r="BB19569" s="4"/>
    </row>
    <row r="19570" spans="15:54" x14ac:dyDescent="0.4">
      <c r="O19570" s="4"/>
      <c r="P19570" s="4"/>
      <c r="V19570" s="4"/>
      <c r="W19570" s="4"/>
      <c r="AG19570" s="9"/>
      <c r="AT19570" s="4"/>
      <c r="AU19570" s="4"/>
      <c r="BA19570" s="4"/>
      <c r="BB19570" s="4"/>
    </row>
    <row r="19571" spans="15:54" x14ac:dyDescent="0.4">
      <c r="O19571" s="4"/>
      <c r="P19571" s="4"/>
      <c r="V19571" s="4"/>
      <c r="W19571" s="4"/>
      <c r="AG19571" s="9"/>
      <c r="AT19571" s="4"/>
      <c r="AU19571" s="4"/>
      <c r="BA19571" s="4"/>
      <c r="BB19571" s="4"/>
    </row>
    <row r="19572" spans="15:54" x14ac:dyDescent="0.4">
      <c r="O19572" s="4"/>
      <c r="P19572" s="4"/>
      <c r="V19572" s="4"/>
      <c r="W19572" s="4"/>
      <c r="AG19572" s="9"/>
      <c r="AT19572" s="4"/>
      <c r="AU19572" s="4"/>
      <c r="BA19572" s="4"/>
      <c r="BB19572" s="4"/>
    </row>
    <row r="19573" spans="15:54" x14ac:dyDescent="0.4">
      <c r="O19573" s="4"/>
      <c r="P19573" s="4"/>
      <c r="V19573" s="4"/>
      <c r="W19573" s="4"/>
      <c r="AG19573" s="9"/>
      <c r="AT19573" s="4"/>
      <c r="AU19573" s="4"/>
      <c r="BA19573" s="4"/>
      <c r="BB19573" s="4"/>
    </row>
    <row r="19574" spans="15:54" x14ac:dyDescent="0.4">
      <c r="O19574" s="4"/>
      <c r="P19574" s="4"/>
      <c r="V19574" s="4"/>
      <c r="W19574" s="4"/>
      <c r="AG19574" s="9"/>
      <c r="AT19574" s="4"/>
      <c r="AU19574" s="4"/>
      <c r="BA19574" s="4"/>
      <c r="BB19574" s="4"/>
    </row>
    <row r="19575" spans="15:54" x14ac:dyDescent="0.4">
      <c r="O19575" s="4"/>
      <c r="P19575" s="4"/>
      <c r="V19575" s="4"/>
      <c r="W19575" s="4"/>
      <c r="AG19575" s="9"/>
      <c r="AT19575" s="4"/>
      <c r="AU19575" s="4"/>
      <c r="BA19575" s="4"/>
      <c r="BB19575" s="4"/>
    </row>
    <row r="19576" spans="15:54" x14ac:dyDescent="0.4">
      <c r="O19576" s="4"/>
      <c r="P19576" s="4"/>
      <c r="V19576" s="4"/>
      <c r="W19576" s="4"/>
      <c r="AG19576" s="9"/>
      <c r="AT19576" s="4"/>
      <c r="AU19576" s="4"/>
      <c r="BA19576" s="4"/>
      <c r="BB19576" s="4"/>
    </row>
    <row r="19577" spans="15:54" x14ac:dyDescent="0.4">
      <c r="O19577" s="4"/>
      <c r="P19577" s="4"/>
      <c r="V19577" s="4"/>
      <c r="W19577" s="4"/>
      <c r="AG19577" s="9"/>
      <c r="AT19577" s="4"/>
      <c r="AU19577" s="4"/>
      <c r="BA19577" s="4"/>
      <c r="BB19577" s="4"/>
    </row>
    <row r="19578" spans="15:54" x14ac:dyDescent="0.4">
      <c r="O19578" s="4"/>
      <c r="P19578" s="4"/>
      <c r="V19578" s="4"/>
      <c r="W19578" s="4"/>
      <c r="AG19578" s="9"/>
      <c r="AT19578" s="4"/>
      <c r="AU19578" s="4"/>
      <c r="BA19578" s="4"/>
      <c r="BB19578" s="4"/>
    </row>
    <row r="19579" spans="15:54" x14ac:dyDescent="0.4">
      <c r="O19579" s="4"/>
      <c r="P19579" s="4"/>
      <c r="V19579" s="4"/>
      <c r="W19579" s="4"/>
      <c r="AG19579" s="9"/>
      <c r="AT19579" s="4"/>
      <c r="AU19579" s="4"/>
      <c r="BA19579" s="4"/>
      <c r="BB19579" s="4"/>
    </row>
    <row r="19580" spans="15:54" x14ac:dyDescent="0.4">
      <c r="O19580" s="4"/>
      <c r="P19580" s="4"/>
      <c r="V19580" s="4"/>
      <c r="W19580" s="4"/>
      <c r="AG19580" s="9"/>
      <c r="AT19580" s="4"/>
      <c r="AU19580" s="4"/>
      <c r="BA19580" s="4"/>
      <c r="BB19580" s="4"/>
    </row>
    <row r="19581" spans="15:54" x14ac:dyDescent="0.4">
      <c r="O19581" s="4"/>
      <c r="P19581" s="4"/>
      <c r="V19581" s="4"/>
      <c r="W19581" s="4"/>
      <c r="AG19581" s="9"/>
      <c r="AT19581" s="4"/>
      <c r="AU19581" s="4"/>
      <c r="BA19581" s="4"/>
      <c r="BB19581" s="4"/>
    </row>
    <row r="19582" spans="15:54" x14ac:dyDescent="0.4">
      <c r="O19582" s="4"/>
      <c r="P19582" s="4"/>
      <c r="V19582" s="4"/>
      <c r="W19582" s="4"/>
      <c r="AG19582" s="9"/>
      <c r="AT19582" s="4"/>
      <c r="AU19582" s="4"/>
      <c r="BA19582" s="4"/>
      <c r="BB19582" s="4"/>
    </row>
    <row r="19583" spans="15:54" x14ac:dyDescent="0.4">
      <c r="O19583" s="4"/>
      <c r="P19583" s="4"/>
      <c r="V19583" s="4"/>
      <c r="W19583" s="4"/>
      <c r="AG19583" s="9"/>
      <c r="AT19583" s="4"/>
      <c r="AU19583" s="4"/>
      <c r="BA19583" s="4"/>
      <c r="BB19583" s="4"/>
    </row>
    <row r="19584" spans="15:54" x14ac:dyDescent="0.4">
      <c r="O19584" s="4"/>
      <c r="P19584" s="4"/>
      <c r="V19584" s="4"/>
      <c r="W19584" s="4"/>
      <c r="AG19584" s="9"/>
      <c r="AT19584" s="4"/>
      <c r="AU19584" s="4"/>
      <c r="BA19584" s="4"/>
      <c r="BB19584" s="4"/>
    </row>
    <row r="19585" spans="15:54" x14ac:dyDescent="0.4">
      <c r="O19585" s="4"/>
      <c r="P19585" s="4"/>
      <c r="V19585" s="4"/>
      <c r="W19585" s="4"/>
      <c r="AG19585" s="9"/>
      <c r="AT19585" s="4"/>
      <c r="AU19585" s="4"/>
      <c r="BA19585" s="4"/>
      <c r="BB19585" s="4"/>
    </row>
    <row r="19586" spans="15:54" x14ac:dyDescent="0.4">
      <c r="O19586" s="4"/>
      <c r="P19586" s="4"/>
      <c r="V19586" s="4"/>
      <c r="W19586" s="4"/>
      <c r="AG19586" s="9"/>
      <c r="AT19586" s="4"/>
      <c r="AU19586" s="4"/>
      <c r="BA19586" s="4"/>
      <c r="BB19586" s="4"/>
    </row>
    <row r="19587" spans="15:54" x14ac:dyDescent="0.4">
      <c r="O19587" s="4"/>
      <c r="P19587" s="4"/>
      <c r="V19587" s="4"/>
      <c r="W19587" s="4"/>
      <c r="AG19587" s="9"/>
      <c r="AT19587" s="4"/>
      <c r="AU19587" s="4"/>
      <c r="BA19587" s="4"/>
      <c r="BB19587" s="4"/>
    </row>
    <row r="19588" spans="15:54" x14ac:dyDescent="0.4">
      <c r="O19588" s="4"/>
      <c r="P19588" s="4"/>
      <c r="V19588" s="4"/>
      <c r="W19588" s="4"/>
      <c r="AG19588" s="9"/>
      <c r="AT19588" s="4"/>
      <c r="AU19588" s="4"/>
      <c r="BA19588" s="4"/>
      <c r="BB19588" s="4"/>
    </row>
    <row r="19589" spans="15:54" x14ac:dyDescent="0.4">
      <c r="O19589" s="4"/>
      <c r="P19589" s="4"/>
      <c r="V19589" s="4"/>
      <c r="W19589" s="4"/>
      <c r="AG19589" s="9"/>
      <c r="AT19589" s="4"/>
      <c r="AU19589" s="4"/>
      <c r="BA19589" s="4"/>
      <c r="BB19589" s="4"/>
    </row>
    <row r="19590" spans="15:54" x14ac:dyDescent="0.4">
      <c r="O19590" s="4"/>
      <c r="P19590" s="4"/>
      <c r="V19590" s="4"/>
      <c r="W19590" s="4"/>
      <c r="AG19590" s="9"/>
      <c r="AT19590" s="4"/>
      <c r="AU19590" s="4"/>
      <c r="BA19590" s="4"/>
      <c r="BB19590" s="4"/>
    </row>
    <row r="19591" spans="15:54" x14ac:dyDescent="0.4">
      <c r="O19591" s="4"/>
      <c r="P19591" s="4"/>
      <c r="V19591" s="4"/>
      <c r="W19591" s="4"/>
      <c r="AG19591" s="9"/>
      <c r="AT19591" s="4"/>
      <c r="AU19591" s="4"/>
      <c r="BA19591" s="4"/>
      <c r="BB19591" s="4"/>
    </row>
    <row r="19592" spans="15:54" x14ac:dyDescent="0.4">
      <c r="O19592" s="4"/>
      <c r="P19592" s="4"/>
      <c r="V19592" s="4"/>
      <c r="W19592" s="4"/>
      <c r="AG19592" s="9"/>
      <c r="AT19592" s="4"/>
      <c r="AU19592" s="4"/>
      <c r="BA19592" s="4"/>
      <c r="BB19592" s="4"/>
    </row>
    <row r="19593" spans="15:54" x14ac:dyDescent="0.4">
      <c r="O19593" s="4"/>
      <c r="P19593" s="4"/>
      <c r="V19593" s="4"/>
      <c r="W19593" s="4"/>
      <c r="AG19593" s="9"/>
      <c r="AT19593" s="4"/>
      <c r="AU19593" s="4"/>
      <c r="BA19593" s="4"/>
      <c r="BB19593" s="4"/>
    </row>
    <row r="19594" spans="15:54" x14ac:dyDescent="0.4">
      <c r="O19594" s="4"/>
      <c r="P19594" s="4"/>
      <c r="V19594" s="4"/>
      <c r="W19594" s="4"/>
      <c r="AG19594" s="9"/>
      <c r="AT19594" s="4"/>
      <c r="AU19594" s="4"/>
      <c r="BA19594" s="4"/>
      <c r="BB19594" s="4"/>
    </row>
    <row r="19595" spans="15:54" x14ac:dyDescent="0.4">
      <c r="O19595" s="4"/>
      <c r="P19595" s="4"/>
      <c r="V19595" s="4"/>
      <c r="W19595" s="4"/>
      <c r="AG19595" s="9"/>
      <c r="AT19595" s="4"/>
      <c r="AU19595" s="4"/>
      <c r="BA19595" s="4"/>
      <c r="BB19595" s="4"/>
    </row>
    <row r="19596" spans="15:54" x14ac:dyDescent="0.4">
      <c r="O19596" s="4"/>
      <c r="P19596" s="4"/>
      <c r="V19596" s="4"/>
      <c r="W19596" s="4"/>
      <c r="AG19596" s="9"/>
      <c r="AT19596" s="4"/>
      <c r="AU19596" s="4"/>
      <c r="BA19596" s="4"/>
      <c r="BB19596" s="4"/>
    </row>
    <row r="19597" spans="15:54" x14ac:dyDescent="0.4">
      <c r="O19597" s="4"/>
      <c r="P19597" s="4"/>
      <c r="V19597" s="4"/>
      <c r="W19597" s="4"/>
      <c r="AG19597" s="9"/>
      <c r="AT19597" s="4"/>
      <c r="AU19597" s="4"/>
      <c r="BA19597" s="4"/>
      <c r="BB19597" s="4"/>
    </row>
    <row r="19598" spans="15:54" x14ac:dyDescent="0.4">
      <c r="O19598" s="4"/>
      <c r="P19598" s="4"/>
      <c r="V19598" s="4"/>
      <c r="W19598" s="4"/>
      <c r="AG19598" s="9"/>
      <c r="AT19598" s="4"/>
      <c r="AU19598" s="4"/>
      <c r="BA19598" s="4"/>
      <c r="BB19598" s="4"/>
    </row>
    <row r="19599" spans="15:54" x14ac:dyDescent="0.4">
      <c r="O19599" s="4"/>
      <c r="P19599" s="4"/>
      <c r="V19599" s="4"/>
      <c r="W19599" s="4"/>
      <c r="AG19599" s="9"/>
      <c r="AT19599" s="4"/>
      <c r="AU19599" s="4"/>
      <c r="BA19599" s="4"/>
      <c r="BB19599" s="4"/>
    </row>
    <row r="19600" spans="15:54" x14ac:dyDescent="0.4">
      <c r="O19600" s="4"/>
      <c r="P19600" s="4"/>
      <c r="V19600" s="4"/>
      <c r="W19600" s="4"/>
      <c r="AG19600" s="9"/>
      <c r="AT19600" s="4"/>
      <c r="AU19600" s="4"/>
      <c r="BA19600" s="4"/>
      <c r="BB19600" s="4"/>
    </row>
    <row r="19601" spans="15:54" x14ac:dyDescent="0.4">
      <c r="O19601" s="4"/>
      <c r="P19601" s="4"/>
      <c r="V19601" s="4"/>
      <c r="W19601" s="4"/>
      <c r="AG19601" s="9"/>
      <c r="AT19601" s="4"/>
      <c r="AU19601" s="4"/>
      <c r="BA19601" s="4"/>
      <c r="BB19601" s="4"/>
    </row>
    <row r="19602" spans="15:54" x14ac:dyDescent="0.4">
      <c r="O19602" s="4"/>
      <c r="P19602" s="4"/>
      <c r="V19602" s="4"/>
      <c r="W19602" s="4"/>
      <c r="AG19602" s="9"/>
      <c r="AT19602" s="4"/>
      <c r="AU19602" s="4"/>
      <c r="BA19602" s="4"/>
      <c r="BB19602" s="4"/>
    </row>
    <row r="19603" spans="15:54" x14ac:dyDescent="0.4">
      <c r="O19603" s="4"/>
      <c r="P19603" s="4"/>
      <c r="V19603" s="4"/>
      <c r="W19603" s="4"/>
      <c r="AG19603" s="9"/>
      <c r="AT19603" s="4"/>
      <c r="AU19603" s="4"/>
      <c r="BA19603" s="4"/>
      <c r="BB19603" s="4"/>
    </row>
    <row r="19604" spans="15:54" x14ac:dyDescent="0.4">
      <c r="O19604" s="4"/>
      <c r="P19604" s="4"/>
      <c r="V19604" s="4"/>
      <c r="W19604" s="4"/>
      <c r="AG19604" s="9"/>
      <c r="AT19604" s="4"/>
      <c r="AU19604" s="4"/>
      <c r="BA19604" s="4"/>
      <c r="BB19604" s="4"/>
    </row>
    <row r="19605" spans="15:54" x14ac:dyDescent="0.4">
      <c r="O19605" s="4"/>
      <c r="P19605" s="4"/>
      <c r="V19605" s="4"/>
      <c r="W19605" s="4"/>
      <c r="AG19605" s="9"/>
      <c r="AT19605" s="4"/>
      <c r="AU19605" s="4"/>
      <c r="BA19605" s="4"/>
      <c r="BB19605" s="4"/>
    </row>
    <row r="19606" spans="15:54" x14ac:dyDescent="0.4">
      <c r="O19606" s="4"/>
      <c r="P19606" s="4"/>
      <c r="V19606" s="4"/>
      <c r="W19606" s="4"/>
      <c r="AG19606" s="9"/>
      <c r="AT19606" s="4"/>
      <c r="AU19606" s="4"/>
      <c r="BA19606" s="4"/>
      <c r="BB19606" s="4"/>
    </row>
    <row r="19607" spans="15:54" x14ac:dyDescent="0.4">
      <c r="O19607" s="4"/>
      <c r="P19607" s="4"/>
      <c r="V19607" s="4"/>
      <c r="W19607" s="4"/>
      <c r="AG19607" s="9"/>
      <c r="AT19607" s="4"/>
      <c r="AU19607" s="4"/>
      <c r="BA19607" s="4"/>
      <c r="BB19607" s="4"/>
    </row>
    <row r="19608" spans="15:54" x14ac:dyDescent="0.4">
      <c r="O19608" s="4"/>
      <c r="P19608" s="4"/>
      <c r="V19608" s="4"/>
      <c r="W19608" s="4"/>
      <c r="AG19608" s="9"/>
      <c r="AT19608" s="4"/>
      <c r="AU19608" s="4"/>
      <c r="BA19608" s="4"/>
      <c r="BB19608" s="4"/>
    </row>
    <row r="19609" spans="15:54" x14ac:dyDescent="0.4">
      <c r="O19609" s="4"/>
      <c r="P19609" s="4"/>
      <c r="V19609" s="4"/>
      <c r="W19609" s="4"/>
      <c r="AG19609" s="9"/>
      <c r="AT19609" s="4"/>
      <c r="AU19609" s="4"/>
      <c r="BA19609" s="4"/>
      <c r="BB19609" s="4"/>
    </row>
    <row r="19610" spans="15:54" x14ac:dyDescent="0.4">
      <c r="O19610" s="4"/>
      <c r="P19610" s="4"/>
      <c r="V19610" s="4"/>
      <c r="W19610" s="4"/>
      <c r="AG19610" s="9"/>
      <c r="AT19610" s="4"/>
      <c r="AU19610" s="4"/>
      <c r="BA19610" s="4"/>
      <c r="BB19610" s="4"/>
    </row>
    <row r="19611" spans="15:54" x14ac:dyDescent="0.4">
      <c r="O19611" s="4"/>
      <c r="P19611" s="4"/>
      <c r="V19611" s="4"/>
      <c r="W19611" s="4"/>
      <c r="AG19611" s="9"/>
      <c r="AT19611" s="4"/>
      <c r="AU19611" s="4"/>
      <c r="BA19611" s="4"/>
      <c r="BB19611" s="4"/>
    </row>
    <row r="19612" spans="15:54" x14ac:dyDescent="0.4">
      <c r="O19612" s="4"/>
      <c r="P19612" s="4"/>
      <c r="V19612" s="4"/>
      <c r="W19612" s="4"/>
      <c r="AG19612" s="9"/>
      <c r="AT19612" s="4"/>
      <c r="AU19612" s="4"/>
      <c r="BA19612" s="4"/>
      <c r="BB19612" s="4"/>
    </row>
    <row r="19613" spans="15:54" x14ac:dyDescent="0.4">
      <c r="O19613" s="4"/>
      <c r="P19613" s="4"/>
      <c r="V19613" s="4"/>
      <c r="W19613" s="4"/>
      <c r="AG19613" s="9"/>
      <c r="AT19613" s="4"/>
      <c r="AU19613" s="4"/>
      <c r="BA19613" s="4"/>
      <c r="BB19613" s="4"/>
    </row>
    <row r="19614" spans="15:54" x14ac:dyDescent="0.4">
      <c r="O19614" s="4"/>
      <c r="P19614" s="4"/>
      <c r="V19614" s="4"/>
      <c r="W19614" s="4"/>
      <c r="AG19614" s="9"/>
      <c r="AT19614" s="4"/>
      <c r="AU19614" s="4"/>
      <c r="BA19614" s="4"/>
      <c r="BB19614" s="4"/>
    </row>
    <row r="19615" spans="15:54" x14ac:dyDescent="0.4">
      <c r="O19615" s="4"/>
      <c r="P19615" s="4"/>
      <c r="V19615" s="4"/>
      <c r="W19615" s="4"/>
      <c r="AG19615" s="9"/>
      <c r="AT19615" s="4"/>
      <c r="AU19615" s="4"/>
      <c r="BA19615" s="4"/>
      <c r="BB19615" s="4"/>
    </row>
    <row r="19616" spans="15:54" x14ac:dyDescent="0.4">
      <c r="O19616" s="4"/>
      <c r="P19616" s="4"/>
      <c r="V19616" s="4"/>
      <c r="W19616" s="4"/>
      <c r="AG19616" s="9"/>
      <c r="AT19616" s="4"/>
      <c r="AU19616" s="4"/>
      <c r="BA19616" s="4"/>
      <c r="BB19616" s="4"/>
    </row>
    <row r="19617" spans="15:54" x14ac:dyDescent="0.4">
      <c r="O19617" s="4"/>
      <c r="P19617" s="4"/>
      <c r="V19617" s="4"/>
      <c r="W19617" s="4"/>
      <c r="AG19617" s="9"/>
      <c r="AT19617" s="4"/>
      <c r="AU19617" s="4"/>
      <c r="BA19617" s="4"/>
      <c r="BB19617" s="4"/>
    </row>
    <row r="19618" spans="15:54" x14ac:dyDescent="0.4">
      <c r="O19618" s="4"/>
      <c r="P19618" s="4"/>
      <c r="V19618" s="4"/>
      <c r="W19618" s="4"/>
      <c r="AG19618" s="9"/>
      <c r="AT19618" s="4"/>
      <c r="AU19618" s="4"/>
      <c r="BA19618" s="4"/>
      <c r="BB19618" s="4"/>
    </row>
    <row r="19619" spans="15:54" x14ac:dyDescent="0.4">
      <c r="O19619" s="4"/>
      <c r="P19619" s="4"/>
      <c r="V19619" s="4"/>
      <c r="W19619" s="4"/>
      <c r="AG19619" s="9"/>
      <c r="AT19619" s="4"/>
      <c r="AU19619" s="4"/>
      <c r="BA19619" s="4"/>
      <c r="BB19619" s="4"/>
    </row>
    <row r="19620" spans="15:54" x14ac:dyDescent="0.4">
      <c r="O19620" s="4"/>
      <c r="P19620" s="4"/>
      <c r="V19620" s="4"/>
      <c r="W19620" s="4"/>
      <c r="AG19620" s="9"/>
      <c r="AT19620" s="4"/>
      <c r="AU19620" s="4"/>
      <c r="BA19620" s="4"/>
      <c r="BB19620" s="4"/>
    </row>
    <row r="19621" spans="15:54" x14ac:dyDescent="0.4">
      <c r="O19621" s="4"/>
      <c r="P19621" s="4"/>
      <c r="V19621" s="4"/>
      <c r="W19621" s="4"/>
      <c r="AG19621" s="9"/>
      <c r="AT19621" s="4"/>
      <c r="AU19621" s="4"/>
      <c r="BA19621" s="4"/>
      <c r="BB19621" s="4"/>
    </row>
    <row r="19622" spans="15:54" x14ac:dyDescent="0.4">
      <c r="O19622" s="4"/>
      <c r="P19622" s="4"/>
      <c r="V19622" s="4"/>
      <c r="W19622" s="4"/>
      <c r="AG19622" s="9"/>
      <c r="AT19622" s="4"/>
      <c r="AU19622" s="4"/>
      <c r="BA19622" s="4"/>
      <c r="BB19622" s="4"/>
    </row>
    <row r="19623" spans="15:54" x14ac:dyDescent="0.4">
      <c r="O19623" s="4"/>
      <c r="P19623" s="4"/>
      <c r="V19623" s="4"/>
      <c r="W19623" s="4"/>
      <c r="AG19623" s="9"/>
      <c r="AT19623" s="4"/>
      <c r="AU19623" s="4"/>
      <c r="BA19623" s="4"/>
      <c r="BB19623" s="4"/>
    </row>
    <row r="19624" spans="15:54" x14ac:dyDescent="0.4">
      <c r="O19624" s="4"/>
      <c r="P19624" s="4"/>
      <c r="V19624" s="4"/>
      <c r="W19624" s="4"/>
      <c r="AG19624" s="9"/>
      <c r="AT19624" s="4"/>
      <c r="AU19624" s="4"/>
      <c r="BA19624" s="4"/>
      <c r="BB19624" s="4"/>
    </row>
    <row r="19625" spans="15:54" x14ac:dyDescent="0.4">
      <c r="O19625" s="4"/>
      <c r="P19625" s="4"/>
      <c r="V19625" s="4"/>
      <c r="W19625" s="4"/>
      <c r="AG19625" s="9"/>
      <c r="AT19625" s="4"/>
      <c r="AU19625" s="4"/>
      <c r="BA19625" s="4"/>
      <c r="BB19625" s="4"/>
    </row>
    <row r="19626" spans="15:54" x14ac:dyDescent="0.4">
      <c r="O19626" s="4"/>
      <c r="P19626" s="4"/>
      <c r="V19626" s="4"/>
      <c r="W19626" s="4"/>
      <c r="AG19626" s="9"/>
      <c r="AT19626" s="4"/>
      <c r="AU19626" s="4"/>
      <c r="BA19626" s="4"/>
      <c r="BB19626" s="4"/>
    </row>
    <row r="19627" spans="15:54" x14ac:dyDescent="0.4">
      <c r="O19627" s="4"/>
      <c r="P19627" s="4"/>
      <c r="V19627" s="4"/>
      <c r="W19627" s="4"/>
      <c r="AG19627" s="9"/>
      <c r="AT19627" s="4"/>
      <c r="AU19627" s="4"/>
      <c r="BA19627" s="4"/>
      <c r="BB19627" s="4"/>
    </row>
    <row r="19628" spans="15:54" x14ac:dyDescent="0.4">
      <c r="O19628" s="4"/>
      <c r="P19628" s="4"/>
      <c r="V19628" s="4"/>
      <c r="W19628" s="4"/>
      <c r="AT19628" s="4"/>
      <c r="AU19628" s="4"/>
      <c r="BA19628" s="4"/>
      <c r="BB19628" s="4"/>
    </row>
    <row r="19629" spans="15:54" x14ac:dyDescent="0.4">
      <c r="O19629" s="4"/>
      <c r="P19629" s="4"/>
      <c r="V19629" s="4"/>
      <c r="W19629" s="4"/>
      <c r="AG19629" s="9"/>
      <c r="AT19629" s="4"/>
      <c r="AU19629" s="4"/>
      <c r="BA19629" s="4"/>
      <c r="BB19629" s="4"/>
    </row>
    <row r="19630" spans="15:54" x14ac:dyDescent="0.4">
      <c r="O19630" s="4"/>
      <c r="P19630" s="4"/>
      <c r="V19630" s="4"/>
      <c r="W19630" s="4"/>
      <c r="AG19630" s="9"/>
      <c r="AT19630" s="4"/>
      <c r="AU19630" s="4"/>
      <c r="BA19630" s="4"/>
      <c r="BB19630" s="4"/>
    </row>
    <row r="19631" spans="15:54" x14ac:dyDescent="0.4">
      <c r="O19631" s="4"/>
      <c r="P19631" s="4"/>
      <c r="V19631" s="4"/>
      <c r="W19631" s="4"/>
      <c r="AG19631" s="9"/>
      <c r="AT19631" s="4"/>
      <c r="AU19631" s="4"/>
      <c r="BA19631" s="4"/>
      <c r="BB19631" s="4"/>
    </row>
    <row r="19632" spans="15:54" x14ac:dyDescent="0.4">
      <c r="O19632" s="4"/>
      <c r="P19632" s="4"/>
      <c r="V19632" s="4"/>
      <c r="W19632" s="4"/>
      <c r="AG19632" s="9"/>
      <c r="AT19632" s="4"/>
      <c r="AU19632" s="4"/>
      <c r="BA19632" s="4"/>
      <c r="BB19632" s="4"/>
    </row>
    <row r="19633" spans="15:54" x14ac:dyDescent="0.4">
      <c r="O19633" s="4"/>
      <c r="P19633" s="4"/>
      <c r="V19633" s="4"/>
      <c r="W19633" s="4"/>
      <c r="AG19633" s="9"/>
      <c r="AT19633" s="4"/>
      <c r="AU19633" s="4"/>
      <c r="BA19633" s="4"/>
      <c r="BB19633" s="4"/>
    </row>
    <row r="19634" spans="15:54" x14ac:dyDescent="0.4">
      <c r="O19634" s="4"/>
      <c r="P19634" s="4"/>
      <c r="V19634" s="4"/>
      <c r="W19634" s="4"/>
      <c r="AG19634" s="9"/>
      <c r="AT19634" s="4"/>
      <c r="AU19634" s="4"/>
      <c r="BA19634" s="4"/>
      <c r="BB19634" s="4"/>
    </row>
    <row r="19635" spans="15:54" x14ac:dyDescent="0.4">
      <c r="O19635" s="4"/>
      <c r="P19635" s="4"/>
      <c r="V19635" s="4"/>
      <c r="W19635" s="4"/>
      <c r="AG19635" s="9"/>
      <c r="AT19635" s="4"/>
      <c r="AU19635" s="4"/>
      <c r="BA19635" s="4"/>
      <c r="BB19635" s="4"/>
    </row>
    <row r="19636" spans="15:54" x14ac:dyDescent="0.4">
      <c r="O19636" s="4"/>
      <c r="P19636" s="4"/>
      <c r="V19636" s="4"/>
      <c r="W19636" s="4"/>
      <c r="AG19636" s="9"/>
      <c r="AT19636" s="4"/>
      <c r="AU19636" s="4"/>
      <c r="BA19636" s="4"/>
      <c r="BB19636" s="4"/>
    </row>
    <row r="19637" spans="15:54" x14ac:dyDescent="0.4">
      <c r="O19637" s="4"/>
      <c r="P19637" s="4"/>
      <c r="V19637" s="4"/>
      <c r="W19637" s="4"/>
      <c r="AG19637" s="9"/>
      <c r="AT19637" s="4"/>
      <c r="AU19637" s="4"/>
      <c r="BA19637" s="4"/>
      <c r="BB19637" s="4"/>
    </row>
    <row r="19638" spans="15:54" x14ac:dyDescent="0.4">
      <c r="O19638" s="4"/>
      <c r="P19638" s="4"/>
      <c r="V19638" s="4"/>
      <c r="W19638" s="4"/>
      <c r="AG19638" s="9"/>
      <c r="AT19638" s="4"/>
      <c r="AU19638" s="4"/>
      <c r="BA19638" s="4"/>
      <c r="BB19638" s="4"/>
    </row>
    <row r="19639" spans="15:54" x14ac:dyDescent="0.4">
      <c r="O19639" s="4"/>
      <c r="P19639" s="4"/>
      <c r="V19639" s="4"/>
      <c r="W19639" s="4"/>
      <c r="AG19639" s="9"/>
      <c r="AT19639" s="4"/>
      <c r="AU19639" s="4"/>
      <c r="BA19639" s="4"/>
      <c r="BB19639" s="4"/>
    </row>
    <row r="19640" spans="15:54" x14ac:dyDescent="0.4">
      <c r="O19640" s="4"/>
      <c r="P19640" s="4"/>
      <c r="V19640" s="4"/>
      <c r="W19640" s="4"/>
      <c r="AG19640" s="9"/>
      <c r="AT19640" s="4"/>
      <c r="AU19640" s="4"/>
      <c r="BA19640" s="4"/>
      <c r="BB19640" s="4"/>
    </row>
    <row r="19641" spans="15:54" x14ac:dyDescent="0.4">
      <c r="O19641" s="4"/>
      <c r="P19641" s="4"/>
      <c r="V19641" s="4"/>
      <c r="W19641" s="4"/>
      <c r="AG19641" s="9"/>
      <c r="AT19641" s="4"/>
      <c r="AU19641" s="4"/>
      <c r="BA19641" s="4"/>
      <c r="BB19641" s="4"/>
    </row>
    <row r="19642" spans="15:54" x14ac:dyDescent="0.4">
      <c r="O19642" s="4"/>
      <c r="P19642" s="4"/>
      <c r="V19642" s="4"/>
      <c r="W19642" s="4"/>
      <c r="AG19642" s="9"/>
      <c r="AT19642" s="4"/>
      <c r="AU19642" s="4"/>
      <c r="BA19642" s="4"/>
      <c r="BB19642" s="4"/>
    </row>
    <row r="19643" spans="15:54" x14ac:dyDescent="0.4">
      <c r="O19643" s="4"/>
      <c r="P19643" s="4"/>
      <c r="V19643" s="4"/>
      <c r="W19643" s="4"/>
      <c r="AG19643" s="9"/>
      <c r="AT19643" s="4"/>
      <c r="AU19643" s="4"/>
      <c r="BA19643" s="4"/>
      <c r="BB19643" s="4"/>
    </row>
    <row r="19644" spans="15:54" x14ac:dyDescent="0.4">
      <c r="O19644" s="4"/>
      <c r="P19644" s="4"/>
      <c r="V19644" s="4"/>
      <c r="W19644" s="4"/>
      <c r="AG19644" s="9"/>
      <c r="AT19644" s="4"/>
      <c r="AU19644" s="4"/>
      <c r="BA19644" s="4"/>
      <c r="BB19644" s="4"/>
    </row>
    <row r="19645" spans="15:54" x14ac:dyDescent="0.4">
      <c r="O19645" s="4"/>
      <c r="P19645" s="4"/>
      <c r="V19645" s="4"/>
      <c r="W19645" s="4"/>
      <c r="AG19645" s="9"/>
      <c r="AT19645" s="4"/>
      <c r="AU19645" s="4"/>
      <c r="BA19645" s="4"/>
      <c r="BB19645" s="4"/>
    </row>
    <row r="19646" spans="15:54" x14ac:dyDescent="0.4">
      <c r="O19646" s="4"/>
      <c r="P19646" s="4"/>
      <c r="V19646" s="4"/>
      <c r="W19646" s="4"/>
      <c r="AG19646" s="9"/>
      <c r="AT19646" s="4"/>
      <c r="AU19646" s="4"/>
      <c r="BA19646" s="4"/>
      <c r="BB19646" s="4"/>
    </row>
    <row r="19647" spans="15:54" x14ac:dyDescent="0.4">
      <c r="O19647" s="4"/>
      <c r="P19647" s="4"/>
      <c r="V19647" s="4"/>
      <c r="W19647" s="4"/>
      <c r="AG19647" s="9"/>
      <c r="AT19647" s="4"/>
      <c r="AU19647" s="4"/>
      <c r="BA19647" s="4"/>
      <c r="BB19647" s="4"/>
    </row>
    <row r="19648" spans="15:54" x14ac:dyDescent="0.4">
      <c r="O19648" s="4"/>
      <c r="P19648" s="4"/>
      <c r="V19648" s="4"/>
      <c r="W19648" s="4"/>
      <c r="AT19648" s="4"/>
      <c r="AU19648" s="4"/>
      <c r="BA19648" s="4"/>
      <c r="BB19648" s="4"/>
    </row>
    <row r="19649" spans="15:54" x14ac:dyDescent="0.4">
      <c r="O19649" s="4"/>
      <c r="P19649" s="4"/>
      <c r="V19649" s="4"/>
      <c r="W19649" s="4"/>
      <c r="AG19649" s="9"/>
      <c r="AT19649" s="4"/>
      <c r="AU19649" s="4"/>
      <c r="BA19649" s="4"/>
      <c r="BB19649" s="4"/>
    </row>
    <row r="19650" spans="15:54" x14ac:dyDescent="0.4">
      <c r="O19650" s="4"/>
      <c r="P19650" s="4"/>
      <c r="V19650" s="4"/>
      <c r="W19650" s="4"/>
      <c r="AG19650" s="9"/>
      <c r="AT19650" s="4"/>
      <c r="AU19650" s="4"/>
      <c r="BA19650" s="4"/>
      <c r="BB19650" s="4"/>
    </row>
    <row r="19651" spans="15:54" x14ac:dyDescent="0.4">
      <c r="O19651" s="4"/>
      <c r="P19651" s="4"/>
      <c r="V19651" s="4"/>
      <c r="W19651" s="4"/>
      <c r="AG19651" s="9"/>
      <c r="AT19651" s="4"/>
      <c r="AU19651" s="4"/>
      <c r="BA19651" s="4"/>
      <c r="BB19651" s="4"/>
    </row>
    <row r="19652" spans="15:54" x14ac:dyDescent="0.4">
      <c r="O19652" s="4"/>
      <c r="P19652" s="4"/>
      <c r="V19652" s="4"/>
      <c r="W19652" s="4"/>
      <c r="AG19652" s="9"/>
      <c r="AT19652" s="4"/>
      <c r="AU19652" s="4"/>
      <c r="BA19652" s="4"/>
      <c r="BB19652" s="4"/>
    </row>
    <row r="19653" spans="15:54" x14ac:dyDescent="0.4">
      <c r="O19653" s="4"/>
      <c r="P19653" s="4"/>
      <c r="V19653" s="4"/>
      <c r="W19653" s="4"/>
      <c r="AG19653" s="9"/>
      <c r="AT19653" s="4"/>
      <c r="AU19653" s="4"/>
      <c r="BA19653" s="4"/>
      <c r="BB19653" s="4"/>
    </row>
    <row r="19654" spans="15:54" x14ac:dyDescent="0.4">
      <c r="O19654" s="4"/>
      <c r="P19654" s="4"/>
      <c r="V19654" s="4"/>
      <c r="W19654" s="4"/>
      <c r="AG19654" s="9"/>
      <c r="AT19654" s="4"/>
      <c r="AU19654" s="4"/>
      <c r="BA19654" s="4"/>
      <c r="BB19654" s="4"/>
    </row>
    <row r="19655" spans="15:54" x14ac:dyDescent="0.4">
      <c r="O19655" s="4"/>
      <c r="P19655" s="4"/>
      <c r="V19655" s="4"/>
      <c r="W19655" s="4"/>
      <c r="AG19655" s="9"/>
      <c r="AT19655" s="4"/>
      <c r="AU19655" s="4"/>
      <c r="BA19655" s="4"/>
      <c r="BB19655" s="4"/>
    </row>
    <row r="19656" spans="15:54" x14ac:dyDescent="0.4">
      <c r="O19656" s="4"/>
      <c r="P19656" s="4"/>
      <c r="V19656" s="4"/>
      <c r="W19656" s="4"/>
      <c r="AG19656" s="9"/>
      <c r="AT19656" s="4"/>
      <c r="AU19656" s="4"/>
      <c r="BA19656" s="4"/>
      <c r="BB19656" s="4"/>
    </row>
    <row r="19657" spans="15:54" x14ac:dyDescent="0.4">
      <c r="O19657" s="4"/>
      <c r="P19657" s="4"/>
      <c r="V19657" s="4"/>
      <c r="W19657" s="4"/>
      <c r="AG19657" s="9"/>
      <c r="AT19657" s="4"/>
      <c r="AU19657" s="4"/>
      <c r="BA19657" s="4"/>
      <c r="BB19657" s="4"/>
    </row>
    <row r="19658" spans="15:54" x14ac:dyDescent="0.4">
      <c r="O19658" s="4"/>
      <c r="P19658" s="4"/>
      <c r="V19658" s="4"/>
      <c r="W19658" s="4"/>
      <c r="AG19658" s="9"/>
      <c r="AT19658" s="4"/>
      <c r="AU19658" s="4"/>
      <c r="BA19658" s="4"/>
      <c r="BB19658" s="4"/>
    </row>
    <row r="19659" spans="15:54" x14ac:dyDescent="0.4">
      <c r="O19659" s="4"/>
      <c r="P19659" s="4"/>
      <c r="V19659" s="4"/>
      <c r="W19659" s="4"/>
      <c r="AG19659" s="9"/>
      <c r="AT19659" s="4"/>
      <c r="AU19659" s="4"/>
      <c r="BA19659" s="4"/>
      <c r="BB19659" s="4"/>
    </row>
    <row r="19660" spans="15:54" x14ac:dyDescent="0.4">
      <c r="O19660" s="4"/>
      <c r="P19660" s="4"/>
      <c r="V19660" s="4"/>
      <c r="W19660" s="4"/>
      <c r="AG19660" s="9"/>
      <c r="AT19660" s="4"/>
      <c r="AU19660" s="4"/>
      <c r="BA19660" s="4"/>
      <c r="BB19660" s="4"/>
    </row>
    <row r="19661" spans="15:54" x14ac:dyDescent="0.4">
      <c r="O19661" s="4"/>
      <c r="P19661" s="4"/>
      <c r="V19661" s="4"/>
      <c r="W19661" s="4"/>
      <c r="AG19661" s="9"/>
      <c r="AT19661" s="4"/>
      <c r="AU19661" s="4"/>
      <c r="BA19661" s="4"/>
      <c r="BB19661" s="4"/>
    </row>
    <row r="19662" spans="15:54" x14ac:dyDescent="0.4">
      <c r="O19662" s="4"/>
      <c r="P19662" s="4"/>
      <c r="V19662" s="4"/>
      <c r="W19662" s="4"/>
      <c r="AG19662" s="9"/>
      <c r="AT19662" s="4"/>
      <c r="AU19662" s="4"/>
      <c r="BA19662" s="4"/>
      <c r="BB19662" s="4"/>
    </row>
    <row r="19663" spans="15:54" x14ac:dyDescent="0.4">
      <c r="O19663" s="4"/>
      <c r="P19663" s="4"/>
      <c r="V19663" s="4"/>
      <c r="W19663" s="4"/>
      <c r="AG19663" s="9"/>
      <c r="AT19663" s="4"/>
      <c r="AU19663" s="4"/>
      <c r="BA19663" s="4"/>
      <c r="BB19663" s="4"/>
    </row>
    <row r="19664" spans="15:54" x14ac:dyDescent="0.4">
      <c r="O19664" s="4"/>
      <c r="P19664" s="4"/>
      <c r="V19664" s="4"/>
      <c r="W19664" s="4"/>
      <c r="AG19664" s="9"/>
      <c r="AT19664" s="4"/>
      <c r="AU19664" s="4"/>
      <c r="BA19664" s="4"/>
      <c r="BB19664" s="4"/>
    </row>
    <row r="19665" spans="15:54" x14ac:dyDescent="0.4">
      <c r="O19665" s="4"/>
      <c r="P19665" s="4"/>
      <c r="V19665" s="4"/>
      <c r="W19665" s="4"/>
      <c r="AG19665" s="9"/>
      <c r="AT19665" s="4"/>
      <c r="AU19665" s="4"/>
      <c r="BA19665" s="4"/>
      <c r="BB19665" s="4"/>
    </row>
    <row r="19666" spans="15:54" x14ac:dyDescent="0.4">
      <c r="O19666" s="4"/>
      <c r="P19666" s="4"/>
      <c r="V19666" s="4"/>
      <c r="W19666" s="4"/>
      <c r="AG19666" s="9"/>
      <c r="AT19666" s="4"/>
      <c r="AU19666" s="4"/>
      <c r="BA19666" s="4"/>
      <c r="BB19666" s="4"/>
    </row>
    <row r="19667" spans="15:54" x14ac:dyDescent="0.4">
      <c r="O19667" s="4"/>
      <c r="P19667" s="4"/>
      <c r="V19667" s="4"/>
      <c r="W19667" s="4"/>
      <c r="AG19667" s="9"/>
      <c r="AT19667" s="4"/>
      <c r="AU19667" s="4"/>
      <c r="BA19667" s="4"/>
      <c r="BB19667" s="4"/>
    </row>
    <row r="19668" spans="15:54" x14ac:dyDescent="0.4">
      <c r="O19668" s="4"/>
      <c r="P19668" s="4"/>
      <c r="V19668" s="4"/>
      <c r="W19668" s="4"/>
      <c r="AG19668" s="9"/>
      <c r="AT19668" s="4"/>
      <c r="AU19668" s="4"/>
      <c r="BA19668" s="4"/>
      <c r="BB19668" s="4"/>
    </row>
    <row r="19669" spans="15:54" x14ac:dyDescent="0.4">
      <c r="O19669" s="4"/>
      <c r="P19669" s="4"/>
      <c r="V19669" s="4"/>
      <c r="W19669" s="4"/>
      <c r="AG19669" s="9"/>
      <c r="AT19669" s="4"/>
      <c r="AU19669" s="4"/>
      <c r="BA19669" s="4"/>
      <c r="BB19669" s="4"/>
    </row>
    <row r="19670" spans="15:54" x14ac:dyDescent="0.4">
      <c r="O19670" s="4"/>
      <c r="P19670" s="4"/>
      <c r="V19670" s="4"/>
      <c r="W19670" s="4"/>
      <c r="AG19670" s="9"/>
      <c r="AT19670" s="4"/>
      <c r="AU19670" s="4"/>
      <c r="BA19670" s="4"/>
      <c r="BB19670" s="4"/>
    </row>
    <row r="19671" spans="15:54" x14ac:dyDescent="0.4">
      <c r="O19671" s="4"/>
      <c r="P19671" s="4"/>
      <c r="V19671" s="4"/>
      <c r="W19671" s="4"/>
      <c r="AG19671" s="9"/>
      <c r="AT19671" s="4"/>
      <c r="AU19671" s="4"/>
      <c r="BA19671" s="4"/>
      <c r="BB19671" s="4"/>
    </row>
    <row r="19672" spans="15:54" x14ac:dyDescent="0.4">
      <c r="O19672" s="4"/>
      <c r="P19672" s="4"/>
      <c r="V19672" s="4"/>
      <c r="W19672" s="4"/>
      <c r="AG19672" s="9"/>
      <c r="AT19672" s="4"/>
      <c r="AU19672" s="4"/>
      <c r="BA19672" s="4"/>
      <c r="BB19672" s="4"/>
    </row>
    <row r="19673" spans="15:54" x14ac:dyDescent="0.4">
      <c r="O19673" s="4"/>
      <c r="P19673" s="4"/>
      <c r="V19673" s="4"/>
      <c r="W19673" s="4"/>
      <c r="AG19673" s="9"/>
      <c r="AT19673" s="4"/>
      <c r="AU19673" s="4"/>
      <c r="BA19673" s="4"/>
      <c r="BB19673" s="4"/>
    </row>
    <row r="19674" spans="15:54" x14ac:dyDescent="0.4">
      <c r="O19674" s="4"/>
      <c r="P19674" s="4"/>
      <c r="V19674" s="4"/>
      <c r="W19674" s="4"/>
      <c r="AG19674" s="9"/>
      <c r="AT19674" s="4"/>
      <c r="AU19674" s="4"/>
      <c r="BA19674" s="4"/>
      <c r="BB19674" s="4"/>
    </row>
    <row r="19675" spans="15:54" x14ac:dyDescent="0.4">
      <c r="O19675" s="4"/>
      <c r="P19675" s="4"/>
      <c r="V19675" s="4"/>
      <c r="W19675" s="4"/>
      <c r="AG19675" s="9"/>
      <c r="AT19675" s="4"/>
      <c r="AU19675" s="4"/>
      <c r="BA19675" s="4"/>
      <c r="BB19675" s="4"/>
    </row>
    <row r="19676" spans="15:54" x14ac:dyDescent="0.4">
      <c r="O19676" s="4"/>
      <c r="P19676" s="4"/>
      <c r="V19676" s="4"/>
      <c r="W19676" s="4"/>
      <c r="AG19676" s="9"/>
      <c r="AT19676" s="4"/>
      <c r="AU19676" s="4"/>
      <c r="BA19676" s="4"/>
      <c r="BB19676" s="4"/>
    </row>
    <row r="19677" spans="15:54" x14ac:dyDescent="0.4">
      <c r="O19677" s="4"/>
      <c r="P19677" s="4"/>
      <c r="V19677" s="4"/>
      <c r="W19677" s="4"/>
      <c r="AG19677" s="9"/>
      <c r="AT19677" s="4"/>
      <c r="AU19677" s="4"/>
      <c r="BA19677" s="4"/>
      <c r="BB19677" s="4"/>
    </row>
    <row r="19678" spans="15:54" x14ac:dyDescent="0.4">
      <c r="O19678" s="4"/>
      <c r="P19678" s="4"/>
      <c r="V19678" s="4"/>
      <c r="W19678" s="4"/>
      <c r="AG19678" s="9"/>
      <c r="AT19678" s="4"/>
      <c r="AU19678" s="4"/>
      <c r="BA19678" s="4"/>
      <c r="BB19678" s="4"/>
    </row>
    <row r="19679" spans="15:54" x14ac:dyDescent="0.4">
      <c r="O19679" s="4"/>
      <c r="P19679" s="4"/>
      <c r="V19679" s="4"/>
      <c r="W19679" s="4"/>
      <c r="AG19679" s="9"/>
      <c r="AT19679" s="4"/>
      <c r="AU19679" s="4"/>
      <c r="BA19679" s="4"/>
      <c r="BB19679" s="4"/>
    </row>
    <row r="19680" spans="15:54" x14ac:dyDescent="0.4">
      <c r="O19680" s="4"/>
      <c r="P19680" s="4"/>
      <c r="V19680" s="4"/>
      <c r="W19680" s="4"/>
      <c r="AG19680" s="9"/>
      <c r="AT19680" s="4"/>
      <c r="AU19680" s="4"/>
      <c r="BA19680" s="4"/>
      <c r="BB19680" s="4"/>
    </row>
    <row r="19681" spans="15:54" x14ac:dyDescent="0.4">
      <c r="O19681" s="4"/>
      <c r="P19681" s="4"/>
      <c r="V19681" s="4"/>
      <c r="W19681" s="4"/>
      <c r="AG19681" s="9"/>
      <c r="AT19681" s="4"/>
      <c r="AU19681" s="4"/>
      <c r="BA19681" s="4"/>
      <c r="BB19681" s="4"/>
    </row>
    <row r="19682" spans="15:54" x14ac:dyDescent="0.4">
      <c r="O19682" s="4"/>
      <c r="P19682" s="4"/>
      <c r="V19682" s="4"/>
      <c r="W19682" s="4"/>
      <c r="AG19682" s="9"/>
      <c r="AT19682" s="4"/>
      <c r="AU19682" s="4"/>
      <c r="BA19682" s="4"/>
      <c r="BB19682" s="4"/>
    </row>
    <row r="19683" spans="15:54" x14ac:dyDescent="0.4">
      <c r="O19683" s="4"/>
      <c r="P19683" s="4"/>
      <c r="V19683" s="4"/>
      <c r="W19683" s="4"/>
      <c r="AG19683" s="9"/>
      <c r="AT19683" s="4"/>
      <c r="AU19683" s="4"/>
      <c r="BA19683" s="4"/>
      <c r="BB19683" s="4"/>
    </row>
    <row r="19684" spans="15:54" x14ac:dyDescent="0.4">
      <c r="O19684" s="4"/>
      <c r="P19684" s="4"/>
      <c r="V19684" s="4"/>
      <c r="W19684" s="4"/>
      <c r="AG19684" s="9"/>
      <c r="AT19684" s="4"/>
      <c r="AU19684" s="4"/>
      <c r="BA19684" s="4"/>
      <c r="BB19684" s="4"/>
    </row>
    <row r="19685" spans="15:54" x14ac:dyDescent="0.4">
      <c r="O19685" s="4"/>
      <c r="P19685" s="4"/>
      <c r="V19685" s="4"/>
      <c r="W19685" s="4"/>
      <c r="AG19685" s="9"/>
      <c r="AT19685" s="4"/>
      <c r="AU19685" s="4"/>
      <c r="BA19685" s="4"/>
      <c r="BB19685" s="4"/>
    </row>
    <row r="19686" spans="15:54" x14ac:dyDescent="0.4">
      <c r="O19686" s="4"/>
      <c r="P19686" s="4"/>
      <c r="V19686" s="4"/>
      <c r="W19686" s="4"/>
      <c r="AG19686" s="9"/>
      <c r="AT19686" s="4"/>
      <c r="AU19686" s="4"/>
      <c r="BA19686" s="4"/>
      <c r="BB19686" s="4"/>
    </row>
    <row r="19687" spans="15:54" x14ac:dyDescent="0.4">
      <c r="O19687" s="4"/>
      <c r="P19687" s="4"/>
      <c r="V19687" s="4"/>
      <c r="W19687" s="4"/>
      <c r="AG19687" s="9"/>
      <c r="AT19687" s="4"/>
      <c r="AU19687" s="4"/>
      <c r="BA19687" s="4"/>
      <c r="BB19687" s="4"/>
    </row>
    <row r="19688" spans="15:54" x14ac:dyDescent="0.4">
      <c r="O19688" s="4"/>
      <c r="P19688" s="4"/>
      <c r="V19688" s="4"/>
      <c r="W19688" s="4"/>
      <c r="AG19688" s="9"/>
      <c r="AT19688" s="4"/>
      <c r="AU19688" s="4"/>
      <c r="BA19688" s="4"/>
      <c r="BB19688" s="4"/>
    </row>
    <row r="19689" spans="15:54" x14ac:dyDescent="0.4">
      <c r="O19689" s="4"/>
      <c r="P19689" s="4"/>
      <c r="V19689" s="4"/>
      <c r="W19689" s="4"/>
      <c r="AG19689" s="9"/>
      <c r="AT19689" s="4"/>
      <c r="AU19689" s="4"/>
      <c r="BA19689" s="4"/>
      <c r="BB19689" s="4"/>
    </row>
    <row r="19690" spans="15:54" x14ac:dyDescent="0.4">
      <c r="O19690" s="4"/>
      <c r="P19690" s="4"/>
      <c r="V19690" s="4"/>
      <c r="W19690" s="4"/>
      <c r="AG19690" s="9"/>
      <c r="AT19690" s="4"/>
      <c r="AU19690" s="4"/>
      <c r="BA19690" s="4"/>
      <c r="BB19690" s="4"/>
    </row>
    <row r="19691" spans="15:54" x14ac:dyDescent="0.4">
      <c r="O19691" s="4"/>
      <c r="P19691" s="4"/>
      <c r="V19691" s="4"/>
      <c r="W19691" s="4"/>
      <c r="AG19691" s="9"/>
      <c r="AT19691" s="4"/>
      <c r="AU19691" s="4"/>
      <c r="BA19691" s="4"/>
      <c r="BB19691" s="4"/>
    </row>
    <row r="19692" spans="15:54" x14ac:dyDescent="0.4">
      <c r="O19692" s="4"/>
      <c r="P19692" s="4"/>
      <c r="V19692" s="4"/>
      <c r="W19692" s="4"/>
      <c r="AG19692" s="9"/>
      <c r="AT19692" s="4"/>
      <c r="AU19692" s="4"/>
      <c r="BA19692" s="4"/>
      <c r="BB19692" s="4"/>
    </row>
    <row r="19693" spans="15:54" x14ac:dyDescent="0.4">
      <c r="O19693" s="4"/>
      <c r="P19693" s="4"/>
      <c r="V19693" s="4"/>
      <c r="W19693" s="4"/>
      <c r="AG19693" s="9"/>
      <c r="AT19693" s="4"/>
      <c r="AU19693" s="4"/>
      <c r="BA19693" s="4"/>
      <c r="BB19693" s="4"/>
    </row>
    <row r="19694" spans="15:54" x14ac:dyDescent="0.4">
      <c r="O19694" s="4"/>
      <c r="P19694" s="4"/>
      <c r="V19694" s="4"/>
      <c r="W19694" s="4"/>
      <c r="AG19694" s="9"/>
      <c r="AT19694" s="4"/>
      <c r="AU19694" s="4"/>
      <c r="BA19694" s="4"/>
      <c r="BB19694" s="4"/>
    </row>
    <row r="19695" spans="15:54" x14ac:dyDescent="0.4">
      <c r="O19695" s="4"/>
      <c r="P19695" s="4"/>
      <c r="V19695" s="4"/>
      <c r="W19695" s="4"/>
      <c r="AG19695" s="9"/>
      <c r="AT19695" s="4"/>
      <c r="AU19695" s="4"/>
      <c r="BA19695" s="4"/>
      <c r="BB19695" s="4"/>
    </row>
    <row r="19696" spans="15:54" x14ac:dyDescent="0.4">
      <c r="O19696" s="4"/>
      <c r="P19696" s="4"/>
      <c r="V19696" s="4"/>
      <c r="W19696" s="4"/>
      <c r="AG19696" s="9"/>
      <c r="AT19696" s="4"/>
      <c r="AU19696" s="4"/>
      <c r="BA19696" s="4"/>
      <c r="BB19696" s="4"/>
    </row>
    <row r="19697" spans="15:54" x14ac:dyDescent="0.4">
      <c r="O19697" s="4"/>
      <c r="P19697" s="4"/>
      <c r="V19697" s="4"/>
      <c r="W19697" s="4"/>
      <c r="AG19697" s="9"/>
      <c r="AT19697" s="4"/>
      <c r="AU19697" s="4"/>
      <c r="BA19697" s="4"/>
      <c r="BB19697" s="4"/>
    </row>
    <row r="19698" spans="15:54" x14ac:dyDescent="0.4">
      <c r="O19698" s="4"/>
      <c r="P19698" s="4"/>
      <c r="V19698" s="4"/>
      <c r="W19698" s="4"/>
      <c r="AG19698" s="9"/>
      <c r="AT19698" s="4"/>
      <c r="AU19698" s="4"/>
      <c r="BA19698" s="4"/>
      <c r="BB19698" s="4"/>
    </row>
    <row r="19699" spans="15:54" x14ac:dyDescent="0.4">
      <c r="O19699" s="4"/>
      <c r="P19699" s="4"/>
      <c r="V19699" s="4"/>
      <c r="W19699" s="4"/>
      <c r="AG19699" s="9"/>
      <c r="AT19699" s="4"/>
      <c r="AU19699" s="4"/>
      <c r="BA19699" s="4"/>
      <c r="BB19699" s="4"/>
    </row>
    <row r="19700" spans="15:54" x14ac:dyDescent="0.4">
      <c r="O19700" s="4"/>
      <c r="P19700" s="4"/>
      <c r="V19700" s="4"/>
      <c r="W19700" s="4"/>
      <c r="AG19700" s="9"/>
      <c r="AT19700" s="4"/>
      <c r="AU19700" s="4"/>
      <c r="BA19700" s="4"/>
      <c r="BB19700" s="4"/>
    </row>
    <row r="19701" spans="15:54" x14ac:dyDescent="0.4">
      <c r="O19701" s="4"/>
      <c r="P19701" s="4"/>
      <c r="V19701" s="4"/>
      <c r="W19701" s="4"/>
      <c r="AG19701" s="9"/>
      <c r="AT19701" s="4"/>
      <c r="AU19701" s="4"/>
      <c r="BA19701" s="4"/>
      <c r="BB19701" s="4"/>
    </row>
    <row r="19702" spans="15:54" x14ac:dyDescent="0.4">
      <c r="O19702" s="4"/>
      <c r="P19702" s="4"/>
      <c r="V19702" s="4"/>
      <c r="W19702" s="4"/>
      <c r="AG19702" s="9"/>
      <c r="AT19702" s="4"/>
      <c r="AU19702" s="4"/>
      <c r="BA19702" s="4"/>
      <c r="BB19702" s="4"/>
    </row>
    <row r="19703" spans="15:54" x14ac:dyDescent="0.4">
      <c r="O19703" s="4"/>
      <c r="P19703" s="4"/>
      <c r="V19703" s="4"/>
      <c r="W19703" s="4"/>
      <c r="AG19703" s="9"/>
      <c r="AT19703" s="4"/>
      <c r="AU19703" s="4"/>
      <c r="BA19703" s="4"/>
      <c r="BB19703" s="4"/>
    </row>
    <row r="19704" spans="15:54" x14ac:dyDescent="0.4">
      <c r="O19704" s="4"/>
      <c r="P19704" s="4"/>
      <c r="V19704" s="4"/>
      <c r="W19704" s="4"/>
      <c r="AG19704" s="9"/>
      <c r="AT19704" s="4"/>
      <c r="AU19704" s="4"/>
      <c r="BA19704" s="4"/>
      <c r="BB19704" s="4"/>
    </row>
    <row r="19705" spans="15:54" x14ac:dyDescent="0.4">
      <c r="O19705" s="4"/>
      <c r="P19705" s="4"/>
      <c r="V19705" s="4"/>
      <c r="W19705" s="4"/>
      <c r="AG19705" s="9"/>
      <c r="AT19705" s="4"/>
      <c r="AU19705" s="4"/>
      <c r="BA19705" s="4"/>
      <c r="BB19705" s="4"/>
    </row>
    <row r="19706" spans="15:54" x14ac:dyDescent="0.4">
      <c r="O19706" s="4"/>
      <c r="P19706" s="4"/>
      <c r="V19706" s="4"/>
      <c r="W19706" s="4"/>
      <c r="AG19706" s="9"/>
      <c r="AT19706" s="4"/>
      <c r="AU19706" s="4"/>
      <c r="BA19706" s="4"/>
      <c r="BB19706" s="4"/>
    </row>
    <row r="19707" spans="15:54" x14ac:dyDescent="0.4">
      <c r="O19707" s="4"/>
      <c r="P19707" s="4"/>
      <c r="V19707" s="4"/>
      <c r="W19707" s="4"/>
      <c r="AG19707" s="9"/>
      <c r="AT19707" s="4"/>
      <c r="AU19707" s="4"/>
      <c r="BA19707" s="4"/>
      <c r="BB19707" s="4"/>
    </row>
    <row r="19708" spans="15:54" x14ac:dyDescent="0.4">
      <c r="O19708" s="4"/>
      <c r="P19708" s="4"/>
      <c r="V19708" s="4"/>
      <c r="W19708" s="4"/>
      <c r="AG19708" s="9"/>
      <c r="AT19708" s="4"/>
      <c r="AU19708" s="4"/>
      <c r="BA19708" s="4"/>
      <c r="BB19708" s="4"/>
    </row>
    <row r="19709" spans="15:54" x14ac:dyDescent="0.4">
      <c r="O19709" s="4"/>
      <c r="P19709" s="4"/>
      <c r="V19709" s="4"/>
      <c r="W19709" s="4"/>
      <c r="AT19709" s="4"/>
      <c r="AU19709" s="4"/>
      <c r="BA19709" s="4"/>
      <c r="BB19709" s="4"/>
    </row>
    <row r="19710" spans="15:54" x14ac:dyDescent="0.4">
      <c r="O19710" s="4"/>
      <c r="P19710" s="4"/>
      <c r="V19710" s="4"/>
      <c r="W19710" s="4"/>
      <c r="AG19710" s="9"/>
      <c r="AT19710" s="4"/>
      <c r="AU19710" s="4"/>
      <c r="BA19710" s="4"/>
      <c r="BB19710" s="4"/>
    </row>
    <row r="19711" spans="15:54" x14ac:dyDescent="0.4">
      <c r="O19711" s="4"/>
      <c r="P19711" s="4"/>
      <c r="V19711" s="4"/>
      <c r="W19711" s="4"/>
      <c r="AG19711" s="9"/>
      <c r="AT19711" s="4"/>
      <c r="AU19711" s="4"/>
      <c r="BA19711" s="4"/>
      <c r="BB19711" s="4"/>
    </row>
    <row r="19712" spans="15:54" x14ac:dyDescent="0.4">
      <c r="O19712" s="4"/>
      <c r="P19712" s="4"/>
      <c r="V19712" s="4"/>
      <c r="W19712" s="4"/>
      <c r="AG19712" s="9"/>
      <c r="AT19712" s="4"/>
      <c r="AU19712" s="4"/>
      <c r="BA19712" s="4"/>
      <c r="BB19712" s="4"/>
    </row>
    <row r="19713" spans="15:54" x14ac:dyDescent="0.4">
      <c r="O19713" s="4"/>
      <c r="P19713" s="4"/>
      <c r="V19713" s="4"/>
      <c r="W19713" s="4"/>
      <c r="AG19713" s="9"/>
      <c r="AT19713" s="4"/>
      <c r="AU19713" s="4"/>
      <c r="BA19713" s="4"/>
      <c r="BB19713" s="4"/>
    </row>
    <row r="19714" spans="15:54" x14ac:dyDescent="0.4">
      <c r="O19714" s="4"/>
      <c r="P19714" s="4"/>
      <c r="V19714" s="4"/>
      <c r="W19714" s="4"/>
      <c r="AG19714" s="9"/>
      <c r="AT19714" s="4"/>
      <c r="AU19714" s="4"/>
      <c r="BA19714" s="4"/>
      <c r="BB19714" s="4"/>
    </row>
    <row r="19715" spans="15:54" x14ac:dyDescent="0.4">
      <c r="O19715" s="4"/>
      <c r="P19715" s="4"/>
      <c r="V19715" s="4"/>
      <c r="W19715" s="4"/>
      <c r="AG19715" s="9"/>
      <c r="AT19715" s="4"/>
      <c r="AU19715" s="4"/>
      <c r="BA19715" s="4"/>
      <c r="BB19715" s="4"/>
    </row>
    <row r="19716" spans="15:54" x14ac:dyDescent="0.4">
      <c r="O19716" s="4"/>
      <c r="P19716" s="4"/>
      <c r="V19716" s="4"/>
      <c r="W19716" s="4"/>
      <c r="AG19716" s="9"/>
      <c r="AT19716" s="4"/>
      <c r="AU19716" s="4"/>
      <c r="BA19716" s="4"/>
      <c r="BB19716" s="4"/>
    </row>
    <row r="19717" spans="15:54" x14ac:dyDescent="0.4">
      <c r="O19717" s="4"/>
      <c r="P19717" s="4"/>
      <c r="V19717" s="4"/>
      <c r="W19717" s="4"/>
      <c r="AG19717" s="9"/>
      <c r="AT19717" s="4"/>
      <c r="AU19717" s="4"/>
      <c r="BA19717" s="4"/>
      <c r="BB19717" s="4"/>
    </row>
    <row r="19718" spans="15:54" x14ac:dyDescent="0.4">
      <c r="O19718" s="4"/>
      <c r="P19718" s="4"/>
      <c r="V19718" s="4"/>
      <c r="W19718" s="4"/>
      <c r="AG19718" s="9"/>
      <c r="AT19718" s="4"/>
      <c r="AU19718" s="4"/>
      <c r="BA19718" s="4"/>
      <c r="BB19718" s="4"/>
    </row>
    <row r="19719" spans="15:54" x14ac:dyDescent="0.4">
      <c r="O19719" s="4"/>
      <c r="P19719" s="4"/>
      <c r="V19719" s="4"/>
      <c r="W19719" s="4"/>
      <c r="AG19719" s="9"/>
      <c r="AT19719" s="4"/>
      <c r="AU19719" s="4"/>
      <c r="BA19719" s="4"/>
      <c r="BB19719" s="4"/>
    </row>
    <row r="19720" spans="15:54" x14ac:dyDescent="0.4">
      <c r="O19720" s="4"/>
      <c r="P19720" s="4"/>
      <c r="V19720" s="4"/>
      <c r="W19720" s="4"/>
      <c r="AG19720" s="9"/>
      <c r="AT19720" s="4"/>
      <c r="AU19720" s="4"/>
      <c r="BA19720" s="4"/>
      <c r="BB19720" s="4"/>
    </row>
    <row r="19721" spans="15:54" x14ac:dyDescent="0.4">
      <c r="O19721" s="4"/>
      <c r="P19721" s="4"/>
      <c r="V19721" s="4"/>
      <c r="W19721" s="4"/>
      <c r="AG19721" s="9"/>
      <c r="AT19721" s="4"/>
      <c r="AU19721" s="4"/>
      <c r="BA19721" s="4"/>
      <c r="BB19721" s="4"/>
    </row>
    <row r="19722" spans="15:54" x14ac:dyDescent="0.4">
      <c r="O19722" s="4"/>
      <c r="P19722" s="4"/>
      <c r="V19722" s="4"/>
      <c r="W19722" s="4"/>
      <c r="AG19722" s="9"/>
      <c r="AT19722" s="4"/>
      <c r="AU19722" s="4"/>
      <c r="BA19722" s="4"/>
      <c r="BB19722" s="4"/>
    </row>
    <row r="19723" spans="15:54" x14ac:dyDescent="0.4">
      <c r="O19723" s="4"/>
      <c r="P19723" s="4"/>
      <c r="V19723" s="4"/>
      <c r="W19723" s="4"/>
      <c r="AG19723" s="9"/>
      <c r="AT19723" s="4"/>
      <c r="AU19723" s="4"/>
      <c r="BA19723" s="4"/>
      <c r="BB19723" s="4"/>
    </row>
    <row r="19724" spans="15:54" x14ac:dyDescent="0.4">
      <c r="O19724" s="4"/>
      <c r="P19724" s="4"/>
      <c r="V19724" s="4"/>
      <c r="W19724" s="4"/>
      <c r="AG19724" s="9"/>
      <c r="AT19724" s="4"/>
      <c r="AU19724" s="4"/>
      <c r="BA19724" s="4"/>
      <c r="BB19724" s="4"/>
    </row>
    <row r="19725" spans="15:54" x14ac:dyDescent="0.4">
      <c r="O19725" s="4"/>
      <c r="P19725" s="4"/>
      <c r="V19725" s="4"/>
      <c r="W19725" s="4"/>
      <c r="AG19725" s="9"/>
      <c r="AT19725" s="4"/>
      <c r="AU19725" s="4"/>
      <c r="BA19725" s="4"/>
      <c r="BB19725" s="4"/>
    </row>
    <row r="19726" spans="15:54" x14ac:dyDescent="0.4">
      <c r="O19726" s="4"/>
      <c r="P19726" s="4"/>
      <c r="V19726" s="4"/>
      <c r="W19726" s="4"/>
      <c r="AG19726" s="9"/>
      <c r="AT19726" s="4"/>
      <c r="AU19726" s="4"/>
      <c r="BA19726" s="4"/>
      <c r="BB19726" s="4"/>
    </row>
    <row r="19727" spans="15:54" x14ac:dyDescent="0.4">
      <c r="O19727" s="4"/>
      <c r="P19727" s="4"/>
      <c r="V19727" s="4"/>
      <c r="W19727" s="4"/>
      <c r="AG19727" s="9"/>
      <c r="AT19727" s="4"/>
      <c r="AU19727" s="4"/>
      <c r="BA19727" s="4"/>
      <c r="BB19727" s="4"/>
    </row>
    <row r="19728" spans="15:54" x14ac:dyDescent="0.4">
      <c r="O19728" s="4"/>
      <c r="P19728" s="4"/>
      <c r="V19728" s="4"/>
      <c r="W19728" s="4"/>
      <c r="AG19728" s="9"/>
      <c r="AT19728" s="4"/>
      <c r="AU19728" s="4"/>
      <c r="BA19728" s="4"/>
      <c r="BB19728" s="4"/>
    </row>
    <row r="19729" spans="15:54" x14ac:dyDescent="0.4">
      <c r="O19729" s="4"/>
      <c r="P19729" s="4"/>
      <c r="V19729" s="4"/>
      <c r="W19729" s="4"/>
      <c r="AT19729" s="4"/>
      <c r="AU19729" s="4"/>
      <c r="BA19729" s="4"/>
      <c r="BB19729" s="4"/>
    </row>
    <row r="19730" spans="15:54" x14ac:dyDescent="0.4">
      <c r="O19730" s="4"/>
      <c r="P19730" s="4"/>
      <c r="V19730" s="4"/>
      <c r="W19730" s="4"/>
      <c r="AG19730" s="9"/>
      <c r="AT19730" s="4"/>
      <c r="AU19730" s="4"/>
      <c r="BA19730" s="4"/>
      <c r="BB19730" s="4"/>
    </row>
    <row r="19731" spans="15:54" x14ac:dyDescent="0.4">
      <c r="O19731" s="4"/>
      <c r="P19731" s="4"/>
      <c r="V19731" s="4"/>
      <c r="W19731" s="4"/>
      <c r="AG19731" s="9"/>
      <c r="AT19731" s="4"/>
      <c r="AU19731" s="4"/>
      <c r="BA19731" s="4"/>
      <c r="BB19731" s="4"/>
    </row>
    <row r="19732" spans="15:54" x14ac:dyDescent="0.4">
      <c r="O19732" s="4"/>
      <c r="P19732" s="4"/>
      <c r="V19732" s="4"/>
      <c r="W19732" s="4"/>
      <c r="AG19732" s="9"/>
      <c r="AT19732" s="4"/>
      <c r="AU19732" s="4"/>
      <c r="BA19732" s="4"/>
      <c r="BB19732" s="4"/>
    </row>
    <row r="19733" spans="15:54" x14ac:dyDescent="0.4">
      <c r="O19733" s="4"/>
      <c r="P19733" s="4"/>
      <c r="V19733" s="4"/>
      <c r="W19733" s="4"/>
      <c r="AG19733" s="9"/>
      <c r="AT19733" s="4"/>
      <c r="AU19733" s="4"/>
      <c r="BA19733" s="4"/>
      <c r="BB19733" s="4"/>
    </row>
    <row r="19734" spans="15:54" x14ac:dyDescent="0.4">
      <c r="O19734" s="4"/>
      <c r="P19734" s="4"/>
      <c r="V19734" s="4"/>
      <c r="W19734" s="4"/>
      <c r="AG19734" s="9"/>
      <c r="AT19734" s="4"/>
      <c r="AU19734" s="4"/>
      <c r="BA19734" s="4"/>
      <c r="BB19734" s="4"/>
    </row>
    <row r="19735" spans="15:54" x14ac:dyDescent="0.4">
      <c r="O19735" s="4"/>
      <c r="P19735" s="4"/>
      <c r="V19735" s="4"/>
      <c r="W19735" s="4"/>
      <c r="AG19735" s="9"/>
      <c r="AT19735" s="4"/>
      <c r="AU19735" s="4"/>
      <c r="BA19735" s="4"/>
      <c r="BB19735" s="4"/>
    </row>
    <row r="19736" spans="15:54" x14ac:dyDescent="0.4">
      <c r="O19736" s="4"/>
      <c r="P19736" s="4"/>
      <c r="V19736" s="4"/>
      <c r="W19736" s="4"/>
      <c r="AG19736" s="9"/>
      <c r="AT19736" s="4"/>
      <c r="AU19736" s="4"/>
      <c r="BA19736" s="4"/>
      <c r="BB19736" s="4"/>
    </row>
    <row r="19737" spans="15:54" x14ac:dyDescent="0.4">
      <c r="O19737" s="4"/>
      <c r="P19737" s="4"/>
      <c r="V19737" s="4"/>
      <c r="W19737" s="4"/>
      <c r="AG19737" s="9"/>
      <c r="AT19737" s="4"/>
      <c r="AU19737" s="4"/>
      <c r="BA19737" s="4"/>
      <c r="BB19737" s="4"/>
    </row>
    <row r="19738" spans="15:54" x14ac:dyDescent="0.4">
      <c r="O19738" s="4"/>
      <c r="P19738" s="4"/>
      <c r="V19738" s="4"/>
      <c r="W19738" s="4"/>
      <c r="AG19738" s="9"/>
      <c r="AT19738" s="4"/>
      <c r="AU19738" s="4"/>
      <c r="BA19738" s="4"/>
      <c r="BB19738" s="4"/>
    </row>
    <row r="19739" spans="15:54" x14ac:dyDescent="0.4">
      <c r="O19739" s="4"/>
      <c r="P19739" s="4"/>
      <c r="V19739" s="4"/>
      <c r="W19739" s="4"/>
      <c r="AG19739" s="9"/>
      <c r="AT19739" s="4"/>
      <c r="AU19739" s="4"/>
      <c r="BA19739" s="4"/>
      <c r="BB19739" s="4"/>
    </row>
    <row r="19740" spans="15:54" x14ac:dyDescent="0.4">
      <c r="O19740" s="4"/>
      <c r="P19740" s="4"/>
      <c r="V19740" s="4"/>
      <c r="W19740" s="4"/>
      <c r="AG19740" s="9"/>
      <c r="AT19740" s="4"/>
      <c r="AU19740" s="4"/>
      <c r="BA19740" s="4"/>
      <c r="BB19740" s="4"/>
    </row>
    <row r="19741" spans="15:54" x14ac:dyDescent="0.4">
      <c r="O19741" s="4"/>
      <c r="P19741" s="4"/>
      <c r="V19741" s="4"/>
      <c r="W19741" s="4"/>
      <c r="AG19741" s="9"/>
      <c r="AT19741" s="4"/>
      <c r="AU19741" s="4"/>
      <c r="BA19741" s="4"/>
      <c r="BB19741" s="4"/>
    </row>
    <row r="19742" spans="15:54" x14ac:dyDescent="0.4">
      <c r="O19742" s="4"/>
      <c r="P19742" s="4"/>
      <c r="V19742" s="4"/>
      <c r="W19742" s="4"/>
      <c r="AG19742" s="9"/>
      <c r="AT19742" s="4"/>
      <c r="AU19742" s="4"/>
      <c r="BA19742" s="4"/>
      <c r="BB19742" s="4"/>
    </row>
    <row r="19743" spans="15:54" x14ac:dyDescent="0.4">
      <c r="O19743" s="4"/>
      <c r="P19743" s="4"/>
      <c r="V19743" s="4"/>
      <c r="W19743" s="4"/>
      <c r="AG19743" s="9"/>
      <c r="AT19743" s="4"/>
      <c r="AU19743" s="4"/>
      <c r="BA19743" s="4"/>
      <c r="BB19743" s="4"/>
    </row>
    <row r="19744" spans="15:54" x14ac:dyDescent="0.4">
      <c r="O19744" s="4"/>
      <c r="P19744" s="4"/>
      <c r="V19744" s="4"/>
      <c r="W19744" s="4"/>
      <c r="AG19744" s="9"/>
      <c r="AT19744" s="4"/>
      <c r="AU19744" s="4"/>
      <c r="BA19744" s="4"/>
      <c r="BB19744" s="4"/>
    </row>
    <row r="19745" spans="15:54" x14ac:dyDescent="0.4">
      <c r="O19745" s="4"/>
      <c r="P19745" s="4"/>
      <c r="V19745" s="4"/>
      <c r="W19745" s="4"/>
      <c r="AG19745" s="9"/>
      <c r="AT19745" s="4"/>
      <c r="AU19745" s="4"/>
      <c r="BA19745" s="4"/>
      <c r="BB19745" s="4"/>
    </row>
    <row r="19746" spans="15:54" x14ac:dyDescent="0.4">
      <c r="O19746" s="4"/>
      <c r="P19746" s="4"/>
      <c r="V19746" s="4"/>
      <c r="W19746" s="4"/>
      <c r="AG19746" s="9"/>
      <c r="AT19746" s="4"/>
      <c r="AU19746" s="4"/>
      <c r="BA19746" s="4"/>
      <c r="BB19746" s="4"/>
    </row>
    <row r="19747" spans="15:54" x14ac:dyDescent="0.4">
      <c r="O19747" s="4"/>
      <c r="P19747" s="4"/>
      <c r="V19747" s="4"/>
      <c r="W19747" s="4"/>
      <c r="AG19747" s="9"/>
      <c r="AT19747" s="4"/>
      <c r="AU19747" s="4"/>
      <c r="BA19747" s="4"/>
      <c r="BB19747" s="4"/>
    </row>
    <row r="19748" spans="15:54" x14ac:dyDescent="0.4">
      <c r="O19748" s="4"/>
      <c r="P19748" s="4"/>
      <c r="V19748" s="4"/>
      <c r="W19748" s="4"/>
      <c r="AG19748" s="9"/>
      <c r="AT19748" s="4"/>
      <c r="AU19748" s="4"/>
      <c r="BA19748" s="4"/>
      <c r="BB19748" s="4"/>
    </row>
    <row r="19749" spans="15:54" x14ac:dyDescent="0.4">
      <c r="O19749" s="4"/>
      <c r="P19749" s="4"/>
      <c r="V19749" s="4"/>
      <c r="W19749" s="4"/>
      <c r="AG19749" s="9"/>
      <c r="AT19749" s="4"/>
      <c r="AU19749" s="4"/>
      <c r="BA19749" s="4"/>
      <c r="BB19749" s="4"/>
    </row>
    <row r="19750" spans="15:54" x14ac:dyDescent="0.4">
      <c r="O19750" s="4"/>
      <c r="P19750" s="4"/>
      <c r="V19750" s="4"/>
      <c r="W19750" s="4"/>
      <c r="AG19750" s="9"/>
      <c r="AT19750" s="4"/>
      <c r="AU19750" s="4"/>
      <c r="BA19750" s="4"/>
      <c r="BB19750" s="4"/>
    </row>
    <row r="19751" spans="15:54" x14ac:dyDescent="0.4">
      <c r="O19751" s="4"/>
      <c r="P19751" s="4"/>
      <c r="V19751" s="4"/>
      <c r="W19751" s="4"/>
      <c r="AG19751" s="9"/>
      <c r="AT19751" s="4"/>
      <c r="AU19751" s="4"/>
      <c r="BA19751" s="4"/>
      <c r="BB19751" s="4"/>
    </row>
    <row r="19752" spans="15:54" x14ac:dyDescent="0.4">
      <c r="O19752" s="4"/>
      <c r="P19752" s="4"/>
      <c r="V19752" s="4"/>
      <c r="W19752" s="4"/>
      <c r="AG19752" s="9"/>
      <c r="AT19752" s="4"/>
      <c r="AU19752" s="4"/>
      <c r="BA19752" s="4"/>
      <c r="BB19752" s="4"/>
    </row>
    <row r="19753" spans="15:54" x14ac:dyDescent="0.4">
      <c r="O19753" s="4"/>
      <c r="P19753" s="4"/>
      <c r="V19753" s="4"/>
      <c r="W19753" s="4"/>
      <c r="AG19753" s="9"/>
      <c r="AT19753" s="4"/>
      <c r="AU19753" s="4"/>
      <c r="BA19753" s="4"/>
      <c r="BB19753" s="4"/>
    </row>
    <row r="19754" spans="15:54" x14ac:dyDescent="0.4">
      <c r="O19754" s="4"/>
      <c r="P19754" s="4"/>
      <c r="V19754" s="4"/>
      <c r="W19754" s="4"/>
      <c r="AG19754" s="9"/>
      <c r="AT19754" s="4"/>
      <c r="AU19754" s="4"/>
      <c r="BA19754" s="4"/>
      <c r="BB19754" s="4"/>
    </row>
    <row r="19755" spans="15:54" x14ac:dyDescent="0.4">
      <c r="O19755" s="4"/>
      <c r="P19755" s="4"/>
      <c r="V19755" s="4"/>
      <c r="W19755" s="4"/>
      <c r="AG19755" s="9"/>
      <c r="AT19755" s="4"/>
      <c r="AU19755" s="4"/>
      <c r="BA19755" s="4"/>
      <c r="BB19755" s="4"/>
    </row>
    <row r="19756" spans="15:54" x14ac:dyDescent="0.4">
      <c r="O19756" s="4"/>
      <c r="P19756" s="4"/>
      <c r="V19756" s="4"/>
      <c r="W19756" s="4"/>
      <c r="AG19756" s="9"/>
      <c r="AT19756" s="4"/>
      <c r="AU19756" s="4"/>
      <c r="BA19756" s="4"/>
      <c r="BB19756" s="4"/>
    </row>
    <row r="19757" spans="15:54" x14ac:dyDescent="0.4">
      <c r="O19757" s="4"/>
      <c r="P19757" s="4"/>
      <c r="V19757" s="4"/>
      <c r="W19757" s="4"/>
      <c r="AG19757" s="9"/>
      <c r="AT19757" s="4"/>
      <c r="AU19757" s="4"/>
      <c r="BA19757" s="4"/>
      <c r="BB19757" s="4"/>
    </row>
    <row r="19758" spans="15:54" x14ac:dyDescent="0.4">
      <c r="O19758" s="4"/>
      <c r="P19758" s="4"/>
      <c r="V19758" s="4"/>
      <c r="W19758" s="4"/>
      <c r="AG19758" s="9"/>
      <c r="AT19758" s="4"/>
      <c r="AU19758" s="4"/>
      <c r="BA19758" s="4"/>
      <c r="BB19758" s="4"/>
    </row>
    <row r="19759" spans="15:54" x14ac:dyDescent="0.4">
      <c r="O19759" s="4"/>
      <c r="P19759" s="4"/>
      <c r="V19759" s="4"/>
      <c r="W19759" s="4"/>
      <c r="AG19759" s="9"/>
      <c r="AT19759" s="4"/>
      <c r="AU19759" s="4"/>
      <c r="BA19759" s="4"/>
      <c r="BB19759" s="4"/>
    </row>
    <row r="19760" spans="15:54" x14ac:dyDescent="0.4">
      <c r="O19760" s="4"/>
      <c r="P19760" s="4"/>
      <c r="V19760" s="4"/>
      <c r="W19760" s="4"/>
      <c r="AG19760" s="9"/>
      <c r="AT19760" s="4"/>
      <c r="AU19760" s="4"/>
      <c r="BA19760" s="4"/>
      <c r="BB19760" s="4"/>
    </row>
    <row r="19761" spans="15:54" x14ac:dyDescent="0.4">
      <c r="O19761" s="4"/>
      <c r="P19761" s="4"/>
      <c r="V19761" s="4"/>
      <c r="W19761" s="4"/>
      <c r="AG19761" s="9"/>
      <c r="AT19761" s="4"/>
      <c r="AU19761" s="4"/>
      <c r="BA19761" s="4"/>
      <c r="BB19761" s="4"/>
    </row>
    <row r="19762" spans="15:54" x14ac:dyDescent="0.4">
      <c r="O19762" s="4"/>
      <c r="P19762" s="4"/>
      <c r="V19762" s="4"/>
      <c r="W19762" s="4"/>
      <c r="AG19762" s="9"/>
      <c r="AT19762" s="4"/>
      <c r="AU19762" s="4"/>
      <c r="BA19762" s="4"/>
      <c r="BB19762" s="4"/>
    </row>
    <row r="19763" spans="15:54" x14ac:dyDescent="0.4">
      <c r="O19763" s="4"/>
      <c r="P19763" s="4"/>
      <c r="V19763" s="4"/>
      <c r="W19763" s="4"/>
      <c r="AG19763" s="9"/>
      <c r="AT19763" s="4"/>
      <c r="AU19763" s="4"/>
      <c r="BA19763" s="4"/>
      <c r="BB19763" s="4"/>
    </row>
    <row r="19764" spans="15:54" x14ac:dyDescent="0.4">
      <c r="O19764" s="4"/>
      <c r="P19764" s="4"/>
      <c r="V19764" s="4"/>
      <c r="W19764" s="4"/>
      <c r="AG19764" s="9"/>
      <c r="AT19764" s="4"/>
      <c r="AU19764" s="4"/>
      <c r="BA19764" s="4"/>
      <c r="BB19764" s="4"/>
    </row>
    <row r="19765" spans="15:54" x14ac:dyDescent="0.4">
      <c r="O19765" s="4"/>
      <c r="P19765" s="4"/>
      <c r="V19765" s="4"/>
      <c r="W19765" s="4"/>
      <c r="AG19765" s="9"/>
      <c r="AT19765" s="4"/>
      <c r="AU19765" s="4"/>
      <c r="BA19765" s="4"/>
      <c r="BB19765" s="4"/>
    </row>
    <row r="19766" spans="15:54" x14ac:dyDescent="0.4">
      <c r="O19766" s="4"/>
      <c r="P19766" s="4"/>
      <c r="V19766" s="4"/>
      <c r="W19766" s="4"/>
      <c r="AG19766" s="9"/>
      <c r="AT19766" s="4"/>
      <c r="AU19766" s="4"/>
      <c r="BA19766" s="4"/>
      <c r="BB19766" s="4"/>
    </row>
    <row r="19767" spans="15:54" x14ac:dyDescent="0.4">
      <c r="O19767" s="4"/>
      <c r="P19767" s="4"/>
      <c r="V19767" s="4"/>
      <c r="W19767" s="4"/>
      <c r="AG19767" s="9"/>
      <c r="AT19767" s="4"/>
      <c r="AU19767" s="4"/>
      <c r="BA19767" s="4"/>
      <c r="BB19767" s="4"/>
    </row>
    <row r="19768" spans="15:54" x14ac:dyDescent="0.4">
      <c r="O19768" s="4"/>
      <c r="P19768" s="4"/>
      <c r="V19768" s="4"/>
      <c r="W19768" s="4"/>
      <c r="AG19768" s="9"/>
      <c r="AT19768" s="4"/>
      <c r="AU19768" s="4"/>
      <c r="BA19768" s="4"/>
      <c r="BB19768" s="4"/>
    </row>
    <row r="19769" spans="15:54" x14ac:dyDescent="0.4">
      <c r="O19769" s="4"/>
      <c r="P19769" s="4"/>
      <c r="V19769" s="4"/>
      <c r="W19769" s="4"/>
      <c r="AG19769" s="9"/>
      <c r="AT19769" s="4"/>
      <c r="AU19769" s="4"/>
      <c r="BA19769" s="4"/>
      <c r="BB19769" s="4"/>
    </row>
    <row r="19770" spans="15:54" x14ac:dyDescent="0.4">
      <c r="O19770" s="4"/>
      <c r="P19770" s="4"/>
      <c r="V19770" s="4"/>
      <c r="W19770" s="4"/>
      <c r="AG19770" s="9"/>
      <c r="AT19770" s="4"/>
      <c r="AU19770" s="4"/>
      <c r="BA19770" s="4"/>
      <c r="BB19770" s="4"/>
    </row>
    <row r="19771" spans="15:54" x14ac:dyDescent="0.4">
      <c r="O19771" s="4"/>
      <c r="P19771" s="4"/>
      <c r="V19771" s="4"/>
      <c r="W19771" s="4"/>
      <c r="AG19771" s="9"/>
      <c r="AT19771" s="4"/>
      <c r="AU19771" s="4"/>
      <c r="BA19771" s="4"/>
      <c r="BB19771" s="4"/>
    </row>
    <row r="19772" spans="15:54" x14ac:dyDescent="0.4">
      <c r="O19772" s="4"/>
      <c r="P19772" s="4"/>
      <c r="V19772" s="4"/>
      <c r="W19772" s="4"/>
      <c r="AG19772" s="9"/>
      <c r="AT19772" s="4"/>
      <c r="AU19772" s="4"/>
      <c r="BA19772" s="4"/>
      <c r="BB19772" s="4"/>
    </row>
    <row r="19773" spans="15:54" x14ac:dyDescent="0.4">
      <c r="O19773" s="4"/>
      <c r="P19773" s="4"/>
      <c r="V19773" s="4"/>
      <c r="W19773" s="4"/>
      <c r="AG19773" s="9"/>
      <c r="AT19773" s="4"/>
      <c r="AU19773" s="4"/>
      <c r="BA19773" s="4"/>
      <c r="BB19773" s="4"/>
    </row>
    <row r="19774" spans="15:54" x14ac:dyDescent="0.4">
      <c r="O19774" s="4"/>
      <c r="P19774" s="4"/>
      <c r="V19774" s="4"/>
      <c r="W19774" s="4"/>
      <c r="AG19774" s="9"/>
      <c r="AT19774" s="4"/>
      <c r="AU19774" s="4"/>
      <c r="BA19774" s="4"/>
      <c r="BB19774" s="4"/>
    </row>
    <row r="19775" spans="15:54" x14ac:dyDescent="0.4">
      <c r="O19775" s="4"/>
      <c r="P19775" s="4"/>
      <c r="V19775" s="4"/>
      <c r="W19775" s="4"/>
      <c r="AG19775" s="9"/>
      <c r="AT19775" s="4"/>
      <c r="AU19775" s="4"/>
      <c r="BA19775" s="4"/>
      <c r="BB19775" s="4"/>
    </row>
    <row r="19776" spans="15:54" x14ac:dyDescent="0.4">
      <c r="O19776" s="4"/>
      <c r="P19776" s="4"/>
      <c r="V19776" s="4"/>
      <c r="W19776" s="4"/>
      <c r="AG19776" s="9"/>
      <c r="AT19776" s="4"/>
      <c r="AU19776" s="4"/>
      <c r="BA19776" s="4"/>
      <c r="BB19776" s="4"/>
    </row>
    <row r="19777" spans="15:54" x14ac:dyDescent="0.4">
      <c r="O19777" s="4"/>
      <c r="P19777" s="4"/>
      <c r="V19777" s="4"/>
      <c r="W19777" s="4"/>
      <c r="AG19777" s="9"/>
      <c r="AT19777" s="4"/>
      <c r="AU19777" s="4"/>
      <c r="BA19777" s="4"/>
      <c r="BB19777" s="4"/>
    </row>
    <row r="19778" spans="15:54" x14ac:dyDescent="0.4">
      <c r="O19778" s="4"/>
      <c r="P19778" s="4"/>
      <c r="V19778" s="4"/>
      <c r="W19778" s="4"/>
      <c r="AG19778" s="9"/>
      <c r="AT19778" s="4"/>
      <c r="AU19778" s="4"/>
      <c r="BA19778" s="4"/>
      <c r="BB19778" s="4"/>
    </row>
    <row r="19779" spans="15:54" x14ac:dyDescent="0.4">
      <c r="O19779" s="4"/>
      <c r="P19779" s="4"/>
      <c r="V19779" s="4"/>
      <c r="W19779" s="4"/>
      <c r="AG19779" s="9"/>
      <c r="AT19779" s="4"/>
      <c r="AU19779" s="4"/>
      <c r="BA19779" s="4"/>
      <c r="BB19779" s="4"/>
    </row>
    <row r="19780" spans="15:54" x14ac:dyDescent="0.4">
      <c r="O19780" s="4"/>
      <c r="P19780" s="4"/>
      <c r="V19780" s="4"/>
      <c r="W19780" s="4"/>
      <c r="AG19780" s="9"/>
      <c r="AT19780" s="4"/>
      <c r="AU19780" s="4"/>
      <c r="BA19780" s="4"/>
      <c r="BB19780" s="4"/>
    </row>
    <row r="19781" spans="15:54" x14ac:dyDescent="0.4">
      <c r="O19781" s="4"/>
      <c r="P19781" s="4"/>
      <c r="V19781" s="4"/>
      <c r="W19781" s="4"/>
      <c r="AG19781" s="9"/>
      <c r="AT19781" s="4"/>
      <c r="AU19781" s="4"/>
      <c r="BA19781" s="4"/>
      <c r="BB19781" s="4"/>
    </row>
    <row r="19782" spans="15:54" x14ac:dyDescent="0.4">
      <c r="O19782" s="4"/>
      <c r="P19782" s="4"/>
      <c r="V19782" s="4"/>
      <c r="W19782" s="4"/>
      <c r="AG19782" s="9"/>
      <c r="AT19782" s="4"/>
      <c r="AU19782" s="4"/>
      <c r="BA19782" s="4"/>
      <c r="BB19782" s="4"/>
    </row>
    <row r="19783" spans="15:54" x14ac:dyDescent="0.4">
      <c r="O19783" s="4"/>
      <c r="P19783" s="4"/>
      <c r="V19783" s="4"/>
      <c r="W19783" s="4"/>
      <c r="AG19783" s="9"/>
      <c r="AT19783" s="4"/>
      <c r="AU19783" s="4"/>
      <c r="BA19783" s="4"/>
      <c r="BB19783" s="4"/>
    </row>
    <row r="19784" spans="15:54" x14ac:dyDescent="0.4">
      <c r="O19784" s="4"/>
      <c r="P19784" s="4"/>
      <c r="V19784" s="4"/>
      <c r="W19784" s="4"/>
      <c r="AG19784" s="9"/>
      <c r="AT19784" s="4"/>
      <c r="AU19784" s="4"/>
      <c r="BA19784" s="4"/>
      <c r="BB19784" s="4"/>
    </row>
    <row r="19785" spans="15:54" x14ac:dyDescent="0.4">
      <c r="O19785" s="4"/>
      <c r="P19785" s="4"/>
      <c r="V19785" s="4"/>
      <c r="W19785" s="4"/>
      <c r="AG19785" s="9"/>
      <c r="AT19785" s="4"/>
      <c r="AU19785" s="4"/>
      <c r="BA19785" s="4"/>
      <c r="BB19785" s="4"/>
    </row>
    <row r="19786" spans="15:54" x14ac:dyDescent="0.4">
      <c r="O19786" s="4"/>
      <c r="P19786" s="4"/>
      <c r="V19786" s="4"/>
      <c r="W19786" s="4"/>
      <c r="AG19786" s="9"/>
      <c r="AT19786" s="4"/>
      <c r="AU19786" s="4"/>
      <c r="BA19786" s="4"/>
      <c r="BB19786" s="4"/>
    </row>
    <row r="19787" spans="15:54" x14ac:dyDescent="0.4">
      <c r="O19787" s="4"/>
      <c r="P19787" s="4"/>
      <c r="V19787" s="4"/>
      <c r="W19787" s="4"/>
      <c r="AG19787" s="9"/>
      <c r="AT19787" s="4"/>
      <c r="AU19787" s="4"/>
      <c r="BA19787" s="4"/>
      <c r="BB19787" s="4"/>
    </row>
    <row r="19788" spans="15:54" x14ac:dyDescent="0.4">
      <c r="O19788" s="4"/>
      <c r="P19788" s="4"/>
      <c r="V19788" s="4"/>
      <c r="W19788" s="4"/>
      <c r="AG19788" s="9"/>
      <c r="AT19788" s="4"/>
      <c r="AU19788" s="4"/>
      <c r="BA19788" s="4"/>
      <c r="BB19788" s="4"/>
    </row>
    <row r="19789" spans="15:54" x14ac:dyDescent="0.4">
      <c r="O19789" s="4"/>
      <c r="P19789" s="4"/>
      <c r="V19789" s="4"/>
      <c r="W19789" s="4"/>
      <c r="AG19789" s="9"/>
      <c r="AT19789" s="4"/>
      <c r="AU19789" s="4"/>
      <c r="BA19789" s="4"/>
      <c r="BB19789" s="4"/>
    </row>
    <row r="19790" spans="15:54" x14ac:dyDescent="0.4">
      <c r="O19790" s="4"/>
      <c r="P19790" s="4"/>
      <c r="V19790" s="4"/>
      <c r="W19790" s="4"/>
      <c r="AT19790" s="4"/>
      <c r="AU19790" s="4"/>
      <c r="BA19790" s="4"/>
      <c r="BB19790" s="4"/>
    </row>
    <row r="19791" spans="15:54" x14ac:dyDescent="0.4">
      <c r="O19791" s="4"/>
      <c r="P19791" s="4"/>
      <c r="V19791" s="4"/>
      <c r="W19791" s="4"/>
      <c r="AG19791" s="9"/>
      <c r="AT19791" s="4"/>
      <c r="AU19791" s="4"/>
      <c r="BA19791" s="4"/>
      <c r="BB19791" s="4"/>
    </row>
    <row r="19792" spans="15:54" x14ac:dyDescent="0.4">
      <c r="O19792" s="4"/>
      <c r="P19792" s="4"/>
      <c r="V19792" s="4"/>
      <c r="W19792" s="4"/>
      <c r="AG19792" s="9"/>
      <c r="AT19792" s="4"/>
      <c r="AU19792" s="4"/>
      <c r="BA19792" s="4"/>
      <c r="BB19792" s="4"/>
    </row>
    <row r="19793" spans="15:54" x14ac:dyDescent="0.4">
      <c r="O19793" s="4"/>
      <c r="P19793" s="4"/>
      <c r="V19793" s="4"/>
      <c r="W19793" s="4"/>
      <c r="AG19793" s="9"/>
      <c r="AT19793" s="4"/>
      <c r="AU19793" s="4"/>
      <c r="BA19793" s="4"/>
      <c r="BB19793" s="4"/>
    </row>
    <row r="19794" spans="15:54" x14ac:dyDescent="0.4">
      <c r="O19794" s="4"/>
      <c r="P19794" s="4"/>
      <c r="V19794" s="4"/>
      <c r="W19794" s="4"/>
      <c r="AG19794" s="9"/>
      <c r="AT19794" s="4"/>
      <c r="AU19794" s="4"/>
      <c r="BA19794" s="4"/>
      <c r="BB19794" s="4"/>
    </row>
    <row r="19795" spans="15:54" x14ac:dyDescent="0.4">
      <c r="O19795" s="4"/>
      <c r="P19795" s="4"/>
      <c r="V19795" s="4"/>
      <c r="W19795" s="4"/>
      <c r="AG19795" s="9"/>
      <c r="AT19795" s="4"/>
      <c r="AU19795" s="4"/>
      <c r="BA19795" s="4"/>
      <c r="BB19795" s="4"/>
    </row>
    <row r="19796" spans="15:54" x14ac:dyDescent="0.4">
      <c r="O19796" s="4"/>
      <c r="P19796" s="4"/>
      <c r="V19796" s="4"/>
      <c r="W19796" s="4"/>
      <c r="AG19796" s="9"/>
      <c r="AT19796" s="4"/>
      <c r="AU19796" s="4"/>
      <c r="BA19796" s="4"/>
      <c r="BB19796" s="4"/>
    </row>
    <row r="19797" spans="15:54" x14ac:dyDescent="0.4">
      <c r="O19797" s="4"/>
      <c r="P19797" s="4"/>
      <c r="V19797" s="4"/>
      <c r="W19797" s="4"/>
      <c r="AG19797" s="9"/>
      <c r="AT19797" s="4"/>
      <c r="AU19797" s="4"/>
      <c r="BA19797" s="4"/>
      <c r="BB19797" s="4"/>
    </row>
    <row r="19798" spans="15:54" x14ac:dyDescent="0.4">
      <c r="O19798" s="4"/>
      <c r="P19798" s="4"/>
      <c r="V19798" s="4"/>
      <c r="W19798" s="4"/>
      <c r="AG19798" s="9"/>
      <c r="AT19798" s="4"/>
      <c r="AU19798" s="4"/>
      <c r="BA19798" s="4"/>
      <c r="BB19798" s="4"/>
    </row>
    <row r="19799" spans="15:54" x14ac:dyDescent="0.4">
      <c r="O19799" s="4"/>
      <c r="P19799" s="4"/>
      <c r="V19799" s="4"/>
      <c r="W19799" s="4"/>
      <c r="AG19799" s="9"/>
      <c r="AT19799" s="4"/>
      <c r="AU19799" s="4"/>
      <c r="BA19799" s="4"/>
      <c r="BB19799" s="4"/>
    </row>
    <row r="19800" spans="15:54" x14ac:dyDescent="0.4">
      <c r="O19800" s="4"/>
      <c r="P19800" s="4"/>
      <c r="V19800" s="4"/>
      <c r="W19800" s="4"/>
      <c r="AG19800" s="9"/>
      <c r="AT19800" s="4"/>
      <c r="AU19800" s="4"/>
      <c r="BA19800" s="4"/>
      <c r="BB19800" s="4"/>
    </row>
    <row r="19801" spans="15:54" x14ac:dyDescent="0.4">
      <c r="O19801" s="4"/>
      <c r="P19801" s="4"/>
      <c r="V19801" s="4"/>
      <c r="W19801" s="4"/>
      <c r="AG19801" s="9"/>
      <c r="AT19801" s="4"/>
      <c r="AU19801" s="4"/>
      <c r="BA19801" s="4"/>
      <c r="BB19801" s="4"/>
    </row>
    <row r="19802" spans="15:54" x14ac:dyDescent="0.4">
      <c r="O19802" s="4"/>
      <c r="P19802" s="4"/>
      <c r="V19802" s="4"/>
      <c r="W19802" s="4"/>
      <c r="AG19802" s="9"/>
      <c r="AT19802" s="4"/>
      <c r="AU19802" s="4"/>
      <c r="BA19802" s="4"/>
      <c r="BB19802" s="4"/>
    </row>
    <row r="19803" spans="15:54" x14ac:dyDescent="0.4">
      <c r="O19803" s="4"/>
      <c r="P19803" s="4"/>
      <c r="V19803" s="4"/>
      <c r="W19803" s="4"/>
      <c r="AG19803" s="9"/>
      <c r="AT19803" s="4"/>
      <c r="AU19803" s="4"/>
      <c r="BA19803" s="4"/>
      <c r="BB19803" s="4"/>
    </row>
    <row r="19804" spans="15:54" x14ac:dyDescent="0.4">
      <c r="O19804" s="4"/>
      <c r="P19804" s="4"/>
      <c r="V19804" s="4"/>
      <c r="W19804" s="4"/>
      <c r="AG19804" s="9"/>
      <c r="AT19804" s="4"/>
      <c r="AU19804" s="4"/>
      <c r="BA19804" s="4"/>
      <c r="BB19804" s="4"/>
    </row>
    <row r="19805" spans="15:54" x14ac:dyDescent="0.4">
      <c r="O19805" s="4"/>
      <c r="P19805" s="4"/>
      <c r="V19805" s="4"/>
      <c r="W19805" s="4"/>
      <c r="AG19805" s="9"/>
      <c r="AT19805" s="4"/>
      <c r="AU19805" s="4"/>
      <c r="BA19805" s="4"/>
      <c r="BB19805" s="4"/>
    </row>
    <row r="19806" spans="15:54" x14ac:dyDescent="0.4">
      <c r="O19806" s="4"/>
      <c r="P19806" s="4"/>
      <c r="V19806" s="4"/>
      <c r="W19806" s="4"/>
      <c r="AG19806" s="9"/>
      <c r="AT19806" s="4"/>
      <c r="AU19806" s="4"/>
      <c r="BA19806" s="4"/>
      <c r="BB19806" s="4"/>
    </row>
    <row r="19807" spans="15:54" x14ac:dyDescent="0.4">
      <c r="O19807" s="4"/>
      <c r="P19807" s="4"/>
      <c r="V19807" s="4"/>
      <c r="W19807" s="4"/>
      <c r="AG19807" s="9"/>
      <c r="AT19807" s="4"/>
      <c r="AU19807" s="4"/>
      <c r="BA19807" s="4"/>
      <c r="BB19807" s="4"/>
    </row>
    <row r="19808" spans="15:54" x14ac:dyDescent="0.4">
      <c r="O19808" s="4"/>
      <c r="P19808" s="4"/>
      <c r="V19808" s="4"/>
      <c r="W19808" s="4"/>
      <c r="AG19808" s="9"/>
      <c r="AT19808" s="4"/>
      <c r="AU19808" s="4"/>
      <c r="BA19808" s="4"/>
      <c r="BB19808" s="4"/>
    </row>
    <row r="19809" spans="15:54" x14ac:dyDescent="0.4">
      <c r="O19809" s="4"/>
      <c r="P19809" s="4"/>
      <c r="V19809" s="4"/>
      <c r="W19809" s="4"/>
      <c r="AG19809" s="9"/>
      <c r="AT19809" s="4"/>
      <c r="AU19809" s="4"/>
      <c r="BA19809" s="4"/>
      <c r="BB19809" s="4"/>
    </row>
    <row r="19810" spans="15:54" x14ac:dyDescent="0.4">
      <c r="O19810" s="4"/>
      <c r="P19810" s="4"/>
      <c r="V19810" s="4"/>
      <c r="W19810" s="4"/>
      <c r="AT19810" s="4"/>
      <c r="AU19810" s="4"/>
      <c r="BA19810" s="4"/>
      <c r="BB19810" s="4"/>
    </row>
    <row r="19811" spans="15:54" x14ac:dyDescent="0.4">
      <c r="O19811" s="4"/>
      <c r="P19811" s="4"/>
      <c r="V19811" s="4"/>
      <c r="W19811" s="4"/>
      <c r="AG19811" s="9"/>
      <c r="AT19811" s="4"/>
      <c r="AU19811" s="4"/>
      <c r="BA19811" s="4"/>
      <c r="BB19811" s="4"/>
    </row>
    <row r="19812" spans="15:54" x14ac:dyDescent="0.4">
      <c r="O19812" s="4"/>
      <c r="P19812" s="4"/>
      <c r="V19812" s="4"/>
      <c r="W19812" s="4"/>
      <c r="AG19812" s="9"/>
      <c r="AT19812" s="4"/>
      <c r="AU19812" s="4"/>
      <c r="BA19812" s="4"/>
      <c r="BB19812" s="4"/>
    </row>
    <row r="19813" spans="15:54" x14ac:dyDescent="0.4">
      <c r="O19813" s="4"/>
      <c r="P19813" s="4"/>
      <c r="V19813" s="4"/>
      <c r="W19813" s="4"/>
      <c r="AG19813" s="9"/>
      <c r="AT19813" s="4"/>
      <c r="AU19813" s="4"/>
      <c r="BA19813" s="4"/>
      <c r="BB19813" s="4"/>
    </row>
    <row r="19814" spans="15:54" x14ac:dyDescent="0.4">
      <c r="O19814" s="4"/>
      <c r="P19814" s="4"/>
      <c r="V19814" s="4"/>
      <c r="W19814" s="4"/>
      <c r="AG19814" s="9"/>
      <c r="AT19814" s="4"/>
      <c r="AU19814" s="4"/>
      <c r="BA19814" s="4"/>
      <c r="BB19814" s="4"/>
    </row>
    <row r="19815" spans="15:54" x14ac:dyDescent="0.4">
      <c r="O19815" s="4"/>
      <c r="P19815" s="4"/>
      <c r="V19815" s="4"/>
      <c r="W19815" s="4"/>
      <c r="AG19815" s="9"/>
      <c r="AT19815" s="4"/>
      <c r="AU19815" s="4"/>
      <c r="BA19815" s="4"/>
      <c r="BB19815" s="4"/>
    </row>
    <row r="19816" spans="15:54" x14ac:dyDescent="0.4">
      <c r="O19816" s="4"/>
      <c r="P19816" s="4"/>
      <c r="V19816" s="4"/>
      <c r="W19816" s="4"/>
      <c r="AG19816" s="9"/>
      <c r="AT19816" s="4"/>
      <c r="AU19816" s="4"/>
      <c r="BA19816" s="4"/>
      <c r="BB19816" s="4"/>
    </row>
    <row r="19817" spans="15:54" x14ac:dyDescent="0.4">
      <c r="O19817" s="4"/>
      <c r="P19817" s="4"/>
      <c r="V19817" s="4"/>
      <c r="W19817" s="4"/>
      <c r="AG19817" s="9"/>
      <c r="AT19817" s="4"/>
      <c r="AU19817" s="4"/>
      <c r="BA19817" s="4"/>
      <c r="BB19817" s="4"/>
    </row>
    <row r="19818" spans="15:54" x14ac:dyDescent="0.4">
      <c r="O19818" s="4"/>
      <c r="P19818" s="4"/>
      <c r="V19818" s="4"/>
      <c r="W19818" s="4"/>
      <c r="AG19818" s="9"/>
      <c r="AT19818" s="4"/>
      <c r="AU19818" s="4"/>
      <c r="BA19818" s="4"/>
      <c r="BB19818" s="4"/>
    </row>
    <row r="19819" spans="15:54" x14ac:dyDescent="0.4">
      <c r="O19819" s="4"/>
      <c r="P19819" s="4"/>
      <c r="V19819" s="4"/>
      <c r="W19819" s="4"/>
      <c r="AG19819" s="9"/>
      <c r="AT19819" s="4"/>
      <c r="AU19819" s="4"/>
      <c r="BA19819" s="4"/>
      <c r="BB19819" s="4"/>
    </row>
    <row r="19820" spans="15:54" x14ac:dyDescent="0.4">
      <c r="O19820" s="4"/>
      <c r="P19820" s="4"/>
      <c r="V19820" s="4"/>
      <c r="W19820" s="4"/>
      <c r="AG19820" s="9"/>
      <c r="AT19820" s="4"/>
      <c r="AU19820" s="4"/>
      <c r="BA19820" s="4"/>
      <c r="BB19820" s="4"/>
    </row>
    <row r="19821" spans="15:54" x14ac:dyDescent="0.4">
      <c r="O19821" s="4"/>
      <c r="P19821" s="4"/>
      <c r="V19821" s="4"/>
      <c r="W19821" s="4"/>
      <c r="AG19821" s="9"/>
      <c r="AT19821" s="4"/>
      <c r="AU19821" s="4"/>
      <c r="BA19821" s="4"/>
      <c r="BB19821" s="4"/>
    </row>
    <row r="19822" spans="15:54" x14ac:dyDescent="0.4">
      <c r="O19822" s="4"/>
      <c r="P19822" s="4"/>
      <c r="V19822" s="4"/>
      <c r="W19822" s="4"/>
      <c r="AG19822" s="9"/>
      <c r="AT19822" s="4"/>
      <c r="AU19822" s="4"/>
      <c r="BA19822" s="4"/>
      <c r="BB19822" s="4"/>
    </row>
    <row r="19823" spans="15:54" x14ac:dyDescent="0.4">
      <c r="O19823" s="4"/>
      <c r="P19823" s="4"/>
      <c r="V19823" s="4"/>
      <c r="W19823" s="4"/>
      <c r="AG19823" s="9"/>
      <c r="AT19823" s="4"/>
      <c r="AU19823" s="4"/>
      <c r="BA19823" s="4"/>
      <c r="BB19823" s="4"/>
    </row>
    <row r="19824" spans="15:54" x14ac:dyDescent="0.4">
      <c r="O19824" s="4"/>
      <c r="P19824" s="4"/>
      <c r="V19824" s="4"/>
      <c r="W19824" s="4"/>
      <c r="AG19824" s="9"/>
      <c r="AT19824" s="4"/>
      <c r="AU19824" s="4"/>
      <c r="BA19824" s="4"/>
      <c r="BB19824" s="4"/>
    </row>
    <row r="19825" spans="15:54" x14ac:dyDescent="0.4">
      <c r="O19825" s="4"/>
      <c r="P19825" s="4"/>
      <c r="V19825" s="4"/>
      <c r="W19825" s="4"/>
      <c r="AG19825" s="9"/>
      <c r="AT19825" s="4"/>
      <c r="AU19825" s="4"/>
      <c r="BA19825" s="4"/>
      <c r="BB19825" s="4"/>
    </row>
    <row r="19826" spans="15:54" x14ac:dyDescent="0.4">
      <c r="O19826" s="4"/>
      <c r="P19826" s="4"/>
      <c r="V19826" s="4"/>
      <c r="W19826" s="4"/>
      <c r="AG19826" s="9"/>
      <c r="AT19826" s="4"/>
      <c r="AU19826" s="4"/>
      <c r="BA19826" s="4"/>
      <c r="BB19826" s="4"/>
    </row>
    <row r="19827" spans="15:54" x14ac:dyDescent="0.4">
      <c r="O19827" s="4"/>
      <c r="P19827" s="4"/>
      <c r="V19827" s="4"/>
      <c r="W19827" s="4"/>
      <c r="AG19827" s="9"/>
      <c r="AT19827" s="4"/>
      <c r="AU19827" s="4"/>
      <c r="BA19827" s="4"/>
      <c r="BB19827" s="4"/>
    </row>
    <row r="19828" spans="15:54" x14ac:dyDescent="0.4">
      <c r="O19828" s="4"/>
      <c r="P19828" s="4"/>
      <c r="V19828" s="4"/>
      <c r="W19828" s="4"/>
      <c r="AG19828" s="9"/>
      <c r="AT19828" s="4"/>
      <c r="AU19828" s="4"/>
      <c r="BA19828" s="4"/>
      <c r="BB19828" s="4"/>
    </row>
    <row r="19829" spans="15:54" x14ac:dyDescent="0.4">
      <c r="O19829" s="4"/>
      <c r="P19829" s="4"/>
      <c r="V19829" s="4"/>
      <c r="W19829" s="4"/>
      <c r="AG19829" s="9"/>
      <c r="AT19829" s="4"/>
      <c r="AU19829" s="4"/>
      <c r="BA19829" s="4"/>
      <c r="BB19829" s="4"/>
    </row>
    <row r="19830" spans="15:54" x14ac:dyDescent="0.4">
      <c r="O19830" s="4"/>
      <c r="P19830" s="4"/>
      <c r="V19830" s="4"/>
      <c r="W19830" s="4"/>
      <c r="AG19830" s="9"/>
      <c r="AT19830" s="4"/>
      <c r="AU19830" s="4"/>
      <c r="BA19830" s="4"/>
      <c r="BB19830" s="4"/>
    </row>
    <row r="19831" spans="15:54" x14ac:dyDescent="0.4">
      <c r="O19831" s="4"/>
      <c r="P19831" s="4"/>
      <c r="V19831" s="4"/>
      <c r="W19831" s="4"/>
      <c r="AG19831" s="9"/>
      <c r="AT19831" s="4"/>
      <c r="AU19831" s="4"/>
      <c r="BA19831" s="4"/>
      <c r="BB19831" s="4"/>
    </row>
    <row r="19832" spans="15:54" x14ac:dyDescent="0.4">
      <c r="O19832" s="4"/>
      <c r="P19832" s="4"/>
      <c r="V19832" s="4"/>
      <c r="W19832" s="4"/>
      <c r="AG19832" s="9"/>
      <c r="AT19832" s="4"/>
      <c r="AU19832" s="4"/>
      <c r="BA19832" s="4"/>
      <c r="BB19832" s="4"/>
    </row>
    <row r="19833" spans="15:54" x14ac:dyDescent="0.4">
      <c r="O19833" s="4"/>
      <c r="P19833" s="4"/>
      <c r="V19833" s="4"/>
      <c r="W19833" s="4"/>
      <c r="AG19833" s="9"/>
      <c r="AT19833" s="4"/>
      <c r="AU19833" s="4"/>
      <c r="BA19833" s="4"/>
      <c r="BB19833" s="4"/>
    </row>
    <row r="19834" spans="15:54" x14ac:dyDescent="0.4">
      <c r="O19834" s="4"/>
      <c r="P19834" s="4"/>
      <c r="V19834" s="4"/>
      <c r="W19834" s="4"/>
      <c r="AG19834" s="9"/>
      <c r="AT19834" s="4"/>
      <c r="AU19834" s="4"/>
      <c r="BA19834" s="4"/>
      <c r="BB19834" s="4"/>
    </row>
    <row r="19835" spans="15:54" x14ac:dyDescent="0.4">
      <c r="O19835" s="4"/>
      <c r="P19835" s="4"/>
      <c r="V19835" s="4"/>
      <c r="W19835" s="4"/>
      <c r="AG19835" s="9"/>
      <c r="AT19835" s="4"/>
      <c r="AU19835" s="4"/>
      <c r="BA19835" s="4"/>
      <c r="BB19835" s="4"/>
    </row>
    <row r="19836" spans="15:54" x14ac:dyDescent="0.4">
      <c r="O19836" s="4"/>
      <c r="P19836" s="4"/>
      <c r="V19836" s="4"/>
      <c r="W19836" s="4"/>
      <c r="AG19836" s="9"/>
      <c r="AT19836" s="4"/>
      <c r="AU19836" s="4"/>
      <c r="BA19836" s="4"/>
      <c r="BB19836" s="4"/>
    </row>
    <row r="19837" spans="15:54" x14ac:dyDescent="0.4">
      <c r="O19837" s="4"/>
      <c r="P19837" s="4"/>
      <c r="V19837" s="4"/>
      <c r="W19837" s="4"/>
      <c r="AG19837" s="9"/>
      <c r="AT19837" s="4"/>
      <c r="AU19837" s="4"/>
      <c r="BA19837" s="4"/>
      <c r="BB19837" s="4"/>
    </row>
    <row r="19838" spans="15:54" x14ac:dyDescent="0.4">
      <c r="O19838" s="4"/>
      <c r="P19838" s="4"/>
      <c r="V19838" s="4"/>
      <c r="W19838" s="4"/>
      <c r="AG19838" s="9"/>
      <c r="AT19838" s="4"/>
      <c r="AU19838" s="4"/>
      <c r="BA19838" s="4"/>
      <c r="BB19838" s="4"/>
    </row>
    <row r="19839" spans="15:54" x14ac:dyDescent="0.4">
      <c r="O19839" s="4"/>
      <c r="P19839" s="4"/>
      <c r="V19839" s="4"/>
      <c r="W19839" s="4"/>
      <c r="AG19839" s="9"/>
      <c r="AT19839" s="4"/>
      <c r="AU19839" s="4"/>
      <c r="BA19839" s="4"/>
      <c r="BB19839" s="4"/>
    </row>
    <row r="19840" spans="15:54" x14ac:dyDescent="0.4">
      <c r="O19840" s="4"/>
      <c r="P19840" s="4"/>
      <c r="V19840" s="4"/>
      <c r="W19840" s="4"/>
      <c r="AG19840" s="9"/>
      <c r="AT19840" s="4"/>
      <c r="AU19840" s="4"/>
      <c r="BA19840" s="4"/>
      <c r="BB19840" s="4"/>
    </row>
    <row r="19841" spans="15:54" x14ac:dyDescent="0.4">
      <c r="O19841" s="4"/>
      <c r="P19841" s="4"/>
      <c r="V19841" s="4"/>
      <c r="W19841" s="4"/>
      <c r="AG19841" s="9"/>
      <c r="AT19841" s="4"/>
      <c r="AU19841" s="4"/>
      <c r="BA19841" s="4"/>
      <c r="BB19841" s="4"/>
    </row>
    <row r="19842" spans="15:54" x14ac:dyDescent="0.4">
      <c r="O19842" s="4"/>
      <c r="P19842" s="4"/>
      <c r="V19842" s="4"/>
      <c r="W19842" s="4"/>
      <c r="AG19842" s="9"/>
      <c r="AT19842" s="4"/>
      <c r="AU19842" s="4"/>
      <c r="BA19842" s="4"/>
      <c r="BB19842" s="4"/>
    </row>
    <row r="19843" spans="15:54" x14ac:dyDescent="0.4">
      <c r="O19843" s="4"/>
      <c r="P19843" s="4"/>
      <c r="V19843" s="4"/>
      <c r="W19843" s="4"/>
      <c r="AG19843" s="9"/>
      <c r="AT19843" s="4"/>
      <c r="AU19843" s="4"/>
      <c r="BA19843" s="4"/>
      <c r="BB19843" s="4"/>
    </row>
    <row r="19844" spans="15:54" x14ac:dyDescent="0.4">
      <c r="O19844" s="4"/>
      <c r="P19844" s="4"/>
      <c r="V19844" s="4"/>
      <c r="W19844" s="4"/>
      <c r="AG19844" s="9"/>
      <c r="AT19844" s="4"/>
      <c r="AU19844" s="4"/>
      <c r="BA19844" s="4"/>
      <c r="BB19844" s="4"/>
    </row>
    <row r="19845" spans="15:54" x14ac:dyDescent="0.4">
      <c r="O19845" s="4"/>
      <c r="P19845" s="4"/>
      <c r="V19845" s="4"/>
      <c r="W19845" s="4"/>
      <c r="AG19845" s="9"/>
      <c r="AT19845" s="4"/>
      <c r="AU19845" s="4"/>
      <c r="BA19845" s="4"/>
      <c r="BB19845" s="4"/>
    </row>
    <row r="19846" spans="15:54" x14ac:dyDescent="0.4">
      <c r="O19846" s="4"/>
      <c r="P19846" s="4"/>
      <c r="V19846" s="4"/>
      <c r="W19846" s="4"/>
      <c r="AG19846" s="9"/>
      <c r="AT19846" s="4"/>
      <c r="AU19846" s="4"/>
      <c r="BA19846" s="4"/>
      <c r="BB19846" s="4"/>
    </row>
    <row r="19847" spans="15:54" x14ac:dyDescent="0.4">
      <c r="O19847" s="4"/>
      <c r="P19847" s="4"/>
      <c r="V19847" s="4"/>
      <c r="W19847" s="4"/>
      <c r="AG19847" s="9"/>
      <c r="AT19847" s="4"/>
      <c r="AU19847" s="4"/>
      <c r="BA19847" s="4"/>
      <c r="BB19847" s="4"/>
    </row>
    <row r="19848" spans="15:54" x14ac:dyDescent="0.4">
      <c r="O19848" s="4"/>
      <c r="P19848" s="4"/>
      <c r="V19848" s="4"/>
      <c r="W19848" s="4"/>
      <c r="AG19848" s="9"/>
      <c r="AT19848" s="4"/>
      <c r="AU19848" s="4"/>
      <c r="BA19848" s="4"/>
      <c r="BB19848" s="4"/>
    </row>
    <row r="19849" spans="15:54" x14ac:dyDescent="0.4">
      <c r="O19849" s="4"/>
      <c r="P19849" s="4"/>
      <c r="V19849" s="4"/>
      <c r="W19849" s="4"/>
      <c r="AG19849" s="9"/>
      <c r="AT19849" s="4"/>
      <c r="AU19849" s="4"/>
      <c r="BA19849" s="4"/>
      <c r="BB19849" s="4"/>
    </row>
    <row r="19850" spans="15:54" x14ac:dyDescent="0.4">
      <c r="O19850" s="4"/>
      <c r="P19850" s="4"/>
      <c r="V19850" s="4"/>
      <c r="W19850" s="4"/>
      <c r="AG19850" s="9"/>
      <c r="AT19850" s="4"/>
      <c r="AU19850" s="4"/>
      <c r="BA19850" s="4"/>
      <c r="BB19850" s="4"/>
    </row>
    <row r="19851" spans="15:54" x14ac:dyDescent="0.4">
      <c r="O19851" s="4"/>
      <c r="P19851" s="4"/>
      <c r="V19851" s="4"/>
      <c r="W19851" s="4"/>
      <c r="AG19851" s="9"/>
      <c r="AT19851" s="4"/>
      <c r="AU19851" s="4"/>
      <c r="BA19851" s="4"/>
      <c r="BB19851" s="4"/>
    </row>
    <row r="19852" spans="15:54" x14ac:dyDescent="0.4">
      <c r="O19852" s="4"/>
      <c r="P19852" s="4"/>
      <c r="V19852" s="4"/>
      <c r="W19852" s="4"/>
      <c r="AG19852" s="9"/>
      <c r="AT19852" s="4"/>
      <c r="AU19852" s="4"/>
      <c r="BA19852" s="4"/>
      <c r="BB19852" s="4"/>
    </row>
    <row r="19853" spans="15:54" x14ac:dyDescent="0.4">
      <c r="O19853" s="4"/>
      <c r="P19853" s="4"/>
      <c r="V19853" s="4"/>
      <c r="W19853" s="4"/>
      <c r="AG19853" s="9"/>
      <c r="AT19853" s="4"/>
      <c r="AU19853" s="4"/>
      <c r="BA19853" s="4"/>
      <c r="BB19853" s="4"/>
    </row>
    <row r="19854" spans="15:54" x14ac:dyDescent="0.4">
      <c r="O19854" s="4"/>
      <c r="P19854" s="4"/>
      <c r="V19854" s="4"/>
      <c r="W19854" s="4"/>
      <c r="AG19854" s="9"/>
      <c r="AT19854" s="4"/>
      <c r="AU19854" s="4"/>
      <c r="BA19854" s="4"/>
      <c r="BB19854" s="4"/>
    </row>
    <row r="19855" spans="15:54" x14ac:dyDescent="0.4">
      <c r="O19855" s="4"/>
      <c r="P19855" s="4"/>
      <c r="V19855" s="4"/>
      <c r="W19855" s="4"/>
      <c r="AG19855" s="9"/>
      <c r="AT19855" s="4"/>
      <c r="AU19855" s="4"/>
      <c r="BA19855" s="4"/>
      <c r="BB19855" s="4"/>
    </row>
    <row r="19856" spans="15:54" x14ac:dyDescent="0.4">
      <c r="O19856" s="4"/>
      <c r="P19856" s="4"/>
      <c r="V19856" s="4"/>
      <c r="W19856" s="4"/>
      <c r="AG19856" s="9"/>
      <c r="AT19856" s="4"/>
      <c r="AU19856" s="4"/>
      <c r="BA19856" s="4"/>
      <c r="BB19856" s="4"/>
    </row>
    <row r="19857" spans="15:54" x14ac:dyDescent="0.4">
      <c r="O19857" s="4"/>
      <c r="P19857" s="4"/>
      <c r="V19857" s="4"/>
      <c r="W19857" s="4"/>
      <c r="AG19857" s="9"/>
      <c r="AT19857" s="4"/>
      <c r="AU19857" s="4"/>
      <c r="BA19857" s="4"/>
      <c r="BB19857" s="4"/>
    </row>
    <row r="19858" spans="15:54" x14ac:dyDescent="0.4">
      <c r="O19858" s="4"/>
      <c r="P19858" s="4"/>
      <c r="V19858" s="4"/>
      <c r="W19858" s="4"/>
      <c r="AG19858" s="9"/>
      <c r="AT19858" s="4"/>
      <c r="AU19858" s="4"/>
      <c r="BA19858" s="4"/>
      <c r="BB19858" s="4"/>
    </row>
    <row r="19859" spans="15:54" x14ac:dyDescent="0.4">
      <c r="O19859" s="4"/>
      <c r="P19859" s="4"/>
      <c r="V19859" s="4"/>
      <c r="W19859" s="4"/>
      <c r="AG19859" s="9"/>
      <c r="AT19859" s="4"/>
      <c r="AU19859" s="4"/>
      <c r="BA19859" s="4"/>
      <c r="BB19859" s="4"/>
    </row>
    <row r="19860" spans="15:54" x14ac:dyDescent="0.4">
      <c r="O19860" s="4"/>
      <c r="P19860" s="4"/>
      <c r="V19860" s="4"/>
      <c r="W19860" s="4"/>
      <c r="AG19860" s="9"/>
      <c r="AT19860" s="4"/>
      <c r="AU19860" s="4"/>
      <c r="BA19860" s="4"/>
      <c r="BB19860" s="4"/>
    </row>
    <row r="19861" spans="15:54" x14ac:dyDescent="0.4">
      <c r="O19861" s="4"/>
      <c r="P19861" s="4"/>
      <c r="V19861" s="4"/>
      <c r="W19861" s="4"/>
      <c r="AG19861" s="9"/>
      <c r="AT19861" s="4"/>
      <c r="AU19861" s="4"/>
      <c r="BA19861" s="4"/>
      <c r="BB19861" s="4"/>
    </row>
    <row r="19862" spans="15:54" x14ac:dyDescent="0.4">
      <c r="O19862" s="4"/>
      <c r="P19862" s="4"/>
      <c r="V19862" s="4"/>
      <c r="W19862" s="4"/>
      <c r="AG19862" s="9"/>
      <c r="AT19862" s="4"/>
      <c r="AU19862" s="4"/>
      <c r="BA19862" s="4"/>
      <c r="BB19862" s="4"/>
    </row>
    <row r="19863" spans="15:54" x14ac:dyDescent="0.4">
      <c r="O19863" s="4"/>
      <c r="P19863" s="4"/>
      <c r="V19863" s="4"/>
      <c r="W19863" s="4"/>
      <c r="AG19863" s="9"/>
      <c r="AT19863" s="4"/>
      <c r="AU19863" s="4"/>
      <c r="BA19863" s="4"/>
      <c r="BB19863" s="4"/>
    </row>
    <row r="19864" spans="15:54" x14ac:dyDescent="0.4">
      <c r="O19864" s="4"/>
      <c r="P19864" s="4"/>
      <c r="V19864" s="4"/>
      <c r="W19864" s="4"/>
      <c r="AG19864" s="9"/>
      <c r="AT19864" s="4"/>
      <c r="AU19864" s="4"/>
      <c r="BA19864" s="4"/>
      <c r="BB19864" s="4"/>
    </row>
    <row r="19865" spans="15:54" x14ac:dyDescent="0.4">
      <c r="O19865" s="4"/>
      <c r="P19865" s="4"/>
      <c r="V19865" s="4"/>
      <c r="W19865" s="4"/>
      <c r="AG19865" s="9"/>
      <c r="AT19865" s="4"/>
      <c r="AU19865" s="4"/>
      <c r="BA19865" s="4"/>
      <c r="BB19865" s="4"/>
    </row>
    <row r="19866" spans="15:54" x14ac:dyDescent="0.4">
      <c r="O19866" s="4"/>
      <c r="P19866" s="4"/>
      <c r="V19866" s="4"/>
      <c r="W19866" s="4"/>
      <c r="AG19866" s="9"/>
      <c r="AT19866" s="4"/>
      <c r="AU19866" s="4"/>
      <c r="BA19866" s="4"/>
      <c r="BB19866" s="4"/>
    </row>
    <row r="19867" spans="15:54" x14ac:dyDescent="0.4">
      <c r="O19867" s="4"/>
      <c r="P19867" s="4"/>
      <c r="V19867" s="4"/>
      <c r="W19867" s="4"/>
      <c r="AG19867" s="9"/>
      <c r="AT19867" s="4"/>
      <c r="AU19867" s="4"/>
      <c r="BA19867" s="4"/>
      <c r="BB19867" s="4"/>
    </row>
    <row r="19868" spans="15:54" x14ac:dyDescent="0.4">
      <c r="O19868" s="4"/>
      <c r="P19868" s="4"/>
      <c r="V19868" s="4"/>
      <c r="W19868" s="4"/>
      <c r="AG19868" s="9"/>
      <c r="AT19868" s="4"/>
      <c r="AU19868" s="4"/>
      <c r="BA19868" s="4"/>
      <c r="BB19868" s="4"/>
    </row>
    <row r="19869" spans="15:54" x14ac:dyDescent="0.4">
      <c r="O19869" s="4"/>
      <c r="P19869" s="4"/>
      <c r="V19869" s="4"/>
      <c r="W19869" s="4"/>
      <c r="AG19869" s="9"/>
      <c r="AT19869" s="4"/>
      <c r="AU19869" s="4"/>
      <c r="BA19869" s="4"/>
      <c r="BB19869" s="4"/>
    </row>
    <row r="19870" spans="15:54" x14ac:dyDescent="0.4">
      <c r="O19870" s="4"/>
      <c r="P19870" s="4"/>
      <c r="V19870" s="4"/>
      <c r="W19870" s="4"/>
      <c r="AG19870" s="9"/>
      <c r="AT19870" s="4"/>
      <c r="AU19870" s="4"/>
      <c r="BA19870" s="4"/>
      <c r="BB19870" s="4"/>
    </row>
    <row r="19871" spans="15:54" x14ac:dyDescent="0.4">
      <c r="O19871" s="4"/>
      <c r="P19871" s="4"/>
      <c r="V19871" s="4"/>
      <c r="W19871" s="4"/>
      <c r="AT19871" s="4"/>
      <c r="AU19871" s="4"/>
      <c r="BA19871" s="4"/>
      <c r="BB19871" s="4"/>
    </row>
    <row r="19872" spans="15:54" x14ac:dyDescent="0.4">
      <c r="O19872" s="4"/>
      <c r="P19872" s="4"/>
      <c r="V19872" s="4"/>
      <c r="W19872" s="4"/>
      <c r="AG19872" s="9"/>
      <c r="AT19872" s="4"/>
      <c r="AU19872" s="4"/>
      <c r="BA19872" s="4"/>
      <c r="BB19872" s="4"/>
    </row>
    <row r="19873" spans="15:54" x14ac:dyDescent="0.4">
      <c r="O19873" s="4"/>
      <c r="P19873" s="4"/>
      <c r="V19873" s="4"/>
      <c r="W19873" s="4"/>
      <c r="AG19873" s="9"/>
      <c r="AT19873" s="4"/>
      <c r="AU19873" s="4"/>
      <c r="BA19873" s="4"/>
      <c r="BB19873" s="4"/>
    </row>
    <row r="19874" spans="15:54" x14ac:dyDescent="0.4">
      <c r="O19874" s="4"/>
      <c r="P19874" s="4"/>
      <c r="V19874" s="4"/>
      <c r="W19874" s="4"/>
      <c r="AG19874" s="9"/>
      <c r="AT19874" s="4"/>
      <c r="AU19874" s="4"/>
      <c r="BA19874" s="4"/>
      <c r="BB19874" s="4"/>
    </row>
    <row r="19875" spans="15:54" x14ac:dyDescent="0.4">
      <c r="O19875" s="4"/>
      <c r="P19875" s="4"/>
      <c r="V19875" s="4"/>
      <c r="W19875" s="4"/>
      <c r="AG19875" s="9"/>
      <c r="AT19875" s="4"/>
      <c r="AU19875" s="4"/>
      <c r="BA19875" s="4"/>
      <c r="BB19875" s="4"/>
    </row>
    <row r="19876" spans="15:54" x14ac:dyDescent="0.4">
      <c r="O19876" s="4"/>
      <c r="P19876" s="4"/>
      <c r="V19876" s="4"/>
      <c r="W19876" s="4"/>
      <c r="AG19876" s="9"/>
      <c r="AT19876" s="4"/>
      <c r="AU19876" s="4"/>
      <c r="BA19876" s="4"/>
      <c r="BB19876" s="4"/>
    </row>
    <row r="19877" spans="15:54" x14ac:dyDescent="0.4">
      <c r="O19877" s="4"/>
      <c r="P19877" s="4"/>
      <c r="V19877" s="4"/>
      <c r="W19877" s="4"/>
      <c r="AG19877" s="9"/>
      <c r="AT19877" s="4"/>
      <c r="AU19877" s="4"/>
      <c r="BA19877" s="4"/>
      <c r="BB19877" s="4"/>
    </row>
    <row r="19878" spans="15:54" x14ac:dyDescent="0.4">
      <c r="O19878" s="4"/>
      <c r="P19878" s="4"/>
      <c r="V19878" s="4"/>
      <c r="W19878" s="4"/>
      <c r="AG19878" s="9"/>
      <c r="AT19878" s="4"/>
      <c r="AU19878" s="4"/>
      <c r="BA19878" s="4"/>
      <c r="BB19878" s="4"/>
    </row>
    <row r="19879" spans="15:54" x14ac:dyDescent="0.4">
      <c r="O19879" s="4"/>
      <c r="P19879" s="4"/>
      <c r="V19879" s="4"/>
      <c r="W19879" s="4"/>
      <c r="AG19879" s="9"/>
      <c r="AT19879" s="4"/>
      <c r="AU19879" s="4"/>
      <c r="BA19879" s="4"/>
      <c r="BB19879" s="4"/>
    </row>
    <row r="19880" spans="15:54" x14ac:dyDescent="0.4">
      <c r="O19880" s="4"/>
      <c r="P19880" s="4"/>
      <c r="V19880" s="4"/>
      <c r="W19880" s="4"/>
      <c r="AG19880" s="9"/>
      <c r="AT19880" s="4"/>
      <c r="AU19880" s="4"/>
      <c r="BA19880" s="4"/>
      <c r="BB19880" s="4"/>
    </row>
    <row r="19881" spans="15:54" x14ac:dyDescent="0.4">
      <c r="O19881" s="4"/>
      <c r="P19881" s="4"/>
      <c r="V19881" s="4"/>
      <c r="W19881" s="4"/>
      <c r="AG19881" s="9"/>
      <c r="AT19881" s="4"/>
      <c r="AU19881" s="4"/>
      <c r="BA19881" s="4"/>
      <c r="BB19881" s="4"/>
    </row>
    <row r="19882" spans="15:54" x14ac:dyDescent="0.4">
      <c r="O19882" s="4"/>
      <c r="P19882" s="4"/>
      <c r="V19882" s="4"/>
      <c r="W19882" s="4"/>
      <c r="AG19882" s="9"/>
      <c r="AT19882" s="4"/>
      <c r="AU19882" s="4"/>
      <c r="BA19882" s="4"/>
      <c r="BB19882" s="4"/>
    </row>
    <row r="19883" spans="15:54" x14ac:dyDescent="0.4">
      <c r="O19883" s="4"/>
      <c r="P19883" s="4"/>
      <c r="V19883" s="4"/>
      <c r="W19883" s="4"/>
      <c r="AG19883" s="9"/>
      <c r="AT19883" s="4"/>
      <c r="AU19883" s="4"/>
      <c r="BA19883" s="4"/>
      <c r="BB19883" s="4"/>
    </row>
    <row r="19884" spans="15:54" x14ac:dyDescent="0.4">
      <c r="O19884" s="4"/>
      <c r="P19884" s="4"/>
      <c r="V19884" s="4"/>
      <c r="W19884" s="4"/>
      <c r="AG19884" s="9"/>
      <c r="AT19884" s="4"/>
      <c r="AU19884" s="4"/>
      <c r="BA19884" s="4"/>
      <c r="BB19884" s="4"/>
    </row>
    <row r="19885" spans="15:54" x14ac:dyDescent="0.4">
      <c r="O19885" s="4"/>
      <c r="P19885" s="4"/>
      <c r="V19885" s="4"/>
      <c r="W19885" s="4"/>
      <c r="AG19885" s="9"/>
      <c r="AT19885" s="4"/>
      <c r="AU19885" s="4"/>
      <c r="BA19885" s="4"/>
      <c r="BB19885" s="4"/>
    </row>
    <row r="19886" spans="15:54" x14ac:dyDescent="0.4">
      <c r="O19886" s="4"/>
      <c r="P19886" s="4"/>
      <c r="V19886" s="4"/>
      <c r="W19886" s="4"/>
      <c r="AG19886" s="9"/>
      <c r="AT19886" s="4"/>
      <c r="AU19886" s="4"/>
      <c r="BA19886" s="4"/>
      <c r="BB19886" s="4"/>
    </row>
    <row r="19887" spans="15:54" x14ac:dyDescent="0.4">
      <c r="O19887" s="4"/>
      <c r="P19887" s="4"/>
      <c r="V19887" s="4"/>
      <c r="W19887" s="4"/>
      <c r="AG19887" s="9"/>
      <c r="AT19887" s="4"/>
      <c r="AU19887" s="4"/>
      <c r="BA19887" s="4"/>
      <c r="BB19887" s="4"/>
    </row>
    <row r="19888" spans="15:54" x14ac:dyDescent="0.4">
      <c r="O19888" s="4"/>
      <c r="P19888" s="4"/>
      <c r="V19888" s="4"/>
      <c r="W19888" s="4"/>
      <c r="AG19888" s="9"/>
      <c r="AT19888" s="4"/>
      <c r="AU19888" s="4"/>
      <c r="BA19888" s="4"/>
      <c r="BB19888" s="4"/>
    </row>
    <row r="19889" spans="15:54" x14ac:dyDescent="0.4">
      <c r="O19889" s="4"/>
      <c r="P19889" s="4"/>
      <c r="V19889" s="4"/>
      <c r="W19889" s="4"/>
      <c r="AG19889" s="9"/>
      <c r="AT19889" s="4"/>
      <c r="AU19889" s="4"/>
      <c r="BA19889" s="4"/>
      <c r="BB19889" s="4"/>
    </row>
    <row r="19890" spans="15:54" x14ac:dyDescent="0.4">
      <c r="O19890" s="4"/>
      <c r="P19890" s="4"/>
      <c r="V19890" s="4"/>
      <c r="W19890" s="4"/>
      <c r="AG19890" s="9"/>
      <c r="AT19890" s="4"/>
      <c r="AU19890" s="4"/>
      <c r="BA19890" s="4"/>
      <c r="BB19890" s="4"/>
    </row>
    <row r="19891" spans="15:54" x14ac:dyDescent="0.4">
      <c r="O19891" s="4"/>
      <c r="P19891" s="4"/>
      <c r="V19891" s="4"/>
      <c r="W19891" s="4"/>
      <c r="AT19891" s="4"/>
      <c r="AU19891" s="4"/>
      <c r="BA19891" s="4"/>
      <c r="BB19891" s="4"/>
    </row>
    <row r="19892" spans="15:54" x14ac:dyDescent="0.4">
      <c r="O19892" s="4"/>
      <c r="P19892" s="4"/>
      <c r="V19892" s="4"/>
      <c r="W19892" s="4"/>
      <c r="AG19892" s="9"/>
      <c r="AT19892" s="4"/>
      <c r="AU19892" s="4"/>
      <c r="BA19892" s="4"/>
      <c r="BB19892" s="4"/>
    </row>
    <row r="19893" spans="15:54" x14ac:dyDescent="0.4">
      <c r="O19893" s="4"/>
      <c r="P19893" s="4"/>
      <c r="V19893" s="4"/>
      <c r="W19893" s="4"/>
      <c r="AG19893" s="9"/>
      <c r="AT19893" s="4"/>
      <c r="AU19893" s="4"/>
      <c r="BA19893" s="4"/>
      <c r="BB19893" s="4"/>
    </row>
    <row r="19894" spans="15:54" x14ac:dyDescent="0.4">
      <c r="O19894" s="4"/>
      <c r="P19894" s="4"/>
      <c r="V19894" s="4"/>
      <c r="W19894" s="4"/>
      <c r="AG19894" s="9"/>
      <c r="AT19894" s="4"/>
      <c r="AU19894" s="4"/>
      <c r="BA19894" s="4"/>
      <c r="BB19894" s="4"/>
    </row>
    <row r="19895" spans="15:54" x14ac:dyDescent="0.4">
      <c r="O19895" s="4"/>
      <c r="P19895" s="4"/>
      <c r="V19895" s="4"/>
      <c r="W19895" s="4"/>
      <c r="AG19895" s="9"/>
      <c r="AT19895" s="4"/>
      <c r="AU19895" s="4"/>
      <c r="BA19895" s="4"/>
      <c r="BB19895" s="4"/>
    </row>
    <row r="19896" spans="15:54" x14ac:dyDescent="0.4">
      <c r="O19896" s="4"/>
      <c r="P19896" s="4"/>
      <c r="V19896" s="4"/>
      <c r="W19896" s="4"/>
      <c r="AG19896" s="9"/>
      <c r="AT19896" s="4"/>
      <c r="AU19896" s="4"/>
      <c r="BA19896" s="4"/>
      <c r="BB19896" s="4"/>
    </row>
    <row r="19897" spans="15:54" x14ac:dyDescent="0.4">
      <c r="O19897" s="4"/>
      <c r="P19897" s="4"/>
      <c r="V19897" s="4"/>
      <c r="W19897" s="4"/>
      <c r="AG19897" s="9"/>
      <c r="AT19897" s="4"/>
      <c r="AU19897" s="4"/>
      <c r="BA19897" s="4"/>
      <c r="BB19897" s="4"/>
    </row>
    <row r="19898" spans="15:54" x14ac:dyDescent="0.4">
      <c r="O19898" s="4"/>
      <c r="P19898" s="4"/>
      <c r="V19898" s="4"/>
      <c r="W19898" s="4"/>
      <c r="AG19898" s="9"/>
      <c r="AT19898" s="4"/>
      <c r="AU19898" s="4"/>
      <c r="BA19898" s="4"/>
      <c r="BB19898" s="4"/>
    </row>
    <row r="19899" spans="15:54" x14ac:dyDescent="0.4">
      <c r="O19899" s="4"/>
      <c r="P19899" s="4"/>
      <c r="V19899" s="4"/>
      <c r="W19899" s="4"/>
      <c r="AG19899" s="9"/>
      <c r="AT19899" s="4"/>
      <c r="AU19899" s="4"/>
      <c r="BA19899" s="4"/>
      <c r="BB19899" s="4"/>
    </row>
    <row r="19900" spans="15:54" x14ac:dyDescent="0.4">
      <c r="O19900" s="4"/>
      <c r="P19900" s="4"/>
      <c r="V19900" s="4"/>
      <c r="W19900" s="4"/>
      <c r="AG19900" s="9"/>
      <c r="AT19900" s="4"/>
      <c r="AU19900" s="4"/>
      <c r="BA19900" s="4"/>
      <c r="BB19900" s="4"/>
    </row>
    <row r="19901" spans="15:54" x14ac:dyDescent="0.4">
      <c r="O19901" s="4"/>
      <c r="P19901" s="4"/>
      <c r="V19901" s="4"/>
      <c r="W19901" s="4"/>
      <c r="AG19901" s="9"/>
      <c r="AT19901" s="4"/>
      <c r="AU19901" s="4"/>
      <c r="BA19901" s="4"/>
      <c r="BB19901" s="4"/>
    </row>
    <row r="19902" spans="15:54" x14ac:dyDescent="0.4">
      <c r="O19902" s="4"/>
      <c r="P19902" s="4"/>
      <c r="V19902" s="4"/>
      <c r="W19902" s="4"/>
      <c r="AG19902" s="9"/>
      <c r="AT19902" s="4"/>
      <c r="AU19902" s="4"/>
      <c r="BA19902" s="4"/>
      <c r="BB19902" s="4"/>
    </row>
    <row r="19903" spans="15:54" x14ac:dyDescent="0.4">
      <c r="O19903" s="4"/>
      <c r="P19903" s="4"/>
      <c r="V19903" s="4"/>
      <c r="W19903" s="4"/>
      <c r="AG19903" s="9"/>
      <c r="AT19903" s="4"/>
      <c r="AU19903" s="4"/>
      <c r="BA19903" s="4"/>
      <c r="BB19903" s="4"/>
    </row>
    <row r="19904" spans="15:54" x14ac:dyDescent="0.4">
      <c r="O19904" s="4"/>
      <c r="P19904" s="4"/>
      <c r="V19904" s="4"/>
      <c r="W19904" s="4"/>
      <c r="AG19904" s="9"/>
      <c r="AT19904" s="4"/>
      <c r="AU19904" s="4"/>
      <c r="BA19904" s="4"/>
      <c r="BB19904" s="4"/>
    </row>
    <row r="19905" spans="15:54" x14ac:dyDescent="0.4">
      <c r="O19905" s="4"/>
      <c r="P19905" s="4"/>
      <c r="V19905" s="4"/>
      <c r="W19905" s="4"/>
      <c r="AG19905" s="9"/>
      <c r="AT19905" s="4"/>
      <c r="AU19905" s="4"/>
      <c r="BA19905" s="4"/>
      <c r="BB19905" s="4"/>
    </row>
    <row r="19906" spans="15:54" x14ac:dyDescent="0.4">
      <c r="O19906" s="4"/>
      <c r="P19906" s="4"/>
      <c r="V19906" s="4"/>
      <c r="W19906" s="4"/>
      <c r="AG19906" s="9"/>
      <c r="AT19906" s="4"/>
      <c r="AU19906" s="4"/>
      <c r="BA19906" s="4"/>
      <c r="BB19906" s="4"/>
    </row>
    <row r="19907" spans="15:54" x14ac:dyDescent="0.4">
      <c r="O19907" s="4"/>
      <c r="P19907" s="4"/>
      <c r="V19907" s="4"/>
      <c r="W19907" s="4"/>
      <c r="AG19907" s="9"/>
      <c r="AT19907" s="4"/>
      <c r="AU19907" s="4"/>
      <c r="BA19907" s="4"/>
      <c r="BB19907" s="4"/>
    </row>
    <row r="19908" spans="15:54" x14ac:dyDescent="0.4">
      <c r="O19908" s="4"/>
      <c r="P19908" s="4"/>
      <c r="V19908" s="4"/>
      <c r="W19908" s="4"/>
      <c r="AG19908" s="9"/>
      <c r="AT19908" s="4"/>
      <c r="AU19908" s="4"/>
      <c r="BA19908" s="4"/>
      <c r="BB19908" s="4"/>
    </row>
    <row r="19909" spans="15:54" x14ac:dyDescent="0.4">
      <c r="O19909" s="4"/>
      <c r="P19909" s="4"/>
      <c r="V19909" s="4"/>
      <c r="W19909" s="4"/>
      <c r="AG19909" s="9"/>
      <c r="AT19909" s="4"/>
      <c r="AU19909" s="4"/>
      <c r="BA19909" s="4"/>
      <c r="BB19909" s="4"/>
    </row>
    <row r="19910" spans="15:54" x14ac:dyDescent="0.4">
      <c r="O19910" s="4"/>
      <c r="P19910" s="4"/>
      <c r="V19910" s="4"/>
      <c r="W19910" s="4"/>
      <c r="AG19910" s="9"/>
      <c r="AT19910" s="4"/>
      <c r="AU19910" s="4"/>
      <c r="BA19910" s="4"/>
      <c r="BB19910" s="4"/>
    </row>
    <row r="19911" spans="15:54" x14ac:dyDescent="0.4">
      <c r="O19911" s="4"/>
      <c r="P19911" s="4"/>
      <c r="V19911" s="4"/>
      <c r="W19911" s="4"/>
      <c r="AG19911" s="9"/>
      <c r="AT19911" s="4"/>
      <c r="AU19911" s="4"/>
      <c r="BA19911" s="4"/>
      <c r="BB19911" s="4"/>
    </row>
    <row r="19912" spans="15:54" x14ac:dyDescent="0.4">
      <c r="O19912" s="4"/>
      <c r="P19912" s="4"/>
      <c r="V19912" s="4"/>
      <c r="W19912" s="4"/>
      <c r="AG19912" s="9"/>
      <c r="AT19912" s="4"/>
      <c r="AU19912" s="4"/>
      <c r="BA19912" s="4"/>
      <c r="BB19912" s="4"/>
    </row>
    <row r="19913" spans="15:54" x14ac:dyDescent="0.4">
      <c r="O19913" s="4"/>
      <c r="P19913" s="4"/>
      <c r="V19913" s="4"/>
      <c r="W19913" s="4"/>
      <c r="AG19913" s="9"/>
      <c r="AT19913" s="4"/>
      <c r="AU19913" s="4"/>
      <c r="BA19913" s="4"/>
      <c r="BB19913" s="4"/>
    </row>
    <row r="19914" spans="15:54" x14ac:dyDescent="0.4">
      <c r="O19914" s="4"/>
      <c r="P19914" s="4"/>
      <c r="V19914" s="4"/>
      <c r="W19914" s="4"/>
      <c r="AG19914" s="9"/>
      <c r="AT19914" s="4"/>
      <c r="AU19914" s="4"/>
      <c r="BA19914" s="4"/>
      <c r="BB19914" s="4"/>
    </row>
    <row r="19915" spans="15:54" x14ac:dyDescent="0.4">
      <c r="O19915" s="4"/>
      <c r="P19915" s="4"/>
      <c r="V19915" s="4"/>
      <c r="W19915" s="4"/>
      <c r="AG19915" s="9"/>
      <c r="AT19915" s="4"/>
      <c r="AU19915" s="4"/>
      <c r="BA19915" s="4"/>
      <c r="BB19915" s="4"/>
    </row>
    <row r="19916" spans="15:54" x14ac:dyDescent="0.4">
      <c r="O19916" s="4"/>
      <c r="P19916" s="4"/>
      <c r="V19916" s="4"/>
      <c r="W19916" s="4"/>
      <c r="AG19916" s="9"/>
      <c r="AT19916" s="4"/>
      <c r="AU19916" s="4"/>
      <c r="BA19916" s="4"/>
      <c r="BB19916" s="4"/>
    </row>
    <row r="19917" spans="15:54" x14ac:dyDescent="0.4">
      <c r="O19917" s="4"/>
      <c r="P19917" s="4"/>
      <c r="V19917" s="4"/>
      <c r="W19917" s="4"/>
      <c r="AG19917" s="9"/>
      <c r="AT19917" s="4"/>
      <c r="AU19917" s="4"/>
      <c r="BA19917" s="4"/>
      <c r="BB19917" s="4"/>
    </row>
    <row r="19918" spans="15:54" x14ac:dyDescent="0.4">
      <c r="O19918" s="4"/>
      <c r="P19918" s="4"/>
      <c r="V19918" s="4"/>
      <c r="W19918" s="4"/>
      <c r="AG19918" s="9"/>
      <c r="AT19918" s="4"/>
      <c r="AU19918" s="4"/>
      <c r="BA19918" s="4"/>
      <c r="BB19918" s="4"/>
    </row>
    <row r="19919" spans="15:54" x14ac:dyDescent="0.4">
      <c r="O19919" s="4"/>
      <c r="P19919" s="4"/>
      <c r="V19919" s="4"/>
      <c r="W19919" s="4"/>
      <c r="AG19919" s="9"/>
      <c r="AT19919" s="4"/>
      <c r="AU19919" s="4"/>
      <c r="BA19919" s="4"/>
      <c r="BB19919" s="4"/>
    </row>
    <row r="19920" spans="15:54" x14ac:dyDescent="0.4">
      <c r="O19920" s="4"/>
      <c r="P19920" s="4"/>
      <c r="V19920" s="4"/>
      <c r="W19920" s="4"/>
      <c r="AG19920" s="9"/>
      <c r="AT19920" s="4"/>
      <c r="AU19920" s="4"/>
      <c r="BA19920" s="4"/>
      <c r="BB19920" s="4"/>
    </row>
    <row r="19921" spans="15:54" x14ac:dyDescent="0.4">
      <c r="O19921" s="4"/>
      <c r="P19921" s="4"/>
      <c r="V19921" s="4"/>
      <c r="W19921" s="4"/>
      <c r="AG19921" s="9"/>
      <c r="AT19921" s="4"/>
      <c r="AU19921" s="4"/>
      <c r="BA19921" s="4"/>
      <c r="BB19921" s="4"/>
    </row>
    <row r="19922" spans="15:54" x14ac:dyDescent="0.4">
      <c r="O19922" s="4"/>
      <c r="P19922" s="4"/>
      <c r="V19922" s="4"/>
      <c r="W19922" s="4"/>
      <c r="AG19922" s="9"/>
      <c r="AT19922" s="4"/>
      <c r="AU19922" s="4"/>
      <c r="BA19922" s="4"/>
      <c r="BB19922" s="4"/>
    </row>
    <row r="19923" spans="15:54" x14ac:dyDescent="0.4">
      <c r="O19923" s="4"/>
      <c r="P19923" s="4"/>
      <c r="V19923" s="4"/>
      <c r="W19923" s="4"/>
      <c r="AG19923" s="9"/>
      <c r="AT19923" s="4"/>
      <c r="AU19923" s="4"/>
      <c r="BA19923" s="4"/>
      <c r="BB19923" s="4"/>
    </row>
    <row r="19924" spans="15:54" x14ac:dyDescent="0.4">
      <c r="O19924" s="4"/>
      <c r="P19924" s="4"/>
      <c r="V19924" s="4"/>
      <c r="W19924" s="4"/>
      <c r="AG19924" s="9"/>
      <c r="AT19924" s="4"/>
      <c r="AU19924" s="4"/>
      <c r="BA19924" s="4"/>
      <c r="BB19924" s="4"/>
    </row>
    <row r="19925" spans="15:54" x14ac:dyDescent="0.4">
      <c r="O19925" s="4"/>
      <c r="P19925" s="4"/>
      <c r="V19925" s="4"/>
      <c r="W19925" s="4"/>
      <c r="AG19925" s="9"/>
      <c r="AT19925" s="4"/>
      <c r="AU19925" s="4"/>
      <c r="BA19925" s="4"/>
      <c r="BB19925" s="4"/>
    </row>
    <row r="19926" spans="15:54" x14ac:dyDescent="0.4">
      <c r="O19926" s="4"/>
      <c r="P19926" s="4"/>
      <c r="V19926" s="4"/>
      <c r="W19926" s="4"/>
      <c r="AG19926" s="9"/>
      <c r="AT19926" s="4"/>
      <c r="AU19926" s="4"/>
      <c r="BA19926" s="4"/>
      <c r="BB19926" s="4"/>
    </row>
    <row r="19927" spans="15:54" x14ac:dyDescent="0.4">
      <c r="O19927" s="4"/>
      <c r="P19927" s="4"/>
      <c r="V19927" s="4"/>
      <c r="W19927" s="4"/>
      <c r="AG19927" s="9"/>
      <c r="AT19927" s="4"/>
      <c r="AU19927" s="4"/>
      <c r="BA19927" s="4"/>
      <c r="BB19927" s="4"/>
    </row>
    <row r="19928" spans="15:54" x14ac:dyDescent="0.4">
      <c r="O19928" s="4"/>
      <c r="P19928" s="4"/>
      <c r="V19928" s="4"/>
      <c r="W19928" s="4"/>
      <c r="AG19928" s="9"/>
      <c r="AT19928" s="4"/>
      <c r="AU19928" s="4"/>
      <c r="BA19928" s="4"/>
      <c r="BB19928" s="4"/>
    </row>
    <row r="19929" spans="15:54" x14ac:dyDescent="0.4">
      <c r="O19929" s="4"/>
      <c r="P19929" s="4"/>
      <c r="V19929" s="4"/>
      <c r="W19929" s="4"/>
      <c r="AG19929" s="9"/>
      <c r="AT19929" s="4"/>
      <c r="AU19929" s="4"/>
      <c r="BA19929" s="4"/>
      <c r="BB19929" s="4"/>
    </row>
    <row r="19930" spans="15:54" x14ac:dyDescent="0.4">
      <c r="O19930" s="4"/>
      <c r="P19930" s="4"/>
      <c r="V19930" s="4"/>
      <c r="W19930" s="4"/>
      <c r="AG19930" s="9"/>
      <c r="AT19930" s="4"/>
      <c r="AU19930" s="4"/>
      <c r="BA19930" s="4"/>
      <c r="BB19930" s="4"/>
    </row>
    <row r="19931" spans="15:54" x14ac:dyDescent="0.4">
      <c r="O19931" s="4"/>
      <c r="P19931" s="4"/>
      <c r="V19931" s="4"/>
      <c r="W19931" s="4"/>
      <c r="AG19931" s="9"/>
      <c r="AT19931" s="4"/>
      <c r="AU19931" s="4"/>
      <c r="BA19931" s="4"/>
      <c r="BB19931" s="4"/>
    </row>
    <row r="19932" spans="15:54" x14ac:dyDescent="0.4">
      <c r="O19932" s="4"/>
      <c r="P19932" s="4"/>
      <c r="V19932" s="4"/>
      <c r="W19932" s="4"/>
      <c r="AG19932" s="9"/>
      <c r="AT19932" s="4"/>
      <c r="AU19932" s="4"/>
      <c r="BA19932" s="4"/>
      <c r="BB19932" s="4"/>
    </row>
    <row r="19933" spans="15:54" x14ac:dyDescent="0.4">
      <c r="O19933" s="4"/>
      <c r="P19933" s="4"/>
      <c r="V19933" s="4"/>
      <c r="W19933" s="4"/>
      <c r="AG19933" s="9"/>
      <c r="AT19933" s="4"/>
      <c r="AU19933" s="4"/>
      <c r="BA19933" s="4"/>
      <c r="BB19933" s="4"/>
    </row>
    <row r="19934" spans="15:54" x14ac:dyDescent="0.4">
      <c r="O19934" s="4"/>
      <c r="P19934" s="4"/>
      <c r="V19934" s="4"/>
      <c r="W19934" s="4"/>
      <c r="AG19934" s="9"/>
      <c r="AT19934" s="4"/>
      <c r="AU19934" s="4"/>
      <c r="BA19934" s="4"/>
      <c r="BB19934" s="4"/>
    </row>
    <row r="19935" spans="15:54" x14ac:dyDescent="0.4">
      <c r="O19935" s="4"/>
      <c r="P19935" s="4"/>
      <c r="V19935" s="4"/>
      <c r="W19935" s="4"/>
      <c r="AG19935" s="9"/>
      <c r="AT19935" s="4"/>
      <c r="AU19935" s="4"/>
      <c r="BA19935" s="4"/>
      <c r="BB19935" s="4"/>
    </row>
    <row r="19936" spans="15:54" x14ac:dyDescent="0.4">
      <c r="O19936" s="4"/>
      <c r="P19936" s="4"/>
      <c r="V19936" s="4"/>
      <c r="W19936" s="4"/>
      <c r="AG19936" s="9"/>
      <c r="AT19936" s="4"/>
      <c r="AU19936" s="4"/>
      <c r="BA19936" s="4"/>
      <c r="BB19936" s="4"/>
    </row>
    <row r="19937" spans="15:54" x14ac:dyDescent="0.4">
      <c r="O19937" s="4"/>
      <c r="P19937" s="4"/>
      <c r="V19937" s="4"/>
      <c r="W19937" s="4"/>
      <c r="AG19937" s="9"/>
      <c r="AT19937" s="4"/>
      <c r="AU19937" s="4"/>
      <c r="BA19937" s="4"/>
      <c r="BB19937" s="4"/>
    </row>
    <row r="19938" spans="15:54" x14ac:dyDescent="0.4">
      <c r="O19938" s="4"/>
      <c r="P19938" s="4"/>
      <c r="V19938" s="4"/>
      <c r="W19938" s="4"/>
      <c r="AG19938" s="9"/>
      <c r="AT19938" s="4"/>
      <c r="AU19938" s="4"/>
      <c r="BA19938" s="4"/>
      <c r="BB19938" s="4"/>
    </row>
    <row r="19939" spans="15:54" x14ac:dyDescent="0.4">
      <c r="O19939" s="4"/>
      <c r="P19939" s="4"/>
      <c r="V19939" s="4"/>
      <c r="W19939" s="4"/>
      <c r="AG19939" s="9"/>
      <c r="AT19939" s="4"/>
      <c r="AU19939" s="4"/>
      <c r="BA19939" s="4"/>
      <c r="BB19939" s="4"/>
    </row>
    <row r="19940" spans="15:54" x14ac:dyDescent="0.4">
      <c r="O19940" s="4"/>
      <c r="P19940" s="4"/>
      <c r="V19940" s="4"/>
      <c r="W19940" s="4"/>
      <c r="AG19940" s="9"/>
      <c r="AT19940" s="4"/>
      <c r="AU19940" s="4"/>
      <c r="BA19940" s="4"/>
      <c r="BB19940" s="4"/>
    </row>
    <row r="19941" spans="15:54" x14ac:dyDescent="0.4">
      <c r="O19941" s="4"/>
      <c r="P19941" s="4"/>
      <c r="V19941" s="4"/>
      <c r="W19941" s="4"/>
      <c r="AG19941" s="9"/>
      <c r="AT19941" s="4"/>
      <c r="AU19941" s="4"/>
      <c r="BA19941" s="4"/>
      <c r="BB19941" s="4"/>
    </row>
    <row r="19942" spans="15:54" x14ac:dyDescent="0.4">
      <c r="O19942" s="4"/>
      <c r="P19942" s="4"/>
      <c r="V19942" s="4"/>
      <c r="W19942" s="4"/>
      <c r="AG19942" s="9"/>
      <c r="AT19942" s="4"/>
      <c r="AU19942" s="4"/>
      <c r="BA19942" s="4"/>
      <c r="BB19942" s="4"/>
    </row>
    <row r="19943" spans="15:54" x14ac:dyDescent="0.4">
      <c r="O19943" s="4"/>
      <c r="P19943" s="4"/>
      <c r="V19943" s="4"/>
      <c r="W19943" s="4"/>
      <c r="AG19943" s="9"/>
      <c r="AT19943" s="4"/>
      <c r="AU19943" s="4"/>
      <c r="BA19943" s="4"/>
      <c r="BB19943" s="4"/>
    </row>
    <row r="19944" spans="15:54" x14ac:dyDescent="0.4">
      <c r="O19944" s="4"/>
      <c r="P19944" s="4"/>
      <c r="V19944" s="4"/>
      <c r="W19944" s="4"/>
      <c r="AG19944" s="9"/>
      <c r="AT19944" s="4"/>
      <c r="AU19944" s="4"/>
      <c r="BA19944" s="4"/>
      <c r="BB19944" s="4"/>
    </row>
    <row r="19945" spans="15:54" x14ac:dyDescent="0.4">
      <c r="O19945" s="4"/>
      <c r="P19945" s="4"/>
      <c r="V19945" s="4"/>
      <c r="W19945" s="4"/>
      <c r="AG19945" s="9"/>
      <c r="AT19945" s="4"/>
      <c r="AU19945" s="4"/>
      <c r="BA19945" s="4"/>
      <c r="BB19945" s="4"/>
    </row>
    <row r="19946" spans="15:54" x14ac:dyDescent="0.4">
      <c r="O19946" s="4"/>
      <c r="P19946" s="4"/>
      <c r="V19946" s="4"/>
      <c r="W19946" s="4"/>
      <c r="AG19946" s="9"/>
      <c r="AT19946" s="4"/>
      <c r="AU19946" s="4"/>
      <c r="BA19946" s="4"/>
      <c r="BB19946" s="4"/>
    </row>
    <row r="19947" spans="15:54" x14ac:dyDescent="0.4">
      <c r="O19947" s="4"/>
      <c r="P19947" s="4"/>
      <c r="V19947" s="4"/>
      <c r="W19947" s="4"/>
      <c r="AG19947" s="9"/>
      <c r="AT19947" s="4"/>
      <c r="AU19947" s="4"/>
      <c r="BA19947" s="4"/>
      <c r="BB19947" s="4"/>
    </row>
    <row r="19948" spans="15:54" x14ac:dyDescent="0.4">
      <c r="O19948" s="4"/>
      <c r="P19948" s="4"/>
      <c r="V19948" s="4"/>
      <c r="W19948" s="4"/>
      <c r="AG19948" s="9"/>
      <c r="AT19948" s="4"/>
      <c r="AU19948" s="4"/>
      <c r="BA19948" s="4"/>
      <c r="BB19948" s="4"/>
    </row>
    <row r="19949" spans="15:54" x14ac:dyDescent="0.4">
      <c r="O19949" s="4"/>
      <c r="P19949" s="4"/>
      <c r="V19949" s="4"/>
      <c r="W19949" s="4"/>
      <c r="AG19949" s="9"/>
      <c r="AT19949" s="4"/>
      <c r="AU19949" s="4"/>
      <c r="BA19949" s="4"/>
      <c r="BB19949" s="4"/>
    </row>
    <row r="19950" spans="15:54" x14ac:dyDescent="0.4">
      <c r="O19950" s="4"/>
      <c r="P19950" s="4"/>
      <c r="V19950" s="4"/>
      <c r="W19950" s="4"/>
      <c r="AG19950" s="9"/>
      <c r="AT19950" s="4"/>
      <c r="AU19950" s="4"/>
      <c r="BA19950" s="4"/>
      <c r="BB19950" s="4"/>
    </row>
    <row r="19951" spans="15:54" x14ac:dyDescent="0.4">
      <c r="O19951" s="4"/>
      <c r="P19951" s="4"/>
      <c r="V19951" s="4"/>
      <c r="W19951" s="4"/>
      <c r="AG19951" s="9"/>
      <c r="AT19951" s="4"/>
      <c r="AU19951" s="4"/>
      <c r="BA19951" s="4"/>
      <c r="BB19951" s="4"/>
    </row>
    <row r="19952" spans="15:54" x14ac:dyDescent="0.4">
      <c r="O19952" s="4"/>
      <c r="P19952" s="4"/>
      <c r="V19952" s="4"/>
      <c r="W19952" s="4"/>
      <c r="AT19952" s="4"/>
      <c r="AU19952" s="4"/>
      <c r="BA19952" s="4"/>
      <c r="BB19952" s="4"/>
    </row>
    <row r="19953" spans="15:54" x14ac:dyDescent="0.4">
      <c r="O19953" s="4"/>
      <c r="P19953" s="4"/>
      <c r="V19953" s="4"/>
      <c r="W19953" s="4"/>
      <c r="AG19953" s="9"/>
      <c r="AT19953" s="4"/>
      <c r="AU19953" s="4"/>
      <c r="BA19953" s="4"/>
      <c r="BB19953" s="4"/>
    </row>
    <row r="19954" spans="15:54" x14ac:dyDescent="0.4">
      <c r="O19954" s="4"/>
      <c r="P19954" s="4"/>
      <c r="V19954" s="4"/>
      <c r="W19954" s="4"/>
      <c r="AG19954" s="9"/>
      <c r="AT19954" s="4"/>
      <c r="AU19954" s="4"/>
      <c r="BA19954" s="4"/>
      <c r="BB19954" s="4"/>
    </row>
    <row r="19955" spans="15:54" x14ac:dyDescent="0.4">
      <c r="O19955" s="4"/>
      <c r="P19955" s="4"/>
      <c r="V19955" s="4"/>
      <c r="W19955" s="4"/>
      <c r="AG19955" s="9"/>
      <c r="AT19955" s="4"/>
      <c r="AU19955" s="4"/>
      <c r="BA19955" s="4"/>
      <c r="BB19955" s="4"/>
    </row>
    <row r="19956" spans="15:54" x14ac:dyDescent="0.4">
      <c r="O19956" s="4"/>
      <c r="P19956" s="4"/>
      <c r="V19956" s="4"/>
      <c r="W19956" s="4"/>
      <c r="AG19956" s="9"/>
      <c r="AT19956" s="4"/>
      <c r="AU19956" s="4"/>
      <c r="BA19956" s="4"/>
      <c r="BB19956" s="4"/>
    </row>
    <row r="19957" spans="15:54" x14ac:dyDescent="0.4">
      <c r="O19957" s="4"/>
      <c r="P19957" s="4"/>
      <c r="V19957" s="4"/>
      <c r="W19957" s="4"/>
      <c r="AG19957" s="9"/>
      <c r="AT19957" s="4"/>
      <c r="AU19957" s="4"/>
      <c r="BA19957" s="4"/>
      <c r="BB19957" s="4"/>
    </row>
    <row r="19958" spans="15:54" x14ac:dyDescent="0.4">
      <c r="O19958" s="4"/>
      <c r="P19958" s="4"/>
      <c r="V19958" s="4"/>
      <c r="W19958" s="4"/>
      <c r="AG19958" s="9"/>
      <c r="AT19958" s="4"/>
      <c r="AU19958" s="4"/>
      <c r="BA19958" s="4"/>
      <c r="BB19958" s="4"/>
    </row>
    <row r="19959" spans="15:54" x14ac:dyDescent="0.4">
      <c r="O19959" s="4"/>
      <c r="P19959" s="4"/>
      <c r="V19959" s="4"/>
      <c r="W19959" s="4"/>
      <c r="AG19959" s="9"/>
      <c r="AT19959" s="4"/>
      <c r="AU19959" s="4"/>
      <c r="BA19959" s="4"/>
      <c r="BB19959" s="4"/>
    </row>
    <row r="19960" spans="15:54" x14ac:dyDescent="0.4">
      <c r="O19960" s="4"/>
      <c r="P19960" s="4"/>
      <c r="V19960" s="4"/>
      <c r="W19960" s="4"/>
      <c r="AG19960" s="9"/>
      <c r="AT19960" s="4"/>
      <c r="AU19960" s="4"/>
      <c r="BA19960" s="4"/>
      <c r="BB19960" s="4"/>
    </row>
    <row r="19961" spans="15:54" x14ac:dyDescent="0.4">
      <c r="O19961" s="4"/>
      <c r="P19961" s="4"/>
      <c r="V19961" s="4"/>
      <c r="W19961" s="4"/>
      <c r="AG19961" s="9"/>
      <c r="AT19961" s="4"/>
      <c r="AU19961" s="4"/>
      <c r="BA19961" s="4"/>
      <c r="BB19961" s="4"/>
    </row>
    <row r="19962" spans="15:54" x14ac:dyDescent="0.4">
      <c r="O19962" s="4"/>
      <c r="P19962" s="4"/>
      <c r="V19962" s="4"/>
      <c r="W19962" s="4"/>
      <c r="AG19962" s="9"/>
      <c r="AT19962" s="4"/>
      <c r="AU19962" s="4"/>
      <c r="BA19962" s="4"/>
      <c r="BB19962" s="4"/>
    </row>
    <row r="19963" spans="15:54" x14ac:dyDescent="0.4">
      <c r="O19963" s="4"/>
      <c r="P19963" s="4"/>
      <c r="V19963" s="4"/>
      <c r="W19963" s="4"/>
      <c r="AG19963" s="9"/>
      <c r="AT19963" s="4"/>
      <c r="AU19963" s="4"/>
      <c r="BA19963" s="4"/>
      <c r="BB19963" s="4"/>
    </row>
    <row r="19964" spans="15:54" x14ac:dyDescent="0.4">
      <c r="O19964" s="4"/>
      <c r="P19964" s="4"/>
      <c r="V19964" s="4"/>
      <c r="W19964" s="4"/>
      <c r="AG19964" s="9"/>
      <c r="AT19964" s="4"/>
      <c r="AU19964" s="4"/>
      <c r="BA19964" s="4"/>
      <c r="BB19964" s="4"/>
    </row>
    <row r="19965" spans="15:54" x14ac:dyDescent="0.4">
      <c r="O19965" s="4"/>
      <c r="P19965" s="4"/>
      <c r="V19965" s="4"/>
      <c r="W19965" s="4"/>
      <c r="AG19965" s="9"/>
      <c r="AT19965" s="4"/>
      <c r="AU19965" s="4"/>
      <c r="BA19965" s="4"/>
      <c r="BB19965" s="4"/>
    </row>
    <row r="19966" spans="15:54" x14ac:dyDescent="0.4">
      <c r="O19966" s="4"/>
      <c r="P19966" s="4"/>
      <c r="V19966" s="4"/>
      <c r="W19966" s="4"/>
      <c r="AG19966" s="9"/>
      <c r="AT19966" s="4"/>
      <c r="AU19966" s="4"/>
      <c r="BA19966" s="4"/>
      <c r="BB19966" s="4"/>
    </row>
    <row r="19967" spans="15:54" x14ac:dyDescent="0.4">
      <c r="O19967" s="4"/>
      <c r="P19967" s="4"/>
      <c r="V19967" s="4"/>
      <c r="W19967" s="4"/>
      <c r="AG19967" s="9"/>
      <c r="AT19967" s="4"/>
      <c r="AU19967" s="4"/>
      <c r="BA19967" s="4"/>
      <c r="BB19967" s="4"/>
    </row>
    <row r="19968" spans="15:54" x14ac:dyDescent="0.4">
      <c r="O19968" s="4"/>
      <c r="P19968" s="4"/>
      <c r="V19968" s="4"/>
      <c r="W19968" s="4"/>
      <c r="AG19968" s="9"/>
      <c r="AT19968" s="4"/>
      <c r="AU19968" s="4"/>
      <c r="BA19968" s="4"/>
      <c r="BB19968" s="4"/>
    </row>
    <row r="19969" spans="15:54" x14ac:dyDescent="0.4">
      <c r="O19969" s="4"/>
      <c r="P19969" s="4"/>
      <c r="V19969" s="4"/>
      <c r="W19969" s="4"/>
      <c r="AG19969" s="9"/>
      <c r="AT19969" s="4"/>
      <c r="AU19969" s="4"/>
      <c r="BA19969" s="4"/>
      <c r="BB19969" s="4"/>
    </row>
    <row r="19970" spans="15:54" x14ac:dyDescent="0.4">
      <c r="O19970" s="4"/>
      <c r="P19970" s="4"/>
      <c r="V19970" s="4"/>
      <c r="W19970" s="4"/>
      <c r="AG19970" s="9"/>
      <c r="AT19970" s="4"/>
      <c r="AU19970" s="4"/>
      <c r="BA19970" s="4"/>
      <c r="BB19970" s="4"/>
    </row>
    <row r="19971" spans="15:54" x14ac:dyDescent="0.4">
      <c r="O19971" s="4"/>
      <c r="P19971" s="4"/>
      <c r="V19971" s="4"/>
      <c r="W19971" s="4"/>
      <c r="AG19971" s="9"/>
      <c r="AT19971" s="4"/>
      <c r="AU19971" s="4"/>
      <c r="BA19971" s="4"/>
      <c r="BB19971" s="4"/>
    </row>
    <row r="19972" spans="15:54" x14ac:dyDescent="0.4">
      <c r="O19972" s="4"/>
      <c r="P19972" s="4"/>
      <c r="V19972" s="4"/>
      <c r="W19972" s="4"/>
      <c r="AT19972" s="4"/>
      <c r="AU19972" s="4"/>
      <c r="BA19972" s="4"/>
      <c r="BB19972" s="4"/>
    </row>
    <row r="19973" spans="15:54" x14ac:dyDescent="0.4">
      <c r="O19973" s="4"/>
      <c r="P19973" s="4"/>
      <c r="V19973" s="4"/>
      <c r="W19973" s="4"/>
      <c r="AG19973" s="9"/>
      <c r="AT19973" s="4"/>
      <c r="AU19973" s="4"/>
      <c r="BA19973" s="4"/>
      <c r="BB19973" s="4"/>
    </row>
    <row r="19974" spans="15:54" x14ac:dyDescent="0.4">
      <c r="O19974" s="4"/>
      <c r="P19974" s="4"/>
      <c r="V19974" s="4"/>
      <c r="W19974" s="4"/>
      <c r="AG19974" s="9"/>
      <c r="AT19974" s="4"/>
      <c r="AU19974" s="4"/>
      <c r="BA19974" s="4"/>
      <c r="BB19974" s="4"/>
    </row>
    <row r="19975" spans="15:54" x14ac:dyDescent="0.4">
      <c r="O19975" s="4"/>
      <c r="P19975" s="4"/>
      <c r="V19975" s="4"/>
      <c r="W19975" s="4"/>
      <c r="AG19975" s="9"/>
      <c r="AT19975" s="4"/>
      <c r="AU19975" s="4"/>
      <c r="BA19975" s="4"/>
      <c r="BB19975" s="4"/>
    </row>
    <row r="19976" spans="15:54" x14ac:dyDescent="0.4">
      <c r="O19976" s="4"/>
      <c r="P19976" s="4"/>
      <c r="V19976" s="4"/>
      <c r="W19976" s="4"/>
      <c r="AG19976" s="9"/>
      <c r="AT19976" s="4"/>
      <c r="AU19976" s="4"/>
      <c r="BA19976" s="4"/>
      <c r="BB19976" s="4"/>
    </row>
    <row r="19977" spans="15:54" x14ac:dyDescent="0.4">
      <c r="O19977" s="4"/>
      <c r="P19977" s="4"/>
      <c r="V19977" s="4"/>
      <c r="W19977" s="4"/>
      <c r="AG19977" s="9"/>
      <c r="AT19977" s="4"/>
      <c r="AU19977" s="4"/>
      <c r="BA19977" s="4"/>
      <c r="BB19977" s="4"/>
    </row>
    <row r="19978" spans="15:54" x14ac:dyDescent="0.4">
      <c r="O19978" s="4"/>
      <c r="P19978" s="4"/>
      <c r="V19978" s="4"/>
      <c r="W19978" s="4"/>
      <c r="AG19978" s="9"/>
      <c r="AT19978" s="4"/>
      <c r="AU19978" s="4"/>
      <c r="BA19978" s="4"/>
      <c r="BB19978" s="4"/>
    </row>
    <row r="19979" spans="15:54" x14ac:dyDescent="0.4">
      <c r="O19979" s="4"/>
      <c r="P19979" s="4"/>
      <c r="V19979" s="4"/>
      <c r="W19979" s="4"/>
      <c r="AG19979" s="9"/>
      <c r="AT19979" s="4"/>
      <c r="AU19979" s="4"/>
      <c r="BA19979" s="4"/>
      <c r="BB19979" s="4"/>
    </row>
    <row r="19980" spans="15:54" x14ac:dyDescent="0.4">
      <c r="O19980" s="4"/>
      <c r="P19980" s="4"/>
      <c r="V19980" s="4"/>
      <c r="W19980" s="4"/>
      <c r="AG19980" s="9"/>
      <c r="AT19980" s="4"/>
      <c r="AU19980" s="4"/>
      <c r="BA19980" s="4"/>
      <c r="BB19980" s="4"/>
    </row>
    <row r="19981" spans="15:54" x14ac:dyDescent="0.4">
      <c r="O19981" s="4"/>
      <c r="P19981" s="4"/>
      <c r="V19981" s="4"/>
      <c r="W19981" s="4"/>
      <c r="AG19981" s="9"/>
      <c r="AT19981" s="4"/>
      <c r="AU19981" s="4"/>
      <c r="BA19981" s="4"/>
      <c r="BB19981" s="4"/>
    </row>
    <row r="19982" spans="15:54" x14ac:dyDescent="0.4">
      <c r="O19982" s="4"/>
      <c r="P19982" s="4"/>
      <c r="V19982" s="4"/>
      <c r="W19982" s="4"/>
      <c r="AG19982" s="9"/>
      <c r="AT19982" s="4"/>
      <c r="AU19982" s="4"/>
      <c r="BA19982" s="4"/>
      <c r="BB19982" s="4"/>
    </row>
    <row r="19983" spans="15:54" x14ac:dyDescent="0.4">
      <c r="O19983" s="4"/>
      <c r="P19983" s="4"/>
      <c r="V19983" s="4"/>
      <c r="W19983" s="4"/>
      <c r="AG19983" s="9"/>
      <c r="AT19983" s="4"/>
      <c r="AU19983" s="4"/>
      <c r="BA19983" s="4"/>
      <c r="BB19983" s="4"/>
    </row>
    <row r="19984" spans="15:54" x14ac:dyDescent="0.4">
      <c r="O19984" s="4"/>
      <c r="P19984" s="4"/>
      <c r="V19984" s="4"/>
      <c r="W19984" s="4"/>
      <c r="AG19984" s="9"/>
      <c r="AT19984" s="4"/>
      <c r="AU19984" s="4"/>
      <c r="BA19984" s="4"/>
      <c r="BB19984" s="4"/>
    </row>
    <row r="19985" spans="15:54" x14ac:dyDescent="0.4">
      <c r="O19985" s="4"/>
      <c r="P19985" s="4"/>
      <c r="V19985" s="4"/>
      <c r="W19985" s="4"/>
      <c r="AG19985" s="9"/>
      <c r="AT19985" s="4"/>
      <c r="AU19985" s="4"/>
      <c r="BA19985" s="4"/>
      <c r="BB19985" s="4"/>
    </row>
    <row r="19986" spans="15:54" x14ac:dyDescent="0.4">
      <c r="O19986" s="4"/>
      <c r="P19986" s="4"/>
      <c r="V19986" s="4"/>
      <c r="W19986" s="4"/>
      <c r="AG19986" s="9"/>
      <c r="AT19986" s="4"/>
      <c r="AU19986" s="4"/>
      <c r="BA19986" s="4"/>
      <c r="BB19986" s="4"/>
    </row>
    <row r="19987" spans="15:54" x14ac:dyDescent="0.4">
      <c r="O19987" s="4"/>
      <c r="P19987" s="4"/>
      <c r="V19987" s="4"/>
      <c r="W19987" s="4"/>
      <c r="AG19987" s="9"/>
      <c r="AT19987" s="4"/>
      <c r="AU19987" s="4"/>
      <c r="BA19987" s="4"/>
      <c r="BB19987" s="4"/>
    </row>
    <row r="19988" spans="15:54" x14ac:dyDescent="0.4">
      <c r="O19988" s="4"/>
      <c r="P19988" s="4"/>
      <c r="V19988" s="4"/>
      <c r="W19988" s="4"/>
      <c r="AG19988" s="9"/>
      <c r="AT19988" s="4"/>
      <c r="AU19988" s="4"/>
      <c r="BA19988" s="4"/>
      <c r="BB19988" s="4"/>
    </row>
    <row r="19989" spans="15:54" x14ac:dyDescent="0.4">
      <c r="O19989" s="4"/>
      <c r="P19989" s="4"/>
      <c r="V19989" s="4"/>
      <c r="W19989" s="4"/>
      <c r="AG19989" s="9"/>
      <c r="AT19989" s="4"/>
      <c r="AU19989" s="4"/>
      <c r="BA19989" s="4"/>
      <c r="BB19989" s="4"/>
    </row>
    <row r="19990" spans="15:54" x14ac:dyDescent="0.4">
      <c r="O19990" s="4"/>
      <c r="P19990" s="4"/>
      <c r="V19990" s="4"/>
      <c r="W19990" s="4"/>
      <c r="AG19990" s="9"/>
      <c r="AT19990" s="4"/>
      <c r="AU19990" s="4"/>
      <c r="BA19990" s="4"/>
      <c r="BB19990" s="4"/>
    </row>
    <row r="19991" spans="15:54" x14ac:dyDescent="0.4">
      <c r="O19991" s="4"/>
      <c r="P19991" s="4"/>
      <c r="V19991" s="4"/>
      <c r="W19991" s="4"/>
      <c r="AG19991" s="9"/>
      <c r="AT19991" s="4"/>
      <c r="AU19991" s="4"/>
      <c r="BA19991" s="4"/>
      <c r="BB19991" s="4"/>
    </row>
    <row r="19992" spans="15:54" x14ac:dyDescent="0.4">
      <c r="O19992" s="4"/>
      <c r="P19992" s="4"/>
      <c r="V19992" s="4"/>
      <c r="W19992" s="4"/>
      <c r="AG19992" s="9"/>
      <c r="AT19992" s="4"/>
      <c r="AU19992" s="4"/>
      <c r="BA19992" s="4"/>
      <c r="BB19992" s="4"/>
    </row>
    <row r="19993" spans="15:54" x14ac:dyDescent="0.4">
      <c r="O19993" s="4"/>
      <c r="P19993" s="4"/>
      <c r="V19993" s="4"/>
      <c r="W19993" s="4"/>
      <c r="AG19993" s="9"/>
      <c r="AT19993" s="4"/>
      <c r="AU19993" s="4"/>
      <c r="BA19993" s="4"/>
      <c r="BB19993" s="4"/>
    </row>
    <row r="19994" spans="15:54" x14ac:dyDescent="0.4">
      <c r="O19994" s="4"/>
      <c r="P19994" s="4"/>
      <c r="V19994" s="4"/>
      <c r="W19994" s="4"/>
      <c r="AG19994" s="9"/>
      <c r="AT19994" s="4"/>
      <c r="AU19994" s="4"/>
      <c r="BA19994" s="4"/>
      <c r="BB19994" s="4"/>
    </row>
    <row r="19995" spans="15:54" x14ac:dyDescent="0.4">
      <c r="O19995" s="4"/>
      <c r="P19995" s="4"/>
      <c r="V19995" s="4"/>
      <c r="W19995" s="4"/>
      <c r="AG19995" s="9"/>
      <c r="AT19995" s="4"/>
      <c r="AU19995" s="4"/>
      <c r="BA19995" s="4"/>
      <c r="BB19995" s="4"/>
    </row>
    <row r="19996" spans="15:54" x14ac:dyDescent="0.4">
      <c r="O19996" s="4"/>
      <c r="P19996" s="4"/>
      <c r="V19996" s="4"/>
      <c r="W19996" s="4"/>
      <c r="AG19996" s="9"/>
      <c r="AT19996" s="4"/>
      <c r="AU19996" s="4"/>
      <c r="BA19996" s="4"/>
      <c r="BB19996" s="4"/>
    </row>
    <row r="19997" spans="15:54" x14ac:dyDescent="0.4">
      <c r="O19997" s="4"/>
      <c r="P19997" s="4"/>
      <c r="V19997" s="4"/>
      <c r="W19997" s="4"/>
      <c r="AG19997" s="9"/>
      <c r="AT19997" s="4"/>
      <c r="AU19997" s="4"/>
      <c r="BA19997" s="4"/>
      <c r="BB19997" s="4"/>
    </row>
    <row r="19998" spans="15:54" x14ac:dyDescent="0.4">
      <c r="O19998" s="4"/>
      <c r="P19998" s="4"/>
      <c r="V19998" s="4"/>
      <c r="W19998" s="4"/>
      <c r="AG19998" s="9"/>
      <c r="AT19998" s="4"/>
      <c r="AU19998" s="4"/>
      <c r="BA19998" s="4"/>
      <c r="BB19998" s="4"/>
    </row>
    <row r="19999" spans="15:54" x14ac:dyDescent="0.4">
      <c r="O19999" s="4"/>
      <c r="P19999" s="4"/>
      <c r="V19999" s="4"/>
      <c r="W19999" s="4"/>
      <c r="AG19999" s="9"/>
      <c r="AT19999" s="4"/>
      <c r="AU19999" s="4"/>
      <c r="BA19999" s="4"/>
      <c r="BB19999" s="4"/>
    </row>
    <row r="20000" spans="15:54" x14ac:dyDescent="0.4">
      <c r="O20000" s="4"/>
      <c r="P20000" s="4"/>
      <c r="V20000" s="4"/>
      <c r="W20000" s="4"/>
      <c r="AG20000" s="9"/>
      <c r="AT20000" s="4"/>
      <c r="AU20000" s="4"/>
      <c r="BA20000" s="4"/>
      <c r="BB20000" s="4"/>
    </row>
    <row r="20001" spans="15:54" x14ac:dyDescent="0.4">
      <c r="O20001" s="4"/>
      <c r="P20001" s="4"/>
      <c r="V20001" s="4"/>
      <c r="W20001" s="4"/>
      <c r="AG20001" s="9"/>
      <c r="AT20001" s="4"/>
      <c r="AU20001" s="4"/>
      <c r="BA20001" s="4"/>
      <c r="BB20001" s="4"/>
    </row>
    <row r="20002" spans="15:54" x14ac:dyDescent="0.4">
      <c r="O20002" s="4"/>
      <c r="P20002" s="4"/>
      <c r="V20002" s="4"/>
      <c r="W20002" s="4"/>
      <c r="AG20002" s="9"/>
      <c r="AT20002" s="4"/>
      <c r="AU20002" s="4"/>
      <c r="BA20002" s="4"/>
      <c r="BB20002" s="4"/>
    </row>
    <row r="20003" spans="15:54" x14ac:dyDescent="0.4">
      <c r="O20003" s="4"/>
      <c r="P20003" s="4"/>
      <c r="V20003" s="4"/>
      <c r="W20003" s="4"/>
      <c r="AG20003" s="9"/>
      <c r="AT20003" s="4"/>
      <c r="AU20003" s="4"/>
      <c r="BA20003" s="4"/>
      <c r="BB20003" s="4"/>
    </row>
    <row r="20004" spans="15:54" x14ac:dyDescent="0.4">
      <c r="O20004" s="4"/>
      <c r="P20004" s="4"/>
      <c r="V20004" s="4"/>
      <c r="W20004" s="4"/>
      <c r="AG20004" s="9"/>
      <c r="AT20004" s="4"/>
      <c r="AU20004" s="4"/>
      <c r="BA20004" s="4"/>
      <c r="BB20004" s="4"/>
    </row>
    <row r="20005" spans="15:54" x14ac:dyDescent="0.4">
      <c r="O20005" s="4"/>
      <c r="P20005" s="4"/>
      <c r="V20005" s="4"/>
      <c r="W20005" s="4"/>
      <c r="AG20005" s="9"/>
      <c r="AT20005" s="4"/>
      <c r="AU20005" s="4"/>
      <c r="BA20005" s="4"/>
      <c r="BB20005" s="4"/>
    </row>
    <row r="20006" spans="15:54" x14ac:dyDescent="0.4">
      <c r="O20006" s="4"/>
      <c r="P20006" s="4"/>
      <c r="V20006" s="4"/>
      <c r="W20006" s="4"/>
      <c r="AG20006" s="9"/>
      <c r="AT20006" s="4"/>
      <c r="AU20006" s="4"/>
      <c r="BA20006" s="4"/>
      <c r="BB20006" s="4"/>
    </row>
    <row r="20007" spans="15:54" x14ac:dyDescent="0.4">
      <c r="O20007" s="4"/>
      <c r="P20007" s="4"/>
      <c r="V20007" s="4"/>
      <c r="W20007" s="4"/>
      <c r="AG20007" s="9"/>
      <c r="AT20007" s="4"/>
      <c r="AU20007" s="4"/>
      <c r="BA20007" s="4"/>
      <c r="BB20007" s="4"/>
    </row>
    <row r="20008" spans="15:54" x14ac:dyDescent="0.4">
      <c r="O20008" s="4"/>
      <c r="P20008" s="4"/>
      <c r="V20008" s="4"/>
      <c r="W20008" s="4"/>
      <c r="AG20008" s="9"/>
      <c r="AT20008" s="4"/>
      <c r="AU20008" s="4"/>
      <c r="BA20008" s="4"/>
      <c r="BB20008" s="4"/>
    </row>
    <row r="20009" spans="15:54" x14ac:dyDescent="0.4">
      <c r="O20009" s="4"/>
      <c r="P20009" s="4"/>
      <c r="V20009" s="4"/>
      <c r="W20009" s="4"/>
      <c r="AG20009" s="9"/>
      <c r="AT20009" s="4"/>
      <c r="AU20009" s="4"/>
      <c r="BA20009" s="4"/>
      <c r="BB20009" s="4"/>
    </row>
    <row r="20010" spans="15:54" x14ac:dyDescent="0.4">
      <c r="O20010" s="4"/>
      <c r="P20010" s="4"/>
      <c r="V20010" s="4"/>
      <c r="W20010" s="4"/>
      <c r="AG20010" s="9"/>
      <c r="AT20010" s="4"/>
      <c r="AU20010" s="4"/>
      <c r="BA20010" s="4"/>
      <c r="BB20010" s="4"/>
    </row>
    <row r="20011" spans="15:54" x14ac:dyDescent="0.4">
      <c r="O20011" s="4"/>
      <c r="P20011" s="4"/>
      <c r="V20011" s="4"/>
      <c r="W20011" s="4"/>
      <c r="AG20011" s="9"/>
      <c r="AT20011" s="4"/>
      <c r="AU20011" s="4"/>
      <c r="BA20011" s="4"/>
      <c r="BB20011" s="4"/>
    </row>
    <row r="20012" spans="15:54" x14ac:dyDescent="0.4">
      <c r="O20012" s="4"/>
      <c r="P20012" s="4"/>
      <c r="V20012" s="4"/>
      <c r="W20012" s="4"/>
      <c r="AG20012" s="9"/>
      <c r="AT20012" s="4"/>
      <c r="AU20012" s="4"/>
      <c r="BA20012" s="4"/>
      <c r="BB20012" s="4"/>
    </row>
    <row r="20013" spans="15:54" x14ac:dyDescent="0.4">
      <c r="O20013" s="4"/>
      <c r="P20013" s="4"/>
      <c r="V20013" s="4"/>
      <c r="W20013" s="4"/>
      <c r="AG20013" s="9"/>
      <c r="AT20013" s="4"/>
      <c r="AU20013" s="4"/>
      <c r="BA20013" s="4"/>
      <c r="BB20013" s="4"/>
    </row>
    <row r="20014" spans="15:54" x14ac:dyDescent="0.4">
      <c r="O20014" s="4"/>
      <c r="P20014" s="4"/>
      <c r="V20014" s="4"/>
      <c r="W20014" s="4"/>
      <c r="AG20014" s="9"/>
      <c r="AT20014" s="4"/>
      <c r="AU20014" s="4"/>
      <c r="BA20014" s="4"/>
      <c r="BB20014" s="4"/>
    </row>
    <row r="20015" spans="15:54" x14ac:dyDescent="0.4">
      <c r="O20015" s="4"/>
      <c r="P20015" s="4"/>
      <c r="V20015" s="4"/>
      <c r="W20015" s="4"/>
      <c r="AG20015" s="9"/>
      <c r="AT20015" s="4"/>
      <c r="AU20015" s="4"/>
      <c r="BA20015" s="4"/>
      <c r="BB20015" s="4"/>
    </row>
    <row r="20016" spans="15:54" x14ac:dyDescent="0.4">
      <c r="O20016" s="4"/>
      <c r="P20016" s="4"/>
      <c r="V20016" s="4"/>
      <c r="W20016" s="4"/>
      <c r="AG20016" s="9"/>
      <c r="AT20016" s="4"/>
      <c r="AU20016" s="4"/>
      <c r="BA20016" s="4"/>
      <c r="BB20016" s="4"/>
    </row>
    <row r="20017" spans="15:54" x14ac:dyDescent="0.4">
      <c r="O20017" s="4"/>
      <c r="P20017" s="4"/>
      <c r="V20017" s="4"/>
      <c r="W20017" s="4"/>
      <c r="AG20017" s="9"/>
      <c r="AT20017" s="4"/>
      <c r="AU20017" s="4"/>
      <c r="BA20017" s="4"/>
      <c r="BB20017" s="4"/>
    </row>
    <row r="20018" spans="15:54" x14ac:dyDescent="0.4">
      <c r="O20018" s="4"/>
      <c r="P20018" s="4"/>
      <c r="V20018" s="4"/>
      <c r="W20018" s="4"/>
      <c r="AG20018" s="9"/>
      <c r="AT20018" s="4"/>
      <c r="AU20018" s="4"/>
      <c r="BA20018" s="4"/>
      <c r="BB20018" s="4"/>
    </row>
    <row r="20019" spans="15:54" x14ac:dyDescent="0.4">
      <c r="O20019" s="4"/>
      <c r="P20019" s="4"/>
      <c r="V20019" s="4"/>
      <c r="W20019" s="4"/>
      <c r="AG20019" s="9"/>
      <c r="AT20019" s="4"/>
      <c r="AU20019" s="4"/>
      <c r="BA20019" s="4"/>
      <c r="BB20019" s="4"/>
    </row>
    <row r="20020" spans="15:54" x14ac:dyDescent="0.4">
      <c r="O20020" s="4"/>
      <c r="P20020" s="4"/>
      <c r="V20020" s="4"/>
      <c r="W20020" s="4"/>
      <c r="AG20020" s="9"/>
      <c r="AT20020" s="4"/>
      <c r="AU20020" s="4"/>
      <c r="BA20020" s="4"/>
      <c r="BB20020" s="4"/>
    </row>
    <row r="20021" spans="15:54" x14ac:dyDescent="0.4">
      <c r="O20021" s="4"/>
      <c r="P20021" s="4"/>
      <c r="V20021" s="4"/>
      <c r="W20021" s="4"/>
      <c r="AG20021" s="9"/>
      <c r="AT20021" s="4"/>
      <c r="AU20021" s="4"/>
      <c r="BA20021" s="4"/>
      <c r="BB20021" s="4"/>
    </row>
    <row r="20022" spans="15:54" x14ac:dyDescent="0.4">
      <c r="O20022" s="4"/>
      <c r="P20022" s="4"/>
      <c r="V20022" s="4"/>
      <c r="W20022" s="4"/>
      <c r="AG20022" s="9"/>
      <c r="AT20022" s="4"/>
      <c r="AU20022" s="4"/>
      <c r="BA20022" s="4"/>
      <c r="BB20022" s="4"/>
    </row>
    <row r="20023" spans="15:54" x14ac:dyDescent="0.4">
      <c r="O20023" s="4"/>
      <c r="P20023" s="4"/>
      <c r="V20023" s="4"/>
      <c r="W20023" s="4"/>
      <c r="AG20023" s="9"/>
      <c r="AT20023" s="4"/>
      <c r="AU20023" s="4"/>
      <c r="BA20023" s="4"/>
      <c r="BB20023" s="4"/>
    </row>
    <row r="20024" spans="15:54" x14ac:dyDescent="0.4">
      <c r="O20024" s="4"/>
      <c r="P20024" s="4"/>
      <c r="V20024" s="4"/>
      <c r="W20024" s="4"/>
      <c r="AG20024" s="9"/>
      <c r="AT20024" s="4"/>
      <c r="AU20024" s="4"/>
      <c r="BA20024" s="4"/>
      <c r="BB20024" s="4"/>
    </row>
    <row r="20025" spans="15:54" x14ac:dyDescent="0.4">
      <c r="O20025" s="4"/>
      <c r="P20025" s="4"/>
      <c r="V20025" s="4"/>
      <c r="W20025" s="4"/>
      <c r="AG20025" s="9"/>
      <c r="AT20025" s="4"/>
      <c r="AU20025" s="4"/>
      <c r="BA20025" s="4"/>
      <c r="BB20025" s="4"/>
    </row>
    <row r="20026" spans="15:54" x14ac:dyDescent="0.4">
      <c r="O20026" s="4"/>
      <c r="P20026" s="4"/>
      <c r="V20026" s="4"/>
      <c r="W20026" s="4"/>
      <c r="AG20026" s="9"/>
      <c r="AT20026" s="4"/>
      <c r="AU20026" s="4"/>
      <c r="BA20026" s="4"/>
      <c r="BB20026" s="4"/>
    </row>
    <row r="20027" spans="15:54" x14ac:dyDescent="0.4">
      <c r="O20027" s="4"/>
      <c r="P20027" s="4"/>
      <c r="V20027" s="4"/>
      <c r="W20027" s="4"/>
      <c r="AG20027" s="9"/>
      <c r="AT20027" s="4"/>
      <c r="AU20027" s="4"/>
      <c r="BA20027" s="4"/>
      <c r="BB20027" s="4"/>
    </row>
    <row r="20028" spans="15:54" x14ac:dyDescent="0.4">
      <c r="O20028" s="4"/>
      <c r="P20028" s="4"/>
      <c r="V20028" s="4"/>
      <c r="W20028" s="4"/>
      <c r="AG20028" s="9"/>
      <c r="AT20028" s="4"/>
      <c r="AU20028" s="4"/>
      <c r="BA20028" s="4"/>
      <c r="BB20028" s="4"/>
    </row>
    <row r="20029" spans="15:54" x14ac:dyDescent="0.4">
      <c r="O20029" s="4"/>
      <c r="P20029" s="4"/>
      <c r="V20029" s="4"/>
      <c r="W20029" s="4"/>
      <c r="AG20029" s="9"/>
      <c r="AT20029" s="4"/>
      <c r="AU20029" s="4"/>
      <c r="BA20029" s="4"/>
      <c r="BB20029" s="4"/>
    </row>
    <row r="20030" spans="15:54" x14ac:dyDescent="0.4">
      <c r="O20030" s="4"/>
      <c r="P20030" s="4"/>
      <c r="V20030" s="4"/>
      <c r="W20030" s="4"/>
      <c r="AG20030" s="9"/>
      <c r="AT20030" s="4"/>
      <c r="AU20030" s="4"/>
      <c r="BA20030" s="4"/>
      <c r="BB20030" s="4"/>
    </row>
    <row r="20031" spans="15:54" x14ac:dyDescent="0.4">
      <c r="O20031" s="4"/>
      <c r="P20031" s="4"/>
      <c r="V20031" s="4"/>
      <c r="W20031" s="4"/>
      <c r="AG20031" s="9"/>
      <c r="AT20031" s="4"/>
      <c r="AU20031" s="4"/>
      <c r="BA20031" s="4"/>
      <c r="BB20031" s="4"/>
    </row>
    <row r="20032" spans="15:54" x14ac:dyDescent="0.4">
      <c r="O20032" s="4"/>
      <c r="P20032" s="4"/>
      <c r="V20032" s="4"/>
      <c r="W20032" s="4"/>
      <c r="AG20032" s="9"/>
      <c r="AT20032" s="4"/>
      <c r="AU20032" s="4"/>
      <c r="BA20032" s="4"/>
      <c r="BB20032" s="4"/>
    </row>
    <row r="20033" spans="15:54" x14ac:dyDescent="0.4">
      <c r="O20033" s="4"/>
      <c r="P20033" s="4"/>
      <c r="V20033" s="4"/>
      <c r="W20033" s="4"/>
      <c r="AT20033" s="4"/>
      <c r="AU20033" s="4"/>
      <c r="BA20033" s="4"/>
      <c r="BB20033" s="4"/>
    </row>
    <row r="20034" spans="15:54" x14ac:dyDescent="0.4">
      <c r="O20034" s="4"/>
      <c r="P20034" s="4"/>
      <c r="V20034" s="4"/>
      <c r="W20034" s="4"/>
      <c r="AG20034" s="9"/>
      <c r="AT20034" s="4"/>
      <c r="AU20034" s="4"/>
      <c r="BA20034" s="4"/>
      <c r="BB20034" s="4"/>
    </row>
    <row r="20035" spans="15:54" x14ac:dyDescent="0.4">
      <c r="O20035" s="4"/>
      <c r="P20035" s="4"/>
      <c r="V20035" s="4"/>
      <c r="W20035" s="4"/>
      <c r="AG20035" s="9"/>
      <c r="AT20035" s="4"/>
      <c r="AU20035" s="4"/>
      <c r="BA20035" s="4"/>
      <c r="BB20035" s="4"/>
    </row>
    <row r="20036" spans="15:54" x14ac:dyDescent="0.4">
      <c r="O20036" s="4"/>
      <c r="P20036" s="4"/>
      <c r="V20036" s="4"/>
      <c r="W20036" s="4"/>
      <c r="AG20036" s="9"/>
      <c r="AT20036" s="4"/>
      <c r="AU20036" s="4"/>
      <c r="BA20036" s="4"/>
      <c r="BB20036" s="4"/>
    </row>
    <row r="20037" spans="15:54" x14ac:dyDescent="0.4">
      <c r="O20037" s="4"/>
      <c r="P20037" s="4"/>
      <c r="V20037" s="4"/>
      <c r="W20037" s="4"/>
      <c r="AG20037" s="9"/>
      <c r="AT20037" s="4"/>
      <c r="AU20037" s="4"/>
      <c r="BA20037" s="4"/>
      <c r="BB20037" s="4"/>
    </row>
    <row r="20038" spans="15:54" x14ac:dyDescent="0.4">
      <c r="O20038" s="4"/>
      <c r="P20038" s="4"/>
      <c r="V20038" s="4"/>
      <c r="W20038" s="4"/>
      <c r="AG20038" s="9"/>
      <c r="AT20038" s="4"/>
      <c r="AU20038" s="4"/>
      <c r="BA20038" s="4"/>
      <c r="BB20038" s="4"/>
    </row>
    <row r="20039" spans="15:54" x14ac:dyDescent="0.4">
      <c r="O20039" s="4"/>
      <c r="P20039" s="4"/>
      <c r="V20039" s="4"/>
      <c r="W20039" s="4"/>
      <c r="AG20039" s="9"/>
      <c r="AT20039" s="4"/>
      <c r="AU20039" s="4"/>
      <c r="BA20039" s="4"/>
      <c r="BB20039" s="4"/>
    </row>
    <row r="20040" spans="15:54" x14ac:dyDescent="0.4">
      <c r="O20040" s="4"/>
      <c r="P20040" s="4"/>
      <c r="V20040" s="4"/>
      <c r="W20040" s="4"/>
      <c r="AG20040" s="9"/>
      <c r="AT20040" s="4"/>
      <c r="AU20040" s="4"/>
      <c r="BA20040" s="4"/>
      <c r="BB20040" s="4"/>
    </row>
    <row r="20041" spans="15:54" x14ac:dyDescent="0.4">
      <c r="O20041" s="4"/>
      <c r="P20041" s="4"/>
      <c r="V20041" s="4"/>
      <c r="W20041" s="4"/>
      <c r="AG20041" s="9"/>
      <c r="AT20041" s="4"/>
      <c r="AU20041" s="4"/>
      <c r="BA20041" s="4"/>
      <c r="BB20041" s="4"/>
    </row>
    <row r="20042" spans="15:54" x14ac:dyDescent="0.4">
      <c r="O20042" s="4"/>
      <c r="P20042" s="4"/>
      <c r="V20042" s="4"/>
      <c r="W20042" s="4"/>
      <c r="AG20042" s="9"/>
      <c r="AT20042" s="4"/>
      <c r="AU20042" s="4"/>
      <c r="BA20042" s="4"/>
      <c r="BB20042" s="4"/>
    </row>
    <row r="20043" spans="15:54" x14ac:dyDescent="0.4">
      <c r="O20043" s="4"/>
      <c r="P20043" s="4"/>
      <c r="V20043" s="4"/>
      <c r="W20043" s="4"/>
      <c r="AG20043" s="9"/>
      <c r="AT20043" s="4"/>
      <c r="AU20043" s="4"/>
      <c r="BA20043" s="4"/>
      <c r="BB20043" s="4"/>
    </row>
    <row r="20044" spans="15:54" x14ac:dyDescent="0.4">
      <c r="O20044" s="4"/>
      <c r="P20044" s="4"/>
      <c r="V20044" s="4"/>
      <c r="W20044" s="4"/>
      <c r="AG20044" s="9"/>
      <c r="AT20044" s="4"/>
      <c r="AU20044" s="4"/>
      <c r="BA20044" s="4"/>
      <c r="BB20044" s="4"/>
    </row>
    <row r="20045" spans="15:54" x14ac:dyDescent="0.4">
      <c r="O20045" s="4"/>
      <c r="P20045" s="4"/>
      <c r="V20045" s="4"/>
      <c r="W20045" s="4"/>
      <c r="AG20045" s="9"/>
      <c r="AT20045" s="4"/>
      <c r="AU20045" s="4"/>
      <c r="BA20045" s="4"/>
      <c r="BB20045" s="4"/>
    </row>
    <row r="20046" spans="15:54" x14ac:dyDescent="0.4">
      <c r="O20046" s="4"/>
      <c r="P20046" s="4"/>
      <c r="V20046" s="4"/>
      <c r="W20046" s="4"/>
      <c r="AG20046" s="9"/>
      <c r="AT20046" s="4"/>
      <c r="AU20046" s="4"/>
      <c r="BA20046" s="4"/>
      <c r="BB20046" s="4"/>
    </row>
    <row r="20047" spans="15:54" x14ac:dyDescent="0.4">
      <c r="O20047" s="4"/>
      <c r="P20047" s="4"/>
      <c r="V20047" s="4"/>
      <c r="W20047" s="4"/>
      <c r="AG20047" s="9"/>
      <c r="AT20047" s="4"/>
      <c r="AU20047" s="4"/>
      <c r="BA20047" s="4"/>
      <c r="BB20047" s="4"/>
    </row>
    <row r="20048" spans="15:54" x14ac:dyDescent="0.4">
      <c r="O20048" s="4"/>
      <c r="P20048" s="4"/>
      <c r="V20048" s="4"/>
      <c r="W20048" s="4"/>
      <c r="AG20048" s="9"/>
      <c r="AT20048" s="4"/>
      <c r="AU20048" s="4"/>
      <c r="BA20048" s="4"/>
      <c r="BB20048" s="4"/>
    </row>
    <row r="20049" spans="15:54" x14ac:dyDescent="0.4">
      <c r="O20049" s="4"/>
      <c r="P20049" s="4"/>
      <c r="V20049" s="4"/>
      <c r="W20049" s="4"/>
      <c r="AG20049" s="9"/>
      <c r="AT20049" s="4"/>
      <c r="AU20049" s="4"/>
      <c r="BA20049" s="4"/>
      <c r="BB20049" s="4"/>
    </row>
    <row r="20050" spans="15:54" x14ac:dyDescent="0.4">
      <c r="O20050" s="4"/>
      <c r="P20050" s="4"/>
      <c r="V20050" s="4"/>
      <c r="W20050" s="4"/>
      <c r="AG20050" s="9"/>
      <c r="AT20050" s="4"/>
      <c r="AU20050" s="4"/>
      <c r="BA20050" s="4"/>
      <c r="BB20050" s="4"/>
    </row>
    <row r="20051" spans="15:54" x14ac:dyDescent="0.4">
      <c r="O20051" s="4"/>
      <c r="P20051" s="4"/>
      <c r="V20051" s="4"/>
      <c r="W20051" s="4"/>
      <c r="AG20051" s="9"/>
      <c r="AT20051" s="4"/>
      <c r="AU20051" s="4"/>
      <c r="BA20051" s="4"/>
      <c r="BB20051" s="4"/>
    </row>
    <row r="20052" spans="15:54" x14ac:dyDescent="0.4">
      <c r="O20052" s="4"/>
      <c r="P20052" s="4"/>
      <c r="V20052" s="4"/>
      <c r="W20052" s="4"/>
      <c r="AG20052" s="9"/>
      <c r="AT20052" s="4"/>
      <c r="AU20052" s="4"/>
      <c r="BA20052" s="4"/>
      <c r="BB20052" s="4"/>
    </row>
    <row r="20053" spans="15:54" x14ac:dyDescent="0.4">
      <c r="O20053" s="4"/>
      <c r="P20053" s="4"/>
      <c r="V20053" s="4"/>
      <c r="W20053" s="4"/>
      <c r="AT20053" s="4"/>
      <c r="AU20053" s="4"/>
      <c r="BA20053" s="4"/>
      <c r="BB20053" s="4"/>
    </row>
    <row r="20054" spans="15:54" x14ac:dyDescent="0.4">
      <c r="O20054" s="4"/>
      <c r="P20054" s="4"/>
      <c r="V20054" s="4"/>
      <c r="W20054" s="4"/>
      <c r="AG20054" s="9"/>
      <c r="AT20054" s="4"/>
      <c r="AU20054" s="4"/>
      <c r="BA20054" s="4"/>
      <c r="BB20054" s="4"/>
    </row>
    <row r="20055" spans="15:54" x14ac:dyDescent="0.4">
      <c r="O20055" s="4"/>
      <c r="P20055" s="4"/>
      <c r="V20055" s="4"/>
      <c r="W20055" s="4"/>
      <c r="AG20055" s="9"/>
      <c r="AT20055" s="4"/>
      <c r="AU20055" s="4"/>
      <c r="BA20055" s="4"/>
      <c r="BB20055" s="4"/>
    </row>
    <row r="20056" spans="15:54" x14ac:dyDescent="0.4">
      <c r="O20056" s="4"/>
      <c r="P20056" s="4"/>
      <c r="V20056" s="4"/>
      <c r="W20056" s="4"/>
      <c r="AG20056" s="9"/>
      <c r="AT20056" s="4"/>
      <c r="AU20056" s="4"/>
      <c r="BA20056" s="4"/>
      <c r="BB20056" s="4"/>
    </row>
    <row r="20057" spans="15:54" x14ac:dyDescent="0.4">
      <c r="O20057" s="4"/>
      <c r="P20057" s="4"/>
      <c r="V20057" s="4"/>
      <c r="W20057" s="4"/>
      <c r="AG20057" s="9"/>
      <c r="AT20057" s="4"/>
      <c r="AU20057" s="4"/>
      <c r="BA20057" s="4"/>
      <c r="BB20057" s="4"/>
    </row>
    <row r="20058" spans="15:54" x14ac:dyDescent="0.4">
      <c r="O20058" s="4"/>
      <c r="P20058" s="4"/>
      <c r="V20058" s="4"/>
      <c r="W20058" s="4"/>
      <c r="AG20058" s="9"/>
      <c r="AT20058" s="4"/>
      <c r="AU20058" s="4"/>
      <c r="BA20058" s="4"/>
      <c r="BB20058" s="4"/>
    </row>
    <row r="20059" spans="15:54" x14ac:dyDescent="0.4">
      <c r="O20059" s="4"/>
      <c r="P20059" s="4"/>
      <c r="V20059" s="4"/>
      <c r="W20059" s="4"/>
      <c r="AG20059" s="9"/>
      <c r="AT20059" s="4"/>
      <c r="AU20059" s="4"/>
      <c r="BA20059" s="4"/>
      <c r="BB20059" s="4"/>
    </row>
    <row r="20060" spans="15:54" x14ac:dyDescent="0.4">
      <c r="O20060" s="4"/>
      <c r="P20060" s="4"/>
      <c r="V20060" s="4"/>
      <c r="W20060" s="4"/>
      <c r="AG20060" s="9"/>
      <c r="AT20060" s="4"/>
      <c r="AU20060" s="4"/>
      <c r="BA20060" s="4"/>
      <c r="BB20060" s="4"/>
    </row>
    <row r="20061" spans="15:54" x14ac:dyDescent="0.4">
      <c r="O20061" s="4"/>
      <c r="P20061" s="4"/>
      <c r="V20061" s="4"/>
      <c r="W20061" s="4"/>
      <c r="AG20061" s="9"/>
      <c r="AT20061" s="4"/>
      <c r="AU20061" s="4"/>
      <c r="BA20061" s="4"/>
      <c r="BB20061" s="4"/>
    </row>
    <row r="20062" spans="15:54" x14ac:dyDescent="0.4">
      <c r="O20062" s="4"/>
      <c r="P20062" s="4"/>
      <c r="V20062" s="4"/>
      <c r="W20062" s="4"/>
      <c r="AG20062" s="9"/>
      <c r="AT20062" s="4"/>
      <c r="AU20062" s="4"/>
      <c r="BA20062" s="4"/>
      <c r="BB20062" s="4"/>
    </row>
    <row r="20063" spans="15:54" x14ac:dyDescent="0.4">
      <c r="O20063" s="4"/>
      <c r="P20063" s="4"/>
      <c r="V20063" s="4"/>
      <c r="W20063" s="4"/>
      <c r="AG20063" s="9"/>
      <c r="AT20063" s="4"/>
      <c r="AU20063" s="4"/>
      <c r="BA20063" s="4"/>
      <c r="BB20063" s="4"/>
    </row>
    <row r="20064" spans="15:54" x14ac:dyDescent="0.4">
      <c r="O20064" s="4"/>
      <c r="P20064" s="4"/>
      <c r="V20064" s="4"/>
      <c r="W20064" s="4"/>
      <c r="AG20064" s="9"/>
      <c r="AT20064" s="4"/>
      <c r="AU20064" s="4"/>
      <c r="BA20064" s="4"/>
      <c r="BB20064" s="4"/>
    </row>
    <row r="20065" spans="15:54" x14ac:dyDescent="0.4">
      <c r="O20065" s="4"/>
      <c r="P20065" s="4"/>
      <c r="V20065" s="4"/>
      <c r="W20065" s="4"/>
      <c r="AG20065" s="9"/>
      <c r="AT20065" s="4"/>
      <c r="AU20065" s="4"/>
      <c r="BA20065" s="4"/>
      <c r="BB20065" s="4"/>
    </row>
    <row r="20066" spans="15:54" x14ac:dyDescent="0.4">
      <c r="O20066" s="4"/>
      <c r="P20066" s="4"/>
      <c r="V20066" s="4"/>
      <c r="W20066" s="4"/>
      <c r="AG20066" s="9"/>
      <c r="AT20066" s="4"/>
      <c r="AU20066" s="4"/>
      <c r="BA20066" s="4"/>
      <c r="BB20066" s="4"/>
    </row>
    <row r="20067" spans="15:54" x14ac:dyDescent="0.4">
      <c r="O20067" s="4"/>
      <c r="P20067" s="4"/>
      <c r="V20067" s="4"/>
      <c r="W20067" s="4"/>
      <c r="AG20067" s="9"/>
      <c r="AT20067" s="4"/>
      <c r="AU20067" s="4"/>
      <c r="BA20067" s="4"/>
      <c r="BB20067" s="4"/>
    </row>
    <row r="20068" spans="15:54" x14ac:dyDescent="0.4">
      <c r="O20068" s="4"/>
      <c r="P20068" s="4"/>
      <c r="V20068" s="4"/>
      <c r="W20068" s="4"/>
      <c r="AG20068" s="9"/>
      <c r="AT20068" s="4"/>
      <c r="AU20068" s="4"/>
      <c r="BA20068" s="4"/>
      <c r="BB20068" s="4"/>
    </row>
    <row r="20069" spans="15:54" x14ac:dyDescent="0.4">
      <c r="O20069" s="4"/>
      <c r="P20069" s="4"/>
      <c r="V20069" s="4"/>
      <c r="W20069" s="4"/>
      <c r="AG20069" s="9"/>
      <c r="AT20069" s="4"/>
      <c r="AU20069" s="4"/>
      <c r="BA20069" s="4"/>
      <c r="BB20069" s="4"/>
    </row>
    <row r="20070" spans="15:54" x14ac:dyDescent="0.4">
      <c r="O20070" s="4"/>
      <c r="P20070" s="4"/>
      <c r="V20070" s="4"/>
      <c r="W20070" s="4"/>
      <c r="AG20070" s="9"/>
      <c r="AT20070" s="4"/>
      <c r="AU20070" s="4"/>
      <c r="BA20070" s="4"/>
      <c r="BB20070" s="4"/>
    </row>
    <row r="20071" spans="15:54" x14ac:dyDescent="0.4">
      <c r="O20071" s="4"/>
      <c r="P20071" s="4"/>
      <c r="V20071" s="4"/>
      <c r="W20071" s="4"/>
      <c r="AG20071" s="9"/>
      <c r="AT20071" s="4"/>
      <c r="AU20071" s="4"/>
      <c r="BA20071" s="4"/>
      <c r="BB20071" s="4"/>
    </row>
    <row r="20072" spans="15:54" x14ac:dyDescent="0.4">
      <c r="O20072" s="4"/>
      <c r="P20072" s="4"/>
      <c r="V20072" s="4"/>
      <c r="W20072" s="4"/>
      <c r="AG20072" s="9"/>
      <c r="AT20072" s="4"/>
      <c r="AU20072" s="4"/>
      <c r="BA20072" s="4"/>
      <c r="BB20072" s="4"/>
    </row>
    <row r="20073" spans="15:54" x14ac:dyDescent="0.4">
      <c r="O20073" s="4"/>
      <c r="P20073" s="4"/>
      <c r="V20073" s="4"/>
      <c r="W20073" s="4"/>
      <c r="AG20073" s="9"/>
      <c r="AT20073" s="4"/>
      <c r="AU20073" s="4"/>
      <c r="BA20073" s="4"/>
      <c r="BB20073" s="4"/>
    </row>
    <row r="20074" spans="15:54" x14ac:dyDescent="0.4">
      <c r="O20074" s="4"/>
      <c r="P20074" s="4"/>
      <c r="V20074" s="4"/>
      <c r="W20074" s="4"/>
      <c r="AG20074" s="9"/>
      <c r="AT20074" s="4"/>
      <c r="AU20074" s="4"/>
      <c r="BA20074" s="4"/>
      <c r="BB20074" s="4"/>
    </row>
    <row r="20075" spans="15:54" x14ac:dyDescent="0.4">
      <c r="O20075" s="4"/>
      <c r="P20075" s="4"/>
      <c r="V20075" s="4"/>
      <c r="W20075" s="4"/>
      <c r="AG20075" s="9"/>
      <c r="AT20075" s="4"/>
      <c r="AU20075" s="4"/>
      <c r="BA20075" s="4"/>
      <c r="BB20075" s="4"/>
    </row>
    <row r="20076" spans="15:54" x14ac:dyDescent="0.4">
      <c r="O20076" s="4"/>
      <c r="P20076" s="4"/>
      <c r="V20076" s="4"/>
      <c r="W20076" s="4"/>
      <c r="AG20076" s="9"/>
      <c r="AT20076" s="4"/>
      <c r="AU20076" s="4"/>
      <c r="BA20076" s="4"/>
      <c r="BB20076" s="4"/>
    </row>
    <row r="20077" spans="15:54" x14ac:dyDescent="0.4">
      <c r="O20077" s="4"/>
      <c r="P20077" s="4"/>
      <c r="V20077" s="4"/>
      <c r="W20077" s="4"/>
      <c r="AG20077" s="9"/>
      <c r="AT20077" s="4"/>
      <c r="AU20077" s="4"/>
      <c r="BA20077" s="4"/>
      <c r="BB20077" s="4"/>
    </row>
    <row r="20078" spans="15:54" x14ac:dyDescent="0.4">
      <c r="O20078" s="4"/>
      <c r="P20078" s="4"/>
      <c r="V20078" s="4"/>
      <c r="W20078" s="4"/>
      <c r="AG20078" s="9"/>
      <c r="AT20078" s="4"/>
      <c r="AU20078" s="4"/>
      <c r="BA20078" s="4"/>
      <c r="BB20078" s="4"/>
    </row>
    <row r="20079" spans="15:54" x14ac:dyDescent="0.4">
      <c r="O20079" s="4"/>
      <c r="P20079" s="4"/>
      <c r="V20079" s="4"/>
      <c r="W20079" s="4"/>
      <c r="AG20079" s="9"/>
      <c r="AT20079" s="4"/>
      <c r="AU20079" s="4"/>
      <c r="BA20079" s="4"/>
      <c r="BB20079" s="4"/>
    </row>
    <row r="20080" spans="15:54" x14ac:dyDescent="0.4">
      <c r="O20080" s="4"/>
      <c r="P20080" s="4"/>
      <c r="V20080" s="4"/>
      <c r="W20080" s="4"/>
      <c r="AG20080" s="9"/>
      <c r="AT20080" s="4"/>
      <c r="AU20080" s="4"/>
      <c r="BA20080" s="4"/>
      <c r="BB20080" s="4"/>
    </row>
    <row r="20081" spans="15:54" x14ac:dyDescent="0.4">
      <c r="O20081" s="4"/>
      <c r="P20081" s="4"/>
      <c r="V20081" s="4"/>
      <c r="W20081" s="4"/>
      <c r="AG20081" s="9"/>
      <c r="AT20081" s="4"/>
      <c r="AU20081" s="4"/>
      <c r="BA20081" s="4"/>
      <c r="BB20081" s="4"/>
    </row>
    <row r="20082" spans="15:54" x14ac:dyDescent="0.4">
      <c r="O20082" s="4"/>
      <c r="P20082" s="4"/>
      <c r="V20082" s="4"/>
      <c r="W20082" s="4"/>
      <c r="AG20082" s="9"/>
      <c r="AT20082" s="4"/>
      <c r="AU20082" s="4"/>
      <c r="BA20082" s="4"/>
      <c r="BB20082" s="4"/>
    </row>
    <row r="20083" spans="15:54" x14ac:dyDescent="0.4">
      <c r="O20083" s="4"/>
      <c r="P20083" s="4"/>
      <c r="V20083" s="4"/>
      <c r="W20083" s="4"/>
      <c r="AG20083" s="9"/>
      <c r="AT20083" s="4"/>
      <c r="AU20083" s="4"/>
      <c r="BA20083" s="4"/>
      <c r="BB20083" s="4"/>
    </row>
    <row r="20084" spans="15:54" x14ac:dyDescent="0.4">
      <c r="O20084" s="4"/>
      <c r="P20084" s="4"/>
      <c r="V20084" s="4"/>
      <c r="W20084" s="4"/>
      <c r="AG20084" s="9"/>
      <c r="AT20084" s="4"/>
      <c r="AU20084" s="4"/>
      <c r="BA20084" s="4"/>
      <c r="BB20084" s="4"/>
    </row>
    <row r="20085" spans="15:54" x14ac:dyDescent="0.4">
      <c r="O20085" s="4"/>
      <c r="P20085" s="4"/>
      <c r="V20085" s="4"/>
      <c r="W20085" s="4"/>
      <c r="AG20085" s="9"/>
      <c r="AT20085" s="4"/>
      <c r="AU20085" s="4"/>
      <c r="BA20085" s="4"/>
      <c r="BB20085" s="4"/>
    </row>
    <row r="20086" spans="15:54" x14ac:dyDescent="0.4">
      <c r="O20086" s="4"/>
      <c r="P20086" s="4"/>
      <c r="V20086" s="4"/>
      <c r="W20086" s="4"/>
      <c r="AG20086" s="9"/>
      <c r="AT20086" s="4"/>
      <c r="AU20086" s="4"/>
      <c r="BA20086" s="4"/>
      <c r="BB20086" s="4"/>
    </row>
    <row r="20087" spans="15:54" x14ac:dyDescent="0.4">
      <c r="O20087" s="4"/>
      <c r="P20087" s="4"/>
      <c r="V20087" s="4"/>
      <c r="W20087" s="4"/>
      <c r="AG20087" s="9"/>
      <c r="AT20087" s="4"/>
      <c r="AU20087" s="4"/>
      <c r="BA20087" s="4"/>
      <c r="BB20087" s="4"/>
    </row>
    <row r="20088" spans="15:54" x14ac:dyDescent="0.4">
      <c r="O20088" s="4"/>
      <c r="P20088" s="4"/>
      <c r="V20088" s="4"/>
      <c r="W20088" s="4"/>
      <c r="AG20088" s="9"/>
      <c r="AT20088" s="4"/>
      <c r="AU20088" s="4"/>
      <c r="BA20088" s="4"/>
      <c r="BB20088" s="4"/>
    </row>
    <row r="20089" spans="15:54" x14ac:dyDescent="0.4">
      <c r="O20089" s="4"/>
      <c r="P20089" s="4"/>
      <c r="V20089" s="4"/>
      <c r="W20089" s="4"/>
      <c r="AG20089" s="9"/>
      <c r="AT20089" s="4"/>
      <c r="AU20089" s="4"/>
      <c r="BA20089" s="4"/>
      <c r="BB20089" s="4"/>
    </row>
    <row r="20090" spans="15:54" x14ac:dyDescent="0.4">
      <c r="O20090" s="4"/>
      <c r="P20090" s="4"/>
      <c r="V20090" s="4"/>
      <c r="W20090" s="4"/>
      <c r="AG20090" s="9"/>
      <c r="AT20090" s="4"/>
      <c r="AU20090" s="4"/>
      <c r="BA20090" s="4"/>
      <c r="BB20090" s="4"/>
    </row>
    <row r="20091" spans="15:54" x14ac:dyDescent="0.4">
      <c r="O20091" s="4"/>
      <c r="P20091" s="4"/>
      <c r="V20091" s="4"/>
      <c r="W20091" s="4"/>
      <c r="AG20091" s="9"/>
      <c r="AT20091" s="4"/>
      <c r="AU20091" s="4"/>
      <c r="BA20091" s="4"/>
      <c r="BB20091" s="4"/>
    </row>
    <row r="20092" spans="15:54" x14ac:dyDescent="0.4">
      <c r="O20092" s="4"/>
      <c r="P20092" s="4"/>
      <c r="V20092" s="4"/>
      <c r="W20092" s="4"/>
      <c r="AG20092" s="9"/>
      <c r="AT20092" s="4"/>
      <c r="AU20092" s="4"/>
      <c r="BA20092" s="4"/>
      <c r="BB20092" s="4"/>
    </row>
    <row r="20093" spans="15:54" x14ac:dyDescent="0.4">
      <c r="O20093" s="4"/>
      <c r="P20093" s="4"/>
      <c r="V20093" s="4"/>
      <c r="W20093" s="4"/>
      <c r="AG20093" s="9"/>
      <c r="AT20093" s="4"/>
      <c r="AU20093" s="4"/>
      <c r="BA20093" s="4"/>
      <c r="BB20093" s="4"/>
    </row>
    <row r="20094" spans="15:54" x14ac:dyDescent="0.4">
      <c r="O20094" s="4"/>
      <c r="P20094" s="4"/>
      <c r="V20094" s="4"/>
      <c r="W20094" s="4"/>
      <c r="AG20094" s="9"/>
      <c r="AT20094" s="4"/>
      <c r="AU20094" s="4"/>
      <c r="BA20094" s="4"/>
      <c r="BB20094" s="4"/>
    </row>
    <row r="20095" spans="15:54" x14ac:dyDescent="0.4">
      <c r="O20095" s="4"/>
      <c r="P20095" s="4"/>
      <c r="V20095" s="4"/>
      <c r="W20095" s="4"/>
      <c r="AG20095" s="9"/>
      <c r="AT20095" s="4"/>
      <c r="AU20095" s="4"/>
      <c r="BA20095" s="4"/>
      <c r="BB20095" s="4"/>
    </row>
    <row r="20096" spans="15:54" x14ac:dyDescent="0.4">
      <c r="O20096" s="4"/>
      <c r="P20096" s="4"/>
      <c r="V20096" s="4"/>
      <c r="W20096" s="4"/>
      <c r="AG20096" s="9"/>
      <c r="AT20096" s="4"/>
      <c r="AU20096" s="4"/>
      <c r="BA20096" s="4"/>
      <c r="BB20096" s="4"/>
    </row>
    <row r="20097" spans="15:54" x14ac:dyDescent="0.4">
      <c r="O20097" s="4"/>
      <c r="P20097" s="4"/>
      <c r="V20097" s="4"/>
      <c r="W20097" s="4"/>
      <c r="AG20097" s="9"/>
      <c r="AT20097" s="4"/>
      <c r="AU20097" s="4"/>
      <c r="BA20097" s="4"/>
      <c r="BB20097" s="4"/>
    </row>
    <row r="20098" spans="15:54" x14ac:dyDescent="0.4">
      <c r="O20098" s="4"/>
      <c r="P20098" s="4"/>
      <c r="V20098" s="4"/>
      <c r="W20098" s="4"/>
      <c r="AG20098" s="9"/>
      <c r="AT20098" s="4"/>
      <c r="AU20098" s="4"/>
      <c r="BA20098" s="4"/>
      <c r="BB20098" s="4"/>
    </row>
    <row r="20099" spans="15:54" x14ac:dyDescent="0.4">
      <c r="O20099" s="4"/>
      <c r="P20099" s="4"/>
      <c r="V20099" s="4"/>
      <c r="W20099" s="4"/>
      <c r="AG20099" s="9"/>
      <c r="AT20099" s="4"/>
      <c r="AU20099" s="4"/>
      <c r="BA20099" s="4"/>
      <c r="BB20099" s="4"/>
    </row>
    <row r="20100" spans="15:54" x14ac:dyDescent="0.4">
      <c r="O20100" s="4"/>
      <c r="P20100" s="4"/>
      <c r="V20100" s="4"/>
      <c r="W20100" s="4"/>
      <c r="AG20100" s="9"/>
      <c r="AT20100" s="4"/>
      <c r="AU20100" s="4"/>
      <c r="BA20100" s="4"/>
      <c r="BB20100" s="4"/>
    </row>
    <row r="20101" spans="15:54" x14ac:dyDescent="0.4">
      <c r="O20101" s="4"/>
      <c r="P20101" s="4"/>
      <c r="V20101" s="4"/>
      <c r="W20101" s="4"/>
      <c r="AG20101" s="9"/>
      <c r="AT20101" s="4"/>
      <c r="AU20101" s="4"/>
      <c r="BA20101" s="4"/>
      <c r="BB20101" s="4"/>
    </row>
    <row r="20102" spans="15:54" x14ac:dyDescent="0.4">
      <c r="O20102" s="4"/>
      <c r="P20102" s="4"/>
      <c r="V20102" s="4"/>
      <c r="W20102" s="4"/>
      <c r="AG20102" s="9"/>
      <c r="AT20102" s="4"/>
      <c r="AU20102" s="4"/>
      <c r="BA20102" s="4"/>
      <c r="BB20102" s="4"/>
    </row>
    <row r="20103" spans="15:54" x14ac:dyDescent="0.4">
      <c r="O20103" s="4"/>
      <c r="P20103" s="4"/>
      <c r="V20103" s="4"/>
      <c r="W20103" s="4"/>
      <c r="AG20103" s="9"/>
      <c r="AT20103" s="4"/>
      <c r="AU20103" s="4"/>
      <c r="BA20103" s="4"/>
      <c r="BB20103" s="4"/>
    </row>
    <row r="20104" spans="15:54" x14ac:dyDescent="0.4">
      <c r="O20104" s="4"/>
      <c r="P20104" s="4"/>
      <c r="V20104" s="4"/>
      <c r="W20104" s="4"/>
      <c r="AG20104" s="9"/>
      <c r="AT20104" s="4"/>
      <c r="AU20104" s="4"/>
      <c r="BA20104" s="4"/>
      <c r="BB20104" s="4"/>
    </row>
    <row r="20105" spans="15:54" x14ac:dyDescent="0.4">
      <c r="O20105" s="4"/>
      <c r="P20105" s="4"/>
      <c r="V20105" s="4"/>
      <c r="W20105" s="4"/>
      <c r="AG20105" s="9"/>
      <c r="AT20105" s="4"/>
      <c r="AU20105" s="4"/>
      <c r="BA20105" s="4"/>
      <c r="BB20105" s="4"/>
    </row>
    <row r="20106" spans="15:54" x14ac:dyDescent="0.4">
      <c r="O20106" s="4"/>
      <c r="P20106" s="4"/>
      <c r="V20106" s="4"/>
      <c r="W20106" s="4"/>
      <c r="AG20106" s="9"/>
      <c r="AT20106" s="4"/>
      <c r="AU20106" s="4"/>
      <c r="BA20106" s="4"/>
      <c r="BB20106" s="4"/>
    </row>
    <row r="20107" spans="15:54" x14ac:dyDescent="0.4">
      <c r="O20107" s="4"/>
      <c r="P20107" s="4"/>
      <c r="V20107" s="4"/>
      <c r="W20107" s="4"/>
      <c r="AG20107" s="9"/>
      <c r="AT20107" s="4"/>
      <c r="AU20107" s="4"/>
      <c r="BA20107" s="4"/>
      <c r="BB20107" s="4"/>
    </row>
    <row r="20108" spans="15:54" x14ac:dyDescent="0.4">
      <c r="O20108" s="4"/>
      <c r="P20108" s="4"/>
      <c r="V20108" s="4"/>
      <c r="W20108" s="4"/>
      <c r="AG20108" s="9"/>
      <c r="AT20108" s="4"/>
      <c r="AU20108" s="4"/>
      <c r="BA20108" s="4"/>
      <c r="BB20108" s="4"/>
    </row>
    <row r="20109" spans="15:54" x14ac:dyDescent="0.4">
      <c r="O20109" s="4"/>
      <c r="P20109" s="4"/>
      <c r="V20109" s="4"/>
      <c r="W20109" s="4"/>
      <c r="AG20109" s="9"/>
      <c r="AT20109" s="4"/>
      <c r="AU20109" s="4"/>
      <c r="BA20109" s="4"/>
      <c r="BB20109" s="4"/>
    </row>
    <row r="20110" spans="15:54" x14ac:dyDescent="0.4">
      <c r="O20110" s="4"/>
      <c r="P20110" s="4"/>
      <c r="V20110" s="4"/>
      <c r="W20110" s="4"/>
      <c r="AG20110" s="9"/>
      <c r="AT20110" s="4"/>
      <c r="AU20110" s="4"/>
      <c r="BA20110" s="4"/>
      <c r="BB20110" s="4"/>
    </row>
    <row r="20111" spans="15:54" x14ac:dyDescent="0.4">
      <c r="O20111" s="4"/>
      <c r="P20111" s="4"/>
      <c r="V20111" s="4"/>
      <c r="W20111" s="4"/>
      <c r="AG20111" s="9"/>
      <c r="AT20111" s="4"/>
      <c r="AU20111" s="4"/>
      <c r="BA20111" s="4"/>
      <c r="BB20111" s="4"/>
    </row>
    <row r="20112" spans="15:54" x14ac:dyDescent="0.4">
      <c r="O20112" s="4"/>
      <c r="P20112" s="4"/>
      <c r="V20112" s="4"/>
      <c r="W20112" s="4"/>
      <c r="AG20112" s="9"/>
      <c r="AT20112" s="4"/>
      <c r="AU20112" s="4"/>
      <c r="BA20112" s="4"/>
      <c r="BB20112" s="4"/>
    </row>
    <row r="20113" spans="15:54" x14ac:dyDescent="0.4">
      <c r="O20113" s="4"/>
      <c r="P20113" s="4"/>
      <c r="V20113" s="4"/>
      <c r="W20113" s="4"/>
      <c r="AG20113" s="9"/>
      <c r="AT20113" s="4"/>
      <c r="AU20113" s="4"/>
      <c r="BA20113" s="4"/>
      <c r="BB20113" s="4"/>
    </row>
    <row r="20114" spans="15:54" x14ac:dyDescent="0.4">
      <c r="O20114" s="4"/>
      <c r="P20114" s="4"/>
      <c r="V20114" s="4"/>
      <c r="W20114" s="4"/>
      <c r="AT20114" s="4"/>
      <c r="AU20114" s="4"/>
      <c r="BA20114" s="4"/>
      <c r="BB20114" s="4"/>
    </row>
    <row r="20115" spans="15:54" x14ac:dyDescent="0.4">
      <c r="O20115" s="4"/>
      <c r="P20115" s="4"/>
      <c r="V20115" s="4"/>
      <c r="W20115" s="4"/>
      <c r="AG20115" s="9"/>
      <c r="AT20115" s="4"/>
      <c r="AU20115" s="4"/>
      <c r="BA20115" s="4"/>
      <c r="BB20115" s="4"/>
    </row>
    <row r="20116" spans="15:54" x14ac:dyDescent="0.4">
      <c r="O20116" s="4"/>
      <c r="P20116" s="4"/>
      <c r="V20116" s="4"/>
      <c r="W20116" s="4"/>
      <c r="AG20116" s="9"/>
      <c r="AT20116" s="4"/>
      <c r="AU20116" s="4"/>
      <c r="BA20116" s="4"/>
      <c r="BB20116" s="4"/>
    </row>
    <row r="20117" spans="15:54" x14ac:dyDescent="0.4">
      <c r="O20117" s="4"/>
      <c r="P20117" s="4"/>
      <c r="V20117" s="4"/>
      <c r="W20117" s="4"/>
      <c r="AG20117" s="9"/>
      <c r="AT20117" s="4"/>
      <c r="AU20117" s="4"/>
      <c r="BA20117" s="4"/>
      <c r="BB20117" s="4"/>
    </row>
    <row r="20118" spans="15:54" x14ac:dyDescent="0.4">
      <c r="O20118" s="4"/>
      <c r="P20118" s="4"/>
      <c r="V20118" s="4"/>
      <c r="W20118" s="4"/>
      <c r="AG20118" s="9"/>
      <c r="AT20118" s="4"/>
      <c r="AU20118" s="4"/>
      <c r="BA20118" s="4"/>
      <c r="BB20118" s="4"/>
    </row>
    <row r="20119" spans="15:54" x14ac:dyDescent="0.4">
      <c r="O20119" s="4"/>
      <c r="P20119" s="4"/>
      <c r="V20119" s="4"/>
      <c r="W20119" s="4"/>
      <c r="AG20119" s="9"/>
      <c r="AT20119" s="4"/>
      <c r="AU20119" s="4"/>
      <c r="BA20119" s="4"/>
      <c r="BB20119" s="4"/>
    </row>
    <row r="20120" spans="15:54" x14ac:dyDescent="0.4">
      <c r="O20120" s="4"/>
      <c r="P20120" s="4"/>
      <c r="V20120" s="4"/>
      <c r="W20120" s="4"/>
      <c r="AG20120" s="9"/>
      <c r="AT20120" s="4"/>
      <c r="AU20120" s="4"/>
      <c r="BA20120" s="4"/>
      <c r="BB20120" s="4"/>
    </row>
    <row r="20121" spans="15:54" x14ac:dyDescent="0.4">
      <c r="O20121" s="4"/>
      <c r="P20121" s="4"/>
      <c r="V20121" s="4"/>
      <c r="W20121" s="4"/>
      <c r="AG20121" s="9"/>
      <c r="AT20121" s="4"/>
      <c r="AU20121" s="4"/>
      <c r="BA20121" s="4"/>
      <c r="BB20121" s="4"/>
    </row>
    <row r="20122" spans="15:54" x14ac:dyDescent="0.4">
      <c r="O20122" s="4"/>
      <c r="P20122" s="4"/>
      <c r="V20122" s="4"/>
      <c r="W20122" s="4"/>
      <c r="AG20122" s="9"/>
      <c r="AT20122" s="4"/>
      <c r="AU20122" s="4"/>
      <c r="BA20122" s="4"/>
      <c r="BB20122" s="4"/>
    </row>
    <row r="20123" spans="15:54" x14ac:dyDescent="0.4">
      <c r="O20123" s="4"/>
      <c r="P20123" s="4"/>
      <c r="V20123" s="4"/>
      <c r="W20123" s="4"/>
      <c r="AG20123" s="9"/>
      <c r="AT20123" s="4"/>
      <c r="AU20123" s="4"/>
      <c r="BA20123" s="4"/>
      <c r="BB20123" s="4"/>
    </row>
    <row r="20124" spans="15:54" x14ac:dyDescent="0.4">
      <c r="O20124" s="4"/>
      <c r="P20124" s="4"/>
      <c r="V20124" s="4"/>
      <c r="W20124" s="4"/>
      <c r="AG20124" s="9"/>
      <c r="AT20124" s="4"/>
      <c r="AU20124" s="4"/>
      <c r="BA20124" s="4"/>
      <c r="BB20124" s="4"/>
    </row>
    <row r="20125" spans="15:54" x14ac:dyDescent="0.4">
      <c r="O20125" s="4"/>
      <c r="P20125" s="4"/>
      <c r="V20125" s="4"/>
      <c r="W20125" s="4"/>
      <c r="AG20125" s="9"/>
      <c r="AT20125" s="4"/>
      <c r="AU20125" s="4"/>
      <c r="BA20125" s="4"/>
      <c r="BB20125" s="4"/>
    </row>
    <row r="20126" spans="15:54" x14ac:dyDescent="0.4">
      <c r="O20126" s="4"/>
      <c r="P20126" s="4"/>
      <c r="V20126" s="4"/>
      <c r="W20126" s="4"/>
      <c r="AG20126" s="9"/>
      <c r="AT20126" s="4"/>
      <c r="AU20126" s="4"/>
      <c r="BA20126" s="4"/>
      <c r="BB20126" s="4"/>
    </row>
    <row r="20127" spans="15:54" x14ac:dyDescent="0.4">
      <c r="O20127" s="4"/>
      <c r="P20127" s="4"/>
      <c r="V20127" s="4"/>
      <c r="W20127" s="4"/>
      <c r="AG20127" s="9"/>
      <c r="AT20127" s="4"/>
      <c r="AU20127" s="4"/>
      <c r="BA20127" s="4"/>
      <c r="BB20127" s="4"/>
    </row>
    <row r="20128" spans="15:54" x14ac:dyDescent="0.4">
      <c r="O20128" s="4"/>
      <c r="P20128" s="4"/>
      <c r="V20128" s="4"/>
      <c r="W20128" s="4"/>
      <c r="AG20128" s="9"/>
      <c r="AT20128" s="4"/>
      <c r="AU20128" s="4"/>
      <c r="BA20128" s="4"/>
      <c r="BB20128" s="4"/>
    </row>
    <row r="20129" spans="15:54" x14ac:dyDescent="0.4">
      <c r="O20129" s="4"/>
      <c r="P20129" s="4"/>
      <c r="V20129" s="4"/>
      <c r="W20129" s="4"/>
      <c r="AG20129" s="9"/>
      <c r="AT20129" s="4"/>
      <c r="AU20129" s="4"/>
      <c r="BA20129" s="4"/>
      <c r="BB20129" s="4"/>
    </row>
    <row r="20130" spans="15:54" x14ac:dyDescent="0.4">
      <c r="O20130" s="4"/>
      <c r="P20130" s="4"/>
      <c r="V20130" s="4"/>
      <c r="W20130" s="4"/>
      <c r="AG20130" s="9"/>
      <c r="AT20130" s="4"/>
      <c r="AU20130" s="4"/>
      <c r="BA20130" s="4"/>
      <c r="BB20130" s="4"/>
    </row>
    <row r="20131" spans="15:54" x14ac:dyDescent="0.4">
      <c r="O20131" s="4"/>
      <c r="P20131" s="4"/>
      <c r="V20131" s="4"/>
      <c r="W20131" s="4"/>
      <c r="AG20131" s="9"/>
      <c r="AT20131" s="4"/>
      <c r="AU20131" s="4"/>
      <c r="BA20131" s="4"/>
      <c r="BB20131" s="4"/>
    </row>
    <row r="20132" spans="15:54" x14ac:dyDescent="0.4">
      <c r="O20132" s="4"/>
      <c r="P20132" s="4"/>
      <c r="V20132" s="4"/>
      <c r="W20132" s="4"/>
      <c r="AG20132" s="9"/>
      <c r="AT20132" s="4"/>
      <c r="AU20132" s="4"/>
      <c r="BA20132" s="4"/>
      <c r="BB20132" s="4"/>
    </row>
    <row r="20133" spans="15:54" x14ac:dyDescent="0.4">
      <c r="O20133" s="4"/>
      <c r="P20133" s="4"/>
      <c r="V20133" s="4"/>
      <c r="W20133" s="4"/>
      <c r="AG20133" s="9"/>
      <c r="AT20133" s="4"/>
      <c r="AU20133" s="4"/>
      <c r="BA20133" s="4"/>
      <c r="BB20133" s="4"/>
    </row>
    <row r="20134" spans="15:54" x14ac:dyDescent="0.4">
      <c r="O20134" s="4"/>
      <c r="P20134" s="4"/>
      <c r="V20134" s="4"/>
      <c r="W20134" s="4"/>
      <c r="AT20134" s="4"/>
      <c r="AU20134" s="4"/>
      <c r="BA20134" s="4"/>
      <c r="BB20134" s="4"/>
    </row>
    <row r="20135" spans="15:54" x14ac:dyDescent="0.4">
      <c r="O20135" s="4"/>
      <c r="P20135" s="4"/>
      <c r="V20135" s="4"/>
      <c r="W20135" s="4"/>
      <c r="AG20135" s="9"/>
      <c r="AT20135" s="4"/>
      <c r="AU20135" s="4"/>
      <c r="BA20135" s="4"/>
      <c r="BB20135" s="4"/>
    </row>
    <row r="20136" spans="15:54" x14ac:dyDescent="0.4">
      <c r="O20136" s="4"/>
      <c r="P20136" s="4"/>
      <c r="V20136" s="4"/>
      <c r="W20136" s="4"/>
      <c r="AG20136" s="9"/>
      <c r="AT20136" s="4"/>
      <c r="AU20136" s="4"/>
      <c r="BA20136" s="4"/>
      <c r="BB20136" s="4"/>
    </row>
    <row r="20137" spans="15:54" x14ac:dyDescent="0.4">
      <c r="O20137" s="4"/>
      <c r="P20137" s="4"/>
      <c r="V20137" s="4"/>
      <c r="W20137" s="4"/>
      <c r="AG20137" s="9"/>
      <c r="AT20137" s="4"/>
      <c r="AU20137" s="4"/>
      <c r="BA20137" s="4"/>
      <c r="BB20137" s="4"/>
    </row>
    <row r="20138" spans="15:54" x14ac:dyDescent="0.4">
      <c r="O20138" s="4"/>
      <c r="P20138" s="4"/>
      <c r="V20138" s="4"/>
      <c r="W20138" s="4"/>
      <c r="AG20138" s="9"/>
      <c r="AT20138" s="4"/>
      <c r="AU20138" s="4"/>
      <c r="BA20138" s="4"/>
      <c r="BB20138" s="4"/>
    </row>
    <row r="20139" spans="15:54" x14ac:dyDescent="0.4">
      <c r="O20139" s="4"/>
      <c r="P20139" s="4"/>
      <c r="V20139" s="4"/>
      <c r="W20139" s="4"/>
      <c r="AG20139" s="9"/>
      <c r="AT20139" s="4"/>
      <c r="AU20139" s="4"/>
      <c r="BA20139" s="4"/>
      <c r="BB20139" s="4"/>
    </row>
    <row r="20140" spans="15:54" x14ac:dyDescent="0.4">
      <c r="O20140" s="4"/>
      <c r="P20140" s="4"/>
      <c r="V20140" s="4"/>
      <c r="W20140" s="4"/>
      <c r="AG20140" s="9"/>
      <c r="AT20140" s="4"/>
      <c r="AU20140" s="4"/>
      <c r="BA20140" s="4"/>
      <c r="BB20140" s="4"/>
    </row>
    <row r="20141" spans="15:54" x14ac:dyDescent="0.4">
      <c r="O20141" s="4"/>
      <c r="P20141" s="4"/>
      <c r="V20141" s="4"/>
      <c r="W20141" s="4"/>
      <c r="AG20141" s="9"/>
      <c r="AT20141" s="4"/>
      <c r="AU20141" s="4"/>
      <c r="BA20141" s="4"/>
      <c r="BB20141" s="4"/>
    </row>
    <row r="20142" spans="15:54" x14ac:dyDescent="0.4">
      <c r="O20142" s="4"/>
      <c r="P20142" s="4"/>
      <c r="V20142" s="4"/>
      <c r="W20142" s="4"/>
      <c r="AG20142" s="9"/>
      <c r="AT20142" s="4"/>
      <c r="AU20142" s="4"/>
      <c r="BA20142" s="4"/>
      <c r="BB20142" s="4"/>
    </row>
    <row r="20143" spans="15:54" x14ac:dyDescent="0.4">
      <c r="O20143" s="4"/>
      <c r="P20143" s="4"/>
      <c r="V20143" s="4"/>
      <c r="W20143" s="4"/>
      <c r="AG20143" s="9"/>
      <c r="AT20143" s="4"/>
      <c r="AU20143" s="4"/>
      <c r="BA20143" s="4"/>
      <c r="BB20143" s="4"/>
    </row>
    <row r="20144" spans="15:54" x14ac:dyDescent="0.4">
      <c r="O20144" s="4"/>
      <c r="P20144" s="4"/>
      <c r="V20144" s="4"/>
      <c r="W20144" s="4"/>
      <c r="AG20144" s="9"/>
      <c r="AT20144" s="4"/>
      <c r="AU20144" s="4"/>
      <c r="BA20144" s="4"/>
      <c r="BB20144" s="4"/>
    </row>
    <row r="20145" spans="15:54" x14ac:dyDescent="0.4">
      <c r="O20145" s="4"/>
      <c r="P20145" s="4"/>
      <c r="V20145" s="4"/>
      <c r="W20145" s="4"/>
      <c r="AG20145" s="9"/>
      <c r="AT20145" s="4"/>
      <c r="AU20145" s="4"/>
      <c r="BA20145" s="4"/>
      <c r="BB20145" s="4"/>
    </row>
    <row r="20146" spans="15:54" x14ac:dyDescent="0.4">
      <c r="O20146" s="4"/>
      <c r="P20146" s="4"/>
      <c r="V20146" s="4"/>
      <c r="W20146" s="4"/>
      <c r="AG20146" s="9"/>
      <c r="AT20146" s="4"/>
      <c r="AU20146" s="4"/>
      <c r="BA20146" s="4"/>
      <c r="BB20146" s="4"/>
    </row>
    <row r="20147" spans="15:54" x14ac:dyDescent="0.4">
      <c r="O20147" s="4"/>
      <c r="P20147" s="4"/>
      <c r="V20147" s="4"/>
      <c r="W20147" s="4"/>
      <c r="AG20147" s="9"/>
      <c r="AT20147" s="4"/>
      <c r="AU20147" s="4"/>
      <c r="BA20147" s="4"/>
      <c r="BB20147" s="4"/>
    </row>
    <row r="20148" spans="15:54" x14ac:dyDescent="0.4">
      <c r="O20148" s="4"/>
      <c r="P20148" s="4"/>
      <c r="V20148" s="4"/>
      <c r="W20148" s="4"/>
      <c r="AG20148" s="9"/>
      <c r="AT20148" s="4"/>
      <c r="AU20148" s="4"/>
      <c r="BA20148" s="4"/>
      <c r="BB20148" s="4"/>
    </row>
    <row r="20149" spans="15:54" x14ac:dyDescent="0.4">
      <c r="O20149" s="4"/>
      <c r="P20149" s="4"/>
      <c r="V20149" s="4"/>
      <c r="W20149" s="4"/>
      <c r="AG20149" s="9"/>
      <c r="AT20149" s="4"/>
      <c r="AU20149" s="4"/>
      <c r="BA20149" s="4"/>
      <c r="BB20149" s="4"/>
    </row>
    <row r="20150" spans="15:54" x14ac:dyDescent="0.4">
      <c r="O20150" s="4"/>
      <c r="P20150" s="4"/>
      <c r="V20150" s="4"/>
      <c r="W20150" s="4"/>
      <c r="AG20150" s="9"/>
      <c r="AT20150" s="4"/>
      <c r="AU20150" s="4"/>
      <c r="BA20150" s="4"/>
      <c r="BB20150" s="4"/>
    </row>
    <row r="20151" spans="15:54" x14ac:dyDescent="0.4">
      <c r="O20151" s="4"/>
      <c r="P20151" s="4"/>
      <c r="V20151" s="4"/>
      <c r="W20151" s="4"/>
      <c r="AG20151" s="9"/>
      <c r="AT20151" s="4"/>
      <c r="AU20151" s="4"/>
      <c r="BA20151" s="4"/>
      <c r="BB20151" s="4"/>
    </row>
    <row r="20152" spans="15:54" x14ac:dyDescent="0.4">
      <c r="O20152" s="4"/>
      <c r="P20152" s="4"/>
      <c r="V20152" s="4"/>
      <c r="W20152" s="4"/>
      <c r="AG20152" s="9"/>
      <c r="AT20152" s="4"/>
      <c r="AU20152" s="4"/>
      <c r="BA20152" s="4"/>
      <c r="BB20152" s="4"/>
    </row>
    <row r="20153" spans="15:54" x14ac:dyDescent="0.4">
      <c r="O20153" s="4"/>
      <c r="P20153" s="4"/>
      <c r="V20153" s="4"/>
      <c r="W20153" s="4"/>
      <c r="AG20153" s="9"/>
      <c r="AT20153" s="4"/>
      <c r="AU20153" s="4"/>
      <c r="BA20153" s="4"/>
      <c r="BB20153" s="4"/>
    </row>
    <row r="20154" spans="15:54" x14ac:dyDescent="0.4">
      <c r="O20154" s="4"/>
      <c r="P20154" s="4"/>
      <c r="V20154" s="4"/>
      <c r="W20154" s="4"/>
      <c r="AG20154" s="9"/>
      <c r="AT20154" s="4"/>
      <c r="AU20154" s="4"/>
      <c r="BA20154" s="4"/>
      <c r="BB20154" s="4"/>
    </row>
    <row r="20155" spans="15:54" x14ac:dyDescent="0.4">
      <c r="O20155" s="4"/>
      <c r="P20155" s="4"/>
      <c r="V20155" s="4"/>
      <c r="W20155" s="4"/>
      <c r="AG20155" s="9"/>
      <c r="AT20155" s="4"/>
      <c r="AU20155" s="4"/>
      <c r="BA20155" s="4"/>
      <c r="BB20155" s="4"/>
    </row>
    <row r="20156" spans="15:54" x14ac:dyDescent="0.4">
      <c r="O20156" s="4"/>
      <c r="P20156" s="4"/>
      <c r="V20156" s="4"/>
      <c r="W20156" s="4"/>
      <c r="AG20156" s="9"/>
      <c r="AT20156" s="4"/>
      <c r="AU20156" s="4"/>
      <c r="BA20156" s="4"/>
      <c r="BB20156" s="4"/>
    </row>
    <row r="20157" spans="15:54" x14ac:dyDescent="0.4">
      <c r="O20157" s="4"/>
      <c r="P20157" s="4"/>
      <c r="V20157" s="4"/>
      <c r="W20157" s="4"/>
      <c r="AG20157" s="9"/>
      <c r="AT20157" s="4"/>
      <c r="AU20157" s="4"/>
      <c r="BA20157" s="4"/>
      <c r="BB20157" s="4"/>
    </row>
    <row r="20158" spans="15:54" x14ac:dyDescent="0.4">
      <c r="O20158" s="4"/>
      <c r="P20158" s="4"/>
      <c r="V20158" s="4"/>
      <c r="W20158" s="4"/>
      <c r="AG20158" s="9"/>
      <c r="AT20158" s="4"/>
      <c r="AU20158" s="4"/>
      <c r="BA20158" s="4"/>
      <c r="BB20158" s="4"/>
    </row>
    <row r="20159" spans="15:54" x14ac:dyDescent="0.4">
      <c r="O20159" s="4"/>
      <c r="P20159" s="4"/>
      <c r="V20159" s="4"/>
      <c r="W20159" s="4"/>
      <c r="AG20159" s="9"/>
      <c r="AT20159" s="4"/>
      <c r="AU20159" s="4"/>
      <c r="BA20159" s="4"/>
      <c r="BB20159" s="4"/>
    </row>
    <row r="20160" spans="15:54" x14ac:dyDescent="0.4">
      <c r="O20160" s="4"/>
      <c r="P20160" s="4"/>
      <c r="V20160" s="4"/>
      <c r="W20160" s="4"/>
      <c r="AG20160" s="9"/>
      <c r="AT20160" s="4"/>
      <c r="AU20160" s="4"/>
      <c r="BA20160" s="4"/>
      <c r="BB20160" s="4"/>
    </row>
    <row r="20161" spans="15:54" x14ac:dyDescent="0.4">
      <c r="O20161" s="4"/>
      <c r="P20161" s="4"/>
      <c r="V20161" s="4"/>
      <c r="W20161" s="4"/>
      <c r="AG20161" s="9"/>
      <c r="AT20161" s="4"/>
      <c r="AU20161" s="4"/>
      <c r="BA20161" s="4"/>
      <c r="BB20161" s="4"/>
    </row>
    <row r="20162" spans="15:54" x14ac:dyDescent="0.4">
      <c r="O20162" s="4"/>
      <c r="P20162" s="4"/>
      <c r="V20162" s="4"/>
      <c r="W20162" s="4"/>
      <c r="AG20162" s="9"/>
      <c r="AT20162" s="4"/>
      <c r="AU20162" s="4"/>
      <c r="BA20162" s="4"/>
      <c r="BB20162" s="4"/>
    </row>
    <row r="20163" spans="15:54" x14ac:dyDescent="0.4">
      <c r="O20163" s="4"/>
      <c r="P20163" s="4"/>
      <c r="V20163" s="4"/>
      <c r="W20163" s="4"/>
      <c r="AG20163" s="9"/>
      <c r="AT20163" s="4"/>
      <c r="AU20163" s="4"/>
      <c r="BA20163" s="4"/>
      <c r="BB20163" s="4"/>
    </row>
    <row r="20164" spans="15:54" x14ac:dyDescent="0.4">
      <c r="O20164" s="4"/>
      <c r="P20164" s="4"/>
      <c r="V20164" s="4"/>
      <c r="W20164" s="4"/>
      <c r="AG20164" s="9"/>
      <c r="AT20164" s="4"/>
      <c r="AU20164" s="4"/>
      <c r="BA20164" s="4"/>
      <c r="BB20164" s="4"/>
    </row>
    <row r="20165" spans="15:54" x14ac:dyDescent="0.4">
      <c r="O20165" s="4"/>
      <c r="P20165" s="4"/>
      <c r="V20165" s="4"/>
      <c r="W20165" s="4"/>
      <c r="AG20165" s="9"/>
      <c r="AT20165" s="4"/>
      <c r="AU20165" s="4"/>
      <c r="BA20165" s="4"/>
      <c r="BB20165" s="4"/>
    </row>
    <row r="20166" spans="15:54" x14ac:dyDescent="0.4">
      <c r="O20166" s="4"/>
      <c r="P20166" s="4"/>
      <c r="V20166" s="4"/>
      <c r="W20166" s="4"/>
      <c r="AG20166" s="9"/>
      <c r="AT20166" s="4"/>
      <c r="AU20166" s="4"/>
      <c r="BA20166" s="4"/>
      <c r="BB20166" s="4"/>
    </row>
    <row r="20167" spans="15:54" x14ac:dyDescent="0.4">
      <c r="O20167" s="4"/>
      <c r="P20167" s="4"/>
      <c r="V20167" s="4"/>
      <c r="W20167" s="4"/>
      <c r="AG20167" s="9"/>
      <c r="AT20167" s="4"/>
      <c r="AU20167" s="4"/>
      <c r="BA20167" s="4"/>
      <c r="BB20167" s="4"/>
    </row>
    <row r="20168" spans="15:54" x14ac:dyDescent="0.4">
      <c r="O20168" s="4"/>
      <c r="P20168" s="4"/>
      <c r="V20168" s="4"/>
      <c r="W20168" s="4"/>
      <c r="AG20168" s="9"/>
      <c r="AT20168" s="4"/>
      <c r="AU20168" s="4"/>
      <c r="BA20168" s="4"/>
      <c r="BB20168" s="4"/>
    </row>
    <row r="20169" spans="15:54" x14ac:dyDescent="0.4">
      <c r="O20169" s="4"/>
      <c r="P20169" s="4"/>
      <c r="V20169" s="4"/>
      <c r="W20169" s="4"/>
      <c r="AG20169" s="9"/>
      <c r="AT20169" s="4"/>
      <c r="AU20169" s="4"/>
      <c r="BA20169" s="4"/>
      <c r="BB20169" s="4"/>
    </row>
    <row r="20170" spans="15:54" x14ac:dyDescent="0.4">
      <c r="O20170" s="4"/>
      <c r="P20170" s="4"/>
      <c r="V20170" s="4"/>
      <c r="W20170" s="4"/>
      <c r="AG20170" s="9"/>
      <c r="AT20170" s="4"/>
      <c r="AU20170" s="4"/>
      <c r="BA20170" s="4"/>
      <c r="BB20170" s="4"/>
    </row>
    <row r="20171" spans="15:54" x14ac:dyDescent="0.4">
      <c r="O20171" s="4"/>
      <c r="P20171" s="4"/>
      <c r="V20171" s="4"/>
      <c r="W20171" s="4"/>
      <c r="AG20171" s="9"/>
      <c r="AT20171" s="4"/>
      <c r="AU20171" s="4"/>
      <c r="BA20171" s="4"/>
      <c r="BB20171" s="4"/>
    </row>
    <row r="20172" spans="15:54" x14ac:dyDescent="0.4">
      <c r="O20172" s="4"/>
      <c r="P20172" s="4"/>
      <c r="V20172" s="4"/>
      <c r="W20172" s="4"/>
      <c r="AG20172" s="9"/>
      <c r="AT20172" s="4"/>
      <c r="AU20172" s="4"/>
      <c r="BA20172" s="4"/>
      <c r="BB20172" s="4"/>
    </row>
    <row r="20173" spans="15:54" x14ac:dyDescent="0.4">
      <c r="O20173" s="4"/>
      <c r="P20173" s="4"/>
      <c r="V20173" s="4"/>
      <c r="W20173" s="4"/>
      <c r="AG20173" s="9"/>
      <c r="AT20173" s="4"/>
      <c r="AU20173" s="4"/>
      <c r="BA20173" s="4"/>
      <c r="BB20173" s="4"/>
    </row>
    <row r="20174" spans="15:54" x14ac:dyDescent="0.4">
      <c r="O20174" s="4"/>
      <c r="P20174" s="4"/>
      <c r="V20174" s="4"/>
      <c r="W20174" s="4"/>
      <c r="AG20174" s="9"/>
      <c r="AT20174" s="4"/>
      <c r="AU20174" s="4"/>
      <c r="BA20174" s="4"/>
      <c r="BB20174" s="4"/>
    </row>
    <row r="20175" spans="15:54" x14ac:dyDescent="0.4">
      <c r="O20175" s="4"/>
      <c r="P20175" s="4"/>
      <c r="V20175" s="4"/>
      <c r="W20175" s="4"/>
      <c r="AG20175" s="9"/>
      <c r="AT20175" s="4"/>
      <c r="AU20175" s="4"/>
      <c r="BA20175" s="4"/>
      <c r="BB20175" s="4"/>
    </row>
    <row r="20176" spans="15:54" x14ac:dyDescent="0.4">
      <c r="O20176" s="4"/>
      <c r="P20176" s="4"/>
      <c r="V20176" s="4"/>
      <c r="W20176" s="4"/>
      <c r="AG20176" s="9"/>
      <c r="AT20176" s="4"/>
      <c r="AU20176" s="4"/>
      <c r="BA20176" s="4"/>
      <c r="BB20176" s="4"/>
    </row>
    <row r="20177" spans="15:54" x14ac:dyDescent="0.4">
      <c r="O20177" s="4"/>
      <c r="P20177" s="4"/>
      <c r="V20177" s="4"/>
      <c r="W20177" s="4"/>
      <c r="AG20177" s="9"/>
      <c r="AT20177" s="4"/>
      <c r="AU20177" s="4"/>
      <c r="BA20177" s="4"/>
      <c r="BB20177" s="4"/>
    </row>
    <row r="20178" spans="15:54" x14ac:dyDescent="0.4">
      <c r="O20178" s="4"/>
      <c r="P20178" s="4"/>
      <c r="V20178" s="4"/>
      <c r="W20178" s="4"/>
      <c r="AG20178" s="9"/>
      <c r="AT20178" s="4"/>
      <c r="AU20178" s="4"/>
      <c r="BA20178" s="4"/>
      <c r="BB20178" s="4"/>
    </row>
    <row r="20179" spans="15:54" x14ac:dyDescent="0.4">
      <c r="O20179" s="4"/>
      <c r="P20179" s="4"/>
      <c r="V20179" s="4"/>
      <c r="W20179" s="4"/>
      <c r="AG20179" s="9"/>
      <c r="AT20179" s="4"/>
      <c r="AU20179" s="4"/>
      <c r="BA20179" s="4"/>
      <c r="BB20179" s="4"/>
    </row>
    <row r="20180" spans="15:54" x14ac:dyDescent="0.4">
      <c r="O20180" s="4"/>
      <c r="P20180" s="4"/>
      <c r="V20180" s="4"/>
      <c r="W20180" s="4"/>
      <c r="AG20180" s="9"/>
      <c r="AT20180" s="4"/>
      <c r="AU20180" s="4"/>
      <c r="BA20180" s="4"/>
      <c r="BB20180" s="4"/>
    </row>
    <row r="20181" spans="15:54" x14ac:dyDescent="0.4">
      <c r="O20181" s="4"/>
      <c r="P20181" s="4"/>
      <c r="V20181" s="4"/>
      <c r="W20181" s="4"/>
      <c r="AG20181" s="9"/>
      <c r="AT20181" s="4"/>
      <c r="AU20181" s="4"/>
      <c r="BA20181" s="4"/>
      <c r="BB20181" s="4"/>
    </row>
    <row r="20182" spans="15:54" x14ac:dyDescent="0.4">
      <c r="O20182" s="4"/>
      <c r="P20182" s="4"/>
      <c r="V20182" s="4"/>
      <c r="W20182" s="4"/>
      <c r="AG20182" s="9"/>
      <c r="AT20182" s="4"/>
      <c r="AU20182" s="4"/>
      <c r="BA20182" s="4"/>
      <c r="BB20182" s="4"/>
    </row>
    <row r="20183" spans="15:54" x14ac:dyDescent="0.4">
      <c r="O20183" s="4"/>
      <c r="P20183" s="4"/>
      <c r="V20183" s="4"/>
      <c r="W20183" s="4"/>
      <c r="AG20183" s="9"/>
      <c r="AT20183" s="4"/>
      <c r="AU20183" s="4"/>
      <c r="BA20183" s="4"/>
      <c r="BB20183" s="4"/>
    </row>
    <row r="20184" spans="15:54" x14ac:dyDescent="0.4">
      <c r="O20184" s="4"/>
      <c r="P20184" s="4"/>
      <c r="V20184" s="4"/>
      <c r="W20184" s="4"/>
      <c r="AG20184" s="9"/>
      <c r="AT20184" s="4"/>
      <c r="AU20184" s="4"/>
      <c r="BA20184" s="4"/>
      <c r="BB20184" s="4"/>
    </row>
    <row r="20185" spans="15:54" x14ac:dyDescent="0.4">
      <c r="O20185" s="4"/>
      <c r="P20185" s="4"/>
      <c r="V20185" s="4"/>
      <c r="W20185" s="4"/>
      <c r="AG20185" s="9"/>
      <c r="AT20185" s="4"/>
      <c r="AU20185" s="4"/>
      <c r="BA20185" s="4"/>
      <c r="BB20185" s="4"/>
    </row>
    <row r="20186" spans="15:54" x14ac:dyDescent="0.4">
      <c r="O20186" s="4"/>
      <c r="P20186" s="4"/>
      <c r="V20186" s="4"/>
      <c r="W20186" s="4"/>
      <c r="AG20186" s="9"/>
      <c r="AT20186" s="4"/>
      <c r="AU20186" s="4"/>
      <c r="BA20186" s="4"/>
      <c r="BB20186" s="4"/>
    </row>
    <row r="20187" spans="15:54" x14ac:dyDescent="0.4">
      <c r="O20187" s="4"/>
      <c r="P20187" s="4"/>
      <c r="V20187" s="4"/>
      <c r="W20187" s="4"/>
      <c r="AG20187" s="9"/>
      <c r="AT20187" s="4"/>
      <c r="AU20187" s="4"/>
      <c r="BA20187" s="4"/>
      <c r="BB20187" s="4"/>
    </row>
    <row r="20188" spans="15:54" x14ac:dyDescent="0.4">
      <c r="O20188" s="4"/>
      <c r="P20188" s="4"/>
      <c r="V20188" s="4"/>
      <c r="W20188" s="4"/>
      <c r="AG20188" s="9"/>
      <c r="AT20188" s="4"/>
      <c r="AU20188" s="4"/>
      <c r="BA20188" s="4"/>
      <c r="BB20188" s="4"/>
    </row>
    <row r="20189" spans="15:54" x14ac:dyDescent="0.4">
      <c r="O20189" s="4"/>
      <c r="P20189" s="4"/>
      <c r="V20189" s="4"/>
      <c r="W20189" s="4"/>
      <c r="AG20189" s="9"/>
      <c r="AT20189" s="4"/>
      <c r="AU20189" s="4"/>
      <c r="BA20189" s="4"/>
      <c r="BB20189" s="4"/>
    </row>
    <row r="20190" spans="15:54" x14ac:dyDescent="0.4">
      <c r="O20190" s="4"/>
      <c r="P20190" s="4"/>
      <c r="V20190" s="4"/>
      <c r="W20190" s="4"/>
      <c r="AG20190" s="9"/>
      <c r="AT20190" s="4"/>
      <c r="AU20190" s="4"/>
      <c r="BA20190" s="4"/>
      <c r="BB20190" s="4"/>
    </row>
    <row r="20191" spans="15:54" x14ac:dyDescent="0.4">
      <c r="O20191" s="4"/>
      <c r="P20191" s="4"/>
      <c r="V20191" s="4"/>
      <c r="W20191" s="4"/>
      <c r="AG20191" s="9"/>
      <c r="AT20191" s="4"/>
      <c r="AU20191" s="4"/>
      <c r="BA20191" s="4"/>
      <c r="BB20191" s="4"/>
    </row>
    <row r="20192" spans="15:54" x14ac:dyDescent="0.4">
      <c r="O20192" s="4"/>
      <c r="P20192" s="4"/>
      <c r="V20192" s="4"/>
      <c r="W20192" s="4"/>
      <c r="AG20192" s="9"/>
      <c r="AT20192" s="4"/>
      <c r="AU20192" s="4"/>
      <c r="BA20192" s="4"/>
      <c r="BB20192" s="4"/>
    </row>
    <row r="20193" spans="15:54" x14ac:dyDescent="0.4">
      <c r="O20193" s="4"/>
      <c r="P20193" s="4"/>
      <c r="V20193" s="4"/>
      <c r="W20193" s="4"/>
      <c r="AG20193" s="9"/>
      <c r="AT20193" s="4"/>
      <c r="AU20193" s="4"/>
      <c r="BA20193" s="4"/>
      <c r="BB20193" s="4"/>
    </row>
    <row r="20194" spans="15:54" x14ac:dyDescent="0.4">
      <c r="O20194" s="4"/>
      <c r="P20194" s="4"/>
      <c r="V20194" s="4"/>
      <c r="W20194" s="4"/>
      <c r="AG20194" s="9"/>
      <c r="AT20194" s="4"/>
      <c r="AU20194" s="4"/>
      <c r="BA20194" s="4"/>
      <c r="BB20194" s="4"/>
    </row>
    <row r="20195" spans="15:54" x14ac:dyDescent="0.4">
      <c r="O20195" s="4"/>
      <c r="P20195" s="4"/>
      <c r="V20195" s="4"/>
      <c r="W20195" s="4"/>
      <c r="AT20195" s="4"/>
      <c r="AU20195" s="4"/>
      <c r="BA20195" s="4"/>
      <c r="BB20195" s="4"/>
    </row>
    <row r="20196" spans="15:54" x14ac:dyDescent="0.4">
      <c r="O20196" s="4"/>
      <c r="P20196" s="4"/>
      <c r="V20196" s="4"/>
      <c r="W20196" s="4"/>
      <c r="AG20196" s="9"/>
      <c r="AT20196" s="4"/>
      <c r="AU20196" s="4"/>
      <c r="BA20196" s="4"/>
      <c r="BB20196" s="4"/>
    </row>
    <row r="20197" spans="15:54" x14ac:dyDescent="0.4">
      <c r="O20197" s="4"/>
      <c r="P20197" s="4"/>
      <c r="V20197" s="4"/>
      <c r="W20197" s="4"/>
      <c r="AG20197" s="9"/>
      <c r="AT20197" s="4"/>
      <c r="AU20197" s="4"/>
      <c r="BA20197" s="4"/>
      <c r="BB20197" s="4"/>
    </row>
    <row r="20198" spans="15:54" x14ac:dyDescent="0.4">
      <c r="O20198" s="4"/>
      <c r="P20198" s="4"/>
      <c r="V20198" s="4"/>
      <c r="W20198" s="4"/>
      <c r="AG20198" s="9"/>
      <c r="AT20198" s="4"/>
      <c r="AU20198" s="4"/>
      <c r="BA20198" s="4"/>
      <c r="BB20198" s="4"/>
    </row>
    <row r="20199" spans="15:54" x14ac:dyDescent="0.4">
      <c r="O20199" s="4"/>
      <c r="P20199" s="4"/>
      <c r="V20199" s="4"/>
      <c r="W20199" s="4"/>
      <c r="AG20199" s="9"/>
      <c r="AT20199" s="4"/>
      <c r="AU20199" s="4"/>
      <c r="BA20199" s="4"/>
      <c r="BB20199" s="4"/>
    </row>
    <row r="20200" spans="15:54" x14ac:dyDescent="0.4">
      <c r="O20200" s="4"/>
      <c r="P20200" s="4"/>
      <c r="V20200" s="4"/>
      <c r="W20200" s="4"/>
      <c r="AG20200" s="9"/>
      <c r="AT20200" s="4"/>
      <c r="AU20200" s="4"/>
      <c r="BA20200" s="4"/>
      <c r="BB20200" s="4"/>
    </row>
    <row r="20201" spans="15:54" x14ac:dyDescent="0.4">
      <c r="O20201" s="4"/>
      <c r="P20201" s="4"/>
      <c r="V20201" s="4"/>
      <c r="W20201" s="4"/>
      <c r="AG20201" s="9"/>
      <c r="AT20201" s="4"/>
      <c r="AU20201" s="4"/>
      <c r="BA20201" s="4"/>
      <c r="BB20201" s="4"/>
    </row>
    <row r="20202" spans="15:54" x14ac:dyDescent="0.4">
      <c r="O20202" s="4"/>
      <c r="P20202" s="4"/>
      <c r="V20202" s="4"/>
      <c r="W20202" s="4"/>
      <c r="AG20202" s="9"/>
      <c r="AT20202" s="4"/>
      <c r="AU20202" s="4"/>
      <c r="BA20202" s="4"/>
      <c r="BB20202" s="4"/>
    </row>
    <row r="20203" spans="15:54" x14ac:dyDescent="0.4">
      <c r="O20203" s="4"/>
      <c r="P20203" s="4"/>
      <c r="V20203" s="4"/>
      <c r="W20203" s="4"/>
      <c r="AG20203" s="9"/>
      <c r="AT20203" s="4"/>
      <c r="AU20203" s="4"/>
      <c r="BA20203" s="4"/>
      <c r="BB20203" s="4"/>
    </row>
    <row r="20204" spans="15:54" x14ac:dyDescent="0.4">
      <c r="O20204" s="4"/>
      <c r="P20204" s="4"/>
      <c r="V20204" s="4"/>
      <c r="W20204" s="4"/>
      <c r="AG20204" s="9"/>
      <c r="AT20204" s="4"/>
      <c r="AU20204" s="4"/>
      <c r="BA20204" s="4"/>
      <c r="BB20204" s="4"/>
    </row>
    <row r="20205" spans="15:54" x14ac:dyDescent="0.4">
      <c r="O20205" s="4"/>
      <c r="P20205" s="4"/>
      <c r="V20205" s="4"/>
      <c r="W20205" s="4"/>
      <c r="AG20205" s="9"/>
      <c r="AT20205" s="4"/>
      <c r="AU20205" s="4"/>
      <c r="BA20205" s="4"/>
      <c r="BB20205" s="4"/>
    </row>
    <row r="20206" spans="15:54" x14ac:dyDescent="0.4">
      <c r="O20206" s="4"/>
      <c r="P20206" s="4"/>
      <c r="V20206" s="4"/>
      <c r="W20206" s="4"/>
      <c r="AG20206" s="9"/>
      <c r="AT20206" s="4"/>
      <c r="AU20206" s="4"/>
      <c r="BA20206" s="4"/>
      <c r="BB20206" s="4"/>
    </row>
    <row r="20207" spans="15:54" x14ac:dyDescent="0.4">
      <c r="O20207" s="4"/>
      <c r="P20207" s="4"/>
      <c r="V20207" s="4"/>
      <c r="W20207" s="4"/>
      <c r="AG20207" s="9"/>
      <c r="AT20207" s="4"/>
      <c r="AU20207" s="4"/>
      <c r="BA20207" s="4"/>
      <c r="BB20207" s="4"/>
    </row>
    <row r="20208" spans="15:54" x14ac:dyDescent="0.4">
      <c r="O20208" s="4"/>
      <c r="P20208" s="4"/>
      <c r="V20208" s="4"/>
      <c r="W20208" s="4"/>
      <c r="AG20208" s="9"/>
      <c r="AT20208" s="4"/>
      <c r="AU20208" s="4"/>
      <c r="BA20208" s="4"/>
      <c r="BB20208" s="4"/>
    </row>
    <row r="20209" spans="15:54" x14ac:dyDescent="0.4">
      <c r="O20209" s="4"/>
      <c r="P20209" s="4"/>
      <c r="V20209" s="4"/>
      <c r="W20209" s="4"/>
      <c r="AG20209" s="9"/>
      <c r="AT20209" s="4"/>
      <c r="AU20209" s="4"/>
      <c r="BA20209" s="4"/>
      <c r="BB20209" s="4"/>
    </row>
    <row r="20210" spans="15:54" x14ac:dyDescent="0.4">
      <c r="O20210" s="4"/>
      <c r="P20210" s="4"/>
      <c r="V20210" s="4"/>
      <c r="W20210" s="4"/>
      <c r="AG20210" s="9"/>
      <c r="AT20210" s="4"/>
      <c r="AU20210" s="4"/>
      <c r="BA20210" s="4"/>
      <c r="BB20210" s="4"/>
    </row>
    <row r="20211" spans="15:54" x14ac:dyDescent="0.4">
      <c r="O20211" s="4"/>
      <c r="P20211" s="4"/>
      <c r="V20211" s="4"/>
      <c r="W20211" s="4"/>
      <c r="AG20211" s="9"/>
      <c r="AT20211" s="4"/>
      <c r="AU20211" s="4"/>
      <c r="BA20211" s="4"/>
      <c r="BB20211" s="4"/>
    </row>
    <row r="20212" spans="15:54" x14ac:dyDescent="0.4">
      <c r="O20212" s="4"/>
      <c r="P20212" s="4"/>
      <c r="V20212" s="4"/>
      <c r="W20212" s="4"/>
      <c r="AG20212" s="9"/>
      <c r="AT20212" s="4"/>
      <c r="AU20212" s="4"/>
      <c r="BA20212" s="4"/>
      <c r="BB20212" s="4"/>
    </row>
    <row r="20213" spans="15:54" x14ac:dyDescent="0.4">
      <c r="O20213" s="4"/>
      <c r="P20213" s="4"/>
      <c r="V20213" s="4"/>
      <c r="W20213" s="4"/>
      <c r="AG20213" s="9"/>
      <c r="AT20213" s="4"/>
      <c r="AU20213" s="4"/>
      <c r="BA20213" s="4"/>
      <c r="BB20213" s="4"/>
    </row>
    <row r="20214" spans="15:54" x14ac:dyDescent="0.4">
      <c r="O20214" s="4"/>
      <c r="P20214" s="4"/>
      <c r="V20214" s="4"/>
      <c r="W20214" s="4"/>
      <c r="AG20214" s="9"/>
      <c r="AT20214" s="4"/>
      <c r="AU20214" s="4"/>
      <c r="BA20214" s="4"/>
      <c r="BB20214" s="4"/>
    </row>
    <row r="20215" spans="15:54" x14ac:dyDescent="0.4">
      <c r="O20215" s="4"/>
      <c r="P20215" s="4"/>
      <c r="V20215" s="4"/>
      <c r="W20215" s="4"/>
      <c r="AT20215" s="4"/>
      <c r="AU20215" s="4"/>
      <c r="BA20215" s="4"/>
      <c r="BB20215" s="4"/>
    </row>
    <row r="20216" spans="15:54" x14ac:dyDescent="0.4">
      <c r="O20216" s="4"/>
      <c r="P20216" s="4"/>
      <c r="V20216" s="4"/>
      <c r="W20216" s="4"/>
      <c r="AG20216" s="9"/>
      <c r="AT20216" s="4"/>
      <c r="AU20216" s="4"/>
      <c r="BA20216" s="4"/>
      <c r="BB20216" s="4"/>
    </row>
    <row r="20217" spans="15:54" x14ac:dyDescent="0.4">
      <c r="O20217" s="4"/>
      <c r="P20217" s="4"/>
      <c r="V20217" s="4"/>
      <c r="W20217" s="4"/>
      <c r="AG20217" s="9"/>
      <c r="AT20217" s="4"/>
      <c r="AU20217" s="4"/>
      <c r="BA20217" s="4"/>
      <c r="BB20217" s="4"/>
    </row>
    <row r="20218" spans="15:54" x14ac:dyDescent="0.4">
      <c r="O20218" s="4"/>
      <c r="P20218" s="4"/>
      <c r="V20218" s="4"/>
      <c r="W20218" s="4"/>
      <c r="AG20218" s="9"/>
      <c r="AT20218" s="4"/>
      <c r="AU20218" s="4"/>
      <c r="BA20218" s="4"/>
      <c r="BB20218" s="4"/>
    </row>
    <row r="20219" spans="15:54" x14ac:dyDescent="0.4">
      <c r="O20219" s="4"/>
      <c r="P20219" s="4"/>
      <c r="V20219" s="4"/>
      <c r="W20219" s="4"/>
      <c r="AG20219" s="9"/>
      <c r="AT20219" s="4"/>
      <c r="AU20219" s="4"/>
      <c r="BA20219" s="4"/>
      <c r="BB20219" s="4"/>
    </row>
    <row r="20220" spans="15:54" x14ac:dyDescent="0.4">
      <c r="O20220" s="4"/>
      <c r="P20220" s="4"/>
      <c r="V20220" s="4"/>
      <c r="W20220" s="4"/>
      <c r="AG20220" s="9"/>
      <c r="AT20220" s="4"/>
      <c r="AU20220" s="4"/>
      <c r="BA20220" s="4"/>
      <c r="BB20220" s="4"/>
    </row>
    <row r="20221" spans="15:54" x14ac:dyDescent="0.4">
      <c r="O20221" s="4"/>
      <c r="P20221" s="4"/>
      <c r="V20221" s="4"/>
      <c r="W20221" s="4"/>
      <c r="AG20221" s="9"/>
      <c r="AT20221" s="4"/>
      <c r="AU20221" s="4"/>
      <c r="BA20221" s="4"/>
      <c r="BB20221" s="4"/>
    </row>
    <row r="20222" spans="15:54" x14ac:dyDescent="0.4">
      <c r="O20222" s="4"/>
      <c r="P20222" s="4"/>
      <c r="V20222" s="4"/>
      <c r="W20222" s="4"/>
      <c r="AG20222" s="9"/>
      <c r="AT20222" s="4"/>
      <c r="AU20222" s="4"/>
      <c r="BA20222" s="4"/>
      <c r="BB20222" s="4"/>
    </row>
    <row r="20223" spans="15:54" x14ac:dyDescent="0.4">
      <c r="O20223" s="4"/>
      <c r="P20223" s="4"/>
      <c r="V20223" s="4"/>
      <c r="W20223" s="4"/>
      <c r="AG20223" s="9"/>
      <c r="AT20223" s="4"/>
      <c r="AU20223" s="4"/>
      <c r="BA20223" s="4"/>
      <c r="BB20223" s="4"/>
    </row>
    <row r="20224" spans="15:54" x14ac:dyDescent="0.4">
      <c r="O20224" s="4"/>
      <c r="P20224" s="4"/>
      <c r="V20224" s="4"/>
      <c r="W20224" s="4"/>
      <c r="AG20224" s="9"/>
      <c r="AT20224" s="4"/>
      <c r="AU20224" s="4"/>
      <c r="BA20224" s="4"/>
      <c r="BB20224" s="4"/>
    </row>
    <row r="20225" spans="15:54" x14ac:dyDescent="0.4">
      <c r="O20225" s="4"/>
      <c r="P20225" s="4"/>
      <c r="V20225" s="4"/>
      <c r="W20225" s="4"/>
      <c r="AG20225" s="9"/>
      <c r="AT20225" s="4"/>
      <c r="AU20225" s="4"/>
      <c r="BA20225" s="4"/>
      <c r="BB20225" s="4"/>
    </row>
    <row r="20226" spans="15:54" x14ac:dyDescent="0.4">
      <c r="O20226" s="4"/>
      <c r="P20226" s="4"/>
      <c r="V20226" s="4"/>
      <c r="W20226" s="4"/>
      <c r="AG20226" s="9"/>
      <c r="AT20226" s="4"/>
      <c r="AU20226" s="4"/>
      <c r="BA20226" s="4"/>
      <c r="BB20226" s="4"/>
    </row>
    <row r="20227" spans="15:54" x14ac:dyDescent="0.4">
      <c r="O20227" s="4"/>
      <c r="P20227" s="4"/>
      <c r="V20227" s="4"/>
      <c r="W20227" s="4"/>
      <c r="AG20227" s="9"/>
      <c r="AT20227" s="4"/>
      <c r="AU20227" s="4"/>
      <c r="BA20227" s="4"/>
      <c r="BB20227" s="4"/>
    </row>
    <row r="20228" spans="15:54" x14ac:dyDescent="0.4">
      <c r="O20228" s="4"/>
      <c r="P20228" s="4"/>
      <c r="V20228" s="4"/>
      <c r="W20228" s="4"/>
      <c r="AG20228" s="9"/>
      <c r="AT20228" s="4"/>
      <c r="AU20228" s="4"/>
      <c r="BA20228" s="4"/>
      <c r="BB20228" s="4"/>
    </row>
    <row r="20229" spans="15:54" x14ac:dyDescent="0.4">
      <c r="O20229" s="4"/>
      <c r="P20229" s="4"/>
      <c r="V20229" s="4"/>
      <c r="W20229" s="4"/>
      <c r="AG20229" s="9"/>
      <c r="AT20229" s="4"/>
      <c r="AU20229" s="4"/>
      <c r="BA20229" s="4"/>
      <c r="BB20229" s="4"/>
    </row>
    <row r="20230" spans="15:54" x14ac:dyDescent="0.4">
      <c r="O20230" s="4"/>
      <c r="P20230" s="4"/>
      <c r="V20230" s="4"/>
      <c r="W20230" s="4"/>
      <c r="AG20230" s="9"/>
      <c r="AT20230" s="4"/>
      <c r="AU20230" s="4"/>
      <c r="BA20230" s="4"/>
      <c r="BB20230" s="4"/>
    </row>
    <row r="20231" spans="15:54" x14ac:dyDescent="0.4">
      <c r="O20231" s="4"/>
      <c r="P20231" s="4"/>
      <c r="V20231" s="4"/>
      <c r="W20231" s="4"/>
      <c r="AG20231" s="9"/>
      <c r="AT20231" s="4"/>
      <c r="AU20231" s="4"/>
      <c r="BA20231" s="4"/>
      <c r="BB20231" s="4"/>
    </row>
    <row r="20232" spans="15:54" x14ac:dyDescent="0.4">
      <c r="O20232" s="4"/>
      <c r="P20232" s="4"/>
      <c r="V20232" s="4"/>
      <c r="W20232" s="4"/>
      <c r="AG20232" s="9"/>
      <c r="AT20232" s="4"/>
      <c r="AU20232" s="4"/>
      <c r="BA20232" s="4"/>
      <c r="BB20232" s="4"/>
    </row>
    <row r="20233" spans="15:54" x14ac:dyDescent="0.4">
      <c r="O20233" s="4"/>
      <c r="P20233" s="4"/>
      <c r="V20233" s="4"/>
      <c r="W20233" s="4"/>
      <c r="AG20233" s="9"/>
      <c r="AT20233" s="4"/>
      <c r="AU20233" s="4"/>
      <c r="BA20233" s="4"/>
      <c r="BB20233" s="4"/>
    </row>
    <row r="20234" spans="15:54" x14ac:dyDescent="0.4">
      <c r="O20234" s="4"/>
      <c r="P20234" s="4"/>
      <c r="V20234" s="4"/>
      <c r="W20234" s="4"/>
      <c r="AG20234" s="9"/>
      <c r="AT20234" s="4"/>
      <c r="AU20234" s="4"/>
      <c r="BA20234" s="4"/>
      <c r="BB20234" s="4"/>
    </row>
    <row r="20235" spans="15:54" x14ac:dyDescent="0.4">
      <c r="O20235" s="4"/>
      <c r="P20235" s="4"/>
      <c r="V20235" s="4"/>
      <c r="W20235" s="4"/>
      <c r="AG20235" s="9"/>
      <c r="AT20235" s="4"/>
      <c r="AU20235" s="4"/>
      <c r="BA20235" s="4"/>
      <c r="BB20235" s="4"/>
    </row>
    <row r="20236" spans="15:54" x14ac:dyDescent="0.4">
      <c r="O20236" s="4"/>
      <c r="P20236" s="4"/>
      <c r="V20236" s="4"/>
      <c r="W20236" s="4"/>
      <c r="AG20236" s="9"/>
      <c r="AT20236" s="4"/>
      <c r="AU20236" s="4"/>
      <c r="BA20236" s="4"/>
      <c r="BB20236" s="4"/>
    </row>
    <row r="20237" spans="15:54" x14ac:dyDescent="0.4">
      <c r="O20237" s="4"/>
      <c r="P20237" s="4"/>
      <c r="V20237" s="4"/>
      <c r="W20237" s="4"/>
      <c r="AG20237" s="9"/>
      <c r="AT20237" s="4"/>
      <c r="AU20237" s="4"/>
      <c r="BA20237" s="4"/>
      <c r="BB20237" s="4"/>
    </row>
    <row r="20238" spans="15:54" x14ac:dyDescent="0.4">
      <c r="O20238" s="4"/>
      <c r="P20238" s="4"/>
      <c r="V20238" s="4"/>
      <c r="W20238" s="4"/>
      <c r="AG20238" s="9"/>
      <c r="AT20238" s="4"/>
      <c r="AU20238" s="4"/>
      <c r="BA20238" s="4"/>
      <c r="BB20238" s="4"/>
    </row>
    <row r="20239" spans="15:54" x14ac:dyDescent="0.4">
      <c r="O20239" s="4"/>
      <c r="P20239" s="4"/>
      <c r="V20239" s="4"/>
      <c r="W20239" s="4"/>
      <c r="AG20239" s="9"/>
      <c r="AT20239" s="4"/>
      <c r="AU20239" s="4"/>
      <c r="BA20239" s="4"/>
      <c r="BB20239" s="4"/>
    </row>
    <row r="20240" spans="15:54" x14ac:dyDescent="0.4">
      <c r="O20240" s="4"/>
      <c r="P20240" s="4"/>
      <c r="V20240" s="4"/>
      <c r="W20240" s="4"/>
      <c r="AG20240" s="9"/>
      <c r="AT20240" s="4"/>
      <c r="AU20240" s="4"/>
      <c r="BA20240" s="4"/>
      <c r="BB20240" s="4"/>
    </row>
    <row r="20241" spans="15:54" x14ac:dyDescent="0.4">
      <c r="O20241" s="4"/>
      <c r="P20241" s="4"/>
      <c r="V20241" s="4"/>
      <c r="W20241" s="4"/>
      <c r="AG20241" s="9"/>
      <c r="AT20241" s="4"/>
      <c r="AU20241" s="4"/>
      <c r="BA20241" s="4"/>
      <c r="BB20241" s="4"/>
    </row>
    <row r="20242" spans="15:54" x14ac:dyDescent="0.4">
      <c r="O20242" s="4"/>
      <c r="P20242" s="4"/>
      <c r="V20242" s="4"/>
      <c r="W20242" s="4"/>
      <c r="AG20242" s="9"/>
      <c r="AT20242" s="4"/>
      <c r="AU20242" s="4"/>
      <c r="BA20242" s="4"/>
      <c r="BB20242" s="4"/>
    </row>
    <row r="20243" spans="15:54" x14ac:dyDescent="0.4">
      <c r="O20243" s="4"/>
      <c r="P20243" s="4"/>
      <c r="V20243" s="4"/>
      <c r="W20243" s="4"/>
      <c r="AG20243" s="9"/>
      <c r="AT20243" s="4"/>
      <c r="AU20243" s="4"/>
      <c r="BA20243" s="4"/>
      <c r="BB20243" s="4"/>
    </row>
    <row r="20244" spans="15:54" x14ac:dyDescent="0.4">
      <c r="O20244" s="4"/>
      <c r="P20244" s="4"/>
      <c r="V20244" s="4"/>
      <c r="W20244" s="4"/>
      <c r="AG20244" s="9"/>
      <c r="AT20244" s="4"/>
      <c r="AU20244" s="4"/>
      <c r="BA20244" s="4"/>
      <c r="BB20244" s="4"/>
    </row>
    <row r="20245" spans="15:54" x14ac:dyDescent="0.4">
      <c r="O20245" s="4"/>
      <c r="P20245" s="4"/>
      <c r="V20245" s="4"/>
      <c r="W20245" s="4"/>
      <c r="AG20245" s="9"/>
      <c r="AT20245" s="4"/>
      <c r="AU20245" s="4"/>
      <c r="BA20245" s="4"/>
      <c r="BB20245" s="4"/>
    </row>
    <row r="20246" spans="15:54" x14ac:dyDescent="0.4">
      <c r="O20246" s="4"/>
      <c r="P20246" s="4"/>
      <c r="V20246" s="4"/>
      <c r="W20246" s="4"/>
      <c r="AG20246" s="9"/>
      <c r="AT20246" s="4"/>
      <c r="AU20246" s="4"/>
      <c r="BA20246" s="4"/>
      <c r="BB20246" s="4"/>
    </row>
    <row r="20247" spans="15:54" x14ac:dyDescent="0.4">
      <c r="O20247" s="4"/>
      <c r="P20247" s="4"/>
      <c r="V20247" s="4"/>
      <c r="W20247" s="4"/>
      <c r="AG20247" s="9"/>
      <c r="AT20247" s="4"/>
      <c r="AU20247" s="4"/>
      <c r="BA20247" s="4"/>
      <c r="BB20247" s="4"/>
    </row>
    <row r="20248" spans="15:54" x14ac:dyDescent="0.4">
      <c r="O20248" s="4"/>
      <c r="P20248" s="4"/>
      <c r="V20248" s="4"/>
      <c r="W20248" s="4"/>
      <c r="AG20248" s="9"/>
      <c r="AT20248" s="4"/>
      <c r="AU20248" s="4"/>
      <c r="BA20248" s="4"/>
      <c r="BB20248" s="4"/>
    </row>
    <row r="20249" spans="15:54" x14ac:dyDescent="0.4">
      <c r="O20249" s="4"/>
      <c r="P20249" s="4"/>
      <c r="V20249" s="4"/>
      <c r="W20249" s="4"/>
      <c r="AG20249" s="9"/>
      <c r="AT20249" s="4"/>
      <c r="AU20249" s="4"/>
      <c r="BA20249" s="4"/>
      <c r="BB20249" s="4"/>
    </row>
    <row r="20250" spans="15:54" x14ac:dyDescent="0.4">
      <c r="O20250" s="4"/>
      <c r="P20250" s="4"/>
      <c r="V20250" s="4"/>
      <c r="W20250" s="4"/>
      <c r="AG20250" s="9"/>
      <c r="AT20250" s="4"/>
      <c r="AU20250" s="4"/>
      <c r="BA20250" s="4"/>
      <c r="BB20250" s="4"/>
    </row>
    <row r="20251" spans="15:54" x14ac:dyDescent="0.4">
      <c r="O20251" s="4"/>
      <c r="P20251" s="4"/>
      <c r="V20251" s="4"/>
      <c r="W20251" s="4"/>
      <c r="AG20251" s="9"/>
      <c r="AT20251" s="4"/>
      <c r="AU20251" s="4"/>
      <c r="BA20251" s="4"/>
      <c r="BB20251" s="4"/>
    </row>
    <row r="20252" spans="15:54" x14ac:dyDescent="0.4">
      <c r="O20252" s="4"/>
      <c r="P20252" s="4"/>
      <c r="V20252" s="4"/>
      <c r="W20252" s="4"/>
      <c r="AG20252" s="9"/>
      <c r="AT20252" s="4"/>
      <c r="AU20252" s="4"/>
      <c r="BA20252" s="4"/>
      <c r="BB20252" s="4"/>
    </row>
    <row r="20253" spans="15:54" x14ac:dyDescent="0.4">
      <c r="O20253" s="4"/>
      <c r="P20253" s="4"/>
      <c r="V20253" s="4"/>
      <c r="W20253" s="4"/>
      <c r="AG20253" s="9"/>
      <c r="AT20253" s="4"/>
      <c r="AU20253" s="4"/>
      <c r="BA20253" s="4"/>
      <c r="BB20253" s="4"/>
    </row>
    <row r="20254" spans="15:54" x14ac:dyDescent="0.4">
      <c r="O20254" s="4"/>
      <c r="P20254" s="4"/>
      <c r="V20254" s="4"/>
      <c r="W20254" s="4"/>
      <c r="AG20254" s="9"/>
      <c r="AT20254" s="4"/>
      <c r="AU20254" s="4"/>
      <c r="BA20254" s="4"/>
      <c r="BB20254" s="4"/>
    </row>
    <row r="20255" spans="15:54" x14ac:dyDescent="0.4">
      <c r="O20255" s="4"/>
      <c r="P20255" s="4"/>
      <c r="V20255" s="4"/>
      <c r="W20255" s="4"/>
      <c r="AG20255" s="9"/>
      <c r="AT20255" s="4"/>
      <c r="AU20255" s="4"/>
      <c r="BA20255" s="4"/>
      <c r="BB20255" s="4"/>
    </row>
    <row r="20256" spans="15:54" x14ac:dyDescent="0.4">
      <c r="O20256" s="4"/>
      <c r="P20256" s="4"/>
      <c r="V20256" s="4"/>
      <c r="W20256" s="4"/>
      <c r="AG20256" s="9"/>
      <c r="AT20256" s="4"/>
      <c r="AU20256" s="4"/>
      <c r="BA20256" s="4"/>
      <c r="BB20256" s="4"/>
    </row>
    <row r="20257" spans="15:54" x14ac:dyDescent="0.4">
      <c r="O20257" s="4"/>
      <c r="P20257" s="4"/>
      <c r="V20257" s="4"/>
      <c r="W20257" s="4"/>
      <c r="AG20257" s="9"/>
      <c r="AT20257" s="4"/>
      <c r="AU20257" s="4"/>
      <c r="BA20257" s="4"/>
      <c r="BB20257" s="4"/>
    </row>
    <row r="20258" spans="15:54" x14ac:dyDescent="0.4">
      <c r="O20258" s="4"/>
      <c r="P20258" s="4"/>
      <c r="V20258" s="4"/>
      <c r="W20258" s="4"/>
      <c r="AG20258" s="9"/>
      <c r="AT20258" s="4"/>
      <c r="AU20258" s="4"/>
      <c r="BA20258" s="4"/>
      <c r="BB20258" s="4"/>
    </row>
    <row r="20259" spans="15:54" x14ac:dyDescent="0.4">
      <c r="O20259" s="4"/>
      <c r="P20259" s="4"/>
      <c r="V20259" s="4"/>
      <c r="W20259" s="4"/>
      <c r="AG20259" s="9"/>
      <c r="AT20259" s="4"/>
      <c r="AU20259" s="4"/>
      <c r="BA20259" s="4"/>
      <c r="BB20259" s="4"/>
    </row>
    <row r="20260" spans="15:54" x14ac:dyDescent="0.4">
      <c r="O20260" s="4"/>
      <c r="P20260" s="4"/>
      <c r="V20260" s="4"/>
      <c r="W20260" s="4"/>
      <c r="AG20260" s="9"/>
      <c r="AT20260" s="4"/>
      <c r="AU20260" s="4"/>
      <c r="BA20260" s="4"/>
      <c r="BB20260" s="4"/>
    </row>
    <row r="20261" spans="15:54" x14ac:dyDescent="0.4">
      <c r="O20261" s="4"/>
      <c r="P20261" s="4"/>
      <c r="V20261" s="4"/>
      <c r="W20261" s="4"/>
      <c r="AG20261" s="9"/>
      <c r="AT20261" s="4"/>
      <c r="AU20261" s="4"/>
      <c r="BA20261" s="4"/>
      <c r="BB20261" s="4"/>
    </row>
    <row r="20262" spans="15:54" x14ac:dyDescent="0.4">
      <c r="O20262" s="4"/>
      <c r="P20262" s="4"/>
      <c r="V20262" s="4"/>
      <c r="W20262" s="4"/>
      <c r="AG20262" s="9"/>
      <c r="AT20262" s="4"/>
      <c r="AU20262" s="4"/>
      <c r="BA20262" s="4"/>
      <c r="BB20262" s="4"/>
    </row>
    <row r="20263" spans="15:54" x14ac:dyDescent="0.4">
      <c r="O20263" s="4"/>
      <c r="P20263" s="4"/>
      <c r="V20263" s="4"/>
      <c r="W20263" s="4"/>
      <c r="AG20263" s="9"/>
      <c r="AT20263" s="4"/>
      <c r="AU20263" s="4"/>
      <c r="BA20263" s="4"/>
      <c r="BB20263" s="4"/>
    </row>
    <row r="20264" spans="15:54" x14ac:dyDescent="0.4">
      <c r="O20264" s="4"/>
      <c r="P20264" s="4"/>
      <c r="V20264" s="4"/>
      <c r="W20264" s="4"/>
      <c r="AG20264" s="9"/>
      <c r="AT20264" s="4"/>
      <c r="AU20264" s="4"/>
      <c r="BA20264" s="4"/>
      <c r="BB20264" s="4"/>
    </row>
    <row r="20265" spans="15:54" x14ac:dyDescent="0.4">
      <c r="O20265" s="4"/>
      <c r="P20265" s="4"/>
      <c r="V20265" s="4"/>
      <c r="W20265" s="4"/>
      <c r="AG20265" s="9"/>
      <c r="AT20265" s="4"/>
      <c r="AU20265" s="4"/>
      <c r="BA20265" s="4"/>
      <c r="BB20265" s="4"/>
    </row>
    <row r="20266" spans="15:54" x14ac:dyDescent="0.4">
      <c r="O20266" s="4"/>
      <c r="P20266" s="4"/>
      <c r="V20266" s="4"/>
      <c r="W20266" s="4"/>
      <c r="AG20266" s="9"/>
      <c r="AT20266" s="4"/>
      <c r="AU20266" s="4"/>
      <c r="BA20266" s="4"/>
      <c r="BB20266" s="4"/>
    </row>
    <row r="20267" spans="15:54" x14ac:dyDescent="0.4">
      <c r="O20267" s="4"/>
      <c r="P20267" s="4"/>
      <c r="V20267" s="4"/>
      <c r="W20267" s="4"/>
      <c r="AG20267" s="9"/>
      <c r="AT20267" s="4"/>
      <c r="AU20267" s="4"/>
      <c r="BA20267" s="4"/>
      <c r="BB20267" s="4"/>
    </row>
    <row r="20268" spans="15:54" x14ac:dyDescent="0.4">
      <c r="O20268" s="4"/>
      <c r="P20268" s="4"/>
      <c r="V20268" s="4"/>
      <c r="W20268" s="4"/>
      <c r="AG20268" s="9"/>
      <c r="AT20268" s="4"/>
      <c r="AU20268" s="4"/>
      <c r="BA20268" s="4"/>
      <c r="BB20268" s="4"/>
    </row>
    <row r="20269" spans="15:54" x14ac:dyDescent="0.4">
      <c r="O20269" s="4"/>
      <c r="P20269" s="4"/>
      <c r="V20269" s="4"/>
      <c r="W20269" s="4"/>
      <c r="AG20269" s="9"/>
      <c r="AT20269" s="4"/>
      <c r="AU20269" s="4"/>
      <c r="BA20269" s="4"/>
      <c r="BB20269" s="4"/>
    </row>
    <row r="20270" spans="15:54" x14ac:dyDescent="0.4">
      <c r="O20270" s="4"/>
      <c r="P20270" s="4"/>
      <c r="V20270" s="4"/>
      <c r="W20270" s="4"/>
      <c r="AG20270" s="9"/>
      <c r="AT20270" s="4"/>
      <c r="AU20270" s="4"/>
      <c r="BA20270" s="4"/>
      <c r="BB20270" s="4"/>
    </row>
    <row r="20271" spans="15:54" x14ac:dyDescent="0.4">
      <c r="O20271" s="4"/>
      <c r="P20271" s="4"/>
      <c r="V20271" s="4"/>
      <c r="W20271" s="4"/>
      <c r="AG20271" s="9"/>
      <c r="AT20271" s="4"/>
      <c r="AU20271" s="4"/>
      <c r="BA20271" s="4"/>
      <c r="BB20271" s="4"/>
    </row>
    <row r="20272" spans="15:54" x14ac:dyDescent="0.4">
      <c r="O20272" s="4"/>
      <c r="P20272" s="4"/>
      <c r="V20272" s="4"/>
      <c r="W20272" s="4"/>
      <c r="AG20272" s="9"/>
      <c r="AT20272" s="4"/>
      <c r="AU20272" s="4"/>
      <c r="BA20272" s="4"/>
      <c r="BB20272" s="4"/>
    </row>
    <row r="20273" spans="15:54" x14ac:dyDescent="0.4">
      <c r="O20273" s="4"/>
      <c r="P20273" s="4"/>
      <c r="V20273" s="4"/>
      <c r="W20273" s="4"/>
      <c r="AG20273" s="9"/>
      <c r="AT20273" s="4"/>
      <c r="AU20273" s="4"/>
      <c r="BA20273" s="4"/>
      <c r="BB20273" s="4"/>
    </row>
    <row r="20274" spans="15:54" x14ac:dyDescent="0.4">
      <c r="O20274" s="4"/>
      <c r="P20274" s="4"/>
      <c r="V20274" s="4"/>
      <c r="W20274" s="4"/>
      <c r="AG20274" s="9"/>
      <c r="AT20274" s="4"/>
      <c r="AU20274" s="4"/>
      <c r="BA20274" s="4"/>
      <c r="BB20274" s="4"/>
    </row>
    <row r="20275" spans="15:54" x14ac:dyDescent="0.4">
      <c r="O20275" s="4"/>
      <c r="P20275" s="4"/>
      <c r="V20275" s="4"/>
      <c r="W20275" s="4"/>
      <c r="AG20275" s="9"/>
      <c r="AT20275" s="4"/>
      <c r="AU20275" s="4"/>
      <c r="BA20275" s="4"/>
      <c r="BB20275" s="4"/>
    </row>
    <row r="20276" spans="15:54" x14ac:dyDescent="0.4">
      <c r="O20276" s="4"/>
      <c r="P20276" s="4"/>
      <c r="V20276" s="4"/>
      <c r="W20276" s="4"/>
      <c r="AT20276" s="4"/>
      <c r="AU20276" s="4"/>
      <c r="BA20276" s="4"/>
      <c r="BB20276" s="4"/>
    </row>
    <row r="20277" spans="15:54" x14ac:dyDescent="0.4">
      <c r="O20277" s="4"/>
      <c r="P20277" s="4"/>
      <c r="V20277" s="4"/>
      <c r="W20277" s="4"/>
      <c r="AG20277" s="9"/>
      <c r="AT20277" s="4"/>
      <c r="AU20277" s="4"/>
      <c r="BA20277" s="4"/>
      <c r="BB20277" s="4"/>
    </row>
    <row r="20278" spans="15:54" x14ac:dyDescent="0.4">
      <c r="O20278" s="4"/>
      <c r="P20278" s="4"/>
      <c r="V20278" s="4"/>
      <c r="W20278" s="4"/>
      <c r="AG20278" s="9"/>
      <c r="AT20278" s="4"/>
      <c r="AU20278" s="4"/>
      <c r="BA20278" s="4"/>
      <c r="BB20278" s="4"/>
    </row>
    <row r="20279" spans="15:54" x14ac:dyDescent="0.4">
      <c r="O20279" s="4"/>
      <c r="P20279" s="4"/>
      <c r="V20279" s="4"/>
      <c r="W20279" s="4"/>
      <c r="AG20279" s="9"/>
      <c r="AT20279" s="4"/>
      <c r="AU20279" s="4"/>
      <c r="BA20279" s="4"/>
      <c r="BB20279" s="4"/>
    </row>
    <row r="20280" spans="15:54" x14ac:dyDescent="0.4">
      <c r="O20280" s="4"/>
      <c r="P20280" s="4"/>
      <c r="V20280" s="4"/>
      <c r="W20280" s="4"/>
      <c r="AG20280" s="9"/>
      <c r="AT20280" s="4"/>
      <c r="AU20280" s="4"/>
      <c r="BA20280" s="4"/>
      <c r="BB20280" s="4"/>
    </row>
    <row r="20281" spans="15:54" x14ac:dyDescent="0.4">
      <c r="O20281" s="4"/>
      <c r="P20281" s="4"/>
      <c r="V20281" s="4"/>
      <c r="W20281" s="4"/>
      <c r="AG20281" s="9"/>
      <c r="AT20281" s="4"/>
      <c r="AU20281" s="4"/>
      <c r="BA20281" s="4"/>
      <c r="BB20281" s="4"/>
    </row>
    <row r="20282" spans="15:54" x14ac:dyDescent="0.4">
      <c r="O20282" s="4"/>
      <c r="P20282" s="4"/>
      <c r="V20282" s="4"/>
      <c r="W20282" s="4"/>
      <c r="AG20282" s="9"/>
      <c r="AT20282" s="4"/>
      <c r="AU20282" s="4"/>
      <c r="BA20282" s="4"/>
      <c r="BB20282" s="4"/>
    </row>
    <row r="20283" spans="15:54" x14ac:dyDescent="0.4">
      <c r="O20283" s="4"/>
      <c r="P20283" s="4"/>
      <c r="V20283" s="4"/>
      <c r="W20283" s="4"/>
      <c r="AG20283" s="9"/>
      <c r="AT20283" s="4"/>
      <c r="AU20283" s="4"/>
      <c r="BA20283" s="4"/>
      <c r="BB20283" s="4"/>
    </row>
    <row r="20284" spans="15:54" x14ac:dyDescent="0.4">
      <c r="O20284" s="4"/>
      <c r="P20284" s="4"/>
      <c r="V20284" s="4"/>
      <c r="W20284" s="4"/>
      <c r="AG20284" s="9"/>
      <c r="AT20284" s="4"/>
      <c r="AU20284" s="4"/>
      <c r="BA20284" s="4"/>
      <c r="BB20284" s="4"/>
    </row>
    <row r="20285" spans="15:54" x14ac:dyDescent="0.4">
      <c r="O20285" s="4"/>
      <c r="P20285" s="4"/>
      <c r="V20285" s="4"/>
      <c r="W20285" s="4"/>
      <c r="AG20285" s="9"/>
      <c r="AT20285" s="4"/>
      <c r="AU20285" s="4"/>
      <c r="BA20285" s="4"/>
      <c r="BB20285" s="4"/>
    </row>
    <row r="20286" spans="15:54" x14ac:dyDescent="0.4">
      <c r="O20286" s="4"/>
      <c r="P20286" s="4"/>
      <c r="V20286" s="4"/>
      <c r="W20286" s="4"/>
      <c r="AG20286" s="9"/>
      <c r="AT20286" s="4"/>
      <c r="AU20286" s="4"/>
      <c r="BA20286" s="4"/>
      <c r="BB20286" s="4"/>
    </row>
    <row r="20287" spans="15:54" x14ac:dyDescent="0.4">
      <c r="O20287" s="4"/>
      <c r="P20287" s="4"/>
      <c r="V20287" s="4"/>
      <c r="W20287" s="4"/>
      <c r="AG20287" s="9"/>
      <c r="AT20287" s="4"/>
      <c r="AU20287" s="4"/>
      <c r="BA20287" s="4"/>
      <c r="BB20287" s="4"/>
    </row>
    <row r="20288" spans="15:54" x14ac:dyDescent="0.4">
      <c r="O20288" s="4"/>
      <c r="P20288" s="4"/>
      <c r="V20288" s="4"/>
      <c r="W20288" s="4"/>
      <c r="AG20288" s="9"/>
      <c r="AT20288" s="4"/>
      <c r="AU20288" s="4"/>
      <c r="BA20288" s="4"/>
      <c r="BB20288" s="4"/>
    </row>
    <row r="20289" spans="15:54" x14ac:dyDescent="0.4">
      <c r="O20289" s="4"/>
      <c r="P20289" s="4"/>
      <c r="V20289" s="4"/>
      <c r="W20289" s="4"/>
      <c r="AG20289" s="9"/>
      <c r="AT20289" s="4"/>
      <c r="AU20289" s="4"/>
      <c r="BA20289" s="4"/>
      <c r="BB20289" s="4"/>
    </row>
    <row r="20290" spans="15:54" x14ac:dyDescent="0.4">
      <c r="O20290" s="4"/>
      <c r="P20290" s="4"/>
      <c r="V20290" s="4"/>
      <c r="W20290" s="4"/>
      <c r="AG20290" s="9"/>
      <c r="AT20290" s="4"/>
      <c r="AU20290" s="4"/>
      <c r="BA20290" s="4"/>
      <c r="BB20290" s="4"/>
    </row>
    <row r="20291" spans="15:54" x14ac:dyDescent="0.4">
      <c r="O20291" s="4"/>
      <c r="P20291" s="4"/>
      <c r="V20291" s="4"/>
      <c r="W20291" s="4"/>
      <c r="AG20291" s="9"/>
      <c r="AT20291" s="4"/>
      <c r="AU20291" s="4"/>
      <c r="BA20291" s="4"/>
      <c r="BB20291" s="4"/>
    </row>
    <row r="20292" spans="15:54" x14ac:dyDescent="0.4">
      <c r="O20292" s="4"/>
      <c r="P20292" s="4"/>
      <c r="V20292" s="4"/>
      <c r="W20292" s="4"/>
      <c r="AG20292" s="9"/>
      <c r="AT20292" s="4"/>
      <c r="AU20292" s="4"/>
      <c r="BA20292" s="4"/>
      <c r="BB20292" s="4"/>
    </row>
    <row r="20293" spans="15:54" x14ac:dyDescent="0.4">
      <c r="O20293" s="4"/>
      <c r="P20293" s="4"/>
      <c r="V20293" s="4"/>
      <c r="W20293" s="4"/>
      <c r="AG20293" s="9"/>
      <c r="AT20293" s="4"/>
      <c r="AU20293" s="4"/>
      <c r="BA20293" s="4"/>
      <c r="BB20293" s="4"/>
    </row>
    <row r="20294" spans="15:54" x14ac:dyDescent="0.4">
      <c r="O20294" s="4"/>
      <c r="P20294" s="4"/>
      <c r="V20294" s="4"/>
      <c r="W20294" s="4"/>
      <c r="AG20294" s="9"/>
      <c r="AT20294" s="4"/>
      <c r="AU20294" s="4"/>
      <c r="BA20294" s="4"/>
      <c r="BB20294" s="4"/>
    </row>
    <row r="20295" spans="15:54" x14ac:dyDescent="0.4">
      <c r="O20295" s="4"/>
      <c r="P20295" s="4"/>
      <c r="V20295" s="4"/>
      <c r="W20295" s="4"/>
      <c r="AG20295" s="9"/>
      <c r="AT20295" s="4"/>
      <c r="AU20295" s="4"/>
      <c r="BA20295" s="4"/>
      <c r="BB20295" s="4"/>
    </row>
    <row r="20296" spans="15:54" x14ac:dyDescent="0.4">
      <c r="O20296" s="4"/>
      <c r="P20296" s="4"/>
      <c r="V20296" s="4"/>
      <c r="W20296" s="4"/>
      <c r="AT20296" s="4"/>
      <c r="AU20296" s="4"/>
      <c r="BA20296" s="4"/>
      <c r="BB20296" s="4"/>
    </row>
    <row r="20297" spans="15:54" x14ac:dyDescent="0.4">
      <c r="O20297" s="4"/>
      <c r="P20297" s="4"/>
      <c r="V20297" s="4"/>
      <c r="W20297" s="4"/>
      <c r="AG20297" s="9"/>
      <c r="AT20297" s="4"/>
      <c r="AU20297" s="4"/>
      <c r="BA20297" s="4"/>
      <c r="BB20297" s="4"/>
    </row>
    <row r="20298" spans="15:54" x14ac:dyDescent="0.4">
      <c r="O20298" s="4"/>
      <c r="P20298" s="4"/>
      <c r="V20298" s="4"/>
      <c r="W20298" s="4"/>
      <c r="AG20298" s="9"/>
      <c r="AT20298" s="4"/>
      <c r="AU20298" s="4"/>
      <c r="BA20298" s="4"/>
      <c r="BB20298" s="4"/>
    </row>
    <row r="20299" spans="15:54" x14ac:dyDescent="0.4">
      <c r="O20299" s="4"/>
      <c r="P20299" s="4"/>
      <c r="V20299" s="4"/>
      <c r="W20299" s="4"/>
      <c r="AG20299" s="9"/>
      <c r="AT20299" s="4"/>
      <c r="AU20299" s="4"/>
      <c r="BA20299" s="4"/>
      <c r="BB20299" s="4"/>
    </row>
    <row r="20300" spans="15:54" x14ac:dyDescent="0.4">
      <c r="O20300" s="4"/>
      <c r="P20300" s="4"/>
      <c r="V20300" s="4"/>
      <c r="W20300" s="4"/>
      <c r="AG20300" s="9"/>
      <c r="AT20300" s="4"/>
      <c r="AU20300" s="4"/>
      <c r="BA20300" s="4"/>
      <c r="BB20300" s="4"/>
    </row>
    <row r="20301" spans="15:54" x14ac:dyDescent="0.4">
      <c r="O20301" s="4"/>
      <c r="P20301" s="4"/>
      <c r="V20301" s="4"/>
      <c r="W20301" s="4"/>
      <c r="AG20301" s="9"/>
      <c r="AT20301" s="4"/>
      <c r="AU20301" s="4"/>
      <c r="BA20301" s="4"/>
      <c r="BB20301" s="4"/>
    </row>
    <row r="20302" spans="15:54" x14ac:dyDescent="0.4">
      <c r="O20302" s="4"/>
      <c r="P20302" s="4"/>
      <c r="V20302" s="4"/>
      <c r="W20302" s="4"/>
      <c r="AG20302" s="9"/>
      <c r="AT20302" s="4"/>
      <c r="AU20302" s="4"/>
      <c r="BA20302" s="4"/>
      <c r="BB20302" s="4"/>
    </row>
    <row r="20303" spans="15:54" x14ac:dyDescent="0.4">
      <c r="O20303" s="4"/>
      <c r="P20303" s="4"/>
      <c r="V20303" s="4"/>
      <c r="W20303" s="4"/>
      <c r="AG20303" s="9"/>
      <c r="AT20303" s="4"/>
      <c r="AU20303" s="4"/>
      <c r="BA20303" s="4"/>
      <c r="BB20303" s="4"/>
    </row>
    <row r="20304" spans="15:54" x14ac:dyDescent="0.4">
      <c r="O20304" s="4"/>
      <c r="P20304" s="4"/>
      <c r="V20304" s="4"/>
      <c r="W20304" s="4"/>
      <c r="AG20304" s="9"/>
      <c r="AT20304" s="4"/>
      <c r="AU20304" s="4"/>
      <c r="BA20304" s="4"/>
      <c r="BB20304" s="4"/>
    </row>
    <row r="20305" spans="15:54" x14ac:dyDescent="0.4">
      <c r="O20305" s="4"/>
      <c r="P20305" s="4"/>
      <c r="V20305" s="4"/>
      <c r="W20305" s="4"/>
      <c r="AG20305" s="9"/>
      <c r="AT20305" s="4"/>
      <c r="AU20305" s="4"/>
      <c r="BA20305" s="4"/>
      <c r="BB20305" s="4"/>
    </row>
    <row r="20306" spans="15:54" x14ac:dyDescent="0.4">
      <c r="O20306" s="4"/>
      <c r="P20306" s="4"/>
      <c r="V20306" s="4"/>
      <c r="W20306" s="4"/>
      <c r="AG20306" s="9"/>
      <c r="AT20306" s="4"/>
      <c r="AU20306" s="4"/>
      <c r="BA20306" s="4"/>
      <c r="BB20306" s="4"/>
    </row>
    <row r="20307" spans="15:54" x14ac:dyDescent="0.4">
      <c r="O20307" s="4"/>
      <c r="P20307" s="4"/>
      <c r="V20307" s="4"/>
      <c r="W20307" s="4"/>
      <c r="AG20307" s="9"/>
      <c r="AT20307" s="4"/>
      <c r="AU20307" s="4"/>
      <c r="BA20307" s="4"/>
      <c r="BB20307" s="4"/>
    </row>
    <row r="20308" spans="15:54" x14ac:dyDescent="0.4">
      <c r="O20308" s="4"/>
      <c r="P20308" s="4"/>
      <c r="V20308" s="4"/>
      <c r="W20308" s="4"/>
      <c r="AG20308" s="9"/>
      <c r="AT20308" s="4"/>
      <c r="AU20308" s="4"/>
      <c r="BA20308" s="4"/>
      <c r="BB20308" s="4"/>
    </row>
    <row r="20309" spans="15:54" x14ac:dyDescent="0.4">
      <c r="O20309" s="4"/>
      <c r="P20309" s="4"/>
      <c r="V20309" s="4"/>
      <c r="W20309" s="4"/>
      <c r="AG20309" s="9"/>
      <c r="AT20309" s="4"/>
      <c r="AU20309" s="4"/>
      <c r="BA20309" s="4"/>
      <c r="BB20309" s="4"/>
    </row>
    <row r="20310" spans="15:54" x14ac:dyDescent="0.4">
      <c r="O20310" s="4"/>
      <c r="P20310" s="4"/>
      <c r="V20310" s="4"/>
      <c r="W20310" s="4"/>
      <c r="AG20310" s="9"/>
      <c r="AT20310" s="4"/>
      <c r="AU20310" s="4"/>
      <c r="BA20310" s="4"/>
      <c r="BB20310" s="4"/>
    </row>
    <row r="20311" spans="15:54" x14ac:dyDescent="0.4">
      <c r="O20311" s="4"/>
      <c r="P20311" s="4"/>
      <c r="V20311" s="4"/>
      <c r="W20311" s="4"/>
      <c r="AG20311" s="9"/>
      <c r="AT20311" s="4"/>
      <c r="AU20311" s="4"/>
      <c r="BA20311" s="4"/>
      <c r="BB20311" s="4"/>
    </row>
    <row r="20312" spans="15:54" x14ac:dyDescent="0.4">
      <c r="O20312" s="4"/>
      <c r="P20312" s="4"/>
      <c r="V20312" s="4"/>
      <c r="W20312" s="4"/>
      <c r="AG20312" s="9"/>
      <c r="AT20312" s="4"/>
      <c r="AU20312" s="4"/>
      <c r="BA20312" s="4"/>
      <c r="BB20312" s="4"/>
    </row>
    <row r="20313" spans="15:54" x14ac:dyDescent="0.4">
      <c r="O20313" s="4"/>
      <c r="P20313" s="4"/>
      <c r="V20313" s="4"/>
      <c r="W20313" s="4"/>
      <c r="AG20313" s="9"/>
      <c r="AT20313" s="4"/>
      <c r="AU20313" s="4"/>
      <c r="BA20313" s="4"/>
      <c r="BB20313" s="4"/>
    </row>
    <row r="20314" spans="15:54" x14ac:dyDescent="0.4">
      <c r="O20314" s="4"/>
      <c r="P20314" s="4"/>
      <c r="V20314" s="4"/>
      <c r="W20314" s="4"/>
      <c r="AG20314" s="9"/>
      <c r="AT20314" s="4"/>
      <c r="AU20314" s="4"/>
      <c r="BA20314" s="4"/>
      <c r="BB20314" s="4"/>
    </row>
    <row r="20315" spans="15:54" x14ac:dyDescent="0.4">
      <c r="O20315" s="4"/>
      <c r="P20315" s="4"/>
      <c r="V20315" s="4"/>
      <c r="W20315" s="4"/>
      <c r="AG20315" s="9"/>
      <c r="AT20315" s="4"/>
      <c r="AU20315" s="4"/>
      <c r="BA20315" s="4"/>
      <c r="BB20315" s="4"/>
    </row>
    <row r="20316" spans="15:54" x14ac:dyDescent="0.4">
      <c r="O20316" s="4"/>
      <c r="P20316" s="4"/>
      <c r="V20316" s="4"/>
      <c r="W20316" s="4"/>
      <c r="AG20316" s="9"/>
      <c r="AT20316" s="4"/>
      <c r="AU20316" s="4"/>
      <c r="BA20316" s="4"/>
      <c r="BB20316" s="4"/>
    </row>
    <row r="20317" spans="15:54" x14ac:dyDescent="0.4">
      <c r="O20317" s="4"/>
      <c r="P20317" s="4"/>
      <c r="V20317" s="4"/>
      <c r="W20317" s="4"/>
      <c r="AG20317" s="9"/>
      <c r="AT20317" s="4"/>
      <c r="AU20317" s="4"/>
      <c r="BA20317" s="4"/>
      <c r="BB20317" s="4"/>
    </row>
    <row r="20318" spans="15:54" x14ac:dyDescent="0.4">
      <c r="O20318" s="4"/>
      <c r="P20318" s="4"/>
      <c r="V20318" s="4"/>
      <c r="W20318" s="4"/>
      <c r="AG20318" s="9"/>
      <c r="AT20318" s="4"/>
      <c r="AU20318" s="4"/>
      <c r="BA20318" s="4"/>
      <c r="BB20318" s="4"/>
    </row>
    <row r="20319" spans="15:54" x14ac:dyDescent="0.4">
      <c r="O20319" s="4"/>
      <c r="P20319" s="4"/>
      <c r="V20319" s="4"/>
      <c r="W20319" s="4"/>
      <c r="AG20319" s="9"/>
      <c r="AT20319" s="4"/>
      <c r="AU20319" s="4"/>
      <c r="BA20319" s="4"/>
      <c r="BB20319" s="4"/>
    </row>
    <row r="20320" spans="15:54" x14ac:dyDescent="0.4">
      <c r="O20320" s="4"/>
      <c r="P20320" s="4"/>
      <c r="V20320" s="4"/>
      <c r="W20320" s="4"/>
      <c r="AG20320" s="9"/>
      <c r="AT20320" s="4"/>
      <c r="AU20320" s="4"/>
      <c r="BA20320" s="4"/>
      <c r="BB20320" s="4"/>
    </row>
    <row r="20321" spans="15:54" x14ac:dyDescent="0.4">
      <c r="O20321" s="4"/>
      <c r="P20321" s="4"/>
      <c r="V20321" s="4"/>
      <c r="W20321" s="4"/>
      <c r="AG20321" s="9"/>
      <c r="AT20321" s="4"/>
      <c r="AU20321" s="4"/>
      <c r="BA20321" s="4"/>
      <c r="BB20321" s="4"/>
    </row>
    <row r="20322" spans="15:54" x14ac:dyDescent="0.4">
      <c r="O20322" s="4"/>
      <c r="P20322" s="4"/>
      <c r="V20322" s="4"/>
      <c r="W20322" s="4"/>
      <c r="AG20322" s="9"/>
      <c r="AT20322" s="4"/>
      <c r="AU20322" s="4"/>
      <c r="BA20322" s="4"/>
      <c r="BB20322" s="4"/>
    </row>
    <row r="20323" spans="15:54" x14ac:dyDescent="0.4">
      <c r="O20323" s="4"/>
      <c r="P20323" s="4"/>
      <c r="V20323" s="4"/>
      <c r="W20323" s="4"/>
      <c r="AG20323" s="9"/>
      <c r="AT20323" s="4"/>
      <c r="AU20323" s="4"/>
      <c r="BA20323" s="4"/>
      <c r="BB20323" s="4"/>
    </row>
    <row r="20324" spans="15:54" x14ac:dyDescent="0.4">
      <c r="O20324" s="4"/>
      <c r="P20324" s="4"/>
      <c r="V20324" s="4"/>
      <c r="W20324" s="4"/>
      <c r="AG20324" s="9"/>
      <c r="AT20324" s="4"/>
      <c r="AU20324" s="4"/>
      <c r="BA20324" s="4"/>
      <c r="BB20324" s="4"/>
    </row>
    <row r="20325" spans="15:54" x14ac:dyDescent="0.4">
      <c r="O20325" s="4"/>
      <c r="P20325" s="4"/>
      <c r="V20325" s="4"/>
      <c r="W20325" s="4"/>
      <c r="AG20325" s="9"/>
      <c r="AT20325" s="4"/>
      <c r="AU20325" s="4"/>
      <c r="BA20325" s="4"/>
      <c r="BB20325" s="4"/>
    </row>
    <row r="20326" spans="15:54" x14ac:dyDescent="0.4">
      <c r="O20326" s="4"/>
      <c r="P20326" s="4"/>
      <c r="V20326" s="4"/>
      <c r="W20326" s="4"/>
      <c r="AG20326" s="9"/>
      <c r="AT20326" s="4"/>
      <c r="AU20326" s="4"/>
      <c r="BA20326" s="4"/>
      <c r="BB20326" s="4"/>
    </row>
    <row r="20327" spans="15:54" x14ac:dyDescent="0.4">
      <c r="O20327" s="4"/>
      <c r="P20327" s="4"/>
      <c r="V20327" s="4"/>
      <c r="W20327" s="4"/>
      <c r="AG20327" s="9"/>
      <c r="AT20327" s="4"/>
      <c r="AU20327" s="4"/>
      <c r="BA20327" s="4"/>
      <c r="BB20327" s="4"/>
    </row>
    <row r="20328" spans="15:54" x14ac:dyDescent="0.4">
      <c r="O20328" s="4"/>
      <c r="P20328" s="4"/>
      <c r="V20328" s="4"/>
      <c r="W20328" s="4"/>
      <c r="AG20328" s="9"/>
      <c r="AT20328" s="4"/>
      <c r="AU20328" s="4"/>
      <c r="BA20328" s="4"/>
      <c r="BB20328" s="4"/>
    </row>
    <row r="20329" spans="15:54" x14ac:dyDescent="0.4">
      <c r="O20329" s="4"/>
      <c r="P20329" s="4"/>
      <c r="V20329" s="4"/>
      <c r="W20329" s="4"/>
      <c r="AG20329" s="9"/>
      <c r="AT20329" s="4"/>
      <c r="AU20329" s="4"/>
      <c r="BA20329" s="4"/>
      <c r="BB20329" s="4"/>
    </row>
    <row r="20330" spans="15:54" x14ac:dyDescent="0.4">
      <c r="O20330" s="4"/>
      <c r="P20330" s="4"/>
      <c r="V20330" s="4"/>
      <c r="W20330" s="4"/>
      <c r="AG20330" s="9"/>
      <c r="AT20330" s="4"/>
      <c r="AU20330" s="4"/>
      <c r="BA20330" s="4"/>
      <c r="BB20330" s="4"/>
    </row>
    <row r="20331" spans="15:54" x14ac:dyDescent="0.4">
      <c r="O20331" s="4"/>
      <c r="P20331" s="4"/>
      <c r="V20331" s="4"/>
      <c r="W20331" s="4"/>
      <c r="AG20331" s="9"/>
      <c r="AT20331" s="4"/>
      <c r="AU20331" s="4"/>
      <c r="BA20331" s="4"/>
      <c r="BB20331" s="4"/>
    </row>
    <row r="20332" spans="15:54" x14ac:dyDescent="0.4">
      <c r="O20332" s="4"/>
      <c r="P20332" s="4"/>
      <c r="V20332" s="4"/>
      <c r="W20332" s="4"/>
      <c r="AG20332" s="9"/>
      <c r="AT20332" s="4"/>
      <c r="AU20332" s="4"/>
      <c r="BA20332" s="4"/>
      <c r="BB20332" s="4"/>
    </row>
    <row r="20333" spans="15:54" x14ac:dyDescent="0.4">
      <c r="O20333" s="4"/>
      <c r="P20333" s="4"/>
      <c r="V20333" s="4"/>
      <c r="W20333" s="4"/>
      <c r="AG20333" s="9"/>
      <c r="AT20333" s="4"/>
      <c r="AU20333" s="4"/>
      <c r="BA20333" s="4"/>
      <c r="BB20333" s="4"/>
    </row>
    <row r="20334" spans="15:54" x14ac:dyDescent="0.4">
      <c r="O20334" s="4"/>
      <c r="P20334" s="4"/>
      <c r="V20334" s="4"/>
      <c r="W20334" s="4"/>
      <c r="AG20334" s="9"/>
      <c r="AT20334" s="4"/>
      <c r="AU20334" s="4"/>
      <c r="BA20334" s="4"/>
      <c r="BB20334" s="4"/>
    </row>
    <row r="20335" spans="15:54" x14ac:dyDescent="0.4">
      <c r="O20335" s="4"/>
      <c r="P20335" s="4"/>
      <c r="V20335" s="4"/>
      <c r="W20335" s="4"/>
      <c r="AG20335" s="9"/>
      <c r="AT20335" s="4"/>
      <c r="AU20335" s="4"/>
      <c r="BA20335" s="4"/>
      <c r="BB20335" s="4"/>
    </row>
    <row r="20336" spans="15:54" x14ac:dyDescent="0.4">
      <c r="O20336" s="4"/>
      <c r="P20336" s="4"/>
      <c r="V20336" s="4"/>
      <c r="W20336" s="4"/>
      <c r="AG20336" s="9"/>
      <c r="AT20336" s="4"/>
      <c r="AU20336" s="4"/>
      <c r="BA20336" s="4"/>
      <c r="BB20336" s="4"/>
    </row>
    <row r="20337" spans="15:54" x14ac:dyDescent="0.4">
      <c r="O20337" s="4"/>
      <c r="P20337" s="4"/>
      <c r="V20337" s="4"/>
      <c r="W20337" s="4"/>
      <c r="AG20337" s="9"/>
      <c r="AT20337" s="4"/>
      <c r="AU20337" s="4"/>
      <c r="BA20337" s="4"/>
      <c r="BB20337" s="4"/>
    </row>
    <row r="20338" spans="15:54" x14ac:dyDescent="0.4">
      <c r="O20338" s="4"/>
      <c r="P20338" s="4"/>
      <c r="V20338" s="4"/>
      <c r="W20338" s="4"/>
      <c r="AG20338" s="9"/>
      <c r="AT20338" s="4"/>
      <c r="AU20338" s="4"/>
      <c r="BA20338" s="4"/>
      <c r="BB20338" s="4"/>
    </row>
    <row r="20339" spans="15:54" x14ac:dyDescent="0.4">
      <c r="O20339" s="4"/>
      <c r="P20339" s="4"/>
      <c r="V20339" s="4"/>
      <c r="W20339" s="4"/>
      <c r="AG20339" s="9"/>
      <c r="AT20339" s="4"/>
      <c r="AU20339" s="4"/>
      <c r="BA20339" s="4"/>
      <c r="BB20339" s="4"/>
    </row>
    <row r="20340" spans="15:54" x14ac:dyDescent="0.4">
      <c r="O20340" s="4"/>
      <c r="P20340" s="4"/>
      <c r="V20340" s="4"/>
      <c r="W20340" s="4"/>
      <c r="AG20340" s="9"/>
      <c r="AT20340" s="4"/>
      <c r="AU20340" s="4"/>
      <c r="BA20340" s="4"/>
      <c r="BB20340" s="4"/>
    </row>
    <row r="20341" spans="15:54" x14ac:dyDescent="0.4">
      <c r="O20341" s="4"/>
      <c r="P20341" s="4"/>
      <c r="V20341" s="4"/>
      <c r="W20341" s="4"/>
      <c r="AG20341" s="9"/>
      <c r="AT20341" s="4"/>
      <c r="AU20341" s="4"/>
      <c r="BA20341" s="4"/>
      <c r="BB20341" s="4"/>
    </row>
    <row r="20342" spans="15:54" x14ac:dyDescent="0.4">
      <c r="O20342" s="4"/>
      <c r="P20342" s="4"/>
      <c r="V20342" s="4"/>
      <c r="W20342" s="4"/>
      <c r="AG20342" s="9"/>
      <c r="AT20342" s="4"/>
      <c r="AU20342" s="4"/>
      <c r="BA20342" s="4"/>
      <c r="BB20342" s="4"/>
    </row>
    <row r="20343" spans="15:54" x14ac:dyDescent="0.4">
      <c r="O20343" s="4"/>
      <c r="P20343" s="4"/>
      <c r="V20343" s="4"/>
      <c r="W20343" s="4"/>
      <c r="AG20343" s="9"/>
      <c r="AT20343" s="4"/>
      <c r="AU20343" s="4"/>
      <c r="BA20343" s="4"/>
      <c r="BB20343" s="4"/>
    </row>
    <row r="20344" spans="15:54" x14ac:dyDescent="0.4">
      <c r="O20344" s="4"/>
      <c r="P20344" s="4"/>
      <c r="V20344" s="4"/>
      <c r="W20344" s="4"/>
      <c r="AG20344" s="9"/>
      <c r="AT20344" s="4"/>
      <c r="AU20344" s="4"/>
      <c r="BA20344" s="4"/>
      <c r="BB20344" s="4"/>
    </row>
    <row r="20345" spans="15:54" x14ac:dyDescent="0.4">
      <c r="O20345" s="4"/>
      <c r="P20345" s="4"/>
      <c r="V20345" s="4"/>
      <c r="W20345" s="4"/>
      <c r="AG20345" s="9"/>
      <c r="AT20345" s="4"/>
      <c r="AU20345" s="4"/>
      <c r="BA20345" s="4"/>
      <c r="BB20345" s="4"/>
    </row>
    <row r="20346" spans="15:54" x14ac:dyDescent="0.4">
      <c r="O20346" s="4"/>
      <c r="P20346" s="4"/>
      <c r="V20346" s="4"/>
      <c r="W20346" s="4"/>
      <c r="AG20346" s="9"/>
      <c r="AT20346" s="4"/>
      <c r="AU20346" s="4"/>
      <c r="BA20346" s="4"/>
      <c r="BB20346" s="4"/>
    </row>
    <row r="20347" spans="15:54" x14ac:dyDescent="0.4">
      <c r="O20347" s="4"/>
      <c r="P20347" s="4"/>
      <c r="V20347" s="4"/>
      <c r="W20347" s="4"/>
      <c r="AG20347" s="9"/>
      <c r="AT20347" s="4"/>
      <c r="AU20347" s="4"/>
      <c r="BA20347" s="4"/>
      <c r="BB20347" s="4"/>
    </row>
    <row r="20348" spans="15:54" x14ac:dyDescent="0.4">
      <c r="O20348" s="4"/>
      <c r="P20348" s="4"/>
      <c r="V20348" s="4"/>
      <c r="W20348" s="4"/>
      <c r="AG20348" s="9"/>
      <c r="AT20348" s="4"/>
      <c r="AU20348" s="4"/>
      <c r="BA20348" s="4"/>
      <c r="BB20348" s="4"/>
    </row>
    <row r="20349" spans="15:54" x14ac:dyDescent="0.4">
      <c r="O20349" s="4"/>
      <c r="P20349" s="4"/>
      <c r="V20349" s="4"/>
      <c r="W20349" s="4"/>
      <c r="AG20349" s="9"/>
      <c r="AT20349" s="4"/>
      <c r="AU20349" s="4"/>
      <c r="BA20349" s="4"/>
      <c r="BB20349" s="4"/>
    </row>
    <row r="20350" spans="15:54" x14ac:dyDescent="0.4">
      <c r="O20350" s="4"/>
      <c r="P20350" s="4"/>
      <c r="V20350" s="4"/>
      <c r="W20350" s="4"/>
      <c r="AG20350" s="9"/>
      <c r="AT20350" s="4"/>
      <c r="AU20350" s="4"/>
      <c r="BA20350" s="4"/>
      <c r="BB20350" s="4"/>
    </row>
    <row r="20351" spans="15:54" x14ac:dyDescent="0.4">
      <c r="O20351" s="4"/>
      <c r="P20351" s="4"/>
      <c r="V20351" s="4"/>
      <c r="W20351" s="4"/>
      <c r="AG20351" s="9"/>
      <c r="AT20351" s="4"/>
      <c r="AU20351" s="4"/>
      <c r="BA20351" s="4"/>
      <c r="BB20351" s="4"/>
    </row>
    <row r="20352" spans="15:54" x14ac:dyDescent="0.4">
      <c r="O20352" s="4"/>
      <c r="P20352" s="4"/>
      <c r="V20352" s="4"/>
      <c r="W20352" s="4"/>
      <c r="AG20352" s="9"/>
      <c r="AT20352" s="4"/>
      <c r="AU20352" s="4"/>
      <c r="BA20352" s="4"/>
      <c r="BB20352" s="4"/>
    </row>
    <row r="20353" spans="15:54" x14ac:dyDescent="0.4">
      <c r="O20353" s="4"/>
      <c r="P20353" s="4"/>
      <c r="V20353" s="4"/>
      <c r="W20353" s="4"/>
      <c r="AG20353" s="9"/>
      <c r="AT20353" s="4"/>
      <c r="AU20353" s="4"/>
      <c r="BA20353" s="4"/>
      <c r="BB20353" s="4"/>
    </row>
    <row r="20354" spans="15:54" x14ac:dyDescent="0.4">
      <c r="O20354" s="4"/>
      <c r="P20354" s="4"/>
      <c r="V20354" s="4"/>
      <c r="W20354" s="4"/>
      <c r="AG20354" s="9"/>
      <c r="AT20354" s="4"/>
      <c r="AU20354" s="4"/>
      <c r="BA20354" s="4"/>
      <c r="BB20354" s="4"/>
    </row>
    <row r="20355" spans="15:54" x14ac:dyDescent="0.4">
      <c r="O20355" s="4"/>
      <c r="P20355" s="4"/>
      <c r="V20355" s="4"/>
      <c r="W20355" s="4"/>
      <c r="AG20355" s="9"/>
      <c r="AT20355" s="4"/>
      <c r="AU20355" s="4"/>
      <c r="BA20355" s="4"/>
      <c r="BB20355" s="4"/>
    </row>
    <row r="20356" spans="15:54" x14ac:dyDescent="0.4">
      <c r="AT20356" s="4"/>
      <c r="AU20356" s="4"/>
      <c r="BA20356" s="4"/>
      <c r="BB20356" s="4"/>
    </row>
    <row r="20357" spans="15:54" x14ac:dyDescent="0.4">
      <c r="O20357" s="4"/>
      <c r="P20357" s="4"/>
      <c r="V20357" s="4"/>
      <c r="W20357" s="4"/>
      <c r="AT20357" s="4"/>
      <c r="AU20357" s="4"/>
      <c r="BA20357" s="4"/>
      <c r="BB20357" s="4"/>
    </row>
    <row r="20358" spans="15:54" x14ac:dyDescent="0.4">
      <c r="O20358" s="4"/>
      <c r="P20358" s="4"/>
      <c r="V20358" s="4"/>
      <c r="W20358" s="4"/>
      <c r="AG20358" s="9"/>
      <c r="AT20358" s="4"/>
      <c r="AU20358" s="4"/>
      <c r="BA20358" s="4"/>
      <c r="BB20358" s="4"/>
    </row>
    <row r="20359" spans="15:54" x14ac:dyDescent="0.4">
      <c r="O20359" s="4"/>
      <c r="P20359" s="4"/>
      <c r="V20359" s="4"/>
      <c r="W20359" s="4"/>
      <c r="AG20359" s="9"/>
      <c r="AT20359" s="4"/>
      <c r="AU20359" s="4"/>
      <c r="BA20359" s="4"/>
      <c r="BB20359" s="4"/>
    </row>
    <row r="20360" spans="15:54" x14ac:dyDescent="0.4">
      <c r="O20360" s="4"/>
      <c r="P20360" s="4"/>
      <c r="V20360" s="4"/>
      <c r="W20360" s="4"/>
      <c r="AG20360" s="9"/>
      <c r="AT20360" s="4"/>
      <c r="AU20360" s="4"/>
      <c r="BA20360" s="4"/>
      <c r="BB20360" s="4"/>
    </row>
    <row r="20361" spans="15:54" x14ac:dyDescent="0.4">
      <c r="O20361" s="4"/>
      <c r="P20361" s="4"/>
      <c r="V20361" s="4"/>
      <c r="W20361" s="4"/>
      <c r="AG20361" s="9"/>
      <c r="AT20361" s="4"/>
      <c r="AU20361" s="4"/>
      <c r="BA20361" s="4"/>
      <c r="BB20361" s="4"/>
    </row>
    <row r="20362" spans="15:54" x14ac:dyDescent="0.4">
      <c r="O20362" s="4"/>
      <c r="P20362" s="4"/>
      <c r="V20362" s="4"/>
      <c r="W20362" s="4"/>
      <c r="AG20362" s="9"/>
      <c r="AT20362" s="4"/>
      <c r="AU20362" s="4"/>
      <c r="BA20362" s="4"/>
      <c r="BB20362" s="4"/>
    </row>
    <row r="20363" spans="15:54" x14ac:dyDescent="0.4">
      <c r="O20363" s="4"/>
      <c r="P20363" s="4"/>
      <c r="V20363" s="4"/>
      <c r="W20363" s="4"/>
      <c r="AG20363" s="9"/>
      <c r="AT20363" s="4"/>
      <c r="AU20363" s="4"/>
      <c r="BA20363" s="4"/>
      <c r="BB20363" s="4"/>
    </row>
    <row r="20364" spans="15:54" x14ac:dyDescent="0.4">
      <c r="O20364" s="4"/>
      <c r="P20364" s="4"/>
      <c r="V20364" s="4"/>
      <c r="W20364" s="4"/>
      <c r="AG20364" s="9"/>
      <c r="AT20364" s="4"/>
      <c r="AU20364" s="4"/>
      <c r="BA20364" s="4"/>
      <c r="BB20364" s="4"/>
    </row>
    <row r="20365" spans="15:54" x14ac:dyDescent="0.4">
      <c r="O20365" s="4"/>
      <c r="P20365" s="4"/>
      <c r="V20365" s="4"/>
      <c r="W20365" s="4"/>
      <c r="AG20365" s="9"/>
      <c r="AT20365" s="4"/>
      <c r="AU20365" s="4"/>
      <c r="BA20365" s="4"/>
      <c r="BB20365" s="4"/>
    </row>
    <row r="20366" spans="15:54" x14ac:dyDescent="0.4">
      <c r="O20366" s="4"/>
      <c r="P20366" s="4"/>
      <c r="V20366" s="4"/>
      <c r="W20366" s="4"/>
      <c r="AG20366" s="9"/>
      <c r="AT20366" s="4"/>
      <c r="AU20366" s="4"/>
      <c r="BA20366" s="4"/>
      <c r="BB20366" s="4"/>
    </row>
    <row r="20367" spans="15:54" x14ac:dyDescent="0.4">
      <c r="O20367" s="4"/>
      <c r="P20367" s="4"/>
      <c r="V20367" s="4"/>
      <c r="W20367" s="4"/>
      <c r="AG20367" s="9"/>
      <c r="AT20367" s="4"/>
      <c r="AU20367" s="4"/>
      <c r="BA20367" s="4"/>
      <c r="BB20367" s="4"/>
    </row>
    <row r="20368" spans="15:54" x14ac:dyDescent="0.4">
      <c r="O20368" s="4"/>
      <c r="P20368" s="4"/>
      <c r="V20368" s="4"/>
      <c r="W20368" s="4"/>
      <c r="AG20368" s="9"/>
      <c r="AT20368" s="4"/>
      <c r="AU20368" s="4"/>
      <c r="BA20368" s="4"/>
      <c r="BB20368" s="4"/>
    </row>
    <row r="20369" spans="15:54" x14ac:dyDescent="0.4">
      <c r="O20369" s="4"/>
      <c r="P20369" s="4"/>
      <c r="V20369" s="4"/>
      <c r="W20369" s="4"/>
      <c r="AG20369" s="9"/>
      <c r="AT20369" s="4"/>
      <c r="AU20369" s="4"/>
      <c r="BA20369" s="4"/>
      <c r="BB20369" s="4"/>
    </row>
    <row r="20370" spans="15:54" x14ac:dyDescent="0.4">
      <c r="O20370" s="4"/>
      <c r="P20370" s="4"/>
      <c r="V20370" s="4"/>
      <c r="W20370" s="4"/>
      <c r="AG20370" s="9"/>
      <c r="AT20370" s="4"/>
      <c r="AU20370" s="4"/>
      <c r="BA20370" s="4"/>
      <c r="BB20370" s="4"/>
    </row>
    <row r="20371" spans="15:54" x14ac:dyDescent="0.4">
      <c r="O20371" s="4"/>
      <c r="P20371" s="4"/>
      <c r="V20371" s="4"/>
      <c r="W20371" s="4"/>
      <c r="AG20371" s="9"/>
      <c r="AT20371" s="4"/>
      <c r="AU20371" s="4"/>
      <c r="BA20371" s="4"/>
      <c r="BB20371" s="4"/>
    </row>
    <row r="20372" spans="15:54" x14ac:dyDescent="0.4">
      <c r="O20372" s="4"/>
      <c r="P20372" s="4"/>
      <c r="V20372" s="4"/>
      <c r="W20372" s="4"/>
      <c r="AG20372" s="9"/>
      <c r="AT20372" s="4"/>
      <c r="AU20372" s="4"/>
      <c r="BA20372" s="4"/>
      <c r="BB20372" s="4"/>
    </row>
    <row r="20373" spans="15:54" x14ac:dyDescent="0.4">
      <c r="O20373" s="4"/>
      <c r="P20373" s="4"/>
      <c r="V20373" s="4"/>
      <c r="W20373" s="4"/>
      <c r="AG20373" s="9"/>
      <c r="AT20373" s="4"/>
      <c r="AU20373" s="4"/>
      <c r="BA20373" s="4"/>
      <c r="BB20373" s="4"/>
    </row>
    <row r="20374" spans="15:54" x14ac:dyDescent="0.4">
      <c r="O20374" s="4"/>
      <c r="P20374" s="4"/>
      <c r="V20374" s="4"/>
      <c r="W20374" s="4"/>
      <c r="AG20374" s="9"/>
      <c r="AT20374" s="4"/>
      <c r="AU20374" s="4"/>
      <c r="BA20374" s="4"/>
      <c r="BB20374" s="4"/>
    </row>
    <row r="20375" spans="15:54" x14ac:dyDescent="0.4">
      <c r="O20375" s="4"/>
      <c r="P20375" s="4"/>
      <c r="V20375" s="4"/>
      <c r="W20375" s="4"/>
      <c r="AG20375" s="9"/>
      <c r="AT20375" s="4"/>
      <c r="AU20375" s="4"/>
      <c r="BA20375" s="4"/>
      <c r="BB20375" s="4"/>
    </row>
    <row r="20376" spans="15:54" x14ac:dyDescent="0.4">
      <c r="O20376" s="4"/>
      <c r="P20376" s="4"/>
      <c r="V20376" s="4"/>
      <c r="W20376" s="4"/>
      <c r="AG20376" s="9"/>
      <c r="AT20376" s="4"/>
      <c r="AU20376" s="4"/>
      <c r="BA20376" s="4"/>
      <c r="BB20376" s="4"/>
    </row>
    <row r="20377" spans="15:54" x14ac:dyDescent="0.4">
      <c r="O20377" s="4"/>
      <c r="P20377" s="4"/>
      <c r="V20377" s="4"/>
      <c r="W20377" s="4"/>
      <c r="AT20377" s="4"/>
      <c r="AU20377" s="4"/>
      <c r="BA20377" s="4"/>
      <c r="BB20377" s="4"/>
    </row>
    <row r="20378" spans="15:54" x14ac:dyDescent="0.4">
      <c r="O20378" s="4"/>
      <c r="P20378" s="4"/>
      <c r="V20378" s="4"/>
      <c r="W20378" s="4"/>
      <c r="AG20378" s="9"/>
      <c r="AT20378" s="4"/>
      <c r="AU20378" s="4"/>
      <c r="BA20378" s="4"/>
      <c r="BB20378" s="4"/>
    </row>
    <row r="20379" spans="15:54" x14ac:dyDescent="0.4">
      <c r="O20379" s="4"/>
      <c r="P20379" s="4"/>
      <c r="V20379" s="4"/>
      <c r="W20379" s="4"/>
      <c r="AG20379" s="9"/>
      <c r="AT20379" s="4"/>
      <c r="AU20379" s="4"/>
      <c r="BA20379" s="4"/>
      <c r="BB20379" s="4"/>
    </row>
    <row r="20380" spans="15:54" x14ac:dyDescent="0.4">
      <c r="O20380" s="4"/>
      <c r="P20380" s="4"/>
      <c r="V20380" s="4"/>
      <c r="W20380" s="4"/>
      <c r="AG20380" s="9"/>
      <c r="AT20380" s="4"/>
      <c r="AU20380" s="4"/>
      <c r="BA20380" s="4"/>
      <c r="BB20380" s="4"/>
    </row>
    <row r="20381" spans="15:54" x14ac:dyDescent="0.4">
      <c r="O20381" s="4"/>
      <c r="P20381" s="4"/>
      <c r="V20381" s="4"/>
      <c r="W20381" s="4"/>
      <c r="AG20381" s="9"/>
      <c r="AT20381" s="4"/>
      <c r="AU20381" s="4"/>
      <c r="BA20381" s="4"/>
      <c r="BB20381" s="4"/>
    </row>
    <row r="20382" spans="15:54" x14ac:dyDescent="0.4">
      <c r="O20382" s="4"/>
      <c r="P20382" s="4"/>
      <c r="V20382" s="4"/>
      <c r="W20382" s="4"/>
      <c r="AG20382" s="9"/>
      <c r="AT20382" s="4"/>
      <c r="AU20382" s="4"/>
      <c r="BA20382" s="4"/>
      <c r="BB20382" s="4"/>
    </row>
    <row r="20383" spans="15:54" x14ac:dyDescent="0.4">
      <c r="O20383" s="4"/>
      <c r="P20383" s="4"/>
      <c r="V20383" s="4"/>
      <c r="W20383" s="4"/>
      <c r="AG20383" s="9"/>
      <c r="AT20383" s="4"/>
      <c r="AU20383" s="4"/>
      <c r="BA20383" s="4"/>
      <c r="BB20383" s="4"/>
    </row>
    <row r="20384" spans="15:54" x14ac:dyDescent="0.4">
      <c r="O20384" s="4"/>
      <c r="P20384" s="4"/>
      <c r="V20384" s="4"/>
      <c r="W20384" s="4"/>
      <c r="AG20384" s="9"/>
      <c r="AT20384" s="4"/>
      <c r="AU20384" s="4"/>
      <c r="BA20384" s="4"/>
      <c r="BB20384" s="4"/>
    </row>
    <row r="20385" spans="15:54" x14ac:dyDescent="0.4">
      <c r="O20385" s="4"/>
      <c r="P20385" s="4"/>
      <c r="V20385" s="4"/>
      <c r="W20385" s="4"/>
      <c r="AG20385" s="9"/>
      <c r="AT20385" s="4"/>
      <c r="AU20385" s="4"/>
      <c r="BA20385" s="4"/>
      <c r="BB20385" s="4"/>
    </row>
    <row r="20386" spans="15:54" x14ac:dyDescent="0.4">
      <c r="O20386" s="4"/>
      <c r="P20386" s="4"/>
      <c r="V20386" s="4"/>
      <c r="W20386" s="4"/>
      <c r="AG20386" s="9"/>
      <c r="AT20386" s="4"/>
      <c r="AU20386" s="4"/>
      <c r="BA20386" s="4"/>
      <c r="BB20386" s="4"/>
    </row>
    <row r="20387" spans="15:54" x14ac:dyDescent="0.4">
      <c r="O20387" s="4"/>
      <c r="P20387" s="4"/>
      <c r="V20387" s="4"/>
      <c r="W20387" s="4"/>
      <c r="AG20387" s="9"/>
      <c r="AT20387" s="4"/>
      <c r="AU20387" s="4"/>
      <c r="BA20387" s="4"/>
      <c r="BB20387" s="4"/>
    </row>
    <row r="20388" spans="15:54" x14ac:dyDescent="0.4">
      <c r="O20388" s="4"/>
      <c r="P20388" s="4"/>
      <c r="V20388" s="4"/>
      <c r="W20388" s="4"/>
      <c r="AG20388" s="9"/>
      <c r="AT20388" s="4"/>
      <c r="AU20388" s="4"/>
      <c r="BA20388" s="4"/>
      <c r="BB20388" s="4"/>
    </row>
    <row r="20389" spans="15:54" x14ac:dyDescent="0.4">
      <c r="O20389" s="4"/>
      <c r="P20389" s="4"/>
      <c r="V20389" s="4"/>
      <c r="W20389" s="4"/>
      <c r="AG20389" s="9"/>
      <c r="AT20389" s="4"/>
      <c r="AU20389" s="4"/>
      <c r="BA20389" s="4"/>
      <c r="BB20389" s="4"/>
    </row>
    <row r="20390" spans="15:54" x14ac:dyDescent="0.4">
      <c r="O20390" s="4"/>
      <c r="P20390" s="4"/>
      <c r="V20390" s="4"/>
      <c r="W20390" s="4"/>
      <c r="AG20390" s="9"/>
      <c r="AT20390" s="4"/>
      <c r="AU20390" s="4"/>
      <c r="BA20390" s="4"/>
      <c r="BB20390" s="4"/>
    </row>
    <row r="20391" spans="15:54" x14ac:dyDescent="0.4">
      <c r="O20391" s="4"/>
      <c r="P20391" s="4"/>
      <c r="V20391" s="4"/>
      <c r="W20391" s="4"/>
      <c r="AG20391" s="9"/>
      <c r="AT20391" s="4"/>
      <c r="AU20391" s="4"/>
      <c r="BA20391" s="4"/>
      <c r="BB20391" s="4"/>
    </row>
    <row r="20392" spans="15:54" x14ac:dyDescent="0.4">
      <c r="O20392" s="4"/>
      <c r="P20392" s="4"/>
      <c r="V20392" s="4"/>
      <c r="W20392" s="4"/>
      <c r="AG20392" s="9"/>
      <c r="AT20392" s="4"/>
      <c r="AU20392" s="4"/>
      <c r="BA20392" s="4"/>
      <c r="BB20392" s="4"/>
    </row>
    <row r="20393" spans="15:54" x14ac:dyDescent="0.4">
      <c r="O20393" s="4"/>
      <c r="P20393" s="4"/>
      <c r="V20393" s="4"/>
      <c r="W20393" s="4"/>
      <c r="AG20393" s="9"/>
      <c r="AT20393" s="4"/>
      <c r="AU20393" s="4"/>
      <c r="BA20393" s="4"/>
      <c r="BB20393" s="4"/>
    </row>
    <row r="20394" spans="15:54" x14ac:dyDescent="0.4">
      <c r="O20394" s="4"/>
      <c r="P20394" s="4"/>
      <c r="V20394" s="4"/>
      <c r="W20394" s="4"/>
      <c r="AG20394" s="9"/>
      <c r="AT20394" s="4"/>
      <c r="AU20394" s="4"/>
      <c r="BA20394" s="4"/>
      <c r="BB20394" s="4"/>
    </row>
    <row r="20395" spans="15:54" x14ac:dyDescent="0.4">
      <c r="O20395" s="4"/>
      <c r="P20395" s="4"/>
      <c r="V20395" s="4"/>
      <c r="W20395" s="4"/>
      <c r="AG20395" s="9"/>
      <c r="AT20395" s="4"/>
      <c r="AU20395" s="4"/>
      <c r="BA20395" s="4"/>
      <c r="BB20395" s="4"/>
    </row>
    <row r="20396" spans="15:54" x14ac:dyDescent="0.4">
      <c r="O20396" s="4"/>
      <c r="P20396" s="4"/>
      <c r="V20396" s="4"/>
      <c r="W20396" s="4"/>
      <c r="AG20396" s="9"/>
      <c r="AT20396" s="4"/>
      <c r="AU20396" s="4"/>
      <c r="BA20396" s="4"/>
      <c r="BB20396" s="4"/>
    </row>
    <row r="20397" spans="15:54" x14ac:dyDescent="0.4">
      <c r="O20397" s="4"/>
      <c r="P20397" s="4"/>
      <c r="V20397" s="4"/>
      <c r="W20397" s="4"/>
      <c r="AG20397" s="9"/>
      <c r="AT20397" s="4"/>
      <c r="AU20397" s="4"/>
      <c r="BA20397" s="4"/>
      <c r="BB20397" s="4"/>
    </row>
    <row r="20398" spans="15:54" x14ac:dyDescent="0.4">
      <c r="O20398" s="4"/>
      <c r="P20398" s="4"/>
      <c r="V20398" s="4"/>
      <c r="W20398" s="4"/>
      <c r="AG20398" s="9"/>
      <c r="AT20398" s="4"/>
      <c r="AU20398" s="4"/>
      <c r="BA20398" s="4"/>
      <c r="BB20398" s="4"/>
    </row>
    <row r="20399" spans="15:54" x14ac:dyDescent="0.4">
      <c r="O20399" s="4"/>
      <c r="P20399" s="4"/>
      <c r="V20399" s="4"/>
      <c r="W20399" s="4"/>
      <c r="AG20399" s="9"/>
      <c r="AT20399" s="4"/>
      <c r="AU20399" s="4"/>
      <c r="BA20399" s="4"/>
      <c r="BB20399" s="4"/>
    </row>
    <row r="20400" spans="15:54" x14ac:dyDescent="0.4">
      <c r="O20400" s="4"/>
      <c r="P20400" s="4"/>
      <c r="V20400" s="4"/>
      <c r="W20400" s="4"/>
      <c r="AG20400" s="9"/>
      <c r="AT20400" s="4"/>
      <c r="AU20400" s="4"/>
      <c r="BA20400" s="4"/>
      <c r="BB20400" s="4"/>
    </row>
    <row r="20401" spans="15:54" x14ac:dyDescent="0.4">
      <c r="O20401" s="4"/>
      <c r="P20401" s="4"/>
      <c r="V20401" s="4"/>
      <c r="W20401" s="4"/>
      <c r="AG20401" s="9"/>
      <c r="AT20401" s="4"/>
      <c r="AU20401" s="4"/>
      <c r="BA20401" s="4"/>
      <c r="BB20401" s="4"/>
    </row>
    <row r="20402" spans="15:54" x14ac:dyDescent="0.4">
      <c r="O20402" s="4"/>
      <c r="P20402" s="4"/>
      <c r="V20402" s="4"/>
      <c r="W20402" s="4"/>
      <c r="AG20402" s="9"/>
      <c r="AT20402" s="4"/>
      <c r="AU20402" s="4"/>
      <c r="BA20402" s="4"/>
      <c r="BB20402" s="4"/>
    </row>
    <row r="20403" spans="15:54" x14ac:dyDescent="0.4">
      <c r="O20403" s="4"/>
      <c r="P20403" s="4"/>
      <c r="V20403" s="4"/>
      <c r="W20403" s="4"/>
      <c r="AG20403" s="9"/>
      <c r="AT20403" s="4"/>
      <c r="AU20403" s="4"/>
      <c r="BA20403" s="4"/>
      <c r="BB20403" s="4"/>
    </row>
    <row r="20404" spans="15:54" x14ac:dyDescent="0.4">
      <c r="O20404" s="4"/>
      <c r="P20404" s="4"/>
      <c r="V20404" s="4"/>
      <c r="W20404" s="4"/>
      <c r="AG20404" s="9"/>
      <c r="AT20404" s="4"/>
      <c r="AU20404" s="4"/>
      <c r="BA20404" s="4"/>
      <c r="BB20404" s="4"/>
    </row>
    <row r="20405" spans="15:54" x14ac:dyDescent="0.4">
      <c r="O20405" s="4"/>
      <c r="P20405" s="4"/>
      <c r="V20405" s="4"/>
      <c r="W20405" s="4"/>
      <c r="AG20405" s="9"/>
      <c r="AT20405" s="4"/>
      <c r="AU20405" s="4"/>
      <c r="BA20405" s="4"/>
      <c r="BB20405" s="4"/>
    </row>
    <row r="20406" spans="15:54" x14ac:dyDescent="0.4">
      <c r="O20406" s="4"/>
      <c r="P20406" s="4"/>
      <c r="V20406" s="4"/>
      <c r="W20406" s="4"/>
      <c r="AG20406" s="9"/>
      <c r="AT20406" s="4"/>
      <c r="AU20406" s="4"/>
      <c r="BA20406" s="4"/>
      <c r="BB20406" s="4"/>
    </row>
    <row r="20407" spans="15:54" x14ac:dyDescent="0.4">
      <c r="O20407" s="4"/>
      <c r="P20407" s="4"/>
      <c r="V20407" s="4"/>
      <c r="W20407" s="4"/>
      <c r="AG20407" s="9"/>
      <c r="AT20407" s="4"/>
      <c r="AU20407" s="4"/>
      <c r="BA20407" s="4"/>
      <c r="BB20407" s="4"/>
    </row>
    <row r="20408" spans="15:54" x14ac:dyDescent="0.4">
      <c r="O20408" s="4"/>
      <c r="P20408" s="4"/>
      <c r="V20408" s="4"/>
      <c r="W20408" s="4"/>
      <c r="AG20408" s="9"/>
      <c r="AT20408" s="4"/>
      <c r="AU20408" s="4"/>
      <c r="BA20408" s="4"/>
      <c r="BB20408" s="4"/>
    </row>
    <row r="20409" spans="15:54" x14ac:dyDescent="0.4">
      <c r="O20409" s="4"/>
      <c r="P20409" s="4"/>
      <c r="V20409" s="4"/>
      <c r="W20409" s="4"/>
      <c r="AG20409" s="9"/>
      <c r="AT20409" s="4"/>
      <c r="AU20409" s="4"/>
      <c r="BA20409" s="4"/>
      <c r="BB20409" s="4"/>
    </row>
    <row r="20410" spans="15:54" x14ac:dyDescent="0.4">
      <c r="O20410" s="4"/>
      <c r="P20410" s="4"/>
      <c r="V20410" s="4"/>
      <c r="W20410" s="4"/>
      <c r="AG20410" s="9"/>
      <c r="AT20410" s="4"/>
      <c r="AU20410" s="4"/>
      <c r="BA20410" s="4"/>
      <c r="BB20410" s="4"/>
    </row>
    <row r="20411" spans="15:54" x14ac:dyDescent="0.4">
      <c r="O20411" s="4"/>
      <c r="P20411" s="4"/>
      <c r="V20411" s="4"/>
      <c r="W20411" s="4"/>
      <c r="AG20411" s="9"/>
      <c r="AT20411" s="4"/>
      <c r="AU20411" s="4"/>
      <c r="BA20411" s="4"/>
      <c r="BB20411" s="4"/>
    </row>
    <row r="20412" spans="15:54" x14ac:dyDescent="0.4">
      <c r="O20412" s="4"/>
      <c r="P20412" s="4"/>
      <c r="V20412" s="4"/>
      <c r="W20412" s="4"/>
      <c r="AG20412" s="9"/>
      <c r="AT20412" s="4"/>
      <c r="AU20412" s="4"/>
      <c r="BA20412" s="4"/>
      <c r="BB20412" s="4"/>
    </row>
    <row r="20413" spans="15:54" x14ac:dyDescent="0.4">
      <c r="O20413" s="4"/>
      <c r="P20413" s="4"/>
      <c r="V20413" s="4"/>
      <c r="W20413" s="4"/>
      <c r="AG20413" s="9"/>
      <c r="AT20413" s="4"/>
      <c r="AU20413" s="4"/>
      <c r="BA20413" s="4"/>
      <c r="BB20413" s="4"/>
    </row>
    <row r="20414" spans="15:54" x14ac:dyDescent="0.4">
      <c r="O20414" s="4"/>
      <c r="P20414" s="4"/>
      <c r="V20414" s="4"/>
      <c r="W20414" s="4"/>
      <c r="AG20414" s="9"/>
      <c r="AT20414" s="4"/>
      <c r="AU20414" s="4"/>
      <c r="BA20414" s="4"/>
      <c r="BB20414" s="4"/>
    </row>
    <row r="20415" spans="15:54" x14ac:dyDescent="0.4">
      <c r="O20415" s="4"/>
      <c r="P20415" s="4"/>
      <c r="V20415" s="4"/>
      <c r="W20415" s="4"/>
      <c r="AG20415" s="9"/>
      <c r="AT20415" s="4"/>
      <c r="AU20415" s="4"/>
      <c r="BA20415" s="4"/>
      <c r="BB20415" s="4"/>
    </row>
    <row r="20416" spans="15:54" x14ac:dyDescent="0.4">
      <c r="O20416" s="4"/>
      <c r="P20416" s="4"/>
      <c r="V20416" s="4"/>
      <c r="W20416" s="4"/>
      <c r="AG20416" s="9"/>
      <c r="AT20416" s="4"/>
      <c r="AU20416" s="4"/>
      <c r="BA20416" s="4"/>
      <c r="BB20416" s="4"/>
    </row>
    <row r="20417" spans="15:54" x14ac:dyDescent="0.4">
      <c r="O20417" s="4"/>
      <c r="P20417" s="4"/>
      <c r="V20417" s="4"/>
      <c r="W20417" s="4"/>
      <c r="AG20417" s="9"/>
      <c r="AT20417" s="4"/>
      <c r="AU20417" s="4"/>
      <c r="BA20417" s="4"/>
      <c r="BB20417" s="4"/>
    </row>
    <row r="20418" spans="15:54" x14ac:dyDescent="0.4">
      <c r="O20418" s="4"/>
      <c r="P20418" s="4"/>
      <c r="V20418" s="4"/>
      <c r="W20418" s="4"/>
      <c r="AG20418" s="9"/>
      <c r="AT20418" s="4"/>
      <c r="AU20418" s="4"/>
      <c r="BA20418" s="4"/>
      <c r="BB20418" s="4"/>
    </row>
    <row r="20419" spans="15:54" x14ac:dyDescent="0.4">
      <c r="O20419" s="4"/>
      <c r="P20419" s="4"/>
      <c r="V20419" s="4"/>
      <c r="W20419" s="4"/>
      <c r="AG20419" s="9"/>
      <c r="AT20419" s="4"/>
      <c r="AU20419" s="4"/>
      <c r="BA20419" s="4"/>
      <c r="BB20419" s="4"/>
    </row>
    <row r="20420" spans="15:54" x14ac:dyDescent="0.4">
      <c r="O20420" s="4"/>
      <c r="P20420" s="4"/>
      <c r="V20420" s="4"/>
      <c r="W20420" s="4"/>
      <c r="AG20420" s="9"/>
      <c r="AT20420" s="4"/>
      <c r="AU20420" s="4"/>
      <c r="BA20420" s="4"/>
      <c r="BB20420" s="4"/>
    </row>
    <row r="20421" spans="15:54" x14ac:dyDescent="0.4">
      <c r="O20421" s="4"/>
      <c r="P20421" s="4"/>
      <c r="V20421" s="4"/>
      <c r="W20421" s="4"/>
      <c r="AG20421" s="9"/>
      <c r="AT20421" s="4"/>
      <c r="AU20421" s="4"/>
      <c r="BA20421" s="4"/>
      <c r="BB20421" s="4"/>
    </row>
    <row r="20422" spans="15:54" x14ac:dyDescent="0.4">
      <c r="O20422" s="4"/>
      <c r="P20422" s="4"/>
      <c r="V20422" s="4"/>
      <c r="W20422" s="4"/>
      <c r="AG20422" s="9"/>
      <c r="AT20422" s="4"/>
      <c r="AU20422" s="4"/>
      <c r="BA20422" s="4"/>
      <c r="BB20422" s="4"/>
    </row>
    <row r="20423" spans="15:54" x14ac:dyDescent="0.4">
      <c r="O20423" s="4"/>
      <c r="P20423" s="4"/>
      <c r="V20423" s="4"/>
      <c r="W20423" s="4"/>
      <c r="AG20423" s="9"/>
      <c r="AT20423" s="4"/>
      <c r="AU20423" s="4"/>
      <c r="BA20423" s="4"/>
      <c r="BB20423" s="4"/>
    </row>
    <row r="20424" spans="15:54" x14ac:dyDescent="0.4">
      <c r="O20424" s="4"/>
      <c r="P20424" s="4"/>
      <c r="V20424" s="4"/>
      <c r="W20424" s="4"/>
      <c r="AG20424" s="9"/>
      <c r="AT20424" s="4"/>
      <c r="AU20424" s="4"/>
      <c r="BA20424" s="4"/>
      <c r="BB20424" s="4"/>
    </row>
    <row r="20425" spans="15:54" x14ac:dyDescent="0.4">
      <c r="O20425" s="4"/>
      <c r="P20425" s="4"/>
      <c r="V20425" s="4"/>
      <c r="W20425" s="4"/>
      <c r="AG20425" s="9"/>
      <c r="AT20425" s="4"/>
      <c r="AU20425" s="4"/>
      <c r="BA20425" s="4"/>
      <c r="BB20425" s="4"/>
    </row>
    <row r="20426" spans="15:54" x14ac:dyDescent="0.4">
      <c r="O20426" s="4"/>
      <c r="P20426" s="4"/>
      <c r="V20426" s="4"/>
      <c r="W20426" s="4"/>
      <c r="AG20426" s="9"/>
      <c r="AT20426" s="4"/>
      <c r="AU20426" s="4"/>
      <c r="BA20426" s="4"/>
      <c r="BB20426" s="4"/>
    </row>
    <row r="20427" spans="15:54" x14ac:dyDescent="0.4">
      <c r="O20427" s="4"/>
      <c r="P20427" s="4"/>
      <c r="V20427" s="4"/>
      <c r="W20427" s="4"/>
      <c r="AG20427" s="9"/>
      <c r="AT20427" s="4"/>
      <c r="AU20427" s="4"/>
      <c r="BA20427" s="4"/>
      <c r="BB20427" s="4"/>
    </row>
    <row r="20428" spans="15:54" x14ac:dyDescent="0.4">
      <c r="O20428" s="4"/>
      <c r="P20428" s="4"/>
      <c r="V20428" s="4"/>
      <c r="W20428" s="4"/>
      <c r="AG20428" s="9"/>
      <c r="AT20428" s="4"/>
      <c r="AU20428" s="4"/>
      <c r="BA20428" s="4"/>
      <c r="BB20428" s="4"/>
    </row>
    <row r="20429" spans="15:54" x14ac:dyDescent="0.4">
      <c r="O20429" s="4"/>
      <c r="P20429" s="4"/>
      <c r="V20429" s="4"/>
      <c r="W20429" s="4"/>
      <c r="AG20429" s="9"/>
      <c r="AT20429" s="4"/>
      <c r="AU20429" s="4"/>
      <c r="BA20429" s="4"/>
      <c r="BB20429" s="4"/>
    </row>
    <row r="20430" spans="15:54" x14ac:dyDescent="0.4">
      <c r="O20430" s="4"/>
      <c r="P20430" s="4"/>
      <c r="V20430" s="4"/>
      <c r="W20430" s="4"/>
      <c r="AG20430" s="9"/>
      <c r="AT20430" s="4"/>
      <c r="AU20430" s="4"/>
      <c r="BA20430" s="4"/>
      <c r="BB20430" s="4"/>
    </row>
    <row r="20431" spans="15:54" x14ac:dyDescent="0.4">
      <c r="O20431" s="4"/>
      <c r="P20431" s="4"/>
      <c r="V20431" s="4"/>
      <c r="W20431" s="4"/>
      <c r="AG20431" s="9"/>
      <c r="AT20431" s="4"/>
      <c r="AU20431" s="4"/>
      <c r="BA20431" s="4"/>
      <c r="BB20431" s="4"/>
    </row>
    <row r="20432" spans="15:54" x14ac:dyDescent="0.4">
      <c r="O20432" s="4"/>
      <c r="P20432" s="4"/>
      <c r="V20432" s="4"/>
      <c r="W20432" s="4"/>
      <c r="AG20432" s="9"/>
      <c r="AT20432" s="4"/>
      <c r="AU20432" s="4"/>
      <c r="BA20432" s="4"/>
      <c r="BB20432" s="4"/>
    </row>
    <row r="20433" spans="15:54" x14ac:dyDescent="0.4">
      <c r="O20433" s="4"/>
      <c r="P20433" s="4"/>
      <c r="V20433" s="4"/>
      <c r="W20433" s="4"/>
      <c r="AG20433" s="9"/>
      <c r="AT20433" s="4"/>
      <c r="AU20433" s="4"/>
      <c r="BA20433" s="4"/>
      <c r="BB20433" s="4"/>
    </row>
    <row r="20434" spans="15:54" x14ac:dyDescent="0.4">
      <c r="O20434" s="4"/>
      <c r="P20434" s="4"/>
      <c r="V20434" s="4"/>
      <c r="W20434" s="4"/>
      <c r="AG20434" s="9"/>
      <c r="AT20434" s="4"/>
      <c r="AU20434" s="4"/>
      <c r="BA20434" s="4"/>
      <c r="BB20434" s="4"/>
    </row>
    <row r="20435" spans="15:54" x14ac:dyDescent="0.4">
      <c r="O20435" s="4"/>
      <c r="P20435" s="4"/>
      <c r="V20435" s="4"/>
      <c r="W20435" s="4"/>
      <c r="AG20435" s="9"/>
      <c r="AT20435" s="4"/>
      <c r="AU20435" s="4"/>
      <c r="BA20435" s="4"/>
      <c r="BB20435" s="4"/>
    </row>
    <row r="20436" spans="15:54" x14ac:dyDescent="0.4">
      <c r="O20436" s="4"/>
      <c r="P20436" s="4"/>
      <c r="V20436" s="4"/>
      <c r="W20436" s="4"/>
      <c r="AG20436" s="9"/>
      <c r="AT20436" s="4"/>
      <c r="AU20436" s="4"/>
      <c r="BA20436" s="4"/>
      <c r="BB20436" s="4"/>
    </row>
    <row r="20437" spans="15:54" x14ac:dyDescent="0.4">
      <c r="O20437" s="4"/>
      <c r="P20437" s="4"/>
      <c r="V20437" s="4"/>
      <c r="W20437" s="4"/>
      <c r="AG20437" s="9"/>
      <c r="AT20437" s="4"/>
      <c r="AU20437" s="4"/>
      <c r="BA20437" s="4"/>
      <c r="BB20437" s="4"/>
    </row>
    <row r="20438" spans="15:54" x14ac:dyDescent="0.4">
      <c r="O20438" s="4"/>
      <c r="P20438" s="4"/>
      <c r="V20438" s="4"/>
      <c r="W20438" s="4"/>
      <c r="AT20438" s="4"/>
      <c r="AU20438" s="4"/>
      <c r="BA20438" s="4"/>
      <c r="BB20438" s="4"/>
    </row>
    <row r="20439" spans="15:54" x14ac:dyDescent="0.4">
      <c r="O20439" s="4"/>
      <c r="P20439" s="4"/>
      <c r="V20439" s="4"/>
      <c r="W20439" s="4"/>
      <c r="AG20439" s="9"/>
      <c r="AT20439" s="4"/>
      <c r="AU20439" s="4"/>
      <c r="BA20439" s="4"/>
      <c r="BB20439" s="4"/>
    </row>
    <row r="20440" spans="15:54" x14ac:dyDescent="0.4">
      <c r="O20440" s="4"/>
      <c r="P20440" s="4"/>
      <c r="V20440" s="4"/>
      <c r="W20440" s="4"/>
      <c r="AG20440" s="9"/>
      <c r="AT20440" s="4"/>
      <c r="AU20440" s="4"/>
      <c r="BA20440" s="4"/>
      <c r="BB20440" s="4"/>
    </row>
    <row r="20441" spans="15:54" x14ac:dyDescent="0.4">
      <c r="O20441" s="4"/>
      <c r="P20441" s="4"/>
      <c r="V20441" s="4"/>
      <c r="W20441" s="4"/>
      <c r="AG20441" s="9"/>
      <c r="AT20441" s="4"/>
      <c r="AU20441" s="4"/>
      <c r="BA20441" s="4"/>
      <c r="BB20441" s="4"/>
    </row>
    <row r="20442" spans="15:54" x14ac:dyDescent="0.4">
      <c r="O20442" s="4"/>
      <c r="P20442" s="4"/>
      <c r="V20442" s="4"/>
      <c r="W20442" s="4"/>
      <c r="AG20442" s="9"/>
      <c r="AT20442" s="4"/>
      <c r="AU20442" s="4"/>
      <c r="BA20442" s="4"/>
      <c r="BB20442" s="4"/>
    </row>
    <row r="20443" spans="15:54" x14ac:dyDescent="0.4">
      <c r="O20443" s="4"/>
      <c r="P20443" s="4"/>
      <c r="V20443" s="4"/>
      <c r="W20443" s="4"/>
      <c r="AG20443" s="9"/>
      <c r="AT20443" s="4"/>
      <c r="AU20443" s="4"/>
      <c r="BA20443" s="4"/>
      <c r="BB20443" s="4"/>
    </row>
    <row r="20444" spans="15:54" x14ac:dyDescent="0.4">
      <c r="O20444" s="4"/>
      <c r="P20444" s="4"/>
      <c r="V20444" s="4"/>
      <c r="W20444" s="4"/>
      <c r="AG20444" s="9"/>
      <c r="AT20444" s="4"/>
      <c r="AU20444" s="4"/>
      <c r="BA20444" s="4"/>
      <c r="BB20444" s="4"/>
    </row>
    <row r="20445" spans="15:54" x14ac:dyDescent="0.4">
      <c r="O20445" s="4"/>
      <c r="P20445" s="4"/>
      <c r="V20445" s="4"/>
      <c r="W20445" s="4"/>
      <c r="AG20445" s="9"/>
      <c r="AT20445" s="4"/>
      <c r="AU20445" s="4"/>
      <c r="BA20445" s="4"/>
      <c r="BB20445" s="4"/>
    </row>
    <row r="20446" spans="15:54" x14ac:dyDescent="0.4">
      <c r="O20446" s="4"/>
      <c r="P20446" s="4"/>
      <c r="V20446" s="4"/>
      <c r="W20446" s="4"/>
      <c r="AG20446" s="9"/>
      <c r="AT20446" s="4"/>
      <c r="AU20446" s="4"/>
      <c r="BA20446" s="4"/>
      <c r="BB20446" s="4"/>
    </row>
    <row r="20447" spans="15:54" x14ac:dyDescent="0.4">
      <c r="O20447" s="4"/>
      <c r="P20447" s="4"/>
      <c r="V20447" s="4"/>
      <c r="W20447" s="4"/>
      <c r="AG20447" s="9"/>
      <c r="AT20447" s="4"/>
      <c r="AU20447" s="4"/>
      <c r="BA20447" s="4"/>
      <c r="BB20447" s="4"/>
    </row>
    <row r="20448" spans="15:54" x14ac:dyDescent="0.4">
      <c r="O20448" s="4"/>
      <c r="P20448" s="4"/>
      <c r="V20448" s="4"/>
      <c r="W20448" s="4"/>
      <c r="AG20448" s="9"/>
      <c r="AT20448" s="4"/>
      <c r="AU20448" s="4"/>
      <c r="BA20448" s="4"/>
      <c r="BB20448" s="4"/>
    </row>
    <row r="20449" spans="15:54" x14ac:dyDescent="0.4">
      <c r="O20449" s="4"/>
      <c r="P20449" s="4"/>
      <c r="V20449" s="4"/>
      <c r="W20449" s="4"/>
      <c r="AG20449" s="9"/>
      <c r="AT20449" s="4"/>
      <c r="AU20449" s="4"/>
      <c r="BA20449" s="4"/>
      <c r="BB20449" s="4"/>
    </row>
    <row r="20450" spans="15:54" x14ac:dyDescent="0.4">
      <c r="O20450" s="4"/>
      <c r="P20450" s="4"/>
      <c r="V20450" s="4"/>
      <c r="W20450" s="4"/>
      <c r="AG20450" s="9"/>
      <c r="AT20450" s="4"/>
      <c r="AU20450" s="4"/>
      <c r="BA20450" s="4"/>
      <c r="BB20450" s="4"/>
    </row>
    <row r="20451" spans="15:54" x14ac:dyDescent="0.4">
      <c r="O20451" s="4"/>
      <c r="P20451" s="4"/>
      <c r="V20451" s="4"/>
      <c r="W20451" s="4"/>
      <c r="AG20451" s="9"/>
      <c r="AT20451" s="4"/>
      <c r="AU20451" s="4"/>
      <c r="BA20451" s="4"/>
      <c r="BB20451" s="4"/>
    </row>
    <row r="20452" spans="15:54" x14ac:dyDescent="0.4">
      <c r="O20452" s="4"/>
      <c r="P20452" s="4"/>
      <c r="V20452" s="4"/>
      <c r="W20452" s="4"/>
      <c r="AG20452" s="9"/>
      <c r="AT20452" s="4"/>
      <c r="AU20452" s="4"/>
      <c r="BA20452" s="4"/>
      <c r="BB20452" s="4"/>
    </row>
    <row r="20453" spans="15:54" x14ac:dyDescent="0.4">
      <c r="O20453" s="4"/>
      <c r="P20453" s="4"/>
      <c r="V20453" s="4"/>
      <c r="W20453" s="4"/>
      <c r="AG20453" s="9"/>
      <c r="AT20453" s="4"/>
      <c r="AU20453" s="4"/>
      <c r="BA20453" s="4"/>
      <c r="BB20453" s="4"/>
    </row>
    <row r="20454" spans="15:54" x14ac:dyDescent="0.4">
      <c r="O20454" s="4"/>
      <c r="P20454" s="4"/>
      <c r="V20454" s="4"/>
      <c r="W20454" s="4"/>
      <c r="AG20454" s="9"/>
      <c r="AT20454" s="4"/>
      <c r="AU20454" s="4"/>
      <c r="BA20454" s="4"/>
      <c r="BB20454" s="4"/>
    </row>
    <row r="20455" spans="15:54" x14ac:dyDescent="0.4">
      <c r="O20455" s="4"/>
      <c r="P20455" s="4"/>
      <c r="V20455" s="4"/>
      <c r="W20455" s="4"/>
      <c r="AG20455" s="9"/>
      <c r="AT20455" s="4"/>
      <c r="AU20455" s="4"/>
      <c r="BA20455" s="4"/>
      <c r="BB20455" s="4"/>
    </row>
    <row r="20456" spans="15:54" x14ac:dyDescent="0.4">
      <c r="O20456" s="4"/>
      <c r="P20456" s="4"/>
      <c r="V20456" s="4"/>
      <c r="W20456" s="4"/>
      <c r="AG20456" s="9"/>
      <c r="AT20456" s="4"/>
      <c r="AU20456" s="4"/>
      <c r="BA20456" s="4"/>
      <c r="BB20456" s="4"/>
    </row>
    <row r="20457" spans="15:54" x14ac:dyDescent="0.4">
      <c r="O20457" s="4"/>
      <c r="P20457" s="4"/>
      <c r="V20457" s="4"/>
      <c r="W20457" s="4"/>
      <c r="AG20457" s="9"/>
      <c r="AT20457" s="4"/>
      <c r="AU20457" s="4"/>
      <c r="BA20457" s="4"/>
      <c r="BB20457" s="4"/>
    </row>
    <row r="20458" spans="15:54" x14ac:dyDescent="0.4">
      <c r="O20458" s="4"/>
      <c r="P20458" s="4"/>
      <c r="V20458" s="4"/>
      <c r="W20458" s="4"/>
      <c r="AT20458" s="4"/>
      <c r="AU20458" s="4"/>
      <c r="BA20458" s="4"/>
      <c r="BB20458" s="4"/>
    </row>
    <row r="20459" spans="15:54" x14ac:dyDescent="0.4">
      <c r="O20459" s="4"/>
      <c r="P20459" s="4"/>
      <c r="V20459" s="4"/>
      <c r="W20459" s="4"/>
      <c r="AG20459" s="9"/>
      <c r="AT20459" s="4"/>
      <c r="AU20459" s="4"/>
      <c r="BA20459" s="4"/>
      <c r="BB20459" s="4"/>
    </row>
    <row r="20460" spans="15:54" x14ac:dyDescent="0.4">
      <c r="O20460" s="4"/>
      <c r="P20460" s="4"/>
      <c r="V20460" s="4"/>
      <c r="W20460" s="4"/>
      <c r="AG20460" s="9"/>
      <c r="AT20460" s="4"/>
      <c r="AU20460" s="4"/>
      <c r="BA20460" s="4"/>
      <c r="BB20460" s="4"/>
    </row>
    <row r="20461" spans="15:54" x14ac:dyDescent="0.4">
      <c r="O20461" s="4"/>
      <c r="P20461" s="4"/>
      <c r="V20461" s="4"/>
      <c r="W20461" s="4"/>
      <c r="AG20461" s="9"/>
      <c r="AT20461" s="4"/>
      <c r="AU20461" s="4"/>
      <c r="BA20461" s="4"/>
      <c r="BB20461" s="4"/>
    </row>
    <row r="20462" spans="15:54" x14ac:dyDescent="0.4">
      <c r="O20462" s="4"/>
      <c r="P20462" s="4"/>
      <c r="V20462" s="4"/>
      <c r="W20462" s="4"/>
      <c r="AG20462" s="9"/>
      <c r="AT20462" s="4"/>
      <c r="AU20462" s="4"/>
      <c r="BA20462" s="4"/>
      <c r="BB20462" s="4"/>
    </row>
    <row r="20463" spans="15:54" x14ac:dyDescent="0.4">
      <c r="O20463" s="4"/>
      <c r="P20463" s="4"/>
      <c r="V20463" s="4"/>
      <c r="W20463" s="4"/>
      <c r="AG20463" s="9"/>
      <c r="AT20463" s="4"/>
      <c r="AU20463" s="4"/>
      <c r="BA20463" s="4"/>
      <c r="BB20463" s="4"/>
    </row>
    <row r="20464" spans="15:54" x14ac:dyDescent="0.4">
      <c r="O20464" s="4"/>
      <c r="P20464" s="4"/>
      <c r="V20464" s="4"/>
      <c r="W20464" s="4"/>
      <c r="AG20464" s="9"/>
      <c r="AT20464" s="4"/>
      <c r="AU20464" s="4"/>
      <c r="BA20464" s="4"/>
      <c r="BB20464" s="4"/>
    </row>
    <row r="20465" spans="15:54" x14ac:dyDescent="0.4">
      <c r="O20465" s="4"/>
      <c r="P20465" s="4"/>
      <c r="V20465" s="4"/>
      <c r="W20465" s="4"/>
      <c r="AG20465" s="9"/>
      <c r="AT20465" s="4"/>
      <c r="AU20465" s="4"/>
      <c r="BA20465" s="4"/>
      <c r="BB20465" s="4"/>
    </row>
    <row r="20466" spans="15:54" x14ac:dyDescent="0.4">
      <c r="O20466" s="4"/>
      <c r="P20466" s="4"/>
      <c r="V20466" s="4"/>
      <c r="W20466" s="4"/>
      <c r="AG20466" s="9"/>
      <c r="AT20466" s="4"/>
      <c r="AU20466" s="4"/>
      <c r="BA20466" s="4"/>
      <c r="BB20466" s="4"/>
    </row>
    <row r="20467" spans="15:54" x14ac:dyDescent="0.4">
      <c r="O20467" s="4"/>
      <c r="P20467" s="4"/>
      <c r="V20467" s="4"/>
      <c r="W20467" s="4"/>
      <c r="AG20467" s="9"/>
      <c r="AT20467" s="4"/>
      <c r="AU20467" s="4"/>
      <c r="BA20467" s="4"/>
      <c r="BB20467" s="4"/>
    </row>
    <row r="20468" spans="15:54" x14ac:dyDescent="0.4">
      <c r="O20468" s="4"/>
      <c r="P20468" s="4"/>
      <c r="V20468" s="4"/>
      <c r="W20468" s="4"/>
      <c r="AG20468" s="9"/>
      <c r="AT20468" s="4"/>
      <c r="AU20468" s="4"/>
      <c r="BA20468" s="4"/>
      <c r="BB20468" s="4"/>
    </row>
    <row r="20469" spans="15:54" x14ac:dyDescent="0.4">
      <c r="O20469" s="4"/>
      <c r="P20469" s="4"/>
      <c r="V20469" s="4"/>
      <c r="W20469" s="4"/>
      <c r="AG20469" s="9"/>
      <c r="AT20469" s="4"/>
      <c r="AU20469" s="4"/>
      <c r="BA20469" s="4"/>
      <c r="BB20469" s="4"/>
    </row>
    <row r="20470" spans="15:54" x14ac:dyDescent="0.4">
      <c r="O20470" s="4"/>
      <c r="P20470" s="4"/>
      <c r="V20470" s="4"/>
      <c r="W20470" s="4"/>
      <c r="AG20470" s="9"/>
      <c r="AT20470" s="4"/>
      <c r="AU20470" s="4"/>
      <c r="BA20470" s="4"/>
      <c r="BB20470" s="4"/>
    </row>
    <row r="20471" spans="15:54" x14ac:dyDescent="0.4">
      <c r="O20471" s="4"/>
      <c r="P20471" s="4"/>
      <c r="V20471" s="4"/>
      <c r="W20471" s="4"/>
      <c r="AG20471" s="9"/>
      <c r="AT20471" s="4"/>
      <c r="AU20471" s="4"/>
      <c r="BA20471" s="4"/>
      <c r="BB20471" s="4"/>
    </row>
    <row r="20472" spans="15:54" x14ac:dyDescent="0.4">
      <c r="O20472" s="4"/>
      <c r="P20472" s="4"/>
      <c r="V20472" s="4"/>
      <c r="W20472" s="4"/>
      <c r="AG20472" s="9"/>
      <c r="AT20472" s="4"/>
      <c r="AU20472" s="4"/>
      <c r="BA20472" s="4"/>
      <c r="BB20472" s="4"/>
    </row>
    <row r="20473" spans="15:54" x14ac:dyDescent="0.4">
      <c r="O20473" s="4"/>
      <c r="P20473" s="4"/>
      <c r="V20473" s="4"/>
      <c r="W20473" s="4"/>
      <c r="AG20473" s="9"/>
      <c r="AT20473" s="4"/>
      <c r="AU20473" s="4"/>
      <c r="BA20473" s="4"/>
      <c r="BB20473" s="4"/>
    </row>
    <row r="20474" spans="15:54" x14ac:dyDescent="0.4">
      <c r="O20474" s="4"/>
      <c r="P20474" s="4"/>
      <c r="V20474" s="4"/>
      <c r="W20474" s="4"/>
      <c r="AG20474" s="9"/>
      <c r="AT20474" s="4"/>
      <c r="AU20474" s="4"/>
      <c r="BA20474" s="4"/>
      <c r="BB20474" s="4"/>
    </row>
    <row r="20475" spans="15:54" x14ac:dyDescent="0.4">
      <c r="O20475" s="4"/>
      <c r="P20475" s="4"/>
      <c r="V20475" s="4"/>
      <c r="W20475" s="4"/>
      <c r="AG20475" s="9"/>
      <c r="AT20475" s="4"/>
      <c r="AU20475" s="4"/>
      <c r="BA20475" s="4"/>
      <c r="BB20475" s="4"/>
    </row>
    <row r="20476" spans="15:54" x14ac:dyDescent="0.4">
      <c r="O20476" s="4"/>
      <c r="P20476" s="4"/>
      <c r="V20476" s="4"/>
      <c r="W20476" s="4"/>
      <c r="AG20476" s="9"/>
      <c r="AT20476" s="4"/>
      <c r="AU20476" s="4"/>
      <c r="BA20476" s="4"/>
      <c r="BB20476" s="4"/>
    </row>
    <row r="20477" spans="15:54" x14ac:dyDescent="0.4">
      <c r="O20477" s="4"/>
      <c r="P20477" s="4"/>
      <c r="V20477" s="4"/>
      <c r="W20477" s="4"/>
      <c r="AG20477" s="9"/>
      <c r="AT20477" s="4"/>
      <c r="AU20477" s="4"/>
      <c r="BA20477" s="4"/>
      <c r="BB20477" s="4"/>
    </row>
    <row r="20478" spans="15:54" x14ac:dyDescent="0.4">
      <c r="O20478" s="4"/>
      <c r="P20478" s="4"/>
      <c r="V20478" s="4"/>
      <c r="W20478" s="4"/>
      <c r="AG20478" s="9"/>
      <c r="AT20478" s="4"/>
      <c r="AU20478" s="4"/>
      <c r="BA20478" s="4"/>
      <c r="BB20478" s="4"/>
    </row>
    <row r="20479" spans="15:54" x14ac:dyDescent="0.4">
      <c r="O20479" s="4"/>
      <c r="P20479" s="4"/>
      <c r="V20479" s="4"/>
      <c r="W20479" s="4"/>
      <c r="AG20479" s="9"/>
      <c r="AT20479" s="4"/>
      <c r="AU20479" s="4"/>
      <c r="BA20479" s="4"/>
      <c r="BB20479" s="4"/>
    </row>
    <row r="20480" spans="15:54" x14ac:dyDescent="0.4">
      <c r="O20480" s="4"/>
      <c r="P20480" s="4"/>
      <c r="V20480" s="4"/>
      <c r="W20480" s="4"/>
      <c r="AG20480" s="9"/>
      <c r="AT20480" s="4"/>
      <c r="AU20480" s="4"/>
      <c r="BA20480" s="4"/>
      <c r="BB20480" s="4"/>
    </row>
    <row r="20481" spans="15:54" x14ac:dyDescent="0.4">
      <c r="O20481" s="4"/>
      <c r="P20481" s="4"/>
      <c r="V20481" s="4"/>
      <c r="W20481" s="4"/>
      <c r="AG20481" s="9"/>
      <c r="AT20481" s="4"/>
      <c r="AU20481" s="4"/>
      <c r="BA20481" s="4"/>
      <c r="BB20481" s="4"/>
    </row>
    <row r="20482" spans="15:54" x14ac:dyDescent="0.4">
      <c r="O20482" s="4"/>
      <c r="P20482" s="4"/>
      <c r="V20482" s="4"/>
      <c r="W20482" s="4"/>
      <c r="AG20482" s="9"/>
      <c r="AT20482" s="4"/>
      <c r="AU20482" s="4"/>
      <c r="BA20482" s="4"/>
      <c r="BB20482" s="4"/>
    </row>
    <row r="20483" spans="15:54" x14ac:dyDescent="0.4">
      <c r="O20483" s="4"/>
      <c r="P20483" s="4"/>
      <c r="V20483" s="4"/>
      <c r="W20483" s="4"/>
      <c r="AG20483" s="9"/>
      <c r="AT20483" s="4"/>
      <c r="AU20483" s="4"/>
      <c r="BA20483" s="4"/>
      <c r="BB20483" s="4"/>
    </row>
    <row r="20484" spans="15:54" x14ac:dyDescent="0.4">
      <c r="O20484" s="4"/>
      <c r="P20484" s="4"/>
      <c r="V20484" s="4"/>
      <c r="W20484" s="4"/>
      <c r="AG20484" s="9"/>
      <c r="AT20484" s="4"/>
      <c r="AU20484" s="4"/>
      <c r="BA20484" s="4"/>
      <c r="BB20484" s="4"/>
    </row>
    <row r="20485" spans="15:54" x14ac:dyDescent="0.4">
      <c r="O20485" s="4"/>
      <c r="P20485" s="4"/>
      <c r="V20485" s="4"/>
      <c r="W20485" s="4"/>
      <c r="AG20485" s="9"/>
      <c r="AT20485" s="4"/>
      <c r="AU20485" s="4"/>
      <c r="BA20485" s="4"/>
      <c r="BB20485" s="4"/>
    </row>
    <row r="20486" spans="15:54" x14ac:dyDescent="0.4">
      <c r="O20486" s="4"/>
      <c r="P20486" s="4"/>
      <c r="V20486" s="4"/>
      <c r="W20486" s="4"/>
      <c r="AG20486" s="9"/>
      <c r="AT20486" s="4"/>
      <c r="AU20486" s="4"/>
      <c r="BA20486" s="4"/>
      <c r="BB20486" s="4"/>
    </row>
    <row r="20487" spans="15:54" x14ac:dyDescent="0.4">
      <c r="O20487" s="4"/>
      <c r="P20487" s="4"/>
      <c r="V20487" s="4"/>
      <c r="W20487" s="4"/>
      <c r="AG20487" s="9"/>
      <c r="AT20487" s="4"/>
      <c r="AU20487" s="4"/>
      <c r="BA20487" s="4"/>
      <c r="BB20487" s="4"/>
    </row>
    <row r="20488" spans="15:54" x14ac:dyDescent="0.4">
      <c r="O20488" s="4"/>
      <c r="P20488" s="4"/>
      <c r="V20488" s="4"/>
      <c r="W20488" s="4"/>
      <c r="AG20488" s="9"/>
      <c r="AT20488" s="4"/>
      <c r="AU20488" s="4"/>
      <c r="BA20488" s="4"/>
      <c r="BB20488" s="4"/>
    </row>
    <row r="20489" spans="15:54" x14ac:dyDescent="0.4">
      <c r="O20489" s="4"/>
      <c r="P20489" s="4"/>
      <c r="V20489" s="4"/>
      <c r="W20489" s="4"/>
      <c r="AG20489" s="9"/>
      <c r="AT20489" s="4"/>
      <c r="AU20489" s="4"/>
      <c r="BA20489" s="4"/>
      <c r="BB20489" s="4"/>
    </row>
    <row r="20490" spans="15:54" x14ac:dyDescent="0.4">
      <c r="O20490" s="4"/>
      <c r="P20490" s="4"/>
      <c r="V20490" s="4"/>
      <c r="W20490" s="4"/>
      <c r="AG20490" s="9"/>
      <c r="AT20490" s="4"/>
      <c r="AU20490" s="4"/>
      <c r="BA20490" s="4"/>
      <c r="BB20490" s="4"/>
    </row>
    <row r="20491" spans="15:54" x14ac:dyDescent="0.4">
      <c r="O20491" s="4"/>
      <c r="P20491" s="4"/>
      <c r="V20491" s="4"/>
      <c r="W20491" s="4"/>
      <c r="AG20491" s="9"/>
      <c r="AT20491" s="4"/>
      <c r="AU20491" s="4"/>
      <c r="BA20491" s="4"/>
      <c r="BB20491" s="4"/>
    </row>
    <row r="20492" spans="15:54" x14ac:dyDescent="0.4">
      <c r="O20492" s="4"/>
      <c r="P20492" s="4"/>
      <c r="V20492" s="4"/>
      <c r="W20492" s="4"/>
      <c r="AG20492" s="9"/>
      <c r="AT20492" s="4"/>
      <c r="AU20492" s="4"/>
      <c r="BA20492" s="4"/>
      <c r="BB20492" s="4"/>
    </row>
    <row r="20493" spans="15:54" x14ac:dyDescent="0.4">
      <c r="O20493" s="4"/>
      <c r="P20493" s="4"/>
      <c r="V20493" s="4"/>
      <c r="W20493" s="4"/>
      <c r="AG20493" s="9"/>
      <c r="AT20493" s="4"/>
      <c r="AU20493" s="4"/>
      <c r="BA20493" s="4"/>
      <c r="BB20493" s="4"/>
    </row>
    <row r="20494" spans="15:54" x14ac:dyDescent="0.4">
      <c r="O20494" s="4"/>
      <c r="P20494" s="4"/>
      <c r="V20494" s="4"/>
      <c r="W20494" s="4"/>
      <c r="AG20494" s="9"/>
      <c r="AT20494" s="4"/>
      <c r="AU20494" s="4"/>
      <c r="BA20494" s="4"/>
      <c r="BB20494" s="4"/>
    </row>
    <row r="20495" spans="15:54" x14ac:dyDescent="0.4">
      <c r="O20495" s="4"/>
      <c r="P20495" s="4"/>
      <c r="V20495" s="4"/>
      <c r="W20495" s="4"/>
      <c r="AG20495" s="9"/>
      <c r="AT20495" s="4"/>
      <c r="AU20495" s="4"/>
      <c r="BA20495" s="4"/>
      <c r="BB20495" s="4"/>
    </row>
    <row r="20496" spans="15:54" x14ac:dyDescent="0.4">
      <c r="O20496" s="4"/>
      <c r="P20496" s="4"/>
      <c r="V20496" s="4"/>
      <c r="W20496" s="4"/>
      <c r="AG20496" s="9"/>
      <c r="AT20496" s="4"/>
      <c r="AU20496" s="4"/>
      <c r="BA20496" s="4"/>
      <c r="BB20496" s="4"/>
    </row>
    <row r="20497" spans="15:54" x14ac:dyDescent="0.4">
      <c r="O20497" s="4"/>
      <c r="P20497" s="4"/>
      <c r="V20497" s="4"/>
      <c r="W20497" s="4"/>
      <c r="AG20497" s="9"/>
      <c r="AT20497" s="4"/>
      <c r="AU20497" s="4"/>
      <c r="BA20497" s="4"/>
      <c r="BB20497" s="4"/>
    </row>
    <row r="20498" spans="15:54" x14ac:dyDescent="0.4">
      <c r="O20498" s="4"/>
      <c r="P20498" s="4"/>
      <c r="V20498" s="4"/>
      <c r="W20498" s="4"/>
      <c r="AG20498" s="9"/>
      <c r="AT20498" s="4"/>
      <c r="AU20498" s="4"/>
      <c r="BA20498" s="4"/>
      <c r="BB20498" s="4"/>
    </row>
    <row r="20499" spans="15:54" x14ac:dyDescent="0.4">
      <c r="O20499" s="4"/>
      <c r="P20499" s="4"/>
      <c r="V20499" s="4"/>
      <c r="W20499" s="4"/>
      <c r="AG20499" s="9"/>
      <c r="AT20499" s="4"/>
      <c r="AU20499" s="4"/>
      <c r="BA20499" s="4"/>
      <c r="BB20499" s="4"/>
    </row>
    <row r="20500" spans="15:54" x14ac:dyDescent="0.4">
      <c r="O20500" s="4"/>
      <c r="P20500" s="4"/>
      <c r="V20500" s="4"/>
      <c r="W20500" s="4"/>
      <c r="AG20500" s="9"/>
      <c r="AT20500" s="4"/>
      <c r="AU20500" s="4"/>
      <c r="BA20500" s="4"/>
      <c r="BB20500" s="4"/>
    </row>
    <row r="20501" spans="15:54" x14ac:dyDescent="0.4">
      <c r="O20501" s="4"/>
      <c r="P20501" s="4"/>
      <c r="V20501" s="4"/>
      <c r="W20501" s="4"/>
      <c r="AG20501" s="9"/>
      <c r="AT20501" s="4"/>
      <c r="AU20501" s="4"/>
      <c r="BA20501" s="4"/>
      <c r="BB20501" s="4"/>
    </row>
    <row r="20502" spans="15:54" x14ac:dyDescent="0.4">
      <c r="O20502" s="4"/>
      <c r="P20502" s="4"/>
      <c r="V20502" s="4"/>
      <c r="W20502" s="4"/>
      <c r="AG20502" s="9"/>
      <c r="AT20502" s="4"/>
      <c r="AU20502" s="4"/>
      <c r="BA20502" s="4"/>
      <c r="BB20502" s="4"/>
    </row>
    <row r="20503" spans="15:54" x14ac:dyDescent="0.4">
      <c r="O20503" s="4"/>
      <c r="P20503" s="4"/>
      <c r="V20503" s="4"/>
      <c r="W20503" s="4"/>
      <c r="AG20503" s="9"/>
      <c r="AT20503" s="4"/>
      <c r="AU20503" s="4"/>
      <c r="BA20503" s="4"/>
      <c r="BB20503" s="4"/>
    </row>
    <row r="20504" spans="15:54" x14ac:dyDescent="0.4">
      <c r="O20504" s="4"/>
      <c r="P20504" s="4"/>
      <c r="V20504" s="4"/>
      <c r="W20504" s="4"/>
      <c r="AG20504" s="9"/>
      <c r="AT20504" s="4"/>
      <c r="AU20504" s="4"/>
      <c r="BA20504" s="4"/>
      <c r="BB20504" s="4"/>
    </row>
    <row r="20505" spans="15:54" x14ac:dyDescent="0.4">
      <c r="O20505" s="4"/>
      <c r="P20505" s="4"/>
      <c r="V20505" s="4"/>
      <c r="W20505" s="4"/>
      <c r="AG20505" s="9"/>
      <c r="AT20505" s="4"/>
      <c r="AU20505" s="4"/>
      <c r="BA20505" s="4"/>
      <c r="BB20505" s="4"/>
    </row>
    <row r="20506" spans="15:54" x14ac:dyDescent="0.4">
      <c r="O20506" s="4"/>
      <c r="P20506" s="4"/>
      <c r="V20506" s="4"/>
      <c r="W20506" s="4"/>
      <c r="AG20506" s="9"/>
      <c r="AT20506" s="4"/>
      <c r="AU20506" s="4"/>
      <c r="BA20506" s="4"/>
      <c r="BB20506" s="4"/>
    </row>
    <row r="20507" spans="15:54" x14ac:dyDescent="0.4">
      <c r="O20507" s="4"/>
      <c r="P20507" s="4"/>
      <c r="V20507" s="4"/>
      <c r="W20507" s="4"/>
      <c r="AG20507" s="9"/>
      <c r="AT20507" s="4"/>
      <c r="AU20507" s="4"/>
      <c r="BA20507" s="4"/>
      <c r="BB20507" s="4"/>
    </row>
    <row r="20508" spans="15:54" x14ac:dyDescent="0.4">
      <c r="O20508" s="4"/>
      <c r="P20508" s="4"/>
      <c r="V20508" s="4"/>
      <c r="W20508" s="4"/>
      <c r="AG20508" s="9"/>
      <c r="AT20508" s="4"/>
      <c r="AU20508" s="4"/>
      <c r="BA20508" s="4"/>
      <c r="BB20508" s="4"/>
    </row>
    <row r="20509" spans="15:54" x14ac:dyDescent="0.4">
      <c r="O20509" s="4"/>
      <c r="P20509" s="4"/>
      <c r="V20509" s="4"/>
      <c r="W20509" s="4"/>
      <c r="AG20509" s="9"/>
      <c r="AT20509" s="4"/>
      <c r="AU20509" s="4"/>
      <c r="BA20509" s="4"/>
      <c r="BB20509" s="4"/>
    </row>
    <row r="20510" spans="15:54" x14ac:dyDescent="0.4">
      <c r="O20510" s="4"/>
      <c r="P20510" s="4"/>
      <c r="V20510" s="4"/>
      <c r="W20510" s="4"/>
      <c r="AG20510" s="9"/>
      <c r="AT20510" s="4"/>
      <c r="AU20510" s="4"/>
      <c r="BA20510" s="4"/>
      <c r="BB20510" s="4"/>
    </row>
    <row r="20511" spans="15:54" x14ac:dyDescent="0.4">
      <c r="O20511" s="4"/>
      <c r="P20511" s="4"/>
      <c r="V20511" s="4"/>
      <c r="W20511" s="4"/>
      <c r="AG20511" s="9"/>
      <c r="AT20511" s="4"/>
      <c r="AU20511" s="4"/>
      <c r="BA20511" s="4"/>
      <c r="BB20511" s="4"/>
    </row>
    <row r="20512" spans="15:54" x14ac:dyDescent="0.4">
      <c r="O20512" s="4"/>
      <c r="P20512" s="4"/>
      <c r="V20512" s="4"/>
      <c r="W20512" s="4"/>
      <c r="AG20512" s="9"/>
      <c r="AT20512" s="4"/>
      <c r="AU20512" s="4"/>
      <c r="BA20512" s="4"/>
      <c r="BB20512" s="4"/>
    </row>
    <row r="20513" spans="15:54" x14ac:dyDescent="0.4">
      <c r="O20513" s="4"/>
      <c r="P20513" s="4"/>
      <c r="V20513" s="4"/>
      <c r="W20513" s="4"/>
      <c r="AG20513" s="9"/>
      <c r="AT20513" s="4"/>
      <c r="AU20513" s="4"/>
      <c r="BA20513" s="4"/>
      <c r="BB20513" s="4"/>
    </row>
    <row r="20514" spans="15:54" x14ac:dyDescent="0.4">
      <c r="O20514" s="4"/>
      <c r="P20514" s="4"/>
      <c r="V20514" s="4"/>
      <c r="W20514" s="4"/>
      <c r="AG20514" s="9"/>
      <c r="AT20514" s="4"/>
      <c r="AU20514" s="4"/>
      <c r="BA20514" s="4"/>
      <c r="BB20514" s="4"/>
    </row>
    <row r="20515" spans="15:54" x14ac:dyDescent="0.4">
      <c r="O20515" s="4"/>
      <c r="P20515" s="4"/>
      <c r="V20515" s="4"/>
      <c r="W20515" s="4"/>
      <c r="AG20515" s="9"/>
      <c r="AT20515" s="4"/>
      <c r="AU20515" s="4"/>
      <c r="BA20515" s="4"/>
      <c r="BB20515" s="4"/>
    </row>
    <row r="20516" spans="15:54" x14ac:dyDescent="0.4">
      <c r="O20516" s="4"/>
      <c r="P20516" s="4"/>
      <c r="V20516" s="4"/>
      <c r="W20516" s="4"/>
      <c r="AG20516" s="9"/>
      <c r="AT20516" s="4"/>
      <c r="AU20516" s="4"/>
      <c r="BA20516" s="4"/>
      <c r="BB20516" s="4"/>
    </row>
    <row r="20517" spans="15:54" x14ac:dyDescent="0.4">
      <c r="O20517" s="4"/>
      <c r="P20517" s="4"/>
      <c r="V20517" s="4"/>
      <c r="W20517" s="4"/>
      <c r="AG20517" s="9"/>
      <c r="AT20517" s="4"/>
      <c r="AU20517" s="4"/>
      <c r="BA20517" s="4"/>
      <c r="BB20517" s="4"/>
    </row>
    <row r="20518" spans="15:54" x14ac:dyDescent="0.4">
      <c r="O20518" s="4"/>
      <c r="P20518" s="4"/>
      <c r="V20518" s="4"/>
      <c r="W20518" s="4"/>
      <c r="AG20518" s="9"/>
      <c r="AT20518" s="4"/>
      <c r="AU20518" s="4"/>
      <c r="BA20518" s="4"/>
      <c r="BB20518" s="4"/>
    </row>
    <row r="20519" spans="15:54" x14ac:dyDescent="0.4">
      <c r="O20519" s="4"/>
      <c r="P20519" s="4"/>
      <c r="V20519" s="4"/>
      <c r="W20519" s="4"/>
      <c r="AT20519" s="4"/>
      <c r="AU20519" s="4"/>
      <c r="BA20519" s="4"/>
      <c r="BB20519" s="4"/>
    </row>
    <row r="20520" spans="15:54" x14ac:dyDescent="0.4">
      <c r="O20520" s="4"/>
      <c r="P20520" s="4"/>
      <c r="V20520" s="4"/>
      <c r="W20520" s="4"/>
      <c r="AG20520" s="9"/>
      <c r="AT20520" s="4"/>
      <c r="AU20520" s="4"/>
      <c r="BA20520" s="4"/>
      <c r="BB20520" s="4"/>
    </row>
    <row r="20521" spans="15:54" x14ac:dyDescent="0.4">
      <c r="O20521" s="4"/>
      <c r="P20521" s="4"/>
      <c r="V20521" s="4"/>
      <c r="W20521" s="4"/>
      <c r="AG20521" s="9"/>
      <c r="AT20521" s="4"/>
      <c r="AU20521" s="4"/>
      <c r="BA20521" s="4"/>
      <c r="BB20521" s="4"/>
    </row>
    <row r="20522" spans="15:54" x14ac:dyDescent="0.4">
      <c r="O20522" s="4"/>
      <c r="P20522" s="4"/>
      <c r="V20522" s="4"/>
      <c r="W20522" s="4"/>
      <c r="AG20522" s="9"/>
      <c r="AT20522" s="4"/>
      <c r="AU20522" s="4"/>
      <c r="BA20522" s="4"/>
      <c r="BB20522" s="4"/>
    </row>
    <row r="20523" spans="15:54" x14ac:dyDescent="0.4">
      <c r="O20523" s="4"/>
      <c r="P20523" s="4"/>
      <c r="V20523" s="4"/>
      <c r="W20523" s="4"/>
      <c r="AG20523" s="9"/>
      <c r="AT20523" s="4"/>
      <c r="AU20523" s="4"/>
      <c r="BA20523" s="4"/>
      <c r="BB20523" s="4"/>
    </row>
    <row r="20524" spans="15:54" x14ac:dyDescent="0.4">
      <c r="O20524" s="4"/>
      <c r="P20524" s="4"/>
      <c r="V20524" s="4"/>
      <c r="W20524" s="4"/>
      <c r="AG20524" s="9"/>
      <c r="AT20524" s="4"/>
      <c r="AU20524" s="4"/>
      <c r="BA20524" s="4"/>
      <c r="BB20524" s="4"/>
    </row>
    <row r="20525" spans="15:54" x14ac:dyDescent="0.4">
      <c r="O20525" s="4"/>
      <c r="P20525" s="4"/>
      <c r="V20525" s="4"/>
      <c r="W20525" s="4"/>
      <c r="AG20525" s="9"/>
      <c r="AT20525" s="4"/>
      <c r="AU20525" s="4"/>
      <c r="BA20525" s="4"/>
      <c r="BB20525" s="4"/>
    </row>
    <row r="20526" spans="15:54" x14ac:dyDescent="0.4">
      <c r="O20526" s="4"/>
      <c r="P20526" s="4"/>
      <c r="V20526" s="4"/>
      <c r="W20526" s="4"/>
      <c r="AG20526" s="9"/>
      <c r="AT20526" s="4"/>
      <c r="AU20526" s="4"/>
      <c r="BA20526" s="4"/>
      <c r="BB20526" s="4"/>
    </row>
    <row r="20527" spans="15:54" x14ac:dyDescent="0.4">
      <c r="O20527" s="4"/>
      <c r="P20527" s="4"/>
      <c r="V20527" s="4"/>
      <c r="W20527" s="4"/>
      <c r="AG20527" s="9"/>
      <c r="AT20527" s="4"/>
      <c r="AU20527" s="4"/>
      <c r="BA20527" s="4"/>
      <c r="BB20527" s="4"/>
    </row>
    <row r="20528" spans="15:54" x14ac:dyDescent="0.4">
      <c r="O20528" s="4"/>
      <c r="P20528" s="4"/>
      <c r="V20528" s="4"/>
      <c r="W20528" s="4"/>
      <c r="AG20528" s="9"/>
      <c r="AT20528" s="4"/>
      <c r="AU20528" s="4"/>
      <c r="BA20528" s="4"/>
      <c r="BB20528" s="4"/>
    </row>
    <row r="20529" spans="15:54" x14ac:dyDescent="0.4">
      <c r="O20529" s="4"/>
      <c r="P20529" s="4"/>
      <c r="V20529" s="4"/>
      <c r="W20529" s="4"/>
      <c r="AG20529" s="9"/>
      <c r="AT20529" s="4"/>
      <c r="AU20529" s="4"/>
      <c r="BA20529" s="4"/>
      <c r="BB20529" s="4"/>
    </row>
    <row r="20530" spans="15:54" x14ac:dyDescent="0.4">
      <c r="O20530" s="4"/>
      <c r="P20530" s="4"/>
      <c r="V20530" s="4"/>
      <c r="W20530" s="4"/>
      <c r="AG20530" s="9"/>
      <c r="AT20530" s="4"/>
      <c r="AU20530" s="4"/>
      <c r="BA20530" s="4"/>
      <c r="BB20530" s="4"/>
    </row>
    <row r="20531" spans="15:54" x14ac:dyDescent="0.4">
      <c r="O20531" s="4"/>
      <c r="P20531" s="4"/>
      <c r="V20531" s="4"/>
      <c r="W20531" s="4"/>
      <c r="AG20531" s="9"/>
      <c r="AT20531" s="4"/>
      <c r="AU20531" s="4"/>
      <c r="BA20531" s="4"/>
      <c r="BB20531" s="4"/>
    </row>
    <row r="20532" spans="15:54" x14ac:dyDescent="0.4">
      <c r="O20532" s="4"/>
      <c r="P20532" s="4"/>
      <c r="V20532" s="4"/>
      <c r="W20532" s="4"/>
      <c r="AG20532" s="9"/>
      <c r="AT20532" s="4"/>
      <c r="AU20532" s="4"/>
      <c r="BA20532" s="4"/>
      <c r="BB20532" s="4"/>
    </row>
    <row r="20533" spans="15:54" x14ac:dyDescent="0.4">
      <c r="O20533" s="4"/>
      <c r="P20533" s="4"/>
      <c r="V20533" s="4"/>
      <c r="W20533" s="4"/>
      <c r="AG20533" s="9"/>
      <c r="AT20533" s="4"/>
      <c r="AU20533" s="4"/>
      <c r="BA20533" s="4"/>
      <c r="BB20533" s="4"/>
    </row>
    <row r="20534" spans="15:54" x14ac:dyDescent="0.4">
      <c r="O20534" s="4"/>
      <c r="P20534" s="4"/>
      <c r="V20534" s="4"/>
      <c r="W20534" s="4"/>
      <c r="AG20534" s="9"/>
      <c r="AT20534" s="4"/>
      <c r="AU20534" s="4"/>
      <c r="BA20534" s="4"/>
      <c r="BB20534" s="4"/>
    </row>
    <row r="20535" spans="15:54" x14ac:dyDescent="0.4">
      <c r="O20535" s="4"/>
      <c r="P20535" s="4"/>
      <c r="V20535" s="4"/>
      <c r="W20535" s="4"/>
      <c r="AG20535" s="9"/>
      <c r="AT20535" s="4"/>
      <c r="AU20535" s="4"/>
      <c r="BA20535" s="4"/>
      <c r="BB20535" s="4"/>
    </row>
    <row r="20536" spans="15:54" x14ac:dyDescent="0.4">
      <c r="O20536" s="4"/>
      <c r="P20536" s="4"/>
      <c r="V20536" s="4"/>
      <c r="W20536" s="4"/>
      <c r="AG20536" s="9"/>
      <c r="AT20536" s="4"/>
      <c r="AU20536" s="4"/>
      <c r="BA20536" s="4"/>
      <c r="BB20536" s="4"/>
    </row>
    <row r="20537" spans="15:54" x14ac:dyDescent="0.4">
      <c r="O20537" s="4"/>
      <c r="P20537" s="4"/>
      <c r="V20537" s="4"/>
      <c r="W20537" s="4"/>
      <c r="AG20537" s="9"/>
      <c r="AT20537" s="4"/>
      <c r="AU20537" s="4"/>
      <c r="BA20537" s="4"/>
      <c r="BB20537" s="4"/>
    </row>
    <row r="20538" spans="15:54" x14ac:dyDescent="0.4">
      <c r="O20538" s="4"/>
      <c r="P20538" s="4"/>
      <c r="V20538" s="4"/>
      <c r="W20538" s="4"/>
      <c r="AG20538" s="9"/>
      <c r="AT20538" s="4"/>
      <c r="AU20538" s="4"/>
      <c r="BA20538" s="4"/>
      <c r="BB20538" s="4"/>
    </row>
    <row r="20539" spans="15:54" x14ac:dyDescent="0.4">
      <c r="O20539" s="4"/>
      <c r="P20539" s="4"/>
      <c r="V20539" s="4"/>
      <c r="W20539" s="4"/>
      <c r="AT20539" s="4"/>
      <c r="AU20539" s="4"/>
      <c r="BA20539" s="4"/>
      <c r="BB20539" s="4"/>
    </row>
    <row r="20540" spans="15:54" x14ac:dyDescent="0.4">
      <c r="O20540" s="4"/>
      <c r="P20540" s="4"/>
      <c r="V20540" s="4"/>
      <c r="W20540" s="4"/>
      <c r="AG20540" s="9"/>
      <c r="AT20540" s="4"/>
      <c r="AU20540" s="4"/>
      <c r="BA20540" s="4"/>
      <c r="BB20540" s="4"/>
    </row>
    <row r="20541" spans="15:54" x14ac:dyDescent="0.4">
      <c r="O20541" s="4"/>
      <c r="P20541" s="4"/>
      <c r="V20541" s="4"/>
      <c r="W20541" s="4"/>
      <c r="AG20541" s="9"/>
      <c r="AT20541" s="4"/>
      <c r="AU20541" s="4"/>
      <c r="BA20541" s="4"/>
      <c r="BB20541" s="4"/>
    </row>
    <row r="20542" spans="15:54" x14ac:dyDescent="0.4">
      <c r="O20542" s="4"/>
      <c r="P20542" s="4"/>
      <c r="V20542" s="4"/>
      <c r="W20542" s="4"/>
      <c r="AG20542" s="9"/>
      <c r="AT20542" s="4"/>
      <c r="AU20542" s="4"/>
      <c r="BA20542" s="4"/>
      <c r="BB20542" s="4"/>
    </row>
    <row r="20543" spans="15:54" x14ac:dyDescent="0.4">
      <c r="O20543" s="4"/>
      <c r="P20543" s="4"/>
      <c r="V20543" s="4"/>
      <c r="W20543" s="4"/>
      <c r="AG20543" s="9"/>
      <c r="AT20543" s="4"/>
      <c r="AU20543" s="4"/>
      <c r="BA20543" s="4"/>
      <c r="BB20543" s="4"/>
    </row>
    <row r="20544" spans="15:54" x14ac:dyDescent="0.4">
      <c r="O20544" s="4"/>
      <c r="P20544" s="4"/>
      <c r="V20544" s="4"/>
      <c r="W20544" s="4"/>
      <c r="AG20544" s="9"/>
      <c r="AT20544" s="4"/>
      <c r="AU20544" s="4"/>
      <c r="BA20544" s="4"/>
      <c r="BB20544" s="4"/>
    </row>
    <row r="20545" spans="15:54" x14ac:dyDescent="0.4">
      <c r="O20545" s="4"/>
      <c r="P20545" s="4"/>
      <c r="V20545" s="4"/>
      <c r="W20545" s="4"/>
      <c r="AG20545" s="9"/>
      <c r="AT20545" s="4"/>
      <c r="AU20545" s="4"/>
      <c r="BA20545" s="4"/>
      <c r="BB20545" s="4"/>
    </row>
    <row r="20546" spans="15:54" x14ac:dyDescent="0.4">
      <c r="O20546" s="4"/>
      <c r="P20546" s="4"/>
      <c r="V20546" s="4"/>
      <c r="W20546" s="4"/>
      <c r="AG20546" s="9"/>
      <c r="AT20546" s="4"/>
      <c r="AU20546" s="4"/>
      <c r="BA20546" s="4"/>
      <c r="BB20546" s="4"/>
    </row>
    <row r="20547" spans="15:54" x14ac:dyDescent="0.4">
      <c r="O20547" s="4"/>
      <c r="P20547" s="4"/>
      <c r="V20547" s="4"/>
      <c r="W20547" s="4"/>
      <c r="AG20547" s="9"/>
      <c r="AT20547" s="4"/>
      <c r="AU20547" s="4"/>
      <c r="BA20547" s="4"/>
      <c r="BB20547" s="4"/>
    </row>
    <row r="20548" spans="15:54" x14ac:dyDescent="0.4">
      <c r="O20548" s="4"/>
      <c r="P20548" s="4"/>
      <c r="V20548" s="4"/>
      <c r="W20548" s="4"/>
      <c r="AG20548" s="9"/>
      <c r="AT20548" s="4"/>
      <c r="AU20548" s="4"/>
      <c r="BA20548" s="4"/>
      <c r="BB20548" s="4"/>
    </row>
    <row r="20549" spans="15:54" x14ac:dyDescent="0.4">
      <c r="O20549" s="4"/>
      <c r="P20549" s="4"/>
      <c r="V20549" s="4"/>
      <c r="W20549" s="4"/>
      <c r="AG20549" s="9"/>
      <c r="AT20549" s="4"/>
      <c r="AU20549" s="4"/>
      <c r="BA20549" s="4"/>
      <c r="BB20549" s="4"/>
    </row>
    <row r="20550" spans="15:54" x14ac:dyDescent="0.4">
      <c r="O20550" s="4"/>
      <c r="P20550" s="4"/>
      <c r="V20550" s="4"/>
      <c r="W20550" s="4"/>
      <c r="AG20550" s="9"/>
      <c r="AT20550" s="4"/>
      <c r="AU20550" s="4"/>
      <c r="BA20550" s="4"/>
      <c r="BB20550" s="4"/>
    </row>
    <row r="20551" spans="15:54" x14ac:dyDescent="0.4">
      <c r="O20551" s="4"/>
      <c r="P20551" s="4"/>
      <c r="V20551" s="4"/>
      <c r="W20551" s="4"/>
      <c r="AG20551" s="9"/>
      <c r="AT20551" s="4"/>
      <c r="AU20551" s="4"/>
      <c r="BA20551" s="4"/>
      <c r="BB20551" s="4"/>
    </row>
    <row r="20552" spans="15:54" x14ac:dyDescent="0.4">
      <c r="O20552" s="4"/>
      <c r="P20552" s="4"/>
      <c r="V20552" s="4"/>
      <c r="W20552" s="4"/>
      <c r="AG20552" s="9"/>
      <c r="AT20552" s="4"/>
      <c r="AU20552" s="4"/>
      <c r="BA20552" s="4"/>
      <c r="BB20552" s="4"/>
    </row>
    <row r="20553" spans="15:54" x14ac:dyDescent="0.4">
      <c r="O20553" s="4"/>
      <c r="P20553" s="4"/>
      <c r="V20553" s="4"/>
      <c r="W20553" s="4"/>
      <c r="AG20553" s="9"/>
      <c r="AT20553" s="4"/>
      <c r="AU20553" s="4"/>
      <c r="BA20553" s="4"/>
      <c r="BB20553" s="4"/>
    </row>
    <row r="20554" spans="15:54" x14ac:dyDescent="0.4">
      <c r="O20554" s="4"/>
      <c r="P20554" s="4"/>
      <c r="V20554" s="4"/>
      <c r="W20554" s="4"/>
      <c r="AG20554" s="9"/>
      <c r="AT20554" s="4"/>
      <c r="AU20554" s="4"/>
      <c r="BA20554" s="4"/>
      <c r="BB20554" s="4"/>
    </row>
    <row r="20555" spans="15:54" x14ac:dyDescent="0.4">
      <c r="O20555" s="4"/>
      <c r="P20555" s="4"/>
      <c r="V20555" s="4"/>
      <c r="W20555" s="4"/>
      <c r="AG20555" s="9"/>
      <c r="AT20555" s="4"/>
      <c r="AU20555" s="4"/>
      <c r="BA20555" s="4"/>
      <c r="BB20555" s="4"/>
    </row>
    <row r="20556" spans="15:54" x14ac:dyDescent="0.4">
      <c r="O20556" s="4"/>
      <c r="P20556" s="4"/>
      <c r="V20556" s="4"/>
      <c r="W20556" s="4"/>
      <c r="AG20556" s="9"/>
      <c r="AT20556" s="4"/>
      <c r="AU20556" s="4"/>
      <c r="BA20556" s="4"/>
      <c r="BB20556" s="4"/>
    </row>
    <row r="20557" spans="15:54" x14ac:dyDescent="0.4">
      <c r="O20557" s="4"/>
      <c r="P20557" s="4"/>
      <c r="V20557" s="4"/>
      <c r="W20557" s="4"/>
      <c r="AG20557" s="9"/>
      <c r="AT20557" s="4"/>
      <c r="AU20557" s="4"/>
      <c r="BA20557" s="4"/>
      <c r="BB20557" s="4"/>
    </row>
    <row r="20558" spans="15:54" x14ac:dyDescent="0.4">
      <c r="O20558" s="4"/>
      <c r="P20558" s="4"/>
      <c r="V20558" s="4"/>
      <c r="W20558" s="4"/>
      <c r="AG20558" s="9"/>
      <c r="AT20558" s="4"/>
      <c r="AU20558" s="4"/>
      <c r="BA20558" s="4"/>
      <c r="BB20558" s="4"/>
    </row>
    <row r="20559" spans="15:54" x14ac:dyDescent="0.4">
      <c r="O20559" s="4"/>
      <c r="P20559" s="4"/>
      <c r="V20559" s="4"/>
      <c r="W20559" s="4"/>
      <c r="AG20559" s="9"/>
      <c r="AT20559" s="4"/>
      <c r="AU20559" s="4"/>
      <c r="BA20559" s="4"/>
      <c r="BB20559" s="4"/>
    </row>
    <row r="20560" spans="15:54" x14ac:dyDescent="0.4">
      <c r="O20560" s="4"/>
      <c r="P20560" s="4"/>
      <c r="V20560" s="4"/>
      <c r="W20560" s="4"/>
      <c r="AG20560" s="9"/>
      <c r="AT20560" s="4"/>
      <c r="AU20560" s="4"/>
      <c r="BA20560" s="4"/>
      <c r="BB20560" s="4"/>
    </row>
    <row r="20561" spans="15:54" x14ac:dyDescent="0.4">
      <c r="O20561" s="4"/>
      <c r="P20561" s="4"/>
      <c r="V20561" s="4"/>
      <c r="W20561" s="4"/>
      <c r="AG20561" s="9"/>
      <c r="AT20561" s="4"/>
      <c r="AU20561" s="4"/>
      <c r="BA20561" s="4"/>
      <c r="BB20561" s="4"/>
    </row>
    <row r="20562" spans="15:54" x14ac:dyDescent="0.4">
      <c r="O20562" s="4"/>
      <c r="P20562" s="4"/>
      <c r="V20562" s="4"/>
      <c r="W20562" s="4"/>
      <c r="AG20562" s="9"/>
      <c r="AT20562" s="4"/>
      <c r="AU20562" s="4"/>
      <c r="BA20562" s="4"/>
      <c r="BB20562" s="4"/>
    </row>
    <row r="20563" spans="15:54" x14ac:dyDescent="0.4">
      <c r="O20563" s="4"/>
      <c r="P20563" s="4"/>
      <c r="V20563" s="4"/>
      <c r="W20563" s="4"/>
      <c r="AG20563" s="9"/>
      <c r="AT20563" s="4"/>
      <c r="AU20563" s="4"/>
      <c r="BA20563" s="4"/>
      <c r="BB20563" s="4"/>
    </row>
    <row r="20564" spans="15:54" x14ac:dyDescent="0.4">
      <c r="O20564" s="4"/>
      <c r="P20564" s="4"/>
      <c r="V20564" s="4"/>
      <c r="W20564" s="4"/>
      <c r="AG20564" s="9"/>
      <c r="AT20564" s="4"/>
      <c r="AU20564" s="4"/>
      <c r="BA20564" s="4"/>
      <c r="BB20564" s="4"/>
    </row>
    <row r="20565" spans="15:54" x14ac:dyDescent="0.4">
      <c r="O20565" s="4"/>
      <c r="P20565" s="4"/>
      <c r="V20565" s="4"/>
      <c r="W20565" s="4"/>
      <c r="AG20565" s="9"/>
      <c r="AT20565" s="4"/>
      <c r="AU20565" s="4"/>
      <c r="BA20565" s="4"/>
      <c r="BB20565" s="4"/>
    </row>
    <row r="20566" spans="15:54" x14ac:dyDescent="0.4">
      <c r="O20566" s="4"/>
      <c r="P20566" s="4"/>
      <c r="V20566" s="4"/>
      <c r="W20566" s="4"/>
      <c r="AG20566" s="9"/>
      <c r="AT20566" s="4"/>
      <c r="AU20566" s="4"/>
      <c r="BA20566" s="4"/>
      <c r="BB20566" s="4"/>
    </row>
    <row r="20567" spans="15:54" x14ac:dyDescent="0.4">
      <c r="O20567" s="4"/>
      <c r="P20567" s="4"/>
      <c r="V20567" s="4"/>
      <c r="W20567" s="4"/>
      <c r="AG20567" s="9"/>
      <c r="AT20567" s="4"/>
      <c r="AU20567" s="4"/>
      <c r="BA20567" s="4"/>
      <c r="BB20567" s="4"/>
    </row>
    <row r="20568" spans="15:54" x14ac:dyDescent="0.4">
      <c r="O20568" s="4"/>
      <c r="P20568" s="4"/>
      <c r="V20568" s="4"/>
      <c r="W20568" s="4"/>
      <c r="AG20568" s="9"/>
      <c r="AT20568" s="4"/>
      <c r="AU20568" s="4"/>
      <c r="BA20568" s="4"/>
      <c r="BB20568" s="4"/>
    </row>
    <row r="20569" spans="15:54" x14ac:dyDescent="0.4">
      <c r="O20569" s="4"/>
      <c r="P20569" s="4"/>
      <c r="V20569" s="4"/>
      <c r="W20569" s="4"/>
      <c r="AG20569" s="9"/>
      <c r="AT20569" s="4"/>
      <c r="AU20569" s="4"/>
      <c r="BA20569" s="4"/>
      <c r="BB20569" s="4"/>
    </row>
    <row r="20570" spans="15:54" x14ac:dyDescent="0.4">
      <c r="O20570" s="4"/>
      <c r="P20570" s="4"/>
      <c r="V20570" s="4"/>
      <c r="W20570" s="4"/>
      <c r="AG20570" s="9"/>
      <c r="AT20570" s="4"/>
      <c r="AU20570" s="4"/>
      <c r="BA20570" s="4"/>
      <c r="BB20570" s="4"/>
    </row>
    <row r="20571" spans="15:54" x14ac:dyDescent="0.4">
      <c r="O20571" s="4"/>
      <c r="P20571" s="4"/>
      <c r="V20571" s="4"/>
      <c r="W20571" s="4"/>
      <c r="AG20571" s="9"/>
      <c r="AT20571" s="4"/>
      <c r="AU20571" s="4"/>
      <c r="BA20571" s="4"/>
      <c r="BB20571" s="4"/>
    </row>
    <row r="20572" spans="15:54" x14ac:dyDescent="0.4">
      <c r="O20572" s="4"/>
      <c r="P20572" s="4"/>
      <c r="V20572" s="4"/>
      <c r="W20572" s="4"/>
      <c r="AG20572" s="9"/>
      <c r="AT20572" s="4"/>
      <c r="AU20572" s="4"/>
      <c r="BA20572" s="4"/>
      <c r="BB20572" s="4"/>
    </row>
    <row r="20573" spans="15:54" x14ac:dyDescent="0.4">
      <c r="O20573" s="4"/>
      <c r="P20573" s="4"/>
      <c r="V20573" s="4"/>
      <c r="W20573" s="4"/>
      <c r="AG20573" s="9"/>
      <c r="AT20573" s="4"/>
      <c r="AU20573" s="4"/>
      <c r="BA20573" s="4"/>
      <c r="BB20573" s="4"/>
    </row>
    <row r="20574" spans="15:54" x14ac:dyDescent="0.4">
      <c r="O20574" s="4"/>
      <c r="P20574" s="4"/>
      <c r="V20574" s="4"/>
      <c r="W20574" s="4"/>
      <c r="AG20574" s="9"/>
      <c r="AT20574" s="4"/>
      <c r="AU20574" s="4"/>
      <c r="BA20574" s="4"/>
      <c r="BB20574" s="4"/>
    </row>
    <row r="20575" spans="15:54" x14ac:dyDescent="0.4">
      <c r="O20575" s="4"/>
      <c r="P20575" s="4"/>
      <c r="V20575" s="4"/>
      <c r="W20575" s="4"/>
      <c r="AG20575" s="9"/>
      <c r="AT20575" s="4"/>
      <c r="AU20575" s="4"/>
      <c r="BA20575" s="4"/>
      <c r="BB20575" s="4"/>
    </row>
    <row r="20576" spans="15:54" x14ac:dyDescent="0.4">
      <c r="O20576" s="4"/>
      <c r="P20576" s="4"/>
      <c r="V20576" s="4"/>
      <c r="W20576" s="4"/>
      <c r="AG20576" s="9"/>
      <c r="AT20576" s="4"/>
      <c r="AU20576" s="4"/>
      <c r="BA20576" s="4"/>
      <c r="BB20576" s="4"/>
    </row>
    <row r="20577" spans="15:54" x14ac:dyDescent="0.4">
      <c r="O20577" s="4"/>
      <c r="P20577" s="4"/>
      <c r="V20577" s="4"/>
      <c r="W20577" s="4"/>
      <c r="AG20577" s="9"/>
      <c r="AT20577" s="4"/>
      <c r="AU20577" s="4"/>
      <c r="BA20577" s="4"/>
      <c r="BB20577" s="4"/>
    </row>
    <row r="20578" spans="15:54" x14ac:dyDescent="0.4">
      <c r="O20578" s="4"/>
      <c r="P20578" s="4"/>
      <c r="V20578" s="4"/>
      <c r="W20578" s="4"/>
      <c r="AG20578" s="9"/>
      <c r="AT20578" s="4"/>
      <c r="AU20578" s="4"/>
      <c r="BA20578" s="4"/>
      <c r="BB20578" s="4"/>
    </row>
    <row r="20579" spans="15:54" x14ac:dyDescent="0.4">
      <c r="O20579" s="4"/>
      <c r="P20579" s="4"/>
      <c r="V20579" s="4"/>
      <c r="W20579" s="4"/>
      <c r="AG20579" s="9"/>
      <c r="AT20579" s="4"/>
      <c r="AU20579" s="4"/>
      <c r="BA20579" s="4"/>
      <c r="BB20579" s="4"/>
    </row>
    <row r="20580" spans="15:54" x14ac:dyDescent="0.4">
      <c r="O20580" s="4"/>
      <c r="P20580" s="4"/>
      <c r="V20580" s="4"/>
      <c r="W20580" s="4"/>
      <c r="AG20580" s="9"/>
      <c r="AT20580" s="4"/>
      <c r="AU20580" s="4"/>
      <c r="BA20580" s="4"/>
      <c r="BB20580" s="4"/>
    </row>
    <row r="20581" spans="15:54" x14ac:dyDescent="0.4">
      <c r="O20581" s="4"/>
      <c r="P20581" s="4"/>
      <c r="V20581" s="4"/>
      <c r="W20581" s="4"/>
      <c r="AG20581" s="9"/>
      <c r="AT20581" s="4"/>
      <c r="AU20581" s="4"/>
      <c r="BA20581" s="4"/>
      <c r="BB20581" s="4"/>
    </row>
    <row r="20582" spans="15:54" x14ac:dyDescent="0.4">
      <c r="O20582" s="4"/>
      <c r="P20582" s="4"/>
      <c r="V20582" s="4"/>
      <c r="W20582" s="4"/>
      <c r="AG20582" s="9"/>
      <c r="AT20582" s="4"/>
      <c r="AU20582" s="4"/>
      <c r="BA20582" s="4"/>
      <c r="BB20582" s="4"/>
    </row>
    <row r="20583" spans="15:54" x14ac:dyDescent="0.4">
      <c r="O20583" s="4"/>
      <c r="P20583" s="4"/>
      <c r="V20583" s="4"/>
      <c r="W20583" s="4"/>
      <c r="AG20583" s="9"/>
      <c r="AT20583" s="4"/>
      <c r="AU20583" s="4"/>
      <c r="BA20583" s="4"/>
      <c r="BB20583" s="4"/>
    </row>
    <row r="20584" spans="15:54" x14ac:dyDescent="0.4">
      <c r="O20584" s="4"/>
      <c r="P20584" s="4"/>
      <c r="V20584" s="4"/>
      <c r="W20584" s="4"/>
      <c r="AG20584" s="9"/>
      <c r="AT20584" s="4"/>
      <c r="AU20584" s="4"/>
      <c r="BA20584" s="4"/>
      <c r="BB20584" s="4"/>
    </row>
    <row r="20585" spans="15:54" x14ac:dyDescent="0.4">
      <c r="O20585" s="4"/>
      <c r="P20585" s="4"/>
      <c r="V20585" s="4"/>
      <c r="W20585" s="4"/>
      <c r="AG20585" s="9"/>
      <c r="AT20585" s="4"/>
      <c r="AU20585" s="4"/>
      <c r="BA20585" s="4"/>
      <c r="BB20585" s="4"/>
    </row>
    <row r="20586" spans="15:54" x14ac:dyDescent="0.4">
      <c r="O20586" s="4"/>
      <c r="P20586" s="4"/>
      <c r="V20586" s="4"/>
      <c r="W20586" s="4"/>
      <c r="AG20586" s="9"/>
      <c r="AT20586" s="4"/>
      <c r="AU20586" s="4"/>
      <c r="BA20586" s="4"/>
      <c r="BB20586" s="4"/>
    </row>
    <row r="20587" spans="15:54" x14ac:dyDescent="0.4">
      <c r="O20587" s="4"/>
      <c r="P20587" s="4"/>
      <c r="V20587" s="4"/>
      <c r="W20587" s="4"/>
      <c r="AG20587" s="9"/>
      <c r="AT20587" s="4"/>
      <c r="AU20587" s="4"/>
      <c r="BA20587" s="4"/>
      <c r="BB20587" s="4"/>
    </row>
    <row r="20588" spans="15:54" x14ac:dyDescent="0.4">
      <c r="O20588" s="4"/>
      <c r="P20588" s="4"/>
      <c r="V20588" s="4"/>
      <c r="W20588" s="4"/>
      <c r="AG20588" s="9"/>
      <c r="AT20588" s="4"/>
      <c r="AU20588" s="4"/>
      <c r="BA20588" s="4"/>
      <c r="BB20588" s="4"/>
    </row>
    <row r="20589" spans="15:54" x14ac:dyDescent="0.4">
      <c r="O20589" s="4"/>
      <c r="P20589" s="4"/>
      <c r="V20589" s="4"/>
      <c r="W20589" s="4"/>
      <c r="AG20589" s="9"/>
      <c r="AT20589" s="4"/>
      <c r="AU20589" s="4"/>
      <c r="BA20589" s="4"/>
      <c r="BB20589" s="4"/>
    </row>
    <row r="20590" spans="15:54" x14ac:dyDescent="0.4">
      <c r="O20590" s="4"/>
      <c r="P20590" s="4"/>
      <c r="V20590" s="4"/>
      <c r="W20590" s="4"/>
      <c r="AG20590" s="9"/>
      <c r="AT20590" s="4"/>
      <c r="AU20590" s="4"/>
      <c r="BA20590" s="4"/>
      <c r="BB20590" s="4"/>
    </row>
    <row r="20591" spans="15:54" x14ac:dyDescent="0.4">
      <c r="O20591" s="4"/>
      <c r="P20591" s="4"/>
      <c r="V20591" s="4"/>
      <c r="W20591" s="4"/>
      <c r="AG20591" s="9"/>
      <c r="AT20591" s="4"/>
      <c r="AU20591" s="4"/>
      <c r="BA20591" s="4"/>
      <c r="BB20591" s="4"/>
    </row>
    <row r="20592" spans="15:54" x14ac:dyDescent="0.4">
      <c r="O20592" s="4"/>
      <c r="P20592" s="4"/>
      <c r="V20592" s="4"/>
      <c r="W20592" s="4"/>
      <c r="AG20592" s="9"/>
      <c r="AT20592" s="4"/>
      <c r="AU20592" s="4"/>
      <c r="BA20592" s="4"/>
      <c r="BB20592" s="4"/>
    </row>
    <row r="20593" spans="15:54" x14ac:dyDescent="0.4">
      <c r="O20593" s="4"/>
      <c r="P20593" s="4"/>
      <c r="V20593" s="4"/>
      <c r="W20593" s="4"/>
      <c r="AG20593" s="9"/>
      <c r="AT20593" s="4"/>
      <c r="AU20593" s="4"/>
      <c r="BA20593" s="4"/>
      <c r="BB20593" s="4"/>
    </row>
    <row r="20594" spans="15:54" x14ac:dyDescent="0.4">
      <c r="O20594" s="4"/>
      <c r="P20594" s="4"/>
      <c r="V20594" s="4"/>
      <c r="W20594" s="4"/>
      <c r="AG20594" s="9"/>
      <c r="AT20594" s="4"/>
      <c r="AU20594" s="4"/>
      <c r="BA20594" s="4"/>
      <c r="BB20594" s="4"/>
    </row>
    <row r="20595" spans="15:54" x14ac:dyDescent="0.4">
      <c r="O20595" s="4"/>
      <c r="P20595" s="4"/>
      <c r="V20595" s="4"/>
      <c r="W20595" s="4"/>
      <c r="AG20595" s="9"/>
      <c r="AT20595" s="4"/>
      <c r="AU20595" s="4"/>
      <c r="BA20595" s="4"/>
      <c r="BB20595" s="4"/>
    </row>
    <row r="20596" spans="15:54" x14ac:dyDescent="0.4">
      <c r="O20596" s="4"/>
      <c r="P20596" s="4"/>
      <c r="V20596" s="4"/>
      <c r="W20596" s="4"/>
      <c r="AG20596" s="9"/>
      <c r="AT20596" s="4"/>
      <c r="AU20596" s="4"/>
      <c r="BA20596" s="4"/>
      <c r="BB20596" s="4"/>
    </row>
    <row r="20597" spans="15:54" x14ac:dyDescent="0.4">
      <c r="O20597" s="4"/>
      <c r="P20597" s="4"/>
      <c r="V20597" s="4"/>
      <c r="W20597" s="4"/>
      <c r="AG20597" s="9"/>
      <c r="AT20597" s="4"/>
      <c r="AU20597" s="4"/>
      <c r="BA20597" s="4"/>
      <c r="BB20597" s="4"/>
    </row>
    <row r="20598" spans="15:54" x14ac:dyDescent="0.4">
      <c r="O20598" s="4"/>
      <c r="P20598" s="4"/>
      <c r="V20598" s="4"/>
      <c r="W20598" s="4"/>
      <c r="AG20598" s="9"/>
      <c r="AT20598" s="4"/>
      <c r="AU20598" s="4"/>
      <c r="BA20598" s="4"/>
      <c r="BB20598" s="4"/>
    </row>
    <row r="20599" spans="15:54" x14ac:dyDescent="0.4">
      <c r="O20599" s="4"/>
      <c r="P20599" s="4"/>
      <c r="V20599" s="4"/>
      <c r="W20599" s="4"/>
      <c r="AG20599" s="9"/>
      <c r="AT20599" s="4"/>
      <c r="AU20599" s="4"/>
      <c r="BA20599" s="4"/>
      <c r="BB20599" s="4"/>
    </row>
    <row r="20600" spans="15:54" x14ac:dyDescent="0.4">
      <c r="O20600" s="4"/>
      <c r="P20600" s="4"/>
      <c r="V20600" s="4"/>
      <c r="W20600" s="4"/>
      <c r="AT20600" s="4"/>
      <c r="AU20600" s="4"/>
      <c r="BA20600" s="4"/>
      <c r="BB20600" s="4"/>
    </row>
    <row r="20601" spans="15:54" x14ac:dyDescent="0.4">
      <c r="O20601" s="4"/>
      <c r="P20601" s="4"/>
      <c r="V20601" s="4"/>
      <c r="W20601" s="4"/>
      <c r="AG20601" s="9"/>
      <c r="AT20601" s="4"/>
      <c r="AU20601" s="4"/>
      <c r="BA20601" s="4"/>
      <c r="BB20601" s="4"/>
    </row>
    <row r="20602" spans="15:54" x14ac:dyDescent="0.4">
      <c r="O20602" s="4"/>
      <c r="P20602" s="4"/>
      <c r="V20602" s="4"/>
      <c r="W20602" s="4"/>
      <c r="AG20602" s="9"/>
      <c r="AT20602" s="4"/>
      <c r="AU20602" s="4"/>
      <c r="BA20602" s="4"/>
      <c r="BB20602" s="4"/>
    </row>
    <row r="20603" spans="15:54" x14ac:dyDescent="0.4">
      <c r="O20603" s="4"/>
      <c r="P20603" s="4"/>
      <c r="V20603" s="4"/>
      <c r="W20603" s="4"/>
      <c r="AG20603" s="9"/>
      <c r="AT20603" s="4"/>
      <c r="AU20603" s="4"/>
      <c r="BA20603" s="4"/>
      <c r="BB20603" s="4"/>
    </row>
    <row r="20604" spans="15:54" x14ac:dyDescent="0.4">
      <c r="O20604" s="4"/>
      <c r="P20604" s="4"/>
      <c r="V20604" s="4"/>
      <c r="W20604" s="4"/>
      <c r="AG20604" s="9"/>
      <c r="AT20604" s="4"/>
      <c r="AU20604" s="4"/>
      <c r="BA20604" s="4"/>
      <c r="BB20604" s="4"/>
    </row>
    <row r="20605" spans="15:54" x14ac:dyDescent="0.4">
      <c r="O20605" s="4"/>
      <c r="P20605" s="4"/>
      <c r="V20605" s="4"/>
      <c r="W20605" s="4"/>
      <c r="AG20605" s="9"/>
      <c r="AT20605" s="4"/>
      <c r="AU20605" s="4"/>
      <c r="BA20605" s="4"/>
      <c r="BB20605" s="4"/>
    </row>
    <row r="20606" spans="15:54" x14ac:dyDescent="0.4">
      <c r="O20606" s="4"/>
      <c r="P20606" s="4"/>
      <c r="V20606" s="4"/>
      <c r="W20606" s="4"/>
      <c r="AG20606" s="9"/>
      <c r="AT20606" s="4"/>
      <c r="AU20606" s="4"/>
      <c r="BA20606" s="4"/>
      <c r="BB20606" s="4"/>
    </row>
    <row r="20607" spans="15:54" x14ac:dyDescent="0.4">
      <c r="O20607" s="4"/>
      <c r="P20607" s="4"/>
      <c r="V20607" s="4"/>
      <c r="W20607" s="4"/>
      <c r="AG20607" s="9"/>
      <c r="AT20607" s="4"/>
      <c r="AU20607" s="4"/>
      <c r="BA20607" s="4"/>
      <c r="BB20607" s="4"/>
    </row>
    <row r="20608" spans="15:54" x14ac:dyDescent="0.4">
      <c r="O20608" s="4"/>
      <c r="P20608" s="4"/>
      <c r="V20608" s="4"/>
      <c r="W20608" s="4"/>
      <c r="AG20608" s="9"/>
      <c r="AT20608" s="4"/>
      <c r="AU20608" s="4"/>
      <c r="BA20608" s="4"/>
      <c r="BB20608" s="4"/>
    </row>
    <row r="20609" spans="15:54" x14ac:dyDescent="0.4">
      <c r="O20609" s="4"/>
      <c r="P20609" s="4"/>
      <c r="V20609" s="4"/>
      <c r="W20609" s="4"/>
      <c r="AG20609" s="9"/>
      <c r="AT20609" s="4"/>
      <c r="AU20609" s="4"/>
      <c r="BA20609" s="4"/>
      <c r="BB20609" s="4"/>
    </row>
    <row r="20610" spans="15:54" x14ac:dyDescent="0.4">
      <c r="O20610" s="4"/>
      <c r="P20610" s="4"/>
      <c r="V20610" s="4"/>
      <c r="W20610" s="4"/>
      <c r="AG20610" s="9"/>
      <c r="AT20610" s="4"/>
      <c r="AU20610" s="4"/>
      <c r="BA20610" s="4"/>
      <c r="BB20610" s="4"/>
    </row>
    <row r="20611" spans="15:54" x14ac:dyDescent="0.4">
      <c r="O20611" s="4"/>
      <c r="P20611" s="4"/>
      <c r="V20611" s="4"/>
      <c r="W20611" s="4"/>
      <c r="AG20611" s="9"/>
      <c r="AT20611" s="4"/>
      <c r="AU20611" s="4"/>
      <c r="BA20611" s="4"/>
      <c r="BB20611" s="4"/>
    </row>
    <row r="20612" spans="15:54" x14ac:dyDescent="0.4">
      <c r="O20612" s="4"/>
      <c r="P20612" s="4"/>
      <c r="V20612" s="4"/>
      <c r="W20612" s="4"/>
      <c r="AG20612" s="9"/>
      <c r="AT20612" s="4"/>
      <c r="AU20612" s="4"/>
      <c r="BA20612" s="4"/>
      <c r="BB20612" s="4"/>
    </row>
    <row r="20613" spans="15:54" x14ac:dyDescent="0.4">
      <c r="O20613" s="4"/>
      <c r="P20613" s="4"/>
      <c r="V20613" s="4"/>
      <c r="W20613" s="4"/>
      <c r="AG20613" s="9"/>
      <c r="AT20613" s="4"/>
      <c r="AU20613" s="4"/>
      <c r="BA20613" s="4"/>
      <c r="BB20613" s="4"/>
    </row>
    <row r="20614" spans="15:54" x14ac:dyDescent="0.4">
      <c r="O20614" s="4"/>
      <c r="P20614" s="4"/>
      <c r="V20614" s="4"/>
      <c r="W20614" s="4"/>
      <c r="AG20614" s="9"/>
      <c r="AT20614" s="4"/>
      <c r="AU20614" s="4"/>
      <c r="BA20614" s="4"/>
      <c r="BB20614" s="4"/>
    </row>
    <row r="20615" spans="15:54" x14ac:dyDescent="0.4">
      <c r="O20615" s="4"/>
      <c r="P20615" s="4"/>
      <c r="V20615" s="4"/>
      <c r="W20615" s="4"/>
      <c r="AG20615" s="9"/>
      <c r="AT20615" s="4"/>
      <c r="AU20615" s="4"/>
      <c r="BA20615" s="4"/>
      <c r="BB20615" s="4"/>
    </row>
    <row r="20616" spans="15:54" x14ac:dyDescent="0.4">
      <c r="O20616" s="4"/>
      <c r="P20616" s="4"/>
      <c r="V20616" s="4"/>
      <c r="W20616" s="4"/>
      <c r="AG20616" s="9"/>
      <c r="AT20616" s="4"/>
      <c r="AU20616" s="4"/>
      <c r="BA20616" s="4"/>
      <c r="BB20616" s="4"/>
    </row>
    <row r="20617" spans="15:54" x14ac:dyDescent="0.4">
      <c r="O20617" s="4"/>
      <c r="P20617" s="4"/>
      <c r="V20617" s="4"/>
      <c r="W20617" s="4"/>
      <c r="AG20617" s="9"/>
      <c r="AT20617" s="4"/>
      <c r="AU20617" s="4"/>
      <c r="BA20617" s="4"/>
      <c r="BB20617" s="4"/>
    </row>
    <row r="20618" spans="15:54" x14ac:dyDescent="0.4">
      <c r="O20618" s="4"/>
      <c r="P20618" s="4"/>
      <c r="V20618" s="4"/>
      <c r="W20618" s="4"/>
      <c r="AG20618" s="9"/>
      <c r="AT20618" s="4"/>
      <c r="AU20618" s="4"/>
      <c r="BA20618" s="4"/>
      <c r="BB20618" s="4"/>
    </row>
    <row r="20619" spans="15:54" x14ac:dyDescent="0.4">
      <c r="O20619" s="4"/>
      <c r="P20619" s="4"/>
      <c r="V20619" s="4"/>
      <c r="W20619" s="4"/>
      <c r="AG20619" s="9"/>
      <c r="AT20619" s="4"/>
      <c r="AU20619" s="4"/>
      <c r="BA20619" s="4"/>
      <c r="BB20619" s="4"/>
    </row>
    <row r="20620" spans="15:54" x14ac:dyDescent="0.4">
      <c r="O20620" s="4"/>
      <c r="P20620" s="4"/>
      <c r="V20620" s="4"/>
      <c r="W20620" s="4"/>
      <c r="AT20620" s="4"/>
      <c r="AU20620" s="4"/>
      <c r="BA20620" s="4"/>
      <c r="BB20620" s="4"/>
    </row>
    <row r="20621" spans="15:54" x14ac:dyDescent="0.4">
      <c r="O20621" s="4"/>
      <c r="P20621" s="4"/>
      <c r="V20621" s="4"/>
      <c r="W20621" s="4"/>
      <c r="AG20621" s="9"/>
      <c r="AT20621" s="4"/>
      <c r="AU20621" s="4"/>
      <c r="BA20621" s="4"/>
      <c r="BB20621" s="4"/>
    </row>
    <row r="20622" spans="15:54" x14ac:dyDescent="0.4">
      <c r="O20622" s="4"/>
      <c r="P20622" s="4"/>
      <c r="V20622" s="4"/>
      <c r="W20622" s="4"/>
      <c r="AG20622" s="9"/>
      <c r="AT20622" s="4"/>
      <c r="AU20622" s="4"/>
      <c r="BA20622" s="4"/>
      <c r="BB20622" s="4"/>
    </row>
    <row r="20623" spans="15:54" x14ac:dyDescent="0.4">
      <c r="O20623" s="4"/>
      <c r="P20623" s="4"/>
      <c r="V20623" s="4"/>
      <c r="W20623" s="4"/>
      <c r="AG20623" s="9"/>
      <c r="AT20623" s="4"/>
      <c r="AU20623" s="4"/>
      <c r="BA20623" s="4"/>
      <c r="BB20623" s="4"/>
    </row>
    <row r="20624" spans="15:54" x14ac:dyDescent="0.4">
      <c r="O20624" s="4"/>
      <c r="P20624" s="4"/>
      <c r="V20624" s="4"/>
      <c r="W20624" s="4"/>
      <c r="AG20624" s="9"/>
      <c r="AT20624" s="4"/>
      <c r="AU20624" s="4"/>
      <c r="BA20624" s="4"/>
      <c r="BB20624" s="4"/>
    </row>
    <row r="20625" spans="15:54" x14ac:dyDescent="0.4">
      <c r="O20625" s="4"/>
      <c r="P20625" s="4"/>
      <c r="V20625" s="4"/>
      <c r="W20625" s="4"/>
      <c r="AG20625" s="9"/>
      <c r="AT20625" s="4"/>
      <c r="AU20625" s="4"/>
      <c r="BA20625" s="4"/>
      <c r="BB20625" s="4"/>
    </row>
    <row r="20626" spans="15:54" x14ac:dyDescent="0.4">
      <c r="O20626" s="4"/>
      <c r="P20626" s="4"/>
      <c r="V20626" s="4"/>
      <c r="W20626" s="4"/>
      <c r="AG20626" s="9"/>
      <c r="AT20626" s="4"/>
      <c r="AU20626" s="4"/>
      <c r="BA20626" s="4"/>
      <c r="BB20626" s="4"/>
    </row>
    <row r="20627" spans="15:54" x14ac:dyDescent="0.4">
      <c r="O20627" s="4"/>
      <c r="P20627" s="4"/>
      <c r="V20627" s="4"/>
      <c r="W20627" s="4"/>
      <c r="AG20627" s="9"/>
      <c r="AT20627" s="4"/>
      <c r="AU20627" s="4"/>
      <c r="BA20627" s="4"/>
      <c r="BB20627" s="4"/>
    </row>
    <row r="20628" spans="15:54" x14ac:dyDescent="0.4">
      <c r="O20628" s="4"/>
      <c r="P20628" s="4"/>
      <c r="V20628" s="4"/>
      <c r="W20628" s="4"/>
      <c r="AG20628" s="9"/>
      <c r="AT20628" s="4"/>
      <c r="AU20628" s="4"/>
      <c r="BA20628" s="4"/>
      <c r="BB20628" s="4"/>
    </row>
    <row r="20629" spans="15:54" x14ac:dyDescent="0.4">
      <c r="O20629" s="4"/>
      <c r="P20629" s="4"/>
      <c r="V20629" s="4"/>
      <c r="W20629" s="4"/>
      <c r="AG20629" s="9"/>
      <c r="AT20629" s="4"/>
      <c r="AU20629" s="4"/>
      <c r="BA20629" s="4"/>
      <c r="BB20629" s="4"/>
    </row>
    <row r="20630" spans="15:54" x14ac:dyDescent="0.4">
      <c r="O20630" s="4"/>
      <c r="P20630" s="4"/>
      <c r="V20630" s="4"/>
      <c r="W20630" s="4"/>
      <c r="AG20630" s="9"/>
      <c r="AT20630" s="4"/>
      <c r="AU20630" s="4"/>
      <c r="BA20630" s="4"/>
      <c r="BB20630" s="4"/>
    </row>
    <row r="20631" spans="15:54" x14ac:dyDescent="0.4">
      <c r="O20631" s="4"/>
      <c r="P20631" s="4"/>
      <c r="V20631" s="4"/>
      <c r="W20631" s="4"/>
      <c r="AG20631" s="9"/>
      <c r="AT20631" s="4"/>
      <c r="AU20631" s="4"/>
      <c r="BA20631" s="4"/>
      <c r="BB20631" s="4"/>
    </row>
    <row r="20632" spans="15:54" x14ac:dyDescent="0.4">
      <c r="O20632" s="4"/>
      <c r="P20632" s="4"/>
      <c r="V20632" s="4"/>
      <c r="W20632" s="4"/>
      <c r="AG20632" s="9"/>
      <c r="AT20632" s="4"/>
      <c r="AU20632" s="4"/>
      <c r="BA20632" s="4"/>
      <c r="BB20632" s="4"/>
    </row>
    <row r="20633" spans="15:54" x14ac:dyDescent="0.4">
      <c r="O20633" s="4"/>
      <c r="P20633" s="4"/>
      <c r="V20633" s="4"/>
      <c r="W20633" s="4"/>
      <c r="AG20633" s="9"/>
      <c r="AT20633" s="4"/>
      <c r="AU20633" s="4"/>
      <c r="BA20633" s="4"/>
      <c r="BB20633" s="4"/>
    </row>
    <row r="20634" spans="15:54" x14ac:dyDescent="0.4">
      <c r="O20634" s="4"/>
      <c r="P20634" s="4"/>
      <c r="V20634" s="4"/>
      <c r="W20634" s="4"/>
      <c r="AG20634" s="9"/>
      <c r="AT20634" s="4"/>
      <c r="AU20634" s="4"/>
      <c r="BA20634" s="4"/>
      <c r="BB20634" s="4"/>
    </row>
    <row r="20635" spans="15:54" x14ac:dyDescent="0.4">
      <c r="O20635" s="4"/>
      <c r="P20635" s="4"/>
      <c r="V20635" s="4"/>
      <c r="W20635" s="4"/>
      <c r="AG20635" s="9"/>
      <c r="AT20635" s="4"/>
      <c r="AU20635" s="4"/>
      <c r="BA20635" s="4"/>
      <c r="BB20635" s="4"/>
    </row>
    <row r="20636" spans="15:54" x14ac:dyDescent="0.4">
      <c r="O20636" s="4"/>
      <c r="P20636" s="4"/>
      <c r="V20636" s="4"/>
      <c r="W20636" s="4"/>
      <c r="AG20636" s="9"/>
      <c r="AT20636" s="4"/>
      <c r="AU20636" s="4"/>
      <c r="BA20636" s="4"/>
      <c r="BB20636" s="4"/>
    </row>
    <row r="20637" spans="15:54" x14ac:dyDescent="0.4">
      <c r="O20637" s="4"/>
      <c r="P20637" s="4"/>
      <c r="V20637" s="4"/>
      <c r="W20637" s="4"/>
      <c r="AG20637" s="9"/>
      <c r="AT20637" s="4"/>
      <c r="AU20637" s="4"/>
      <c r="BA20637" s="4"/>
      <c r="BB20637" s="4"/>
    </row>
    <row r="20638" spans="15:54" x14ac:dyDescent="0.4">
      <c r="O20638" s="4"/>
      <c r="P20638" s="4"/>
      <c r="V20638" s="4"/>
      <c r="W20638" s="4"/>
      <c r="AG20638" s="9"/>
      <c r="AT20638" s="4"/>
      <c r="AU20638" s="4"/>
      <c r="BA20638" s="4"/>
      <c r="BB20638" s="4"/>
    </row>
    <row r="20639" spans="15:54" x14ac:dyDescent="0.4">
      <c r="O20639" s="4"/>
      <c r="P20639" s="4"/>
      <c r="V20639" s="4"/>
      <c r="W20639" s="4"/>
      <c r="AG20639" s="9"/>
      <c r="AT20639" s="4"/>
      <c r="AU20639" s="4"/>
      <c r="BA20639" s="4"/>
      <c r="BB20639" s="4"/>
    </row>
    <row r="20640" spans="15:54" x14ac:dyDescent="0.4">
      <c r="O20640" s="4"/>
      <c r="P20640" s="4"/>
      <c r="V20640" s="4"/>
      <c r="W20640" s="4"/>
      <c r="AG20640" s="9"/>
      <c r="AT20640" s="4"/>
      <c r="AU20640" s="4"/>
      <c r="BA20640" s="4"/>
      <c r="BB20640" s="4"/>
    </row>
    <row r="20641" spans="15:54" x14ac:dyDescent="0.4">
      <c r="O20641" s="4"/>
      <c r="P20641" s="4"/>
      <c r="V20641" s="4"/>
      <c r="W20641" s="4"/>
      <c r="AG20641" s="9"/>
      <c r="AT20641" s="4"/>
      <c r="AU20641" s="4"/>
      <c r="BA20641" s="4"/>
      <c r="BB20641" s="4"/>
    </row>
    <row r="20642" spans="15:54" x14ac:dyDescent="0.4">
      <c r="O20642" s="4"/>
      <c r="P20642" s="4"/>
      <c r="V20642" s="4"/>
      <c r="W20642" s="4"/>
      <c r="AG20642" s="9"/>
      <c r="AT20642" s="4"/>
      <c r="AU20642" s="4"/>
      <c r="BA20642" s="4"/>
      <c r="BB20642" s="4"/>
    </row>
    <row r="20643" spans="15:54" x14ac:dyDescent="0.4">
      <c r="O20643" s="4"/>
      <c r="P20643" s="4"/>
      <c r="V20643" s="4"/>
      <c r="W20643" s="4"/>
      <c r="AG20643" s="9"/>
      <c r="AT20643" s="4"/>
      <c r="AU20643" s="4"/>
      <c r="BA20643" s="4"/>
      <c r="BB20643" s="4"/>
    </row>
    <row r="20644" spans="15:54" x14ac:dyDescent="0.4">
      <c r="O20644" s="4"/>
      <c r="P20644" s="4"/>
      <c r="V20644" s="4"/>
      <c r="W20644" s="4"/>
      <c r="AG20644" s="9"/>
      <c r="AT20644" s="4"/>
      <c r="AU20644" s="4"/>
      <c r="BA20644" s="4"/>
      <c r="BB20644" s="4"/>
    </row>
    <row r="20645" spans="15:54" x14ac:dyDescent="0.4">
      <c r="O20645" s="4"/>
      <c r="P20645" s="4"/>
      <c r="V20645" s="4"/>
      <c r="W20645" s="4"/>
      <c r="AG20645" s="9"/>
      <c r="AT20645" s="4"/>
      <c r="AU20645" s="4"/>
      <c r="BA20645" s="4"/>
      <c r="BB20645" s="4"/>
    </row>
    <row r="20646" spans="15:54" x14ac:dyDescent="0.4">
      <c r="O20646" s="4"/>
      <c r="P20646" s="4"/>
      <c r="V20646" s="4"/>
      <c r="W20646" s="4"/>
      <c r="AG20646" s="9"/>
      <c r="AT20646" s="4"/>
      <c r="AU20646" s="4"/>
      <c r="BA20646" s="4"/>
      <c r="BB20646" s="4"/>
    </row>
    <row r="20647" spans="15:54" x14ac:dyDescent="0.4">
      <c r="O20647" s="4"/>
      <c r="P20647" s="4"/>
      <c r="V20647" s="4"/>
      <c r="W20647" s="4"/>
      <c r="AG20647" s="9"/>
      <c r="AT20647" s="4"/>
      <c r="AU20647" s="4"/>
      <c r="BA20647" s="4"/>
      <c r="BB20647" s="4"/>
    </row>
    <row r="20648" spans="15:54" x14ac:dyDescent="0.4">
      <c r="O20648" s="4"/>
      <c r="P20648" s="4"/>
      <c r="V20648" s="4"/>
      <c r="W20648" s="4"/>
      <c r="AG20648" s="9"/>
      <c r="AT20648" s="4"/>
      <c r="AU20648" s="4"/>
      <c r="BA20648" s="4"/>
      <c r="BB20648" s="4"/>
    </row>
    <row r="20649" spans="15:54" x14ac:dyDescent="0.4">
      <c r="O20649" s="4"/>
      <c r="P20649" s="4"/>
      <c r="V20649" s="4"/>
      <c r="W20649" s="4"/>
      <c r="AG20649" s="9"/>
      <c r="AT20649" s="4"/>
      <c r="AU20649" s="4"/>
      <c r="BA20649" s="4"/>
      <c r="BB20649" s="4"/>
    </row>
    <row r="20650" spans="15:54" x14ac:dyDescent="0.4">
      <c r="O20650" s="4"/>
      <c r="P20650" s="4"/>
      <c r="V20650" s="4"/>
      <c r="W20650" s="4"/>
      <c r="AG20650" s="9"/>
      <c r="AT20650" s="4"/>
      <c r="AU20650" s="4"/>
      <c r="BA20650" s="4"/>
      <c r="BB20650" s="4"/>
    </row>
    <row r="20651" spans="15:54" x14ac:dyDescent="0.4">
      <c r="O20651" s="4"/>
      <c r="P20651" s="4"/>
      <c r="V20651" s="4"/>
      <c r="W20651" s="4"/>
      <c r="AG20651" s="9"/>
      <c r="AT20651" s="4"/>
      <c r="AU20651" s="4"/>
      <c r="BA20651" s="4"/>
      <c r="BB20651" s="4"/>
    </row>
    <row r="20652" spans="15:54" x14ac:dyDescent="0.4">
      <c r="O20652" s="4"/>
      <c r="P20652" s="4"/>
      <c r="V20652" s="4"/>
      <c r="W20652" s="4"/>
      <c r="AG20652" s="9"/>
      <c r="AT20652" s="4"/>
      <c r="AU20652" s="4"/>
      <c r="BA20652" s="4"/>
      <c r="BB20652" s="4"/>
    </row>
    <row r="20653" spans="15:54" x14ac:dyDescent="0.4">
      <c r="O20653" s="4"/>
      <c r="P20653" s="4"/>
      <c r="V20653" s="4"/>
      <c r="W20653" s="4"/>
      <c r="AG20653" s="9"/>
      <c r="AT20653" s="4"/>
      <c r="AU20653" s="4"/>
      <c r="BA20653" s="4"/>
      <c r="BB20653" s="4"/>
    </row>
    <row r="20654" spans="15:54" x14ac:dyDescent="0.4">
      <c r="O20654" s="4"/>
      <c r="P20654" s="4"/>
      <c r="V20654" s="4"/>
      <c r="W20654" s="4"/>
      <c r="AG20654" s="9"/>
      <c r="AT20654" s="4"/>
      <c r="AU20654" s="4"/>
      <c r="BA20654" s="4"/>
      <c r="BB20654" s="4"/>
    </row>
    <row r="20655" spans="15:54" x14ac:dyDescent="0.4">
      <c r="O20655" s="4"/>
      <c r="P20655" s="4"/>
      <c r="V20655" s="4"/>
      <c r="W20655" s="4"/>
      <c r="AG20655" s="9"/>
      <c r="AT20655" s="4"/>
      <c r="AU20655" s="4"/>
      <c r="BA20655" s="4"/>
      <c r="BB20655" s="4"/>
    </row>
    <row r="20656" spans="15:54" x14ac:dyDescent="0.4">
      <c r="O20656" s="4"/>
      <c r="P20656" s="4"/>
      <c r="V20656" s="4"/>
      <c r="W20656" s="4"/>
      <c r="AG20656" s="9"/>
      <c r="AT20656" s="4"/>
      <c r="AU20656" s="4"/>
      <c r="BA20656" s="4"/>
      <c r="BB20656" s="4"/>
    </row>
    <row r="20657" spans="15:54" x14ac:dyDescent="0.4">
      <c r="O20657" s="4"/>
      <c r="P20657" s="4"/>
      <c r="V20657" s="4"/>
      <c r="W20657" s="4"/>
      <c r="AG20657" s="9"/>
      <c r="AT20657" s="4"/>
      <c r="AU20657" s="4"/>
      <c r="BA20657" s="4"/>
      <c r="BB20657" s="4"/>
    </row>
    <row r="20658" spans="15:54" x14ac:dyDescent="0.4">
      <c r="O20658" s="4"/>
      <c r="P20658" s="4"/>
      <c r="V20658" s="4"/>
      <c r="W20658" s="4"/>
      <c r="AG20658" s="9"/>
      <c r="AT20658" s="4"/>
      <c r="AU20658" s="4"/>
      <c r="BA20658" s="4"/>
      <c r="BB20658" s="4"/>
    </row>
    <row r="20659" spans="15:54" x14ac:dyDescent="0.4">
      <c r="O20659" s="4"/>
      <c r="P20659" s="4"/>
      <c r="V20659" s="4"/>
      <c r="W20659" s="4"/>
      <c r="AG20659" s="9"/>
      <c r="AT20659" s="4"/>
      <c r="AU20659" s="4"/>
      <c r="BA20659" s="4"/>
      <c r="BB20659" s="4"/>
    </row>
    <row r="20660" spans="15:54" x14ac:dyDescent="0.4">
      <c r="O20660" s="4"/>
      <c r="P20660" s="4"/>
      <c r="V20660" s="4"/>
      <c r="W20660" s="4"/>
      <c r="AG20660" s="9"/>
      <c r="AT20660" s="4"/>
      <c r="AU20660" s="4"/>
      <c r="BA20660" s="4"/>
      <c r="BB20660" s="4"/>
    </row>
    <row r="20661" spans="15:54" x14ac:dyDescent="0.4">
      <c r="O20661" s="4"/>
      <c r="P20661" s="4"/>
      <c r="V20661" s="4"/>
      <c r="W20661" s="4"/>
      <c r="AG20661" s="9"/>
      <c r="AT20661" s="4"/>
      <c r="AU20661" s="4"/>
      <c r="BA20661" s="4"/>
      <c r="BB20661" s="4"/>
    </row>
    <row r="20662" spans="15:54" x14ac:dyDescent="0.4">
      <c r="O20662" s="4"/>
      <c r="P20662" s="4"/>
      <c r="V20662" s="4"/>
      <c r="W20662" s="4"/>
      <c r="AG20662" s="9"/>
      <c r="AT20662" s="4"/>
      <c r="AU20662" s="4"/>
      <c r="BA20662" s="4"/>
      <c r="BB20662" s="4"/>
    </row>
    <row r="20663" spans="15:54" x14ac:dyDescent="0.4">
      <c r="O20663" s="4"/>
      <c r="P20663" s="4"/>
      <c r="V20663" s="4"/>
      <c r="W20663" s="4"/>
      <c r="AG20663" s="9"/>
      <c r="AT20663" s="4"/>
      <c r="AU20663" s="4"/>
      <c r="BA20663" s="4"/>
      <c r="BB20663" s="4"/>
    </row>
    <row r="20664" spans="15:54" x14ac:dyDescent="0.4">
      <c r="O20664" s="4"/>
      <c r="P20664" s="4"/>
      <c r="V20664" s="4"/>
      <c r="W20664" s="4"/>
      <c r="AG20664" s="9"/>
      <c r="AT20664" s="4"/>
      <c r="AU20664" s="4"/>
      <c r="BA20664" s="4"/>
      <c r="BB20664" s="4"/>
    </row>
    <row r="20665" spans="15:54" x14ac:dyDescent="0.4">
      <c r="O20665" s="4"/>
      <c r="P20665" s="4"/>
      <c r="V20665" s="4"/>
      <c r="W20665" s="4"/>
      <c r="AG20665" s="9"/>
      <c r="AT20665" s="4"/>
      <c r="AU20665" s="4"/>
      <c r="BA20665" s="4"/>
      <c r="BB20665" s="4"/>
    </row>
    <row r="20666" spans="15:54" x14ac:dyDescent="0.4">
      <c r="O20666" s="4"/>
      <c r="P20666" s="4"/>
      <c r="V20666" s="4"/>
      <c r="W20666" s="4"/>
      <c r="AG20666" s="9"/>
      <c r="AT20666" s="4"/>
      <c r="AU20666" s="4"/>
      <c r="BA20666" s="4"/>
      <c r="BB20666" s="4"/>
    </row>
    <row r="20667" spans="15:54" x14ac:dyDescent="0.4">
      <c r="O20667" s="4"/>
      <c r="P20667" s="4"/>
      <c r="V20667" s="4"/>
      <c r="W20667" s="4"/>
      <c r="AG20667" s="9"/>
      <c r="AT20667" s="4"/>
      <c r="AU20667" s="4"/>
      <c r="BA20667" s="4"/>
      <c r="BB20667" s="4"/>
    </row>
    <row r="20668" spans="15:54" x14ac:dyDescent="0.4">
      <c r="O20668" s="4"/>
      <c r="P20668" s="4"/>
      <c r="V20668" s="4"/>
      <c r="W20668" s="4"/>
      <c r="AG20668" s="9"/>
      <c r="AT20668" s="4"/>
      <c r="AU20668" s="4"/>
      <c r="BA20668" s="4"/>
      <c r="BB20668" s="4"/>
    </row>
    <row r="20669" spans="15:54" x14ac:dyDescent="0.4">
      <c r="O20669" s="4"/>
      <c r="P20669" s="4"/>
      <c r="V20669" s="4"/>
      <c r="W20669" s="4"/>
      <c r="AG20669" s="9"/>
      <c r="AT20669" s="4"/>
      <c r="AU20669" s="4"/>
      <c r="BA20669" s="4"/>
      <c r="BB20669" s="4"/>
    </row>
    <row r="20670" spans="15:54" x14ac:dyDescent="0.4">
      <c r="O20670" s="4"/>
      <c r="P20670" s="4"/>
      <c r="V20670" s="4"/>
      <c r="W20670" s="4"/>
      <c r="AG20670" s="9"/>
      <c r="AT20670" s="4"/>
      <c r="AU20670" s="4"/>
      <c r="BA20670" s="4"/>
      <c r="BB20670" s="4"/>
    </row>
    <row r="20671" spans="15:54" x14ac:dyDescent="0.4">
      <c r="O20671" s="4"/>
      <c r="P20671" s="4"/>
      <c r="V20671" s="4"/>
      <c r="W20671" s="4"/>
      <c r="AG20671" s="9"/>
      <c r="AT20671" s="4"/>
      <c r="AU20671" s="4"/>
      <c r="BA20671" s="4"/>
      <c r="BB20671" s="4"/>
    </row>
    <row r="20672" spans="15:54" x14ac:dyDescent="0.4">
      <c r="O20672" s="4"/>
      <c r="P20672" s="4"/>
      <c r="V20672" s="4"/>
      <c r="W20672" s="4"/>
      <c r="AG20672" s="9"/>
      <c r="AT20672" s="4"/>
      <c r="AU20672" s="4"/>
      <c r="BA20672" s="4"/>
      <c r="BB20672" s="4"/>
    </row>
    <row r="20673" spans="15:54" x14ac:dyDescent="0.4">
      <c r="O20673" s="4"/>
      <c r="P20673" s="4"/>
      <c r="V20673" s="4"/>
      <c r="W20673" s="4"/>
      <c r="AG20673" s="9"/>
      <c r="AT20673" s="4"/>
      <c r="AU20673" s="4"/>
      <c r="BA20673" s="4"/>
      <c r="BB20673" s="4"/>
    </row>
    <row r="20674" spans="15:54" x14ac:dyDescent="0.4">
      <c r="O20674" s="4"/>
      <c r="P20674" s="4"/>
      <c r="V20674" s="4"/>
      <c r="W20674" s="4"/>
      <c r="AG20674" s="9"/>
      <c r="AT20674" s="4"/>
      <c r="AU20674" s="4"/>
      <c r="BA20674" s="4"/>
      <c r="BB20674" s="4"/>
    </row>
    <row r="20675" spans="15:54" x14ac:dyDescent="0.4">
      <c r="O20675" s="4"/>
      <c r="P20675" s="4"/>
      <c r="V20675" s="4"/>
      <c r="W20675" s="4"/>
      <c r="AG20675" s="9"/>
      <c r="AT20675" s="4"/>
      <c r="AU20675" s="4"/>
      <c r="BA20675" s="4"/>
      <c r="BB20675" s="4"/>
    </row>
    <row r="20676" spans="15:54" x14ac:dyDescent="0.4">
      <c r="O20676" s="4"/>
      <c r="P20676" s="4"/>
      <c r="V20676" s="4"/>
      <c r="W20676" s="4"/>
      <c r="AG20676" s="9"/>
      <c r="AT20676" s="4"/>
      <c r="AU20676" s="4"/>
      <c r="BA20676" s="4"/>
      <c r="BB20676" s="4"/>
    </row>
    <row r="20677" spans="15:54" x14ac:dyDescent="0.4">
      <c r="O20677" s="4"/>
      <c r="P20677" s="4"/>
      <c r="V20677" s="4"/>
      <c r="W20677" s="4"/>
      <c r="AG20677" s="9"/>
      <c r="AT20677" s="4"/>
      <c r="AU20677" s="4"/>
      <c r="BA20677" s="4"/>
      <c r="BB20677" s="4"/>
    </row>
    <row r="20678" spans="15:54" x14ac:dyDescent="0.4">
      <c r="O20678" s="4"/>
      <c r="P20678" s="4"/>
      <c r="V20678" s="4"/>
      <c r="W20678" s="4"/>
      <c r="AG20678" s="9"/>
      <c r="AT20678" s="4"/>
      <c r="AU20678" s="4"/>
      <c r="BA20678" s="4"/>
      <c r="BB20678" s="4"/>
    </row>
    <row r="20679" spans="15:54" x14ac:dyDescent="0.4">
      <c r="O20679" s="4"/>
      <c r="P20679" s="4"/>
      <c r="V20679" s="4"/>
      <c r="W20679" s="4"/>
      <c r="AG20679" s="9"/>
      <c r="AT20679" s="4"/>
      <c r="AU20679" s="4"/>
      <c r="BA20679" s="4"/>
      <c r="BB20679" s="4"/>
    </row>
    <row r="20680" spans="15:54" x14ac:dyDescent="0.4">
      <c r="O20680" s="4"/>
      <c r="P20680" s="4"/>
      <c r="V20680" s="4"/>
      <c r="W20680" s="4"/>
      <c r="AG20680" s="9"/>
      <c r="AT20680" s="4"/>
      <c r="AU20680" s="4"/>
      <c r="BA20680" s="4"/>
      <c r="BB20680" s="4"/>
    </row>
    <row r="20681" spans="15:54" x14ac:dyDescent="0.4">
      <c r="O20681" s="4"/>
      <c r="P20681" s="4"/>
      <c r="V20681" s="4"/>
      <c r="W20681" s="4"/>
      <c r="AT20681" s="4"/>
      <c r="AU20681" s="4"/>
      <c r="BA20681" s="4"/>
      <c r="BB20681" s="4"/>
    </row>
    <row r="20682" spans="15:54" x14ac:dyDescent="0.4">
      <c r="O20682" s="4"/>
      <c r="P20682" s="4"/>
      <c r="V20682" s="4"/>
      <c r="W20682" s="4"/>
      <c r="AG20682" s="9"/>
      <c r="AT20682" s="4"/>
      <c r="AU20682" s="4"/>
      <c r="BA20682" s="4"/>
      <c r="BB20682" s="4"/>
    </row>
    <row r="20683" spans="15:54" x14ac:dyDescent="0.4">
      <c r="O20683" s="4"/>
      <c r="P20683" s="4"/>
      <c r="V20683" s="4"/>
      <c r="W20683" s="4"/>
      <c r="AG20683" s="9"/>
      <c r="AT20683" s="4"/>
      <c r="AU20683" s="4"/>
      <c r="BA20683" s="4"/>
      <c r="BB20683" s="4"/>
    </row>
    <row r="20684" spans="15:54" x14ac:dyDescent="0.4">
      <c r="O20684" s="4"/>
      <c r="P20684" s="4"/>
      <c r="V20684" s="4"/>
      <c r="W20684" s="4"/>
      <c r="AG20684" s="9"/>
      <c r="AT20684" s="4"/>
      <c r="AU20684" s="4"/>
      <c r="BA20684" s="4"/>
      <c r="BB20684" s="4"/>
    </row>
    <row r="20685" spans="15:54" x14ac:dyDescent="0.4">
      <c r="O20685" s="4"/>
      <c r="P20685" s="4"/>
      <c r="V20685" s="4"/>
      <c r="W20685" s="4"/>
      <c r="AG20685" s="9"/>
      <c r="AT20685" s="4"/>
      <c r="AU20685" s="4"/>
      <c r="BA20685" s="4"/>
      <c r="BB20685" s="4"/>
    </row>
    <row r="20686" spans="15:54" x14ac:dyDescent="0.4">
      <c r="O20686" s="4"/>
      <c r="P20686" s="4"/>
      <c r="V20686" s="4"/>
      <c r="W20686" s="4"/>
      <c r="AG20686" s="9"/>
      <c r="AT20686" s="4"/>
      <c r="AU20686" s="4"/>
      <c r="BA20686" s="4"/>
      <c r="BB20686" s="4"/>
    </row>
    <row r="20687" spans="15:54" x14ac:dyDescent="0.4">
      <c r="O20687" s="4"/>
      <c r="P20687" s="4"/>
      <c r="V20687" s="4"/>
      <c r="W20687" s="4"/>
      <c r="AG20687" s="9"/>
      <c r="AT20687" s="4"/>
      <c r="AU20687" s="4"/>
      <c r="BA20687" s="4"/>
      <c r="BB20687" s="4"/>
    </row>
    <row r="20688" spans="15:54" x14ac:dyDescent="0.4">
      <c r="O20688" s="4"/>
      <c r="P20688" s="4"/>
      <c r="V20688" s="4"/>
      <c r="W20688" s="4"/>
      <c r="AG20688" s="9"/>
      <c r="AT20688" s="4"/>
      <c r="AU20688" s="4"/>
      <c r="BA20688" s="4"/>
      <c r="BB20688" s="4"/>
    </row>
    <row r="20689" spans="15:54" x14ac:dyDescent="0.4">
      <c r="O20689" s="4"/>
      <c r="P20689" s="4"/>
      <c r="V20689" s="4"/>
      <c r="W20689" s="4"/>
      <c r="AG20689" s="9"/>
      <c r="AT20689" s="4"/>
      <c r="AU20689" s="4"/>
      <c r="BA20689" s="4"/>
      <c r="BB20689" s="4"/>
    </row>
    <row r="20690" spans="15:54" x14ac:dyDescent="0.4">
      <c r="O20690" s="4"/>
      <c r="P20690" s="4"/>
      <c r="V20690" s="4"/>
      <c r="W20690" s="4"/>
      <c r="AG20690" s="9"/>
      <c r="AT20690" s="4"/>
      <c r="AU20690" s="4"/>
      <c r="BA20690" s="4"/>
      <c r="BB20690" s="4"/>
    </row>
    <row r="20691" spans="15:54" x14ac:dyDescent="0.4">
      <c r="O20691" s="4"/>
      <c r="P20691" s="4"/>
      <c r="V20691" s="4"/>
      <c r="W20691" s="4"/>
      <c r="AG20691" s="9"/>
      <c r="AT20691" s="4"/>
      <c r="AU20691" s="4"/>
      <c r="BA20691" s="4"/>
      <c r="BB20691" s="4"/>
    </row>
    <row r="20692" spans="15:54" x14ac:dyDescent="0.4">
      <c r="O20692" s="4"/>
      <c r="P20692" s="4"/>
      <c r="V20692" s="4"/>
      <c r="W20692" s="4"/>
      <c r="AG20692" s="9"/>
      <c r="AT20692" s="4"/>
      <c r="AU20692" s="4"/>
      <c r="BA20692" s="4"/>
      <c r="BB20692" s="4"/>
    </row>
    <row r="20693" spans="15:54" x14ac:dyDescent="0.4">
      <c r="O20693" s="4"/>
      <c r="P20693" s="4"/>
      <c r="V20693" s="4"/>
      <c r="W20693" s="4"/>
      <c r="AG20693" s="9"/>
      <c r="AT20693" s="4"/>
      <c r="AU20693" s="4"/>
      <c r="BA20693" s="4"/>
      <c r="BB20693" s="4"/>
    </row>
    <row r="20694" spans="15:54" x14ac:dyDescent="0.4">
      <c r="O20694" s="4"/>
      <c r="P20694" s="4"/>
      <c r="V20694" s="4"/>
      <c r="W20694" s="4"/>
      <c r="AG20694" s="9"/>
      <c r="AT20694" s="4"/>
      <c r="AU20694" s="4"/>
      <c r="BA20694" s="4"/>
      <c r="BB20694" s="4"/>
    </row>
    <row r="20695" spans="15:54" x14ac:dyDescent="0.4">
      <c r="O20695" s="4"/>
      <c r="P20695" s="4"/>
      <c r="V20695" s="4"/>
      <c r="W20695" s="4"/>
      <c r="AG20695" s="9"/>
      <c r="AT20695" s="4"/>
      <c r="AU20695" s="4"/>
      <c r="BA20695" s="4"/>
      <c r="BB20695" s="4"/>
    </row>
    <row r="20696" spans="15:54" x14ac:dyDescent="0.4">
      <c r="O20696" s="4"/>
      <c r="P20696" s="4"/>
      <c r="V20696" s="4"/>
      <c r="W20696" s="4"/>
      <c r="AG20696" s="9"/>
      <c r="AT20696" s="4"/>
      <c r="AU20696" s="4"/>
      <c r="BA20696" s="4"/>
      <c r="BB20696" s="4"/>
    </row>
    <row r="20697" spans="15:54" x14ac:dyDescent="0.4">
      <c r="O20697" s="4"/>
      <c r="P20697" s="4"/>
      <c r="V20697" s="4"/>
      <c r="W20697" s="4"/>
      <c r="AG20697" s="9"/>
      <c r="AT20697" s="4"/>
      <c r="AU20697" s="4"/>
      <c r="BA20697" s="4"/>
      <c r="BB20697" s="4"/>
    </row>
    <row r="20698" spans="15:54" x14ac:dyDescent="0.4">
      <c r="O20698" s="4"/>
      <c r="P20698" s="4"/>
      <c r="V20698" s="4"/>
      <c r="W20698" s="4"/>
      <c r="AG20698" s="9"/>
      <c r="AT20698" s="4"/>
      <c r="AU20698" s="4"/>
      <c r="BA20698" s="4"/>
      <c r="BB20698" s="4"/>
    </row>
    <row r="20699" spans="15:54" x14ac:dyDescent="0.4">
      <c r="O20699" s="4"/>
      <c r="P20699" s="4"/>
      <c r="V20699" s="4"/>
      <c r="W20699" s="4"/>
      <c r="AG20699" s="9"/>
      <c r="AT20699" s="4"/>
      <c r="AU20699" s="4"/>
      <c r="BA20699" s="4"/>
      <c r="BB20699" s="4"/>
    </row>
    <row r="20700" spans="15:54" x14ac:dyDescent="0.4">
      <c r="O20700" s="4"/>
      <c r="P20700" s="4"/>
      <c r="V20700" s="4"/>
      <c r="W20700" s="4"/>
      <c r="AG20700" s="9"/>
      <c r="AT20700" s="4"/>
      <c r="AU20700" s="4"/>
      <c r="BA20700" s="4"/>
      <c r="BB20700" s="4"/>
    </row>
    <row r="20701" spans="15:54" x14ac:dyDescent="0.4">
      <c r="O20701" s="4"/>
      <c r="P20701" s="4"/>
      <c r="V20701" s="4"/>
      <c r="W20701" s="4"/>
      <c r="AT20701" s="4"/>
      <c r="AU20701" s="4"/>
      <c r="BA20701" s="4"/>
      <c r="BB20701" s="4"/>
    </row>
    <row r="20702" spans="15:54" x14ac:dyDescent="0.4">
      <c r="O20702" s="4"/>
      <c r="P20702" s="4"/>
      <c r="V20702" s="4"/>
      <c r="W20702" s="4"/>
      <c r="AG20702" s="9"/>
      <c r="AT20702" s="4"/>
      <c r="AU20702" s="4"/>
      <c r="BA20702" s="4"/>
      <c r="BB20702" s="4"/>
    </row>
    <row r="20703" spans="15:54" x14ac:dyDescent="0.4">
      <c r="O20703" s="4"/>
      <c r="P20703" s="4"/>
      <c r="V20703" s="4"/>
      <c r="W20703" s="4"/>
      <c r="AG20703" s="9"/>
      <c r="AT20703" s="4"/>
      <c r="AU20703" s="4"/>
      <c r="BA20703" s="4"/>
      <c r="BB20703" s="4"/>
    </row>
    <row r="20704" spans="15:54" x14ac:dyDescent="0.4">
      <c r="O20704" s="4"/>
      <c r="P20704" s="4"/>
      <c r="V20704" s="4"/>
      <c r="W20704" s="4"/>
      <c r="AG20704" s="9"/>
      <c r="AT20704" s="4"/>
      <c r="AU20704" s="4"/>
      <c r="BA20704" s="4"/>
      <c r="BB20704" s="4"/>
    </row>
    <row r="20705" spans="15:54" x14ac:dyDescent="0.4">
      <c r="O20705" s="4"/>
      <c r="P20705" s="4"/>
      <c r="V20705" s="4"/>
      <c r="W20705" s="4"/>
      <c r="AG20705" s="9"/>
      <c r="AT20705" s="4"/>
      <c r="AU20705" s="4"/>
      <c r="BA20705" s="4"/>
      <c r="BB20705" s="4"/>
    </row>
    <row r="20706" spans="15:54" x14ac:dyDescent="0.4">
      <c r="O20706" s="4"/>
      <c r="P20706" s="4"/>
      <c r="V20706" s="4"/>
      <c r="W20706" s="4"/>
      <c r="AG20706" s="9"/>
      <c r="AT20706" s="4"/>
      <c r="AU20706" s="4"/>
      <c r="BA20706" s="4"/>
      <c r="BB20706" s="4"/>
    </row>
    <row r="20707" spans="15:54" x14ac:dyDescent="0.4">
      <c r="O20707" s="4"/>
      <c r="P20707" s="4"/>
      <c r="V20707" s="4"/>
      <c r="W20707" s="4"/>
      <c r="AG20707" s="9"/>
      <c r="AT20707" s="4"/>
      <c r="AU20707" s="4"/>
      <c r="BA20707" s="4"/>
      <c r="BB20707" s="4"/>
    </row>
    <row r="20708" spans="15:54" x14ac:dyDescent="0.4">
      <c r="O20708" s="4"/>
      <c r="P20708" s="4"/>
      <c r="V20708" s="4"/>
      <c r="W20708" s="4"/>
      <c r="AG20708" s="9"/>
      <c r="AT20708" s="4"/>
      <c r="AU20708" s="4"/>
      <c r="BA20708" s="4"/>
      <c r="BB20708" s="4"/>
    </row>
    <row r="20709" spans="15:54" x14ac:dyDescent="0.4">
      <c r="O20709" s="4"/>
      <c r="P20709" s="4"/>
      <c r="V20709" s="4"/>
      <c r="W20709" s="4"/>
      <c r="AG20709" s="9"/>
      <c r="AT20709" s="4"/>
      <c r="AU20709" s="4"/>
      <c r="BA20709" s="4"/>
      <c r="BB20709" s="4"/>
    </row>
    <row r="20710" spans="15:54" x14ac:dyDescent="0.4">
      <c r="O20710" s="4"/>
      <c r="P20710" s="4"/>
      <c r="V20710" s="4"/>
      <c r="W20710" s="4"/>
      <c r="AG20710" s="9"/>
      <c r="AT20710" s="4"/>
      <c r="AU20710" s="4"/>
      <c r="BA20710" s="4"/>
      <c r="BB20710" s="4"/>
    </row>
    <row r="20711" spans="15:54" x14ac:dyDescent="0.4">
      <c r="O20711" s="4"/>
      <c r="P20711" s="4"/>
      <c r="V20711" s="4"/>
      <c r="W20711" s="4"/>
      <c r="AG20711" s="9"/>
      <c r="AT20711" s="4"/>
      <c r="AU20711" s="4"/>
      <c r="BA20711" s="4"/>
      <c r="BB20711" s="4"/>
    </row>
    <row r="20712" spans="15:54" x14ac:dyDescent="0.4">
      <c r="O20712" s="4"/>
      <c r="P20712" s="4"/>
      <c r="V20712" s="4"/>
      <c r="W20712" s="4"/>
      <c r="AG20712" s="9"/>
      <c r="AT20712" s="4"/>
      <c r="AU20712" s="4"/>
      <c r="BA20712" s="4"/>
      <c r="BB20712" s="4"/>
    </row>
    <row r="20713" spans="15:54" x14ac:dyDescent="0.4">
      <c r="O20713" s="4"/>
      <c r="P20713" s="4"/>
      <c r="V20713" s="4"/>
      <c r="W20713" s="4"/>
      <c r="AG20713" s="9"/>
      <c r="AT20713" s="4"/>
      <c r="AU20713" s="4"/>
      <c r="BA20713" s="4"/>
      <c r="BB20713" s="4"/>
    </row>
    <row r="20714" spans="15:54" x14ac:dyDescent="0.4">
      <c r="O20714" s="4"/>
      <c r="P20714" s="4"/>
      <c r="V20714" s="4"/>
      <c r="W20714" s="4"/>
      <c r="AG20714" s="9"/>
      <c r="AT20714" s="4"/>
      <c r="AU20714" s="4"/>
      <c r="BA20714" s="4"/>
      <c r="BB20714" s="4"/>
    </row>
    <row r="20715" spans="15:54" x14ac:dyDescent="0.4">
      <c r="O20715" s="4"/>
      <c r="P20715" s="4"/>
      <c r="V20715" s="4"/>
      <c r="W20715" s="4"/>
      <c r="AG20715" s="9"/>
      <c r="AT20715" s="4"/>
      <c r="AU20715" s="4"/>
      <c r="BA20715" s="4"/>
      <c r="BB20715" s="4"/>
    </row>
    <row r="20716" spans="15:54" x14ac:dyDescent="0.4">
      <c r="O20716" s="4"/>
      <c r="P20716" s="4"/>
      <c r="V20716" s="4"/>
      <c r="W20716" s="4"/>
      <c r="AG20716" s="9"/>
      <c r="AT20716" s="4"/>
      <c r="AU20716" s="4"/>
      <c r="BA20716" s="4"/>
      <c r="BB20716" s="4"/>
    </row>
    <row r="20717" spans="15:54" x14ac:dyDescent="0.4">
      <c r="O20717" s="4"/>
      <c r="P20717" s="4"/>
      <c r="V20717" s="4"/>
      <c r="W20717" s="4"/>
      <c r="AG20717" s="9"/>
      <c r="AT20717" s="4"/>
      <c r="AU20717" s="4"/>
      <c r="BA20717" s="4"/>
      <c r="BB20717" s="4"/>
    </row>
    <row r="20718" spans="15:54" x14ac:dyDescent="0.4">
      <c r="O20718" s="4"/>
      <c r="P20718" s="4"/>
      <c r="V20718" s="4"/>
      <c r="W20718" s="4"/>
      <c r="AG20718" s="9"/>
      <c r="AT20718" s="4"/>
      <c r="AU20718" s="4"/>
      <c r="BA20718" s="4"/>
      <c r="BB20718" s="4"/>
    </row>
    <row r="20719" spans="15:54" x14ac:dyDescent="0.4">
      <c r="O20719" s="4"/>
      <c r="P20719" s="4"/>
      <c r="V20719" s="4"/>
      <c r="W20719" s="4"/>
      <c r="AG20719" s="9"/>
      <c r="AT20719" s="4"/>
      <c r="AU20719" s="4"/>
      <c r="BA20719" s="4"/>
      <c r="BB20719" s="4"/>
    </row>
    <row r="20720" spans="15:54" x14ac:dyDescent="0.4">
      <c r="O20720" s="4"/>
      <c r="P20720" s="4"/>
      <c r="V20720" s="4"/>
      <c r="W20720" s="4"/>
      <c r="AG20720" s="9"/>
      <c r="AT20720" s="4"/>
      <c r="AU20720" s="4"/>
      <c r="BA20720" s="4"/>
      <c r="BB20720" s="4"/>
    </row>
    <row r="20721" spans="15:54" x14ac:dyDescent="0.4">
      <c r="O20721" s="4"/>
      <c r="P20721" s="4"/>
      <c r="V20721" s="4"/>
      <c r="W20721" s="4"/>
      <c r="AG20721" s="9"/>
      <c r="AT20721" s="4"/>
      <c r="AU20721" s="4"/>
      <c r="BA20721" s="4"/>
      <c r="BB20721" s="4"/>
    </row>
    <row r="20722" spans="15:54" x14ac:dyDescent="0.4">
      <c r="O20722" s="4"/>
      <c r="P20722" s="4"/>
      <c r="V20722" s="4"/>
      <c r="W20722" s="4"/>
      <c r="AG20722" s="9"/>
      <c r="AT20722" s="4"/>
      <c r="AU20722" s="4"/>
      <c r="BA20722" s="4"/>
      <c r="BB20722" s="4"/>
    </row>
    <row r="20723" spans="15:54" x14ac:dyDescent="0.4">
      <c r="O20723" s="4"/>
      <c r="P20723" s="4"/>
      <c r="V20723" s="4"/>
      <c r="W20723" s="4"/>
      <c r="AG20723" s="9"/>
      <c r="AT20723" s="4"/>
      <c r="AU20723" s="4"/>
      <c r="BA20723" s="4"/>
      <c r="BB20723" s="4"/>
    </row>
    <row r="20724" spans="15:54" x14ac:dyDescent="0.4">
      <c r="O20724" s="4"/>
      <c r="P20724" s="4"/>
      <c r="V20724" s="4"/>
      <c r="W20724" s="4"/>
      <c r="AG20724" s="9"/>
      <c r="AT20724" s="4"/>
      <c r="AU20724" s="4"/>
      <c r="BA20724" s="4"/>
      <c r="BB20724" s="4"/>
    </row>
    <row r="20725" spans="15:54" x14ac:dyDescent="0.4">
      <c r="O20725" s="4"/>
      <c r="P20725" s="4"/>
      <c r="V20725" s="4"/>
      <c r="W20725" s="4"/>
      <c r="AG20725" s="9"/>
      <c r="AT20725" s="4"/>
      <c r="AU20725" s="4"/>
      <c r="BA20725" s="4"/>
      <c r="BB20725" s="4"/>
    </row>
    <row r="20726" spans="15:54" x14ac:dyDescent="0.4">
      <c r="O20726" s="4"/>
      <c r="P20726" s="4"/>
      <c r="V20726" s="4"/>
      <c r="W20726" s="4"/>
      <c r="AG20726" s="9"/>
      <c r="AT20726" s="4"/>
      <c r="AU20726" s="4"/>
      <c r="BA20726" s="4"/>
      <c r="BB20726" s="4"/>
    </row>
    <row r="20727" spans="15:54" x14ac:dyDescent="0.4">
      <c r="O20727" s="4"/>
      <c r="P20727" s="4"/>
      <c r="V20727" s="4"/>
      <c r="W20727" s="4"/>
      <c r="AG20727" s="9"/>
      <c r="AT20727" s="4"/>
      <c r="AU20727" s="4"/>
      <c r="BA20727" s="4"/>
      <c r="BB20727" s="4"/>
    </row>
    <row r="20728" spans="15:54" x14ac:dyDescent="0.4">
      <c r="O20728" s="4"/>
      <c r="P20728" s="4"/>
      <c r="V20728" s="4"/>
      <c r="W20728" s="4"/>
      <c r="AG20728" s="9"/>
      <c r="AT20728" s="4"/>
      <c r="AU20728" s="4"/>
      <c r="BA20728" s="4"/>
      <c r="BB20728" s="4"/>
    </row>
    <row r="20729" spans="15:54" x14ac:dyDescent="0.4">
      <c r="O20729" s="4"/>
      <c r="P20729" s="4"/>
      <c r="V20729" s="4"/>
      <c r="W20729" s="4"/>
      <c r="AG20729" s="9"/>
      <c r="AT20729" s="4"/>
      <c r="AU20729" s="4"/>
      <c r="BA20729" s="4"/>
      <c r="BB20729" s="4"/>
    </row>
    <row r="20730" spans="15:54" x14ac:dyDescent="0.4">
      <c r="O20730" s="4"/>
      <c r="P20730" s="4"/>
      <c r="V20730" s="4"/>
      <c r="W20730" s="4"/>
      <c r="AG20730" s="9"/>
      <c r="AT20730" s="4"/>
      <c r="AU20730" s="4"/>
      <c r="BA20730" s="4"/>
      <c r="BB20730" s="4"/>
    </row>
    <row r="20731" spans="15:54" x14ac:dyDescent="0.4">
      <c r="O20731" s="4"/>
      <c r="P20731" s="4"/>
      <c r="V20731" s="4"/>
      <c r="W20731" s="4"/>
      <c r="AG20731" s="9"/>
      <c r="AT20731" s="4"/>
      <c r="AU20731" s="4"/>
      <c r="BA20731" s="4"/>
      <c r="BB20731" s="4"/>
    </row>
    <row r="20732" spans="15:54" x14ac:dyDescent="0.4">
      <c r="O20732" s="4"/>
      <c r="P20732" s="4"/>
      <c r="V20732" s="4"/>
      <c r="W20732" s="4"/>
      <c r="AG20732" s="9"/>
      <c r="AT20732" s="4"/>
      <c r="AU20732" s="4"/>
      <c r="BA20732" s="4"/>
      <c r="BB20732" s="4"/>
    </row>
    <row r="20733" spans="15:54" x14ac:dyDescent="0.4">
      <c r="O20733" s="4"/>
      <c r="P20733" s="4"/>
      <c r="V20733" s="4"/>
      <c r="W20733" s="4"/>
      <c r="AG20733" s="9"/>
      <c r="AT20733" s="4"/>
      <c r="AU20733" s="4"/>
      <c r="BA20733" s="4"/>
      <c r="BB20733" s="4"/>
    </row>
    <row r="20734" spans="15:54" x14ac:dyDescent="0.4">
      <c r="O20734" s="4"/>
      <c r="P20734" s="4"/>
      <c r="V20734" s="4"/>
      <c r="W20734" s="4"/>
      <c r="AG20734" s="9"/>
      <c r="AT20734" s="4"/>
      <c r="AU20734" s="4"/>
      <c r="BA20734" s="4"/>
      <c r="BB20734" s="4"/>
    </row>
    <row r="20735" spans="15:54" x14ac:dyDescent="0.4">
      <c r="O20735" s="4"/>
      <c r="P20735" s="4"/>
      <c r="V20735" s="4"/>
      <c r="W20735" s="4"/>
      <c r="AG20735" s="9"/>
      <c r="AT20735" s="4"/>
      <c r="AU20735" s="4"/>
      <c r="BA20735" s="4"/>
      <c r="BB20735" s="4"/>
    </row>
    <row r="20736" spans="15:54" x14ac:dyDescent="0.4">
      <c r="O20736" s="4"/>
      <c r="P20736" s="4"/>
      <c r="V20736" s="4"/>
      <c r="W20736" s="4"/>
      <c r="AG20736" s="9"/>
      <c r="AT20736" s="4"/>
      <c r="AU20736" s="4"/>
      <c r="BA20736" s="4"/>
      <c r="BB20736" s="4"/>
    </row>
    <row r="20737" spans="15:54" x14ac:dyDescent="0.4">
      <c r="O20737" s="4"/>
      <c r="P20737" s="4"/>
      <c r="V20737" s="4"/>
      <c r="W20737" s="4"/>
      <c r="AG20737" s="9"/>
      <c r="AT20737" s="4"/>
      <c r="AU20737" s="4"/>
      <c r="BA20737" s="4"/>
      <c r="BB20737" s="4"/>
    </row>
    <row r="20738" spans="15:54" x14ac:dyDescent="0.4">
      <c r="O20738" s="4"/>
      <c r="P20738" s="4"/>
      <c r="V20738" s="4"/>
      <c r="W20738" s="4"/>
      <c r="AG20738" s="9"/>
      <c r="AT20738" s="4"/>
      <c r="AU20738" s="4"/>
      <c r="BA20738" s="4"/>
      <c r="BB20738" s="4"/>
    </row>
    <row r="20739" spans="15:54" x14ac:dyDescent="0.4">
      <c r="O20739" s="4"/>
      <c r="P20739" s="4"/>
      <c r="V20739" s="4"/>
      <c r="W20739" s="4"/>
      <c r="AG20739" s="9"/>
      <c r="AT20739" s="4"/>
      <c r="AU20739" s="4"/>
      <c r="BA20739" s="4"/>
      <c r="BB20739" s="4"/>
    </row>
    <row r="20740" spans="15:54" x14ac:dyDescent="0.4">
      <c r="O20740" s="4"/>
      <c r="P20740" s="4"/>
      <c r="V20740" s="4"/>
      <c r="W20740" s="4"/>
      <c r="AG20740" s="9"/>
      <c r="AT20740" s="4"/>
      <c r="AU20740" s="4"/>
      <c r="BA20740" s="4"/>
      <c r="BB20740" s="4"/>
    </row>
    <row r="20741" spans="15:54" x14ac:dyDescent="0.4">
      <c r="O20741" s="4"/>
      <c r="P20741" s="4"/>
      <c r="V20741" s="4"/>
      <c r="W20741" s="4"/>
      <c r="AG20741" s="9"/>
      <c r="AT20741" s="4"/>
      <c r="AU20741" s="4"/>
      <c r="BA20741" s="4"/>
      <c r="BB20741" s="4"/>
    </row>
    <row r="20742" spans="15:54" x14ac:dyDescent="0.4">
      <c r="O20742" s="4"/>
      <c r="P20742" s="4"/>
      <c r="V20742" s="4"/>
      <c r="W20742" s="4"/>
      <c r="AG20742" s="9"/>
      <c r="AT20742" s="4"/>
      <c r="AU20742" s="4"/>
      <c r="BA20742" s="4"/>
      <c r="BB20742" s="4"/>
    </row>
    <row r="20743" spans="15:54" x14ac:dyDescent="0.4">
      <c r="O20743" s="4"/>
      <c r="P20743" s="4"/>
      <c r="V20743" s="4"/>
      <c r="W20743" s="4"/>
      <c r="AG20743" s="9"/>
      <c r="AT20743" s="4"/>
      <c r="AU20743" s="4"/>
      <c r="BA20743" s="4"/>
      <c r="BB20743" s="4"/>
    </row>
    <row r="20744" spans="15:54" x14ac:dyDescent="0.4">
      <c r="O20744" s="4"/>
      <c r="P20744" s="4"/>
      <c r="V20744" s="4"/>
      <c r="W20744" s="4"/>
      <c r="AG20744" s="9"/>
      <c r="AT20744" s="4"/>
      <c r="AU20744" s="4"/>
      <c r="BA20744" s="4"/>
      <c r="BB20744" s="4"/>
    </row>
    <row r="20745" spans="15:54" x14ac:dyDescent="0.4">
      <c r="O20745" s="4"/>
      <c r="P20745" s="4"/>
      <c r="V20745" s="4"/>
      <c r="W20745" s="4"/>
      <c r="AG20745" s="9"/>
      <c r="AT20745" s="4"/>
      <c r="AU20745" s="4"/>
      <c r="BA20745" s="4"/>
      <c r="BB20745" s="4"/>
    </row>
    <row r="20746" spans="15:54" x14ac:dyDescent="0.4">
      <c r="O20746" s="4"/>
      <c r="P20746" s="4"/>
      <c r="V20746" s="4"/>
      <c r="W20746" s="4"/>
      <c r="AG20746" s="9"/>
      <c r="AT20746" s="4"/>
      <c r="AU20746" s="4"/>
      <c r="BA20746" s="4"/>
      <c r="BB20746" s="4"/>
    </row>
    <row r="20747" spans="15:54" x14ac:dyDescent="0.4">
      <c r="O20747" s="4"/>
      <c r="P20747" s="4"/>
      <c r="V20747" s="4"/>
      <c r="W20747" s="4"/>
      <c r="AG20747" s="9"/>
      <c r="AT20747" s="4"/>
      <c r="AU20747" s="4"/>
      <c r="BA20747" s="4"/>
      <c r="BB20747" s="4"/>
    </row>
    <row r="20748" spans="15:54" x14ac:dyDescent="0.4">
      <c r="O20748" s="4"/>
      <c r="P20748" s="4"/>
      <c r="V20748" s="4"/>
      <c r="W20748" s="4"/>
      <c r="AG20748" s="9"/>
      <c r="AT20748" s="4"/>
      <c r="AU20748" s="4"/>
      <c r="BA20748" s="4"/>
      <c r="BB20748" s="4"/>
    </row>
    <row r="20749" spans="15:54" x14ac:dyDescent="0.4">
      <c r="O20749" s="4"/>
      <c r="P20749" s="4"/>
      <c r="V20749" s="4"/>
      <c r="W20749" s="4"/>
      <c r="AG20749" s="9"/>
      <c r="AT20749" s="4"/>
      <c r="AU20749" s="4"/>
      <c r="BA20749" s="4"/>
      <c r="BB20749" s="4"/>
    </row>
    <row r="20750" spans="15:54" x14ac:dyDescent="0.4">
      <c r="O20750" s="4"/>
      <c r="P20750" s="4"/>
      <c r="V20750" s="4"/>
      <c r="W20750" s="4"/>
      <c r="AG20750" s="9"/>
      <c r="AT20750" s="4"/>
      <c r="AU20750" s="4"/>
      <c r="BA20750" s="4"/>
      <c r="BB20750" s="4"/>
    </row>
    <row r="20751" spans="15:54" x14ac:dyDescent="0.4">
      <c r="O20751" s="4"/>
      <c r="P20751" s="4"/>
      <c r="V20751" s="4"/>
      <c r="W20751" s="4"/>
      <c r="AG20751" s="9"/>
      <c r="AT20751" s="4"/>
      <c r="AU20751" s="4"/>
      <c r="BA20751" s="4"/>
      <c r="BB20751" s="4"/>
    </row>
    <row r="20752" spans="15:54" x14ac:dyDescent="0.4">
      <c r="O20752" s="4"/>
      <c r="P20752" s="4"/>
      <c r="V20752" s="4"/>
      <c r="W20752" s="4"/>
      <c r="AG20752" s="9"/>
      <c r="AT20752" s="4"/>
      <c r="AU20752" s="4"/>
      <c r="BA20752" s="4"/>
      <c r="BB20752" s="4"/>
    </row>
    <row r="20753" spans="15:54" x14ac:dyDescent="0.4">
      <c r="O20753" s="4"/>
      <c r="P20753" s="4"/>
      <c r="V20753" s="4"/>
      <c r="W20753" s="4"/>
      <c r="AG20753" s="9"/>
      <c r="AT20753" s="4"/>
      <c r="AU20753" s="4"/>
      <c r="BA20753" s="4"/>
      <c r="BB20753" s="4"/>
    </row>
    <row r="20754" spans="15:54" x14ac:dyDescent="0.4">
      <c r="O20754" s="4"/>
      <c r="P20754" s="4"/>
      <c r="V20754" s="4"/>
      <c r="W20754" s="4"/>
      <c r="AG20754" s="9"/>
      <c r="AT20754" s="4"/>
      <c r="AU20754" s="4"/>
      <c r="BA20754" s="4"/>
      <c r="BB20754" s="4"/>
    </row>
    <row r="20755" spans="15:54" x14ac:dyDescent="0.4">
      <c r="O20755" s="4"/>
      <c r="P20755" s="4"/>
      <c r="V20755" s="4"/>
      <c r="W20755" s="4"/>
      <c r="AG20755" s="9"/>
      <c r="AT20755" s="4"/>
      <c r="AU20755" s="4"/>
      <c r="BA20755" s="4"/>
      <c r="BB20755" s="4"/>
    </row>
    <row r="20756" spans="15:54" x14ac:dyDescent="0.4">
      <c r="O20756" s="4"/>
      <c r="P20756" s="4"/>
      <c r="V20756" s="4"/>
      <c r="W20756" s="4"/>
      <c r="AG20756" s="9"/>
      <c r="AT20756" s="4"/>
      <c r="AU20756" s="4"/>
      <c r="BA20756" s="4"/>
      <c r="BB20756" s="4"/>
    </row>
    <row r="20757" spans="15:54" x14ac:dyDescent="0.4">
      <c r="O20757" s="4"/>
      <c r="P20757" s="4"/>
      <c r="V20757" s="4"/>
      <c r="W20757" s="4"/>
      <c r="AG20757" s="9"/>
      <c r="AT20757" s="4"/>
      <c r="AU20757" s="4"/>
      <c r="BA20757" s="4"/>
      <c r="BB20757" s="4"/>
    </row>
    <row r="20758" spans="15:54" x14ac:dyDescent="0.4">
      <c r="O20758" s="4"/>
      <c r="P20758" s="4"/>
      <c r="V20758" s="4"/>
      <c r="W20758" s="4"/>
      <c r="AG20758" s="9"/>
      <c r="AT20758" s="4"/>
      <c r="AU20758" s="4"/>
      <c r="BA20758" s="4"/>
      <c r="BB20758" s="4"/>
    </row>
    <row r="20759" spans="15:54" x14ac:dyDescent="0.4">
      <c r="O20759" s="4"/>
      <c r="P20759" s="4"/>
      <c r="V20759" s="4"/>
      <c r="W20759" s="4"/>
      <c r="AG20759" s="9"/>
      <c r="AT20759" s="4"/>
      <c r="AU20759" s="4"/>
      <c r="BA20759" s="4"/>
      <c r="BB20759" s="4"/>
    </row>
    <row r="20760" spans="15:54" x14ac:dyDescent="0.4">
      <c r="O20760" s="4"/>
      <c r="P20760" s="4"/>
      <c r="V20760" s="4"/>
      <c r="W20760" s="4"/>
      <c r="AG20760" s="9"/>
      <c r="AT20760" s="4"/>
      <c r="AU20760" s="4"/>
      <c r="BA20760" s="4"/>
      <c r="BB20760" s="4"/>
    </row>
    <row r="20761" spans="15:54" x14ac:dyDescent="0.4">
      <c r="O20761" s="4"/>
      <c r="P20761" s="4"/>
      <c r="V20761" s="4"/>
      <c r="W20761" s="4"/>
      <c r="AG20761" s="9"/>
      <c r="AT20761" s="4"/>
      <c r="AU20761" s="4"/>
      <c r="BA20761" s="4"/>
      <c r="BB20761" s="4"/>
    </row>
    <row r="20762" spans="15:54" x14ac:dyDescent="0.4">
      <c r="O20762" s="4"/>
      <c r="P20762" s="4"/>
      <c r="V20762" s="4"/>
      <c r="W20762" s="4"/>
      <c r="AT20762" s="4"/>
      <c r="AU20762" s="4"/>
      <c r="BA20762" s="4"/>
      <c r="BB20762" s="4"/>
    </row>
    <row r="20763" spans="15:54" x14ac:dyDescent="0.4">
      <c r="O20763" s="4"/>
      <c r="P20763" s="4"/>
      <c r="V20763" s="4"/>
      <c r="W20763" s="4"/>
      <c r="AG20763" s="9"/>
      <c r="AT20763" s="4"/>
      <c r="AU20763" s="4"/>
      <c r="BA20763" s="4"/>
      <c r="BB20763" s="4"/>
    </row>
    <row r="20764" spans="15:54" x14ac:dyDescent="0.4">
      <c r="O20764" s="4"/>
      <c r="P20764" s="4"/>
      <c r="V20764" s="4"/>
      <c r="W20764" s="4"/>
      <c r="AG20764" s="9"/>
      <c r="AT20764" s="4"/>
      <c r="AU20764" s="4"/>
      <c r="BA20764" s="4"/>
      <c r="BB20764" s="4"/>
    </row>
    <row r="20765" spans="15:54" x14ac:dyDescent="0.4">
      <c r="O20765" s="4"/>
      <c r="P20765" s="4"/>
      <c r="V20765" s="4"/>
      <c r="W20765" s="4"/>
      <c r="AG20765" s="9"/>
      <c r="AT20765" s="4"/>
      <c r="AU20765" s="4"/>
      <c r="BA20765" s="4"/>
      <c r="BB20765" s="4"/>
    </row>
    <row r="20766" spans="15:54" x14ac:dyDescent="0.4">
      <c r="O20766" s="4"/>
      <c r="P20766" s="4"/>
      <c r="V20766" s="4"/>
      <c r="W20766" s="4"/>
      <c r="AG20766" s="9"/>
      <c r="AT20766" s="4"/>
      <c r="AU20766" s="4"/>
      <c r="BA20766" s="4"/>
      <c r="BB20766" s="4"/>
    </row>
    <row r="20767" spans="15:54" x14ac:dyDescent="0.4">
      <c r="O20767" s="4"/>
      <c r="P20767" s="4"/>
      <c r="V20767" s="4"/>
      <c r="W20767" s="4"/>
      <c r="AG20767" s="9"/>
      <c r="AT20767" s="4"/>
      <c r="AU20767" s="4"/>
      <c r="BA20767" s="4"/>
      <c r="BB20767" s="4"/>
    </row>
    <row r="20768" spans="15:54" x14ac:dyDescent="0.4">
      <c r="O20768" s="4"/>
      <c r="P20768" s="4"/>
      <c r="V20768" s="4"/>
      <c r="W20768" s="4"/>
      <c r="AG20768" s="9"/>
      <c r="AT20768" s="4"/>
      <c r="AU20768" s="4"/>
      <c r="BA20768" s="4"/>
      <c r="BB20768" s="4"/>
    </row>
    <row r="20769" spans="15:54" x14ac:dyDescent="0.4">
      <c r="O20769" s="4"/>
      <c r="P20769" s="4"/>
      <c r="V20769" s="4"/>
      <c r="W20769" s="4"/>
      <c r="AG20769" s="9"/>
      <c r="AT20769" s="4"/>
      <c r="AU20769" s="4"/>
      <c r="BA20769" s="4"/>
      <c r="BB20769" s="4"/>
    </row>
    <row r="20770" spans="15:54" x14ac:dyDescent="0.4">
      <c r="O20770" s="4"/>
      <c r="P20770" s="4"/>
      <c r="V20770" s="4"/>
      <c r="W20770" s="4"/>
      <c r="AG20770" s="9"/>
      <c r="AT20770" s="4"/>
      <c r="AU20770" s="4"/>
      <c r="BA20770" s="4"/>
      <c r="BB20770" s="4"/>
    </row>
    <row r="20771" spans="15:54" x14ac:dyDescent="0.4">
      <c r="O20771" s="4"/>
      <c r="P20771" s="4"/>
      <c r="V20771" s="4"/>
      <c r="W20771" s="4"/>
      <c r="AG20771" s="9"/>
      <c r="AT20771" s="4"/>
      <c r="AU20771" s="4"/>
      <c r="BA20771" s="4"/>
      <c r="BB20771" s="4"/>
    </row>
    <row r="20772" spans="15:54" x14ac:dyDescent="0.4">
      <c r="O20772" s="4"/>
      <c r="P20772" s="4"/>
      <c r="V20772" s="4"/>
      <c r="W20772" s="4"/>
      <c r="AG20772" s="9"/>
      <c r="AT20772" s="4"/>
      <c r="AU20772" s="4"/>
      <c r="BA20772" s="4"/>
      <c r="BB20772" s="4"/>
    </row>
    <row r="20773" spans="15:54" x14ac:dyDescent="0.4">
      <c r="O20773" s="4"/>
      <c r="P20773" s="4"/>
      <c r="V20773" s="4"/>
      <c r="W20773" s="4"/>
      <c r="AG20773" s="9"/>
      <c r="AT20773" s="4"/>
      <c r="AU20773" s="4"/>
      <c r="BA20773" s="4"/>
      <c r="BB20773" s="4"/>
    </row>
    <row r="20774" spans="15:54" x14ac:dyDescent="0.4">
      <c r="O20774" s="4"/>
      <c r="P20774" s="4"/>
      <c r="V20774" s="4"/>
      <c r="W20774" s="4"/>
      <c r="AG20774" s="9"/>
      <c r="AT20774" s="4"/>
      <c r="AU20774" s="4"/>
      <c r="BA20774" s="4"/>
      <c r="BB20774" s="4"/>
    </row>
    <row r="20775" spans="15:54" x14ac:dyDescent="0.4">
      <c r="O20775" s="4"/>
      <c r="P20775" s="4"/>
      <c r="V20775" s="4"/>
      <c r="W20775" s="4"/>
      <c r="AG20775" s="9"/>
      <c r="AT20775" s="4"/>
      <c r="AU20775" s="4"/>
      <c r="BA20775" s="4"/>
      <c r="BB20775" s="4"/>
    </row>
    <row r="20776" spans="15:54" x14ac:dyDescent="0.4">
      <c r="O20776" s="4"/>
      <c r="P20776" s="4"/>
      <c r="V20776" s="4"/>
      <c r="W20776" s="4"/>
      <c r="AG20776" s="9"/>
      <c r="AT20776" s="4"/>
      <c r="AU20776" s="4"/>
      <c r="BA20776" s="4"/>
      <c r="BB20776" s="4"/>
    </row>
    <row r="20777" spans="15:54" x14ac:dyDescent="0.4">
      <c r="O20777" s="4"/>
      <c r="P20777" s="4"/>
      <c r="V20777" s="4"/>
      <c r="W20777" s="4"/>
      <c r="AG20777" s="9"/>
      <c r="AT20777" s="4"/>
      <c r="AU20777" s="4"/>
      <c r="BA20777" s="4"/>
      <c r="BB20777" s="4"/>
    </row>
    <row r="20778" spans="15:54" x14ac:dyDescent="0.4">
      <c r="O20778" s="4"/>
      <c r="P20778" s="4"/>
      <c r="V20778" s="4"/>
      <c r="W20778" s="4"/>
      <c r="AG20778" s="9"/>
      <c r="AT20778" s="4"/>
      <c r="AU20778" s="4"/>
      <c r="BA20778" s="4"/>
      <c r="BB20778" s="4"/>
    </row>
    <row r="20779" spans="15:54" x14ac:dyDescent="0.4">
      <c r="O20779" s="4"/>
      <c r="P20779" s="4"/>
      <c r="V20779" s="4"/>
      <c r="W20779" s="4"/>
      <c r="AG20779" s="9"/>
      <c r="AT20779" s="4"/>
      <c r="AU20779" s="4"/>
      <c r="BA20779" s="4"/>
      <c r="BB20779" s="4"/>
    </row>
    <row r="20780" spans="15:54" x14ac:dyDescent="0.4">
      <c r="O20780" s="4"/>
      <c r="P20780" s="4"/>
      <c r="V20780" s="4"/>
      <c r="W20780" s="4"/>
      <c r="AG20780" s="9"/>
      <c r="AT20780" s="4"/>
      <c r="AU20780" s="4"/>
      <c r="BA20780" s="4"/>
      <c r="BB20780" s="4"/>
    </row>
    <row r="20781" spans="15:54" x14ac:dyDescent="0.4">
      <c r="O20781" s="4"/>
      <c r="P20781" s="4"/>
      <c r="V20781" s="4"/>
      <c r="W20781" s="4"/>
      <c r="AG20781" s="9"/>
      <c r="AT20781" s="4"/>
      <c r="AU20781" s="4"/>
      <c r="BA20781" s="4"/>
      <c r="BB20781" s="4"/>
    </row>
    <row r="20782" spans="15:54" x14ac:dyDescent="0.4">
      <c r="O20782" s="4"/>
      <c r="P20782" s="4"/>
      <c r="V20782" s="4"/>
      <c r="W20782" s="4"/>
      <c r="AT20782" s="4"/>
      <c r="AU20782" s="4"/>
      <c r="BA20782" s="4"/>
      <c r="BB20782" s="4"/>
    </row>
    <row r="20783" spans="15:54" x14ac:dyDescent="0.4">
      <c r="O20783" s="4"/>
      <c r="P20783" s="4"/>
      <c r="V20783" s="4"/>
      <c r="W20783" s="4"/>
      <c r="AG20783" s="9"/>
      <c r="AT20783" s="4"/>
      <c r="AU20783" s="4"/>
      <c r="BA20783" s="4"/>
      <c r="BB20783" s="4"/>
    </row>
    <row r="20784" spans="15:54" x14ac:dyDescent="0.4">
      <c r="O20784" s="4"/>
      <c r="P20784" s="4"/>
      <c r="V20784" s="4"/>
      <c r="W20784" s="4"/>
      <c r="AG20784" s="9"/>
      <c r="AT20784" s="4"/>
      <c r="AU20784" s="4"/>
      <c r="BA20784" s="4"/>
      <c r="BB20784" s="4"/>
    </row>
    <row r="20785" spans="15:54" x14ac:dyDescent="0.4">
      <c r="O20785" s="4"/>
      <c r="P20785" s="4"/>
      <c r="V20785" s="4"/>
      <c r="W20785" s="4"/>
      <c r="AG20785" s="9"/>
      <c r="AT20785" s="4"/>
      <c r="AU20785" s="4"/>
      <c r="BA20785" s="4"/>
      <c r="BB20785" s="4"/>
    </row>
    <row r="20786" spans="15:54" x14ac:dyDescent="0.4">
      <c r="O20786" s="4"/>
      <c r="P20786" s="4"/>
      <c r="V20786" s="4"/>
      <c r="W20786" s="4"/>
      <c r="AG20786" s="9"/>
      <c r="AT20786" s="4"/>
      <c r="AU20786" s="4"/>
      <c r="BA20786" s="4"/>
      <c r="BB20786" s="4"/>
    </row>
    <row r="20787" spans="15:54" x14ac:dyDescent="0.4">
      <c r="O20787" s="4"/>
      <c r="P20787" s="4"/>
      <c r="V20787" s="4"/>
      <c r="W20787" s="4"/>
      <c r="AG20787" s="9"/>
      <c r="AT20787" s="4"/>
      <c r="AU20787" s="4"/>
      <c r="BA20787" s="4"/>
      <c r="BB20787" s="4"/>
    </row>
    <row r="20788" spans="15:54" x14ac:dyDescent="0.4">
      <c r="O20788" s="4"/>
      <c r="P20788" s="4"/>
      <c r="V20788" s="4"/>
      <c r="W20788" s="4"/>
      <c r="AG20788" s="9"/>
      <c r="AT20788" s="4"/>
      <c r="AU20788" s="4"/>
      <c r="BA20788" s="4"/>
      <c r="BB20788" s="4"/>
    </row>
    <row r="20789" spans="15:54" x14ac:dyDescent="0.4">
      <c r="O20789" s="4"/>
      <c r="P20789" s="4"/>
      <c r="V20789" s="4"/>
      <c r="W20789" s="4"/>
      <c r="AG20789" s="9"/>
      <c r="AT20789" s="4"/>
      <c r="AU20789" s="4"/>
      <c r="BA20789" s="4"/>
      <c r="BB20789" s="4"/>
    </row>
    <row r="20790" spans="15:54" x14ac:dyDescent="0.4">
      <c r="O20790" s="4"/>
      <c r="P20790" s="4"/>
      <c r="V20790" s="4"/>
      <c r="W20790" s="4"/>
      <c r="AG20790" s="9"/>
      <c r="AT20790" s="4"/>
      <c r="AU20790" s="4"/>
      <c r="BA20790" s="4"/>
      <c r="BB20790" s="4"/>
    </row>
    <row r="20791" spans="15:54" x14ac:dyDescent="0.4">
      <c r="O20791" s="4"/>
      <c r="P20791" s="4"/>
      <c r="V20791" s="4"/>
      <c r="W20791" s="4"/>
      <c r="AG20791" s="9"/>
      <c r="AT20791" s="4"/>
      <c r="AU20791" s="4"/>
      <c r="BA20791" s="4"/>
      <c r="BB20791" s="4"/>
    </row>
    <row r="20792" spans="15:54" x14ac:dyDescent="0.4">
      <c r="O20792" s="4"/>
      <c r="P20792" s="4"/>
      <c r="V20792" s="4"/>
      <c r="W20792" s="4"/>
      <c r="AG20792" s="9"/>
      <c r="AT20792" s="4"/>
      <c r="AU20792" s="4"/>
      <c r="BA20792" s="4"/>
      <c r="BB20792" s="4"/>
    </row>
    <row r="20793" spans="15:54" x14ac:dyDescent="0.4">
      <c r="O20793" s="4"/>
      <c r="P20793" s="4"/>
      <c r="V20793" s="4"/>
      <c r="W20793" s="4"/>
      <c r="AG20793" s="9"/>
      <c r="AT20793" s="4"/>
      <c r="AU20793" s="4"/>
      <c r="BA20793" s="4"/>
      <c r="BB20793" s="4"/>
    </row>
    <row r="20794" spans="15:54" x14ac:dyDescent="0.4">
      <c r="O20794" s="4"/>
      <c r="P20794" s="4"/>
      <c r="V20794" s="4"/>
      <c r="W20794" s="4"/>
      <c r="AG20794" s="9"/>
      <c r="AT20794" s="4"/>
      <c r="AU20794" s="4"/>
      <c r="BA20794" s="4"/>
      <c r="BB20794" s="4"/>
    </row>
    <row r="20795" spans="15:54" x14ac:dyDescent="0.4">
      <c r="O20795" s="4"/>
      <c r="P20795" s="4"/>
      <c r="V20795" s="4"/>
      <c r="W20795" s="4"/>
      <c r="AG20795" s="9"/>
      <c r="AT20795" s="4"/>
      <c r="AU20795" s="4"/>
      <c r="BA20795" s="4"/>
      <c r="BB20795" s="4"/>
    </row>
    <row r="20796" spans="15:54" x14ac:dyDescent="0.4">
      <c r="O20796" s="4"/>
      <c r="P20796" s="4"/>
      <c r="V20796" s="4"/>
      <c r="W20796" s="4"/>
      <c r="AG20796" s="9"/>
      <c r="AT20796" s="4"/>
      <c r="AU20796" s="4"/>
      <c r="BA20796" s="4"/>
      <c r="BB20796" s="4"/>
    </row>
    <row r="20797" spans="15:54" x14ac:dyDescent="0.4">
      <c r="O20797" s="4"/>
      <c r="P20797" s="4"/>
      <c r="V20797" s="4"/>
      <c r="W20797" s="4"/>
      <c r="AG20797" s="9"/>
      <c r="AT20797" s="4"/>
      <c r="AU20797" s="4"/>
      <c r="BA20797" s="4"/>
      <c r="BB20797" s="4"/>
    </row>
    <row r="20798" spans="15:54" x14ac:dyDescent="0.4">
      <c r="O20798" s="4"/>
      <c r="P20798" s="4"/>
      <c r="V20798" s="4"/>
      <c r="W20798" s="4"/>
      <c r="AG20798" s="9"/>
      <c r="AT20798" s="4"/>
      <c r="AU20798" s="4"/>
      <c r="BA20798" s="4"/>
      <c r="BB20798" s="4"/>
    </row>
    <row r="20799" spans="15:54" x14ac:dyDescent="0.4">
      <c r="O20799" s="4"/>
      <c r="P20799" s="4"/>
      <c r="V20799" s="4"/>
      <c r="W20799" s="4"/>
      <c r="AG20799" s="9"/>
      <c r="AT20799" s="4"/>
      <c r="AU20799" s="4"/>
      <c r="BA20799" s="4"/>
      <c r="BB20799" s="4"/>
    </row>
    <row r="20800" spans="15:54" x14ac:dyDescent="0.4">
      <c r="O20800" s="4"/>
      <c r="P20800" s="4"/>
      <c r="V20800" s="4"/>
      <c r="W20800" s="4"/>
      <c r="AG20800" s="9"/>
      <c r="AT20800" s="4"/>
      <c r="AU20800" s="4"/>
      <c r="BA20800" s="4"/>
      <c r="BB20800" s="4"/>
    </row>
    <row r="20801" spans="15:54" x14ac:dyDescent="0.4">
      <c r="O20801" s="4"/>
      <c r="P20801" s="4"/>
      <c r="V20801" s="4"/>
      <c r="W20801" s="4"/>
      <c r="AG20801" s="9"/>
      <c r="AT20801" s="4"/>
      <c r="AU20801" s="4"/>
      <c r="BA20801" s="4"/>
      <c r="BB20801" s="4"/>
    </row>
    <row r="20802" spans="15:54" x14ac:dyDescent="0.4">
      <c r="O20802" s="4"/>
      <c r="P20802" s="4"/>
      <c r="V20802" s="4"/>
      <c r="W20802" s="4"/>
      <c r="AG20802" s="9"/>
      <c r="AT20802" s="4"/>
      <c r="AU20802" s="4"/>
      <c r="BA20802" s="4"/>
      <c r="BB20802" s="4"/>
    </row>
    <row r="20803" spans="15:54" x14ac:dyDescent="0.4">
      <c r="O20803" s="4"/>
      <c r="P20803" s="4"/>
      <c r="V20803" s="4"/>
      <c r="W20803" s="4"/>
      <c r="AG20803" s="9"/>
      <c r="AT20803" s="4"/>
      <c r="AU20803" s="4"/>
      <c r="BA20803" s="4"/>
      <c r="BB20803" s="4"/>
    </row>
    <row r="20804" spans="15:54" x14ac:dyDescent="0.4">
      <c r="O20804" s="4"/>
      <c r="P20804" s="4"/>
      <c r="V20804" s="4"/>
      <c r="W20804" s="4"/>
      <c r="AG20804" s="9"/>
      <c r="AT20804" s="4"/>
      <c r="AU20804" s="4"/>
      <c r="BA20804" s="4"/>
      <c r="BB20804" s="4"/>
    </row>
    <row r="20805" spans="15:54" x14ac:dyDescent="0.4">
      <c r="O20805" s="4"/>
      <c r="P20805" s="4"/>
      <c r="V20805" s="4"/>
      <c r="W20805" s="4"/>
      <c r="AG20805" s="9"/>
      <c r="AT20805" s="4"/>
      <c r="AU20805" s="4"/>
      <c r="BA20805" s="4"/>
      <c r="BB20805" s="4"/>
    </row>
    <row r="20806" spans="15:54" x14ac:dyDescent="0.4">
      <c r="O20806" s="4"/>
      <c r="P20806" s="4"/>
      <c r="V20806" s="4"/>
      <c r="W20806" s="4"/>
      <c r="AG20806" s="9"/>
      <c r="AT20806" s="4"/>
      <c r="AU20806" s="4"/>
      <c r="BA20806" s="4"/>
      <c r="BB20806" s="4"/>
    </row>
    <row r="20807" spans="15:54" x14ac:dyDescent="0.4">
      <c r="O20807" s="4"/>
      <c r="P20807" s="4"/>
      <c r="V20807" s="4"/>
      <c r="W20807" s="4"/>
      <c r="AG20807" s="9"/>
      <c r="AT20807" s="4"/>
      <c r="AU20807" s="4"/>
      <c r="BA20807" s="4"/>
      <c r="BB20807" s="4"/>
    </row>
    <row r="20808" spans="15:54" x14ac:dyDescent="0.4">
      <c r="O20808" s="4"/>
      <c r="P20808" s="4"/>
      <c r="V20808" s="4"/>
      <c r="W20808" s="4"/>
      <c r="AG20808" s="9"/>
      <c r="AT20808" s="4"/>
      <c r="AU20808" s="4"/>
      <c r="BA20808" s="4"/>
      <c r="BB20808" s="4"/>
    </row>
    <row r="20809" spans="15:54" x14ac:dyDescent="0.4">
      <c r="O20809" s="4"/>
      <c r="P20809" s="4"/>
      <c r="V20809" s="4"/>
      <c r="W20809" s="4"/>
      <c r="AG20809" s="9"/>
      <c r="AT20809" s="4"/>
      <c r="AU20809" s="4"/>
      <c r="BA20809" s="4"/>
      <c r="BB20809" s="4"/>
    </row>
    <row r="20810" spans="15:54" x14ac:dyDescent="0.4">
      <c r="O20810" s="4"/>
      <c r="P20810" s="4"/>
      <c r="V20810" s="4"/>
      <c r="W20810" s="4"/>
      <c r="AG20810" s="9"/>
      <c r="AT20810" s="4"/>
      <c r="AU20810" s="4"/>
      <c r="BA20810" s="4"/>
      <c r="BB20810" s="4"/>
    </row>
    <row r="20811" spans="15:54" x14ac:dyDescent="0.4">
      <c r="O20811" s="4"/>
      <c r="P20811" s="4"/>
      <c r="V20811" s="4"/>
      <c r="W20811" s="4"/>
      <c r="AG20811" s="9"/>
      <c r="AT20811" s="4"/>
      <c r="AU20811" s="4"/>
      <c r="BA20811" s="4"/>
      <c r="BB20811" s="4"/>
    </row>
    <row r="20812" spans="15:54" x14ac:dyDescent="0.4">
      <c r="O20812" s="4"/>
      <c r="P20812" s="4"/>
      <c r="V20812" s="4"/>
      <c r="W20812" s="4"/>
      <c r="AG20812" s="9"/>
      <c r="AT20812" s="4"/>
      <c r="AU20812" s="4"/>
      <c r="BA20812" s="4"/>
      <c r="BB20812" s="4"/>
    </row>
    <row r="20813" spans="15:54" x14ac:dyDescent="0.4">
      <c r="O20813" s="4"/>
      <c r="P20813" s="4"/>
      <c r="V20813" s="4"/>
      <c r="W20813" s="4"/>
      <c r="AG20813" s="9"/>
      <c r="AT20813" s="4"/>
      <c r="AU20813" s="4"/>
      <c r="BA20813" s="4"/>
      <c r="BB20813" s="4"/>
    </row>
    <row r="20814" spans="15:54" x14ac:dyDescent="0.4">
      <c r="O20814" s="4"/>
      <c r="P20814" s="4"/>
      <c r="V20814" s="4"/>
      <c r="W20814" s="4"/>
      <c r="AG20814" s="9"/>
      <c r="AT20814" s="4"/>
      <c r="AU20814" s="4"/>
      <c r="BA20814" s="4"/>
      <c r="BB20814" s="4"/>
    </row>
    <row r="20815" spans="15:54" x14ac:dyDescent="0.4">
      <c r="O20815" s="4"/>
      <c r="P20815" s="4"/>
      <c r="V20815" s="4"/>
      <c r="W20815" s="4"/>
      <c r="AG20815" s="9"/>
      <c r="AT20815" s="4"/>
      <c r="AU20815" s="4"/>
      <c r="BA20815" s="4"/>
      <c r="BB20815" s="4"/>
    </row>
    <row r="20816" spans="15:54" x14ac:dyDescent="0.4">
      <c r="O20816" s="4"/>
      <c r="P20816" s="4"/>
      <c r="V20816" s="4"/>
      <c r="W20816" s="4"/>
      <c r="AG20816" s="9"/>
      <c r="AT20816" s="4"/>
      <c r="AU20816" s="4"/>
      <c r="BA20816" s="4"/>
      <c r="BB20816" s="4"/>
    </row>
    <row r="20817" spans="15:54" x14ac:dyDescent="0.4">
      <c r="O20817" s="4"/>
      <c r="P20817" s="4"/>
      <c r="V20817" s="4"/>
      <c r="W20817" s="4"/>
      <c r="AG20817" s="9"/>
      <c r="AT20817" s="4"/>
      <c r="AU20817" s="4"/>
      <c r="BA20817" s="4"/>
      <c r="BB20817" s="4"/>
    </row>
    <row r="20818" spans="15:54" x14ac:dyDescent="0.4">
      <c r="O20818" s="4"/>
      <c r="P20818" s="4"/>
      <c r="V20818" s="4"/>
      <c r="W20818" s="4"/>
      <c r="AG20818" s="9"/>
      <c r="AT20818" s="4"/>
      <c r="AU20818" s="4"/>
      <c r="BA20818" s="4"/>
      <c r="BB20818" s="4"/>
    </row>
    <row r="20819" spans="15:54" x14ac:dyDescent="0.4">
      <c r="O20819" s="4"/>
      <c r="P20819" s="4"/>
      <c r="V20819" s="4"/>
      <c r="W20819" s="4"/>
      <c r="AG20819" s="9"/>
      <c r="AT20819" s="4"/>
      <c r="AU20819" s="4"/>
      <c r="BA20819" s="4"/>
      <c r="BB20819" s="4"/>
    </row>
    <row r="20820" spans="15:54" x14ac:dyDescent="0.4">
      <c r="O20820" s="4"/>
      <c r="P20820" s="4"/>
      <c r="V20820" s="4"/>
      <c r="W20820" s="4"/>
      <c r="AG20820" s="9"/>
      <c r="AT20820" s="4"/>
      <c r="AU20820" s="4"/>
      <c r="BA20820" s="4"/>
      <c r="BB20820" s="4"/>
    </row>
    <row r="20821" spans="15:54" x14ac:dyDescent="0.4">
      <c r="O20821" s="4"/>
      <c r="P20821" s="4"/>
      <c r="V20821" s="4"/>
      <c r="W20821" s="4"/>
      <c r="AG20821" s="9"/>
      <c r="AT20821" s="4"/>
      <c r="AU20821" s="4"/>
      <c r="BA20821" s="4"/>
      <c r="BB20821" s="4"/>
    </row>
    <row r="20822" spans="15:54" x14ac:dyDescent="0.4">
      <c r="O20822" s="4"/>
      <c r="P20822" s="4"/>
      <c r="V20822" s="4"/>
      <c r="W20822" s="4"/>
      <c r="AG20822" s="9"/>
      <c r="AT20822" s="4"/>
      <c r="AU20822" s="4"/>
      <c r="BA20822" s="4"/>
      <c r="BB20822" s="4"/>
    </row>
    <row r="20823" spans="15:54" x14ac:dyDescent="0.4">
      <c r="O20823" s="4"/>
      <c r="P20823" s="4"/>
      <c r="V20823" s="4"/>
      <c r="W20823" s="4"/>
      <c r="AG20823" s="9"/>
      <c r="AT20823" s="4"/>
      <c r="AU20823" s="4"/>
      <c r="BA20823" s="4"/>
      <c r="BB20823" s="4"/>
    </row>
    <row r="20824" spans="15:54" x14ac:dyDescent="0.4">
      <c r="O20824" s="4"/>
      <c r="P20824" s="4"/>
      <c r="V20824" s="4"/>
      <c r="W20824" s="4"/>
      <c r="AG20824" s="9"/>
      <c r="AT20824" s="4"/>
      <c r="AU20824" s="4"/>
      <c r="BA20824" s="4"/>
      <c r="BB20824" s="4"/>
    </row>
    <row r="20825" spans="15:54" x14ac:dyDescent="0.4">
      <c r="O20825" s="4"/>
      <c r="P20825" s="4"/>
      <c r="V20825" s="4"/>
      <c r="W20825" s="4"/>
      <c r="AG20825" s="9"/>
      <c r="AT20825" s="4"/>
      <c r="AU20825" s="4"/>
      <c r="BA20825" s="4"/>
      <c r="BB20825" s="4"/>
    </row>
    <row r="20826" spans="15:54" x14ac:dyDescent="0.4">
      <c r="O20826" s="4"/>
      <c r="P20826" s="4"/>
      <c r="V20826" s="4"/>
      <c r="W20826" s="4"/>
      <c r="AG20826" s="9"/>
      <c r="AT20826" s="4"/>
      <c r="AU20826" s="4"/>
      <c r="BA20826" s="4"/>
      <c r="BB20826" s="4"/>
    </row>
    <row r="20827" spans="15:54" x14ac:dyDescent="0.4">
      <c r="O20827" s="4"/>
      <c r="P20827" s="4"/>
      <c r="V20827" s="4"/>
      <c r="W20827" s="4"/>
      <c r="AG20827" s="9"/>
      <c r="AT20827" s="4"/>
      <c r="AU20827" s="4"/>
      <c r="BA20827" s="4"/>
      <c r="BB20827" s="4"/>
    </row>
    <row r="20828" spans="15:54" x14ac:dyDescent="0.4">
      <c r="O20828" s="4"/>
      <c r="P20828" s="4"/>
      <c r="V20828" s="4"/>
      <c r="W20828" s="4"/>
      <c r="AG20828" s="9"/>
      <c r="AT20828" s="4"/>
      <c r="AU20828" s="4"/>
      <c r="BA20828" s="4"/>
      <c r="BB20828" s="4"/>
    </row>
    <row r="20829" spans="15:54" x14ac:dyDescent="0.4">
      <c r="O20829" s="4"/>
      <c r="P20829" s="4"/>
      <c r="V20829" s="4"/>
      <c r="W20829" s="4"/>
      <c r="AG20829" s="9"/>
      <c r="AT20829" s="4"/>
      <c r="AU20829" s="4"/>
      <c r="BA20829" s="4"/>
      <c r="BB20829" s="4"/>
    </row>
    <row r="20830" spans="15:54" x14ac:dyDescent="0.4">
      <c r="O20830" s="4"/>
      <c r="P20830" s="4"/>
      <c r="V20830" s="4"/>
      <c r="W20830" s="4"/>
      <c r="AG20830" s="9"/>
      <c r="AT20830" s="4"/>
      <c r="AU20830" s="4"/>
      <c r="BA20830" s="4"/>
      <c r="BB20830" s="4"/>
    </row>
    <row r="20831" spans="15:54" x14ac:dyDescent="0.4">
      <c r="O20831" s="4"/>
      <c r="P20831" s="4"/>
      <c r="V20831" s="4"/>
      <c r="W20831" s="4"/>
      <c r="AG20831" s="9"/>
      <c r="AT20831" s="4"/>
      <c r="AU20831" s="4"/>
      <c r="BA20831" s="4"/>
      <c r="BB20831" s="4"/>
    </row>
    <row r="20832" spans="15:54" x14ac:dyDescent="0.4">
      <c r="O20832" s="4"/>
      <c r="P20832" s="4"/>
      <c r="V20832" s="4"/>
      <c r="W20832" s="4"/>
      <c r="AG20832" s="9"/>
      <c r="AT20832" s="4"/>
      <c r="AU20832" s="4"/>
      <c r="BA20832" s="4"/>
      <c r="BB20832" s="4"/>
    </row>
    <row r="20833" spans="15:54" x14ac:dyDescent="0.4">
      <c r="O20833" s="4"/>
      <c r="P20833" s="4"/>
      <c r="V20833" s="4"/>
      <c r="W20833" s="4"/>
      <c r="AG20833" s="9"/>
      <c r="AT20833" s="4"/>
      <c r="AU20833" s="4"/>
      <c r="BA20833" s="4"/>
      <c r="BB20833" s="4"/>
    </row>
    <row r="20834" spans="15:54" x14ac:dyDescent="0.4">
      <c r="O20834" s="4"/>
      <c r="P20834" s="4"/>
      <c r="V20834" s="4"/>
      <c r="W20834" s="4"/>
      <c r="AG20834" s="9"/>
      <c r="AT20834" s="4"/>
      <c r="AU20834" s="4"/>
      <c r="BA20834" s="4"/>
      <c r="BB20834" s="4"/>
    </row>
    <row r="20835" spans="15:54" x14ac:dyDescent="0.4">
      <c r="O20835" s="4"/>
      <c r="P20835" s="4"/>
      <c r="V20835" s="4"/>
      <c r="W20835" s="4"/>
      <c r="AG20835" s="9"/>
      <c r="AT20835" s="4"/>
      <c r="AU20835" s="4"/>
      <c r="BA20835" s="4"/>
      <c r="BB20835" s="4"/>
    </row>
    <row r="20836" spans="15:54" x14ac:dyDescent="0.4">
      <c r="O20836" s="4"/>
      <c r="P20836" s="4"/>
      <c r="V20836" s="4"/>
      <c r="W20836" s="4"/>
      <c r="AG20836" s="9"/>
      <c r="AT20836" s="4"/>
      <c r="AU20836" s="4"/>
      <c r="BA20836" s="4"/>
      <c r="BB20836" s="4"/>
    </row>
    <row r="20837" spans="15:54" x14ac:dyDescent="0.4">
      <c r="O20837" s="4"/>
      <c r="P20837" s="4"/>
      <c r="V20837" s="4"/>
      <c r="W20837" s="4"/>
      <c r="AG20837" s="9"/>
      <c r="AT20837" s="4"/>
      <c r="AU20837" s="4"/>
      <c r="BA20837" s="4"/>
      <c r="BB20837" s="4"/>
    </row>
    <row r="20838" spans="15:54" x14ac:dyDescent="0.4">
      <c r="O20838" s="4"/>
      <c r="P20838" s="4"/>
      <c r="V20838" s="4"/>
      <c r="W20838" s="4"/>
      <c r="AG20838" s="9"/>
      <c r="AT20838" s="4"/>
      <c r="AU20838" s="4"/>
      <c r="BA20838" s="4"/>
      <c r="BB20838" s="4"/>
    </row>
    <row r="20839" spans="15:54" x14ac:dyDescent="0.4">
      <c r="O20839" s="4"/>
      <c r="P20839" s="4"/>
      <c r="V20839" s="4"/>
      <c r="W20839" s="4"/>
      <c r="AG20839" s="9"/>
      <c r="AT20839" s="4"/>
      <c r="AU20839" s="4"/>
      <c r="BA20839" s="4"/>
      <c r="BB20839" s="4"/>
    </row>
    <row r="20840" spans="15:54" x14ac:dyDescent="0.4">
      <c r="O20840" s="4"/>
      <c r="P20840" s="4"/>
      <c r="V20840" s="4"/>
      <c r="W20840" s="4"/>
      <c r="AG20840" s="9"/>
      <c r="AT20840" s="4"/>
      <c r="AU20840" s="4"/>
      <c r="BA20840" s="4"/>
      <c r="BB20840" s="4"/>
    </row>
    <row r="20841" spans="15:54" x14ac:dyDescent="0.4">
      <c r="O20841" s="4"/>
      <c r="P20841" s="4"/>
      <c r="V20841" s="4"/>
      <c r="W20841" s="4"/>
      <c r="AG20841" s="9"/>
      <c r="AT20841" s="4"/>
      <c r="AU20841" s="4"/>
      <c r="BA20841" s="4"/>
      <c r="BB20841" s="4"/>
    </row>
    <row r="20842" spans="15:54" x14ac:dyDescent="0.4">
      <c r="O20842" s="4"/>
      <c r="P20842" s="4"/>
      <c r="V20842" s="4"/>
      <c r="W20842" s="4"/>
      <c r="AG20842" s="9"/>
      <c r="AT20842" s="4"/>
      <c r="AU20842" s="4"/>
      <c r="BA20842" s="4"/>
      <c r="BB20842" s="4"/>
    </row>
    <row r="20843" spans="15:54" x14ac:dyDescent="0.4">
      <c r="O20843" s="4"/>
      <c r="P20843" s="4"/>
      <c r="V20843" s="4"/>
      <c r="W20843" s="4"/>
      <c r="AT20843" s="4"/>
      <c r="AU20843" s="4"/>
      <c r="BA20843" s="4"/>
      <c r="BB20843" s="4"/>
    </row>
    <row r="20844" spans="15:54" x14ac:dyDescent="0.4">
      <c r="O20844" s="4"/>
      <c r="P20844" s="4"/>
      <c r="V20844" s="4"/>
      <c r="W20844" s="4"/>
      <c r="AG20844" s="9"/>
      <c r="AT20844" s="4"/>
      <c r="AU20844" s="4"/>
      <c r="BA20844" s="4"/>
      <c r="BB20844" s="4"/>
    </row>
    <row r="20845" spans="15:54" x14ac:dyDescent="0.4">
      <c r="O20845" s="4"/>
      <c r="P20845" s="4"/>
      <c r="V20845" s="4"/>
      <c r="W20845" s="4"/>
      <c r="AG20845" s="9"/>
      <c r="AT20845" s="4"/>
      <c r="AU20845" s="4"/>
      <c r="BA20845" s="4"/>
      <c r="BB20845" s="4"/>
    </row>
    <row r="20846" spans="15:54" x14ac:dyDescent="0.4">
      <c r="O20846" s="4"/>
      <c r="P20846" s="4"/>
      <c r="V20846" s="4"/>
      <c r="W20846" s="4"/>
      <c r="AG20846" s="9"/>
      <c r="AT20846" s="4"/>
      <c r="AU20846" s="4"/>
      <c r="BA20846" s="4"/>
      <c r="BB20846" s="4"/>
    </row>
    <row r="20847" spans="15:54" x14ac:dyDescent="0.4">
      <c r="O20847" s="4"/>
      <c r="P20847" s="4"/>
      <c r="V20847" s="4"/>
      <c r="W20847" s="4"/>
      <c r="AG20847" s="9"/>
      <c r="AT20847" s="4"/>
      <c r="AU20847" s="4"/>
      <c r="BA20847" s="4"/>
      <c r="BB20847" s="4"/>
    </row>
    <row r="20848" spans="15:54" x14ac:dyDescent="0.4">
      <c r="O20848" s="4"/>
      <c r="P20848" s="4"/>
      <c r="V20848" s="4"/>
      <c r="W20848" s="4"/>
      <c r="AG20848" s="9"/>
      <c r="AT20848" s="4"/>
      <c r="AU20848" s="4"/>
      <c r="BA20848" s="4"/>
      <c r="BB20848" s="4"/>
    </row>
    <row r="20849" spans="15:54" x14ac:dyDescent="0.4">
      <c r="O20849" s="4"/>
      <c r="P20849" s="4"/>
      <c r="V20849" s="4"/>
      <c r="W20849" s="4"/>
      <c r="AG20849" s="9"/>
      <c r="AT20849" s="4"/>
      <c r="AU20849" s="4"/>
      <c r="BA20849" s="4"/>
      <c r="BB20849" s="4"/>
    </row>
    <row r="20850" spans="15:54" x14ac:dyDescent="0.4">
      <c r="O20850" s="4"/>
      <c r="P20850" s="4"/>
      <c r="V20850" s="4"/>
      <c r="W20850" s="4"/>
      <c r="AG20850" s="9"/>
      <c r="AT20850" s="4"/>
      <c r="AU20850" s="4"/>
      <c r="BA20850" s="4"/>
      <c r="BB20850" s="4"/>
    </row>
    <row r="20851" spans="15:54" x14ac:dyDescent="0.4">
      <c r="O20851" s="4"/>
      <c r="P20851" s="4"/>
      <c r="V20851" s="4"/>
      <c r="W20851" s="4"/>
      <c r="AG20851" s="9"/>
      <c r="AT20851" s="4"/>
      <c r="AU20851" s="4"/>
      <c r="BA20851" s="4"/>
      <c r="BB20851" s="4"/>
    </row>
    <row r="20852" spans="15:54" x14ac:dyDescent="0.4">
      <c r="O20852" s="4"/>
      <c r="P20852" s="4"/>
      <c r="V20852" s="4"/>
      <c r="W20852" s="4"/>
      <c r="AG20852" s="9"/>
      <c r="AT20852" s="4"/>
      <c r="AU20852" s="4"/>
      <c r="BA20852" s="4"/>
      <c r="BB20852" s="4"/>
    </row>
    <row r="20853" spans="15:54" x14ac:dyDescent="0.4">
      <c r="O20853" s="4"/>
      <c r="P20853" s="4"/>
      <c r="V20853" s="4"/>
      <c r="W20853" s="4"/>
      <c r="AG20853" s="9"/>
      <c r="AT20853" s="4"/>
      <c r="AU20853" s="4"/>
      <c r="BA20853" s="4"/>
      <c r="BB20853" s="4"/>
    </row>
    <row r="20854" spans="15:54" x14ac:dyDescent="0.4">
      <c r="O20854" s="4"/>
      <c r="P20854" s="4"/>
      <c r="V20854" s="4"/>
      <c r="W20854" s="4"/>
      <c r="AG20854" s="9"/>
      <c r="AT20854" s="4"/>
      <c r="AU20854" s="4"/>
      <c r="BA20854" s="4"/>
      <c r="BB20854" s="4"/>
    </row>
    <row r="20855" spans="15:54" x14ac:dyDescent="0.4">
      <c r="O20855" s="4"/>
      <c r="P20855" s="4"/>
      <c r="V20855" s="4"/>
      <c r="W20855" s="4"/>
      <c r="AG20855" s="9"/>
      <c r="AT20855" s="4"/>
      <c r="AU20855" s="4"/>
      <c r="BA20855" s="4"/>
      <c r="BB20855" s="4"/>
    </row>
    <row r="20856" spans="15:54" x14ac:dyDescent="0.4">
      <c r="O20856" s="4"/>
      <c r="P20856" s="4"/>
      <c r="V20856" s="4"/>
      <c r="W20856" s="4"/>
      <c r="AG20856" s="9"/>
      <c r="AT20856" s="4"/>
      <c r="AU20856" s="4"/>
      <c r="BA20856" s="4"/>
      <c r="BB20856" s="4"/>
    </row>
    <row r="20857" spans="15:54" x14ac:dyDescent="0.4">
      <c r="O20857" s="4"/>
      <c r="P20857" s="4"/>
      <c r="V20857" s="4"/>
      <c r="W20857" s="4"/>
      <c r="AG20857" s="9"/>
      <c r="AT20857" s="4"/>
      <c r="AU20857" s="4"/>
      <c r="BA20857" s="4"/>
      <c r="BB20857" s="4"/>
    </row>
    <row r="20858" spans="15:54" x14ac:dyDescent="0.4">
      <c r="O20858" s="4"/>
      <c r="P20858" s="4"/>
      <c r="V20858" s="4"/>
      <c r="W20858" s="4"/>
      <c r="AG20858" s="9"/>
      <c r="AT20858" s="4"/>
      <c r="AU20858" s="4"/>
      <c r="BA20858" s="4"/>
      <c r="BB20858" s="4"/>
    </row>
    <row r="20859" spans="15:54" x14ac:dyDescent="0.4">
      <c r="O20859" s="4"/>
      <c r="P20859" s="4"/>
      <c r="V20859" s="4"/>
      <c r="W20859" s="4"/>
      <c r="AG20859" s="9"/>
      <c r="AT20859" s="4"/>
      <c r="AU20859" s="4"/>
      <c r="BA20859" s="4"/>
      <c r="BB20859" s="4"/>
    </row>
    <row r="20860" spans="15:54" x14ac:dyDescent="0.4">
      <c r="O20860" s="4"/>
      <c r="P20860" s="4"/>
      <c r="V20860" s="4"/>
      <c r="W20860" s="4"/>
      <c r="AG20860" s="9"/>
      <c r="AT20860" s="4"/>
      <c r="AU20860" s="4"/>
      <c r="BA20860" s="4"/>
      <c r="BB20860" s="4"/>
    </row>
    <row r="20861" spans="15:54" x14ac:dyDescent="0.4">
      <c r="O20861" s="4"/>
      <c r="P20861" s="4"/>
      <c r="V20861" s="4"/>
      <c r="W20861" s="4"/>
      <c r="AG20861" s="9"/>
      <c r="AT20861" s="4"/>
      <c r="AU20861" s="4"/>
      <c r="BA20861" s="4"/>
      <c r="BB20861" s="4"/>
    </row>
    <row r="20862" spans="15:54" x14ac:dyDescent="0.4">
      <c r="O20862" s="4"/>
      <c r="P20862" s="4"/>
      <c r="V20862" s="4"/>
      <c r="W20862" s="4"/>
      <c r="AG20862" s="9"/>
      <c r="AT20862" s="4"/>
      <c r="AU20862" s="4"/>
      <c r="BA20862" s="4"/>
      <c r="BB20862" s="4"/>
    </row>
    <row r="20863" spans="15:54" x14ac:dyDescent="0.4">
      <c r="O20863" s="4"/>
      <c r="P20863" s="4"/>
      <c r="V20863" s="4"/>
      <c r="W20863" s="4"/>
      <c r="AT20863" s="4"/>
      <c r="AU20863" s="4"/>
      <c r="BA20863" s="4"/>
      <c r="BB20863" s="4"/>
    </row>
    <row r="20864" spans="15:54" x14ac:dyDescent="0.4">
      <c r="O20864" s="4"/>
      <c r="P20864" s="4"/>
      <c r="V20864" s="4"/>
      <c r="W20864" s="4"/>
      <c r="AG20864" s="9"/>
      <c r="AT20864" s="4"/>
      <c r="AU20864" s="4"/>
      <c r="BA20864" s="4"/>
      <c r="BB20864" s="4"/>
    </row>
    <row r="20865" spans="15:54" x14ac:dyDescent="0.4">
      <c r="O20865" s="4"/>
      <c r="P20865" s="4"/>
      <c r="V20865" s="4"/>
      <c r="W20865" s="4"/>
      <c r="AG20865" s="9"/>
      <c r="AT20865" s="4"/>
      <c r="AU20865" s="4"/>
      <c r="BA20865" s="4"/>
      <c r="BB20865" s="4"/>
    </row>
    <row r="20866" spans="15:54" x14ac:dyDescent="0.4">
      <c r="O20866" s="4"/>
      <c r="P20866" s="4"/>
      <c r="V20866" s="4"/>
      <c r="W20866" s="4"/>
      <c r="AG20866" s="9"/>
      <c r="AT20866" s="4"/>
      <c r="AU20866" s="4"/>
      <c r="BA20866" s="4"/>
      <c r="BB20866" s="4"/>
    </row>
    <row r="20867" spans="15:54" x14ac:dyDescent="0.4">
      <c r="O20867" s="4"/>
      <c r="P20867" s="4"/>
      <c r="V20867" s="4"/>
      <c r="W20867" s="4"/>
      <c r="AG20867" s="9"/>
      <c r="AT20867" s="4"/>
      <c r="AU20867" s="4"/>
      <c r="BA20867" s="4"/>
      <c r="BB20867" s="4"/>
    </row>
    <row r="20868" spans="15:54" x14ac:dyDescent="0.4">
      <c r="O20868" s="4"/>
      <c r="P20868" s="4"/>
      <c r="V20868" s="4"/>
      <c r="W20868" s="4"/>
      <c r="AG20868" s="9"/>
      <c r="AT20868" s="4"/>
      <c r="AU20868" s="4"/>
      <c r="BA20868" s="4"/>
      <c r="BB20868" s="4"/>
    </row>
    <row r="20869" spans="15:54" x14ac:dyDescent="0.4">
      <c r="O20869" s="4"/>
      <c r="P20869" s="4"/>
      <c r="V20869" s="4"/>
      <c r="W20869" s="4"/>
      <c r="AG20869" s="9"/>
      <c r="AT20869" s="4"/>
      <c r="AU20869" s="4"/>
      <c r="BA20869" s="4"/>
      <c r="BB20869" s="4"/>
    </row>
    <row r="20870" spans="15:54" x14ac:dyDescent="0.4">
      <c r="O20870" s="4"/>
      <c r="P20870" s="4"/>
      <c r="V20870" s="4"/>
      <c r="W20870" s="4"/>
      <c r="AG20870" s="9"/>
      <c r="AT20870" s="4"/>
      <c r="AU20870" s="4"/>
      <c r="BA20870" s="4"/>
      <c r="BB20870" s="4"/>
    </row>
    <row r="20871" spans="15:54" x14ac:dyDescent="0.4">
      <c r="O20871" s="4"/>
      <c r="P20871" s="4"/>
      <c r="V20871" s="4"/>
      <c r="W20871" s="4"/>
      <c r="AG20871" s="9"/>
      <c r="AT20871" s="4"/>
      <c r="AU20871" s="4"/>
      <c r="BA20871" s="4"/>
      <c r="BB20871" s="4"/>
    </row>
    <row r="20872" spans="15:54" x14ac:dyDescent="0.4">
      <c r="O20872" s="4"/>
      <c r="P20872" s="4"/>
      <c r="V20872" s="4"/>
      <c r="W20872" s="4"/>
      <c r="AG20872" s="9"/>
      <c r="AT20872" s="4"/>
      <c r="AU20872" s="4"/>
      <c r="BA20872" s="4"/>
      <c r="BB20872" s="4"/>
    </row>
    <row r="20873" spans="15:54" x14ac:dyDescent="0.4">
      <c r="O20873" s="4"/>
      <c r="P20873" s="4"/>
      <c r="V20873" s="4"/>
      <c r="W20873" s="4"/>
      <c r="AG20873" s="9"/>
      <c r="AT20873" s="4"/>
      <c r="AU20873" s="4"/>
      <c r="BA20873" s="4"/>
      <c r="BB20873" s="4"/>
    </row>
    <row r="20874" spans="15:54" x14ac:dyDescent="0.4">
      <c r="O20874" s="4"/>
      <c r="P20874" s="4"/>
      <c r="V20874" s="4"/>
      <c r="W20874" s="4"/>
      <c r="AG20874" s="9"/>
      <c r="AT20874" s="4"/>
      <c r="AU20874" s="4"/>
      <c r="BA20874" s="4"/>
      <c r="BB20874" s="4"/>
    </row>
    <row r="20875" spans="15:54" x14ac:dyDescent="0.4">
      <c r="O20875" s="4"/>
      <c r="P20875" s="4"/>
      <c r="V20875" s="4"/>
      <c r="W20875" s="4"/>
      <c r="AG20875" s="9"/>
      <c r="AT20875" s="4"/>
      <c r="AU20875" s="4"/>
      <c r="BA20875" s="4"/>
      <c r="BB20875" s="4"/>
    </row>
    <row r="20876" spans="15:54" x14ac:dyDescent="0.4">
      <c r="O20876" s="4"/>
      <c r="P20876" s="4"/>
      <c r="V20876" s="4"/>
      <c r="W20876" s="4"/>
      <c r="AG20876" s="9"/>
      <c r="AT20876" s="4"/>
      <c r="AU20876" s="4"/>
      <c r="BA20876" s="4"/>
      <c r="BB20876" s="4"/>
    </row>
    <row r="20877" spans="15:54" x14ac:dyDescent="0.4">
      <c r="O20877" s="4"/>
      <c r="P20877" s="4"/>
      <c r="V20877" s="4"/>
      <c r="W20877" s="4"/>
      <c r="AG20877" s="9"/>
      <c r="AT20877" s="4"/>
      <c r="AU20877" s="4"/>
      <c r="BA20877" s="4"/>
      <c r="BB20877" s="4"/>
    </row>
    <row r="20878" spans="15:54" x14ac:dyDescent="0.4">
      <c r="O20878" s="4"/>
      <c r="P20878" s="4"/>
      <c r="V20878" s="4"/>
      <c r="W20878" s="4"/>
      <c r="AG20878" s="9"/>
      <c r="AT20878" s="4"/>
      <c r="AU20878" s="4"/>
      <c r="BA20878" s="4"/>
      <c r="BB20878" s="4"/>
    </row>
    <row r="20879" spans="15:54" x14ac:dyDescent="0.4">
      <c r="O20879" s="4"/>
      <c r="P20879" s="4"/>
      <c r="V20879" s="4"/>
      <c r="W20879" s="4"/>
      <c r="AG20879" s="9"/>
      <c r="AT20879" s="4"/>
      <c r="AU20879" s="4"/>
      <c r="BA20879" s="4"/>
      <c r="BB20879" s="4"/>
    </row>
    <row r="20880" spans="15:54" x14ac:dyDescent="0.4">
      <c r="O20880" s="4"/>
      <c r="P20880" s="4"/>
      <c r="V20880" s="4"/>
      <c r="W20880" s="4"/>
      <c r="AG20880" s="9"/>
      <c r="AT20880" s="4"/>
      <c r="AU20880" s="4"/>
      <c r="BA20880" s="4"/>
      <c r="BB20880" s="4"/>
    </row>
    <row r="20881" spans="15:54" x14ac:dyDescent="0.4">
      <c r="O20881" s="4"/>
      <c r="P20881" s="4"/>
      <c r="V20881" s="4"/>
      <c r="W20881" s="4"/>
      <c r="AG20881" s="9"/>
      <c r="AT20881" s="4"/>
      <c r="AU20881" s="4"/>
      <c r="BA20881" s="4"/>
      <c r="BB20881" s="4"/>
    </row>
    <row r="20882" spans="15:54" x14ac:dyDescent="0.4">
      <c r="O20882" s="4"/>
      <c r="P20882" s="4"/>
      <c r="V20882" s="4"/>
      <c r="W20882" s="4"/>
      <c r="AG20882" s="9"/>
      <c r="AT20882" s="4"/>
      <c r="AU20882" s="4"/>
      <c r="BA20882" s="4"/>
      <c r="BB20882" s="4"/>
    </row>
    <row r="20883" spans="15:54" x14ac:dyDescent="0.4">
      <c r="O20883" s="4"/>
      <c r="P20883" s="4"/>
      <c r="V20883" s="4"/>
      <c r="W20883" s="4"/>
      <c r="AG20883" s="9"/>
      <c r="AT20883" s="4"/>
      <c r="AU20883" s="4"/>
      <c r="BA20883" s="4"/>
      <c r="BB20883" s="4"/>
    </row>
    <row r="20884" spans="15:54" x14ac:dyDescent="0.4">
      <c r="O20884" s="4"/>
      <c r="P20884" s="4"/>
      <c r="V20884" s="4"/>
      <c r="W20884" s="4"/>
      <c r="AG20884" s="9"/>
      <c r="AT20884" s="4"/>
      <c r="AU20884" s="4"/>
      <c r="BA20884" s="4"/>
      <c r="BB20884" s="4"/>
    </row>
    <row r="20885" spans="15:54" x14ac:dyDescent="0.4">
      <c r="O20885" s="4"/>
      <c r="P20885" s="4"/>
      <c r="V20885" s="4"/>
      <c r="W20885" s="4"/>
      <c r="AG20885" s="9"/>
      <c r="AT20885" s="4"/>
      <c r="AU20885" s="4"/>
      <c r="BA20885" s="4"/>
      <c r="BB20885" s="4"/>
    </row>
    <row r="20886" spans="15:54" x14ac:dyDescent="0.4">
      <c r="O20886" s="4"/>
      <c r="P20886" s="4"/>
      <c r="V20886" s="4"/>
      <c r="W20886" s="4"/>
      <c r="AG20886" s="9"/>
      <c r="AT20886" s="4"/>
      <c r="AU20886" s="4"/>
      <c r="BA20886" s="4"/>
      <c r="BB20886" s="4"/>
    </row>
    <row r="20887" spans="15:54" x14ac:dyDescent="0.4">
      <c r="O20887" s="4"/>
      <c r="P20887" s="4"/>
      <c r="V20887" s="4"/>
      <c r="W20887" s="4"/>
      <c r="AG20887" s="9"/>
      <c r="AT20887" s="4"/>
      <c r="AU20887" s="4"/>
      <c r="BA20887" s="4"/>
      <c r="BB20887" s="4"/>
    </row>
    <row r="20888" spans="15:54" x14ac:dyDescent="0.4">
      <c r="O20888" s="4"/>
      <c r="P20888" s="4"/>
      <c r="V20888" s="4"/>
      <c r="W20888" s="4"/>
      <c r="AG20888" s="9"/>
      <c r="AT20888" s="4"/>
      <c r="AU20888" s="4"/>
      <c r="BA20888" s="4"/>
      <c r="BB20888" s="4"/>
    </row>
    <row r="20889" spans="15:54" x14ac:dyDescent="0.4">
      <c r="O20889" s="4"/>
      <c r="P20889" s="4"/>
      <c r="V20889" s="4"/>
      <c r="W20889" s="4"/>
      <c r="AG20889" s="9"/>
      <c r="AT20889" s="4"/>
      <c r="AU20889" s="4"/>
      <c r="BA20889" s="4"/>
      <c r="BB20889" s="4"/>
    </row>
    <row r="20890" spans="15:54" x14ac:dyDescent="0.4">
      <c r="O20890" s="4"/>
      <c r="P20890" s="4"/>
      <c r="V20890" s="4"/>
      <c r="W20890" s="4"/>
      <c r="AG20890" s="9"/>
      <c r="AT20890" s="4"/>
      <c r="AU20890" s="4"/>
      <c r="BA20890" s="4"/>
      <c r="BB20890" s="4"/>
    </row>
    <row r="20891" spans="15:54" x14ac:dyDescent="0.4">
      <c r="O20891" s="4"/>
      <c r="P20891" s="4"/>
      <c r="V20891" s="4"/>
      <c r="W20891" s="4"/>
      <c r="AG20891" s="9"/>
      <c r="AT20891" s="4"/>
      <c r="AU20891" s="4"/>
      <c r="BA20891" s="4"/>
      <c r="BB20891" s="4"/>
    </row>
    <row r="20892" spans="15:54" x14ac:dyDescent="0.4">
      <c r="O20892" s="4"/>
      <c r="P20892" s="4"/>
      <c r="V20892" s="4"/>
      <c r="W20892" s="4"/>
      <c r="AG20892" s="9"/>
      <c r="AT20892" s="4"/>
      <c r="AU20892" s="4"/>
      <c r="BA20892" s="4"/>
      <c r="BB20892" s="4"/>
    </row>
    <row r="20893" spans="15:54" x14ac:dyDescent="0.4">
      <c r="O20893" s="4"/>
      <c r="P20893" s="4"/>
      <c r="V20893" s="4"/>
      <c r="W20893" s="4"/>
      <c r="AG20893" s="9"/>
      <c r="AT20893" s="4"/>
      <c r="AU20893" s="4"/>
      <c r="BA20893" s="4"/>
      <c r="BB20893" s="4"/>
    </row>
    <row r="20894" spans="15:54" x14ac:dyDescent="0.4">
      <c r="O20894" s="4"/>
      <c r="P20894" s="4"/>
      <c r="V20894" s="4"/>
      <c r="W20894" s="4"/>
      <c r="AG20894" s="9"/>
      <c r="AT20894" s="4"/>
      <c r="AU20894" s="4"/>
      <c r="BA20894" s="4"/>
      <c r="BB20894" s="4"/>
    </row>
    <row r="20895" spans="15:54" x14ac:dyDescent="0.4">
      <c r="O20895" s="4"/>
      <c r="P20895" s="4"/>
      <c r="V20895" s="4"/>
      <c r="W20895" s="4"/>
      <c r="AG20895" s="9"/>
      <c r="AT20895" s="4"/>
      <c r="AU20895" s="4"/>
      <c r="BA20895" s="4"/>
      <c r="BB20895" s="4"/>
    </row>
    <row r="20896" spans="15:54" x14ac:dyDescent="0.4">
      <c r="O20896" s="4"/>
      <c r="P20896" s="4"/>
      <c r="V20896" s="4"/>
      <c r="W20896" s="4"/>
      <c r="AG20896" s="9"/>
      <c r="AT20896" s="4"/>
      <c r="AU20896" s="4"/>
      <c r="BA20896" s="4"/>
      <c r="BB20896" s="4"/>
    </row>
    <row r="20897" spans="15:54" x14ac:dyDescent="0.4">
      <c r="O20897" s="4"/>
      <c r="P20897" s="4"/>
      <c r="V20897" s="4"/>
      <c r="W20897" s="4"/>
      <c r="AG20897" s="9"/>
      <c r="AT20897" s="4"/>
      <c r="AU20897" s="4"/>
      <c r="BA20897" s="4"/>
      <c r="BB20897" s="4"/>
    </row>
    <row r="20898" spans="15:54" x14ac:dyDescent="0.4">
      <c r="O20898" s="4"/>
      <c r="P20898" s="4"/>
      <c r="V20898" s="4"/>
      <c r="W20898" s="4"/>
      <c r="AG20898" s="9"/>
      <c r="AT20898" s="4"/>
      <c r="AU20898" s="4"/>
      <c r="BA20898" s="4"/>
      <c r="BB20898" s="4"/>
    </row>
    <row r="20899" spans="15:54" x14ac:dyDescent="0.4">
      <c r="O20899" s="4"/>
      <c r="P20899" s="4"/>
      <c r="V20899" s="4"/>
      <c r="W20899" s="4"/>
      <c r="AG20899" s="9"/>
      <c r="AT20899" s="4"/>
      <c r="AU20899" s="4"/>
      <c r="BA20899" s="4"/>
      <c r="BB20899" s="4"/>
    </row>
    <row r="20900" spans="15:54" x14ac:dyDescent="0.4">
      <c r="O20900" s="4"/>
      <c r="P20900" s="4"/>
      <c r="V20900" s="4"/>
      <c r="W20900" s="4"/>
      <c r="AG20900" s="9"/>
      <c r="AT20900" s="4"/>
      <c r="AU20900" s="4"/>
      <c r="BA20900" s="4"/>
      <c r="BB20900" s="4"/>
    </row>
    <row r="20901" spans="15:54" x14ac:dyDescent="0.4">
      <c r="O20901" s="4"/>
      <c r="P20901" s="4"/>
      <c r="V20901" s="4"/>
      <c r="W20901" s="4"/>
      <c r="AG20901" s="9"/>
      <c r="AT20901" s="4"/>
      <c r="AU20901" s="4"/>
      <c r="BA20901" s="4"/>
      <c r="BB20901" s="4"/>
    </row>
    <row r="20902" spans="15:54" x14ac:dyDescent="0.4">
      <c r="O20902" s="4"/>
      <c r="P20902" s="4"/>
      <c r="V20902" s="4"/>
      <c r="W20902" s="4"/>
      <c r="AG20902" s="9"/>
      <c r="AT20902" s="4"/>
      <c r="AU20902" s="4"/>
      <c r="BA20902" s="4"/>
      <c r="BB20902" s="4"/>
    </row>
    <row r="20903" spans="15:54" x14ac:dyDescent="0.4">
      <c r="O20903" s="4"/>
      <c r="P20903" s="4"/>
      <c r="V20903" s="4"/>
      <c r="W20903" s="4"/>
      <c r="AG20903" s="9"/>
      <c r="AT20903" s="4"/>
      <c r="AU20903" s="4"/>
      <c r="BA20903" s="4"/>
      <c r="BB20903" s="4"/>
    </row>
    <row r="20904" spans="15:54" x14ac:dyDescent="0.4">
      <c r="O20904" s="4"/>
      <c r="P20904" s="4"/>
      <c r="V20904" s="4"/>
      <c r="W20904" s="4"/>
      <c r="AG20904" s="9"/>
      <c r="AT20904" s="4"/>
      <c r="AU20904" s="4"/>
      <c r="BA20904" s="4"/>
      <c r="BB20904" s="4"/>
    </row>
    <row r="20905" spans="15:54" x14ac:dyDescent="0.4">
      <c r="O20905" s="4"/>
      <c r="P20905" s="4"/>
      <c r="V20905" s="4"/>
      <c r="W20905" s="4"/>
      <c r="AG20905" s="9"/>
      <c r="AT20905" s="4"/>
      <c r="AU20905" s="4"/>
      <c r="BA20905" s="4"/>
      <c r="BB20905" s="4"/>
    </row>
    <row r="20906" spans="15:54" x14ac:dyDescent="0.4">
      <c r="O20906" s="4"/>
      <c r="P20906" s="4"/>
      <c r="V20906" s="4"/>
      <c r="W20906" s="4"/>
      <c r="AG20906" s="9"/>
      <c r="AT20906" s="4"/>
      <c r="AU20906" s="4"/>
      <c r="BA20906" s="4"/>
      <c r="BB20906" s="4"/>
    </row>
    <row r="20907" spans="15:54" x14ac:dyDescent="0.4">
      <c r="O20907" s="4"/>
      <c r="P20907" s="4"/>
      <c r="V20907" s="4"/>
      <c r="W20907" s="4"/>
      <c r="AG20907" s="9"/>
      <c r="AT20907" s="4"/>
      <c r="AU20907" s="4"/>
      <c r="BA20907" s="4"/>
      <c r="BB20907" s="4"/>
    </row>
    <row r="20908" spans="15:54" x14ac:dyDescent="0.4">
      <c r="O20908" s="4"/>
      <c r="P20908" s="4"/>
      <c r="V20908" s="4"/>
      <c r="W20908" s="4"/>
      <c r="AG20908" s="9"/>
      <c r="AT20908" s="4"/>
      <c r="AU20908" s="4"/>
      <c r="BA20908" s="4"/>
      <c r="BB20908" s="4"/>
    </row>
    <row r="20909" spans="15:54" x14ac:dyDescent="0.4">
      <c r="O20909" s="4"/>
      <c r="P20909" s="4"/>
      <c r="V20909" s="4"/>
      <c r="W20909" s="4"/>
      <c r="AG20909" s="9"/>
      <c r="AT20909" s="4"/>
      <c r="AU20909" s="4"/>
      <c r="BA20909" s="4"/>
      <c r="BB20909" s="4"/>
    </row>
    <row r="20910" spans="15:54" x14ac:dyDescent="0.4">
      <c r="O20910" s="4"/>
      <c r="P20910" s="4"/>
      <c r="V20910" s="4"/>
      <c r="W20910" s="4"/>
      <c r="AG20910" s="9"/>
      <c r="AT20910" s="4"/>
      <c r="AU20910" s="4"/>
      <c r="BA20910" s="4"/>
      <c r="BB20910" s="4"/>
    </row>
    <row r="20911" spans="15:54" x14ac:dyDescent="0.4">
      <c r="O20911" s="4"/>
      <c r="P20911" s="4"/>
      <c r="V20911" s="4"/>
      <c r="W20911" s="4"/>
      <c r="AG20911" s="9"/>
      <c r="AT20911" s="4"/>
      <c r="AU20911" s="4"/>
      <c r="BA20911" s="4"/>
      <c r="BB20911" s="4"/>
    </row>
    <row r="20912" spans="15:54" x14ac:dyDescent="0.4">
      <c r="O20912" s="4"/>
      <c r="P20912" s="4"/>
      <c r="V20912" s="4"/>
      <c r="W20912" s="4"/>
      <c r="AG20912" s="9"/>
      <c r="AT20912" s="4"/>
      <c r="AU20912" s="4"/>
      <c r="BA20912" s="4"/>
      <c r="BB20912" s="4"/>
    </row>
    <row r="20913" spans="15:54" x14ac:dyDescent="0.4">
      <c r="O20913" s="4"/>
      <c r="P20913" s="4"/>
      <c r="V20913" s="4"/>
      <c r="W20913" s="4"/>
      <c r="AG20913" s="9"/>
      <c r="AT20913" s="4"/>
      <c r="AU20913" s="4"/>
      <c r="BA20913" s="4"/>
      <c r="BB20913" s="4"/>
    </row>
    <row r="20914" spans="15:54" x14ac:dyDescent="0.4">
      <c r="O20914" s="4"/>
      <c r="P20914" s="4"/>
      <c r="V20914" s="4"/>
      <c r="W20914" s="4"/>
      <c r="AG20914" s="9"/>
      <c r="AT20914" s="4"/>
      <c r="AU20914" s="4"/>
      <c r="BA20914" s="4"/>
      <c r="BB20914" s="4"/>
    </row>
    <row r="20915" spans="15:54" x14ac:dyDescent="0.4">
      <c r="O20915" s="4"/>
      <c r="P20915" s="4"/>
      <c r="V20915" s="4"/>
      <c r="W20915" s="4"/>
      <c r="AG20915" s="9"/>
      <c r="AT20915" s="4"/>
      <c r="AU20915" s="4"/>
      <c r="BA20915" s="4"/>
      <c r="BB20915" s="4"/>
    </row>
    <row r="20916" spans="15:54" x14ac:dyDescent="0.4">
      <c r="O20916" s="4"/>
      <c r="P20916" s="4"/>
      <c r="V20916" s="4"/>
      <c r="W20916" s="4"/>
      <c r="AG20916" s="9"/>
      <c r="AT20916" s="4"/>
      <c r="AU20916" s="4"/>
      <c r="BA20916" s="4"/>
      <c r="BB20916" s="4"/>
    </row>
    <row r="20917" spans="15:54" x14ac:dyDescent="0.4">
      <c r="O20917" s="4"/>
      <c r="P20917" s="4"/>
      <c r="V20917" s="4"/>
      <c r="W20917" s="4"/>
      <c r="AG20917" s="9"/>
      <c r="AT20917" s="4"/>
      <c r="AU20917" s="4"/>
      <c r="BA20917" s="4"/>
      <c r="BB20917" s="4"/>
    </row>
    <row r="20918" spans="15:54" x14ac:dyDescent="0.4">
      <c r="O20918" s="4"/>
      <c r="P20918" s="4"/>
      <c r="V20918" s="4"/>
      <c r="W20918" s="4"/>
      <c r="AG20918" s="9"/>
      <c r="AT20918" s="4"/>
      <c r="AU20918" s="4"/>
      <c r="BA20918" s="4"/>
      <c r="BB20918" s="4"/>
    </row>
    <row r="20919" spans="15:54" x14ac:dyDescent="0.4">
      <c r="O20919" s="4"/>
      <c r="P20919" s="4"/>
      <c r="V20919" s="4"/>
      <c r="W20919" s="4"/>
      <c r="AG20919" s="9"/>
      <c r="AT20919" s="4"/>
      <c r="AU20919" s="4"/>
      <c r="BA20919" s="4"/>
      <c r="BB20919" s="4"/>
    </row>
    <row r="20920" spans="15:54" x14ac:dyDescent="0.4">
      <c r="O20920" s="4"/>
      <c r="P20920" s="4"/>
      <c r="V20920" s="4"/>
      <c r="W20920" s="4"/>
      <c r="AG20920" s="9"/>
      <c r="AT20920" s="4"/>
      <c r="AU20920" s="4"/>
      <c r="BA20920" s="4"/>
      <c r="BB20920" s="4"/>
    </row>
    <row r="20921" spans="15:54" x14ac:dyDescent="0.4">
      <c r="O20921" s="4"/>
      <c r="P20921" s="4"/>
      <c r="V20921" s="4"/>
      <c r="W20921" s="4"/>
      <c r="AG20921" s="9"/>
      <c r="AT20921" s="4"/>
      <c r="AU20921" s="4"/>
      <c r="BA20921" s="4"/>
      <c r="BB20921" s="4"/>
    </row>
    <row r="20922" spans="15:54" x14ac:dyDescent="0.4">
      <c r="O20922" s="4"/>
      <c r="P20922" s="4"/>
      <c r="V20922" s="4"/>
      <c r="W20922" s="4"/>
      <c r="AG20922" s="9"/>
      <c r="AT20922" s="4"/>
      <c r="AU20922" s="4"/>
      <c r="BA20922" s="4"/>
      <c r="BB20922" s="4"/>
    </row>
    <row r="20923" spans="15:54" x14ac:dyDescent="0.4">
      <c r="O20923" s="4"/>
      <c r="P20923" s="4"/>
      <c r="V20923" s="4"/>
      <c r="W20923" s="4"/>
      <c r="AG20923" s="9"/>
      <c r="AT20923" s="4"/>
      <c r="AU20923" s="4"/>
      <c r="BA20923" s="4"/>
      <c r="BB20923" s="4"/>
    </row>
    <row r="20924" spans="15:54" x14ac:dyDescent="0.4">
      <c r="O20924" s="4"/>
      <c r="P20924" s="4"/>
      <c r="V20924" s="4"/>
      <c r="W20924" s="4"/>
      <c r="AT20924" s="4"/>
      <c r="AU20924" s="4"/>
      <c r="BA20924" s="4"/>
      <c r="BB20924" s="4"/>
    </row>
    <row r="20925" spans="15:54" x14ac:dyDescent="0.4">
      <c r="O20925" s="4"/>
      <c r="P20925" s="4"/>
      <c r="V20925" s="4"/>
      <c r="W20925" s="4"/>
      <c r="AG20925" s="9"/>
      <c r="AT20925" s="4"/>
      <c r="AU20925" s="4"/>
      <c r="BA20925" s="4"/>
      <c r="BB20925" s="4"/>
    </row>
    <row r="20926" spans="15:54" x14ac:dyDescent="0.4">
      <c r="O20926" s="4"/>
      <c r="P20926" s="4"/>
      <c r="V20926" s="4"/>
      <c r="W20926" s="4"/>
      <c r="AG20926" s="9"/>
      <c r="AT20926" s="4"/>
      <c r="AU20926" s="4"/>
      <c r="BA20926" s="4"/>
      <c r="BB20926" s="4"/>
    </row>
    <row r="20927" spans="15:54" x14ac:dyDescent="0.4">
      <c r="O20927" s="4"/>
      <c r="P20927" s="4"/>
      <c r="V20927" s="4"/>
      <c r="W20927" s="4"/>
      <c r="AG20927" s="9"/>
      <c r="AT20927" s="4"/>
      <c r="AU20927" s="4"/>
      <c r="BA20927" s="4"/>
      <c r="BB20927" s="4"/>
    </row>
    <row r="20928" spans="15:54" x14ac:dyDescent="0.4">
      <c r="O20928" s="4"/>
      <c r="P20928" s="4"/>
      <c r="V20928" s="4"/>
      <c r="W20928" s="4"/>
      <c r="AG20928" s="9"/>
      <c r="AT20928" s="4"/>
      <c r="AU20928" s="4"/>
      <c r="BA20928" s="4"/>
      <c r="BB20928" s="4"/>
    </row>
    <row r="20929" spans="15:54" x14ac:dyDescent="0.4">
      <c r="O20929" s="4"/>
      <c r="P20929" s="4"/>
      <c r="V20929" s="4"/>
      <c r="W20929" s="4"/>
      <c r="AG20929" s="9"/>
      <c r="AT20929" s="4"/>
      <c r="AU20929" s="4"/>
      <c r="BA20929" s="4"/>
      <c r="BB20929" s="4"/>
    </row>
    <row r="20930" spans="15:54" x14ac:dyDescent="0.4">
      <c r="O20930" s="4"/>
      <c r="P20930" s="4"/>
      <c r="V20930" s="4"/>
      <c r="W20930" s="4"/>
      <c r="AG20930" s="9"/>
      <c r="AT20930" s="4"/>
      <c r="AU20930" s="4"/>
      <c r="BA20930" s="4"/>
      <c r="BB20930" s="4"/>
    </row>
    <row r="20931" spans="15:54" x14ac:dyDescent="0.4">
      <c r="O20931" s="4"/>
      <c r="P20931" s="4"/>
      <c r="V20931" s="4"/>
      <c r="W20931" s="4"/>
      <c r="AG20931" s="9"/>
      <c r="AT20931" s="4"/>
      <c r="AU20931" s="4"/>
      <c r="BA20931" s="4"/>
      <c r="BB20931" s="4"/>
    </row>
    <row r="20932" spans="15:54" x14ac:dyDescent="0.4">
      <c r="O20932" s="4"/>
      <c r="P20932" s="4"/>
      <c r="V20932" s="4"/>
      <c r="W20932" s="4"/>
      <c r="AG20932" s="9"/>
      <c r="AT20932" s="4"/>
      <c r="AU20932" s="4"/>
      <c r="BA20932" s="4"/>
      <c r="BB20932" s="4"/>
    </row>
    <row r="20933" spans="15:54" x14ac:dyDescent="0.4">
      <c r="O20933" s="4"/>
      <c r="P20933" s="4"/>
      <c r="V20933" s="4"/>
      <c r="W20933" s="4"/>
      <c r="AG20933" s="9"/>
      <c r="AT20933" s="4"/>
      <c r="AU20933" s="4"/>
      <c r="BA20933" s="4"/>
      <c r="BB20933" s="4"/>
    </row>
    <row r="20934" spans="15:54" x14ac:dyDescent="0.4">
      <c r="O20934" s="4"/>
      <c r="P20934" s="4"/>
      <c r="V20934" s="4"/>
      <c r="W20934" s="4"/>
      <c r="AG20934" s="9"/>
      <c r="AT20934" s="4"/>
      <c r="AU20934" s="4"/>
      <c r="BA20934" s="4"/>
      <c r="BB20934" s="4"/>
    </row>
    <row r="20935" spans="15:54" x14ac:dyDescent="0.4">
      <c r="O20935" s="4"/>
      <c r="P20935" s="4"/>
      <c r="V20935" s="4"/>
      <c r="W20935" s="4"/>
      <c r="AG20935" s="9"/>
      <c r="AT20935" s="4"/>
      <c r="AU20935" s="4"/>
      <c r="BA20935" s="4"/>
      <c r="BB20935" s="4"/>
    </row>
    <row r="20936" spans="15:54" x14ac:dyDescent="0.4">
      <c r="O20936" s="4"/>
      <c r="P20936" s="4"/>
      <c r="V20936" s="4"/>
      <c r="W20936" s="4"/>
      <c r="AG20936" s="9"/>
      <c r="AT20936" s="4"/>
      <c r="AU20936" s="4"/>
      <c r="BA20936" s="4"/>
      <c r="BB20936" s="4"/>
    </row>
    <row r="20937" spans="15:54" x14ac:dyDescent="0.4">
      <c r="O20937" s="4"/>
      <c r="P20937" s="4"/>
      <c r="V20937" s="4"/>
      <c r="W20937" s="4"/>
      <c r="AG20937" s="9"/>
      <c r="AT20937" s="4"/>
      <c r="AU20937" s="4"/>
      <c r="BA20937" s="4"/>
      <c r="BB20937" s="4"/>
    </row>
    <row r="20938" spans="15:54" x14ac:dyDescent="0.4">
      <c r="O20938" s="4"/>
      <c r="P20938" s="4"/>
      <c r="V20938" s="4"/>
      <c r="W20938" s="4"/>
      <c r="AG20938" s="9"/>
      <c r="AT20938" s="4"/>
      <c r="AU20938" s="4"/>
      <c r="BA20938" s="4"/>
      <c r="BB20938" s="4"/>
    </row>
    <row r="20939" spans="15:54" x14ac:dyDescent="0.4">
      <c r="O20939" s="4"/>
      <c r="P20939" s="4"/>
      <c r="V20939" s="4"/>
      <c r="W20939" s="4"/>
      <c r="AG20939" s="9"/>
      <c r="AT20939" s="4"/>
      <c r="AU20939" s="4"/>
      <c r="BA20939" s="4"/>
      <c r="BB20939" s="4"/>
    </row>
    <row r="20940" spans="15:54" x14ac:dyDescent="0.4">
      <c r="O20940" s="4"/>
      <c r="P20940" s="4"/>
      <c r="V20940" s="4"/>
      <c r="W20940" s="4"/>
      <c r="AG20940" s="9"/>
      <c r="AT20940" s="4"/>
      <c r="AU20940" s="4"/>
      <c r="BA20940" s="4"/>
      <c r="BB20940" s="4"/>
    </row>
    <row r="20941" spans="15:54" x14ac:dyDescent="0.4">
      <c r="O20941" s="4"/>
      <c r="P20941" s="4"/>
      <c r="V20941" s="4"/>
      <c r="W20941" s="4"/>
      <c r="AG20941" s="9"/>
      <c r="AT20941" s="4"/>
      <c r="AU20941" s="4"/>
      <c r="BA20941" s="4"/>
      <c r="BB20941" s="4"/>
    </row>
    <row r="20942" spans="15:54" x14ac:dyDescent="0.4">
      <c r="O20942" s="4"/>
      <c r="P20942" s="4"/>
      <c r="V20942" s="4"/>
      <c r="W20942" s="4"/>
      <c r="AG20942" s="9"/>
      <c r="AT20942" s="4"/>
      <c r="AU20942" s="4"/>
      <c r="BA20942" s="4"/>
      <c r="BB20942" s="4"/>
    </row>
    <row r="20943" spans="15:54" x14ac:dyDescent="0.4">
      <c r="O20943" s="4"/>
      <c r="P20943" s="4"/>
      <c r="V20943" s="4"/>
      <c r="W20943" s="4"/>
      <c r="AG20943" s="9"/>
      <c r="AT20943" s="4"/>
      <c r="AU20943" s="4"/>
      <c r="BA20943" s="4"/>
      <c r="BB20943" s="4"/>
    </row>
    <row r="20944" spans="15:54" x14ac:dyDescent="0.4">
      <c r="O20944" s="4"/>
      <c r="P20944" s="4"/>
      <c r="V20944" s="4"/>
      <c r="W20944" s="4"/>
      <c r="AT20944" s="4"/>
      <c r="AU20944" s="4"/>
      <c r="BA20944" s="4"/>
      <c r="BB20944" s="4"/>
    </row>
    <row r="20945" spans="15:54" x14ac:dyDescent="0.4">
      <c r="O20945" s="4"/>
      <c r="P20945" s="4"/>
      <c r="V20945" s="4"/>
      <c r="W20945" s="4"/>
      <c r="AG20945" s="9"/>
      <c r="AT20945" s="4"/>
      <c r="AU20945" s="4"/>
      <c r="BA20945" s="4"/>
      <c r="BB20945" s="4"/>
    </row>
    <row r="20946" spans="15:54" x14ac:dyDescent="0.4">
      <c r="O20946" s="4"/>
      <c r="P20946" s="4"/>
      <c r="V20946" s="4"/>
      <c r="W20946" s="4"/>
      <c r="AG20946" s="9"/>
      <c r="AT20946" s="4"/>
      <c r="AU20946" s="4"/>
      <c r="BA20946" s="4"/>
      <c r="BB20946" s="4"/>
    </row>
    <row r="20947" spans="15:54" x14ac:dyDescent="0.4">
      <c r="O20947" s="4"/>
      <c r="P20947" s="4"/>
      <c r="V20947" s="4"/>
      <c r="W20947" s="4"/>
      <c r="AG20947" s="9"/>
      <c r="AT20947" s="4"/>
      <c r="AU20947" s="4"/>
      <c r="BA20947" s="4"/>
      <c r="BB20947" s="4"/>
    </row>
    <row r="20948" spans="15:54" x14ac:dyDescent="0.4">
      <c r="O20948" s="4"/>
      <c r="P20948" s="4"/>
      <c r="V20948" s="4"/>
      <c r="W20948" s="4"/>
      <c r="AG20948" s="9"/>
      <c r="AT20948" s="4"/>
      <c r="AU20948" s="4"/>
      <c r="BA20948" s="4"/>
      <c r="BB20948" s="4"/>
    </row>
    <row r="20949" spans="15:54" x14ac:dyDescent="0.4">
      <c r="O20949" s="4"/>
      <c r="P20949" s="4"/>
      <c r="V20949" s="4"/>
      <c r="W20949" s="4"/>
      <c r="AG20949" s="9"/>
      <c r="AT20949" s="4"/>
      <c r="AU20949" s="4"/>
      <c r="BA20949" s="4"/>
      <c r="BB20949" s="4"/>
    </row>
    <row r="20950" spans="15:54" x14ac:dyDescent="0.4">
      <c r="O20950" s="4"/>
      <c r="P20950" s="4"/>
      <c r="V20950" s="4"/>
      <c r="W20950" s="4"/>
      <c r="AG20950" s="9"/>
      <c r="AT20950" s="4"/>
      <c r="AU20950" s="4"/>
      <c r="BA20950" s="4"/>
      <c r="BB20950" s="4"/>
    </row>
    <row r="20951" spans="15:54" x14ac:dyDescent="0.4">
      <c r="O20951" s="4"/>
      <c r="P20951" s="4"/>
      <c r="V20951" s="4"/>
      <c r="W20951" s="4"/>
      <c r="AG20951" s="9"/>
      <c r="AT20951" s="4"/>
      <c r="AU20951" s="4"/>
      <c r="BA20951" s="4"/>
      <c r="BB20951" s="4"/>
    </row>
    <row r="20952" spans="15:54" x14ac:dyDescent="0.4">
      <c r="O20952" s="4"/>
      <c r="P20952" s="4"/>
      <c r="V20952" s="4"/>
      <c r="W20952" s="4"/>
      <c r="AG20952" s="9"/>
      <c r="AT20952" s="4"/>
      <c r="AU20952" s="4"/>
      <c r="BA20952" s="4"/>
      <c r="BB20952" s="4"/>
    </row>
    <row r="20953" spans="15:54" x14ac:dyDescent="0.4">
      <c r="O20953" s="4"/>
      <c r="P20953" s="4"/>
      <c r="V20953" s="4"/>
      <c r="W20953" s="4"/>
      <c r="AG20953" s="9"/>
      <c r="AT20953" s="4"/>
      <c r="AU20953" s="4"/>
      <c r="BA20953" s="4"/>
      <c r="BB20953" s="4"/>
    </row>
    <row r="20954" spans="15:54" x14ac:dyDescent="0.4">
      <c r="O20954" s="4"/>
      <c r="P20954" s="4"/>
      <c r="V20954" s="4"/>
      <c r="W20954" s="4"/>
      <c r="AG20954" s="9"/>
      <c r="AT20954" s="4"/>
      <c r="AU20954" s="4"/>
      <c r="BA20954" s="4"/>
      <c r="BB20954" s="4"/>
    </row>
    <row r="20955" spans="15:54" x14ac:dyDescent="0.4">
      <c r="O20955" s="4"/>
      <c r="P20955" s="4"/>
      <c r="V20955" s="4"/>
      <c r="W20955" s="4"/>
      <c r="AG20955" s="9"/>
      <c r="AT20955" s="4"/>
      <c r="AU20955" s="4"/>
      <c r="BA20955" s="4"/>
      <c r="BB20955" s="4"/>
    </row>
    <row r="20956" spans="15:54" x14ac:dyDescent="0.4">
      <c r="O20956" s="4"/>
      <c r="P20956" s="4"/>
      <c r="V20956" s="4"/>
      <c r="W20956" s="4"/>
      <c r="AG20956" s="9"/>
      <c r="AT20956" s="4"/>
      <c r="AU20956" s="4"/>
      <c r="BA20956" s="4"/>
      <c r="BB20956" s="4"/>
    </row>
    <row r="20957" spans="15:54" x14ac:dyDescent="0.4">
      <c r="O20957" s="4"/>
      <c r="P20957" s="4"/>
      <c r="V20957" s="4"/>
      <c r="W20957" s="4"/>
      <c r="AG20957" s="9"/>
      <c r="AT20957" s="4"/>
      <c r="AU20957" s="4"/>
      <c r="BA20957" s="4"/>
      <c r="BB20957" s="4"/>
    </row>
    <row r="20958" spans="15:54" x14ac:dyDescent="0.4">
      <c r="O20958" s="4"/>
      <c r="P20958" s="4"/>
      <c r="V20958" s="4"/>
      <c r="W20958" s="4"/>
      <c r="AG20958" s="9"/>
      <c r="AT20958" s="4"/>
      <c r="AU20958" s="4"/>
      <c r="BA20958" s="4"/>
      <c r="BB20958" s="4"/>
    </row>
    <row r="20959" spans="15:54" x14ac:dyDescent="0.4">
      <c r="O20959" s="4"/>
      <c r="P20959" s="4"/>
      <c r="V20959" s="4"/>
      <c r="W20959" s="4"/>
      <c r="AG20959" s="9"/>
      <c r="AT20959" s="4"/>
      <c r="AU20959" s="4"/>
      <c r="BA20959" s="4"/>
      <c r="BB20959" s="4"/>
    </row>
    <row r="20960" spans="15:54" x14ac:dyDescent="0.4">
      <c r="O20960" s="4"/>
      <c r="P20960" s="4"/>
      <c r="V20960" s="4"/>
      <c r="W20960" s="4"/>
      <c r="AG20960" s="9"/>
      <c r="AT20960" s="4"/>
      <c r="AU20960" s="4"/>
      <c r="BA20960" s="4"/>
      <c r="BB20960" s="4"/>
    </row>
    <row r="20961" spans="15:54" x14ac:dyDescent="0.4">
      <c r="O20961" s="4"/>
      <c r="P20961" s="4"/>
      <c r="V20961" s="4"/>
      <c r="W20961" s="4"/>
      <c r="AG20961" s="9"/>
      <c r="AT20961" s="4"/>
      <c r="AU20961" s="4"/>
      <c r="BA20961" s="4"/>
      <c r="BB20961" s="4"/>
    </row>
    <row r="20962" spans="15:54" x14ac:dyDescent="0.4">
      <c r="O20962" s="4"/>
      <c r="P20962" s="4"/>
      <c r="V20962" s="4"/>
      <c r="W20962" s="4"/>
      <c r="AG20962" s="9"/>
      <c r="AT20962" s="4"/>
      <c r="AU20962" s="4"/>
      <c r="BA20962" s="4"/>
      <c r="BB20962" s="4"/>
    </row>
    <row r="20963" spans="15:54" x14ac:dyDescent="0.4">
      <c r="O20963" s="4"/>
      <c r="P20963" s="4"/>
      <c r="V20963" s="4"/>
      <c r="W20963" s="4"/>
      <c r="AG20963" s="9"/>
      <c r="AT20963" s="4"/>
      <c r="AU20963" s="4"/>
      <c r="BA20963" s="4"/>
      <c r="BB20963" s="4"/>
    </row>
    <row r="20964" spans="15:54" x14ac:dyDescent="0.4">
      <c r="O20964" s="4"/>
      <c r="P20964" s="4"/>
      <c r="V20964" s="4"/>
      <c r="W20964" s="4"/>
      <c r="AG20964" s="9"/>
      <c r="AT20964" s="4"/>
      <c r="AU20964" s="4"/>
      <c r="BA20964" s="4"/>
      <c r="BB20964" s="4"/>
    </row>
    <row r="20965" spans="15:54" x14ac:dyDescent="0.4">
      <c r="O20965" s="4"/>
      <c r="P20965" s="4"/>
      <c r="V20965" s="4"/>
      <c r="W20965" s="4"/>
      <c r="AG20965" s="9"/>
      <c r="AT20965" s="4"/>
      <c r="AU20965" s="4"/>
      <c r="BA20965" s="4"/>
      <c r="BB20965" s="4"/>
    </row>
    <row r="20966" spans="15:54" x14ac:dyDescent="0.4">
      <c r="O20966" s="4"/>
      <c r="P20966" s="4"/>
      <c r="V20966" s="4"/>
      <c r="W20966" s="4"/>
      <c r="AG20966" s="9"/>
      <c r="AT20966" s="4"/>
      <c r="AU20966" s="4"/>
      <c r="BA20966" s="4"/>
      <c r="BB20966" s="4"/>
    </row>
    <row r="20967" spans="15:54" x14ac:dyDescent="0.4">
      <c r="O20967" s="4"/>
      <c r="P20967" s="4"/>
      <c r="V20967" s="4"/>
      <c r="W20967" s="4"/>
      <c r="AG20967" s="9"/>
      <c r="AT20967" s="4"/>
      <c r="AU20967" s="4"/>
      <c r="BA20967" s="4"/>
      <c r="BB20967" s="4"/>
    </row>
    <row r="20968" spans="15:54" x14ac:dyDescent="0.4">
      <c r="O20968" s="4"/>
      <c r="P20968" s="4"/>
      <c r="V20968" s="4"/>
      <c r="W20968" s="4"/>
      <c r="AG20968" s="9"/>
      <c r="AT20968" s="4"/>
      <c r="AU20968" s="4"/>
      <c r="BA20968" s="4"/>
      <c r="BB20968" s="4"/>
    </row>
    <row r="20969" spans="15:54" x14ac:dyDescent="0.4">
      <c r="O20969" s="4"/>
      <c r="P20969" s="4"/>
      <c r="V20969" s="4"/>
      <c r="W20969" s="4"/>
      <c r="AG20969" s="9"/>
      <c r="AT20969" s="4"/>
      <c r="AU20969" s="4"/>
      <c r="BA20969" s="4"/>
      <c r="BB20969" s="4"/>
    </row>
    <row r="20970" spans="15:54" x14ac:dyDescent="0.4">
      <c r="O20970" s="4"/>
      <c r="P20970" s="4"/>
      <c r="V20970" s="4"/>
      <c r="W20970" s="4"/>
      <c r="AG20970" s="9"/>
      <c r="AT20970" s="4"/>
      <c r="AU20970" s="4"/>
      <c r="BA20970" s="4"/>
      <c r="BB20970" s="4"/>
    </row>
    <row r="20971" spans="15:54" x14ac:dyDescent="0.4">
      <c r="O20971" s="4"/>
      <c r="P20971" s="4"/>
      <c r="V20971" s="4"/>
      <c r="W20971" s="4"/>
      <c r="AG20971" s="9"/>
      <c r="AT20971" s="4"/>
      <c r="AU20971" s="4"/>
      <c r="BA20971" s="4"/>
      <c r="BB20971" s="4"/>
    </row>
    <row r="20972" spans="15:54" x14ac:dyDescent="0.4">
      <c r="O20972" s="4"/>
      <c r="P20972" s="4"/>
      <c r="V20972" s="4"/>
      <c r="W20972" s="4"/>
      <c r="AG20972" s="9"/>
      <c r="AT20972" s="4"/>
      <c r="AU20972" s="4"/>
      <c r="BA20972" s="4"/>
      <c r="BB20972" s="4"/>
    </row>
    <row r="20973" spans="15:54" x14ac:dyDescent="0.4">
      <c r="O20973" s="4"/>
      <c r="P20973" s="4"/>
      <c r="V20973" s="4"/>
      <c r="W20973" s="4"/>
      <c r="AG20973" s="9"/>
      <c r="AT20973" s="4"/>
      <c r="AU20973" s="4"/>
      <c r="BA20973" s="4"/>
      <c r="BB20973" s="4"/>
    </row>
    <row r="20974" spans="15:54" x14ac:dyDescent="0.4">
      <c r="O20974" s="4"/>
      <c r="P20974" s="4"/>
      <c r="V20974" s="4"/>
      <c r="W20974" s="4"/>
      <c r="AG20974" s="9"/>
      <c r="AT20974" s="4"/>
      <c r="AU20974" s="4"/>
      <c r="BA20974" s="4"/>
      <c r="BB20974" s="4"/>
    </row>
    <row r="20975" spans="15:54" x14ac:dyDescent="0.4">
      <c r="O20975" s="4"/>
      <c r="P20975" s="4"/>
      <c r="V20975" s="4"/>
      <c r="W20975" s="4"/>
      <c r="AG20975" s="9"/>
      <c r="AT20975" s="4"/>
      <c r="AU20975" s="4"/>
      <c r="BA20975" s="4"/>
      <c r="BB20975" s="4"/>
    </row>
    <row r="20976" spans="15:54" x14ac:dyDescent="0.4">
      <c r="O20976" s="4"/>
      <c r="P20976" s="4"/>
      <c r="V20976" s="4"/>
      <c r="W20976" s="4"/>
      <c r="AG20976" s="9"/>
      <c r="AT20976" s="4"/>
      <c r="AU20976" s="4"/>
      <c r="BA20976" s="4"/>
      <c r="BB20976" s="4"/>
    </row>
    <row r="20977" spans="15:54" x14ac:dyDescent="0.4">
      <c r="O20977" s="4"/>
      <c r="P20977" s="4"/>
      <c r="V20977" s="4"/>
      <c r="W20977" s="4"/>
      <c r="AG20977" s="9"/>
      <c r="AT20977" s="4"/>
      <c r="AU20977" s="4"/>
      <c r="BA20977" s="4"/>
      <c r="BB20977" s="4"/>
    </row>
    <row r="20978" spans="15:54" x14ac:dyDescent="0.4">
      <c r="O20978" s="4"/>
      <c r="P20978" s="4"/>
      <c r="V20978" s="4"/>
      <c r="W20978" s="4"/>
      <c r="AG20978" s="9"/>
      <c r="AT20978" s="4"/>
      <c r="AU20978" s="4"/>
      <c r="BA20978" s="4"/>
      <c r="BB20978" s="4"/>
    </row>
    <row r="20979" spans="15:54" x14ac:dyDescent="0.4">
      <c r="O20979" s="4"/>
      <c r="P20979" s="4"/>
      <c r="V20979" s="4"/>
      <c r="W20979" s="4"/>
      <c r="AG20979" s="9"/>
      <c r="AT20979" s="4"/>
      <c r="AU20979" s="4"/>
      <c r="BA20979" s="4"/>
      <c r="BB20979" s="4"/>
    </row>
    <row r="20980" spans="15:54" x14ac:dyDescent="0.4">
      <c r="O20980" s="4"/>
      <c r="P20980" s="4"/>
      <c r="V20980" s="4"/>
      <c r="W20980" s="4"/>
      <c r="AG20980" s="9"/>
      <c r="AT20980" s="4"/>
      <c r="AU20980" s="4"/>
      <c r="BA20980" s="4"/>
      <c r="BB20980" s="4"/>
    </row>
    <row r="20981" spans="15:54" x14ac:dyDescent="0.4">
      <c r="O20981" s="4"/>
      <c r="P20981" s="4"/>
      <c r="V20981" s="4"/>
      <c r="W20981" s="4"/>
      <c r="AG20981" s="9"/>
      <c r="AT20981" s="4"/>
      <c r="AU20981" s="4"/>
      <c r="BA20981" s="4"/>
      <c r="BB20981" s="4"/>
    </row>
    <row r="20982" spans="15:54" x14ac:dyDescent="0.4">
      <c r="O20982" s="4"/>
      <c r="P20982" s="4"/>
      <c r="V20982" s="4"/>
      <c r="W20982" s="4"/>
      <c r="AG20982" s="9"/>
      <c r="AT20982" s="4"/>
      <c r="AU20982" s="4"/>
      <c r="BA20982" s="4"/>
      <c r="BB20982" s="4"/>
    </row>
    <row r="20983" spans="15:54" x14ac:dyDescent="0.4">
      <c r="O20983" s="4"/>
      <c r="P20983" s="4"/>
      <c r="V20983" s="4"/>
      <c r="W20983" s="4"/>
      <c r="AG20983" s="9"/>
      <c r="AT20983" s="4"/>
      <c r="AU20983" s="4"/>
      <c r="BA20983" s="4"/>
      <c r="BB20983" s="4"/>
    </row>
    <row r="20984" spans="15:54" x14ac:dyDescent="0.4">
      <c r="O20984" s="4"/>
      <c r="P20984" s="4"/>
      <c r="V20984" s="4"/>
      <c r="W20984" s="4"/>
      <c r="AG20984" s="9"/>
      <c r="AT20984" s="4"/>
      <c r="AU20984" s="4"/>
      <c r="BA20984" s="4"/>
      <c r="BB20984" s="4"/>
    </row>
    <row r="20985" spans="15:54" x14ac:dyDescent="0.4">
      <c r="O20985" s="4"/>
      <c r="P20985" s="4"/>
      <c r="V20985" s="4"/>
      <c r="W20985" s="4"/>
      <c r="AG20985" s="9"/>
      <c r="AT20985" s="4"/>
      <c r="AU20985" s="4"/>
      <c r="BA20985" s="4"/>
      <c r="BB20985" s="4"/>
    </row>
    <row r="20986" spans="15:54" x14ac:dyDescent="0.4">
      <c r="O20986" s="4"/>
      <c r="P20986" s="4"/>
      <c r="V20986" s="4"/>
      <c r="W20986" s="4"/>
      <c r="AG20986" s="9"/>
      <c r="AT20986" s="4"/>
      <c r="AU20986" s="4"/>
      <c r="BA20986" s="4"/>
      <c r="BB20986" s="4"/>
    </row>
    <row r="20987" spans="15:54" x14ac:dyDescent="0.4">
      <c r="O20987" s="4"/>
      <c r="P20987" s="4"/>
      <c r="V20987" s="4"/>
      <c r="W20987" s="4"/>
      <c r="AG20987" s="9"/>
      <c r="AT20987" s="4"/>
      <c r="AU20987" s="4"/>
      <c r="BA20987" s="4"/>
      <c r="BB20987" s="4"/>
    </row>
    <row r="20988" spans="15:54" x14ac:dyDescent="0.4">
      <c r="O20988" s="4"/>
      <c r="P20988" s="4"/>
      <c r="V20988" s="4"/>
      <c r="W20988" s="4"/>
      <c r="AG20988" s="9"/>
      <c r="AT20988" s="4"/>
      <c r="AU20988" s="4"/>
      <c r="BA20988" s="4"/>
      <c r="BB20988" s="4"/>
    </row>
    <row r="20989" spans="15:54" x14ac:dyDescent="0.4">
      <c r="O20989" s="4"/>
      <c r="P20989" s="4"/>
      <c r="V20989" s="4"/>
      <c r="W20989" s="4"/>
      <c r="AG20989" s="9"/>
      <c r="AT20989" s="4"/>
      <c r="AU20989" s="4"/>
      <c r="BA20989" s="4"/>
      <c r="BB20989" s="4"/>
    </row>
    <row r="20990" spans="15:54" x14ac:dyDescent="0.4">
      <c r="O20990" s="4"/>
      <c r="P20990" s="4"/>
      <c r="V20990" s="4"/>
      <c r="W20990" s="4"/>
      <c r="AG20990" s="9"/>
      <c r="AT20990" s="4"/>
      <c r="AU20990" s="4"/>
      <c r="BA20990" s="4"/>
      <c r="BB20990" s="4"/>
    </row>
    <row r="20991" spans="15:54" x14ac:dyDescent="0.4">
      <c r="O20991" s="4"/>
      <c r="P20991" s="4"/>
      <c r="V20991" s="4"/>
      <c r="W20991" s="4"/>
      <c r="AG20991" s="9"/>
      <c r="AT20991" s="4"/>
      <c r="AU20991" s="4"/>
      <c r="BA20991" s="4"/>
      <c r="BB20991" s="4"/>
    </row>
    <row r="20992" spans="15:54" x14ac:dyDescent="0.4">
      <c r="O20992" s="4"/>
      <c r="P20992" s="4"/>
      <c r="V20992" s="4"/>
      <c r="W20992" s="4"/>
      <c r="AG20992" s="9"/>
      <c r="AT20992" s="4"/>
      <c r="AU20992" s="4"/>
      <c r="BA20992" s="4"/>
      <c r="BB20992" s="4"/>
    </row>
    <row r="20993" spans="15:54" x14ac:dyDescent="0.4">
      <c r="O20993" s="4"/>
      <c r="P20993" s="4"/>
      <c r="V20993" s="4"/>
      <c r="W20993" s="4"/>
      <c r="AG20993" s="9"/>
      <c r="AT20993" s="4"/>
      <c r="AU20993" s="4"/>
      <c r="BA20993" s="4"/>
      <c r="BB20993" s="4"/>
    </row>
    <row r="20994" spans="15:54" x14ac:dyDescent="0.4">
      <c r="O20994" s="4"/>
      <c r="P20994" s="4"/>
      <c r="V20994" s="4"/>
      <c r="W20994" s="4"/>
      <c r="AG20994" s="9"/>
      <c r="AT20994" s="4"/>
      <c r="AU20994" s="4"/>
      <c r="BA20994" s="4"/>
      <c r="BB20994" s="4"/>
    </row>
    <row r="20995" spans="15:54" x14ac:dyDescent="0.4">
      <c r="O20995" s="4"/>
      <c r="P20995" s="4"/>
      <c r="V20995" s="4"/>
      <c r="W20995" s="4"/>
      <c r="AG20995" s="9"/>
      <c r="AT20995" s="4"/>
      <c r="AU20995" s="4"/>
      <c r="BA20995" s="4"/>
      <c r="BB20995" s="4"/>
    </row>
    <row r="20996" spans="15:54" x14ac:dyDescent="0.4">
      <c r="O20996" s="4"/>
      <c r="P20996" s="4"/>
      <c r="V20996" s="4"/>
      <c r="W20996" s="4"/>
      <c r="AG20996" s="9"/>
      <c r="AT20996" s="4"/>
      <c r="AU20996" s="4"/>
      <c r="BA20996" s="4"/>
      <c r="BB20996" s="4"/>
    </row>
    <row r="20997" spans="15:54" x14ac:dyDescent="0.4">
      <c r="O20997" s="4"/>
      <c r="P20997" s="4"/>
      <c r="V20997" s="4"/>
      <c r="W20997" s="4"/>
      <c r="AG20997" s="9"/>
      <c r="AT20997" s="4"/>
      <c r="AU20997" s="4"/>
      <c r="BA20997" s="4"/>
      <c r="BB20997" s="4"/>
    </row>
    <row r="20998" spans="15:54" x14ac:dyDescent="0.4">
      <c r="O20998" s="4"/>
      <c r="P20998" s="4"/>
      <c r="V20998" s="4"/>
      <c r="W20998" s="4"/>
      <c r="AG20998" s="9"/>
      <c r="AT20998" s="4"/>
      <c r="AU20998" s="4"/>
      <c r="BA20998" s="4"/>
      <c r="BB20998" s="4"/>
    </row>
    <row r="20999" spans="15:54" x14ac:dyDescent="0.4">
      <c r="O20999" s="4"/>
      <c r="P20999" s="4"/>
      <c r="V20999" s="4"/>
      <c r="W20999" s="4"/>
      <c r="AG20999" s="9"/>
      <c r="AT20999" s="4"/>
      <c r="AU20999" s="4"/>
      <c r="BA20999" s="4"/>
      <c r="BB20999" s="4"/>
    </row>
    <row r="21000" spans="15:54" x14ac:dyDescent="0.4">
      <c r="O21000" s="4"/>
      <c r="P21000" s="4"/>
      <c r="V21000" s="4"/>
      <c r="W21000" s="4"/>
      <c r="AG21000" s="9"/>
      <c r="AT21000" s="4"/>
      <c r="AU21000" s="4"/>
      <c r="BA21000" s="4"/>
      <c r="BB21000" s="4"/>
    </row>
    <row r="21001" spans="15:54" x14ac:dyDescent="0.4">
      <c r="O21001" s="4"/>
      <c r="P21001" s="4"/>
      <c r="V21001" s="4"/>
      <c r="W21001" s="4"/>
      <c r="AG21001" s="9"/>
      <c r="AT21001" s="4"/>
      <c r="AU21001" s="4"/>
      <c r="BA21001" s="4"/>
      <c r="BB21001" s="4"/>
    </row>
    <row r="21002" spans="15:54" x14ac:dyDescent="0.4">
      <c r="O21002" s="4"/>
      <c r="P21002" s="4"/>
      <c r="V21002" s="4"/>
      <c r="W21002" s="4"/>
      <c r="AG21002" s="9"/>
      <c r="AT21002" s="4"/>
      <c r="AU21002" s="4"/>
      <c r="BA21002" s="4"/>
      <c r="BB21002" s="4"/>
    </row>
    <row r="21003" spans="15:54" x14ac:dyDescent="0.4">
      <c r="O21003" s="4"/>
      <c r="P21003" s="4"/>
      <c r="V21003" s="4"/>
      <c r="W21003" s="4"/>
      <c r="AG21003" s="9"/>
      <c r="AT21003" s="4"/>
      <c r="AU21003" s="4"/>
      <c r="BA21003" s="4"/>
      <c r="BB21003" s="4"/>
    </row>
    <row r="21004" spans="15:54" x14ac:dyDescent="0.4">
      <c r="O21004" s="4"/>
      <c r="P21004" s="4"/>
      <c r="V21004" s="4"/>
      <c r="W21004" s="4"/>
      <c r="AG21004" s="9"/>
      <c r="AT21004" s="4"/>
      <c r="AU21004" s="4"/>
      <c r="BA21004" s="4"/>
      <c r="BB21004" s="4"/>
    </row>
    <row r="21005" spans="15:54" x14ac:dyDescent="0.4">
      <c r="O21005" s="4"/>
      <c r="P21005" s="4"/>
      <c r="V21005" s="4"/>
      <c r="W21005" s="4"/>
      <c r="AT21005" s="4"/>
      <c r="AU21005" s="4"/>
      <c r="BA21005" s="4"/>
      <c r="BB21005" s="4"/>
    </row>
    <row r="21006" spans="15:54" x14ac:dyDescent="0.4">
      <c r="O21006" s="4"/>
      <c r="P21006" s="4"/>
      <c r="V21006" s="4"/>
      <c r="W21006" s="4"/>
      <c r="AG21006" s="9"/>
      <c r="AT21006" s="4"/>
      <c r="AU21006" s="4"/>
      <c r="BA21006" s="4"/>
      <c r="BB21006" s="4"/>
    </row>
    <row r="21007" spans="15:54" x14ac:dyDescent="0.4">
      <c r="O21007" s="4"/>
      <c r="P21007" s="4"/>
      <c r="V21007" s="4"/>
      <c r="W21007" s="4"/>
      <c r="AG21007" s="9"/>
      <c r="AT21007" s="4"/>
      <c r="AU21007" s="4"/>
      <c r="BA21007" s="4"/>
      <c r="BB21007" s="4"/>
    </row>
    <row r="21008" spans="15:54" x14ac:dyDescent="0.4">
      <c r="O21008" s="4"/>
      <c r="P21008" s="4"/>
      <c r="V21008" s="4"/>
      <c r="W21008" s="4"/>
      <c r="AG21008" s="9"/>
      <c r="AT21008" s="4"/>
      <c r="AU21008" s="4"/>
      <c r="BA21008" s="4"/>
      <c r="BB21008" s="4"/>
    </row>
    <row r="21009" spans="15:54" x14ac:dyDescent="0.4">
      <c r="O21009" s="4"/>
      <c r="P21009" s="4"/>
      <c r="V21009" s="4"/>
      <c r="W21009" s="4"/>
      <c r="AG21009" s="9"/>
      <c r="AT21009" s="4"/>
      <c r="AU21009" s="4"/>
      <c r="BA21009" s="4"/>
      <c r="BB21009" s="4"/>
    </row>
    <row r="21010" spans="15:54" x14ac:dyDescent="0.4">
      <c r="O21010" s="4"/>
      <c r="P21010" s="4"/>
      <c r="V21010" s="4"/>
      <c r="W21010" s="4"/>
      <c r="AG21010" s="9"/>
      <c r="AT21010" s="4"/>
      <c r="AU21010" s="4"/>
      <c r="BA21010" s="4"/>
      <c r="BB21010" s="4"/>
    </row>
    <row r="21011" spans="15:54" x14ac:dyDescent="0.4">
      <c r="O21011" s="4"/>
      <c r="P21011" s="4"/>
      <c r="V21011" s="4"/>
      <c r="W21011" s="4"/>
      <c r="AG21011" s="9"/>
      <c r="AT21011" s="4"/>
      <c r="AU21011" s="4"/>
      <c r="BA21011" s="4"/>
      <c r="BB21011" s="4"/>
    </row>
    <row r="21012" spans="15:54" x14ac:dyDescent="0.4">
      <c r="O21012" s="4"/>
      <c r="P21012" s="4"/>
      <c r="V21012" s="4"/>
      <c r="W21012" s="4"/>
      <c r="AG21012" s="9"/>
      <c r="AT21012" s="4"/>
      <c r="AU21012" s="4"/>
      <c r="BA21012" s="4"/>
      <c r="BB21012" s="4"/>
    </row>
    <row r="21013" spans="15:54" x14ac:dyDescent="0.4">
      <c r="O21013" s="4"/>
      <c r="P21013" s="4"/>
      <c r="V21013" s="4"/>
      <c r="W21013" s="4"/>
      <c r="AG21013" s="9"/>
      <c r="AT21013" s="4"/>
      <c r="AU21013" s="4"/>
      <c r="BA21013" s="4"/>
      <c r="BB21013" s="4"/>
    </row>
    <row r="21014" spans="15:54" x14ac:dyDescent="0.4">
      <c r="O21014" s="4"/>
      <c r="P21014" s="4"/>
      <c r="V21014" s="4"/>
      <c r="W21014" s="4"/>
      <c r="AG21014" s="9"/>
      <c r="AT21014" s="4"/>
      <c r="AU21014" s="4"/>
      <c r="BA21014" s="4"/>
      <c r="BB21014" s="4"/>
    </row>
    <row r="21015" spans="15:54" x14ac:dyDescent="0.4">
      <c r="O21015" s="4"/>
      <c r="P21015" s="4"/>
      <c r="V21015" s="4"/>
      <c r="W21015" s="4"/>
      <c r="AG21015" s="9"/>
      <c r="AT21015" s="4"/>
      <c r="AU21015" s="4"/>
      <c r="BA21015" s="4"/>
      <c r="BB21015" s="4"/>
    </row>
    <row r="21016" spans="15:54" x14ac:dyDescent="0.4">
      <c r="O21016" s="4"/>
      <c r="P21016" s="4"/>
      <c r="V21016" s="4"/>
      <c r="W21016" s="4"/>
      <c r="AG21016" s="9"/>
      <c r="AT21016" s="4"/>
      <c r="AU21016" s="4"/>
      <c r="BA21016" s="4"/>
      <c r="BB21016" s="4"/>
    </row>
    <row r="21017" spans="15:54" x14ac:dyDescent="0.4">
      <c r="O21017" s="4"/>
      <c r="P21017" s="4"/>
      <c r="V21017" s="4"/>
      <c r="W21017" s="4"/>
      <c r="AG21017" s="9"/>
      <c r="AT21017" s="4"/>
      <c r="AU21017" s="4"/>
      <c r="BA21017" s="4"/>
      <c r="BB21017" s="4"/>
    </row>
    <row r="21018" spans="15:54" x14ac:dyDescent="0.4">
      <c r="O21018" s="4"/>
      <c r="P21018" s="4"/>
      <c r="V21018" s="4"/>
      <c r="W21018" s="4"/>
      <c r="AG21018" s="9"/>
      <c r="AT21018" s="4"/>
      <c r="AU21018" s="4"/>
      <c r="BA21018" s="4"/>
      <c r="BB21018" s="4"/>
    </row>
    <row r="21019" spans="15:54" x14ac:dyDescent="0.4">
      <c r="O21019" s="4"/>
      <c r="P21019" s="4"/>
      <c r="V21019" s="4"/>
      <c r="W21019" s="4"/>
      <c r="AG21019" s="9"/>
      <c r="AT21019" s="4"/>
      <c r="AU21019" s="4"/>
      <c r="BA21019" s="4"/>
      <c r="BB21019" s="4"/>
    </row>
    <row r="21020" spans="15:54" x14ac:dyDescent="0.4">
      <c r="O21020" s="4"/>
      <c r="P21020" s="4"/>
      <c r="V21020" s="4"/>
      <c r="W21020" s="4"/>
      <c r="AG21020" s="9"/>
      <c r="AT21020" s="4"/>
      <c r="AU21020" s="4"/>
      <c r="BA21020" s="4"/>
      <c r="BB21020" s="4"/>
    </row>
    <row r="21021" spans="15:54" x14ac:dyDescent="0.4">
      <c r="O21021" s="4"/>
      <c r="P21021" s="4"/>
      <c r="V21021" s="4"/>
      <c r="W21021" s="4"/>
      <c r="AG21021" s="9"/>
      <c r="AT21021" s="4"/>
      <c r="AU21021" s="4"/>
      <c r="BA21021" s="4"/>
      <c r="BB21021" s="4"/>
    </row>
    <row r="21022" spans="15:54" x14ac:dyDescent="0.4">
      <c r="O21022" s="4"/>
      <c r="P21022" s="4"/>
      <c r="V21022" s="4"/>
      <c r="W21022" s="4"/>
      <c r="AG21022" s="9"/>
      <c r="AT21022" s="4"/>
      <c r="AU21022" s="4"/>
      <c r="BA21022" s="4"/>
      <c r="BB21022" s="4"/>
    </row>
    <row r="21023" spans="15:54" x14ac:dyDescent="0.4">
      <c r="O21023" s="4"/>
      <c r="P21023" s="4"/>
      <c r="V21023" s="4"/>
      <c r="W21023" s="4"/>
      <c r="AG21023" s="9"/>
      <c r="AT21023" s="4"/>
      <c r="AU21023" s="4"/>
      <c r="BA21023" s="4"/>
      <c r="BB21023" s="4"/>
    </row>
    <row r="21024" spans="15:54" x14ac:dyDescent="0.4">
      <c r="O21024" s="4"/>
      <c r="P21024" s="4"/>
      <c r="V21024" s="4"/>
      <c r="W21024" s="4"/>
      <c r="AG21024" s="9"/>
      <c r="AT21024" s="4"/>
      <c r="AU21024" s="4"/>
      <c r="BA21024" s="4"/>
      <c r="BB21024" s="4"/>
    </row>
    <row r="21025" spans="15:54" x14ac:dyDescent="0.4">
      <c r="O21025" s="4"/>
      <c r="P21025" s="4"/>
      <c r="V21025" s="4"/>
      <c r="W21025" s="4"/>
      <c r="AT21025" s="4"/>
      <c r="AU21025" s="4"/>
      <c r="BA21025" s="4"/>
      <c r="BB21025" s="4"/>
    </row>
    <row r="21026" spans="15:54" x14ac:dyDescent="0.4">
      <c r="O21026" s="4"/>
      <c r="P21026" s="4"/>
      <c r="V21026" s="4"/>
      <c r="W21026" s="4"/>
      <c r="AG21026" s="9"/>
      <c r="AT21026" s="4"/>
      <c r="AU21026" s="4"/>
      <c r="BA21026" s="4"/>
      <c r="BB21026" s="4"/>
    </row>
    <row r="21027" spans="15:54" x14ac:dyDescent="0.4">
      <c r="O21027" s="4"/>
      <c r="P21027" s="4"/>
      <c r="V21027" s="4"/>
      <c r="W21027" s="4"/>
      <c r="AG21027" s="9"/>
      <c r="AT21027" s="4"/>
      <c r="AU21027" s="4"/>
      <c r="BA21027" s="4"/>
      <c r="BB21027" s="4"/>
    </row>
    <row r="21028" spans="15:54" x14ac:dyDescent="0.4">
      <c r="O21028" s="4"/>
      <c r="P21028" s="4"/>
      <c r="V21028" s="4"/>
      <c r="W21028" s="4"/>
      <c r="AG21028" s="9"/>
      <c r="AT21028" s="4"/>
      <c r="AU21028" s="4"/>
      <c r="BA21028" s="4"/>
      <c r="BB21028" s="4"/>
    </row>
    <row r="21029" spans="15:54" x14ac:dyDescent="0.4">
      <c r="O21029" s="4"/>
      <c r="P21029" s="4"/>
      <c r="V21029" s="4"/>
      <c r="W21029" s="4"/>
      <c r="AG21029" s="9"/>
      <c r="AT21029" s="4"/>
      <c r="AU21029" s="4"/>
      <c r="BA21029" s="4"/>
      <c r="BB21029" s="4"/>
    </row>
    <row r="21030" spans="15:54" x14ac:dyDescent="0.4">
      <c r="O21030" s="4"/>
      <c r="P21030" s="4"/>
      <c r="V21030" s="4"/>
      <c r="W21030" s="4"/>
      <c r="AG21030" s="9"/>
      <c r="AT21030" s="4"/>
      <c r="AU21030" s="4"/>
      <c r="BA21030" s="4"/>
      <c r="BB21030" s="4"/>
    </row>
    <row r="21031" spans="15:54" x14ac:dyDescent="0.4">
      <c r="O21031" s="4"/>
      <c r="P21031" s="4"/>
      <c r="V21031" s="4"/>
      <c r="W21031" s="4"/>
      <c r="AG21031" s="9"/>
      <c r="AT21031" s="4"/>
      <c r="AU21031" s="4"/>
      <c r="BA21031" s="4"/>
      <c r="BB21031" s="4"/>
    </row>
    <row r="21032" spans="15:54" x14ac:dyDescent="0.4">
      <c r="O21032" s="4"/>
      <c r="P21032" s="4"/>
      <c r="V21032" s="4"/>
      <c r="W21032" s="4"/>
      <c r="AG21032" s="9"/>
      <c r="AT21032" s="4"/>
      <c r="AU21032" s="4"/>
      <c r="BA21032" s="4"/>
      <c r="BB21032" s="4"/>
    </row>
    <row r="21033" spans="15:54" x14ac:dyDescent="0.4">
      <c r="O21033" s="4"/>
      <c r="P21033" s="4"/>
      <c r="V21033" s="4"/>
      <c r="W21033" s="4"/>
      <c r="AG21033" s="9"/>
      <c r="AT21033" s="4"/>
      <c r="AU21033" s="4"/>
      <c r="BA21033" s="4"/>
      <c r="BB21033" s="4"/>
    </row>
    <row r="21034" spans="15:54" x14ac:dyDescent="0.4">
      <c r="O21034" s="4"/>
      <c r="P21034" s="4"/>
      <c r="V21034" s="4"/>
      <c r="W21034" s="4"/>
      <c r="AG21034" s="9"/>
      <c r="AT21034" s="4"/>
      <c r="AU21034" s="4"/>
      <c r="BA21034" s="4"/>
      <c r="BB21034" s="4"/>
    </row>
    <row r="21035" spans="15:54" x14ac:dyDescent="0.4">
      <c r="O21035" s="4"/>
      <c r="P21035" s="4"/>
      <c r="V21035" s="4"/>
      <c r="W21035" s="4"/>
      <c r="AG21035" s="9"/>
      <c r="AT21035" s="4"/>
      <c r="AU21035" s="4"/>
      <c r="BA21035" s="4"/>
      <c r="BB21035" s="4"/>
    </row>
    <row r="21036" spans="15:54" x14ac:dyDescent="0.4">
      <c r="O21036" s="4"/>
      <c r="P21036" s="4"/>
      <c r="V21036" s="4"/>
      <c r="W21036" s="4"/>
      <c r="AG21036" s="9"/>
      <c r="AT21036" s="4"/>
      <c r="AU21036" s="4"/>
      <c r="BA21036" s="4"/>
      <c r="BB21036" s="4"/>
    </row>
    <row r="21037" spans="15:54" x14ac:dyDescent="0.4">
      <c r="O21037" s="4"/>
      <c r="P21037" s="4"/>
      <c r="V21037" s="4"/>
      <c r="W21037" s="4"/>
      <c r="AG21037" s="9"/>
      <c r="AT21037" s="4"/>
      <c r="AU21037" s="4"/>
      <c r="BA21037" s="4"/>
      <c r="BB21037" s="4"/>
    </row>
    <row r="21038" spans="15:54" x14ac:dyDescent="0.4">
      <c r="O21038" s="4"/>
      <c r="P21038" s="4"/>
      <c r="V21038" s="4"/>
      <c r="W21038" s="4"/>
      <c r="AG21038" s="9"/>
      <c r="AT21038" s="4"/>
      <c r="AU21038" s="4"/>
      <c r="BA21038" s="4"/>
      <c r="BB21038" s="4"/>
    </row>
    <row r="21039" spans="15:54" x14ac:dyDescent="0.4">
      <c r="O21039" s="4"/>
      <c r="P21039" s="4"/>
      <c r="V21039" s="4"/>
      <c r="W21039" s="4"/>
      <c r="AG21039" s="9"/>
      <c r="AT21039" s="4"/>
      <c r="AU21039" s="4"/>
      <c r="BA21039" s="4"/>
      <c r="BB21039" s="4"/>
    </row>
    <row r="21040" spans="15:54" x14ac:dyDescent="0.4">
      <c r="O21040" s="4"/>
      <c r="P21040" s="4"/>
      <c r="V21040" s="4"/>
      <c r="W21040" s="4"/>
      <c r="AG21040" s="9"/>
      <c r="AT21040" s="4"/>
      <c r="AU21040" s="4"/>
      <c r="BA21040" s="4"/>
      <c r="BB21040" s="4"/>
    </row>
    <row r="21041" spans="15:54" x14ac:dyDescent="0.4">
      <c r="O21041" s="4"/>
      <c r="P21041" s="4"/>
      <c r="V21041" s="4"/>
      <c r="W21041" s="4"/>
      <c r="AG21041" s="9"/>
      <c r="AT21041" s="4"/>
      <c r="AU21041" s="4"/>
      <c r="BA21041" s="4"/>
      <c r="BB21041" s="4"/>
    </row>
    <row r="21042" spans="15:54" x14ac:dyDescent="0.4">
      <c r="O21042" s="4"/>
      <c r="P21042" s="4"/>
      <c r="V21042" s="4"/>
      <c r="W21042" s="4"/>
      <c r="AG21042" s="9"/>
      <c r="AT21042" s="4"/>
      <c r="AU21042" s="4"/>
      <c r="BA21042" s="4"/>
      <c r="BB21042" s="4"/>
    </row>
    <row r="21043" spans="15:54" x14ac:dyDescent="0.4">
      <c r="O21043" s="4"/>
      <c r="P21043" s="4"/>
      <c r="V21043" s="4"/>
      <c r="W21043" s="4"/>
      <c r="AG21043" s="9"/>
      <c r="AT21043" s="4"/>
      <c r="AU21043" s="4"/>
      <c r="BA21043" s="4"/>
      <c r="BB21043" s="4"/>
    </row>
    <row r="21044" spans="15:54" x14ac:dyDescent="0.4">
      <c r="O21044" s="4"/>
      <c r="P21044" s="4"/>
      <c r="V21044" s="4"/>
      <c r="W21044" s="4"/>
      <c r="AG21044" s="9"/>
      <c r="AT21044" s="4"/>
      <c r="AU21044" s="4"/>
      <c r="BA21044" s="4"/>
      <c r="BB21044" s="4"/>
    </row>
    <row r="21045" spans="15:54" x14ac:dyDescent="0.4">
      <c r="O21045" s="4"/>
      <c r="P21045" s="4"/>
      <c r="V21045" s="4"/>
      <c r="W21045" s="4"/>
      <c r="AG21045" s="9"/>
      <c r="AT21045" s="4"/>
      <c r="AU21045" s="4"/>
      <c r="BA21045" s="4"/>
      <c r="BB21045" s="4"/>
    </row>
    <row r="21046" spans="15:54" x14ac:dyDescent="0.4">
      <c r="O21046" s="4"/>
      <c r="P21046" s="4"/>
      <c r="V21046" s="4"/>
      <c r="W21046" s="4"/>
      <c r="AG21046" s="9"/>
      <c r="AT21046" s="4"/>
      <c r="AU21046" s="4"/>
      <c r="BA21046" s="4"/>
      <c r="BB21046" s="4"/>
    </row>
    <row r="21047" spans="15:54" x14ac:dyDescent="0.4">
      <c r="O21047" s="4"/>
      <c r="P21047" s="4"/>
      <c r="V21047" s="4"/>
      <c r="W21047" s="4"/>
      <c r="AG21047" s="9"/>
      <c r="AT21047" s="4"/>
      <c r="AU21047" s="4"/>
      <c r="BA21047" s="4"/>
      <c r="BB21047" s="4"/>
    </row>
    <row r="21048" spans="15:54" x14ac:dyDescent="0.4">
      <c r="O21048" s="4"/>
      <c r="P21048" s="4"/>
      <c r="V21048" s="4"/>
      <c r="W21048" s="4"/>
      <c r="AG21048" s="9"/>
      <c r="AT21048" s="4"/>
      <c r="AU21048" s="4"/>
      <c r="BA21048" s="4"/>
      <c r="BB21048" s="4"/>
    </row>
    <row r="21049" spans="15:54" x14ac:dyDescent="0.4">
      <c r="O21049" s="4"/>
      <c r="P21049" s="4"/>
      <c r="V21049" s="4"/>
      <c r="W21049" s="4"/>
      <c r="AG21049" s="9"/>
      <c r="AT21049" s="4"/>
      <c r="AU21049" s="4"/>
      <c r="BA21049" s="4"/>
      <c r="BB21049" s="4"/>
    </row>
    <row r="21050" spans="15:54" x14ac:dyDescent="0.4">
      <c r="O21050" s="4"/>
      <c r="P21050" s="4"/>
      <c r="V21050" s="4"/>
      <c r="W21050" s="4"/>
      <c r="AG21050" s="9"/>
      <c r="AT21050" s="4"/>
      <c r="AU21050" s="4"/>
      <c r="BA21050" s="4"/>
      <c r="BB21050" s="4"/>
    </row>
    <row r="21051" spans="15:54" x14ac:dyDescent="0.4">
      <c r="O21051" s="4"/>
      <c r="P21051" s="4"/>
      <c r="V21051" s="4"/>
      <c r="W21051" s="4"/>
      <c r="AG21051" s="9"/>
      <c r="AT21051" s="4"/>
      <c r="AU21051" s="4"/>
      <c r="BA21051" s="4"/>
      <c r="BB21051" s="4"/>
    </row>
    <row r="21052" spans="15:54" x14ac:dyDescent="0.4">
      <c r="O21052" s="4"/>
      <c r="P21052" s="4"/>
      <c r="V21052" s="4"/>
      <c r="W21052" s="4"/>
      <c r="AG21052" s="9"/>
      <c r="AT21052" s="4"/>
      <c r="AU21052" s="4"/>
      <c r="BA21052" s="4"/>
      <c r="BB21052" s="4"/>
    </row>
    <row r="21053" spans="15:54" x14ac:dyDescent="0.4">
      <c r="O21053" s="4"/>
      <c r="P21053" s="4"/>
      <c r="V21053" s="4"/>
      <c r="W21053" s="4"/>
      <c r="AG21053" s="9"/>
      <c r="AT21053" s="4"/>
      <c r="AU21053" s="4"/>
      <c r="BA21053" s="4"/>
      <c r="BB21053" s="4"/>
    </row>
    <row r="21054" spans="15:54" x14ac:dyDescent="0.4">
      <c r="O21054" s="4"/>
      <c r="P21054" s="4"/>
      <c r="V21054" s="4"/>
      <c r="W21054" s="4"/>
      <c r="AG21054" s="9"/>
      <c r="AT21054" s="4"/>
      <c r="AU21054" s="4"/>
      <c r="BA21054" s="4"/>
      <c r="BB21054" s="4"/>
    </row>
    <row r="21055" spans="15:54" x14ac:dyDescent="0.4">
      <c r="O21055" s="4"/>
      <c r="P21055" s="4"/>
      <c r="V21055" s="4"/>
      <c r="W21055" s="4"/>
      <c r="AG21055" s="9"/>
      <c r="AT21055" s="4"/>
      <c r="AU21055" s="4"/>
      <c r="BA21055" s="4"/>
      <c r="BB21055" s="4"/>
    </row>
    <row r="21056" spans="15:54" x14ac:dyDescent="0.4">
      <c r="O21056" s="4"/>
      <c r="P21056" s="4"/>
      <c r="V21056" s="4"/>
      <c r="W21056" s="4"/>
      <c r="AG21056" s="9"/>
      <c r="AT21056" s="4"/>
      <c r="AU21056" s="4"/>
      <c r="BA21056" s="4"/>
      <c r="BB21056" s="4"/>
    </row>
    <row r="21057" spans="15:54" x14ac:dyDescent="0.4">
      <c r="O21057" s="4"/>
      <c r="P21057" s="4"/>
      <c r="V21057" s="4"/>
      <c r="W21057" s="4"/>
      <c r="AG21057" s="9"/>
      <c r="AT21057" s="4"/>
      <c r="AU21057" s="4"/>
      <c r="BA21057" s="4"/>
      <c r="BB21057" s="4"/>
    </row>
    <row r="21058" spans="15:54" x14ac:dyDescent="0.4">
      <c r="O21058" s="4"/>
      <c r="P21058" s="4"/>
      <c r="V21058" s="4"/>
      <c r="W21058" s="4"/>
      <c r="AG21058" s="9"/>
      <c r="AT21058" s="4"/>
      <c r="AU21058" s="4"/>
      <c r="BA21058" s="4"/>
      <c r="BB21058" s="4"/>
    </row>
    <row r="21059" spans="15:54" x14ac:dyDescent="0.4">
      <c r="O21059" s="4"/>
      <c r="P21059" s="4"/>
      <c r="V21059" s="4"/>
      <c r="W21059" s="4"/>
      <c r="AG21059" s="9"/>
      <c r="AT21059" s="4"/>
      <c r="AU21059" s="4"/>
      <c r="BA21059" s="4"/>
      <c r="BB21059" s="4"/>
    </row>
    <row r="21060" spans="15:54" x14ac:dyDescent="0.4">
      <c r="O21060" s="4"/>
      <c r="P21060" s="4"/>
      <c r="V21060" s="4"/>
      <c r="W21060" s="4"/>
      <c r="AG21060" s="9"/>
      <c r="AT21060" s="4"/>
      <c r="AU21060" s="4"/>
      <c r="BA21060" s="4"/>
      <c r="BB21060" s="4"/>
    </row>
    <row r="21061" spans="15:54" x14ac:dyDescent="0.4">
      <c r="O21061" s="4"/>
      <c r="P21061" s="4"/>
      <c r="V21061" s="4"/>
      <c r="W21061" s="4"/>
      <c r="AG21061" s="9"/>
      <c r="AT21061" s="4"/>
      <c r="AU21061" s="4"/>
      <c r="BA21061" s="4"/>
      <c r="BB21061" s="4"/>
    </row>
    <row r="21062" spans="15:54" x14ac:dyDescent="0.4">
      <c r="O21062" s="4"/>
      <c r="P21062" s="4"/>
      <c r="V21062" s="4"/>
      <c r="W21062" s="4"/>
      <c r="AG21062" s="9"/>
      <c r="AT21062" s="4"/>
      <c r="AU21062" s="4"/>
      <c r="BA21062" s="4"/>
      <c r="BB21062" s="4"/>
    </row>
    <row r="21063" spans="15:54" x14ac:dyDescent="0.4">
      <c r="O21063" s="4"/>
      <c r="P21063" s="4"/>
      <c r="V21063" s="4"/>
      <c r="W21063" s="4"/>
      <c r="AG21063" s="9"/>
      <c r="AT21063" s="4"/>
      <c r="AU21063" s="4"/>
      <c r="BA21063" s="4"/>
      <c r="BB21063" s="4"/>
    </row>
    <row r="21064" spans="15:54" x14ac:dyDescent="0.4">
      <c r="O21064" s="4"/>
      <c r="P21064" s="4"/>
      <c r="V21064" s="4"/>
      <c r="W21064" s="4"/>
      <c r="AG21064" s="9"/>
      <c r="AT21064" s="4"/>
      <c r="AU21064" s="4"/>
      <c r="BA21064" s="4"/>
      <c r="BB21064" s="4"/>
    </row>
    <row r="21065" spans="15:54" x14ac:dyDescent="0.4">
      <c r="O21065" s="4"/>
      <c r="P21065" s="4"/>
      <c r="V21065" s="4"/>
      <c r="W21065" s="4"/>
      <c r="AG21065" s="9"/>
      <c r="AT21065" s="4"/>
      <c r="AU21065" s="4"/>
      <c r="BA21065" s="4"/>
      <c r="BB21065" s="4"/>
    </row>
    <row r="21066" spans="15:54" x14ac:dyDescent="0.4">
      <c r="O21066" s="4"/>
      <c r="P21066" s="4"/>
      <c r="V21066" s="4"/>
      <c r="W21066" s="4"/>
      <c r="AG21066" s="9"/>
      <c r="AT21066" s="4"/>
      <c r="AU21066" s="4"/>
      <c r="BA21066" s="4"/>
      <c r="BB21066" s="4"/>
    </row>
    <row r="21067" spans="15:54" x14ac:dyDescent="0.4">
      <c r="O21067" s="4"/>
      <c r="P21067" s="4"/>
      <c r="V21067" s="4"/>
      <c r="W21067" s="4"/>
      <c r="AG21067" s="9"/>
      <c r="AT21067" s="4"/>
      <c r="AU21067" s="4"/>
      <c r="BA21067" s="4"/>
      <c r="BB21067" s="4"/>
    </row>
    <row r="21068" spans="15:54" x14ac:dyDescent="0.4">
      <c r="O21068" s="4"/>
      <c r="P21068" s="4"/>
      <c r="V21068" s="4"/>
      <c r="W21068" s="4"/>
      <c r="AG21068" s="9"/>
      <c r="AT21068" s="4"/>
      <c r="AU21068" s="4"/>
      <c r="BA21068" s="4"/>
      <c r="BB21068" s="4"/>
    </row>
    <row r="21069" spans="15:54" x14ac:dyDescent="0.4">
      <c r="O21069" s="4"/>
      <c r="P21069" s="4"/>
      <c r="V21069" s="4"/>
      <c r="W21069" s="4"/>
      <c r="AG21069" s="9"/>
      <c r="AT21069" s="4"/>
      <c r="AU21069" s="4"/>
      <c r="BA21069" s="4"/>
      <c r="BB21069" s="4"/>
    </row>
    <row r="21070" spans="15:54" x14ac:dyDescent="0.4">
      <c r="O21070" s="4"/>
      <c r="P21070" s="4"/>
      <c r="V21070" s="4"/>
      <c r="W21070" s="4"/>
      <c r="AG21070" s="9"/>
      <c r="AT21070" s="4"/>
      <c r="AU21070" s="4"/>
      <c r="BA21070" s="4"/>
      <c r="BB21070" s="4"/>
    </row>
    <row r="21071" spans="15:54" x14ac:dyDescent="0.4">
      <c r="O21071" s="4"/>
      <c r="P21071" s="4"/>
      <c r="V21071" s="4"/>
      <c r="W21071" s="4"/>
      <c r="AG21071" s="9"/>
      <c r="AT21071" s="4"/>
      <c r="AU21071" s="4"/>
      <c r="BA21071" s="4"/>
      <c r="BB21071" s="4"/>
    </row>
    <row r="21072" spans="15:54" x14ac:dyDescent="0.4">
      <c r="O21072" s="4"/>
      <c r="P21072" s="4"/>
      <c r="V21072" s="4"/>
      <c r="W21072" s="4"/>
      <c r="AG21072" s="9"/>
      <c r="AT21072" s="4"/>
      <c r="AU21072" s="4"/>
      <c r="BA21072" s="4"/>
      <c r="BB21072" s="4"/>
    </row>
    <row r="21073" spans="15:54" x14ac:dyDescent="0.4">
      <c r="O21073" s="4"/>
      <c r="P21073" s="4"/>
      <c r="V21073" s="4"/>
      <c r="W21073" s="4"/>
      <c r="AG21073" s="9"/>
      <c r="AT21073" s="4"/>
      <c r="AU21073" s="4"/>
      <c r="BA21073" s="4"/>
      <c r="BB21073" s="4"/>
    </row>
    <row r="21074" spans="15:54" x14ac:dyDescent="0.4">
      <c r="O21074" s="4"/>
      <c r="P21074" s="4"/>
      <c r="V21074" s="4"/>
      <c r="W21074" s="4"/>
      <c r="AG21074" s="9"/>
      <c r="AT21074" s="4"/>
      <c r="AU21074" s="4"/>
      <c r="BA21074" s="4"/>
      <c r="BB21074" s="4"/>
    </row>
    <row r="21075" spans="15:54" x14ac:dyDescent="0.4">
      <c r="O21075" s="4"/>
      <c r="P21075" s="4"/>
      <c r="V21075" s="4"/>
      <c r="W21075" s="4"/>
      <c r="AG21075" s="9"/>
      <c r="AT21075" s="4"/>
      <c r="AU21075" s="4"/>
      <c r="BA21075" s="4"/>
      <c r="BB21075" s="4"/>
    </row>
    <row r="21076" spans="15:54" x14ac:dyDescent="0.4">
      <c r="O21076" s="4"/>
      <c r="P21076" s="4"/>
      <c r="V21076" s="4"/>
      <c r="W21076" s="4"/>
      <c r="AG21076" s="9"/>
      <c r="AT21076" s="4"/>
      <c r="AU21076" s="4"/>
      <c r="BA21076" s="4"/>
      <c r="BB21076" s="4"/>
    </row>
    <row r="21077" spans="15:54" x14ac:dyDescent="0.4">
      <c r="O21077" s="4"/>
      <c r="P21077" s="4"/>
      <c r="V21077" s="4"/>
      <c r="W21077" s="4"/>
      <c r="AG21077" s="9"/>
      <c r="AT21077" s="4"/>
      <c r="AU21077" s="4"/>
      <c r="BA21077" s="4"/>
      <c r="BB21077" s="4"/>
    </row>
    <row r="21078" spans="15:54" x14ac:dyDescent="0.4">
      <c r="O21078" s="4"/>
      <c r="P21078" s="4"/>
      <c r="V21078" s="4"/>
      <c r="W21078" s="4"/>
      <c r="AG21078" s="9"/>
      <c r="AT21078" s="4"/>
      <c r="AU21078" s="4"/>
      <c r="BA21078" s="4"/>
      <c r="BB21078" s="4"/>
    </row>
    <row r="21079" spans="15:54" x14ac:dyDescent="0.4">
      <c r="O21079" s="4"/>
      <c r="P21079" s="4"/>
      <c r="V21079" s="4"/>
      <c r="W21079" s="4"/>
      <c r="AG21079" s="9"/>
      <c r="AT21079" s="4"/>
      <c r="AU21079" s="4"/>
      <c r="BA21079" s="4"/>
      <c r="BB21079" s="4"/>
    </row>
    <row r="21080" spans="15:54" x14ac:dyDescent="0.4">
      <c r="O21080" s="4"/>
      <c r="P21080" s="4"/>
      <c r="V21080" s="4"/>
      <c r="W21080" s="4"/>
      <c r="AG21080" s="9"/>
      <c r="AT21080" s="4"/>
      <c r="AU21080" s="4"/>
      <c r="BA21080" s="4"/>
      <c r="BB21080" s="4"/>
    </row>
    <row r="21081" spans="15:54" x14ac:dyDescent="0.4">
      <c r="O21081" s="4"/>
      <c r="P21081" s="4"/>
      <c r="V21081" s="4"/>
      <c r="W21081" s="4"/>
      <c r="AG21081" s="9"/>
      <c r="AT21081" s="4"/>
      <c r="AU21081" s="4"/>
      <c r="BA21081" s="4"/>
      <c r="BB21081" s="4"/>
    </row>
    <row r="21082" spans="15:54" x14ac:dyDescent="0.4">
      <c r="O21082" s="4"/>
      <c r="P21082" s="4"/>
      <c r="V21082" s="4"/>
      <c r="W21082" s="4"/>
      <c r="AG21082" s="9"/>
      <c r="AT21082" s="4"/>
      <c r="AU21082" s="4"/>
      <c r="BA21082" s="4"/>
      <c r="BB21082" s="4"/>
    </row>
    <row r="21083" spans="15:54" x14ac:dyDescent="0.4">
      <c r="O21083" s="4"/>
      <c r="P21083" s="4"/>
      <c r="V21083" s="4"/>
      <c r="W21083" s="4"/>
      <c r="AG21083" s="9"/>
      <c r="AT21083" s="4"/>
      <c r="AU21083" s="4"/>
      <c r="BA21083" s="4"/>
      <c r="BB21083" s="4"/>
    </row>
    <row r="21084" spans="15:54" x14ac:dyDescent="0.4">
      <c r="O21084" s="4"/>
      <c r="P21084" s="4"/>
      <c r="V21084" s="4"/>
      <c r="W21084" s="4"/>
      <c r="AG21084" s="9"/>
      <c r="AT21084" s="4"/>
      <c r="AU21084" s="4"/>
      <c r="BA21084" s="4"/>
      <c r="BB21084" s="4"/>
    </row>
    <row r="21085" spans="15:54" x14ac:dyDescent="0.4">
      <c r="O21085" s="4"/>
      <c r="P21085" s="4"/>
      <c r="V21085" s="4"/>
      <c r="W21085" s="4"/>
      <c r="AG21085" s="9"/>
      <c r="AT21085" s="4"/>
      <c r="AU21085" s="4"/>
      <c r="BA21085" s="4"/>
      <c r="BB21085" s="4"/>
    </row>
    <row r="21086" spans="15:54" x14ac:dyDescent="0.4">
      <c r="O21086" s="4"/>
      <c r="P21086" s="4"/>
      <c r="V21086" s="4"/>
      <c r="W21086" s="4"/>
      <c r="AT21086" s="4"/>
      <c r="AU21086" s="4"/>
      <c r="BA21086" s="4"/>
      <c r="BB21086" s="4"/>
    </row>
    <row r="21087" spans="15:54" x14ac:dyDescent="0.4">
      <c r="O21087" s="4"/>
      <c r="P21087" s="4"/>
      <c r="V21087" s="4"/>
      <c r="W21087" s="4"/>
      <c r="AG21087" s="9"/>
      <c r="AT21087" s="4"/>
      <c r="AU21087" s="4"/>
      <c r="BA21087" s="4"/>
      <c r="BB21087" s="4"/>
    </row>
    <row r="21088" spans="15:54" x14ac:dyDescent="0.4">
      <c r="O21088" s="4"/>
      <c r="P21088" s="4"/>
      <c r="V21088" s="4"/>
      <c r="W21088" s="4"/>
      <c r="AG21088" s="9"/>
      <c r="AT21088" s="4"/>
      <c r="AU21088" s="4"/>
      <c r="BA21088" s="4"/>
      <c r="BB21088" s="4"/>
    </row>
    <row r="21089" spans="15:54" x14ac:dyDescent="0.4">
      <c r="O21089" s="4"/>
      <c r="P21089" s="4"/>
      <c r="V21089" s="4"/>
      <c r="W21089" s="4"/>
      <c r="AG21089" s="9"/>
      <c r="AT21089" s="4"/>
      <c r="AU21089" s="4"/>
      <c r="BA21089" s="4"/>
      <c r="BB21089" s="4"/>
    </row>
    <row r="21090" spans="15:54" x14ac:dyDescent="0.4">
      <c r="O21090" s="4"/>
      <c r="P21090" s="4"/>
      <c r="V21090" s="4"/>
      <c r="W21090" s="4"/>
      <c r="AG21090" s="9"/>
      <c r="AT21090" s="4"/>
      <c r="AU21090" s="4"/>
      <c r="BA21090" s="4"/>
      <c r="BB21090" s="4"/>
    </row>
    <row r="21091" spans="15:54" x14ac:dyDescent="0.4">
      <c r="O21091" s="4"/>
      <c r="P21091" s="4"/>
      <c r="V21091" s="4"/>
      <c r="W21091" s="4"/>
      <c r="AG21091" s="9"/>
      <c r="AT21091" s="4"/>
      <c r="AU21091" s="4"/>
      <c r="BA21091" s="4"/>
      <c r="BB21091" s="4"/>
    </row>
    <row r="21092" spans="15:54" x14ac:dyDescent="0.4">
      <c r="O21092" s="4"/>
      <c r="P21092" s="4"/>
      <c r="V21092" s="4"/>
      <c r="W21092" s="4"/>
      <c r="AG21092" s="9"/>
      <c r="AT21092" s="4"/>
      <c r="AU21092" s="4"/>
      <c r="BA21092" s="4"/>
      <c r="BB21092" s="4"/>
    </row>
    <row r="21093" spans="15:54" x14ac:dyDescent="0.4">
      <c r="O21093" s="4"/>
      <c r="P21093" s="4"/>
      <c r="V21093" s="4"/>
      <c r="W21093" s="4"/>
      <c r="AG21093" s="9"/>
      <c r="AT21093" s="4"/>
      <c r="AU21093" s="4"/>
      <c r="BA21093" s="4"/>
      <c r="BB21093" s="4"/>
    </row>
    <row r="21094" spans="15:54" x14ac:dyDescent="0.4">
      <c r="O21094" s="4"/>
      <c r="P21094" s="4"/>
      <c r="V21094" s="4"/>
      <c r="W21094" s="4"/>
      <c r="AG21094" s="9"/>
      <c r="AT21094" s="4"/>
      <c r="AU21094" s="4"/>
      <c r="BA21094" s="4"/>
      <c r="BB21094" s="4"/>
    </row>
    <row r="21095" spans="15:54" x14ac:dyDescent="0.4">
      <c r="O21095" s="4"/>
      <c r="P21095" s="4"/>
      <c r="V21095" s="4"/>
      <c r="W21095" s="4"/>
      <c r="AG21095" s="9"/>
      <c r="AT21095" s="4"/>
      <c r="AU21095" s="4"/>
      <c r="BA21095" s="4"/>
      <c r="BB21095" s="4"/>
    </row>
    <row r="21096" spans="15:54" x14ac:dyDescent="0.4">
      <c r="O21096" s="4"/>
      <c r="P21096" s="4"/>
      <c r="V21096" s="4"/>
      <c r="W21096" s="4"/>
      <c r="AG21096" s="9"/>
      <c r="AT21096" s="4"/>
      <c r="AU21096" s="4"/>
      <c r="BA21096" s="4"/>
      <c r="BB21096" s="4"/>
    </row>
    <row r="21097" spans="15:54" x14ac:dyDescent="0.4">
      <c r="O21097" s="4"/>
      <c r="P21097" s="4"/>
      <c r="V21097" s="4"/>
      <c r="W21097" s="4"/>
      <c r="AG21097" s="9"/>
      <c r="AT21097" s="4"/>
      <c r="AU21097" s="4"/>
      <c r="BA21097" s="4"/>
      <c r="BB21097" s="4"/>
    </row>
    <row r="21098" spans="15:54" x14ac:dyDescent="0.4">
      <c r="O21098" s="4"/>
      <c r="P21098" s="4"/>
      <c r="V21098" s="4"/>
      <c r="W21098" s="4"/>
      <c r="AG21098" s="9"/>
      <c r="AT21098" s="4"/>
      <c r="AU21098" s="4"/>
      <c r="BA21098" s="4"/>
      <c r="BB21098" s="4"/>
    </row>
    <row r="21099" spans="15:54" x14ac:dyDescent="0.4">
      <c r="O21099" s="4"/>
      <c r="P21099" s="4"/>
      <c r="V21099" s="4"/>
      <c r="W21099" s="4"/>
      <c r="AG21099" s="9"/>
      <c r="AT21099" s="4"/>
      <c r="AU21099" s="4"/>
      <c r="BA21099" s="4"/>
      <c r="BB21099" s="4"/>
    </row>
    <row r="21100" spans="15:54" x14ac:dyDescent="0.4">
      <c r="O21100" s="4"/>
      <c r="P21100" s="4"/>
      <c r="V21100" s="4"/>
      <c r="W21100" s="4"/>
      <c r="AG21100" s="9"/>
      <c r="AT21100" s="4"/>
      <c r="AU21100" s="4"/>
      <c r="BA21100" s="4"/>
      <c r="BB21100" s="4"/>
    </row>
    <row r="21101" spans="15:54" x14ac:dyDescent="0.4">
      <c r="O21101" s="4"/>
      <c r="P21101" s="4"/>
      <c r="V21101" s="4"/>
      <c r="W21101" s="4"/>
      <c r="AG21101" s="9"/>
      <c r="AT21101" s="4"/>
      <c r="AU21101" s="4"/>
      <c r="BA21101" s="4"/>
      <c r="BB21101" s="4"/>
    </row>
    <row r="21102" spans="15:54" x14ac:dyDescent="0.4">
      <c r="O21102" s="4"/>
      <c r="P21102" s="4"/>
      <c r="V21102" s="4"/>
      <c r="W21102" s="4"/>
      <c r="AG21102" s="9"/>
      <c r="AT21102" s="4"/>
      <c r="AU21102" s="4"/>
      <c r="BA21102" s="4"/>
      <c r="BB21102" s="4"/>
    </row>
    <row r="21103" spans="15:54" x14ac:dyDescent="0.4">
      <c r="O21103" s="4"/>
      <c r="P21103" s="4"/>
      <c r="V21103" s="4"/>
      <c r="W21103" s="4"/>
      <c r="AG21103" s="9"/>
      <c r="AT21103" s="4"/>
      <c r="AU21103" s="4"/>
      <c r="BA21103" s="4"/>
      <c r="BB21103" s="4"/>
    </row>
    <row r="21104" spans="15:54" x14ac:dyDescent="0.4">
      <c r="O21104" s="4"/>
      <c r="P21104" s="4"/>
      <c r="V21104" s="4"/>
      <c r="W21104" s="4"/>
      <c r="AG21104" s="9"/>
      <c r="AT21104" s="4"/>
      <c r="AU21104" s="4"/>
      <c r="BA21104" s="4"/>
      <c r="BB21104" s="4"/>
    </row>
    <row r="21105" spans="15:54" x14ac:dyDescent="0.4">
      <c r="O21105" s="4"/>
      <c r="P21105" s="4"/>
      <c r="V21105" s="4"/>
      <c r="W21105" s="4"/>
      <c r="AG21105" s="9"/>
      <c r="AT21105" s="4"/>
      <c r="AU21105" s="4"/>
      <c r="BA21105" s="4"/>
      <c r="BB21105" s="4"/>
    </row>
    <row r="21106" spans="15:54" x14ac:dyDescent="0.4">
      <c r="O21106" s="4"/>
      <c r="P21106" s="4"/>
      <c r="V21106" s="4"/>
      <c r="W21106" s="4"/>
      <c r="AT21106" s="4"/>
      <c r="AU21106" s="4"/>
      <c r="BA21106" s="4"/>
      <c r="BB21106" s="4"/>
    </row>
    <row r="21107" spans="15:54" x14ac:dyDescent="0.4">
      <c r="O21107" s="4"/>
      <c r="P21107" s="4"/>
      <c r="V21107" s="4"/>
      <c r="W21107" s="4"/>
      <c r="AG21107" s="9"/>
      <c r="AT21107" s="4"/>
      <c r="AU21107" s="4"/>
      <c r="BA21107" s="4"/>
      <c r="BB21107" s="4"/>
    </row>
    <row r="21108" spans="15:54" x14ac:dyDescent="0.4">
      <c r="O21108" s="4"/>
      <c r="P21108" s="4"/>
      <c r="V21108" s="4"/>
      <c r="W21108" s="4"/>
      <c r="AG21108" s="9"/>
      <c r="AT21108" s="4"/>
      <c r="AU21108" s="4"/>
      <c r="BA21108" s="4"/>
      <c r="BB21108" s="4"/>
    </row>
    <row r="21109" spans="15:54" x14ac:dyDescent="0.4">
      <c r="O21109" s="4"/>
      <c r="P21109" s="4"/>
      <c r="V21109" s="4"/>
      <c r="W21109" s="4"/>
      <c r="AG21109" s="9"/>
      <c r="AT21109" s="4"/>
      <c r="AU21109" s="4"/>
      <c r="BA21109" s="4"/>
      <c r="BB21109" s="4"/>
    </row>
    <row r="21110" spans="15:54" x14ac:dyDescent="0.4">
      <c r="O21110" s="4"/>
      <c r="P21110" s="4"/>
      <c r="V21110" s="4"/>
      <c r="W21110" s="4"/>
      <c r="AG21110" s="9"/>
      <c r="AT21110" s="4"/>
      <c r="AU21110" s="4"/>
      <c r="BA21110" s="4"/>
      <c r="BB21110" s="4"/>
    </row>
    <row r="21111" spans="15:54" x14ac:dyDescent="0.4">
      <c r="O21111" s="4"/>
      <c r="P21111" s="4"/>
      <c r="V21111" s="4"/>
      <c r="W21111" s="4"/>
      <c r="AG21111" s="9"/>
      <c r="AT21111" s="4"/>
      <c r="AU21111" s="4"/>
      <c r="BA21111" s="4"/>
      <c r="BB21111" s="4"/>
    </row>
    <row r="21112" spans="15:54" x14ac:dyDescent="0.4">
      <c r="O21112" s="4"/>
      <c r="P21112" s="4"/>
      <c r="V21112" s="4"/>
      <c r="W21112" s="4"/>
      <c r="AG21112" s="9"/>
      <c r="AT21112" s="4"/>
      <c r="AU21112" s="4"/>
      <c r="BA21112" s="4"/>
      <c r="BB21112" s="4"/>
    </row>
    <row r="21113" spans="15:54" x14ac:dyDescent="0.4">
      <c r="O21113" s="4"/>
      <c r="P21113" s="4"/>
      <c r="V21113" s="4"/>
      <c r="W21113" s="4"/>
      <c r="AG21113" s="9"/>
      <c r="AT21113" s="4"/>
      <c r="AU21113" s="4"/>
      <c r="BA21113" s="4"/>
      <c r="BB21113" s="4"/>
    </row>
    <row r="21114" spans="15:54" x14ac:dyDescent="0.4">
      <c r="O21114" s="4"/>
      <c r="P21114" s="4"/>
      <c r="V21114" s="4"/>
      <c r="W21114" s="4"/>
      <c r="AG21114" s="9"/>
      <c r="AT21114" s="4"/>
      <c r="AU21114" s="4"/>
      <c r="BA21114" s="4"/>
      <c r="BB21114" s="4"/>
    </row>
    <row r="21115" spans="15:54" x14ac:dyDescent="0.4">
      <c r="O21115" s="4"/>
      <c r="P21115" s="4"/>
      <c r="V21115" s="4"/>
      <c r="W21115" s="4"/>
      <c r="AG21115" s="9"/>
      <c r="AT21115" s="4"/>
      <c r="AU21115" s="4"/>
      <c r="BA21115" s="4"/>
      <c r="BB21115" s="4"/>
    </row>
    <row r="21116" spans="15:54" x14ac:dyDescent="0.4">
      <c r="O21116" s="4"/>
      <c r="P21116" s="4"/>
      <c r="V21116" s="4"/>
      <c r="W21116" s="4"/>
      <c r="AG21116" s="9"/>
      <c r="AT21116" s="4"/>
      <c r="AU21116" s="4"/>
      <c r="BA21116" s="4"/>
      <c r="BB21116" s="4"/>
    </row>
    <row r="21117" spans="15:54" x14ac:dyDescent="0.4">
      <c r="O21117" s="4"/>
      <c r="P21117" s="4"/>
      <c r="V21117" s="4"/>
      <c r="W21117" s="4"/>
      <c r="AG21117" s="9"/>
      <c r="AT21117" s="4"/>
      <c r="AU21117" s="4"/>
      <c r="BA21117" s="4"/>
      <c r="BB21117" s="4"/>
    </row>
    <row r="21118" spans="15:54" x14ac:dyDescent="0.4">
      <c r="O21118" s="4"/>
      <c r="P21118" s="4"/>
      <c r="V21118" s="4"/>
      <c r="W21118" s="4"/>
      <c r="AG21118" s="9"/>
      <c r="AT21118" s="4"/>
      <c r="AU21118" s="4"/>
      <c r="BA21118" s="4"/>
      <c r="BB21118" s="4"/>
    </row>
    <row r="21119" spans="15:54" x14ac:dyDescent="0.4">
      <c r="O21119" s="4"/>
      <c r="P21119" s="4"/>
      <c r="V21119" s="4"/>
      <c r="W21119" s="4"/>
      <c r="AG21119" s="9"/>
      <c r="AT21119" s="4"/>
      <c r="AU21119" s="4"/>
      <c r="BA21119" s="4"/>
      <c r="BB21119" s="4"/>
    </row>
    <row r="21120" spans="15:54" x14ac:dyDescent="0.4">
      <c r="O21120" s="4"/>
      <c r="P21120" s="4"/>
      <c r="V21120" s="4"/>
      <c r="W21120" s="4"/>
      <c r="AG21120" s="9"/>
      <c r="AT21120" s="4"/>
      <c r="AU21120" s="4"/>
      <c r="BA21120" s="4"/>
      <c r="BB21120" s="4"/>
    </row>
    <row r="21121" spans="15:54" x14ac:dyDescent="0.4">
      <c r="O21121" s="4"/>
      <c r="P21121" s="4"/>
      <c r="V21121" s="4"/>
      <c r="W21121" s="4"/>
      <c r="AG21121" s="9"/>
      <c r="AT21121" s="4"/>
      <c r="AU21121" s="4"/>
      <c r="BA21121" s="4"/>
      <c r="BB21121" s="4"/>
    </row>
    <row r="21122" spans="15:54" x14ac:dyDescent="0.4">
      <c r="O21122" s="4"/>
      <c r="P21122" s="4"/>
      <c r="V21122" s="4"/>
      <c r="W21122" s="4"/>
      <c r="AG21122" s="9"/>
      <c r="AT21122" s="4"/>
      <c r="AU21122" s="4"/>
      <c r="BA21122" s="4"/>
      <c r="BB21122" s="4"/>
    </row>
    <row r="21123" spans="15:54" x14ac:dyDescent="0.4">
      <c r="O21123" s="4"/>
      <c r="P21123" s="4"/>
      <c r="V21123" s="4"/>
      <c r="W21123" s="4"/>
      <c r="AG21123" s="9"/>
      <c r="AT21123" s="4"/>
      <c r="AU21123" s="4"/>
      <c r="BA21123" s="4"/>
      <c r="BB21123" s="4"/>
    </row>
    <row r="21124" spans="15:54" x14ac:dyDescent="0.4">
      <c r="O21124" s="4"/>
      <c r="P21124" s="4"/>
      <c r="V21124" s="4"/>
      <c r="W21124" s="4"/>
      <c r="AG21124" s="9"/>
      <c r="AT21124" s="4"/>
      <c r="AU21124" s="4"/>
      <c r="BA21124" s="4"/>
      <c r="BB21124" s="4"/>
    </row>
    <row r="21125" spans="15:54" x14ac:dyDescent="0.4">
      <c r="O21125" s="4"/>
      <c r="P21125" s="4"/>
      <c r="V21125" s="4"/>
      <c r="W21125" s="4"/>
      <c r="AG21125" s="9"/>
      <c r="AT21125" s="4"/>
      <c r="AU21125" s="4"/>
      <c r="BA21125" s="4"/>
      <c r="BB21125" s="4"/>
    </row>
    <row r="21126" spans="15:54" x14ac:dyDescent="0.4">
      <c r="O21126" s="4"/>
      <c r="P21126" s="4"/>
      <c r="V21126" s="4"/>
      <c r="W21126" s="4"/>
      <c r="AG21126" s="9"/>
      <c r="AT21126" s="4"/>
      <c r="AU21126" s="4"/>
      <c r="BA21126" s="4"/>
      <c r="BB21126" s="4"/>
    </row>
    <row r="21127" spans="15:54" x14ac:dyDescent="0.4">
      <c r="O21127" s="4"/>
      <c r="P21127" s="4"/>
      <c r="V21127" s="4"/>
      <c r="W21127" s="4"/>
      <c r="AG21127" s="9"/>
      <c r="AT21127" s="4"/>
      <c r="AU21127" s="4"/>
      <c r="BA21127" s="4"/>
      <c r="BB21127" s="4"/>
    </row>
    <row r="21128" spans="15:54" x14ac:dyDescent="0.4">
      <c r="O21128" s="4"/>
      <c r="P21128" s="4"/>
      <c r="V21128" s="4"/>
      <c r="W21128" s="4"/>
      <c r="AG21128" s="9"/>
      <c r="AT21128" s="4"/>
      <c r="AU21128" s="4"/>
      <c r="BA21128" s="4"/>
      <c r="BB21128" s="4"/>
    </row>
    <row r="21129" spans="15:54" x14ac:dyDescent="0.4">
      <c r="O21129" s="4"/>
      <c r="P21129" s="4"/>
      <c r="V21129" s="4"/>
      <c r="W21129" s="4"/>
      <c r="AG21129" s="9"/>
      <c r="AT21129" s="4"/>
      <c r="AU21129" s="4"/>
      <c r="BA21129" s="4"/>
      <c r="BB21129" s="4"/>
    </row>
    <row r="21130" spans="15:54" x14ac:dyDescent="0.4">
      <c r="O21130" s="4"/>
      <c r="P21130" s="4"/>
      <c r="V21130" s="4"/>
      <c r="W21130" s="4"/>
      <c r="AG21130" s="9"/>
      <c r="AT21130" s="4"/>
      <c r="AU21130" s="4"/>
      <c r="BA21130" s="4"/>
      <c r="BB21130" s="4"/>
    </row>
    <row r="21131" spans="15:54" x14ac:dyDescent="0.4">
      <c r="O21131" s="4"/>
      <c r="P21131" s="4"/>
      <c r="V21131" s="4"/>
      <c r="W21131" s="4"/>
      <c r="AG21131" s="9"/>
      <c r="AT21131" s="4"/>
      <c r="AU21131" s="4"/>
      <c r="BA21131" s="4"/>
      <c r="BB21131" s="4"/>
    </row>
    <row r="21132" spans="15:54" x14ac:dyDescent="0.4">
      <c r="O21132" s="4"/>
      <c r="P21132" s="4"/>
      <c r="V21132" s="4"/>
      <c r="W21132" s="4"/>
      <c r="AG21132" s="9"/>
      <c r="AT21132" s="4"/>
      <c r="AU21132" s="4"/>
      <c r="BA21132" s="4"/>
      <c r="BB21132" s="4"/>
    </row>
    <row r="21133" spans="15:54" x14ac:dyDescent="0.4">
      <c r="O21133" s="4"/>
      <c r="P21133" s="4"/>
      <c r="V21133" s="4"/>
      <c r="W21133" s="4"/>
      <c r="AG21133" s="9"/>
      <c r="AT21133" s="4"/>
      <c r="AU21133" s="4"/>
      <c r="BA21133" s="4"/>
      <c r="BB21133" s="4"/>
    </row>
    <row r="21134" spans="15:54" x14ac:dyDescent="0.4">
      <c r="O21134" s="4"/>
      <c r="P21134" s="4"/>
      <c r="V21134" s="4"/>
      <c r="W21134" s="4"/>
      <c r="AG21134" s="9"/>
      <c r="AT21134" s="4"/>
      <c r="AU21134" s="4"/>
      <c r="BA21134" s="4"/>
      <c r="BB21134" s="4"/>
    </row>
    <row r="21135" spans="15:54" x14ac:dyDescent="0.4">
      <c r="O21135" s="4"/>
      <c r="P21135" s="4"/>
      <c r="V21135" s="4"/>
      <c r="W21135" s="4"/>
      <c r="AG21135" s="9"/>
      <c r="AT21135" s="4"/>
      <c r="AU21135" s="4"/>
      <c r="BA21135" s="4"/>
      <c r="BB21135" s="4"/>
    </row>
    <row r="21136" spans="15:54" x14ac:dyDescent="0.4">
      <c r="O21136" s="4"/>
      <c r="P21136" s="4"/>
      <c r="V21136" s="4"/>
      <c r="W21136" s="4"/>
      <c r="AG21136" s="9"/>
      <c r="AT21136" s="4"/>
      <c r="AU21136" s="4"/>
      <c r="BA21136" s="4"/>
      <c r="BB21136" s="4"/>
    </row>
    <row r="21137" spans="15:54" x14ac:dyDescent="0.4">
      <c r="O21137" s="4"/>
      <c r="P21137" s="4"/>
      <c r="V21137" s="4"/>
      <c r="W21137" s="4"/>
      <c r="AG21137" s="9"/>
      <c r="AT21137" s="4"/>
      <c r="AU21137" s="4"/>
      <c r="BA21137" s="4"/>
      <c r="BB21137" s="4"/>
    </row>
    <row r="21138" spans="15:54" x14ac:dyDescent="0.4">
      <c r="O21138" s="4"/>
      <c r="P21138" s="4"/>
      <c r="V21138" s="4"/>
      <c r="W21138" s="4"/>
      <c r="AG21138" s="9"/>
      <c r="AT21138" s="4"/>
      <c r="AU21138" s="4"/>
      <c r="BA21138" s="4"/>
      <c r="BB21138" s="4"/>
    </row>
    <row r="21139" spans="15:54" x14ac:dyDescent="0.4">
      <c r="O21139" s="4"/>
      <c r="P21139" s="4"/>
      <c r="V21139" s="4"/>
      <c r="W21139" s="4"/>
      <c r="AG21139" s="9"/>
      <c r="AT21139" s="4"/>
      <c r="AU21139" s="4"/>
      <c r="BA21139" s="4"/>
      <c r="BB21139" s="4"/>
    </row>
    <row r="21140" spans="15:54" x14ac:dyDescent="0.4">
      <c r="O21140" s="4"/>
      <c r="P21140" s="4"/>
      <c r="V21140" s="4"/>
      <c r="W21140" s="4"/>
      <c r="AG21140" s="9"/>
      <c r="AT21140" s="4"/>
      <c r="AU21140" s="4"/>
      <c r="BA21140" s="4"/>
      <c r="BB21140" s="4"/>
    </row>
    <row r="21141" spans="15:54" x14ac:dyDescent="0.4">
      <c r="O21141" s="4"/>
      <c r="P21141" s="4"/>
      <c r="V21141" s="4"/>
      <c r="W21141" s="4"/>
      <c r="AG21141" s="9"/>
      <c r="AT21141" s="4"/>
      <c r="AU21141" s="4"/>
      <c r="BA21141" s="4"/>
      <c r="BB21141" s="4"/>
    </row>
    <row r="21142" spans="15:54" x14ac:dyDescent="0.4">
      <c r="O21142" s="4"/>
      <c r="P21142" s="4"/>
      <c r="V21142" s="4"/>
      <c r="W21142" s="4"/>
      <c r="AG21142" s="9"/>
      <c r="AT21142" s="4"/>
      <c r="AU21142" s="4"/>
      <c r="BA21142" s="4"/>
      <c r="BB21142" s="4"/>
    </row>
    <row r="21143" spans="15:54" x14ac:dyDescent="0.4">
      <c r="O21143" s="4"/>
      <c r="P21143" s="4"/>
      <c r="V21143" s="4"/>
      <c r="W21143" s="4"/>
      <c r="AG21143" s="9"/>
      <c r="AT21143" s="4"/>
      <c r="AU21143" s="4"/>
      <c r="BA21143" s="4"/>
      <c r="BB21143" s="4"/>
    </row>
    <row r="21144" spans="15:54" x14ac:dyDescent="0.4">
      <c r="O21144" s="4"/>
      <c r="P21144" s="4"/>
      <c r="V21144" s="4"/>
      <c r="W21144" s="4"/>
      <c r="AG21144" s="9"/>
      <c r="AT21144" s="4"/>
      <c r="AU21144" s="4"/>
      <c r="BA21144" s="4"/>
      <c r="BB21144" s="4"/>
    </row>
    <row r="21145" spans="15:54" x14ac:dyDescent="0.4">
      <c r="O21145" s="4"/>
      <c r="P21145" s="4"/>
      <c r="V21145" s="4"/>
      <c r="W21145" s="4"/>
      <c r="AG21145" s="9"/>
      <c r="AT21145" s="4"/>
      <c r="AU21145" s="4"/>
      <c r="BA21145" s="4"/>
      <c r="BB21145" s="4"/>
    </row>
    <row r="21146" spans="15:54" x14ac:dyDescent="0.4">
      <c r="O21146" s="4"/>
      <c r="P21146" s="4"/>
      <c r="V21146" s="4"/>
      <c r="W21146" s="4"/>
      <c r="AG21146" s="9"/>
      <c r="AT21146" s="4"/>
      <c r="AU21146" s="4"/>
      <c r="BA21146" s="4"/>
      <c r="BB21146" s="4"/>
    </row>
    <row r="21147" spans="15:54" x14ac:dyDescent="0.4">
      <c r="O21147" s="4"/>
      <c r="P21147" s="4"/>
      <c r="V21147" s="4"/>
      <c r="W21147" s="4"/>
      <c r="AG21147" s="9"/>
      <c r="AT21147" s="4"/>
      <c r="AU21147" s="4"/>
      <c r="BA21147" s="4"/>
      <c r="BB21147" s="4"/>
    </row>
    <row r="21148" spans="15:54" x14ac:dyDescent="0.4">
      <c r="O21148" s="4"/>
      <c r="P21148" s="4"/>
      <c r="V21148" s="4"/>
      <c r="W21148" s="4"/>
      <c r="AG21148" s="9"/>
      <c r="AT21148" s="4"/>
      <c r="AU21148" s="4"/>
      <c r="BA21148" s="4"/>
      <c r="BB21148" s="4"/>
    </row>
    <row r="21149" spans="15:54" x14ac:dyDescent="0.4">
      <c r="O21149" s="4"/>
      <c r="P21149" s="4"/>
      <c r="V21149" s="4"/>
      <c r="W21149" s="4"/>
      <c r="AG21149" s="9"/>
      <c r="AT21149" s="4"/>
      <c r="AU21149" s="4"/>
      <c r="BA21149" s="4"/>
      <c r="BB21149" s="4"/>
    </row>
    <row r="21150" spans="15:54" x14ac:dyDescent="0.4">
      <c r="O21150" s="4"/>
      <c r="P21150" s="4"/>
      <c r="V21150" s="4"/>
      <c r="W21150" s="4"/>
      <c r="AG21150" s="9"/>
      <c r="AT21150" s="4"/>
      <c r="AU21150" s="4"/>
      <c r="BA21150" s="4"/>
      <c r="BB21150" s="4"/>
    </row>
    <row r="21151" spans="15:54" x14ac:dyDescent="0.4">
      <c r="O21151" s="4"/>
      <c r="P21151" s="4"/>
      <c r="V21151" s="4"/>
      <c r="W21151" s="4"/>
      <c r="AG21151" s="9"/>
      <c r="AT21151" s="4"/>
      <c r="AU21151" s="4"/>
      <c r="BA21151" s="4"/>
      <c r="BB21151" s="4"/>
    </row>
    <row r="21152" spans="15:54" x14ac:dyDescent="0.4">
      <c r="O21152" s="4"/>
      <c r="P21152" s="4"/>
      <c r="V21152" s="4"/>
      <c r="W21152" s="4"/>
      <c r="AG21152" s="9"/>
      <c r="AT21152" s="4"/>
      <c r="AU21152" s="4"/>
      <c r="BA21152" s="4"/>
      <c r="BB21152" s="4"/>
    </row>
    <row r="21153" spans="15:54" x14ac:dyDescent="0.4">
      <c r="O21153" s="4"/>
      <c r="P21153" s="4"/>
      <c r="V21153" s="4"/>
      <c r="W21153" s="4"/>
      <c r="AG21153" s="9"/>
      <c r="AT21153" s="4"/>
      <c r="AU21153" s="4"/>
      <c r="BA21153" s="4"/>
      <c r="BB21153" s="4"/>
    </row>
    <row r="21154" spans="15:54" x14ac:dyDescent="0.4">
      <c r="O21154" s="4"/>
      <c r="P21154" s="4"/>
      <c r="V21154" s="4"/>
      <c r="W21154" s="4"/>
      <c r="AG21154" s="9"/>
      <c r="AT21154" s="4"/>
      <c r="AU21154" s="4"/>
      <c r="BA21154" s="4"/>
      <c r="BB21154" s="4"/>
    </row>
    <row r="21155" spans="15:54" x14ac:dyDescent="0.4">
      <c r="O21155" s="4"/>
      <c r="P21155" s="4"/>
      <c r="V21155" s="4"/>
      <c r="W21155" s="4"/>
      <c r="AG21155" s="9"/>
      <c r="AT21155" s="4"/>
      <c r="AU21155" s="4"/>
      <c r="BA21155" s="4"/>
      <c r="BB21155" s="4"/>
    </row>
    <row r="21156" spans="15:54" x14ac:dyDescent="0.4">
      <c r="O21156" s="4"/>
      <c r="P21156" s="4"/>
      <c r="V21156" s="4"/>
      <c r="W21156" s="4"/>
      <c r="AG21156" s="9"/>
      <c r="AT21156" s="4"/>
      <c r="AU21156" s="4"/>
      <c r="BA21156" s="4"/>
      <c r="BB21156" s="4"/>
    </row>
    <row r="21157" spans="15:54" x14ac:dyDescent="0.4">
      <c r="O21157" s="4"/>
      <c r="P21157" s="4"/>
      <c r="V21157" s="4"/>
      <c r="W21157" s="4"/>
      <c r="AG21157" s="9"/>
      <c r="AT21157" s="4"/>
      <c r="AU21157" s="4"/>
      <c r="BA21157" s="4"/>
      <c r="BB21157" s="4"/>
    </row>
    <row r="21158" spans="15:54" x14ac:dyDescent="0.4">
      <c r="O21158" s="4"/>
      <c r="P21158" s="4"/>
      <c r="V21158" s="4"/>
      <c r="W21158" s="4"/>
      <c r="AG21158" s="9"/>
      <c r="AT21158" s="4"/>
      <c r="AU21158" s="4"/>
      <c r="BA21158" s="4"/>
      <c r="BB21158" s="4"/>
    </row>
    <row r="21159" spans="15:54" x14ac:dyDescent="0.4">
      <c r="O21159" s="4"/>
      <c r="P21159" s="4"/>
      <c r="V21159" s="4"/>
      <c r="W21159" s="4"/>
      <c r="AG21159" s="9"/>
      <c r="AT21159" s="4"/>
      <c r="AU21159" s="4"/>
      <c r="BA21159" s="4"/>
      <c r="BB21159" s="4"/>
    </row>
    <row r="21160" spans="15:54" x14ac:dyDescent="0.4">
      <c r="O21160" s="4"/>
      <c r="P21160" s="4"/>
      <c r="V21160" s="4"/>
      <c r="W21160" s="4"/>
      <c r="AG21160" s="9"/>
      <c r="AT21160" s="4"/>
      <c r="AU21160" s="4"/>
      <c r="BA21160" s="4"/>
      <c r="BB21160" s="4"/>
    </row>
    <row r="21161" spans="15:54" x14ac:dyDescent="0.4">
      <c r="O21161" s="4"/>
      <c r="P21161" s="4"/>
      <c r="V21161" s="4"/>
      <c r="W21161" s="4"/>
      <c r="AG21161" s="9"/>
      <c r="AT21161" s="4"/>
      <c r="AU21161" s="4"/>
      <c r="BA21161" s="4"/>
      <c r="BB21161" s="4"/>
    </row>
    <row r="21162" spans="15:54" x14ac:dyDescent="0.4">
      <c r="O21162" s="4"/>
      <c r="P21162" s="4"/>
      <c r="V21162" s="4"/>
      <c r="W21162" s="4"/>
      <c r="AG21162" s="9"/>
      <c r="AT21162" s="4"/>
      <c r="AU21162" s="4"/>
      <c r="BA21162" s="4"/>
      <c r="BB21162" s="4"/>
    </row>
    <row r="21163" spans="15:54" x14ac:dyDescent="0.4">
      <c r="O21163" s="4"/>
      <c r="P21163" s="4"/>
      <c r="V21163" s="4"/>
      <c r="W21163" s="4"/>
      <c r="AG21163" s="9"/>
      <c r="AT21163" s="4"/>
      <c r="AU21163" s="4"/>
      <c r="BA21163" s="4"/>
      <c r="BB21163" s="4"/>
    </row>
    <row r="21164" spans="15:54" x14ac:dyDescent="0.4">
      <c r="O21164" s="4"/>
      <c r="P21164" s="4"/>
      <c r="V21164" s="4"/>
      <c r="W21164" s="4"/>
      <c r="AG21164" s="9"/>
      <c r="AT21164" s="4"/>
      <c r="AU21164" s="4"/>
      <c r="BA21164" s="4"/>
      <c r="BB21164" s="4"/>
    </row>
    <row r="21165" spans="15:54" x14ac:dyDescent="0.4">
      <c r="O21165" s="4"/>
      <c r="P21165" s="4"/>
      <c r="V21165" s="4"/>
      <c r="W21165" s="4"/>
      <c r="AG21165" s="9"/>
      <c r="AT21165" s="4"/>
      <c r="AU21165" s="4"/>
      <c r="BA21165" s="4"/>
      <c r="BB21165" s="4"/>
    </row>
    <row r="21166" spans="15:54" x14ac:dyDescent="0.4">
      <c r="O21166" s="4"/>
      <c r="P21166" s="4"/>
      <c r="V21166" s="4"/>
      <c r="W21166" s="4"/>
      <c r="AG21166" s="9"/>
      <c r="AT21166" s="4"/>
      <c r="AU21166" s="4"/>
      <c r="BA21166" s="4"/>
      <c r="BB21166" s="4"/>
    </row>
    <row r="21167" spans="15:54" x14ac:dyDescent="0.4">
      <c r="O21167" s="4"/>
      <c r="P21167" s="4"/>
      <c r="V21167" s="4"/>
      <c r="W21167" s="4"/>
      <c r="AT21167" s="4"/>
      <c r="AU21167" s="4"/>
      <c r="BA21167" s="4"/>
      <c r="BB21167" s="4"/>
    </row>
    <row r="21168" spans="15:54" x14ac:dyDescent="0.4">
      <c r="O21168" s="4"/>
      <c r="P21168" s="4"/>
      <c r="V21168" s="4"/>
      <c r="W21168" s="4"/>
      <c r="AG21168" s="9"/>
      <c r="AT21168" s="4"/>
      <c r="AU21168" s="4"/>
      <c r="BA21168" s="4"/>
      <c r="BB21168" s="4"/>
    </row>
    <row r="21169" spans="15:54" x14ac:dyDescent="0.4">
      <c r="O21169" s="4"/>
      <c r="P21169" s="4"/>
      <c r="V21169" s="4"/>
      <c r="W21169" s="4"/>
      <c r="AG21169" s="9"/>
      <c r="AT21169" s="4"/>
      <c r="AU21169" s="4"/>
      <c r="BA21169" s="4"/>
      <c r="BB21169" s="4"/>
    </row>
    <row r="21170" spans="15:54" x14ac:dyDescent="0.4">
      <c r="O21170" s="4"/>
      <c r="P21170" s="4"/>
      <c r="V21170" s="4"/>
      <c r="W21170" s="4"/>
      <c r="AG21170" s="9"/>
      <c r="AT21170" s="4"/>
      <c r="AU21170" s="4"/>
      <c r="BA21170" s="4"/>
      <c r="BB21170" s="4"/>
    </row>
    <row r="21171" spans="15:54" x14ac:dyDescent="0.4">
      <c r="O21171" s="4"/>
      <c r="P21171" s="4"/>
      <c r="V21171" s="4"/>
      <c r="W21171" s="4"/>
      <c r="AG21171" s="9"/>
      <c r="AT21171" s="4"/>
      <c r="AU21171" s="4"/>
      <c r="BA21171" s="4"/>
      <c r="BB21171" s="4"/>
    </row>
    <row r="21172" spans="15:54" x14ac:dyDescent="0.4">
      <c r="O21172" s="4"/>
      <c r="P21172" s="4"/>
      <c r="V21172" s="4"/>
      <c r="W21172" s="4"/>
      <c r="AG21172" s="9"/>
      <c r="AT21172" s="4"/>
      <c r="AU21172" s="4"/>
      <c r="BA21172" s="4"/>
      <c r="BB21172" s="4"/>
    </row>
    <row r="21173" spans="15:54" x14ac:dyDescent="0.4">
      <c r="O21173" s="4"/>
      <c r="P21173" s="4"/>
      <c r="V21173" s="4"/>
      <c r="W21173" s="4"/>
      <c r="AG21173" s="9"/>
      <c r="AT21173" s="4"/>
      <c r="AU21173" s="4"/>
      <c r="BA21173" s="4"/>
      <c r="BB21173" s="4"/>
    </row>
    <row r="21174" spans="15:54" x14ac:dyDescent="0.4">
      <c r="O21174" s="4"/>
      <c r="P21174" s="4"/>
      <c r="V21174" s="4"/>
      <c r="W21174" s="4"/>
      <c r="AG21174" s="9"/>
      <c r="AT21174" s="4"/>
      <c r="AU21174" s="4"/>
      <c r="BA21174" s="4"/>
      <c r="BB21174" s="4"/>
    </row>
    <row r="21175" spans="15:54" x14ac:dyDescent="0.4">
      <c r="O21175" s="4"/>
      <c r="P21175" s="4"/>
      <c r="V21175" s="4"/>
      <c r="W21175" s="4"/>
      <c r="AG21175" s="9"/>
      <c r="AT21175" s="4"/>
      <c r="AU21175" s="4"/>
      <c r="BA21175" s="4"/>
      <c r="BB21175" s="4"/>
    </row>
    <row r="21176" spans="15:54" x14ac:dyDescent="0.4">
      <c r="O21176" s="4"/>
      <c r="P21176" s="4"/>
      <c r="V21176" s="4"/>
      <c r="W21176" s="4"/>
      <c r="AG21176" s="9"/>
      <c r="AT21176" s="4"/>
      <c r="AU21176" s="4"/>
      <c r="BA21176" s="4"/>
      <c r="BB21176" s="4"/>
    </row>
    <row r="21177" spans="15:54" x14ac:dyDescent="0.4">
      <c r="O21177" s="4"/>
      <c r="P21177" s="4"/>
      <c r="V21177" s="4"/>
      <c r="W21177" s="4"/>
      <c r="AG21177" s="9"/>
      <c r="AT21177" s="4"/>
      <c r="AU21177" s="4"/>
      <c r="BA21177" s="4"/>
      <c r="BB21177" s="4"/>
    </row>
    <row r="21178" spans="15:54" x14ac:dyDescent="0.4">
      <c r="O21178" s="4"/>
      <c r="P21178" s="4"/>
      <c r="V21178" s="4"/>
      <c r="W21178" s="4"/>
      <c r="AG21178" s="9"/>
      <c r="AT21178" s="4"/>
      <c r="AU21178" s="4"/>
      <c r="BA21178" s="4"/>
      <c r="BB21178" s="4"/>
    </row>
    <row r="21179" spans="15:54" x14ac:dyDescent="0.4">
      <c r="O21179" s="4"/>
      <c r="P21179" s="4"/>
      <c r="V21179" s="4"/>
      <c r="W21179" s="4"/>
      <c r="AG21179" s="9"/>
      <c r="AT21179" s="4"/>
      <c r="AU21179" s="4"/>
      <c r="BA21179" s="4"/>
      <c r="BB21179" s="4"/>
    </row>
    <row r="21180" spans="15:54" x14ac:dyDescent="0.4">
      <c r="O21180" s="4"/>
      <c r="P21180" s="4"/>
      <c r="V21180" s="4"/>
      <c r="W21180" s="4"/>
      <c r="AG21180" s="9"/>
      <c r="AT21180" s="4"/>
      <c r="AU21180" s="4"/>
      <c r="BA21180" s="4"/>
      <c r="BB21180" s="4"/>
    </row>
    <row r="21181" spans="15:54" x14ac:dyDescent="0.4">
      <c r="O21181" s="4"/>
      <c r="P21181" s="4"/>
      <c r="V21181" s="4"/>
      <c r="W21181" s="4"/>
      <c r="AG21181" s="9"/>
      <c r="AT21181" s="4"/>
      <c r="AU21181" s="4"/>
      <c r="BA21181" s="4"/>
      <c r="BB21181" s="4"/>
    </row>
    <row r="21182" spans="15:54" x14ac:dyDescent="0.4">
      <c r="O21182" s="4"/>
      <c r="P21182" s="4"/>
      <c r="V21182" s="4"/>
      <c r="W21182" s="4"/>
      <c r="AG21182" s="9"/>
      <c r="AT21182" s="4"/>
      <c r="AU21182" s="4"/>
      <c r="BA21182" s="4"/>
      <c r="BB21182" s="4"/>
    </row>
    <row r="21183" spans="15:54" x14ac:dyDescent="0.4">
      <c r="O21183" s="4"/>
      <c r="P21183" s="4"/>
      <c r="V21183" s="4"/>
      <c r="W21183" s="4"/>
      <c r="AG21183" s="9"/>
      <c r="AT21183" s="4"/>
      <c r="AU21183" s="4"/>
      <c r="BA21183" s="4"/>
      <c r="BB21183" s="4"/>
    </row>
    <row r="21184" spans="15:54" x14ac:dyDescent="0.4">
      <c r="O21184" s="4"/>
      <c r="P21184" s="4"/>
      <c r="V21184" s="4"/>
      <c r="W21184" s="4"/>
      <c r="AG21184" s="9"/>
      <c r="AT21184" s="4"/>
      <c r="AU21184" s="4"/>
      <c r="BA21184" s="4"/>
      <c r="BB21184" s="4"/>
    </row>
    <row r="21185" spans="15:54" x14ac:dyDescent="0.4">
      <c r="O21185" s="4"/>
      <c r="P21185" s="4"/>
      <c r="V21185" s="4"/>
      <c r="W21185" s="4"/>
      <c r="AG21185" s="9"/>
      <c r="AT21185" s="4"/>
      <c r="AU21185" s="4"/>
      <c r="BA21185" s="4"/>
      <c r="BB21185" s="4"/>
    </row>
    <row r="21186" spans="15:54" x14ac:dyDescent="0.4">
      <c r="O21186" s="4"/>
      <c r="P21186" s="4"/>
      <c r="V21186" s="4"/>
      <c r="W21186" s="4"/>
      <c r="AG21186" s="9"/>
      <c r="AT21186" s="4"/>
      <c r="AU21186" s="4"/>
      <c r="BA21186" s="4"/>
      <c r="BB21186" s="4"/>
    </row>
    <row r="21187" spans="15:54" x14ac:dyDescent="0.4">
      <c r="O21187" s="4"/>
      <c r="P21187" s="4"/>
      <c r="V21187" s="4"/>
      <c r="W21187" s="4"/>
      <c r="AT21187" s="4"/>
      <c r="AU21187" s="4"/>
      <c r="BA21187" s="4"/>
      <c r="BB21187" s="4"/>
    </row>
    <row r="21188" spans="15:54" x14ac:dyDescent="0.4">
      <c r="O21188" s="4"/>
      <c r="P21188" s="4"/>
      <c r="V21188" s="4"/>
      <c r="W21188" s="4"/>
      <c r="AG21188" s="9"/>
      <c r="AT21188" s="4"/>
      <c r="AU21188" s="4"/>
      <c r="BA21188" s="4"/>
      <c r="BB21188" s="4"/>
    </row>
    <row r="21189" spans="15:54" x14ac:dyDescent="0.4">
      <c r="O21189" s="4"/>
      <c r="P21189" s="4"/>
      <c r="V21189" s="4"/>
      <c r="W21189" s="4"/>
      <c r="AG21189" s="9"/>
      <c r="AT21189" s="4"/>
      <c r="AU21189" s="4"/>
      <c r="BA21189" s="4"/>
      <c r="BB21189" s="4"/>
    </row>
    <row r="21190" spans="15:54" x14ac:dyDescent="0.4">
      <c r="O21190" s="4"/>
      <c r="P21190" s="4"/>
      <c r="V21190" s="4"/>
      <c r="W21190" s="4"/>
      <c r="AG21190" s="9"/>
      <c r="AT21190" s="4"/>
      <c r="AU21190" s="4"/>
      <c r="BA21190" s="4"/>
      <c r="BB21190" s="4"/>
    </row>
    <row r="21191" spans="15:54" x14ac:dyDescent="0.4">
      <c r="O21191" s="4"/>
      <c r="P21191" s="4"/>
      <c r="V21191" s="4"/>
      <c r="W21191" s="4"/>
      <c r="AG21191" s="9"/>
      <c r="AT21191" s="4"/>
      <c r="AU21191" s="4"/>
      <c r="BA21191" s="4"/>
      <c r="BB21191" s="4"/>
    </row>
    <row r="21192" spans="15:54" x14ac:dyDescent="0.4">
      <c r="O21192" s="4"/>
      <c r="P21192" s="4"/>
      <c r="V21192" s="4"/>
      <c r="W21192" s="4"/>
      <c r="AG21192" s="9"/>
      <c r="AT21192" s="4"/>
      <c r="AU21192" s="4"/>
      <c r="BA21192" s="4"/>
      <c r="BB21192" s="4"/>
    </row>
    <row r="21193" spans="15:54" x14ac:dyDescent="0.4">
      <c r="O21193" s="4"/>
      <c r="P21193" s="4"/>
      <c r="V21193" s="4"/>
      <c r="W21193" s="4"/>
      <c r="AG21193" s="9"/>
      <c r="AT21193" s="4"/>
      <c r="AU21193" s="4"/>
      <c r="BA21193" s="4"/>
      <c r="BB21193" s="4"/>
    </row>
    <row r="21194" spans="15:54" x14ac:dyDescent="0.4">
      <c r="O21194" s="4"/>
      <c r="P21194" s="4"/>
      <c r="V21194" s="4"/>
      <c r="W21194" s="4"/>
      <c r="AG21194" s="9"/>
      <c r="AT21194" s="4"/>
      <c r="AU21194" s="4"/>
      <c r="BA21194" s="4"/>
      <c r="BB21194" s="4"/>
    </row>
    <row r="21195" spans="15:54" x14ac:dyDescent="0.4">
      <c r="O21195" s="4"/>
      <c r="P21195" s="4"/>
      <c r="V21195" s="4"/>
      <c r="W21195" s="4"/>
      <c r="AG21195" s="9"/>
      <c r="AT21195" s="4"/>
      <c r="AU21195" s="4"/>
      <c r="BA21195" s="4"/>
      <c r="BB21195" s="4"/>
    </row>
    <row r="21196" spans="15:54" x14ac:dyDescent="0.4">
      <c r="O21196" s="4"/>
      <c r="P21196" s="4"/>
      <c r="V21196" s="4"/>
      <c r="W21196" s="4"/>
      <c r="AG21196" s="9"/>
      <c r="AT21196" s="4"/>
      <c r="AU21196" s="4"/>
      <c r="BA21196" s="4"/>
      <c r="BB21196" s="4"/>
    </row>
    <row r="21197" spans="15:54" x14ac:dyDescent="0.4">
      <c r="O21197" s="4"/>
      <c r="P21197" s="4"/>
      <c r="V21197" s="4"/>
      <c r="W21197" s="4"/>
      <c r="AG21197" s="9"/>
      <c r="AT21197" s="4"/>
      <c r="AU21197" s="4"/>
      <c r="BA21197" s="4"/>
      <c r="BB21197" s="4"/>
    </row>
    <row r="21198" spans="15:54" x14ac:dyDescent="0.4">
      <c r="O21198" s="4"/>
      <c r="P21198" s="4"/>
      <c r="V21198" s="4"/>
      <c r="W21198" s="4"/>
      <c r="AG21198" s="9"/>
      <c r="AT21198" s="4"/>
      <c r="AU21198" s="4"/>
      <c r="BA21198" s="4"/>
      <c r="BB21198" s="4"/>
    </row>
    <row r="21199" spans="15:54" x14ac:dyDescent="0.4">
      <c r="O21199" s="4"/>
      <c r="P21199" s="4"/>
      <c r="V21199" s="4"/>
      <c r="W21199" s="4"/>
      <c r="AG21199" s="9"/>
      <c r="AT21199" s="4"/>
      <c r="AU21199" s="4"/>
      <c r="BA21199" s="4"/>
      <c r="BB21199" s="4"/>
    </row>
    <row r="21200" spans="15:54" x14ac:dyDescent="0.4">
      <c r="O21200" s="4"/>
      <c r="P21200" s="4"/>
      <c r="V21200" s="4"/>
      <c r="W21200" s="4"/>
      <c r="AG21200" s="9"/>
      <c r="AT21200" s="4"/>
      <c r="AU21200" s="4"/>
      <c r="BA21200" s="4"/>
      <c r="BB21200" s="4"/>
    </row>
    <row r="21201" spans="15:54" x14ac:dyDescent="0.4">
      <c r="O21201" s="4"/>
      <c r="P21201" s="4"/>
      <c r="V21201" s="4"/>
      <c r="W21201" s="4"/>
      <c r="AG21201" s="9"/>
      <c r="AT21201" s="4"/>
      <c r="AU21201" s="4"/>
      <c r="BA21201" s="4"/>
      <c r="BB21201" s="4"/>
    </row>
    <row r="21202" spans="15:54" x14ac:dyDescent="0.4">
      <c r="O21202" s="4"/>
      <c r="P21202" s="4"/>
      <c r="V21202" s="4"/>
      <c r="W21202" s="4"/>
      <c r="AG21202" s="9"/>
      <c r="AT21202" s="4"/>
      <c r="AU21202" s="4"/>
      <c r="BA21202" s="4"/>
      <c r="BB21202" s="4"/>
    </row>
    <row r="21203" spans="15:54" x14ac:dyDescent="0.4">
      <c r="O21203" s="4"/>
      <c r="P21203" s="4"/>
      <c r="V21203" s="4"/>
      <c r="W21203" s="4"/>
      <c r="AG21203" s="9"/>
      <c r="AT21203" s="4"/>
      <c r="AU21203" s="4"/>
      <c r="BA21203" s="4"/>
      <c r="BB21203" s="4"/>
    </row>
    <row r="21204" spans="15:54" x14ac:dyDescent="0.4">
      <c r="O21204" s="4"/>
      <c r="P21204" s="4"/>
      <c r="V21204" s="4"/>
      <c r="W21204" s="4"/>
      <c r="AG21204" s="9"/>
      <c r="AT21204" s="4"/>
      <c r="AU21204" s="4"/>
      <c r="BA21204" s="4"/>
      <c r="BB21204" s="4"/>
    </row>
    <row r="21205" spans="15:54" x14ac:dyDescent="0.4">
      <c r="O21205" s="4"/>
      <c r="P21205" s="4"/>
      <c r="V21205" s="4"/>
      <c r="W21205" s="4"/>
      <c r="AG21205" s="9"/>
      <c r="AT21205" s="4"/>
      <c r="AU21205" s="4"/>
      <c r="BA21205" s="4"/>
      <c r="BB21205" s="4"/>
    </row>
    <row r="21206" spans="15:54" x14ac:dyDescent="0.4">
      <c r="O21206" s="4"/>
      <c r="P21206" s="4"/>
      <c r="V21206" s="4"/>
      <c r="W21206" s="4"/>
      <c r="AG21206" s="9"/>
      <c r="AT21206" s="4"/>
      <c r="AU21206" s="4"/>
      <c r="BA21206" s="4"/>
      <c r="BB21206" s="4"/>
    </row>
    <row r="21207" spans="15:54" x14ac:dyDescent="0.4">
      <c r="O21207" s="4"/>
      <c r="P21207" s="4"/>
      <c r="V21207" s="4"/>
      <c r="W21207" s="4"/>
      <c r="AG21207" s="9"/>
      <c r="AT21207" s="4"/>
      <c r="AU21207" s="4"/>
      <c r="BA21207" s="4"/>
      <c r="BB21207" s="4"/>
    </row>
    <row r="21208" spans="15:54" x14ac:dyDescent="0.4">
      <c r="O21208" s="4"/>
      <c r="P21208" s="4"/>
      <c r="V21208" s="4"/>
      <c r="W21208" s="4"/>
      <c r="AG21208" s="9"/>
      <c r="AT21208" s="4"/>
      <c r="AU21208" s="4"/>
      <c r="BA21208" s="4"/>
      <c r="BB21208" s="4"/>
    </row>
    <row r="21209" spans="15:54" x14ac:dyDescent="0.4">
      <c r="O21209" s="4"/>
      <c r="P21209" s="4"/>
      <c r="V21209" s="4"/>
      <c r="W21209" s="4"/>
      <c r="AG21209" s="9"/>
      <c r="AT21209" s="4"/>
      <c r="AU21209" s="4"/>
      <c r="BA21209" s="4"/>
      <c r="BB21209" s="4"/>
    </row>
    <row r="21210" spans="15:54" x14ac:dyDescent="0.4">
      <c r="O21210" s="4"/>
      <c r="P21210" s="4"/>
      <c r="V21210" s="4"/>
      <c r="W21210" s="4"/>
      <c r="AG21210" s="9"/>
      <c r="AT21210" s="4"/>
      <c r="AU21210" s="4"/>
      <c r="BA21210" s="4"/>
      <c r="BB21210" s="4"/>
    </row>
    <row r="21211" spans="15:54" x14ac:dyDescent="0.4">
      <c r="O21211" s="4"/>
      <c r="P21211" s="4"/>
      <c r="V21211" s="4"/>
      <c r="W21211" s="4"/>
      <c r="AG21211" s="9"/>
      <c r="AT21211" s="4"/>
      <c r="AU21211" s="4"/>
      <c r="BA21211" s="4"/>
      <c r="BB21211" s="4"/>
    </row>
    <row r="21212" spans="15:54" x14ac:dyDescent="0.4">
      <c r="O21212" s="4"/>
      <c r="P21212" s="4"/>
      <c r="V21212" s="4"/>
      <c r="W21212" s="4"/>
      <c r="AG21212" s="9"/>
      <c r="AT21212" s="4"/>
      <c r="AU21212" s="4"/>
      <c r="BA21212" s="4"/>
      <c r="BB21212" s="4"/>
    </row>
    <row r="21213" spans="15:54" x14ac:dyDescent="0.4">
      <c r="O21213" s="4"/>
      <c r="P21213" s="4"/>
      <c r="V21213" s="4"/>
      <c r="W21213" s="4"/>
      <c r="AG21213" s="9"/>
      <c r="AT21213" s="4"/>
      <c r="AU21213" s="4"/>
      <c r="BA21213" s="4"/>
      <c r="BB21213" s="4"/>
    </row>
    <row r="21214" spans="15:54" x14ac:dyDescent="0.4">
      <c r="O21214" s="4"/>
      <c r="P21214" s="4"/>
      <c r="V21214" s="4"/>
      <c r="W21214" s="4"/>
      <c r="AG21214" s="9"/>
      <c r="AT21214" s="4"/>
      <c r="AU21214" s="4"/>
      <c r="BA21214" s="4"/>
      <c r="BB21214" s="4"/>
    </row>
    <row r="21215" spans="15:54" x14ac:dyDescent="0.4">
      <c r="O21215" s="4"/>
      <c r="P21215" s="4"/>
      <c r="V21215" s="4"/>
      <c r="W21215" s="4"/>
      <c r="AG21215" s="9"/>
      <c r="AT21215" s="4"/>
      <c r="AU21215" s="4"/>
      <c r="BA21215" s="4"/>
      <c r="BB21215" s="4"/>
    </row>
    <row r="21216" spans="15:54" x14ac:dyDescent="0.4">
      <c r="O21216" s="4"/>
      <c r="P21216" s="4"/>
      <c r="V21216" s="4"/>
      <c r="W21216" s="4"/>
      <c r="AG21216" s="9"/>
      <c r="AT21216" s="4"/>
      <c r="AU21216" s="4"/>
      <c r="BA21216" s="4"/>
      <c r="BB21216" s="4"/>
    </row>
    <row r="21217" spans="15:54" x14ac:dyDescent="0.4">
      <c r="O21217" s="4"/>
      <c r="P21217" s="4"/>
      <c r="V21217" s="4"/>
      <c r="W21217" s="4"/>
      <c r="AG21217" s="9"/>
      <c r="AT21217" s="4"/>
      <c r="AU21217" s="4"/>
      <c r="BA21217" s="4"/>
      <c r="BB21217" s="4"/>
    </row>
    <row r="21218" spans="15:54" x14ac:dyDescent="0.4">
      <c r="O21218" s="4"/>
      <c r="P21218" s="4"/>
      <c r="V21218" s="4"/>
      <c r="W21218" s="4"/>
      <c r="AG21218" s="9"/>
      <c r="AT21218" s="4"/>
      <c r="AU21218" s="4"/>
      <c r="BA21218" s="4"/>
      <c r="BB21218" s="4"/>
    </row>
    <row r="21219" spans="15:54" x14ac:dyDescent="0.4">
      <c r="O21219" s="4"/>
      <c r="P21219" s="4"/>
      <c r="V21219" s="4"/>
      <c r="W21219" s="4"/>
      <c r="AG21219" s="9"/>
      <c r="AT21219" s="4"/>
      <c r="AU21219" s="4"/>
      <c r="BA21219" s="4"/>
      <c r="BB21219" s="4"/>
    </row>
    <row r="21220" spans="15:54" x14ac:dyDescent="0.4">
      <c r="O21220" s="4"/>
      <c r="P21220" s="4"/>
      <c r="V21220" s="4"/>
      <c r="W21220" s="4"/>
      <c r="AG21220" s="9"/>
      <c r="AT21220" s="4"/>
      <c r="AU21220" s="4"/>
      <c r="BA21220" s="4"/>
      <c r="BB21220" s="4"/>
    </row>
    <row r="21221" spans="15:54" x14ac:dyDescent="0.4">
      <c r="O21221" s="4"/>
      <c r="P21221" s="4"/>
      <c r="V21221" s="4"/>
      <c r="W21221" s="4"/>
      <c r="AG21221" s="9"/>
      <c r="AT21221" s="4"/>
      <c r="AU21221" s="4"/>
      <c r="BA21221" s="4"/>
      <c r="BB21221" s="4"/>
    </row>
    <row r="21222" spans="15:54" x14ac:dyDescent="0.4">
      <c r="O21222" s="4"/>
      <c r="P21222" s="4"/>
      <c r="V21222" s="4"/>
      <c r="W21222" s="4"/>
      <c r="AG21222" s="9"/>
      <c r="AT21222" s="4"/>
      <c r="AU21222" s="4"/>
      <c r="BA21222" s="4"/>
      <c r="BB21222" s="4"/>
    </row>
    <row r="21223" spans="15:54" x14ac:dyDescent="0.4">
      <c r="O21223" s="4"/>
      <c r="P21223" s="4"/>
      <c r="V21223" s="4"/>
      <c r="W21223" s="4"/>
      <c r="AG21223" s="9"/>
      <c r="AT21223" s="4"/>
      <c r="AU21223" s="4"/>
      <c r="BA21223" s="4"/>
      <c r="BB21223" s="4"/>
    </row>
    <row r="21224" spans="15:54" x14ac:dyDescent="0.4">
      <c r="O21224" s="4"/>
      <c r="P21224" s="4"/>
      <c r="V21224" s="4"/>
      <c r="W21224" s="4"/>
      <c r="AG21224" s="9"/>
      <c r="AT21224" s="4"/>
      <c r="AU21224" s="4"/>
      <c r="BA21224" s="4"/>
      <c r="BB21224" s="4"/>
    </row>
    <row r="21225" spans="15:54" x14ac:dyDescent="0.4">
      <c r="O21225" s="4"/>
      <c r="P21225" s="4"/>
      <c r="V21225" s="4"/>
      <c r="W21225" s="4"/>
      <c r="AG21225" s="9"/>
      <c r="AT21225" s="4"/>
      <c r="AU21225" s="4"/>
      <c r="BA21225" s="4"/>
      <c r="BB21225" s="4"/>
    </row>
    <row r="21226" spans="15:54" x14ac:dyDescent="0.4">
      <c r="O21226" s="4"/>
      <c r="P21226" s="4"/>
      <c r="V21226" s="4"/>
      <c r="W21226" s="4"/>
      <c r="AG21226" s="9"/>
      <c r="AT21226" s="4"/>
      <c r="AU21226" s="4"/>
      <c r="BA21226" s="4"/>
      <c r="BB21226" s="4"/>
    </row>
    <row r="21227" spans="15:54" x14ac:dyDescent="0.4">
      <c r="O21227" s="4"/>
      <c r="P21227" s="4"/>
      <c r="V21227" s="4"/>
      <c r="W21227" s="4"/>
      <c r="AG21227" s="9"/>
      <c r="AT21227" s="4"/>
      <c r="AU21227" s="4"/>
      <c r="BA21227" s="4"/>
      <c r="BB21227" s="4"/>
    </row>
    <row r="21228" spans="15:54" x14ac:dyDescent="0.4">
      <c r="O21228" s="4"/>
      <c r="P21228" s="4"/>
      <c r="V21228" s="4"/>
      <c r="W21228" s="4"/>
      <c r="AG21228" s="9"/>
      <c r="AT21228" s="4"/>
      <c r="AU21228" s="4"/>
      <c r="BA21228" s="4"/>
      <c r="BB21228" s="4"/>
    </row>
    <row r="21229" spans="15:54" x14ac:dyDescent="0.4">
      <c r="O21229" s="4"/>
      <c r="P21229" s="4"/>
      <c r="V21229" s="4"/>
      <c r="W21229" s="4"/>
      <c r="AG21229" s="9"/>
      <c r="AT21229" s="4"/>
      <c r="AU21229" s="4"/>
      <c r="BA21229" s="4"/>
      <c r="BB21229" s="4"/>
    </row>
    <row r="21230" spans="15:54" x14ac:dyDescent="0.4">
      <c r="O21230" s="4"/>
      <c r="P21230" s="4"/>
      <c r="V21230" s="4"/>
      <c r="W21230" s="4"/>
      <c r="AG21230" s="9"/>
      <c r="AT21230" s="4"/>
      <c r="AU21230" s="4"/>
      <c r="BA21230" s="4"/>
      <c r="BB21230" s="4"/>
    </row>
    <row r="21231" spans="15:54" x14ac:dyDescent="0.4">
      <c r="O21231" s="4"/>
      <c r="P21231" s="4"/>
      <c r="V21231" s="4"/>
      <c r="W21231" s="4"/>
      <c r="AG21231" s="9"/>
      <c r="AT21231" s="4"/>
      <c r="AU21231" s="4"/>
      <c r="BA21231" s="4"/>
      <c r="BB21231" s="4"/>
    </row>
    <row r="21232" spans="15:54" x14ac:dyDescent="0.4">
      <c r="O21232" s="4"/>
      <c r="P21232" s="4"/>
      <c r="V21232" s="4"/>
      <c r="W21232" s="4"/>
      <c r="AG21232" s="9"/>
      <c r="AT21232" s="4"/>
      <c r="AU21232" s="4"/>
      <c r="BA21232" s="4"/>
      <c r="BB21232" s="4"/>
    </row>
    <row r="21233" spans="15:54" x14ac:dyDescent="0.4">
      <c r="O21233" s="4"/>
      <c r="P21233" s="4"/>
      <c r="V21233" s="4"/>
      <c r="W21233" s="4"/>
      <c r="AG21233" s="9"/>
      <c r="AT21233" s="4"/>
      <c r="AU21233" s="4"/>
      <c r="BA21233" s="4"/>
      <c r="BB21233" s="4"/>
    </row>
    <row r="21234" spans="15:54" x14ac:dyDescent="0.4">
      <c r="O21234" s="4"/>
      <c r="P21234" s="4"/>
      <c r="V21234" s="4"/>
      <c r="W21234" s="4"/>
      <c r="AG21234" s="9"/>
      <c r="AT21234" s="4"/>
      <c r="AU21234" s="4"/>
      <c r="BA21234" s="4"/>
      <c r="BB21234" s="4"/>
    </row>
    <row r="21235" spans="15:54" x14ac:dyDescent="0.4">
      <c r="O21235" s="4"/>
      <c r="P21235" s="4"/>
      <c r="V21235" s="4"/>
      <c r="W21235" s="4"/>
      <c r="AG21235" s="9"/>
      <c r="AT21235" s="4"/>
      <c r="AU21235" s="4"/>
      <c r="BA21235" s="4"/>
      <c r="BB21235" s="4"/>
    </row>
    <row r="21236" spans="15:54" x14ac:dyDescent="0.4">
      <c r="O21236" s="4"/>
      <c r="P21236" s="4"/>
      <c r="V21236" s="4"/>
      <c r="W21236" s="4"/>
      <c r="AG21236" s="9"/>
      <c r="AT21236" s="4"/>
      <c r="AU21236" s="4"/>
      <c r="BA21236" s="4"/>
      <c r="BB21236" s="4"/>
    </row>
    <row r="21237" spans="15:54" x14ac:dyDescent="0.4">
      <c r="O21237" s="4"/>
      <c r="P21237" s="4"/>
      <c r="V21237" s="4"/>
      <c r="W21237" s="4"/>
      <c r="AG21237" s="9"/>
      <c r="AT21237" s="4"/>
      <c r="AU21237" s="4"/>
      <c r="BA21237" s="4"/>
      <c r="BB21237" s="4"/>
    </row>
    <row r="21238" spans="15:54" x14ac:dyDescent="0.4">
      <c r="O21238" s="4"/>
      <c r="P21238" s="4"/>
      <c r="V21238" s="4"/>
      <c r="W21238" s="4"/>
      <c r="AG21238" s="9"/>
      <c r="AT21238" s="4"/>
      <c r="AU21238" s="4"/>
      <c r="BA21238" s="4"/>
      <c r="BB21238" s="4"/>
    </row>
    <row r="21239" spans="15:54" x14ac:dyDescent="0.4">
      <c r="O21239" s="4"/>
      <c r="P21239" s="4"/>
      <c r="V21239" s="4"/>
      <c r="W21239" s="4"/>
      <c r="AG21239" s="9"/>
      <c r="AT21239" s="4"/>
      <c r="AU21239" s="4"/>
      <c r="BA21239" s="4"/>
      <c r="BB21239" s="4"/>
    </row>
    <row r="21240" spans="15:54" x14ac:dyDescent="0.4">
      <c r="O21240" s="4"/>
      <c r="P21240" s="4"/>
      <c r="V21240" s="4"/>
      <c r="W21240" s="4"/>
      <c r="AG21240" s="9"/>
      <c r="AT21240" s="4"/>
      <c r="AU21240" s="4"/>
      <c r="BA21240" s="4"/>
      <c r="BB21240" s="4"/>
    </row>
    <row r="21241" spans="15:54" x14ac:dyDescent="0.4">
      <c r="O21241" s="4"/>
      <c r="P21241" s="4"/>
      <c r="V21241" s="4"/>
      <c r="W21241" s="4"/>
      <c r="AG21241" s="9"/>
      <c r="AT21241" s="4"/>
      <c r="AU21241" s="4"/>
      <c r="BA21241" s="4"/>
      <c r="BB21241" s="4"/>
    </row>
    <row r="21242" spans="15:54" x14ac:dyDescent="0.4">
      <c r="O21242" s="4"/>
      <c r="P21242" s="4"/>
      <c r="V21242" s="4"/>
      <c r="W21242" s="4"/>
      <c r="AG21242" s="9"/>
      <c r="AT21242" s="4"/>
      <c r="AU21242" s="4"/>
      <c r="BA21242" s="4"/>
      <c r="BB21242" s="4"/>
    </row>
    <row r="21243" spans="15:54" x14ac:dyDescent="0.4">
      <c r="O21243" s="4"/>
      <c r="P21243" s="4"/>
      <c r="V21243" s="4"/>
      <c r="W21243" s="4"/>
      <c r="AG21243" s="9"/>
      <c r="AT21243" s="4"/>
      <c r="AU21243" s="4"/>
      <c r="BA21243" s="4"/>
      <c r="BB21243" s="4"/>
    </row>
    <row r="21244" spans="15:54" x14ac:dyDescent="0.4">
      <c r="O21244" s="4"/>
      <c r="P21244" s="4"/>
      <c r="V21244" s="4"/>
      <c r="W21244" s="4"/>
      <c r="AG21244" s="9"/>
      <c r="AT21244" s="4"/>
      <c r="AU21244" s="4"/>
      <c r="BA21244" s="4"/>
      <c r="BB21244" s="4"/>
    </row>
    <row r="21245" spans="15:54" x14ac:dyDescent="0.4">
      <c r="O21245" s="4"/>
      <c r="P21245" s="4"/>
      <c r="V21245" s="4"/>
      <c r="W21245" s="4"/>
      <c r="AG21245" s="9"/>
      <c r="AT21245" s="4"/>
      <c r="AU21245" s="4"/>
      <c r="BA21245" s="4"/>
      <c r="BB21245" s="4"/>
    </row>
    <row r="21246" spans="15:54" x14ac:dyDescent="0.4">
      <c r="O21246" s="4"/>
      <c r="P21246" s="4"/>
      <c r="V21246" s="4"/>
      <c r="W21246" s="4"/>
      <c r="AG21246" s="9"/>
      <c r="AT21246" s="4"/>
      <c r="AU21246" s="4"/>
      <c r="BA21246" s="4"/>
      <c r="BB21246" s="4"/>
    </row>
    <row r="21247" spans="15:54" x14ac:dyDescent="0.4">
      <c r="O21247" s="4"/>
      <c r="P21247" s="4"/>
      <c r="V21247" s="4"/>
      <c r="W21247" s="4"/>
      <c r="AG21247" s="9"/>
      <c r="AT21247" s="4"/>
      <c r="AU21247" s="4"/>
      <c r="BA21247" s="4"/>
      <c r="BB21247" s="4"/>
    </row>
    <row r="21248" spans="15:54" x14ac:dyDescent="0.4">
      <c r="O21248" s="4"/>
      <c r="P21248" s="4"/>
      <c r="V21248" s="4"/>
      <c r="W21248" s="4"/>
      <c r="AT21248" s="4"/>
      <c r="AU21248" s="4"/>
      <c r="BA21248" s="4"/>
      <c r="BB21248" s="4"/>
    </row>
    <row r="21249" spans="15:54" x14ac:dyDescent="0.4">
      <c r="O21249" s="4"/>
      <c r="P21249" s="4"/>
      <c r="V21249" s="4"/>
      <c r="W21249" s="4"/>
      <c r="AG21249" s="9"/>
      <c r="AT21249" s="4"/>
      <c r="AU21249" s="4"/>
      <c r="BA21249" s="4"/>
      <c r="BB21249" s="4"/>
    </row>
    <row r="21250" spans="15:54" x14ac:dyDescent="0.4">
      <c r="O21250" s="4"/>
      <c r="P21250" s="4"/>
      <c r="V21250" s="4"/>
      <c r="W21250" s="4"/>
      <c r="AG21250" s="9"/>
      <c r="AT21250" s="4"/>
      <c r="AU21250" s="4"/>
      <c r="BA21250" s="4"/>
      <c r="BB21250" s="4"/>
    </row>
    <row r="21251" spans="15:54" x14ac:dyDescent="0.4">
      <c r="O21251" s="4"/>
      <c r="P21251" s="4"/>
      <c r="V21251" s="4"/>
      <c r="W21251" s="4"/>
      <c r="AG21251" s="9"/>
      <c r="AT21251" s="4"/>
      <c r="AU21251" s="4"/>
      <c r="BA21251" s="4"/>
      <c r="BB21251" s="4"/>
    </row>
    <row r="21252" spans="15:54" x14ac:dyDescent="0.4">
      <c r="O21252" s="4"/>
      <c r="P21252" s="4"/>
      <c r="V21252" s="4"/>
      <c r="W21252" s="4"/>
      <c r="AG21252" s="9"/>
      <c r="AT21252" s="4"/>
      <c r="AU21252" s="4"/>
      <c r="BA21252" s="4"/>
      <c r="BB21252" s="4"/>
    </row>
    <row r="21253" spans="15:54" x14ac:dyDescent="0.4">
      <c r="O21253" s="4"/>
      <c r="P21253" s="4"/>
      <c r="V21253" s="4"/>
      <c r="W21253" s="4"/>
      <c r="AG21253" s="9"/>
      <c r="AT21253" s="4"/>
      <c r="AU21253" s="4"/>
      <c r="BA21253" s="4"/>
      <c r="BB21253" s="4"/>
    </row>
    <row r="21254" spans="15:54" x14ac:dyDescent="0.4">
      <c r="O21254" s="4"/>
      <c r="P21254" s="4"/>
      <c r="V21254" s="4"/>
      <c r="W21254" s="4"/>
      <c r="AG21254" s="9"/>
      <c r="AT21254" s="4"/>
      <c r="AU21254" s="4"/>
      <c r="BA21254" s="4"/>
      <c r="BB21254" s="4"/>
    </row>
    <row r="21255" spans="15:54" x14ac:dyDescent="0.4">
      <c r="O21255" s="4"/>
      <c r="P21255" s="4"/>
      <c r="V21255" s="4"/>
      <c r="W21255" s="4"/>
      <c r="AG21255" s="9"/>
      <c r="AT21255" s="4"/>
      <c r="AU21255" s="4"/>
      <c r="BA21255" s="4"/>
      <c r="BB21255" s="4"/>
    </row>
    <row r="21256" spans="15:54" x14ac:dyDescent="0.4">
      <c r="O21256" s="4"/>
      <c r="P21256" s="4"/>
      <c r="V21256" s="4"/>
      <c r="W21256" s="4"/>
      <c r="AG21256" s="9"/>
      <c r="AT21256" s="4"/>
      <c r="AU21256" s="4"/>
      <c r="BA21256" s="4"/>
      <c r="BB21256" s="4"/>
    </row>
    <row r="21257" spans="15:54" x14ac:dyDescent="0.4">
      <c r="O21257" s="4"/>
      <c r="P21257" s="4"/>
      <c r="V21257" s="4"/>
      <c r="W21257" s="4"/>
      <c r="AG21257" s="9"/>
      <c r="AT21257" s="4"/>
      <c r="AU21257" s="4"/>
      <c r="BA21257" s="4"/>
      <c r="BB21257" s="4"/>
    </row>
    <row r="21258" spans="15:54" x14ac:dyDescent="0.4">
      <c r="O21258" s="4"/>
      <c r="P21258" s="4"/>
      <c r="V21258" s="4"/>
      <c r="W21258" s="4"/>
      <c r="AG21258" s="9"/>
      <c r="AT21258" s="4"/>
      <c r="AU21258" s="4"/>
      <c r="BA21258" s="4"/>
      <c r="BB21258" s="4"/>
    </row>
    <row r="21259" spans="15:54" x14ac:dyDescent="0.4">
      <c r="O21259" s="4"/>
      <c r="P21259" s="4"/>
      <c r="V21259" s="4"/>
      <c r="W21259" s="4"/>
      <c r="AG21259" s="9"/>
      <c r="AT21259" s="4"/>
      <c r="AU21259" s="4"/>
      <c r="BA21259" s="4"/>
      <c r="BB21259" s="4"/>
    </row>
    <row r="21260" spans="15:54" x14ac:dyDescent="0.4">
      <c r="O21260" s="4"/>
      <c r="P21260" s="4"/>
      <c r="V21260" s="4"/>
      <c r="W21260" s="4"/>
      <c r="AG21260" s="9"/>
      <c r="AT21260" s="4"/>
      <c r="AU21260" s="4"/>
      <c r="BA21260" s="4"/>
      <c r="BB21260" s="4"/>
    </row>
    <row r="21261" spans="15:54" x14ac:dyDescent="0.4">
      <c r="O21261" s="4"/>
      <c r="P21261" s="4"/>
      <c r="V21261" s="4"/>
      <c r="W21261" s="4"/>
      <c r="AG21261" s="9"/>
      <c r="AT21261" s="4"/>
      <c r="AU21261" s="4"/>
      <c r="BA21261" s="4"/>
      <c r="BB21261" s="4"/>
    </row>
    <row r="21262" spans="15:54" x14ac:dyDescent="0.4">
      <c r="O21262" s="4"/>
      <c r="P21262" s="4"/>
      <c r="V21262" s="4"/>
      <c r="W21262" s="4"/>
      <c r="AG21262" s="9"/>
      <c r="AT21262" s="4"/>
      <c r="AU21262" s="4"/>
      <c r="BA21262" s="4"/>
      <c r="BB21262" s="4"/>
    </row>
    <row r="21263" spans="15:54" x14ac:dyDescent="0.4">
      <c r="O21263" s="4"/>
      <c r="P21263" s="4"/>
      <c r="V21263" s="4"/>
      <c r="W21263" s="4"/>
      <c r="AG21263" s="9"/>
      <c r="AT21263" s="4"/>
      <c r="AU21263" s="4"/>
      <c r="BA21263" s="4"/>
      <c r="BB21263" s="4"/>
    </row>
    <row r="21264" spans="15:54" x14ac:dyDescent="0.4">
      <c r="O21264" s="4"/>
      <c r="P21264" s="4"/>
      <c r="V21264" s="4"/>
      <c r="W21264" s="4"/>
      <c r="AG21264" s="9"/>
      <c r="AT21264" s="4"/>
      <c r="AU21264" s="4"/>
      <c r="BA21264" s="4"/>
      <c r="BB21264" s="4"/>
    </row>
    <row r="21265" spans="15:54" x14ac:dyDescent="0.4">
      <c r="O21265" s="4"/>
      <c r="P21265" s="4"/>
      <c r="V21265" s="4"/>
      <c r="W21265" s="4"/>
      <c r="AG21265" s="9"/>
      <c r="AT21265" s="4"/>
      <c r="AU21265" s="4"/>
      <c r="BA21265" s="4"/>
      <c r="BB21265" s="4"/>
    </row>
    <row r="21266" spans="15:54" x14ac:dyDescent="0.4">
      <c r="O21266" s="4"/>
      <c r="P21266" s="4"/>
      <c r="V21266" s="4"/>
      <c r="W21266" s="4"/>
      <c r="AG21266" s="9"/>
      <c r="AT21266" s="4"/>
      <c r="AU21266" s="4"/>
      <c r="BA21266" s="4"/>
      <c r="BB21266" s="4"/>
    </row>
    <row r="21267" spans="15:54" x14ac:dyDescent="0.4">
      <c r="O21267" s="4"/>
      <c r="P21267" s="4"/>
      <c r="V21267" s="4"/>
      <c r="W21267" s="4"/>
      <c r="AG21267" s="9"/>
      <c r="AT21267" s="4"/>
      <c r="AU21267" s="4"/>
      <c r="BA21267" s="4"/>
      <c r="BB21267" s="4"/>
    </row>
    <row r="21268" spans="15:54" x14ac:dyDescent="0.4">
      <c r="O21268" s="4"/>
      <c r="P21268" s="4"/>
      <c r="V21268" s="4"/>
      <c r="W21268" s="4"/>
      <c r="AT21268" s="4"/>
      <c r="AU21268" s="4"/>
      <c r="BA21268" s="4"/>
      <c r="BB21268" s="4"/>
    </row>
    <row r="21269" spans="15:54" x14ac:dyDescent="0.4">
      <c r="O21269" s="4"/>
      <c r="P21269" s="4"/>
      <c r="V21269" s="4"/>
      <c r="W21269" s="4"/>
      <c r="AG21269" s="9"/>
      <c r="AT21269" s="4"/>
      <c r="AU21269" s="4"/>
      <c r="BA21269" s="4"/>
      <c r="BB21269" s="4"/>
    </row>
    <row r="21270" spans="15:54" x14ac:dyDescent="0.4">
      <c r="O21270" s="4"/>
      <c r="P21270" s="4"/>
      <c r="V21270" s="4"/>
      <c r="W21270" s="4"/>
      <c r="AG21270" s="9"/>
      <c r="AT21270" s="4"/>
      <c r="AU21270" s="4"/>
      <c r="BA21270" s="4"/>
      <c r="BB21270" s="4"/>
    </row>
    <row r="21271" spans="15:54" x14ac:dyDescent="0.4">
      <c r="O21271" s="4"/>
      <c r="P21271" s="4"/>
      <c r="V21271" s="4"/>
      <c r="W21271" s="4"/>
      <c r="AG21271" s="9"/>
      <c r="AT21271" s="4"/>
      <c r="AU21271" s="4"/>
      <c r="BA21271" s="4"/>
      <c r="BB21271" s="4"/>
    </row>
    <row r="21272" spans="15:54" x14ac:dyDescent="0.4">
      <c r="O21272" s="4"/>
      <c r="P21272" s="4"/>
      <c r="V21272" s="4"/>
      <c r="W21272" s="4"/>
      <c r="AG21272" s="9"/>
      <c r="AT21272" s="4"/>
      <c r="AU21272" s="4"/>
      <c r="BA21272" s="4"/>
      <c r="BB21272" s="4"/>
    </row>
    <row r="21273" spans="15:54" x14ac:dyDescent="0.4">
      <c r="O21273" s="4"/>
      <c r="P21273" s="4"/>
      <c r="V21273" s="4"/>
      <c r="W21273" s="4"/>
      <c r="AG21273" s="9"/>
      <c r="AT21273" s="4"/>
      <c r="AU21273" s="4"/>
      <c r="BA21273" s="4"/>
      <c r="BB21273" s="4"/>
    </row>
    <row r="21274" spans="15:54" x14ac:dyDescent="0.4">
      <c r="O21274" s="4"/>
      <c r="P21274" s="4"/>
      <c r="V21274" s="4"/>
      <c r="W21274" s="4"/>
      <c r="AG21274" s="9"/>
      <c r="AT21274" s="4"/>
      <c r="AU21274" s="4"/>
      <c r="BA21274" s="4"/>
      <c r="BB21274" s="4"/>
    </row>
    <row r="21275" spans="15:54" x14ac:dyDescent="0.4">
      <c r="O21275" s="4"/>
      <c r="P21275" s="4"/>
      <c r="V21275" s="4"/>
      <c r="W21275" s="4"/>
      <c r="AG21275" s="9"/>
      <c r="AT21275" s="4"/>
      <c r="AU21275" s="4"/>
      <c r="BA21275" s="4"/>
      <c r="BB21275" s="4"/>
    </row>
    <row r="21276" spans="15:54" x14ac:dyDescent="0.4">
      <c r="O21276" s="4"/>
      <c r="P21276" s="4"/>
      <c r="V21276" s="4"/>
      <c r="W21276" s="4"/>
      <c r="AG21276" s="9"/>
      <c r="AT21276" s="4"/>
      <c r="AU21276" s="4"/>
      <c r="BA21276" s="4"/>
      <c r="BB21276" s="4"/>
    </row>
    <row r="21277" spans="15:54" x14ac:dyDescent="0.4">
      <c r="O21277" s="4"/>
      <c r="P21277" s="4"/>
      <c r="V21277" s="4"/>
      <c r="W21277" s="4"/>
      <c r="AG21277" s="9"/>
      <c r="AT21277" s="4"/>
      <c r="AU21277" s="4"/>
      <c r="BA21277" s="4"/>
      <c r="BB21277" s="4"/>
    </row>
    <row r="21278" spans="15:54" x14ac:dyDescent="0.4">
      <c r="O21278" s="4"/>
      <c r="P21278" s="4"/>
      <c r="V21278" s="4"/>
      <c r="W21278" s="4"/>
      <c r="AG21278" s="9"/>
      <c r="AT21278" s="4"/>
      <c r="AU21278" s="4"/>
      <c r="BA21278" s="4"/>
      <c r="BB21278" s="4"/>
    </row>
    <row r="21279" spans="15:54" x14ac:dyDescent="0.4">
      <c r="O21279" s="4"/>
      <c r="P21279" s="4"/>
      <c r="V21279" s="4"/>
      <c r="W21279" s="4"/>
      <c r="AG21279" s="9"/>
      <c r="AT21279" s="4"/>
      <c r="AU21279" s="4"/>
      <c r="BA21279" s="4"/>
      <c r="BB21279" s="4"/>
    </row>
    <row r="21280" spans="15:54" x14ac:dyDescent="0.4">
      <c r="O21280" s="4"/>
      <c r="P21280" s="4"/>
      <c r="V21280" s="4"/>
      <c r="W21280" s="4"/>
      <c r="AG21280" s="9"/>
      <c r="AT21280" s="4"/>
      <c r="AU21280" s="4"/>
      <c r="BA21280" s="4"/>
      <c r="BB21280" s="4"/>
    </row>
    <row r="21281" spans="15:54" x14ac:dyDescent="0.4">
      <c r="O21281" s="4"/>
      <c r="P21281" s="4"/>
      <c r="V21281" s="4"/>
      <c r="W21281" s="4"/>
      <c r="AG21281" s="9"/>
      <c r="AT21281" s="4"/>
      <c r="AU21281" s="4"/>
      <c r="BA21281" s="4"/>
      <c r="BB21281" s="4"/>
    </row>
    <row r="21282" spans="15:54" x14ac:dyDescent="0.4">
      <c r="O21282" s="4"/>
      <c r="P21282" s="4"/>
      <c r="V21282" s="4"/>
      <c r="W21282" s="4"/>
      <c r="AG21282" s="9"/>
      <c r="AT21282" s="4"/>
      <c r="AU21282" s="4"/>
      <c r="BA21282" s="4"/>
      <c r="BB21282" s="4"/>
    </row>
    <row r="21283" spans="15:54" x14ac:dyDescent="0.4">
      <c r="O21283" s="4"/>
      <c r="P21283" s="4"/>
      <c r="V21283" s="4"/>
      <c r="W21283" s="4"/>
      <c r="AG21283" s="9"/>
      <c r="AT21283" s="4"/>
      <c r="AU21283" s="4"/>
      <c r="BA21283" s="4"/>
      <c r="BB21283" s="4"/>
    </row>
    <row r="21284" spans="15:54" x14ac:dyDescent="0.4">
      <c r="O21284" s="4"/>
      <c r="P21284" s="4"/>
      <c r="V21284" s="4"/>
      <c r="W21284" s="4"/>
      <c r="AG21284" s="9"/>
      <c r="AT21284" s="4"/>
      <c r="AU21284" s="4"/>
      <c r="BA21284" s="4"/>
      <c r="BB21284" s="4"/>
    </row>
    <row r="21285" spans="15:54" x14ac:dyDescent="0.4">
      <c r="O21285" s="4"/>
      <c r="P21285" s="4"/>
      <c r="V21285" s="4"/>
      <c r="W21285" s="4"/>
      <c r="AG21285" s="9"/>
      <c r="AT21285" s="4"/>
      <c r="AU21285" s="4"/>
      <c r="BA21285" s="4"/>
      <c r="BB21285" s="4"/>
    </row>
    <row r="21286" spans="15:54" x14ac:dyDescent="0.4">
      <c r="O21286" s="4"/>
      <c r="P21286" s="4"/>
      <c r="V21286" s="4"/>
      <c r="W21286" s="4"/>
      <c r="AG21286" s="9"/>
      <c r="AT21286" s="4"/>
      <c r="AU21286" s="4"/>
      <c r="BA21286" s="4"/>
      <c r="BB21286" s="4"/>
    </row>
    <row r="21287" spans="15:54" x14ac:dyDescent="0.4">
      <c r="O21287" s="4"/>
      <c r="P21287" s="4"/>
      <c r="V21287" s="4"/>
      <c r="W21287" s="4"/>
      <c r="AG21287" s="9"/>
      <c r="AT21287" s="4"/>
      <c r="AU21287" s="4"/>
      <c r="BA21287" s="4"/>
      <c r="BB21287" s="4"/>
    </row>
    <row r="21288" spans="15:54" x14ac:dyDescent="0.4">
      <c r="O21288" s="4"/>
      <c r="P21288" s="4"/>
      <c r="V21288" s="4"/>
      <c r="W21288" s="4"/>
      <c r="AG21288" s="9"/>
      <c r="AT21288" s="4"/>
      <c r="AU21288" s="4"/>
      <c r="BA21288" s="4"/>
      <c r="BB21288" s="4"/>
    </row>
    <row r="21289" spans="15:54" x14ac:dyDescent="0.4">
      <c r="O21289" s="4"/>
      <c r="P21289" s="4"/>
      <c r="V21289" s="4"/>
      <c r="W21289" s="4"/>
      <c r="AG21289" s="9"/>
      <c r="AT21289" s="4"/>
      <c r="AU21289" s="4"/>
      <c r="BA21289" s="4"/>
      <c r="BB21289" s="4"/>
    </row>
    <row r="21290" spans="15:54" x14ac:dyDescent="0.4">
      <c r="O21290" s="4"/>
      <c r="P21290" s="4"/>
      <c r="V21290" s="4"/>
      <c r="W21290" s="4"/>
      <c r="AG21290" s="9"/>
      <c r="AT21290" s="4"/>
      <c r="AU21290" s="4"/>
      <c r="BA21290" s="4"/>
      <c r="BB21290" s="4"/>
    </row>
    <row r="21291" spans="15:54" x14ac:dyDescent="0.4">
      <c r="O21291" s="4"/>
      <c r="P21291" s="4"/>
      <c r="V21291" s="4"/>
      <c r="W21291" s="4"/>
      <c r="AG21291" s="9"/>
      <c r="AT21291" s="4"/>
      <c r="AU21291" s="4"/>
      <c r="BA21291" s="4"/>
      <c r="BB21291" s="4"/>
    </row>
    <row r="21292" spans="15:54" x14ac:dyDescent="0.4">
      <c r="O21292" s="4"/>
      <c r="P21292" s="4"/>
      <c r="V21292" s="4"/>
      <c r="W21292" s="4"/>
      <c r="AG21292" s="9"/>
      <c r="AT21292" s="4"/>
      <c r="AU21292" s="4"/>
      <c r="BA21292" s="4"/>
      <c r="BB21292" s="4"/>
    </row>
    <row r="21293" spans="15:54" x14ac:dyDescent="0.4">
      <c r="O21293" s="4"/>
      <c r="P21293" s="4"/>
      <c r="V21293" s="4"/>
      <c r="W21293" s="4"/>
      <c r="AG21293" s="9"/>
      <c r="AT21293" s="4"/>
      <c r="AU21293" s="4"/>
      <c r="BA21293" s="4"/>
      <c r="BB21293" s="4"/>
    </row>
    <row r="21294" spans="15:54" x14ac:dyDescent="0.4">
      <c r="O21294" s="4"/>
      <c r="P21294" s="4"/>
      <c r="V21294" s="4"/>
      <c r="W21294" s="4"/>
      <c r="AG21294" s="9"/>
      <c r="AT21294" s="4"/>
      <c r="AU21294" s="4"/>
      <c r="BA21294" s="4"/>
      <c r="BB21294" s="4"/>
    </row>
    <row r="21295" spans="15:54" x14ac:dyDescent="0.4">
      <c r="O21295" s="4"/>
      <c r="P21295" s="4"/>
      <c r="V21295" s="4"/>
      <c r="W21295" s="4"/>
      <c r="AG21295" s="9"/>
      <c r="AT21295" s="4"/>
      <c r="AU21295" s="4"/>
      <c r="BA21295" s="4"/>
      <c r="BB21295" s="4"/>
    </row>
    <row r="21296" spans="15:54" x14ac:dyDescent="0.4">
      <c r="O21296" s="4"/>
      <c r="P21296" s="4"/>
      <c r="V21296" s="4"/>
      <c r="W21296" s="4"/>
      <c r="AG21296" s="9"/>
      <c r="AT21296" s="4"/>
      <c r="AU21296" s="4"/>
      <c r="BA21296" s="4"/>
      <c r="BB21296" s="4"/>
    </row>
    <row r="21297" spans="15:54" x14ac:dyDescent="0.4">
      <c r="O21297" s="4"/>
      <c r="P21297" s="4"/>
      <c r="V21297" s="4"/>
      <c r="W21297" s="4"/>
      <c r="AG21297" s="9"/>
      <c r="AT21297" s="4"/>
      <c r="AU21297" s="4"/>
      <c r="BA21297" s="4"/>
      <c r="BB21297" s="4"/>
    </row>
    <row r="21298" spans="15:54" x14ac:dyDescent="0.4">
      <c r="O21298" s="4"/>
      <c r="P21298" s="4"/>
      <c r="V21298" s="4"/>
      <c r="W21298" s="4"/>
      <c r="AG21298" s="9"/>
      <c r="AT21298" s="4"/>
      <c r="AU21298" s="4"/>
      <c r="BA21298" s="4"/>
      <c r="BB21298" s="4"/>
    </row>
    <row r="21299" spans="15:54" x14ac:dyDescent="0.4">
      <c r="O21299" s="4"/>
      <c r="P21299" s="4"/>
      <c r="V21299" s="4"/>
      <c r="W21299" s="4"/>
      <c r="AG21299" s="9"/>
      <c r="AT21299" s="4"/>
      <c r="AU21299" s="4"/>
      <c r="BA21299" s="4"/>
      <c r="BB21299" s="4"/>
    </row>
    <row r="21300" spans="15:54" x14ac:dyDescent="0.4">
      <c r="O21300" s="4"/>
      <c r="P21300" s="4"/>
      <c r="V21300" s="4"/>
      <c r="W21300" s="4"/>
      <c r="AG21300" s="9"/>
      <c r="AT21300" s="4"/>
      <c r="AU21300" s="4"/>
      <c r="BA21300" s="4"/>
      <c r="BB21300" s="4"/>
    </row>
    <row r="21301" spans="15:54" x14ac:dyDescent="0.4">
      <c r="O21301" s="4"/>
      <c r="P21301" s="4"/>
      <c r="V21301" s="4"/>
      <c r="W21301" s="4"/>
      <c r="AG21301" s="9"/>
      <c r="AT21301" s="4"/>
      <c r="AU21301" s="4"/>
      <c r="BA21301" s="4"/>
      <c r="BB21301" s="4"/>
    </row>
    <row r="21302" spans="15:54" x14ac:dyDescent="0.4">
      <c r="O21302" s="4"/>
      <c r="P21302" s="4"/>
      <c r="V21302" s="4"/>
      <c r="W21302" s="4"/>
      <c r="AG21302" s="9"/>
      <c r="AT21302" s="4"/>
      <c r="AU21302" s="4"/>
      <c r="BA21302" s="4"/>
      <c r="BB21302" s="4"/>
    </row>
    <row r="21303" spans="15:54" x14ac:dyDescent="0.4">
      <c r="O21303" s="4"/>
      <c r="P21303" s="4"/>
      <c r="V21303" s="4"/>
      <c r="W21303" s="4"/>
      <c r="AG21303" s="9"/>
      <c r="AT21303" s="4"/>
      <c r="AU21303" s="4"/>
      <c r="BA21303" s="4"/>
      <c r="BB21303" s="4"/>
    </row>
    <row r="21304" spans="15:54" x14ac:dyDescent="0.4">
      <c r="O21304" s="4"/>
      <c r="P21304" s="4"/>
      <c r="V21304" s="4"/>
      <c r="W21304" s="4"/>
      <c r="AG21304" s="9"/>
      <c r="AT21304" s="4"/>
      <c r="AU21304" s="4"/>
      <c r="BA21304" s="4"/>
      <c r="BB21304" s="4"/>
    </row>
    <row r="21305" spans="15:54" x14ac:dyDescent="0.4">
      <c r="O21305" s="4"/>
      <c r="P21305" s="4"/>
      <c r="V21305" s="4"/>
      <c r="W21305" s="4"/>
      <c r="AG21305" s="9"/>
      <c r="AT21305" s="4"/>
      <c r="AU21305" s="4"/>
      <c r="BA21305" s="4"/>
      <c r="BB21305" s="4"/>
    </row>
    <row r="21306" spans="15:54" x14ac:dyDescent="0.4">
      <c r="O21306" s="4"/>
      <c r="P21306" s="4"/>
      <c r="V21306" s="4"/>
      <c r="W21306" s="4"/>
      <c r="AG21306" s="9"/>
      <c r="AT21306" s="4"/>
      <c r="AU21306" s="4"/>
      <c r="BA21306" s="4"/>
      <c r="BB21306" s="4"/>
    </row>
    <row r="21307" spans="15:54" x14ac:dyDescent="0.4">
      <c r="O21307" s="4"/>
      <c r="P21307" s="4"/>
      <c r="V21307" s="4"/>
      <c r="W21307" s="4"/>
      <c r="AG21307" s="9"/>
      <c r="AT21307" s="4"/>
      <c r="AU21307" s="4"/>
      <c r="BA21307" s="4"/>
      <c r="BB21307" s="4"/>
    </row>
    <row r="21308" spans="15:54" x14ac:dyDescent="0.4">
      <c r="O21308" s="4"/>
      <c r="P21308" s="4"/>
      <c r="V21308" s="4"/>
      <c r="W21308" s="4"/>
      <c r="AG21308" s="9"/>
      <c r="AT21308" s="4"/>
      <c r="AU21308" s="4"/>
      <c r="BA21308" s="4"/>
      <c r="BB21308" s="4"/>
    </row>
    <row r="21309" spans="15:54" x14ac:dyDescent="0.4">
      <c r="O21309" s="4"/>
      <c r="P21309" s="4"/>
      <c r="V21309" s="4"/>
      <c r="W21309" s="4"/>
      <c r="AG21309" s="9"/>
      <c r="AT21309" s="4"/>
      <c r="AU21309" s="4"/>
      <c r="BA21309" s="4"/>
      <c r="BB21309" s="4"/>
    </row>
    <row r="21310" spans="15:54" x14ac:dyDescent="0.4">
      <c r="O21310" s="4"/>
      <c r="P21310" s="4"/>
      <c r="V21310" s="4"/>
      <c r="W21310" s="4"/>
      <c r="AG21310" s="9"/>
      <c r="AT21310" s="4"/>
      <c r="AU21310" s="4"/>
      <c r="BA21310" s="4"/>
      <c r="BB21310" s="4"/>
    </row>
    <row r="21311" spans="15:54" x14ac:dyDescent="0.4">
      <c r="O21311" s="4"/>
      <c r="P21311" s="4"/>
      <c r="V21311" s="4"/>
      <c r="W21311" s="4"/>
      <c r="AG21311" s="9"/>
      <c r="AT21311" s="4"/>
      <c r="AU21311" s="4"/>
      <c r="BA21311" s="4"/>
      <c r="BB21311" s="4"/>
    </row>
    <row r="21312" spans="15:54" x14ac:dyDescent="0.4">
      <c r="O21312" s="4"/>
      <c r="P21312" s="4"/>
      <c r="V21312" s="4"/>
      <c r="W21312" s="4"/>
      <c r="AG21312" s="9"/>
      <c r="AT21312" s="4"/>
      <c r="AU21312" s="4"/>
      <c r="BA21312" s="4"/>
      <c r="BB21312" s="4"/>
    </row>
    <row r="21313" spans="15:54" x14ac:dyDescent="0.4">
      <c r="O21313" s="4"/>
      <c r="P21313" s="4"/>
      <c r="V21313" s="4"/>
      <c r="W21313" s="4"/>
      <c r="AG21313" s="9"/>
      <c r="AT21313" s="4"/>
      <c r="AU21313" s="4"/>
      <c r="BA21313" s="4"/>
      <c r="BB21313" s="4"/>
    </row>
    <row r="21314" spans="15:54" x14ac:dyDescent="0.4">
      <c r="O21314" s="4"/>
      <c r="P21314" s="4"/>
      <c r="V21314" s="4"/>
      <c r="W21314" s="4"/>
      <c r="AG21314" s="9"/>
      <c r="AT21314" s="4"/>
      <c r="AU21314" s="4"/>
      <c r="BA21314" s="4"/>
      <c r="BB21314" s="4"/>
    </row>
    <row r="21315" spans="15:54" x14ac:dyDescent="0.4">
      <c r="O21315" s="4"/>
      <c r="P21315" s="4"/>
      <c r="V21315" s="4"/>
      <c r="W21315" s="4"/>
      <c r="AG21315" s="9"/>
      <c r="AT21315" s="4"/>
      <c r="AU21315" s="4"/>
      <c r="BA21315" s="4"/>
      <c r="BB21315" s="4"/>
    </row>
    <row r="21316" spans="15:54" x14ac:dyDescent="0.4">
      <c r="O21316" s="4"/>
      <c r="P21316" s="4"/>
      <c r="V21316" s="4"/>
      <c r="W21316" s="4"/>
      <c r="AG21316" s="9"/>
      <c r="AT21316" s="4"/>
      <c r="AU21316" s="4"/>
      <c r="BA21316" s="4"/>
      <c r="BB21316" s="4"/>
    </row>
    <row r="21317" spans="15:54" x14ac:dyDescent="0.4">
      <c r="O21317" s="4"/>
      <c r="P21317" s="4"/>
      <c r="V21317" s="4"/>
      <c r="W21317" s="4"/>
      <c r="AG21317" s="9"/>
      <c r="AT21317" s="4"/>
      <c r="AU21317" s="4"/>
      <c r="BA21317" s="4"/>
      <c r="BB21317" s="4"/>
    </row>
    <row r="21318" spans="15:54" x14ac:dyDescent="0.4">
      <c r="O21318" s="4"/>
      <c r="P21318" s="4"/>
      <c r="V21318" s="4"/>
      <c r="W21318" s="4"/>
      <c r="AG21318" s="9"/>
      <c r="AT21318" s="4"/>
      <c r="AU21318" s="4"/>
      <c r="BA21318" s="4"/>
      <c r="BB21318" s="4"/>
    </row>
    <row r="21319" spans="15:54" x14ac:dyDescent="0.4">
      <c r="O21319" s="4"/>
      <c r="P21319" s="4"/>
      <c r="V21319" s="4"/>
      <c r="W21319" s="4"/>
      <c r="AG21319" s="9"/>
      <c r="AT21319" s="4"/>
      <c r="AU21319" s="4"/>
      <c r="BA21319" s="4"/>
      <c r="BB21319" s="4"/>
    </row>
    <row r="21320" spans="15:54" x14ac:dyDescent="0.4">
      <c r="O21320" s="4"/>
      <c r="P21320" s="4"/>
      <c r="V21320" s="4"/>
      <c r="W21320" s="4"/>
      <c r="AG21320" s="9"/>
      <c r="AT21320" s="4"/>
      <c r="AU21320" s="4"/>
      <c r="BA21320" s="4"/>
      <c r="BB21320" s="4"/>
    </row>
    <row r="21321" spans="15:54" x14ac:dyDescent="0.4">
      <c r="O21321" s="4"/>
      <c r="P21321" s="4"/>
      <c r="V21321" s="4"/>
      <c r="W21321" s="4"/>
      <c r="AG21321" s="9"/>
      <c r="AT21321" s="4"/>
      <c r="AU21321" s="4"/>
      <c r="BA21321" s="4"/>
      <c r="BB21321" s="4"/>
    </row>
    <row r="21322" spans="15:54" x14ac:dyDescent="0.4">
      <c r="O21322" s="4"/>
      <c r="P21322" s="4"/>
      <c r="V21322" s="4"/>
      <c r="W21322" s="4"/>
      <c r="AG21322" s="9"/>
      <c r="AT21322" s="4"/>
      <c r="AU21322" s="4"/>
      <c r="BA21322" s="4"/>
      <c r="BB21322" s="4"/>
    </row>
    <row r="21323" spans="15:54" x14ac:dyDescent="0.4">
      <c r="O21323" s="4"/>
      <c r="P21323" s="4"/>
      <c r="V21323" s="4"/>
      <c r="W21323" s="4"/>
      <c r="AG21323" s="9"/>
      <c r="AT21323" s="4"/>
      <c r="AU21323" s="4"/>
      <c r="BA21323" s="4"/>
      <c r="BB21323" s="4"/>
    </row>
    <row r="21324" spans="15:54" x14ac:dyDescent="0.4">
      <c r="O21324" s="4"/>
      <c r="P21324" s="4"/>
      <c r="V21324" s="4"/>
      <c r="W21324" s="4"/>
      <c r="AG21324" s="9"/>
      <c r="AT21324" s="4"/>
      <c r="AU21324" s="4"/>
      <c r="BA21324" s="4"/>
      <c r="BB21324" s="4"/>
    </row>
    <row r="21325" spans="15:54" x14ac:dyDescent="0.4">
      <c r="O21325" s="4"/>
      <c r="P21325" s="4"/>
      <c r="V21325" s="4"/>
      <c r="W21325" s="4"/>
      <c r="AG21325" s="9"/>
      <c r="AT21325" s="4"/>
      <c r="AU21325" s="4"/>
      <c r="BA21325" s="4"/>
      <c r="BB21325" s="4"/>
    </row>
    <row r="21326" spans="15:54" x14ac:dyDescent="0.4">
      <c r="O21326" s="4"/>
      <c r="P21326" s="4"/>
      <c r="V21326" s="4"/>
      <c r="W21326" s="4"/>
      <c r="AG21326" s="9"/>
      <c r="AT21326" s="4"/>
      <c r="AU21326" s="4"/>
      <c r="BA21326" s="4"/>
      <c r="BB21326" s="4"/>
    </row>
    <row r="21327" spans="15:54" x14ac:dyDescent="0.4">
      <c r="O21327" s="4"/>
      <c r="P21327" s="4"/>
      <c r="V21327" s="4"/>
      <c r="W21327" s="4"/>
      <c r="AG21327" s="9"/>
      <c r="AT21327" s="4"/>
      <c r="AU21327" s="4"/>
      <c r="BA21327" s="4"/>
      <c r="BB21327" s="4"/>
    </row>
    <row r="21328" spans="15:54" x14ac:dyDescent="0.4">
      <c r="O21328" s="4"/>
      <c r="P21328" s="4"/>
      <c r="V21328" s="4"/>
      <c r="W21328" s="4"/>
      <c r="AG21328" s="9"/>
      <c r="AT21328" s="4"/>
      <c r="AU21328" s="4"/>
      <c r="BA21328" s="4"/>
      <c r="BB21328" s="4"/>
    </row>
    <row r="21329" spans="15:54" x14ac:dyDescent="0.4">
      <c r="O21329" s="4"/>
      <c r="P21329" s="4"/>
      <c r="V21329" s="4"/>
      <c r="W21329" s="4"/>
      <c r="AT21329" s="4"/>
      <c r="AU21329" s="4"/>
      <c r="BA21329" s="4"/>
      <c r="BB21329" s="4"/>
    </row>
    <row r="21330" spans="15:54" x14ac:dyDescent="0.4">
      <c r="O21330" s="4"/>
      <c r="P21330" s="4"/>
      <c r="V21330" s="4"/>
      <c r="W21330" s="4"/>
      <c r="AG21330" s="9"/>
      <c r="AT21330" s="4"/>
      <c r="AU21330" s="4"/>
      <c r="BA21330" s="4"/>
      <c r="BB21330" s="4"/>
    </row>
    <row r="21331" spans="15:54" x14ac:dyDescent="0.4">
      <c r="O21331" s="4"/>
      <c r="P21331" s="4"/>
      <c r="V21331" s="4"/>
      <c r="W21331" s="4"/>
      <c r="AG21331" s="9"/>
      <c r="AT21331" s="4"/>
      <c r="AU21331" s="4"/>
      <c r="BA21331" s="4"/>
      <c r="BB21331" s="4"/>
    </row>
    <row r="21332" spans="15:54" x14ac:dyDescent="0.4">
      <c r="O21332" s="4"/>
      <c r="P21332" s="4"/>
      <c r="V21332" s="4"/>
      <c r="W21332" s="4"/>
      <c r="AG21332" s="9"/>
      <c r="AT21332" s="4"/>
      <c r="AU21332" s="4"/>
      <c r="BA21332" s="4"/>
      <c r="BB21332" s="4"/>
    </row>
    <row r="21333" spans="15:54" x14ac:dyDescent="0.4">
      <c r="O21333" s="4"/>
      <c r="P21333" s="4"/>
      <c r="V21333" s="4"/>
      <c r="W21333" s="4"/>
      <c r="AG21333" s="9"/>
      <c r="AT21333" s="4"/>
      <c r="AU21333" s="4"/>
      <c r="BA21333" s="4"/>
      <c r="BB21333" s="4"/>
    </row>
    <row r="21334" spans="15:54" x14ac:dyDescent="0.4">
      <c r="O21334" s="4"/>
      <c r="P21334" s="4"/>
      <c r="V21334" s="4"/>
      <c r="W21334" s="4"/>
      <c r="AG21334" s="9"/>
      <c r="AT21334" s="4"/>
      <c r="AU21334" s="4"/>
      <c r="BA21334" s="4"/>
      <c r="BB21334" s="4"/>
    </row>
    <row r="21335" spans="15:54" x14ac:dyDescent="0.4">
      <c r="O21335" s="4"/>
      <c r="P21335" s="4"/>
      <c r="V21335" s="4"/>
      <c r="W21335" s="4"/>
      <c r="AG21335" s="9"/>
      <c r="AT21335" s="4"/>
      <c r="AU21335" s="4"/>
      <c r="BA21335" s="4"/>
      <c r="BB21335" s="4"/>
    </row>
    <row r="21336" spans="15:54" x14ac:dyDescent="0.4">
      <c r="O21336" s="4"/>
      <c r="P21336" s="4"/>
      <c r="V21336" s="4"/>
      <c r="W21336" s="4"/>
      <c r="AG21336" s="9"/>
      <c r="AT21336" s="4"/>
      <c r="AU21336" s="4"/>
      <c r="BA21336" s="4"/>
      <c r="BB21336" s="4"/>
    </row>
    <row r="21337" spans="15:54" x14ac:dyDescent="0.4">
      <c r="O21337" s="4"/>
      <c r="P21337" s="4"/>
      <c r="V21337" s="4"/>
      <c r="W21337" s="4"/>
      <c r="AG21337" s="9"/>
      <c r="AT21337" s="4"/>
      <c r="AU21337" s="4"/>
      <c r="BA21337" s="4"/>
      <c r="BB21337" s="4"/>
    </row>
    <row r="21338" spans="15:54" x14ac:dyDescent="0.4">
      <c r="O21338" s="4"/>
      <c r="P21338" s="4"/>
      <c r="V21338" s="4"/>
      <c r="W21338" s="4"/>
      <c r="AG21338" s="9"/>
      <c r="AT21338" s="4"/>
      <c r="AU21338" s="4"/>
      <c r="BA21338" s="4"/>
      <c r="BB21338" s="4"/>
    </row>
    <row r="21339" spans="15:54" x14ac:dyDescent="0.4">
      <c r="O21339" s="4"/>
      <c r="P21339" s="4"/>
      <c r="V21339" s="4"/>
      <c r="W21339" s="4"/>
      <c r="AG21339" s="9"/>
      <c r="AT21339" s="4"/>
      <c r="AU21339" s="4"/>
      <c r="BA21339" s="4"/>
      <c r="BB21339" s="4"/>
    </row>
    <row r="21340" spans="15:54" x14ac:dyDescent="0.4">
      <c r="O21340" s="4"/>
      <c r="P21340" s="4"/>
      <c r="V21340" s="4"/>
      <c r="W21340" s="4"/>
      <c r="AG21340" s="9"/>
      <c r="AT21340" s="4"/>
      <c r="AU21340" s="4"/>
      <c r="BA21340" s="4"/>
      <c r="BB21340" s="4"/>
    </row>
    <row r="21341" spans="15:54" x14ac:dyDescent="0.4">
      <c r="O21341" s="4"/>
      <c r="P21341" s="4"/>
      <c r="V21341" s="4"/>
      <c r="W21341" s="4"/>
      <c r="AG21341" s="9"/>
      <c r="AT21341" s="4"/>
      <c r="AU21341" s="4"/>
      <c r="BA21341" s="4"/>
      <c r="BB21341" s="4"/>
    </row>
    <row r="21342" spans="15:54" x14ac:dyDescent="0.4">
      <c r="O21342" s="4"/>
      <c r="P21342" s="4"/>
      <c r="V21342" s="4"/>
      <c r="W21342" s="4"/>
      <c r="AG21342" s="9"/>
      <c r="AT21342" s="4"/>
      <c r="AU21342" s="4"/>
      <c r="BA21342" s="4"/>
      <c r="BB21342" s="4"/>
    </row>
    <row r="21343" spans="15:54" x14ac:dyDescent="0.4">
      <c r="O21343" s="4"/>
      <c r="P21343" s="4"/>
      <c r="V21343" s="4"/>
      <c r="W21343" s="4"/>
      <c r="AG21343" s="9"/>
      <c r="AT21343" s="4"/>
      <c r="AU21343" s="4"/>
      <c r="BA21343" s="4"/>
      <c r="BB21343" s="4"/>
    </row>
    <row r="21344" spans="15:54" x14ac:dyDescent="0.4">
      <c r="O21344" s="4"/>
      <c r="P21344" s="4"/>
      <c r="V21344" s="4"/>
      <c r="W21344" s="4"/>
      <c r="AG21344" s="9"/>
      <c r="AT21344" s="4"/>
      <c r="AU21344" s="4"/>
      <c r="BA21344" s="4"/>
      <c r="BB21344" s="4"/>
    </row>
    <row r="21345" spans="15:54" x14ac:dyDescent="0.4">
      <c r="O21345" s="4"/>
      <c r="P21345" s="4"/>
      <c r="V21345" s="4"/>
      <c r="W21345" s="4"/>
      <c r="AG21345" s="9"/>
      <c r="AT21345" s="4"/>
      <c r="AU21345" s="4"/>
      <c r="BA21345" s="4"/>
      <c r="BB21345" s="4"/>
    </row>
    <row r="21346" spans="15:54" x14ac:dyDescent="0.4">
      <c r="O21346" s="4"/>
      <c r="P21346" s="4"/>
      <c r="V21346" s="4"/>
      <c r="W21346" s="4"/>
      <c r="AG21346" s="9"/>
      <c r="AT21346" s="4"/>
      <c r="AU21346" s="4"/>
      <c r="BA21346" s="4"/>
      <c r="BB21346" s="4"/>
    </row>
    <row r="21347" spans="15:54" x14ac:dyDescent="0.4">
      <c r="O21347" s="4"/>
      <c r="P21347" s="4"/>
      <c r="V21347" s="4"/>
      <c r="W21347" s="4"/>
      <c r="AG21347" s="9"/>
      <c r="AT21347" s="4"/>
      <c r="AU21347" s="4"/>
      <c r="BA21347" s="4"/>
      <c r="BB21347" s="4"/>
    </row>
    <row r="21348" spans="15:54" x14ac:dyDescent="0.4">
      <c r="O21348" s="4"/>
      <c r="P21348" s="4"/>
      <c r="V21348" s="4"/>
      <c r="W21348" s="4"/>
      <c r="AG21348" s="9"/>
      <c r="AT21348" s="4"/>
      <c r="AU21348" s="4"/>
      <c r="BA21348" s="4"/>
      <c r="BB21348" s="4"/>
    </row>
    <row r="21349" spans="15:54" x14ac:dyDescent="0.4">
      <c r="O21349" s="4"/>
      <c r="P21349" s="4"/>
      <c r="V21349" s="4"/>
      <c r="W21349" s="4"/>
      <c r="AT21349" s="4"/>
      <c r="AU21349" s="4"/>
      <c r="BA21349" s="4"/>
      <c r="BB21349" s="4"/>
    </row>
    <row r="21350" spans="15:54" x14ac:dyDescent="0.4">
      <c r="O21350" s="4"/>
      <c r="P21350" s="4"/>
      <c r="V21350" s="4"/>
      <c r="W21350" s="4"/>
      <c r="AG21350" s="9"/>
      <c r="AT21350" s="4"/>
      <c r="AU21350" s="4"/>
      <c r="BA21350" s="4"/>
      <c r="BB21350" s="4"/>
    </row>
    <row r="21351" spans="15:54" x14ac:dyDescent="0.4">
      <c r="O21351" s="4"/>
      <c r="P21351" s="4"/>
      <c r="V21351" s="4"/>
      <c r="W21351" s="4"/>
      <c r="AG21351" s="9"/>
      <c r="AT21351" s="4"/>
      <c r="AU21351" s="4"/>
      <c r="BA21351" s="4"/>
      <c r="BB21351" s="4"/>
    </row>
    <row r="21352" spans="15:54" x14ac:dyDescent="0.4">
      <c r="O21352" s="4"/>
      <c r="P21352" s="4"/>
      <c r="V21352" s="4"/>
      <c r="W21352" s="4"/>
      <c r="AG21352" s="9"/>
      <c r="AT21352" s="4"/>
      <c r="AU21352" s="4"/>
      <c r="BA21352" s="4"/>
      <c r="BB21352" s="4"/>
    </row>
    <row r="21353" spans="15:54" x14ac:dyDescent="0.4">
      <c r="O21353" s="4"/>
      <c r="P21353" s="4"/>
      <c r="V21353" s="4"/>
      <c r="W21353" s="4"/>
      <c r="AG21353" s="9"/>
      <c r="AT21353" s="4"/>
      <c r="AU21353" s="4"/>
      <c r="BA21353" s="4"/>
      <c r="BB21353" s="4"/>
    </row>
    <row r="21354" spans="15:54" x14ac:dyDescent="0.4">
      <c r="O21354" s="4"/>
      <c r="P21354" s="4"/>
      <c r="V21354" s="4"/>
      <c r="W21354" s="4"/>
      <c r="AG21354" s="9"/>
      <c r="AT21354" s="4"/>
      <c r="AU21354" s="4"/>
      <c r="BA21354" s="4"/>
      <c r="BB21354" s="4"/>
    </row>
    <row r="21355" spans="15:54" x14ac:dyDescent="0.4">
      <c r="O21355" s="4"/>
      <c r="P21355" s="4"/>
      <c r="V21355" s="4"/>
      <c r="W21355" s="4"/>
      <c r="AG21355" s="9"/>
      <c r="AT21355" s="4"/>
      <c r="AU21355" s="4"/>
      <c r="BA21355" s="4"/>
      <c r="BB21355" s="4"/>
    </row>
    <row r="21356" spans="15:54" x14ac:dyDescent="0.4">
      <c r="O21356" s="4"/>
      <c r="P21356" s="4"/>
      <c r="V21356" s="4"/>
      <c r="W21356" s="4"/>
      <c r="AG21356" s="9"/>
      <c r="AT21356" s="4"/>
      <c r="AU21356" s="4"/>
      <c r="BA21356" s="4"/>
      <c r="BB21356" s="4"/>
    </row>
    <row r="21357" spans="15:54" x14ac:dyDescent="0.4">
      <c r="O21357" s="4"/>
      <c r="P21357" s="4"/>
      <c r="V21357" s="4"/>
      <c r="W21357" s="4"/>
      <c r="AG21357" s="9"/>
      <c r="AT21357" s="4"/>
      <c r="AU21357" s="4"/>
      <c r="BA21357" s="4"/>
      <c r="BB21357" s="4"/>
    </row>
    <row r="21358" spans="15:54" x14ac:dyDescent="0.4">
      <c r="O21358" s="4"/>
      <c r="P21358" s="4"/>
      <c r="V21358" s="4"/>
      <c r="W21358" s="4"/>
      <c r="AG21358" s="9"/>
      <c r="AT21358" s="4"/>
      <c r="AU21358" s="4"/>
      <c r="BA21358" s="4"/>
      <c r="BB21358" s="4"/>
    </row>
    <row r="21359" spans="15:54" x14ac:dyDescent="0.4">
      <c r="O21359" s="4"/>
      <c r="P21359" s="4"/>
      <c r="V21359" s="4"/>
      <c r="W21359" s="4"/>
      <c r="AG21359" s="9"/>
      <c r="AT21359" s="4"/>
      <c r="AU21359" s="4"/>
      <c r="BA21359" s="4"/>
      <c r="BB21359" s="4"/>
    </row>
    <row r="21360" spans="15:54" x14ac:dyDescent="0.4">
      <c r="O21360" s="4"/>
      <c r="P21360" s="4"/>
      <c r="V21360" s="4"/>
      <c r="W21360" s="4"/>
      <c r="AG21360" s="9"/>
      <c r="AT21360" s="4"/>
      <c r="AU21360" s="4"/>
      <c r="BA21360" s="4"/>
      <c r="BB21360" s="4"/>
    </row>
    <row r="21361" spans="15:54" x14ac:dyDescent="0.4">
      <c r="O21361" s="4"/>
      <c r="P21361" s="4"/>
      <c r="V21361" s="4"/>
      <c r="W21361" s="4"/>
      <c r="AG21361" s="9"/>
      <c r="AT21361" s="4"/>
      <c r="AU21361" s="4"/>
      <c r="BA21361" s="4"/>
      <c r="BB21361" s="4"/>
    </row>
    <row r="21362" spans="15:54" x14ac:dyDescent="0.4">
      <c r="O21362" s="4"/>
      <c r="P21362" s="4"/>
      <c r="V21362" s="4"/>
      <c r="W21362" s="4"/>
      <c r="AG21362" s="9"/>
      <c r="AT21362" s="4"/>
      <c r="AU21362" s="4"/>
      <c r="BA21362" s="4"/>
      <c r="BB21362" s="4"/>
    </row>
    <row r="21363" spans="15:54" x14ac:dyDescent="0.4">
      <c r="O21363" s="4"/>
      <c r="P21363" s="4"/>
      <c r="V21363" s="4"/>
      <c r="W21363" s="4"/>
      <c r="AG21363" s="9"/>
      <c r="AT21363" s="4"/>
      <c r="AU21363" s="4"/>
      <c r="BA21363" s="4"/>
      <c r="BB21363" s="4"/>
    </row>
    <row r="21364" spans="15:54" x14ac:dyDescent="0.4">
      <c r="O21364" s="4"/>
      <c r="P21364" s="4"/>
      <c r="V21364" s="4"/>
      <c r="W21364" s="4"/>
      <c r="AG21364" s="9"/>
      <c r="AT21364" s="4"/>
      <c r="AU21364" s="4"/>
      <c r="BA21364" s="4"/>
      <c r="BB21364" s="4"/>
    </row>
    <row r="21365" spans="15:54" x14ac:dyDescent="0.4">
      <c r="O21365" s="4"/>
      <c r="P21365" s="4"/>
      <c r="V21365" s="4"/>
      <c r="W21365" s="4"/>
      <c r="AG21365" s="9"/>
      <c r="AT21365" s="4"/>
      <c r="AU21365" s="4"/>
      <c r="BA21365" s="4"/>
      <c r="BB21365" s="4"/>
    </row>
    <row r="21366" spans="15:54" x14ac:dyDescent="0.4">
      <c r="O21366" s="4"/>
      <c r="P21366" s="4"/>
      <c r="V21366" s="4"/>
      <c r="W21366" s="4"/>
      <c r="AG21366" s="9"/>
      <c r="AT21366" s="4"/>
      <c r="AU21366" s="4"/>
      <c r="BA21366" s="4"/>
      <c r="BB21366" s="4"/>
    </row>
    <row r="21367" spans="15:54" x14ac:dyDescent="0.4">
      <c r="O21367" s="4"/>
      <c r="P21367" s="4"/>
      <c r="V21367" s="4"/>
      <c r="W21367" s="4"/>
      <c r="AG21367" s="9"/>
      <c r="AT21367" s="4"/>
      <c r="AU21367" s="4"/>
      <c r="BA21367" s="4"/>
      <c r="BB21367" s="4"/>
    </row>
    <row r="21368" spans="15:54" x14ac:dyDescent="0.4">
      <c r="O21368" s="4"/>
      <c r="P21368" s="4"/>
      <c r="V21368" s="4"/>
      <c r="W21368" s="4"/>
      <c r="AG21368" s="9"/>
      <c r="AT21368" s="4"/>
      <c r="AU21368" s="4"/>
      <c r="BA21368" s="4"/>
      <c r="BB21368" s="4"/>
    </row>
    <row r="21369" spans="15:54" x14ac:dyDescent="0.4">
      <c r="O21369" s="4"/>
      <c r="P21369" s="4"/>
      <c r="V21369" s="4"/>
      <c r="W21369" s="4"/>
      <c r="AG21369" s="9"/>
      <c r="AT21369" s="4"/>
      <c r="AU21369" s="4"/>
      <c r="BA21369" s="4"/>
      <c r="BB21369" s="4"/>
    </row>
    <row r="21370" spans="15:54" x14ac:dyDescent="0.4">
      <c r="O21370" s="4"/>
      <c r="P21370" s="4"/>
      <c r="V21370" s="4"/>
      <c r="W21370" s="4"/>
      <c r="AG21370" s="9"/>
      <c r="AT21370" s="4"/>
      <c r="AU21370" s="4"/>
      <c r="BA21370" s="4"/>
      <c r="BB21370" s="4"/>
    </row>
    <row r="21371" spans="15:54" x14ac:dyDescent="0.4">
      <c r="O21371" s="4"/>
      <c r="P21371" s="4"/>
      <c r="V21371" s="4"/>
      <c r="W21371" s="4"/>
      <c r="AG21371" s="9"/>
      <c r="AT21371" s="4"/>
      <c r="AU21371" s="4"/>
      <c r="BA21371" s="4"/>
      <c r="BB21371" s="4"/>
    </row>
    <row r="21372" spans="15:54" x14ac:dyDescent="0.4">
      <c r="O21372" s="4"/>
      <c r="P21372" s="4"/>
      <c r="V21372" s="4"/>
      <c r="W21372" s="4"/>
      <c r="AG21372" s="9"/>
      <c r="AT21372" s="4"/>
      <c r="AU21372" s="4"/>
      <c r="BA21372" s="4"/>
      <c r="BB21372" s="4"/>
    </row>
    <row r="21373" spans="15:54" x14ac:dyDescent="0.4">
      <c r="O21373" s="4"/>
      <c r="P21373" s="4"/>
      <c r="V21373" s="4"/>
      <c r="W21373" s="4"/>
      <c r="AG21373" s="9"/>
      <c r="AT21373" s="4"/>
      <c r="AU21373" s="4"/>
      <c r="BA21373" s="4"/>
      <c r="BB21373" s="4"/>
    </row>
    <row r="21374" spans="15:54" x14ac:dyDescent="0.4">
      <c r="O21374" s="4"/>
      <c r="P21374" s="4"/>
      <c r="V21374" s="4"/>
      <c r="W21374" s="4"/>
      <c r="AG21374" s="9"/>
      <c r="AT21374" s="4"/>
      <c r="AU21374" s="4"/>
      <c r="BA21374" s="4"/>
      <c r="BB21374" s="4"/>
    </row>
    <row r="21375" spans="15:54" x14ac:dyDescent="0.4">
      <c r="O21375" s="4"/>
      <c r="P21375" s="4"/>
      <c r="V21375" s="4"/>
      <c r="W21375" s="4"/>
      <c r="AG21375" s="9"/>
      <c r="AT21375" s="4"/>
      <c r="AU21375" s="4"/>
      <c r="BA21375" s="4"/>
      <c r="BB21375" s="4"/>
    </row>
    <row r="21376" spans="15:54" x14ac:dyDescent="0.4">
      <c r="O21376" s="4"/>
      <c r="P21376" s="4"/>
      <c r="V21376" s="4"/>
      <c r="W21376" s="4"/>
      <c r="AG21376" s="9"/>
      <c r="AT21376" s="4"/>
      <c r="AU21376" s="4"/>
      <c r="BA21376" s="4"/>
      <c r="BB21376" s="4"/>
    </row>
    <row r="21377" spans="15:54" x14ac:dyDescent="0.4">
      <c r="O21377" s="4"/>
      <c r="P21377" s="4"/>
      <c r="V21377" s="4"/>
      <c r="W21377" s="4"/>
      <c r="AG21377" s="9"/>
      <c r="AT21377" s="4"/>
      <c r="AU21377" s="4"/>
      <c r="BA21377" s="4"/>
      <c r="BB21377" s="4"/>
    </row>
    <row r="21378" spans="15:54" x14ac:dyDescent="0.4">
      <c r="O21378" s="4"/>
      <c r="P21378" s="4"/>
      <c r="V21378" s="4"/>
      <c r="W21378" s="4"/>
      <c r="AG21378" s="9"/>
      <c r="AT21378" s="4"/>
      <c r="AU21378" s="4"/>
      <c r="BA21378" s="4"/>
      <c r="BB21378" s="4"/>
    </row>
    <row r="21379" spans="15:54" x14ac:dyDescent="0.4">
      <c r="O21379" s="4"/>
      <c r="P21379" s="4"/>
      <c r="V21379" s="4"/>
      <c r="W21379" s="4"/>
      <c r="AG21379" s="9"/>
      <c r="AT21379" s="4"/>
      <c r="AU21379" s="4"/>
      <c r="BA21379" s="4"/>
      <c r="BB21379" s="4"/>
    </row>
    <row r="21380" spans="15:54" x14ac:dyDescent="0.4">
      <c r="O21380" s="4"/>
      <c r="P21380" s="4"/>
      <c r="V21380" s="4"/>
      <c r="W21380" s="4"/>
      <c r="AG21380" s="9"/>
      <c r="AT21380" s="4"/>
      <c r="AU21380" s="4"/>
      <c r="BA21380" s="4"/>
      <c r="BB21380" s="4"/>
    </row>
    <row r="21381" spans="15:54" x14ac:dyDescent="0.4">
      <c r="O21381" s="4"/>
      <c r="P21381" s="4"/>
      <c r="V21381" s="4"/>
      <c r="W21381" s="4"/>
      <c r="AG21381" s="9"/>
      <c r="AT21381" s="4"/>
      <c r="AU21381" s="4"/>
      <c r="BA21381" s="4"/>
      <c r="BB21381" s="4"/>
    </row>
    <row r="21382" spans="15:54" x14ac:dyDescent="0.4">
      <c r="O21382" s="4"/>
      <c r="P21382" s="4"/>
      <c r="V21382" s="4"/>
      <c r="W21382" s="4"/>
      <c r="AG21382" s="9"/>
      <c r="AT21382" s="4"/>
      <c r="AU21382" s="4"/>
      <c r="BA21382" s="4"/>
      <c r="BB21382" s="4"/>
    </row>
    <row r="21383" spans="15:54" x14ac:dyDescent="0.4">
      <c r="O21383" s="4"/>
      <c r="P21383" s="4"/>
      <c r="V21383" s="4"/>
      <c r="W21383" s="4"/>
      <c r="AG21383" s="9"/>
      <c r="AT21383" s="4"/>
      <c r="AU21383" s="4"/>
      <c r="BA21383" s="4"/>
      <c r="BB21383" s="4"/>
    </row>
    <row r="21384" spans="15:54" x14ac:dyDescent="0.4">
      <c r="O21384" s="4"/>
      <c r="P21384" s="4"/>
      <c r="V21384" s="4"/>
      <c r="W21384" s="4"/>
      <c r="AG21384" s="9"/>
      <c r="AT21384" s="4"/>
      <c r="AU21384" s="4"/>
      <c r="BA21384" s="4"/>
      <c r="BB21384" s="4"/>
    </row>
    <row r="21385" spans="15:54" x14ac:dyDescent="0.4">
      <c r="O21385" s="4"/>
      <c r="P21385" s="4"/>
      <c r="V21385" s="4"/>
      <c r="W21385" s="4"/>
      <c r="AG21385" s="9"/>
      <c r="AT21385" s="4"/>
      <c r="AU21385" s="4"/>
      <c r="BA21385" s="4"/>
      <c r="BB21385" s="4"/>
    </row>
    <row r="21386" spans="15:54" x14ac:dyDescent="0.4">
      <c r="O21386" s="4"/>
      <c r="P21386" s="4"/>
      <c r="V21386" s="4"/>
      <c r="W21386" s="4"/>
      <c r="AG21386" s="9"/>
      <c r="AT21386" s="4"/>
      <c r="AU21386" s="4"/>
      <c r="BA21386" s="4"/>
      <c r="BB21386" s="4"/>
    </row>
    <row r="21387" spans="15:54" x14ac:dyDescent="0.4">
      <c r="O21387" s="4"/>
      <c r="P21387" s="4"/>
      <c r="V21387" s="4"/>
      <c r="W21387" s="4"/>
      <c r="AG21387" s="9"/>
      <c r="AT21387" s="4"/>
      <c r="AU21387" s="4"/>
      <c r="BA21387" s="4"/>
      <c r="BB21387" s="4"/>
    </row>
    <row r="21388" spans="15:54" x14ac:dyDescent="0.4">
      <c r="O21388" s="4"/>
      <c r="P21388" s="4"/>
      <c r="V21388" s="4"/>
      <c r="W21388" s="4"/>
      <c r="AG21388" s="9"/>
      <c r="AT21388" s="4"/>
      <c r="AU21388" s="4"/>
      <c r="BA21388" s="4"/>
      <c r="BB21388" s="4"/>
    </row>
    <row r="21389" spans="15:54" x14ac:dyDescent="0.4">
      <c r="O21389" s="4"/>
      <c r="P21389" s="4"/>
      <c r="V21389" s="4"/>
      <c r="W21389" s="4"/>
      <c r="AG21389" s="9"/>
      <c r="AT21389" s="4"/>
      <c r="AU21389" s="4"/>
      <c r="BA21389" s="4"/>
      <c r="BB21389" s="4"/>
    </row>
    <row r="21390" spans="15:54" x14ac:dyDescent="0.4">
      <c r="O21390" s="4"/>
      <c r="P21390" s="4"/>
      <c r="V21390" s="4"/>
      <c r="W21390" s="4"/>
      <c r="AG21390" s="9"/>
      <c r="AT21390" s="4"/>
      <c r="AU21390" s="4"/>
      <c r="BA21390" s="4"/>
      <c r="BB21390" s="4"/>
    </row>
    <row r="21391" spans="15:54" x14ac:dyDescent="0.4">
      <c r="O21391" s="4"/>
      <c r="P21391" s="4"/>
      <c r="V21391" s="4"/>
      <c r="W21391" s="4"/>
      <c r="AG21391" s="9"/>
      <c r="AT21391" s="4"/>
      <c r="AU21391" s="4"/>
      <c r="BA21391" s="4"/>
      <c r="BB21391" s="4"/>
    </row>
    <row r="21392" spans="15:54" x14ac:dyDescent="0.4">
      <c r="O21392" s="4"/>
      <c r="P21392" s="4"/>
      <c r="V21392" s="4"/>
      <c r="W21392" s="4"/>
      <c r="AG21392" s="9"/>
      <c r="AT21392" s="4"/>
      <c r="AU21392" s="4"/>
      <c r="BA21392" s="4"/>
      <c r="BB21392" s="4"/>
    </row>
    <row r="21393" spans="15:54" x14ac:dyDescent="0.4">
      <c r="O21393" s="4"/>
      <c r="P21393" s="4"/>
      <c r="V21393" s="4"/>
      <c r="W21393" s="4"/>
      <c r="AG21393" s="9"/>
      <c r="AT21393" s="4"/>
      <c r="AU21393" s="4"/>
      <c r="BA21393" s="4"/>
      <c r="BB21393" s="4"/>
    </row>
    <row r="21394" spans="15:54" x14ac:dyDescent="0.4">
      <c r="O21394" s="4"/>
      <c r="P21394" s="4"/>
      <c r="V21394" s="4"/>
      <c r="W21394" s="4"/>
      <c r="AG21394" s="9"/>
      <c r="AT21394" s="4"/>
      <c r="AU21394" s="4"/>
      <c r="BA21394" s="4"/>
      <c r="BB21394" s="4"/>
    </row>
    <row r="21395" spans="15:54" x14ac:dyDescent="0.4">
      <c r="O21395" s="4"/>
      <c r="P21395" s="4"/>
      <c r="V21395" s="4"/>
      <c r="W21395" s="4"/>
      <c r="AG21395" s="9"/>
      <c r="AT21395" s="4"/>
      <c r="AU21395" s="4"/>
      <c r="BA21395" s="4"/>
      <c r="BB21395" s="4"/>
    </row>
    <row r="21396" spans="15:54" x14ac:dyDescent="0.4">
      <c r="O21396" s="4"/>
      <c r="P21396" s="4"/>
      <c r="V21396" s="4"/>
      <c r="W21396" s="4"/>
      <c r="AG21396" s="9"/>
      <c r="AT21396" s="4"/>
      <c r="AU21396" s="4"/>
      <c r="BA21396" s="4"/>
      <c r="BB21396" s="4"/>
    </row>
    <row r="21397" spans="15:54" x14ac:dyDescent="0.4">
      <c r="O21397" s="4"/>
      <c r="P21397" s="4"/>
      <c r="V21397" s="4"/>
      <c r="W21397" s="4"/>
      <c r="AG21397" s="9"/>
      <c r="AT21397" s="4"/>
      <c r="AU21397" s="4"/>
      <c r="BA21397" s="4"/>
      <c r="BB21397" s="4"/>
    </row>
    <row r="21398" spans="15:54" x14ac:dyDescent="0.4">
      <c r="O21398" s="4"/>
      <c r="P21398" s="4"/>
      <c r="V21398" s="4"/>
      <c r="W21398" s="4"/>
      <c r="AG21398" s="9"/>
      <c r="AT21398" s="4"/>
      <c r="AU21398" s="4"/>
      <c r="BA21398" s="4"/>
      <c r="BB21398" s="4"/>
    </row>
    <row r="21399" spans="15:54" x14ac:dyDescent="0.4">
      <c r="O21399" s="4"/>
      <c r="P21399" s="4"/>
      <c r="V21399" s="4"/>
      <c r="W21399" s="4"/>
      <c r="AG21399" s="9"/>
      <c r="AT21399" s="4"/>
      <c r="AU21399" s="4"/>
      <c r="BA21399" s="4"/>
      <c r="BB21399" s="4"/>
    </row>
    <row r="21400" spans="15:54" x14ac:dyDescent="0.4">
      <c r="O21400" s="4"/>
      <c r="P21400" s="4"/>
      <c r="V21400" s="4"/>
      <c r="W21400" s="4"/>
      <c r="AG21400" s="9"/>
      <c r="AT21400" s="4"/>
      <c r="AU21400" s="4"/>
      <c r="BA21400" s="4"/>
      <c r="BB21400" s="4"/>
    </row>
    <row r="21401" spans="15:54" x14ac:dyDescent="0.4">
      <c r="O21401" s="4"/>
      <c r="P21401" s="4"/>
      <c r="V21401" s="4"/>
      <c r="W21401" s="4"/>
      <c r="AG21401" s="9"/>
      <c r="AT21401" s="4"/>
      <c r="AU21401" s="4"/>
      <c r="BA21401" s="4"/>
      <c r="BB21401" s="4"/>
    </row>
    <row r="21402" spans="15:54" x14ac:dyDescent="0.4">
      <c r="O21402" s="4"/>
      <c r="P21402" s="4"/>
      <c r="V21402" s="4"/>
      <c r="W21402" s="4"/>
      <c r="AG21402" s="9"/>
      <c r="AT21402" s="4"/>
      <c r="AU21402" s="4"/>
      <c r="BA21402" s="4"/>
      <c r="BB21402" s="4"/>
    </row>
    <row r="21403" spans="15:54" x14ac:dyDescent="0.4">
      <c r="O21403" s="4"/>
      <c r="P21403" s="4"/>
      <c r="V21403" s="4"/>
      <c r="W21403" s="4"/>
      <c r="AG21403" s="9"/>
      <c r="AT21403" s="4"/>
      <c r="AU21403" s="4"/>
      <c r="BA21403" s="4"/>
      <c r="BB21403" s="4"/>
    </row>
    <row r="21404" spans="15:54" x14ac:dyDescent="0.4">
      <c r="O21404" s="4"/>
      <c r="P21404" s="4"/>
      <c r="V21404" s="4"/>
      <c r="W21404" s="4"/>
      <c r="AG21404" s="9"/>
      <c r="AT21404" s="4"/>
      <c r="AU21404" s="4"/>
      <c r="BA21404" s="4"/>
      <c r="BB21404" s="4"/>
    </row>
    <row r="21405" spans="15:54" x14ac:dyDescent="0.4">
      <c r="O21405" s="4"/>
      <c r="P21405" s="4"/>
      <c r="V21405" s="4"/>
      <c r="W21405" s="4"/>
      <c r="AG21405" s="9"/>
      <c r="AT21405" s="4"/>
      <c r="AU21405" s="4"/>
      <c r="BA21405" s="4"/>
      <c r="BB21405" s="4"/>
    </row>
    <row r="21406" spans="15:54" x14ac:dyDescent="0.4">
      <c r="O21406" s="4"/>
      <c r="P21406" s="4"/>
      <c r="V21406" s="4"/>
      <c r="W21406" s="4"/>
      <c r="AG21406" s="9"/>
      <c r="AT21406" s="4"/>
      <c r="AU21406" s="4"/>
      <c r="BA21406" s="4"/>
      <c r="BB21406" s="4"/>
    </row>
    <row r="21407" spans="15:54" x14ac:dyDescent="0.4">
      <c r="O21407" s="4"/>
      <c r="P21407" s="4"/>
      <c r="V21407" s="4"/>
      <c r="W21407" s="4"/>
      <c r="AG21407" s="9"/>
      <c r="AT21407" s="4"/>
      <c r="AU21407" s="4"/>
      <c r="BA21407" s="4"/>
      <c r="BB21407" s="4"/>
    </row>
    <row r="21408" spans="15:54" x14ac:dyDescent="0.4">
      <c r="O21408" s="4"/>
      <c r="P21408" s="4"/>
      <c r="V21408" s="4"/>
      <c r="W21408" s="4"/>
      <c r="AG21408" s="9"/>
      <c r="AT21408" s="4"/>
      <c r="AU21408" s="4"/>
      <c r="BA21408" s="4"/>
      <c r="BB21408" s="4"/>
    </row>
    <row r="21409" spans="15:54" x14ac:dyDescent="0.4">
      <c r="O21409" s="4"/>
      <c r="P21409" s="4"/>
      <c r="V21409" s="4"/>
      <c r="W21409" s="4"/>
      <c r="AG21409" s="9"/>
      <c r="AT21409" s="4"/>
      <c r="AU21409" s="4"/>
      <c r="BA21409" s="4"/>
      <c r="BB21409" s="4"/>
    </row>
    <row r="21410" spans="15:54" x14ac:dyDescent="0.4">
      <c r="O21410" s="4"/>
      <c r="P21410" s="4"/>
      <c r="V21410" s="4"/>
      <c r="W21410" s="4"/>
      <c r="AT21410" s="4"/>
      <c r="AU21410" s="4"/>
      <c r="BA21410" s="4"/>
      <c r="BB21410" s="4"/>
    </row>
    <row r="21411" spans="15:54" x14ac:dyDescent="0.4">
      <c r="O21411" s="4"/>
      <c r="P21411" s="4"/>
      <c r="V21411" s="4"/>
      <c r="W21411" s="4"/>
      <c r="AG21411" s="9"/>
      <c r="AT21411" s="4"/>
      <c r="AU21411" s="4"/>
      <c r="BA21411" s="4"/>
      <c r="BB21411" s="4"/>
    </row>
    <row r="21412" spans="15:54" x14ac:dyDescent="0.4">
      <c r="O21412" s="4"/>
      <c r="P21412" s="4"/>
      <c r="V21412" s="4"/>
      <c r="W21412" s="4"/>
      <c r="AG21412" s="9"/>
      <c r="AT21412" s="4"/>
      <c r="AU21412" s="4"/>
      <c r="BA21412" s="4"/>
      <c r="BB21412" s="4"/>
    </row>
    <row r="21413" spans="15:54" x14ac:dyDescent="0.4">
      <c r="O21413" s="4"/>
      <c r="P21413" s="4"/>
      <c r="V21413" s="4"/>
      <c r="W21413" s="4"/>
      <c r="AG21413" s="9"/>
      <c r="AT21413" s="4"/>
      <c r="AU21413" s="4"/>
      <c r="BA21413" s="4"/>
      <c r="BB21413" s="4"/>
    </row>
    <row r="21414" spans="15:54" x14ac:dyDescent="0.4">
      <c r="O21414" s="4"/>
      <c r="P21414" s="4"/>
      <c r="V21414" s="4"/>
      <c r="W21414" s="4"/>
      <c r="AG21414" s="9"/>
      <c r="AT21414" s="4"/>
      <c r="AU21414" s="4"/>
      <c r="BA21414" s="4"/>
      <c r="BB21414" s="4"/>
    </row>
    <row r="21415" spans="15:54" x14ac:dyDescent="0.4">
      <c r="O21415" s="4"/>
      <c r="P21415" s="4"/>
      <c r="V21415" s="4"/>
      <c r="W21415" s="4"/>
      <c r="AG21415" s="9"/>
      <c r="AT21415" s="4"/>
      <c r="AU21415" s="4"/>
      <c r="BA21415" s="4"/>
      <c r="BB21415" s="4"/>
    </row>
    <row r="21416" spans="15:54" x14ac:dyDescent="0.4">
      <c r="O21416" s="4"/>
      <c r="P21416" s="4"/>
      <c r="V21416" s="4"/>
      <c r="W21416" s="4"/>
      <c r="AG21416" s="9"/>
      <c r="AT21416" s="4"/>
      <c r="AU21416" s="4"/>
      <c r="BA21416" s="4"/>
      <c r="BB21416" s="4"/>
    </row>
    <row r="21417" spans="15:54" x14ac:dyDescent="0.4">
      <c r="O21417" s="4"/>
      <c r="P21417" s="4"/>
      <c r="V21417" s="4"/>
      <c r="W21417" s="4"/>
      <c r="AG21417" s="9"/>
      <c r="AT21417" s="4"/>
      <c r="AU21417" s="4"/>
      <c r="BA21417" s="4"/>
      <c r="BB21417" s="4"/>
    </row>
    <row r="21418" spans="15:54" x14ac:dyDescent="0.4">
      <c r="O21418" s="4"/>
      <c r="P21418" s="4"/>
      <c r="V21418" s="4"/>
      <c r="W21418" s="4"/>
      <c r="AG21418" s="9"/>
      <c r="AT21418" s="4"/>
      <c r="AU21418" s="4"/>
      <c r="BA21418" s="4"/>
      <c r="BB21418" s="4"/>
    </row>
    <row r="21419" spans="15:54" x14ac:dyDescent="0.4">
      <c r="O21419" s="4"/>
      <c r="P21419" s="4"/>
      <c r="V21419" s="4"/>
      <c r="W21419" s="4"/>
      <c r="AG21419" s="9"/>
      <c r="AT21419" s="4"/>
      <c r="AU21419" s="4"/>
      <c r="BA21419" s="4"/>
      <c r="BB21419" s="4"/>
    </row>
    <row r="21420" spans="15:54" x14ac:dyDescent="0.4">
      <c r="O21420" s="4"/>
      <c r="P21420" s="4"/>
      <c r="V21420" s="4"/>
      <c r="W21420" s="4"/>
      <c r="AG21420" s="9"/>
      <c r="AT21420" s="4"/>
      <c r="AU21420" s="4"/>
      <c r="BA21420" s="4"/>
      <c r="BB21420" s="4"/>
    </row>
    <row r="21421" spans="15:54" x14ac:dyDescent="0.4">
      <c r="O21421" s="4"/>
      <c r="P21421" s="4"/>
      <c r="V21421" s="4"/>
      <c r="W21421" s="4"/>
      <c r="AG21421" s="9"/>
      <c r="AT21421" s="4"/>
      <c r="AU21421" s="4"/>
      <c r="BA21421" s="4"/>
      <c r="BB21421" s="4"/>
    </row>
    <row r="21422" spans="15:54" x14ac:dyDescent="0.4">
      <c r="O21422" s="4"/>
      <c r="P21422" s="4"/>
      <c r="V21422" s="4"/>
      <c r="W21422" s="4"/>
      <c r="AG21422" s="9"/>
      <c r="AT21422" s="4"/>
      <c r="AU21422" s="4"/>
      <c r="BA21422" s="4"/>
      <c r="BB21422" s="4"/>
    </row>
    <row r="21423" spans="15:54" x14ac:dyDescent="0.4">
      <c r="O21423" s="4"/>
      <c r="P21423" s="4"/>
      <c r="V21423" s="4"/>
      <c r="W21423" s="4"/>
      <c r="AG21423" s="9"/>
      <c r="AT21423" s="4"/>
      <c r="AU21423" s="4"/>
      <c r="BA21423" s="4"/>
      <c r="BB21423" s="4"/>
    </row>
    <row r="21424" spans="15:54" x14ac:dyDescent="0.4">
      <c r="O21424" s="4"/>
      <c r="P21424" s="4"/>
      <c r="V21424" s="4"/>
      <c r="W21424" s="4"/>
      <c r="AG21424" s="9"/>
      <c r="AT21424" s="4"/>
      <c r="AU21424" s="4"/>
      <c r="BA21424" s="4"/>
      <c r="BB21424" s="4"/>
    </row>
    <row r="21425" spans="15:54" x14ac:dyDescent="0.4">
      <c r="O21425" s="4"/>
      <c r="P21425" s="4"/>
      <c r="V21425" s="4"/>
      <c r="W21425" s="4"/>
      <c r="AG21425" s="9"/>
      <c r="AT21425" s="4"/>
      <c r="AU21425" s="4"/>
      <c r="BA21425" s="4"/>
      <c r="BB21425" s="4"/>
    </row>
    <row r="21426" spans="15:54" x14ac:dyDescent="0.4">
      <c r="O21426" s="4"/>
      <c r="P21426" s="4"/>
      <c r="V21426" s="4"/>
      <c r="W21426" s="4"/>
      <c r="AG21426" s="9"/>
      <c r="AT21426" s="4"/>
      <c r="AU21426" s="4"/>
      <c r="BA21426" s="4"/>
      <c r="BB21426" s="4"/>
    </row>
    <row r="21427" spans="15:54" x14ac:dyDescent="0.4">
      <c r="O21427" s="4"/>
      <c r="P21427" s="4"/>
      <c r="V21427" s="4"/>
      <c r="W21427" s="4"/>
      <c r="AG21427" s="9"/>
      <c r="AT21427" s="4"/>
      <c r="AU21427" s="4"/>
      <c r="BA21427" s="4"/>
      <c r="BB21427" s="4"/>
    </row>
    <row r="21428" spans="15:54" x14ac:dyDescent="0.4">
      <c r="O21428" s="4"/>
      <c r="P21428" s="4"/>
      <c r="V21428" s="4"/>
      <c r="W21428" s="4"/>
      <c r="AG21428" s="9"/>
      <c r="AT21428" s="4"/>
      <c r="AU21428" s="4"/>
      <c r="BA21428" s="4"/>
      <c r="BB21428" s="4"/>
    </row>
    <row r="21429" spans="15:54" x14ac:dyDescent="0.4">
      <c r="O21429" s="4"/>
      <c r="P21429" s="4"/>
      <c r="V21429" s="4"/>
      <c r="W21429" s="4"/>
      <c r="AG21429" s="9"/>
      <c r="AT21429" s="4"/>
      <c r="AU21429" s="4"/>
      <c r="BA21429" s="4"/>
      <c r="BB21429" s="4"/>
    </row>
    <row r="21430" spans="15:54" x14ac:dyDescent="0.4">
      <c r="O21430" s="4"/>
      <c r="P21430" s="4"/>
      <c r="V21430" s="4"/>
      <c r="W21430" s="4"/>
      <c r="AT21430" s="4"/>
      <c r="AU21430" s="4"/>
      <c r="BA21430" s="4"/>
      <c r="BB21430" s="4"/>
    </row>
    <row r="21431" spans="15:54" x14ac:dyDescent="0.4">
      <c r="O21431" s="4"/>
      <c r="P21431" s="4"/>
      <c r="V21431" s="4"/>
      <c r="W21431" s="4"/>
      <c r="AG21431" s="9"/>
      <c r="AT21431" s="4"/>
      <c r="AU21431" s="4"/>
      <c r="BA21431" s="4"/>
      <c r="BB21431" s="4"/>
    </row>
    <row r="21432" spans="15:54" x14ac:dyDescent="0.4">
      <c r="O21432" s="4"/>
      <c r="P21432" s="4"/>
      <c r="V21432" s="4"/>
      <c r="W21432" s="4"/>
      <c r="AG21432" s="9"/>
      <c r="AT21432" s="4"/>
      <c r="AU21432" s="4"/>
      <c r="BA21432" s="4"/>
      <c r="BB21432" s="4"/>
    </row>
    <row r="21433" spans="15:54" x14ac:dyDescent="0.4">
      <c r="O21433" s="4"/>
      <c r="P21433" s="4"/>
      <c r="V21433" s="4"/>
      <c r="W21433" s="4"/>
      <c r="AG21433" s="9"/>
      <c r="AT21433" s="4"/>
      <c r="AU21433" s="4"/>
      <c r="BA21433" s="4"/>
      <c r="BB21433" s="4"/>
    </row>
    <row r="21434" spans="15:54" x14ac:dyDescent="0.4">
      <c r="O21434" s="4"/>
      <c r="P21434" s="4"/>
      <c r="V21434" s="4"/>
      <c r="W21434" s="4"/>
      <c r="AG21434" s="9"/>
      <c r="AT21434" s="4"/>
      <c r="AU21434" s="4"/>
      <c r="BA21434" s="4"/>
      <c r="BB21434" s="4"/>
    </row>
    <row r="21435" spans="15:54" x14ac:dyDescent="0.4">
      <c r="O21435" s="4"/>
      <c r="P21435" s="4"/>
      <c r="V21435" s="4"/>
      <c r="W21435" s="4"/>
      <c r="AG21435" s="9"/>
      <c r="AT21435" s="4"/>
      <c r="AU21435" s="4"/>
      <c r="BA21435" s="4"/>
      <c r="BB21435" s="4"/>
    </row>
    <row r="21436" spans="15:54" x14ac:dyDescent="0.4">
      <c r="O21436" s="4"/>
      <c r="P21436" s="4"/>
      <c r="V21436" s="4"/>
      <c r="W21436" s="4"/>
      <c r="AG21436" s="9"/>
      <c r="AT21436" s="4"/>
      <c r="AU21436" s="4"/>
      <c r="BA21436" s="4"/>
      <c r="BB21436" s="4"/>
    </row>
    <row r="21437" spans="15:54" x14ac:dyDescent="0.4">
      <c r="O21437" s="4"/>
      <c r="P21437" s="4"/>
      <c r="V21437" s="4"/>
      <c r="W21437" s="4"/>
      <c r="AG21437" s="9"/>
      <c r="AT21437" s="4"/>
      <c r="AU21437" s="4"/>
      <c r="BA21437" s="4"/>
      <c r="BB21437" s="4"/>
    </row>
    <row r="21438" spans="15:54" x14ac:dyDescent="0.4">
      <c r="O21438" s="4"/>
      <c r="P21438" s="4"/>
      <c r="V21438" s="4"/>
      <c r="W21438" s="4"/>
      <c r="AG21438" s="9"/>
      <c r="AT21438" s="4"/>
      <c r="AU21438" s="4"/>
      <c r="BA21438" s="4"/>
      <c r="BB21438" s="4"/>
    </row>
    <row r="21439" spans="15:54" x14ac:dyDescent="0.4">
      <c r="O21439" s="4"/>
      <c r="P21439" s="4"/>
      <c r="V21439" s="4"/>
      <c r="W21439" s="4"/>
      <c r="AG21439" s="9"/>
      <c r="AT21439" s="4"/>
      <c r="AU21439" s="4"/>
      <c r="BA21439" s="4"/>
      <c r="BB21439" s="4"/>
    </row>
    <row r="21440" spans="15:54" x14ac:dyDescent="0.4">
      <c r="O21440" s="4"/>
      <c r="P21440" s="4"/>
      <c r="V21440" s="4"/>
      <c r="W21440" s="4"/>
      <c r="AG21440" s="9"/>
      <c r="AT21440" s="4"/>
      <c r="AU21440" s="4"/>
      <c r="BA21440" s="4"/>
      <c r="BB21440" s="4"/>
    </row>
    <row r="21441" spans="15:54" x14ac:dyDescent="0.4">
      <c r="O21441" s="4"/>
      <c r="P21441" s="4"/>
      <c r="V21441" s="4"/>
      <c r="W21441" s="4"/>
      <c r="AG21441" s="9"/>
      <c r="AT21441" s="4"/>
      <c r="AU21441" s="4"/>
      <c r="BA21441" s="4"/>
      <c r="BB21441" s="4"/>
    </row>
    <row r="21442" spans="15:54" x14ac:dyDescent="0.4">
      <c r="O21442" s="4"/>
      <c r="P21442" s="4"/>
      <c r="V21442" s="4"/>
      <c r="W21442" s="4"/>
      <c r="AG21442" s="9"/>
      <c r="AT21442" s="4"/>
      <c r="AU21442" s="4"/>
      <c r="BA21442" s="4"/>
      <c r="BB21442" s="4"/>
    </row>
    <row r="21443" spans="15:54" x14ac:dyDescent="0.4">
      <c r="O21443" s="4"/>
      <c r="P21443" s="4"/>
      <c r="V21443" s="4"/>
      <c r="W21443" s="4"/>
      <c r="AG21443" s="9"/>
      <c r="AT21443" s="4"/>
      <c r="AU21443" s="4"/>
      <c r="BA21443" s="4"/>
      <c r="BB21443" s="4"/>
    </row>
    <row r="21444" spans="15:54" x14ac:dyDescent="0.4">
      <c r="O21444" s="4"/>
      <c r="P21444" s="4"/>
      <c r="V21444" s="4"/>
      <c r="W21444" s="4"/>
      <c r="AG21444" s="9"/>
      <c r="AT21444" s="4"/>
      <c r="AU21444" s="4"/>
      <c r="BA21444" s="4"/>
      <c r="BB21444" s="4"/>
    </row>
    <row r="21445" spans="15:54" x14ac:dyDescent="0.4">
      <c r="O21445" s="4"/>
      <c r="P21445" s="4"/>
      <c r="V21445" s="4"/>
      <c r="W21445" s="4"/>
      <c r="AG21445" s="9"/>
      <c r="AT21445" s="4"/>
      <c r="AU21445" s="4"/>
      <c r="BA21445" s="4"/>
      <c r="BB21445" s="4"/>
    </row>
    <row r="21446" spans="15:54" x14ac:dyDescent="0.4">
      <c r="O21446" s="4"/>
      <c r="P21446" s="4"/>
      <c r="V21446" s="4"/>
      <c r="W21446" s="4"/>
      <c r="AG21446" s="9"/>
      <c r="AT21446" s="4"/>
      <c r="AU21446" s="4"/>
      <c r="BA21446" s="4"/>
      <c r="BB21446" s="4"/>
    </row>
    <row r="21447" spans="15:54" x14ac:dyDescent="0.4">
      <c r="O21447" s="4"/>
      <c r="P21447" s="4"/>
      <c r="V21447" s="4"/>
      <c r="W21447" s="4"/>
      <c r="AG21447" s="9"/>
      <c r="AT21447" s="4"/>
      <c r="AU21447" s="4"/>
      <c r="BA21447" s="4"/>
      <c r="BB21447" s="4"/>
    </row>
    <row r="21448" spans="15:54" x14ac:dyDescent="0.4">
      <c r="O21448" s="4"/>
      <c r="P21448" s="4"/>
      <c r="V21448" s="4"/>
      <c r="W21448" s="4"/>
      <c r="AG21448" s="9"/>
      <c r="AT21448" s="4"/>
      <c r="AU21448" s="4"/>
      <c r="BA21448" s="4"/>
      <c r="BB21448" s="4"/>
    </row>
    <row r="21449" spans="15:54" x14ac:dyDescent="0.4">
      <c r="O21449" s="4"/>
      <c r="P21449" s="4"/>
      <c r="V21449" s="4"/>
      <c r="W21449" s="4"/>
      <c r="AG21449" s="9"/>
      <c r="AT21449" s="4"/>
      <c r="AU21449" s="4"/>
      <c r="BA21449" s="4"/>
      <c r="BB21449" s="4"/>
    </row>
    <row r="21450" spans="15:54" x14ac:dyDescent="0.4">
      <c r="O21450" s="4"/>
      <c r="P21450" s="4"/>
      <c r="V21450" s="4"/>
      <c r="W21450" s="4"/>
      <c r="AG21450" s="9"/>
      <c r="AT21450" s="4"/>
      <c r="AU21450" s="4"/>
      <c r="BA21450" s="4"/>
      <c r="BB21450" s="4"/>
    </row>
    <row r="21451" spans="15:54" x14ac:dyDescent="0.4">
      <c r="O21451" s="4"/>
      <c r="P21451" s="4"/>
      <c r="V21451" s="4"/>
      <c r="W21451" s="4"/>
      <c r="AG21451" s="9"/>
      <c r="AT21451" s="4"/>
      <c r="AU21451" s="4"/>
      <c r="BA21451" s="4"/>
      <c r="BB21451" s="4"/>
    </row>
    <row r="21452" spans="15:54" x14ac:dyDescent="0.4">
      <c r="O21452" s="4"/>
      <c r="P21452" s="4"/>
      <c r="V21452" s="4"/>
      <c r="W21452" s="4"/>
      <c r="AG21452" s="9"/>
      <c r="AT21452" s="4"/>
      <c r="AU21452" s="4"/>
      <c r="BA21452" s="4"/>
      <c r="BB21452" s="4"/>
    </row>
    <row r="21453" spans="15:54" x14ac:dyDescent="0.4">
      <c r="O21453" s="4"/>
      <c r="P21453" s="4"/>
      <c r="V21453" s="4"/>
      <c r="W21453" s="4"/>
      <c r="AG21453" s="9"/>
      <c r="AT21453" s="4"/>
      <c r="AU21453" s="4"/>
      <c r="BA21453" s="4"/>
      <c r="BB21453" s="4"/>
    </row>
    <row r="21454" spans="15:54" x14ac:dyDescent="0.4">
      <c r="O21454" s="4"/>
      <c r="P21454" s="4"/>
      <c r="V21454" s="4"/>
      <c r="W21454" s="4"/>
      <c r="AG21454" s="9"/>
      <c r="AT21454" s="4"/>
      <c r="AU21454" s="4"/>
      <c r="BA21454" s="4"/>
      <c r="BB21454" s="4"/>
    </row>
    <row r="21455" spans="15:54" x14ac:dyDescent="0.4">
      <c r="O21455" s="4"/>
      <c r="P21455" s="4"/>
      <c r="V21455" s="4"/>
      <c r="W21455" s="4"/>
      <c r="AG21455" s="9"/>
      <c r="AT21455" s="4"/>
      <c r="AU21455" s="4"/>
      <c r="BA21455" s="4"/>
      <c r="BB21455" s="4"/>
    </row>
    <row r="21456" spans="15:54" x14ac:dyDescent="0.4">
      <c r="O21456" s="4"/>
      <c r="P21456" s="4"/>
      <c r="V21456" s="4"/>
      <c r="W21456" s="4"/>
      <c r="AG21456" s="9"/>
      <c r="AT21456" s="4"/>
      <c r="AU21456" s="4"/>
      <c r="BA21456" s="4"/>
      <c r="BB21456" s="4"/>
    </row>
    <row r="21457" spans="15:54" x14ac:dyDescent="0.4">
      <c r="O21457" s="4"/>
      <c r="P21457" s="4"/>
      <c r="V21457" s="4"/>
      <c r="W21457" s="4"/>
      <c r="AG21457" s="9"/>
      <c r="AT21457" s="4"/>
      <c r="AU21457" s="4"/>
      <c r="BA21457" s="4"/>
      <c r="BB21457" s="4"/>
    </row>
    <row r="21458" spans="15:54" x14ac:dyDescent="0.4">
      <c r="O21458" s="4"/>
      <c r="P21458" s="4"/>
      <c r="V21458" s="4"/>
      <c r="W21458" s="4"/>
      <c r="AG21458" s="9"/>
      <c r="AT21458" s="4"/>
      <c r="AU21458" s="4"/>
      <c r="BA21458" s="4"/>
      <c r="BB21458" s="4"/>
    </row>
    <row r="21459" spans="15:54" x14ac:dyDescent="0.4">
      <c r="O21459" s="4"/>
      <c r="P21459" s="4"/>
      <c r="V21459" s="4"/>
      <c r="W21459" s="4"/>
      <c r="AG21459" s="9"/>
      <c r="AT21459" s="4"/>
      <c r="AU21459" s="4"/>
      <c r="BA21459" s="4"/>
      <c r="BB21459" s="4"/>
    </row>
    <row r="21460" spans="15:54" x14ac:dyDescent="0.4">
      <c r="O21460" s="4"/>
      <c r="P21460" s="4"/>
      <c r="V21460" s="4"/>
      <c r="W21460" s="4"/>
      <c r="AG21460" s="9"/>
      <c r="AT21460" s="4"/>
      <c r="AU21460" s="4"/>
      <c r="BA21460" s="4"/>
      <c r="BB21460" s="4"/>
    </row>
    <row r="21461" spans="15:54" x14ac:dyDescent="0.4">
      <c r="O21461" s="4"/>
      <c r="P21461" s="4"/>
      <c r="V21461" s="4"/>
      <c r="W21461" s="4"/>
      <c r="AG21461" s="9"/>
      <c r="AT21461" s="4"/>
      <c r="AU21461" s="4"/>
      <c r="BA21461" s="4"/>
      <c r="BB21461" s="4"/>
    </row>
    <row r="21462" spans="15:54" x14ac:dyDescent="0.4">
      <c r="O21462" s="4"/>
      <c r="P21462" s="4"/>
      <c r="V21462" s="4"/>
      <c r="W21462" s="4"/>
      <c r="AG21462" s="9"/>
      <c r="AT21462" s="4"/>
      <c r="AU21462" s="4"/>
      <c r="BA21462" s="4"/>
      <c r="BB21462" s="4"/>
    </row>
    <row r="21463" spans="15:54" x14ac:dyDescent="0.4">
      <c r="O21463" s="4"/>
      <c r="P21463" s="4"/>
      <c r="V21463" s="4"/>
      <c r="W21463" s="4"/>
      <c r="AG21463" s="9"/>
      <c r="AT21463" s="4"/>
      <c r="AU21463" s="4"/>
      <c r="BA21463" s="4"/>
      <c r="BB21463" s="4"/>
    </row>
    <row r="21464" spans="15:54" x14ac:dyDescent="0.4">
      <c r="O21464" s="4"/>
      <c r="P21464" s="4"/>
      <c r="V21464" s="4"/>
      <c r="W21464" s="4"/>
      <c r="AG21464" s="9"/>
      <c r="AT21464" s="4"/>
      <c r="AU21464" s="4"/>
      <c r="BA21464" s="4"/>
      <c r="BB21464" s="4"/>
    </row>
    <row r="21465" spans="15:54" x14ac:dyDescent="0.4">
      <c r="O21465" s="4"/>
      <c r="P21465" s="4"/>
      <c r="V21465" s="4"/>
      <c r="W21465" s="4"/>
      <c r="AG21465" s="9"/>
      <c r="AT21465" s="4"/>
      <c r="AU21465" s="4"/>
      <c r="BA21465" s="4"/>
      <c r="BB21465" s="4"/>
    </row>
    <row r="21466" spans="15:54" x14ac:dyDescent="0.4">
      <c r="O21466" s="4"/>
      <c r="P21466" s="4"/>
      <c r="V21466" s="4"/>
      <c r="W21466" s="4"/>
      <c r="AG21466" s="9"/>
      <c r="AT21466" s="4"/>
      <c r="AU21466" s="4"/>
      <c r="BA21466" s="4"/>
      <c r="BB21466" s="4"/>
    </row>
    <row r="21467" spans="15:54" x14ac:dyDescent="0.4">
      <c r="O21467" s="4"/>
      <c r="P21467" s="4"/>
      <c r="V21467" s="4"/>
      <c r="W21467" s="4"/>
      <c r="AG21467" s="9"/>
      <c r="AT21467" s="4"/>
      <c r="AU21467" s="4"/>
      <c r="BA21467" s="4"/>
      <c r="BB21467" s="4"/>
    </row>
    <row r="21468" spans="15:54" x14ac:dyDescent="0.4">
      <c r="O21468" s="4"/>
      <c r="P21468" s="4"/>
      <c r="V21468" s="4"/>
      <c r="W21468" s="4"/>
      <c r="AG21468" s="9"/>
      <c r="AT21468" s="4"/>
      <c r="AU21468" s="4"/>
      <c r="BA21468" s="4"/>
      <c r="BB21468" s="4"/>
    </row>
    <row r="21469" spans="15:54" x14ac:dyDescent="0.4">
      <c r="O21469" s="4"/>
      <c r="P21469" s="4"/>
      <c r="V21469" s="4"/>
      <c r="W21469" s="4"/>
      <c r="AG21469" s="9"/>
      <c r="AT21469" s="4"/>
      <c r="AU21469" s="4"/>
      <c r="BA21469" s="4"/>
      <c r="BB21469" s="4"/>
    </row>
    <row r="21470" spans="15:54" x14ac:dyDescent="0.4">
      <c r="O21470" s="4"/>
      <c r="P21470" s="4"/>
      <c r="V21470" s="4"/>
      <c r="W21470" s="4"/>
      <c r="AG21470" s="9"/>
      <c r="AT21470" s="4"/>
      <c r="AU21470" s="4"/>
      <c r="BA21470" s="4"/>
      <c r="BB21470" s="4"/>
    </row>
    <row r="21471" spans="15:54" x14ac:dyDescent="0.4">
      <c r="O21471" s="4"/>
      <c r="P21471" s="4"/>
      <c r="V21471" s="4"/>
      <c r="W21471" s="4"/>
      <c r="AG21471" s="9"/>
      <c r="AT21471" s="4"/>
      <c r="AU21471" s="4"/>
      <c r="BA21471" s="4"/>
      <c r="BB21471" s="4"/>
    </row>
    <row r="21472" spans="15:54" x14ac:dyDescent="0.4">
      <c r="O21472" s="4"/>
      <c r="P21472" s="4"/>
      <c r="V21472" s="4"/>
      <c r="W21472" s="4"/>
      <c r="AG21472" s="9"/>
      <c r="AT21472" s="4"/>
      <c r="AU21472" s="4"/>
      <c r="BA21472" s="4"/>
      <c r="BB21472" s="4"/>
    </row>
    <row r="21473" spans="15:54" x14ac:dyDescent="0.4">
      <c r="O21473" s="4"/>
      <c r="P21473" s="4"/>
      <c r="V21473" s="4"/>
      <c r="W21473" s="4"/>
      <c r="AG21473" s="9"/>
      <c r="AT21473" s="4"/>
      <c r="AU21473" s="4"/>
      <c r="BA21473" s="4"/>
      <c r="BB21473" s="4"/>
    </row>
    <row r="21474" spans="15:54" x14ac:dyDescent="0.4">
      <c r="O21474" s="4"/>
      <c r="P21474" s="4"/>
      <c r="V21474" s="4"/>
      <c r="W21474" s="4"/>
      <c r="AG21474" s="9"/>
      <c r="AT21474" s="4"/>
      <c r="AU21474" s="4"/>
      <c r="BA21474" s="4"/>
      <c r="BB21474" s="4"/>
    </row>
    <row r="21475" spans="15:54" x14ac:dyDescent="0.4">
      <c r="O21475" s="4"/>
      <c r="P21475" s="4"/>
      <c r="V21475" s="4"/>
      <c r="W21475" s="4"/>
      <c r="AG21475" s="9"/>
      <c r="AT21475" s="4"/>
      <c r="AU21475" s="4"/>
      <c r="BA21475" s="4"/>
      <c r="BB21475" s="4"/>
    </row>
    <row r="21476" spans="15:54" x14ac:dyDescent="0.4">
      <c r="O21476" s="4"/>
      <c r="P21476" s="4"/>
      <c r="V21476" s="4"/>
      <c r="W21476" s="4"/>
      <c r="AG21476" s="9"/>
      <c r="AT21476" s="4"/>
      <c r="AU21476" s="4"/>
      <c r="BA21476" s="4"/>
      <c r="BB21476" s="4"/>
    </row>
    <row r="21477" spans="15:54" x14ac:dyDescent="0.4">
      <c r="O21477" s="4"/>
      <c r="P21477" s="4"/>
      <c r="V21477" s="4"/>
      <c r="W21477" s="4"/>
      <c r="AG21477" s="9"/>
      <c r="AT21477" s="4"/>
      <c r="AU21477" s="4"/>
      <c r="BA21477" s="4"/>
      <c r="BB21477" s="4"/>
    </row>
    <row r="21478" spans="15:54" x14ac:dyDescent="0.4">
      <c r="O21478" s="4"/>
      <c r="P21478" s="4"/>
      <c r="V21478" s="4"/>
      <c r="W21478" s="4"/>
      <c r="AG21478" s="9"/>
      <c r="AT21478" s="4"/>
      <c r="AU21478" s="4"/>
      <c r="BA21478" s="4"/>
      <c r="BB21478" s="4"/>
    </row>
    <row r="21479" spans="15:54" x14ac:dyDescent="0.4">
      <c r="O21479" s="4"/>
      <c r="P21479" s="4"/>
      <c r="V21479" s="4"/>
      <c r="W21479" s="4"/>
      <c r="AG21479" s="9"/>
      <c r="AT21479" s="4"/>
      <c r="AU21479" s="4"/>
      <c r="BA21479" s="4"/>
      <c r="BB21479" s="4"/>
    </row>
    <row r="21480" spans="15:54" x14ac:dyDescent="0.4">
      <c r="O21480" s="4"/>
      <c r="P21480" s="4"/>
      <c r="V21480" s="4"/>
      <c r="W21480" s="4"/>
      <c r="AG21480" s="9"/>
      <c r="AT21480" s="4"/>
      <c r="AU21480" s="4"/>
      <c r="BA21480" s="4"/>
      <c r="BB21480" s="4"/>
    </row>
    <row r="21481" spans="15:54" x14ac:dyDescent="0.4">
      <c r="O21481" s="4"/>
      <c r="P21481" s="4"/>
      <c r="V21481" s="4"/>
      <c r="W21481" s="4"/>
      <c r="AG21481" s="9"/>
      <c r="AT21481" s="4"/>
      <c r="AU21481" s="4"/>
      <c r="BA21481" s="4"/>
      <c r="BB21481" s="4"/>
    </row>
    <row r="21482" spans="15:54" x14ac:dyDescent="0.4">
      <c r="O21482" s="4"/>
      <c r="P21482" s="4"/>
      <c r="V21482" s="4"/>
      <c r="W21482" s="4"/>
      <c r="AG21482" s="9"/>
      <c r="AT21482" s="4"/>
      <c r="AU21482" s="4"/>
      <c r="BA21482" s="4"/>
      <c r="BB21482" s="4"/>
    </row>
    <row r="21483" spans="15:54" x14ac:dyDescent="0.4">
      <c r="O21483" s="4"/>
      <c r="P21483" s="4"/>
      <c r="V21483" s="4"/>
      <c r="W21483" s="4"/>
      <c r="AG21483" s="9"/>
      <c r="AT21483" s="4"/>
      <c r="AU21483" s="4"/>
      <c r="BA21483" s="4"/>
      <c r="BB21483" s="4"/>
    </row>
    <row r="21484" spans="15:54" x14ac:dyDescent="0.4">
      <c r="O21484" s="4"/>
      <c r="P21484" s="4"/>
      <c r="V21484" s="4"/>
      <c r="W21484" s="4"/>
      <c r="AG21484" s="9"/>
      <c r="AT21484" s="4"/>
      <c r="AU21484" s="4"/>
      <c r="BA21484" s="4"/>
      <c r="BB21484" s="4"/>
    </row>
    <row r="21485" spans="15:54" x14ac:dyDescent="0.4">
      <c r="O21485" s="4"/>
      <c r="P21485" s="4"/>
      <c r="V21485" s="4"/>
      <c r="W21485" s="4"/>
      <c r="AG21485" s="9"/>
      <c r="AT21485" s="4"/>
      <c r="AU21485" s="4"/>
      <c r="BA21485" s="4"/>
      <c r="BB21485" s="4"/>
    </row>
    <row r="21486" spans="15:54" x14ac:dyDescent="0.4">
      <c r="O21486" s="4"/>
      <c r="P21486" s="4"/>
      <c r="V21486" s="4"/>
      <c r="W21486" s="4"/>
      <c r="AG21486" s="9"/>
      <c r="AT21486" s="4"/>
      <c r="AU21486" s="4"/>
      <c r="BA21486" s="4"/>
      <c r="BB21486" s="4"/>
    </row>
    <row r="21487" spans="15:54" x14ac:dyDescent="0.4">
      <c r="O21487" s="4"/>
      <c r="P21487" s="4"/>
      <c r="V21487" s="4"/>
      <c r="W21487" s="4"/>
      <c r="AG21487" s="9"/>
      <c r="AT21487" s="4"/>
      <c r="AU21487" s="4"/>
      <c r="BA21487" s="4"/>
      <c r="BB21487" s="4"/>
    </row>
    <row r="21488" spans="15:54" x14ac:dyDescent="0.4">
      <c r="O21488" s="4"/>
      <c r="P21488" s="4"/>
      <c r="V21488" s="4"/>
      <c r="W21488" s="4"/>
      <c r="AG21488" s="9"/>
      <c r="AT21488" s="4"/>
      <c r="AU21488" s="4"/>
      <c r="BA21488" s="4"/>
      <c r="BB21488" s="4"/>
    </row>
    <row r="21489" spans="15:54" x14ac:dyDescent="0.4">
      <c r="O21489" s="4"/>
      <c r="P21489" s="4"/>
      <c r="V21489" s="4"/>
      <c r="W21489" s="4"/>
      <c r="AG21489" s="9"/>
      <c r="AT21489" s="4"/>
      <c r="AU21489" s="4"/>
      <c r="BA21489" s="4"/>
      <c r="BB21489" s="4"/>
    </row>
    <row r="21490" spans="15:54" x14ac:dyDescent="0.4">
      <c r="O21490" s="4"/>
      <c r="P21490" s="4"/>
      <c r="V21490" s="4"/>
      <c r="W21490" s="4"/>
      <c r="AG21490" s="9"/>
      <c r="AT21490" s="4"/>
      <c r="AU21490" s="4"/>
      <c r="BA21490" s="4"/>
      <c r="BB21490" s="4"/>
    </row>
    <row r="21491" spans="15:54" x14ac:dyDescent="0.4">
      <c r="O21491" s="4"/>
      <c r="P21491" s="4"/>
      <c r="V21491" s="4"/>
      <c r="W21491" s="4"/>
      <c r="AT21491" s="4"/>
      <c r="AU21491" s="4"/>
      <c r="BA21491" s="4"/>
      <c r="BB21491" s="4"/>
    </row>
    <row r="21492" spans="15:54" x14ac:dyDescent="0.4">
      <c r="O21492" s="4"/>
      <c r="P21492" s="4"/>
      <c r="V21492" s="4"/>
      <c r="W21492" s="4"/>
      <c r="AG21492" s="9"/>
      <c r="AT21492" s="4"/>
      <c r="AU21492" s="4"/>
      <c r="BA21492" s="4"/>
      <c r="BB21492" s="4"/>
    </row>
    <row r="21493" spans="15:54" x14ac:dyDescent="0.4">
      <c r="O21493" s="4"/>
      <c r="P21493" s="4"/>
      <c r="V21493" s="4"/>
      <c r="W21493" s="4"/>
      <c r="AG21493" s="9"/>
      <c r="AT21493" s="4"/>
      <c r="AU21493" s="4"/>
      <c r="BA21493" s="4"/>
      <c r="BB21493" s="4"/>
    </row>
    <row r="21494" spans="15:54" x14ac:dyDescent="0.4">
      <c r="O21494" s="4"/>
      <c r="P21494" s="4"/>
      <c r="V21494" s="4"/>
      <c r="W21494" s="4"/>
      <c r="AG21494" s="9"/>
      <c r="AT21494" s="4"/>
      <c r="AU21494" s="4"/>
      <c r="BA21494" s="4"/>
      <c r="BB21494" s="4"/>
    </row>
    <row r="21495" spans="15:54" x14ac:dyDescent="0.4">
      <c r="O21495" s="4"/>
      <c r="P21495" s="4"/>
      <c r="V21495" s="4"/>
      <c r="W21495" s="4"/>
      <c r="AG21495" s="9"/>
      <c r="AT21495" s="4"/>
      <c r="AU21495" s="4"/>
      <c r="BA21495" s="4"/>
      <c r="BB21495" s="4"/>
    </row>
    <row r="21496" spans="15:54" x14ac:dyDescent="0.4">
      <c r="O21496" s="4"/>
      <c r="P21496" s="4"/>
      <c r="V21496" s="4"/>
      <c r="W21496" s="4"/>
      <c r="AG21496" s="9"/>
      <c r="AT21496" s="4"/>
      <c r="AU21496" s="4"/>
      <c r="BA21496" s="4"/>
      <c r="BB21496" s="4"/>
    </row>
    <row r="21497" spans="15:54" x14ac:dyDescent="0.4">
      <c r="O21497" s="4"/>
      <c r="P21497" s="4"/>
      <c r="V21497" s="4"/>
      <c r="W21497" s="4"/>
      <c r="AG21497" s="9"/>
      <c r="AT21497" s="4"/>
      <c r="AU21497" s="4"/>
      <c r="BA21497" s="4"/>
      <c r="BB21497" s="4"/>
    </row>
    <row r="21498" spans="15:54" x14ac:dyDescent="0.4">
      <c r="O21498" s="4"/>
      <c r="P21498" s="4"/>
      <c r="V21498" s="4"/>
      <c r="W21498" s="4"/>
      <c r="AG21498" s="9"/>
      <c r="AT21498" s="4"/>
      <c r="AU21498" s="4"/>
      <c r="BA21498" s="4"/>
      <c r="BB21498" s="4"/>
    </row>
    <row r="21499" spans="15:54" x14ac:dyDescent="0.4">
      <c r="O21499" s="4"/>
      <c r="P21499" s="4"/>
      <c r="V21499" s="4"/>
      <c r="W21499" s="4"/>
      <c r="AG21499" s="9"/>
      <c r="AT21499" s="4"/>
      <c r="AU21499" s="4"/>
      <c r="BA21499" s="4"/>
      <c r="BB21499" s="4"/>
    </row>
    <row r="21500" spans="15:54" x14ac:dyDescent="0.4">
      <c r="O21500" s="4"/>
      <c r="P21500" s="4"/>
      <c r="V21500" s="4"/>
      <c r="W21500" s="4"/>
      <c r="AG21500" s="9"/>
      <c r="AT21500" s="4"/>
      <c r="AU21500" s="4"/>
      <c r="BA21500" s="4"/>
      <c r="BB21500" s="4"/>
    </row>
    <row r="21501" spans="15:54" x14ac:dyDescent="0.4">
      <c r="O21501" s="4"/>
      <c r="P21501" s="4"/>
      <c r="V21501" s="4"/>
      <c r="W21501" s="4"/>
      <c r="AG21501" s="9"/>
      <c r="AT21501" s="4"/>
      <c r="AU21501" s="4"/>
      <c r="BA21501" s="4"/>
      <c r="BB21501" s="4"/>
    </row>
    <row r="21502" spans="15:54" x14ac:dyDescent="0.4">
      <c r="O21502" s="4"/>
      <c r="P21502" s="4"/>
      <c r="V21502" s="4"/>
      <c r="W21502" s="4"/>
      <c r="AG21502" s="9"/>
      <c r="AT21502" s="4"/>
      <c r="AU21502" s="4"/>
      <c r="BA21502" s="4"/>
      <c r="BB21502" s="4"/>
    </row>
    <row r="21503" spans="15:54" x14ac:dyDescent="0.4">
      <c r="O21503" s="4"/>
      <c r="P21503" s="4"/>
      <c r="V21503" s="4"/>
      <c r="W21503" s="4"/>
      <c r="AG21503" s="9"/>
      <c r="AT21503" s="4"/>
      <c r="AU21503" s="4"/>
      <c r="BA21503" s="4"/>
      <c r="BB21503" s="4"/>
    </row>
    <row r="21504" spans="15:54" x14ac:dyDescent="0.4">
      <c r="O21504" s="4"/>
      <c r="P21504" s="4"/>
      <c r="V21504" s="4"/>
      <c r="W21504" s="4"/>
      <c r="AG21504" s="9"/>
      <c r="AT21504" s="4"/>
      <c r="AU21504" s="4"/>
      <c r="BA21504" s="4"/>
      <c r="BB21504" s="4"/>
    </row>
    <row r="21505" spans="15:54" x14ac:dyDescent="0.4">
      <c r="O21505" s="4"/>
      <c r="P21505" s="4"/>
      <c r="V21505" s="4"/>
      <c r="W21505" s="4"/>
      <c r="AG21505" s="9"/>
      <c r="AT21505" s="4"/>
      <c r="AU21505" s="4"/>
      <c r="BA21505" s="4"/>
      <c r="BB21505" s="4"/>
    </row>
    <row r="21506" spans="15:54" x14ac:dyDescent="0.4">
      <c r="O21506" s="4"/>
      <c r="P21506" s="4"/>
      <c r="V21506" s="4"/>
      <c r="W21506" s="4"/>
      <c r="AG21506" s="9"/>
      <c r="AT21506" s="4"/>
      <c r="AU21506" s="4"/>
      <c r="BA21506" s="4"/>
      <c r="BB21506" s="4"/>
    </row>
    <row r="21507" spans="15:54" x14ac:dyDescent="0.4">
      <c r="O21507" s="4"/>
      <c r="P21507" s="4"/>
      <c r="V21507" s="4"/>
      <c r="W21507" s="4"/>
      <c r="AG21507" s="9"/>
      <c r="AT21507" s="4"/>
      <c r="AU21507" s="4"/>
      <c r="BA21507" s="4"/>
      <c r="BB21507" s="4"/>
    </row>
    <row r="21508" spans="15:54" x14ac:dyDescent="0.4">
      <c r="O21508" s="4"/>
      <c r="P21508" s="4"/>
      <c r="V21508" s="4"/>
      <c r="W21508" s="4"/>
      <c r="AG21508" s="9"/>
      <c r="AT21508" s="4"/>
      <c r="AU21508" s="4"/>
      <c r="BA21508" s="4"/>
      <c r="BB21508" s="4"/>
    </row>
    <row r="21509" spans="15:54" x14ac:dyDescent="0.4">
      <c r="O21509" s="4"/>
      <c r="P21509" s="4"/>
      <c r="V21509" s="4"/>
      <c r="W21509" s="4"/>
      <c r="AG21509" s="9"/>
      <c r="AT21509" s="4"/>
      <c r="AU21509" s="4"/>
      <c r="BA21509" s="4"/>
      <c r="BB21509" s="4"/>
    </row>
    <row r="21510" spans="15:54" x14ac:dyDescent="0.4">
      <c r="O21510" s="4"/>
      <c r="P21510" s="4"/>
      <c r="V21510" s="4"/>
      <c r="W21510" s="4"/>
      <c r="AG21510" s="9"/>
      <c r="AT21510" s="4"/>
      <c r="AU21510" s="4"/>
      <c r="BA21510" s="4"/>
      <c r="BB21510" s="4"/>
    </row>
    <row r="21511" spans="15:54" x14ac:dyDescent="0.4">
      <c r="O21511" s="4"/>
      <c r="P21511" s="4"/>
      <c r="V21511" s="4"/>
      <c r="W21511" s="4"/>
      <c r="AT21511" s="4"/>
      <c r="AU21511" s="4"/>
      <c r="BA21511" s="4"/>
      <c r="BB21511" s="4"/>
    </row>
    <row r="21512" spans="15:54" x14ac:dyDescent="0.4">
      <c r="O21512" s="4"/>
      <c r="P21512" s="4"/>
      <c r="V21512" s="4"/>
      <c r="W21512" s="4"/>
      <c r="AG21512" s="9"/>
      <c r="AT21512" s="4"/>
      <c r="AU21512" s="4"/>
      <c r="BA21512" s="4"/>
      <c r="BB21512" s="4"/>
    </row>
    <row r="21513" spans="15:54" x14ac:dyDescent="0.4">
      <c r="O21513" s="4"/>
      <c r="P21513" s="4"/>
      <c r="V21513" s="4"/>
      <c r="W21513" s="4"/>
      <c r="AG21513" s="9"/>
      <c r="AT21513" s="4"/>
      <c r="AU21513" s="4"/>
      <c r="BA21513" s="4"/>
      <c r="BB21513" s="4"/>
    </row>
    <row r="21514" spans="15:54" x14ac:dyDescent="0.4">
      <c r="O21514" s="4"/>
      <c r="P21514" s="4"/>
      <c r="V21514" s="4"/>
      <c r="W21514" s="4"/>
      <c r="AG21514" s="9"/>
      <c r="AT21514" s="4"/>
      <c r="AU21514" s="4"/>
      <c r="BA21514" s="4"/>
      <c r="BB21514" s="4"/>
    </row>
    <row r="21515" spans="15:54" x14ac:dyDescent="0.4">
      <c r="O21515" s="4"/>
      <c r="P21515" s="4"/>
      <c r="V21515" s="4"/>
      <c r="W21515" s="4"/>
      <c r="AG21515" s="9"/>
      <c r="AT21515" s="4"/>
      <c r="AU21515" s="4"/>
      <c r="BA21515" s="4"/>
      <c r="BB21515" s="4"/>
    </row>
    <row r="21516" spans="15:54" x14ac:dyDescent="0.4">
      <c r="O21516" s="4"/>
      <c r="P21516" s="4"/>
      <c r="V21516" s="4"/>
      <c r="W21516" s="4"/>
      <c r="AG21516" s="9"/>
      <c r="AT21516" s="4"/>
      <c r="AU21516" s="4"/>
      <c r="BA21516" s="4"/>
      <c r="BB21516" s="4"/>
    </row>
    <row r="21517" spans="15:54" x14ac:dyDescent="0.4">
      <c r="O21517" s="4"/>
      <c r="P21517" s="4"/>
      <c r="V21517" s="4"/>
      <c r="W21517" s="4"/>
      <c r="AG21517" s="9"/>
      <c r="AT21517" s="4"/>
      <c r="AU21517" s="4"/>
      <c r="BA21517" s="4"/>
      <c r="BB21517" s="4"/>
    </row>
    <row r="21518" spans="15:54" x14ac:dyDescent="0.4">
      <c r="O21518" s="4"/>
      <c r="P21518" s="4"/>
      <c r="V21518" s="4"/>
      <c r="W21518" s="4"/>
      <c r="AG21518" s="9"/>
      <c r="AT21518" s="4"/>
      <c r="AU21518" s="4"/>
      <c r="BA21518" s="4"/>
      <c r="BB21518" s="4"/>
    </row>
    <row r="21519" spans="15:54" x14ac:dyDescent="0.4">
      <c r="O21519" s="4"/>
      <c r="P21519" s="4"/>
      <c r="V21519" s="4"/>
      <c r="W21519" s="4"/>
      <c r="AG21519" s="9"/>
      <c r="AT21519" s="4"/>
      <c r="AU21519" s="4"/>
      <c r="BA21519" s="4"/>
      <c r="BB21519" s="4"/>
    </row>
    <row r="21520" spans="15:54" x14ac:dyDescent="0.4">
      <c r="O21520" s="4"/>
      <c r="P21520" s="4"/>
      <c r="V21520" s="4"/>
      <c r="W21520" s="4"/>
      <c r="AG21520" s="9"/>
      <c r="AT21520" s="4"/>
      <c r="AU21520" s="4"/>
      <c r="BA21520" s="4"/>
      <c r="BB21520" s="4"/>
    </row>
    <row r="21521" spans="15:54" x14ac:dyDescent="0.4">
      <c r="O21521" s="4"/>
      <c r="P21521" s="4"/>
      <c r="V21521" s="4"/>
      <c r="W21521" s="4"/>
      <c r="AG21521" s="9"/>
      <c r="AT21521" s="4"/>
      <c r="AU21521" s="4"/>
      <c r="BA21521" s="4"/>
      <c r="BB21521" s="4"/>
    </row>
    <row r="21522" spans="15:54" x14ac:dyDescent="0.4">
      <c r="O21522" s="4"/>
      <c r="P21522" s="4"/>
      <c r="V21522" s="4"/>
      <c r="W21522" s="4"/>
      <c r="AG21522" s="9"/>
      <c r="AT21522" s="4"/>
      <c r="AU21522" s="4"/>
      <c r="BA21522" s="4"/>
      <c r="BB21522" s="4"/>
    </row>
    <row r="21523" spans="15:54" x14ac:dyDescent="0.4">
      <c r="O21523" s="4"/>
      <c r="P21523" s="4"/>
      <c r="V21523" s="4"/>
      <c r="W21523" s="4"/>
      <c r="AG21523" s="9"/>
      <c r="AT21523" s="4"/>
      <c r="AU21523" s="4"/>
      <c r="BA21523" s="4"/>
      <c r="BB21523" s="4"/>
    </row>
    <row r="21524" spans="15:54" x14ac:dyDescent="0.4">
      <c r="O21524" s="4"/>
      <c r="P21524" s="4"/>
      <c r="V21524" s="4"/>
      <c r="W21524" s="4"/>
      <c r="AG21524" s="9"/>
      <c r="AT21524" s="4"/>
      <c r="AU21524" s="4"/>
      <c r="BA21524" s="4"/>
      <c r="BB21524" s="4"/>
    </row>
    <row r="21525" spans="15:54" x14ac:dyDescent="0.4">
      <c r="O21525" s="4"/>
      <c r="P21525" s="4"/>
      <c r="V21525" s="4"/>
      <c r="W21525" s="4"/>
      <c r="AG21525" s="9"/>
      <c r="AT21525" s="4"/>
      <c r="AU21525" s="4"/>
      <c r="BA21525" s="4"/>
      <c r="BB21525" s="4"/>
    </row>
    <row r="21526" spans="15:54" x14ac:dyDescent="0.4">
      <c r="O21526" s="4"/>
      <c r="P21526" s="4"/>
      <c r="V21526" s="4"/>
      <c r="W21526" s="4"/>
      <c r="AG21526" s="9"/>
      <c r="AT21526" s="4"/>
      <c r="AU21526" s="4"/>
      <c r="BA21526" s="4"/>
      <c r="BB21526" s="4"/>
    </row>
    <row r="21527" spans="15:54" x14ac:dyDescent="0.4">
      <c r="O21527" s="4"/>
      <c r="P21527" s="4"/>
      <c r="V21527" s="4"/>
      <c r="W21527" s="4"/>
      <c r="AG21527" s="9"/>
      <c r="AT21527" s="4"/>
      <c r="AU21527" s="4"/>
      <c r="BA21527" s="4"/>
      <c r="BB21527" s="4"/>
    </row>
    <row r="21528" spans="15:54" x14ac:dyDescent="0.4">
      <c r="O21528" s="4"/>
      <c r="P21528" s="4"/>
      <c r="V21528" s="4"/>
      <c r="W21528" s="4"/>
      <c r="AG21528" s="9"/>
      <c r="AT21528" s="4"/>
      <c r="AU21528" s="4"/>
      <c r="BA21528" s="4"/>
      <c r="BB21528" s="4"/>
    </row>
    <row r="21529" spans="15:54" x14ac:dyDescent="0.4">
      <c r="O21529" s="4"/>
      <c r="P21529" s="4"/>
      <c r="V21529" s="4"/>
      <c r="W21529" s="4"/>
      <c r="AG21529" s="9"/>
      <c r="AT21529" s="4"/>
      <c r="AU21529" s="4"/>
      <c r="BA21529" s="4"/>
      <c r="BB21529" s="4"/>
    </row>
    <row r="21530" spans="15:54" x14ac:dyDescent="0.4">
      <c r="O21530" s="4"/>
      <c r="P21530" s="4"/>
      <c r="V21530" s="4"/>
      <c r="W21530" s="4"/>
      <c r="AG21530" s="9"/>
      <c r="AT21530" s="4"/>
      <c r="AU21530" s="4"/>
      <c r="BA21530" s="4"/>
      <c r="BB21530" s="4"/>
    </row>
    <row r="21531" spans="15:54" x14ac:dyDescent="0.4">
      <c r="O21531" s="4"/>
      <c r="P21531" s="4"/>
      <c r="V21531" s="4"/>
      <c r="W21531" s="4"/>
      <c r="AG21531" s="9"/>
      <c r="AT21531" s="4"/>
      <c r="AU21531" s="4"/>
      <c r="BA21531" s="4"/>
      <c r="BB21531" s="4"/>
    </row>
    <row r="21532" spans="15:54" x14ac:dyDescent="0.4">
      <c r="O21532" s="4"/>
      <c r="P21532" s="4"/>
      <c r="V21532" s="4"/>
      <c r="W21532" s="4"/>
      <c r="AG21532" s="9"/>
      <c r="AT21532" s="4"/>
      <c r="AU21532" s="4"/>
      <c r="BA21532" s="4"/>
      <c r="BB21532" s="4"/>
    </row>
    <row r="21533" spans="15:54" x14ac:dyDescent="0.4">
      <c r="O21533" s="4"/>
      <c r="P21533" s="4"/>
      <c r="V21533" s="4"/>
      <c r="W21533" s="4"/>
      <c r="AG21533" s="9"/>
      <c r="AT21533" s="4"/>
      <c r="AU21533" s="4"/>
      <c r="BA21533" s="4"/>
      <c r="BB21533" s="4"/>
    </row>
    <row r="21534" spans="15:54" x14ac:dyDescent="0.4">
      <c r="O21534" s="4"/>
      <c r="P21534" s="4"/>
      <c r="V21534" s="4"/>
      <c r="W21534" s="4"/>
      <c r="AG21534" s="9"/>
      <c r="AT21534" s="4"/>
      <c r="AU21534" s="4"/>
      <c r="BA21534" s="4"/>
      <c r="BB21534" s="4"/>
    </row>
    <row r="21535" spans="15:54" x14ac:dyDescent="0.4">
      <c r="O21535" s="4"/>
      <c r="P21535" s="4"/>
      <c r="V21535" s="4"/>
      <c r="W21535" s="4"/>
      <c r="AG21535" s="9"/>
      <c r="AT21535" s="4"/>
      <c r="AU21535" s="4"/>
      <c r="BA21535" s="4"/>
      <c r="BB21535" s="4"/>
    </row>
    <row r="21536" spans="15:54" x14ac:dyDescent="0.4">
      <c r="O21536" s="4"/>
      <c r="P21536" s="4"/>
      <c r="V21536" s="4"/>
      <c r="W21536" s="4"/>
      <c r="AG21536" s="9"/>
      <c r="AT21536" s="4"/>
      <c r="AU21536" s="4"/>
      <c r="BA21536" s="4"/>
      <c r="BB21536" s="4"/>
    </row>
    <row r="21537" spans="15:54" x14ac:dyDescent="0.4">
      <c r="O21537" s="4"/>
      <c r="P21537" s="4"/>
      <c r="V21537" s="4"/>
      <c r="W21537" s="4"/>
      <c r="AG21537" s="9"/>
      <c r="AT21537" s="4"/>
      <c r="AU21537" s="4"/>
      <c r="BA21537" s="4"/>
      <c r="BB21537" s="4"/>
    </row>
    <row r="21538" spans="15:54" x14ac:dyDescent="0.4">
      <c r="O21538" s="4"/>
      <c r="P21538" s="4"/>
      <c r="V21538" s="4"/>
      <c r="W21538" s="4"/>
      <c r="AG21538" s="9"/>
      <c r="AT21538" s="4"/>
      <c r="AU21538" s="4"/>
      <c r="BA21538" s="4"/>
      <c r="BB21538" s="4"/>
    </row>
    <row r="21539" spans="15:54" x14ac:dyDescent="0.4">
      <c r="O21539" s="4"/>
      <c r="P21539" s="4"/>
      <c r="V21539" s="4"/>
      <c r="W21539" s="4"/>
      <c r="AG21539" s="9"/>
      <c r="AT21539" s="4"/>
      <c r="AU21539" s="4"/>
      <c r="BA21539" s="4"/>
      <c r="BB21539" s="4"/>
    </row>
    <row r="21540" spans="15:54" x14ac:dyDescent="0.4">
      <c r="O21540" s="4"/>
      <c r="P21540" s="4"/>
      <c r="V21540" s="4"/>
      <c r="W21540" s="4"/>
      <c r="AG21540" s="9"/>
      <c r="AT21540" s="4"/>
      <c r="AU21540" s="4"/>
      <c r="BA21540" s="4"/>
      <c r="BB21540" s="4"/>
    </row>
    <row r="21541" spans="15:54" x14ac:dyDescent="0.4">
      <c r="O21541" s="4"/>
      <c r="P21541" s="4"/>
      <c r="V21541" s="4"/>
      <c r="W21541" s="4"/>
      <c r="AG21541" s="9"/>
      <c r="AT21541" s="4"/>
      <c r="AU21541" s="4"/>
      <c r="BA21541" s="4"/>
      <c r="BB21541" s="4"/>
    </row>
    <row r="21542" spans="15:54" x14ac:dyDescent="0.4">
      <c r="O21542" s="4"/>
      <c r="P21542" s="4"/>
      <c r="V21542" s="4"/>
      <c r="W21542" s="4"/>
      <c r="AG21542" s="9"/>
      <c r="AT21542" s="4"/>
      <c r="AU21542" s="4"/>
      <c r="BA21542" s="4"/>
      <c r="BB21542" s="4"/>
    </row>
    <row r="21543" spans="15:54" x14ac:dyDescent="0.4">
      <c r="O21543" s="4"/>
      <c r="P21543" s="4"/>
      <c r="V21543" s="4"/>
      <c r="W21543" s="4"/>
      <c r="AG21543" s="9"/>
      <c r="AT21543" s="4"/>
      <c r="AU21543" s="4"/>
      <c r="BA21543" s="4"/>
      <c r="BB21543" s="4"/>
    </row>
    <row r="21544" spans="15:54" x14ac:dyDescent="0.4">
      <c r="O21544" s="4"/>
      <c r="P21544" s="4"/>
      <c r="V21544" s="4"/>
      <c r="W21544" s="4"/>
      <c r="AG21544" s="9"/>
      <c r="AT21544" s="4"/>
      <c r="AU21544" s="4"/>
      <c r="BA21544" s="4"/>
      <c r="BB21544" s="4"/>
    </row>
    <row r="21545" spans="15:54" x14ac:dyDescent="0.4">
      <c r="O21545" s="4"/>
      <c r="P21545" s="4"/>
      <c r="V21545" s="4"/>
      <c r="W21545" s="4"/>
      <c r="AG21545" s="9"/>
      <c r="AT21545" s="4"/>
      <c r="AU21545" s="4"/>
      <c r="BA21545" s="4"/>
      <c r="BB21545" s="4"/>
    </row>
    <row r="21546" spans="15:54" x14ac:dyDescent="0.4">
      <c r="O21546" s="4"/>
      <c r="P21546" s="4"/>
      <c r="V21546" s="4"/>
      <c r="W21546" s="4"/>
      <c r="AG21546" s="9"/>
      <c r="AT21546" s="4"/>
      <c r="AU21546" s="4"/>
      <c r="BA21546" s="4"/>
      <c r="BB21546" s="4"/>
    </row>
    <row r="21547" spans="15:54" x14ac:dyDescent="0.4">
      <c r="O21547" s="4"/>
      <c r="P21547" s="4"/>
      <c r="V21547" s="4"/>
      <c r="W21547" s="4"/>
      <c r="AG21547" s="9"/>
      <c r="AT21547" s="4"/>
      <c r="AU21547" s="4"/>
      <c r="BA21547" s="4"/>
      <c r="BB21547" s="4"/>
    </row>
    <row r="21548" spans="15:54" x14ac:dyDescent="0.4">
      <c r="O21548" s="4"/>
      <c r="P21548" s="4"/>
      <c r="V21548" s="4"/>
      <c r="W21548" s="4"/>
      <c r="AG21548" s="9"/>
      <c r="AT21548" s="4"/>
      <c r="AU21548" s="4"/>
      <c r="BA21548" s="4"/>
      <c r="BB21548" s="4"/>
    </row>
    <row r="21549" spans="15:54" x14ac:dyDescent="0.4">
      <c r="O21549" s="4"/>
      <c r="P21549" s="4"/>
      <c r="V21549" s="4"/>
      <c r="W21549" s="4"/>
      <c r="AG21549" s="9"/>
      <c r="AT21549" s="4"/>
      <c r="AU21549" s="4"/>
      <c r="BA21549" s="4"/>
      <c r="BB21549" s="4"/>
    </row>
    <row r="21550" spans="15:54" x14ac:dyDescent="0.4">
      <c r="O21550" s="4"/>
      <c r="P21550" s="4"/>
      <c r="V21550" s="4"/>
      <c r="W21550" s="4"/>
      <c r="AG21550" s="9"/>
      <c r="AT21550" s="4"/>
      <c r="AU21550" s="4"/>
      <c r="BA21550" s="4"/>
      <c r="BB21550" s="4"/>
    </row>
    <row r="21551" spans="15:54" x14ac:dyDescent="0.4">
      <c r="O21551" s="4"/>
      <c r="P21551" s="4"/>
      <c r="V21551" s="4"/>
      <c r="W21551" s="4"/>
      <c r="AG21551" s="9"/>
      <c r="AT21551" s="4"/>
      <c r="AU21551" s="4"/>
      <c r="BA21551" s="4"/>
      <c r="BB21551" s="4"/>
    </row>
    <row r="21552" spans="15:54" x14ac:dyDescent="0.4">
      <c r="O21552" s="4"/>
      <c r="P21552" s="4"/>
      <c r="V21552" s="4"/>
      <c r="W21552" s="4"/>
      <c r="AG21552" s="9"/>
      <c r="AT21552" s="4"/>
      <c r="AU21552" s="4"/>
      <c r="BA21552" s="4"/>
      <c r="BB21552" s="4"/>
    </row>
    <row r="21553" spans="15:54" x14ac:dyDescent="0.4">
      <c r="O21553" s="4"/>
      <c r="P21553" s="4"/>
      <c r="V21553" s="4"/>
      <c r="W21553" s="4"/>
      <c r="AG21553" s="9"/>
      <c r="AT21553" s="4"/>
      <c r="AU21553" s="4"/>
      <c r="BA21553" s="4"/>
      <c r="BB21553" s="4"/>
    </row>
    <row r="21554" spans="15:54" x14ac:dyDescent="0.4">
      <c r="O21554" s="4"/>
      <c r="P21554" s="4"/>
      <c r="V21554" s="4"/>
      <c r="W21554" s="4"/>
      <c r="AG21554" s="9"/>
      <c r="AT21554" s="4"/>
      <c r="AU21554" s="4"/>
      <c r="BA21554" s="4"/>
      <c r="BB21554" s="4"/>
    </row>
    <row r="21555" spans="15:54" x14ac:dyDescent="0.4">
      <c r="O21555" s="4"/>
      <c r="P21555" s="4"/>
      <c r="V21555" s="4"/>
      <c r="W21555" s="4"/>
      <c r="AG21555" s="9"/>
      <c r="AT21555" s="4"/>
      <c r="AU21555" s="4"/>
      <c r="BA21555" s="4"/>
      <c r="BB21555" s="4"/>
    </row>
    <row r="21556" spans="15:54" x14ac:dyDescent="0.4">
      <c r="O21556" s="4"/>
      <c r="P21556" s="4"/>
      <c r="V21556" s="4"/>
      <c r="W21556" s="4"/>
      <c r="AG21556" s="9"/>
      <c r="AT21556" s="4"/>
      <c r="AU21556" s="4"/>
      <c r="BA21556" s="4"/>
      <c r="BB21556" s="4"/>
    </row>
    <row r="21557" spans="15:54" x14ac:dyDescent="0.4">
      <c r="O21557" s="4"/>
      <c r="P21557" s="4"/>
      <c r="V21557" s="4"/>
      <c r="W21557" s="4"/>
      <c r="AG21557" s="9"/>
      <c r="AT21557" s="4"/>
      <c r="AU21557" s="4"/>
      <c r="BA21557" s="4"/>
      <c r="BB21557" s="4"/>
    </row>
    <row r="21558" spans="15:54" x14ac:dyDescent="0.4">
      <c r="O21558" s="4"/>
      <c r="P21558" s="4"/>
      <c r="V21558" s="4"/>
      <c r="W21558" s="4"/>
      <c r="AG21558" s="9"/>
      <c r="AT21558" s="4"/>
      <c r="AU21558" s="4"/>
      <c r="BA21558" s="4"/>
      <c r="BB21558" s="4"/>
    </row>
    <row r="21559" spans="15:54" x14ac:dyDescent="0.4">
      <c r="O21559" s="4"/>
      <c r="P21559" s="4"/>
      <c r="V21559" s="4"/>
      <c r="W21559" s="4"/>
      <c r="AG21559" s="9"/>
      <c r="AT21559" s="4"/>
      <c r="AU21559" s="4"/>
      <c r="BA21559" s="4"/>
      <c r="BB21559" s="4"/>
    </row>
    <row r="21560" spans="15:54" x14ac:dyDescent="0.4">
      <c r="O21560" s="4"/>
      <c r="P21560" s="4"/>
      <c r="V21560" s="4"/>
      <c r="W21560" s="4"/>
      <c r="AG21560" s="9"/>
      <c r="AT21560" s="4"/>
      <c r="AU21560" s="4"/>
      <c r="BA21560" s="4"/>
      <c r="BB21560" s="4"/>
    </row>
    <row r="21561" spans="15:54" x14ac:dyDescent="0.4">
      <c r="O21561" s="4"/>
      <c r="P21561" s="4"/>
      <c r="V21561" s="4"/>
      <c r="W21561" s="4"/>
      <c r="AG21561" s="9"/>
      <c r="AT21561" s="4"/>
      <c r="AU21561" s="4"/>
      <c r="BA21561" s="4"/>
      <c r="BB21561" s="4"/>
    </row>
    <row r="21562" spans="15:54" x14ac:dyDescent="0.4">
      <c r="O21562" s="4"/>
      <c r="P21562" s="4"/>
      <c r="V21562" s="4"/>
      <c r="W21562" s="4"/>
      <c r="AG21562" s="9"/>
      <c r="AT21562" s="4"/>
      <c r="AU21562" s="4"/>
      <c r="BA21562" s="4"/>
      <c r="BB21562" s="4"/>
    </row>
    <row r="21563" spans="15:54" x14ac:dyDescent="0.4">
      <c r="O21563" s="4"/>
      <c r="P21563" s="4"/>
      <c r="V21563" s="4"/>
      <c r="W21563" s="4"/>
      <c r="AG21563" s="9"/>
      <c r="AT21563" s="4"/>
      <c r="AU21563" s="4"/>
      <c r="BA21563" s="4"/>
      <c r="BB21563" s="4"/>
    </row>
    <row r="21564" spans="15:54" x14ac:dyDescent="0.4">
      <c r="O21564" s="4"/>
      <c r="P21564" s="4"/>
      <c r="V21564" s="4"/>
      <c r="W21564" s="4"/>
      <c r="AG21564" s="9"/>
      <c r="AT21564" s="4"/>
      <c r="AU21564" s="4"/>
      <c r="BA21564" s="4"/>
      <c r="BB21564" s="4"/>
    </row>
    <row r="21565" spans="15:54" x14ac:dyDescent="0.4">
      <c r="O21565" s="4"/>
      <c r="P21565" s="4"/>
      <c r="V21565" s="4"/>
      <c r="W21565" s="4"/>
      <c r="AG21565" s="9"/>
      <c r="AT21565" s="4"/>
      <c r="AU21565" s="4"/>
      <c r="BA21565" s="4"/>
      <c r="BB21565" s="4"/>
    </row>
    <row r="21566" spans="15:54" x14ac:dyDescent="0.4">
      <c r="O21566" s="4"/>
      <c r="P21566" s="4"/>
      <c r="V21566" s="4"/>
      <c r="W21566" s="4"/>
      <c r="AG21566" s="9"/>
      <c r="AT21566" s="4"/>
      <c r="AU21566" s="4"/>
      <c r="BA21566" s="4"/>
      <c r="BB21566" s="4"/>
    </row>
    <row r="21567" spans="15:54" x14ac:dyDescent="0.4">
      <c r="O21567" s="4"/>
      <c r="P21567" s="4"/>
      <c r="V21567" s="4"/>
      <c r="W21567" s="4"/>
      <c r="AG21567" s="9"/>
      <c r="AT21567" s="4"/>
      <c r="AU21567" s="4"/>
      <c r="BA21567" s="4"/>
      <c r="BB21567" s="4"/>
    </row>
    <row r="21568" spans="15:54" x14ac:dyDescent="0.4">
      <c r="O21568" s="4"/>
      <c r="P21568" s="4"/>
      <c r="V21568" s="4"/>
      <c r="W21568" s="4"/>
      <c r="AG21568" s="9"/>
      <c r="AT21568" s="4"/>
      <c r="AU21568" s="4"/>
      <c r="BA21568" s="4"/>
      <c r="BB21568" s="4"/>
    </row>
    <row r="21569" spans="15:54" x14ac:dyDescent="0.4">
      <c r="O21569" s="4"/>
      <c r="P21569" s="4"/>
      <c r="V21569" s="4"/>
      <c r="W21569" s="4"/>
      <c r="AG21569" s="9"/>
      <c r="AT21569" s="4"/>
      <c r="AU21569" s="4"/>
      <c r="BA21569" s="4"/>
      <c r="BB21569" s="4"/>
    </row>
    <row r="21570" spans="15:54" x14ac:dyDescent="0.4">
      <c r="O21570" s="4"/>
      <c r="P21570" s="4"/>
      <c r="V21570" s="4"/>
      <c r="W21570" s="4"/>
      <c r="AG21570" s="9"/>
      <c r="AT21570" s="4"/>
      <c r="AU21570" s="4"/>
      <c r="BA21570" s="4"/>
      <c r="BB21570" s="4"/>
    </row>
    <row r="21571" spans="15:54" x14ac:dyDescent="0.4">
      <c r="O21571" s="4"/>
      <c r="P21571" s="4"/>
      <c r="V21571" s="4"/>
      <c r="W21571" s="4"/>
      <c r="AG21571" s="9"/>
      <c r="AT21571" s="4"/>
      <c r="AU21571" s="4"/>
      <c r="BA21571" s="4"/>
      <c r="BB21571" s="4"/>
    </row>
    <row r="21572" spans="15:54" x14ac:dyDescent="0.4">
      <c r="O21572" s="4"/>
      <c r="P21572" s="4"/>
      <c r="V21572" s="4"/>
      <c r="W21572" s="4"/>
      <c r="AT21572" s="4"/>
      <c r="AU21572" s="4"/>
      <c r="BA21572" s="4"/>
      <c r="BB21572" s="4"/>
    </row>
    <row r="21573" spans="15:54" x14ac:dyDescent="0.4">
      <c r="O21573" s="4"/>
      <c r="P21573" s="4"/>
      <c r="V21573" s="4"/>
      <c r="W21573" s="4"/>
      <c r="AG21573" s="9"/>
      <c r="AT21573" s="4"/>
      <c r="AU21573" s="4"/>
      <c r="BA21573" s="4"/>
      <c r="BB21573" s="4"/>
    </row>
    <row r="21574" spans="15:54" x14ac:dyDescent="0.4">
      <c r="O21574" s="4"/>
      <c r="P21574" s="4"/>
      <c r="V21574" s="4"/>
      <c r="W21574" s="4"/>
      <c r="AG21574" s="9"/>
      <c r="AT21574" s="4"/>
      <c r="AU21574" s="4"/>
      <c r="BA21574" s="4"/>
      <c r="BB21574" s="4"/>
    </row>
    <row r="21575" spans="15:54" x14ac:dyDescent="0.4">
      <c r="O21575" s="4"/>
      <c r="P21575" s="4"/>
      <c r="V21575" s="4"/>
      <c r="W21575" s="4"/>
      <c r="AG21575" s="9"/>
      <c r="AT21575" s="4"/>
      <c r="AU21575" s="4"/>
      <c r="BA21575" s="4"/>
      <c r="BB21575" s="4"/>
    </row>
    <row r="21576" spans="15:54" x14ac:dyDescent="0.4">
      <c r="O21576" s="4"/>
      <c r="P21576" s="4"/>
      <c r="V21576" s="4"/>
      <c r="W21576" s="4"/>
      <c r="AG21576" s="9"/>
      <c r="AT21576" s="4"/>
      <c r="AU21576" s="4"/>
      <c r="BA21576" s="4"/>
      <c r="BB21576" s="4"/>
    </row>
    <row r="21577" spans="15:54" x14ac:dyDescent="0.4">
      <c r="O21577" s="4"/>
      <c r="P21577" s="4"/>
      <c r="V21577" s="4"/>
      <c r="W21577" s="4"/>
      <c r="AG21577" s="9"/>
      <c r="AT21577" s="4"/>
      <c r="AU21577" s="4"/>
      <c r="BA21577" s="4"/>
      <c r="BB21577" s="4"/>
    </row>
    <row r="21578" spans="15:54" x14ac:dyDescent="0.4">
      <c r="O21578" s="4"/>
      <c r="P21578" s="4"/>
      <c r="V21578" s="4"/>
      <c r="W21578" s="4"/>
      <c r="AG21578" s="9"/>
      <c r="AT21578" s="4"/>
      <c r="AU21578" s="4"/>
      <c r="BA21578" s="4"/>
      <c r="BB21578" s="4"/>
    </row>
    <row r="21579" spans="15:54" x14ac:dyDescent="0.4">
      <c r="O21579" s="4"/>
      <c r="P21579" s="4"/>
      <c r="V21579" s="4"/>
      <c r="W21579" s="4"/>
      <c r="AG21579" s="9"/>
      <c r="AT21579" s="4"/>
      <c r="AU21579" s="4"/>
      <c r="BA21579" s="4"/>
      <c r="BB21579" s="4"/>
    </row>
    <row r="21580" spans="15:54" x14ac:dyDescent="0.4">
      <c r="O21580" s="4"/>
      <c r="P21580" s="4"/>
      <c r="V21580" s="4"/>
      <c r="W21580" s="4"/>
      <c r="AG21580" s="9"/>
      <c r="AT21580" s="4"/>
      <c r="AU21580" s="4"/>
      <c r="BA21580" s="4"/>
      <c r="BB21580" s="4"/>
    </row>
    <row r="21581" spans="15:54" x14ac:dyDescent="0.4">
      <c r="O21581" s="4"/>
      <c r="P21581" s="4"/>
      <c r="V21581" s="4"/>
      <c r="W21581" s="4"/>
      <c r="AG21581" s="9"/>
      <c r="AT21581" s="4"/>
      <c r="AU21581" s="4"/>
      <c r="BA21581" s="4"/>
      <c r="BB21581" s="4"/>
    </row>
    <row r="21582" spans="15:54" x14ac:dyDescent="0.4">
      <c r="O21582" s="4"/>
      <c r="P21582" s="4"/>
      <c r="V21582" s="4"/>
      <c r="W21582" s="4"/>
      <c r="AG21582" s="9"/>
      <c r="AT21582" s="4"/>
      <c r="AU21582" s="4"/>
      <c r="BA21582" s="4"/>
      <c r="BB21582" s="4"/>
    </row>
    <row r="21583" spans="15:54" x14ac:dyDescent="0.4">
      <c r="O21583" s="4"/>
      <c r="P21583" s="4"/>
      <c r="V21583" s="4"/>
      <c r="W21583" s="4"/>
      <c r="AG21583" s="9"/>
      <c r="AT21583" s="4"/>
      <c r="AU21583" s="4"/>
      <c r="BA21583" s="4"/>
      <c r="BB21583" s="4"/>
    </row>
    <row r="21584" spans="15:54" x14ac:dyDescent="0.4">
      <c r="O21584" s="4"/>
      <c r="P21584" s="4"/>
      <c r="V21584" s="4"/>
      <c r="W21584" s="4"/>
      <c r="AG21584" s="9"/>
      <c r="AT21584" s="4"/>
      <c r="AU21584" s="4"/>
      <c r="BA21584" s="4"/>
      <c r="BB21584" s="4"/>
    </row>
    <row r="21585" spans="15:54" x14ac:dyDescent="0.4">
      <c r="O21585" s="4"/>
      <c r="P21585" s="4"/>
      <c r="V21585" s="4"/>
      <c r="W21585" s="4"/>
      <c r="AG21585" s="9"/>
      <c r="AT21585" s="4"/>
      <c r="AU21585" s="4"/>
      <c r="BA21585" s="4"/>
      <c r="BB21585" s="4"/>
    </row>
    <row r="21586" spans="15:54" x14ac:dyDescent="0.4">
      <c r="O21586" s="4"/>
      <c r="P21586" s="4"/>
      <c r="V21586" s="4"/>
      <c r="W21586" s="4"/>
      <c r="AG21586" s="9"/>
      <c r="AT21586" s="4"/>
      <c r="AU21586" s="4"/>
      <c r="BA21586" s="4"/>
      <c r="BB21586" s="4"/>
    </row>
    <row r="21587" spans="15:54" x14ac:dyDescent="0.4">
      <c r="O21587" s="4"/>
      <c r="P21587" s="4"/>
      <c r="V21587" s="4"/>
      <c r="W21587" s="4"/>
      <c r="AG21587" s="9"/>
      <c r="AT21587" s="4"/>
      <c r="AU21587" s="4"/>
      <c r="BA21587" s="4"/>
      <c r="BB21587" s="4"/>
    </row>
    <row r="21588" spans="15:54" x14ac:dyDescent="0.4">
      <c r="O21588" s="4"/>
      <c r="P21588" s="4"/>
      <c r="V21588" s="4"/>
      <c r="W21588" s="4"/>
      <c r="AG21588" s="9"/>
      <c r="AT21588" s="4"/>
      <c r="AU21588" s="4"/>
      <c r="BA21588" s="4"/>
      <c r="BB21588" s="4"/>
    </row>
    <row r="21589" spans="15:54" x14ac:dyDescent="0.4">
      <c r="O21589" s="4"/>
      <c r="P21589" s="4"/>
      <c r="V21589" s="4"/>
      <c r="W21589" s="4"/>
      <c r="AG21589" s="9"/>
      <c r="AT21589" s="4"/>
      <c r="AU21589" s="4"/>
      <c r="BA21589" s="4"/>
      <c r="BB21589" s="4"/>
    </row>
    <row r="21590" spans="15:54" x14ac:dyDescent="0.4">
      <c r="O21590" s="4"/>
      <c r="P21590" s="4"/>
      <c r="V21590" s="4"/>
      <c r="W21590" s="4"/>
      <c r="AG21590" s="9"/>
      <c r="AT21590" s="4"/>
      <c r="AU21590" s="4"/>
      <c r="BA21590" s="4"/>
      <c r="BB21590" s="4"/>
    </row>
    <row r="21591" spans="15:54" x14ac:dyDescent="0.4">
      <c r="O21591" s="4"/>
      <c r="P21591" s="4"/>
      <c r="V21591" s="4"/>
      <c r="W21591" s="4"/>
      <c r="AG21591" s="9"/>
      <c r="AT21591" s="4"/>
      <c r="AU21591" s="4"/>
      <c r="BA21591" s="4"/>
      <c r="BB21591" s="4"/>
    </row>
    <row r="21592" spans="15:54" x14ac:dyDescent="0.4">
      <c r="O21592" s="4"/>
      <c r="P21592" s="4"/>
      <c r="V21592" s="4"/>
      <c r="W21592" s="4"/>
      <c r="AT21592" s="4"/>
      <c r="AU21592" s="4"/>
      <c r="BA21592" s="4"/>
      <c r="BB21592" s="4"/>
    </row>
    <row r="21593" spans="15:54" x14ac:dyDescent="0.4">
      <c r="O21593" s="4"/>
      <c r="P21593" s="4"/>
      <c r="V21593" s="4"/>
      <c r="W21593" s="4"/>
      <c r="AG21593" s="9"/>
      <c r="AT21593" s="4"/>
      <c r="AU21593" s="4"/>
      <c r="BA21593" s="4"/>
      <c r="BB21593" s="4"/>
    </row>
    <row r="21594" spans="15:54" x14ac:dyDescent="0.4">
      <c r="O21594" s="4"/>
      <c r="P21594" s="4"/>
      <c r="V21594" s="4"/>
      <c r="W21594" s="4"/>
      <c r="AG21594" s="9"/>
      <c r="AT21594" s="4"/>
      <c r="AU21594" s="4"/>
      <c r="BA21594" s="4"/>
      <c r="BB21594" s="4"/>
    </row>
    <row r="21595" spans="15:54" x14ac:dyDescent="0.4">
      <c r="O21595" s="4"/>
      <c r="P21595" s="4"/>
      <c r="V21595" s="4"/>
      <c r="W21595" s="4"/>
      <c r="AG21595" s="9"/>
      <c r="AT21595" s="4"/>
      <c r="AU21595" s="4"/>
      <c r="BA21595" s="4"/>
      <c r="BB21595" s="4"/>
    </row>
    <row r="21596" spans="15:54" x14ac:dyDescent="0.4">
      <c r="O21596" s="4"/>
      <c r="P21596" s="4"/>
      <c r="V21596" s="4"/>
      <c r="W21596" s="4"/>
      <c r="AG21596" s="9"/>
      <c r="AT21596" s="4"/>
      <c r="AU21596" s="4"/>
      <c r="BA21596" s="4"/>
      <c r="BB21596" s="4"/>
    </row>
    <row r="21597" spans="15:54" x14ac:dyDescent="0.4">
      <c r="O21597" s="4"/>
      <c r="P21597" s="4"/>
      <c r="V21597" s="4"/>
      <c r="W21597" s="4"/>
      <c r="AG21597" s="9"/>
      <c r="AT21597" s="4"/>
      <c r="AU21597" s="4"/>
      <c r="BA21597" s="4"/>
      <c r="BB21597" s="4"/>
    </row>
    <row r="21598" spans="15:54" x14ac:dyDescent="0.4">
      <c r="O21598" s="4"/>
      <c r="P21598" s="4"/>
      <c r="V21598" s="4"/>
      <c r="W21598" s="4"/>
      <c r="AG21598" s="9"/>
      <c r="AT21598" s="4"/>
      <c r="AU21598" s="4"/>
      <c r="BA21598" s="4"/>
      <c r="BB21598" s="4"/>
    </row>
    <row r="21599" spans="15:54" x14ac:dyDescent="0.4">
      <c r="O21599" s="4"/>
      <c r="P21599" s="4"/>
      <c r="V21599" s="4"/>
      <c r="W21599" s="4"/>
      <c r="AG21599" s="9"/>
      <c r="AT21599" s="4"/>
      <c r="AU21599" s="4"/>
      <c r="BA21599" s="4"/>
      <c r="BB21599" s="4"/>
    </row>
    <row r="21600" spans="15:54" x14ac:dyDescent="0.4">
      <c r="O21600" s="4"/>
      <c r="P21600" s="4"/>
      <c r="V21600" s="4"/>
      <c r="W21600" s="4"/>
      <c r="AG21600" s="9"/>
      <c r="AT21600" s="4"/>
      <c r="AU21600" s="4"/>
      <c r="BA21600" s="4"/>
      <c r="BB21600" s="4"/>
    </row>
    <row r="21601" spans="15:54" x14ac:dyDescent="0.4">
      <c r="O21601" s="4"/>
      <c r="P21601" s="4"/>
      <c r="V21601" s="4"/>
      <c r="W21601" s="4"/>
      <c r="AG21601" s="9"/>
      <c r="AT21601" s="4"/>
      <c r="AU21601" s="4"/>
      <c r="BA21601" s="4"/>
      <c r="BB21601" s="4"/>
    </row>
    <row r="21602" spans="15:54" x14ac:dyDescent="0.4">
      <c r="O21602" s="4"/>
      <c r="P21602" s="4"/>
      <c r="V21602" s="4"/>
      <c r="W21602" s="4"/>
      <c r="AG21602" s="9"/>
      <c r="AT21602" s="4"/>
      <c r="AU21602" s="4"/>
      <c r="BA21602" s="4"/>
      <c r="BB21602" s="4"/>
    </row>
    <row r="21603" spans="15:54" x14ac:dyDescent="0.4">
      <c r="O21603" s="4"/>
      <c r="P21603" s="4"/>
      <c r="V21603" s="4"/>
      <c r="W21603" s="4"/>
      <c r="AG21603" s="9"/>
      <c r="AT21603" s="4"/>
      <c r="AU21603" s="4"/>
      <c r="BA21603" s="4"/>
      <c r="BB21603" s="4"/>
    </row>
    <row r="21604" spans="15:54" x14ac:dyDescent="0.4">
      <c r="O21604" s="4"/>
      <c r="P21604" s="4"/>
      <c r="V21604" s="4"/>
      <c r="W21604" s="4"/>
      <c r="AG21604" s="9"/>
      <c r="AT21604" s="4"/>
      <c r="AU21604" s="4"/>
      <c r="BA21604" s="4"/>
      <c r="BB21604" s="4"/>
    </row>
    <row r="21605" spans="15:54" x14ac:dyDescent="0.4">
      <c r="O21605" s="4"/>
      <c r="P21605" s="4"/>
      <c r="V21605" s="4"/>
      <c r="W21605" s="4"/>
      <c r="AG21605" s="9"/>
      <c r="AT21605" s="4"/>
      <c r="AU21605" s="4"/>
      <c r="BA21605" s="4"/>
      <c r="BB21605" s="4"/>
    </row>
    <row r="21606" spans="15:54" x14ac:dyDescent="0.4">
      <c r="O21606" s="4"/>
      <c r="P21606" s="4"/>
      <c r="V21606" s="4"/>
      <c r="W21606" s="4"/>
      <c r="AG21606" s="9"/>
      <c r="AT21606" s="4"/>
      <c r="AU21606" s="4"/>
      <c r="BA21606" s="4"/>
      <c r="BB21606" s="4"/>
    </row>
    <row r="21607" spans="15:54" x14ac:dyDescent="0.4">
      <c r="O21607" s="4"/>
      <c r="P21607" s="4"/>
      <c r="V21607" s="4"/>
      <c r="W21607" s="4"/>
      <c r="AG21607" s="9"/>
      <c r="AT21607" s="4"/>
      <c r="AU21607" s="4"/>
      <c r="BA21607" s="4"/>
      <c r="BB21607" s="4"/>
    </row>
    <row r="21608" spans="15:54" x14ac:dyDescent="0.4">
      <c r="O21608" s="4"/>
      <c r="P21608" s="4"/>
      <c r="V21608" s="4"/>
      <c r="W21608" s="4"/>
      <c r="AG21608" s="9"/>
      <c r="AT21608" s="4"/>
      <c r="AU21608" s="4"/>
      <c r="BA21608" s="4"/>
      <c r="BB21608" s="4"/>
    </row>
    <row r="21609" spans="15:54" x14ac:dyDescent="0.4">
      <c r="O21609" s="4"/>
      <c r="P21609" s="4"/>
      <c r="V21609" s="4"/>
      <c r="W21609" s="4"/>
      <c r="AG21609" s="9"/>
      <c r="AT21609" s="4"/>
      <c r="AU21609" s="4"/>
      <c r="BA21609" s="4"/>
      <c r="BB21609" s="4"/>
    </row>
    <row r="21610" spans="15:54" x14ac:dyDescent="0.4">
      <c r="O21610" s="4"/>
      <c r="P21610" s="4"/>
      <c r="V21610" s="4"/>
      <c r="W21610" s="4"/>
      <c r="AG21610" s="9"/>
      <c r="AT21610" s="4"/>
      <c r="AU21610" s="4"/>
      <c r="BA21610" s="4"/>
      <c r="BB21610" s="4"/>
    </row>
    <row r="21611" spans="15:54" x14ac:dyDescent="0.4">
      <c r="O21611" s="4"/>
      <c r="P21611" s="4"/>
      <c r="V21611" s="4"/>
      <c r="W21611" s="4"/>
      <c r="AG21611" s="9"/>
      <c r="AT21611" s="4"/>
      <c r="AU21611" s="4"/>
      <c r="BA21611" s="4"/>
      <c r="BB21611" s="4"/>
    </row>
    <row r="21612" spans="15:54" x14ac:dyDescent="0.4">
      <c r="O21612" s="4"/>
      <c r="P21612" s="4"/>
      <c r="V21612" s="4"/>
      <c r="W21612" s="4"/>
      <c r="AG21612" s="9"/>
      <c r="AT21612" s="4"/>
      <c r="AU21612" s="4"/>
      <c r="BA21612" s="4"/>
      <c r="BB21612" s="4"/>
    </row>
    <row r="21613" spans="15:54" x14ac:dyDescent="0.4">
      <c r="O21613" s="4"/>
      <c r="P21613" s="4"/>
      <c r="V21613" s="4"/>
      <c r="W21613" s="4"/>
      <c r="AG21613" s="9"/>
      <c r="AT21613" s="4"/>
      <c r="AU21613" s="4"/>
      <c r="BA21613" s="4"/>
      <c r="BB21613" s="4"/>
    </row>
    <row r="21614" spans="15:54" x14ac:dyDescent="0.4">
      <c r="O21614" s="4"/>
      <c r="P21614" s="4"/>
      <c r="V21614" s="4"/>
      <c r="W21614" s="4"/>
      <c r="AG21614" s="9"/>
      <c r="AT21614" s="4"/>
      <c r="AU21614" s="4"/>
      <c r="BA21614" s="4"/>
      <c r="BB21614" s="4"/>
    </row>
    <row r="21615" spans="15:54" x14ac:dyDescent="0.4">
      <c r="O21615" s="4"/>
      <c r="P21615" s="4"/>
      <c r="V21615" s="4"/>
      <c r="W21615" s="4"/>
      <c r="AG21615" s="9"/>
      <c r="AT21615" s="4"/>
      <c r="AU21615" s="4"/>
      <c r="BA21615" s="4"/>
      <c r="BB21615" s="4"/>
    </row>
    <row r="21616" spans="15:54" x14ac:dyDescent="0.4">
      <c r="O21616" s="4"/>
      <c r="P21616" s="4"/>
      <c r="V21616" s="4"/>
      <c r="W21616" s="4"/>
      <c r="AG21616" s="9"/>
      <c r="AT21616" s="4"/>
      <c r="AU21616" s="4"/>
      <c r="BA21616" s="4"/>
      <c r="BB21616" s="4"/>
    </row>
    <row r="21617" spans="15:54" x14ac:dyDescent="0.4">
      <c r="O21617" s="4"/>
      <c r="P21617" s="4"/>
      <c r="V21617" s="4"/>
      <c r="W21617" s="4"/>
      <c r="AG21617" s="9"/>
      <c r="AT21617" s="4"/>
      <c r="AU21617" s="4"/>
      <c r="BA21617" s="4"/>
      <c r="BB21617" s="4"/>
    </row>
    <row r="21618" spans="15:54" x14ac:dyDescent="0.4">
      <c r="O21618" s="4"/>
      <c r="P21618" s="4"/>
      <c r="V21618" s="4"/>
      <c r="W21618" s="4"/>
      <c r="AG21618" s="9"/>
      <c r="AT21618" s="4"/>
      <c r="AU21618" s="4"/>
      <c r="BA21618" s="4"/>
      <c r="BB21618" s="4"/>
    </row>
    <row r="21619" spans="15:54" x14ac:dyDescent="0.4">
      <c r="O21619" s="4"/>
      <c r="P21619" s="4"/>
      <c r="V21619" s="4"/>
      <c r="W21619" s="4"/>
      <c r="AG21619" s="9"/>
      <c r="AT21619" s="4"/>
      <c r="AU21619" s="4"/>
      <c r="BA21619" s="4"/>
      <c r="BB21619" s="4"/>
    </row>
    <row r="21620" spans="15:54" x14ac:dyDescent="0.4">
      <c r="O21620" s="4"/>
      <c r="P21620" s="4"/>
      <c r="V21620" s="4"/>
      <c r="W21620" s="4"/>
      <c r="AG21620" s="9"/>
      <c r="AT21620" s="4"/>
      <c r="AU21620" s="4"/>
      <c r="BA21620" s="4"/>
      <c r="BB21620" s="4"/>
    </row>
    <row r="21621" spans="15:54" x14ac:dyDescent="0.4">
      <c r="O21621" s="4"/>
      <c r="P21621" s="4"/>
      <c r="V21621" s="4"/>
      <c r="W21621" s="4"/>
      <c r="AG21621" s="9"/>
      <c r="AT21621" s="4"/>
      <c r="AU21621" s="4"/>
      <c r="BA21621" s="4"/>
      <c r="BB21621" s="4"/>
    </row>
    <row r="21622" spans="15:54" x14ac:dyDescent="0.4">
      <c r="O21622" s="4"/>
      <c r="P21622" s="4"/>
      <c r="V21622" s="4"/>
      <c r="W21622" s="4"/>
      <c r="AG21622" s="9"/>
      <c r="AT21622" s="4"/>
      <c r="AU21622" s="4"/>
      <c r="BA21622" s="4"/>
      <c r="BB21622" s="4"/>
    </row>
    <row r="21623" spans="15:54" x14ac:dyDescent="0.4">
      <c r="O21623" s="4"/>
      <c r="P21623" s="4"/>
      <c r="V21623" s="4"/>
      <c r="W21623" s="4"/>
      <c r="AG21623" s="9"/>
      <c r="AT21623" s="4"/>
      <c r="AU21623" s="4"/>
      <c r="BA21623" s="4"/>
      <c r="BB21623" s="4"/>
    </row>
    <row r="21624" spans="15:54" x14ac:dyDescent="0.4">
      <c r="O21624" s="4"/>
      <c r="P21624" s="4"/>
      <c r="V21624" s="4"/>
      <c r="W21624" s="4"/>
      <c r="AG21624" s="9"/>
      <c r="AT21624" s="4"/>
      <c r="AU21624" s="4"/>
      <c r="BA21624" s="4"/>
      <c r="BB21624" s="4"/>
    </row>
    <row r="21625" spans="15:54" x14ac:dyDescent="0.4">
      <c r="O21625" s="4"/>
      <c r="P21625" s="4"/>
      <c r="V21625" s="4"/>
      <c r="W21625" s="4"/>
      <c r="AG21625" s="9"/>
      <c r="AT21625" s="4"/>
      <c r="AU21625" s="4"/>
      <c r="BA21625" s="4"/>
      <c r="BB21625" s="4"/>
    </row>
    <row r="21626" spans="15:54" x14ac:dyDescent="0.4">
      <c r="O21626" s="4"/>
      <c r="P21626" s="4"/>
      <c r="V21626" s="4"/>
      <c r="W21626" s="4"/>
      <c r="AG21626" s="9"/>
      <c r="AT21626" s="4"/>
      <c r="AU21626" s="4"/>
      <c r="BA21626" s="4"/>
      <c r="BB21626" s="4"/>
    </row>
    <row r="21627" spans="15:54" x14ac:dyDescent="0.4">
      <c r="O21627" s="4"/>
      <c r="P21627" s="4"/>
      <c r="V21627" s="4"/>
      <c r="W21627" s="4"/>
      <c r="AG21627" s="9"/>
      <c r="AT21627" s="4"/>
      <c r="AU21627" s="4"/>
      <c r="BA21627" s="4"/>
      <c r="BB21627" s="4"/>
    </row>
    <row r="21628" spans="15:54" x14ac:dyDescent="0.4">
      <c r="O21628" s="4"/>
      <c r="P21628" s="4"/>
      <c r="V21628" s="4"/>
      <c r="W21628" s="4"/>
      <c r="AG21628" s="9"/>
      <c r="AT21628" s="4"/>
      <c r="AU21628" s="4"/>
      <c r="BA21628" s="4"/>
      <c r="BB21628" s="4"/>
    </row>
    <row r="21629" spans="15:54" x14ac:dyDescent="0.4">
      <c r="O21629" s="4"/>
      <c r="P21629" s="4"/>
      <c r="V21629" s="4"/>
      <c r="W21629" s="4"/>
      <c r="AG21629" s="9"/>
      <c r="AT21629" s="4"/>
      <c r="AU21629" s="4"/>
      <c r="BA21629" s="4"/>
      <c r="BB21629" s="4"/>
    </row>
    <row r="21630" spans="15:54" x14ac:dyDescent="0.4">
      <c r="O21630" s="4"/>
      <c r="P21630" s="4"/>
      <c r="V21630" s="4"/>
      <c r="W21630" s="4"/>
      <c r="AG21630" s="9"/>
      <c r="AT21630" s="4"/>
      <c r="AU21630" s="4"/>
      <c r="BA21630" s="4"/>
      <c r="BB21630" s="4"/>
    </row>
    <row r="21631" spans="15:54" x14ac:dyDescent="0.4">
      <c r="O21631" s="4"/>
      <c r="P21631" s="4"/>
      <c r="V21631" s="4"/>
      <c r="W21631" s="4"/>
      <c r="AG21631" s="9"/>
      <c r="AT21631" s="4"/>
      <c r="AU21631" s="4"/>
      <c r="BA21631" s="4"/>
      <c r="BB21631" s="4"/>
    </row>
    <row r="21632" spans="15:54" x14ac:dyDescent="0.4">
      <c r="O21632" s="4"/>
      <c r="P21632" s="4"/>
      <c r="V21632" s="4"/>
      <c r="W21632" s="4"/>
      <c r="AG21632" s="9"/>
      <c r="AT21632" s="4"/>
      <c r="AU21632" s="4"/>
      <c r="BA21632" s="4"/>
      <c r="BB21632" s="4"/>
    </row>
    <row r="21633" spans="15:54" x14ac:dyDescent="0.4">
      <c r="O21633" s="4"/>
      <c r="P21633" s="4"/>
      <c r="V21633" s="4"/>
      <c r="W21633" s="4"/>
      <c r="AG21633" s="9"/>
      <c r="AT21633" s="4"/>
      <c r="AU21633" s="4"/>
      <c r="BA21633" s="4"/>
      <c r="BB21633" s="4"/>
    </row>
    <row r="21634" spans="15:54" x14ac:dyDescent="0.4">
      <c r="O21634" s="4"/>
      <c r="P21634" s="4"/>
      <c r="V21634" s="4"/>
      <c r="W21634" s="4"/>
      <c r="AG21634" s="9"/>
      <c r="AT21634" s="4"/>
      <c r="AU21634" s="4"/>
      <c r="BA21634" s="4"/>
      <c r="BB21634" s="4"/>
    </row>
    <row r="21635" spans="15:54" x14ac:dyDescent="0.4">
      <c r="O21635" s="4"/>
      <c r="P21635" s="4"/>
      <c r="V21635" s="4"/>
      <c r="W21635" s="4"/>
      <c r="AG21635" s="9"/>
      <c r="AT21635" s="4"/>
      <c r="AU21635" s="4"/>
      <c r="BA21635" s="4"/>
      <c r="BB21635" s="4"/>
    </row>
    <row r="21636" spans="15:54" x14ac:dyDescent="0.4">
      <c r="O21636" s="4"/>
      <c r="P21636" s="4"/>
      <c r="V21636" s="4"/>
      <c r="W21636" s="4"/>
      <c r="AG21636" s="9"/>
      <c r="AT21636" s="4"/>
      <c r="AU21636" s="4"/>
      <c r="BA21636" s="4"/>
      <c r="BB21636" s="4"/>
    </row>
    <row r="21637" spans="15:54" x14ac:dyDescent="0.4">
      <c r="O21637" s="4"/>
      <c r="P21637" s="4"/>
      <c r="V21637" s="4"/>
      <c r="W21637" s="4"/>
      <c r="AG21637" s="9"/>
      <c r="AT21637" s="4"/>
      <c r="AU21637" s="4"/>
      <c r="BA21637" s="4"/>
      <c r="BB21637" s="4"/>
    </row>
    <row r="21638" spans="15:54" x14ac:dyDescent="0.4">
      <c r="O21638" s="4"/>
      <c r="P21638" s="4"/>
      <c r="V21638" s="4"/>
      <c r="W21638" s="4"/>
      <c r="AG21638" s="9"/>
      <c r="AT21638" s="4"/>
      <c r="AU21638" s="4"/>
      <c r="BA21638" s="4"/>
      <c r="BB21638" s="4"/>
    </row>
    <row r="21639" spans="15:54" x14ac:dyDescent="0.4">
      <c r="O21639" s="4"/>
      <c r="P21639" s="4"/>
      <c r="V21639" s="4"/>
      <c r="W21639" s="4"/>
      <c r="AG21639" s="9"/>
      <c r="AT21639" s="4"/>
      <c r="AU21639" s="4"/>
      <c r="BA21639" s="4"/>
      <c r="BB21639" s="4"/>
    </row>
    <row r="21640" spans="15:54" x14ac:dyDescent="0.4">
      <c r="O21640" s="4"/>
      <c r="P21640" s="4"/>
      <c r="V21640" s="4"/>
      <c r="W21640" s="4"/>
      <c r="AG21640" s="9"/>
      <c r="AT21640" s="4"/>
      <c r="AU21640" s="4"/>
      <c r="BA21640" s="4"/>
      <c r="BB21640" s="4"/>
    </row>
    <row r="21641" spans="15:54" x14ac:dyDescent="0.4">
      <c r="O21641" s="4"/>
      <c r="P21641" s="4"/>
      <c r="V21641" s="4"/>
      <c r="W21641" s="4"/>
      <c r="AG21641" s="9"/>
      <c r="AT21641" s="4"/>
      <c r="AU21641" s="4"/>
      <c r="BA21641" s="4"/>
      <c r="BB21641" s="4"/>
    </row>
    <row r="21642" spans="15:54" x14ac:dyDescent="0.4">
      <c r="O21642" s="4"/>
      <c r="P21642" s="4"/>
      <c r="V21642" s="4"/>
      <c r="W21642" s="4"/>
      <c r="AG21642" s="9"/>
      <c r="AT21642" s="4"/>
      <c r="AU21642" s="4"/>
      <c r="BA21642" s="4"/>
      <c r="BB21642" s="4"/>
    </row>
    <row r="21643" spans="15:54" x14ac:dyDescent="0.4">
      <c r="O21643" s="4"/>
      <c r="P21643" s="4"/>
      <c r="V21643" s="4"/>
      <c r="W21643" s="4"/>
      <c r="AG21643" s="9"/>
      <c r="AT21643" s="4"/>
      <c r="AU21643" s="4"/>
      <c r="BA21643" s="4"/>
      <c r="BB21643" s="4"/>
    </row>
    <row r="21644" spans="15:54" x14ac:dyDescent="0.4">
      <c r="O21644" s="4"/>
      <c r="P21644" s="4"/>
      <c r="V21644" s="4"/>
      <c r="W21644" s="4"/>
      <c r="AG21644" s="9"/>
      <c r="AT21644" s="4"/>
      <c r="AU21644" s="4"/>
      <c r="BA21644" s="4"/>
      <c r="BB21644" s="4"/>
    </row>
    <row r="21645" spans="15:54" x14ac:dyDescent="0.4">
      <c r="O21645" s="4"/>
      <c r="P21645" s="4"/>
      <c r="V21645" s="4"/>
      <c r="W21645" s="4"/>
      <c r="AG21645" s="9"/>
      <c r="AT21645" s="4"/>
      <c r="AU21645" s="4"/>
      <c r="BA21645" s="4"/>
      <c r="BB21645" s="4"/>
    </row>
    <row r="21646" spans="15:54" x14ac:dyDescent="0.4">
      <c r="O21646" s="4"/>
      <c r="P21646" s="4"/>
      <c r="V21646" s="4"/>
      <c r="W21646" s="4"/>
      <c r="AG21646" s="9"/>
      <c r="AT21646" s="4"/>
      <c r="AU21646" s="4"/>
      <c r="BA21646" s="4"/>
      <c r="BB21646" s="4"/>
    </row>
    <row r="21647" spans="15:54" x14ac:dyDescent="0.4">
      <c r="O21647" s="4"/>
      <c r="P21647" s="4"/>
      <c r="V21647" s="4"/>
      <c r="W21647" s="4"/>
      <c r="AG21647" s="9"/>
      <c r="AT21647" s="4"/>
      <c r="AU21647" s="4"/>
      <c r="BA21647" s="4"/>
      <c r="BB21647" s="4"/>
    </row>
    <row r="21648" spans="15:54" x14ac:dyDescent="0.4">
      <c r="O21648" s="4"/>
      <c r="P21648" s="4"/>
      <c r="V21648" s="4"/>
      <c r="W21648" s="4"/>
      <c r="AG21648" s="9"/>
      <c r="AT21648" s="4"/>
      <c r="AU21648" s="4"/>
      <c r="BA21648" s="4"/>
      <c r="BB21648" s="4"/>
    </row>
    <row r="21649" spans="15:54" x14ac:dyDescent="0.4">
      <c r="O21649" s="4"/>
      <c r="P21649" s="4"/>
      <c r="V21649" s="4"/>
      <c r="W21649" s="4"/>
      <c r="AG21649" s="9"/>
      <c r="AT21649" s="4"/>
      <c r="AU21649" s="4"/>
      <c r="BA21649" s="4"/>
      <c r="BB21649" s="4"/>
    </row>
    <row r="21650" spans="15:54" x14ac:dyDescent="0.4">
      <c r="O21650" s="4"/>
      <c r="P21650" s="4"/>
      <c r="V21650" s="4"/>
      <c r="W21650" s="4"/>
      <c r="AG21650" s="9"/>
      <c r="AT21650" s="4"/>
      <c r="AU21650" s="4"/>
      <c r="BA21650" s="4"/>
      <c r="BB21650" s="4"/>
    </row>
    <row r="21651" spans="15:54" x14ac:dyDescent="0.4">
      <c r="O21651" s="4"/>
      <c r="P21651" s="4"/>
      <c r="V21651" s="4"/>
      <c r="W21651" s="4"/>
      <c r="AG21651" s="9"/>
      <c r="AT21651" s="4"/>
      <c r="AU21651" s="4"/>
      <c r="BA21651" s="4"/>
      <c r="BB21651" s="4"/>
    </row>
    <row r="21652" spans="15:54" x14ac:dyDescent="0.4">
      <c r="O21652" s="4"/>
      <c r="P21652" s="4"/>
      <c r="V21652" s="4"/>
      <c r="W21652" s="4"/>
      <c r="AG21652" s="9"/>
      <c r="AT21652" s="4"/>
      <c r="AU21652" s="4"/>
      <c r="BA21652" s="4"/>
      <c r="BB21652" s="4"/>
    </row>
    <row r="21653" spans="15:54" x14ac:dyDescent="0.4">
      <c r="O21653" s="4"/>
      <c r="P21653" s="4"/>
      <c r="V21653" s="4"/>
      <c r="W21653" s="4"/>
      <c r="AT21653" s="4"/>
      <c r="AU21653" s="4"/>
      <c r="BA21653" s="4"/>
      <c r="BB21653" s="4"/>
    </row>
    <row r="21654" spans="15:54" x14ac:dyDescent="0.4">
      <c r="O21654" s="4"/>
      <c r="P21654" s="4"/>
      <c r="V21654" s="4"/>
      <c r="W21654" s="4"/>
      <c r="AG21654" s="9"/>
      <c r="AT21654" s="4"/>
      <c r="AU21654" s="4"/>
      <c r="BA21654" s="4"/>
      <c r="BB21654" s="4"/>
    </row>
    <row r="21655" spans="15:54" x14ac:dyDescent="0.4">
      <c r="O21655" s="4"/>
      <c r="P21655" s="4"/>
      <c r="V21655" s="4"/>
      <c r="W21655" s="4"/>
      <c r="AG21655" s="9"/>
      <c r="AT21655" s="4"/>
      <c r="AU21655" s="4"/>
      <c r="BA21655" s="4"/>
      <c r="BB21655" s="4"/>
    </row>
    <row r="21656" spans="15:54" x14ac:dyDescent="0.4">
      <c r="O21656" s="4"/>
      <c r="P21656" s="4"/>
      <c r="V21656" s="4"/>
      <c r="W21656" s="4"/>
      <c r="AG21656" s="9"/>
      <c r="AT21656" s="4"/>
      <c r="AU21656" s="4"/>
      <c r="BA21656" s="4"/>
      <c r="BB21656" s="4"/>
    </row>
    <row r="21657" spans="15:54" x14ac:dyDescent="0.4">
      <c r="O21657" s="4"/>
      <c r="P21657" s="4"/>
      <c r="V21657" s="4"/>
      <c r="W21657" s="4"/>
      <c r="AG21657" s="9"/>
      <c r="AT21657" s="4"/>
      <c r="AU21657" s="4"/>
      <c r="BA21657" s="4"/>
      <c r="BB21657" s="4"/>
    </row>
    <row r="21658" spans="15:54" x14ac:dyDescent="0.4">
      <c r="O21658" s="4"/>
      <c r="P21658" s="4"/>
      <c r="V21658" s="4"/>
      <c r="W21658" s="4"/>
      <c r="AG21658" s="9"/>
      <c r="AT21658" s="4"/>
      <c r="AU21658" s="4"/>
      <c r="BA21658" s="4"/>
      <c r="BB21658" s="4"/>
    </row>
    <row r="21659" spans="15:54" x14ac:dyDescent="0.4">
      <c r="O21659" s="4"/>
      <c r="P21659" s="4"/>
      <c r="V21659" s="4"/>
      <c r="W21659" s="4"/>
      <c r="AG21659" s="9"/>
      <c r="AT21659" s="4"/>
      <c r="AU21659" s="4"/>
      <c r="BA21659" s="4"/>
      <c r="BB21659" s="4"/>
    </row>
    <row r="21660" spans="15:54" x14ac:dyDescent="0.4">
      <c r="O21660" s="4"/>
      <c r="P21660" s="4"/>
      <c r="V21660" s="4"/>
      <c r="W21660" s="4"/>
      <c r="AG21660" s="9"/>
      <c r="AT21660" s="4"/>
      <c r="AU21660" s="4"/>
      <c r="BA21660" s="4"/>
      <c r="BB21660" s="4"/>
    </row>
    <row r="21661" spans="15:54" x14ac:dyDescent="0.4">
      <c r="O21661" s="4"/>
      <c r="P21661" s="4"/>
      <c r="V21661" s="4"/>
      <c r="W21661" s="4"/>
      <c r="AG21661" s="9"/>
      <c r="AT21661" s="4"/>
      <c r="AU21661" s="4"/>
      <c r="BA21661" s="4"/>
      <c r="BB21661" s="4"/>
    </row>
    <row r="21662" spans="15:54" x14ac:dyDescent="0.4">
      <c r="O21662" s="4"/>
      <c r="P21662" s="4"/>
      <c r="V21662" s="4"/>
      <c r="W21662" s="4"/>
      <c r="AG21662" s="9"/>
      <c r="AT21662" s="4"/>
      <c r="AU21662" s="4"/>
      <c r="BA21662" s="4"/>
      <c r="BB21662" s="4"/>
    </row>
    <row r="21663" spans="15:54" x14ac:dyDescent="0.4">
      <c r="O21663" s="4"/>
      <c r="P21663" s="4"/>
      <c r="V21663" s="4"/>
      <c r="W21663" s="4"/>
      <c r="AG21663" s="9"/>
      <c r="AT21663" s="4"/>
      <c r="AU21663" s="4"/>
      <c r="BA21663" s="4"/>
      <c r="BB21663" s="4"/>
    </row>
    <row r="21664" spans="15:54" x14ac:dyDescent="0.4">
      <c r="O21664" s="4"/>
      <c r="P21664" s="4"/>
      <c r="V21664" s="4"/>
      <c r="W21664" s="4"/>
      <c r="AG21664" s="9"/>
      <c r="AT21664" s="4"/>
      <c r="AU21664" s="4"/>
      <c r="BA21664" s="4"/>
      <c r="BB21664" s="4"/>
    </row>
    <row r="21665" spans="15:54" x14ac:dyDescent="0.4">
      <c r="O21665" s="4"/>
      <c r="P21665" s="4"/>
      <c r="V21665" s="4"/>
      <c r="W21665" s="4"/>
      <c r="AG21665" s="9"/>
      <c r="AT21665" s="4"/>
      <c r="AU21665" s="4"/>
      <c r="BA21665" s="4"/>
      <c r="BB21665" s="4"/>
    </row>
    <row r="21666" spans="15:54" x14ac:dyDescent="0.4">
      <c r="O21666" s="4"/>
      <c r="P21666" s="4"/>
      <c r="V21666" s="4"/>
      <c r="W21666" s="4"/>
      <c r="AG21666" s="9"/>
      <c r="AT21666" s="4"/>
      <c r="AU21666" s="4"/>
      <c r="BA21666" s="4"/>
      <c r="BB21666" s="4"/>
    </row>
    <row r="21667" spans="15:54" x14ac:dyDescent="0.4">
      <c r="O21667" s="4"/>
      <c r="P21667" s="4"/>
      <c r="V21667" s="4"/>
      <c r="W21667" s="4"/>
      <c r="AG21667" s="9"/>
      <c r="AT21667" s="4"/>
      <c r="AU21667" s="4"/>
      <c r="BA21667" s="4"/>
      <c r="BB21667" s="4"/>
    </row>
    <row r="21668" spans="15:54" x14ac:dyDescent="0.4">
      <c r="O21668" s="4"/>
      <c r="P21668" s="4"/>
      <c r="V21668" s="4"/>
      <c r="W21668" s="4"/>
      <c r="AG21668" s="9"/>
      <c r="AT21668" s="4"/>
      <c r="AU21668" s="4"/>
      <c r="BA21668" s="4"/>
      <c r="BB21668" s="4"/>
    </row>
    <row r="21669" spans="15:54" x14ac:dyDescent="0.4">
      <c r="O21669" s="4"/>
      <c r="P21669" s="4"/>
      <c r="V21669" s="4"/>
      <c r="W21669" s="4"/>
      <c r="AG21669" s="9"/>
      <c r="AT21669" s="4"/>
      <c r="AU21669" s="4"/>
      <c r="BA21669" s="4"/>
      <c r="BB21669" s="4"/>
    </row>
    <row r="21670" spans="15:54" x14ac:dyDescent="0.4">
      <c r="O21670" s="4"/>
      <c r="P21670" s="4"/>
      <c r="V21670" s="4"/>
      <c r="W21670" s="4"/>
      <c r="AG21670" s="9"/>
      <c r="AT21670" s="4"/>
      <c r="AU21670" s="4"/>
      <c r="BA21670" s="4"/>
      <c r="BB21670" s="4"/>
    </row>
    <row r="21671" spans="15:54" x14ac:dyDescent="0.4">
      <c r="O21671" s="4"/>
      <c r="P21671" s="4"/>
      <c r="V21671" s="4"/>
      <c r="W21671" s="4"/>
      <c r="AG21671" s="9"/>
      <c r="AT21671" s="4"/>
      <c r="AU21671" s="4"/>
      <c r="BA21671" s="4"/>
      <c r="BB21671" s="4"/>
    </row>
    <row r="21672" spans="15:54" x14ac:dyDescent="0.4">
      <c r="O21672" s="4"/>
      <c r="P21672" s="4"/>
      <c r="V21672" s="4"/>
      <c r="W21672" s="4"/>
      <c r="AG21672" s="9"/>
      <c r="AT21672" s="4"/>
      <c r="AU21672" s="4"/>
      <c r="BA21672" s="4"/>
      <c r="BB21672" s="4"/>
    </row>
    <row r="21673" spans="15:54" x14ac:dyDescent="0.4">
      <c r="O21673" s="4"/>
      <c r="P21673" s="4"/>
      <c r="V21673" s="4"/>
      <c r="W21673" s="4"/>
      <c r="AT21673" s="4"/>
      <c r="AU21673" s="4"/>
      <c r="BA21673" s="4"/>
      <c r="BB21673" s="4"/>
    </row>
    <row r="21674" spans="15:54" x14ac:dyDescent="0.4">
      <c r="O21674" s="4"/>
      <c r="P21674" s="4"/>
      <c r="V21674" s="4"/>
      <c r="W21674" s="4"/>
      <c r="AG21674" s="9"/>
      <c r="AT21674" s="4"/>
      <c r="AU21674" s="4"/>
      <c r="BA21674" s="4"/>
      <c r="BB21674" s="4"/>
    </row>
    <row r="21675" spans="15:54" x14ac:dyDescent="0.4">
      <c r="O21675" s="4"/>
      <c r="P21675" s="4"/>
      <c r="V21675" s="4"/>
      <c r="W21675" s="4"/>
      <c r="AG21675" s="9"/>
      <c r="AT21675" s="4"/>
      <c r="AU21675" s="4"/>
      <c r="BA21675" s="4"/>
      <c r="BB21675" s="4"/>
    </row>
    <row r="21676" spans="15:54" x14ac:dyDescent="0.4">
      <c r="O21676" s="4"/>
      <c r="P21676" s="4"/>
      <c r="V21676" s="4"/>
      <c r="W21676" s="4"/>
      <c r="AG21676" s="9"/>
      <c r="AT21676" s="4"/>
      <c r="AU21676" s="4"/>
      <c r="BA21676" s="4"/>
      <c r="BB21676" s="4"/>
    </row>
    <row r="21677" spans="15:54" x14ac:dyDescent="0.4">
      <c r="O21677" s="4"/>
      <c r="P21677" s="4"/>
      <c r="V21677" s="4"/>
      <c r="W21677" s="4"/>
      <c r="AG21677" s="9"/>
      <c r="AT21677" s="4"/>
      <c r="AU21677" s="4"/>
      <c r="BA21677" s="4"/>
      <c r="BB21677" s="4"/>
    </row>
    <row r="21678" spans="15:54" x14ac:dyDescent="0.4">
      <c r="O21678" s="4"/>
      <c r="P21678" s="4"/>
      <c r="V21678" s="4"/>
      <c r="W21678" s="4"/>
      <c r="AG21678" s="9"/>
      <c r="AT21678" s="4"/>
      <c r="AU21678" s="4"/>
      <c r="BA21678" s="4"/>
      <c r="BB21678" s="4"/>
    </row>
    <row r="21679" spans="15:54" x14ac:dyDescent="0.4">
      <c r="O21679" s="4"/>
      <c r="P21679" s="4"/>
      <c r="V21679" s="4"/>
      <c r="W21679" s="4"/>
      <c r="AG21679" s="9"/>
      <c r="AT21679" s="4"/>
      <c r="AU21679" s="4"/>
      <c r="BA21679" s="4"/>
      <c r="BB21679" s="4"/>
    </row>
    <row r="21680" spans="15:54" x14ac:dyDescent="0.4">
      <c r="O21680" s="4"/>
      <c r="P21680" s="4"/>
      <c r="V21680" s="4"/>
      <c r="W21680" s="4"/>
      <c r="AG21680" s="9"/>
      <c r="AT21680" s="4"/>
      <c r="AU21680" s="4"/>
      <c r="BA21680" s="4"/>
      <c r="BB21680" s="4"/>
    </row>
    <row r="21681" spans="15:54" x14ac:dyDescent="0.4">
      <c r="O21681" s="4"/>
      <c r="P21681" s="4"/>
      <c r="V21681" s="4"/>
      <c r="W21681" s="4"/>
      <c r="AG21681" s="9"/>
      <c r="AT21681" s="4"/>
      <c r="AU21681" s="4"/>
      <c r="BA21681" s="4"/>
      <c r="BB21681" s="4"/>
    </row>
    <row r="21682" spans="15:54" x14ac:dyDescent="0.4">
      <c r="O21682" s="4"/>
      <c r="P21682" s="4"/>
      <c r="V21682" s="4"/>
      <c r="W21682" s="4"/>
      <c r="AG21682" s="9"/>
      <c r="AT21682" s="4"/>
      <c r="AU21682" s="4"/>
      <c r="BA21682" s="4"/>
      <c r="BB21682" s="4"/>
    </row>
    <row r="21683" spans="15:54" x14ac:dyDescent="0.4">
      <c r="O21683" s="4"/>
      <c r="P21683" s="4"/>
      <c r="V21683" s="4"/>
      <c r="W21683" s="4"/>
      <c r="AG21683" s="9"/>
      <c r="AT21683" s="4"/>
      <c r="AU21683" s="4"/>
      <c r="BA21683" s="4"/>
      <c r="BB21683" s="4"/>
    </row>
    <row r="21684" spans="15:54" x14ac:dyDescent="0.4">
      <c r="O21684" s="4"/>
      <c r="P21684" s="4"/>
      <c r="V21684" s="4"/>
      <c r="W21684" s="4"/>
      <c r="AG21684" s="9"/>
      <c r="AT21684" s="4"/>
      <c r="AU21684" s="4"/>
      <c r="BA21684" s="4"/>
      <c r="BB21684" s="4"/>
    </row>
    <row r="21685" spans="15:54" x14ac:dyDescent="0.4">
      <c r="O21685" s="4"/>
      <c r="P21685" s="4"/>
      <c r="V21685" s="4"/>
      <c r="W21685" s="4"/>
      <c r="AG21685" s="9"/>
      <c r="AT21685" s="4"/>
      <c r="AU21685" s="4"/>
      <c r="BA21685" s="4"/>
      <c r="BB21685" s="4"/>
    </row>
    <row r="21686" spans="15:54" x14ac:dyDescent="0.4">
      <c r="O21686" s="4"/>
      <c r="P21686" s="4"/>
      <c r="V21686" s="4"/>
      <c r="W21686" s="4"/>
      <c r="AG21686" s="9"/>
      <c r="AT21686" s="4"/>
      <c r="AU21686" s="4"/>
      <c r="BA21686" s="4"/>
      <c r="BB21686" s="4"/>
    </row>
    <row r="21687" spans="15:54" x14ac:dyDescent="0.4">
      <c r="O21687" s="4"/>
      <c r="P21687" s="4"/>
      <c r="V21687" s="4"/>
      <c r="W21687" s="4"/>
      <c r="AG21687" s="9"/>
      <c r="AT21687" s="4"/>
      <c r="AU21687" s="4"/>
      <c r="BA21687" s="4"/>
      <c r="BB21687" s="4"/>
    </row>
    <row r="21688" spans="15:54" x14ac:dyDescent="0.4">
      <c r="O21688" s="4"/>
      <c r="P21688" s="4"/>
      <c r="V21688" s="4"/>
      <c r="W21688" s="4"/>
      <c r="AG21688" s="9"/>
      <c r="AT21688" s="4"/>
      <c r="AU21688" s="4"/>
      <c r="BA21688" s="4"/>
      <c r="BB21688" s="4"/>
    </row>
    <row r="21689" spans="15:54" x14ac:dyDescent="0.4">
      <c r="O21689" s="4"/>
      <c r="P21689" s="4"/>
      <c r="V21689" s="4"/>
      <c r="W21689" s="4"/>
      <c r="AG21689" s="9"/>
      <c r="AT21689" s="4"/>
      <c r="AU21689" s="4"/>
      <c r="BA21689" s="4"/>
      <c r="BB21689" s="4"/>
    </row>
    <row r="21690" spans="15:54" x14ac:dyDescent="0.4">
      <c r="O21690" s="4"/>
      <c r="P21690" s="4"/>
      <c r="V21690" s="4"/>
      <c r="W21690" s="4"/>
      <c r="AG21690" s="9"/>
      <c r="AT21690" s="4"/>
      <c r="AU21690" s="4"/>
      <c r="BA21690" s="4"/>
      <c r="BB21690" s="4"/>
    </row>
    <row r="21691" spans="15:54" x14ac:dyDescent="0.4">
      <c r="O21691" s="4"/>
      <c r="P21691" s="4"/>
      <c r="V21691" s="4"/>
      <c r="W21691" s="4"/>
      <c r="AG21691" s="9"/>
      <c r="AT21691" s="4"/>
      <c r="AU21691" s="4"/>
      <c r="BA21691" s="4"/>
      <c r="BB21691" s="4"/>
    </row>
    <row r="21692" spans="15:54" x14ac:dyDescent="0.4">
      <c r="O21692" s="4"/>
      <c r="P21692" s="4"/>
      <c r="V21692" s="4"/>
      <c r="W21692" s="4"/>
      <c r="AG21692" s="9"/>
      <c r="AT21692" s="4"/>
      <c r="AU21692" s="4"/>
      <c r="BA21692" s="4"/>
      <c r="BB21692" s="4"/>
    </row>
    <row r="21693" spans="15:54" x14ac:dyDescent="0.4">
      <c r="O21693" s="4"/>
      <c r="P21693" s="4"/>
      <c r="V21693" s="4"/>
      <c r="W21693" s="4"/>
      <c r="AG21693" s="9"/>
      <c r="AT21693" s="4"/>
      <c r="AU21693" s="4"/>
      <c r="BA21693" s="4"/>
      <c r="BB21693" s="4"/>
    </row>
    <row r="21694" spans="15:54" x14ac:dyDescent="0.4">
      <c r="O21694" s="4"/>
      <c r="P21694" s="4"/>
      <c r="V21694" s="4"/>
      <c r="W21694" s="4"/>
      <c r="AG21694" s="9"/>
      <c r="AT21694" s="4"/>
      <c r="AU21694" s="4"/>
      <c r="BA21694" s="4"/>
      <c r="BB21694" s="4"/>
    </row>
    <row r="21695" spans="15:54" x14ac:dyDescent="0.4">
      <c r="O21695" s="4"/>
      <c r="P21695" s="4"/>
      <c r="V21695" s="4"/>
      <c r="W21695" s="4"/>
      <c r="AG21695" s="9"/>
      <c r="AT21695" s="4"/>
      <c r="AU21695" s="4"/>
      <c r="BA21695" s="4"/>
      <c r="BB21695" s="4"/>
    </row>
    <row r="21696" spans="15:54" x14ac:dyDescent="0.4">
      <c r="O21696" s="4"/>
      <c r="P21696" s="4"/>
      <c r="V21696" s="4"/>
      <c r="W21696" s="4"/>
      <c r="AG21696" s="9"/>
      <c r="AT21696" s="4"/>
      <c r="AU21696" s="4"/>
      <c r="BA21696" s="4"/>
      <c r="BB21696" s="4"/>
    </row>
    <row r="21697" spans="15:54" x14ac:dyDescent="0.4">
      <c r="O21697" s="4"/>
      <c r="P21697" s="4"/>
      <c r="V21697" s="4"/>
      <c r="W21697" s="4"/>
      <c r="AG21697" s="9"/>
      <c r="AT21697" s="4"/>
      <c r="AU21697" s="4"/>
      <c r="BA21697" s="4"/>
      <c r="BB21697" s="4"/>
    </row>
    <row r="21698" spans="15:54" x14ac:dyDescent="0.4">
      <c r="O21698" s="4"/>
      <c r="P21698" s="4"/>
      <c r="V21698" s="4"/>
      <c r="W21698" s="4"/>
      <c r="AG21698" s="9"/>
      <c r="AT21698" s="4"/>
      <c r="AU21698" s="4"/>
      <c r="BA21698" s="4"/>
      <c r="BB21698" s="4"/>
    </row>
    <row r="21699" spans="15:54" x14ac:dyDescent="0.4">
      <c r="O21699" s="4"/>
      <c r="P21699" s="4"/>
      <c r="V21699" s="4"/>
      <c r="W21699" s="4"/>
      <c r="AG21699" s="9"/>
      <c r="AT21699" s="4"/>
      <c r="AU21699" s="4"/>
      <c r="BA21699" s="4"/>
      <c r="BB21699" s="4"/>
    </row>
    <row r="21700" spans="15:54" x14ac:dyDescent="0.4">
      <c r="O21700" s="4"/>
      <c r="P21700" s="4"/>
      <c r="V21700" s="4"/>
      <c r="W21700" s="4"/>
      <c r="AG21700" s="9"/>
      <c r="AT21700" s="4"/>
      <c r="AU21700" s="4"/>
      <c r="BA21700" s="4"/>
      <c r="BB21700" s="4"/>
    </row>
    <row r="21701" spans="15:54" x14ac:dyDescent="0.4">
      <c r="O21701" s="4"/>
      <c r="P21701" s="4"/>
      <c r="V21701" s="4"/>
      <c r="W21701" s="4"/>
      <c r="AG21701" s="9"/>
      <c r="AT21701" s="4"/>
      <c r="AU21701" s="4"/>
      <c r="BA21701" s="4"/>
      <c r="BB21701" s="4"/>
    </row>
    <row r="21702" spans="15:54" x14ac:dyDescent="0.4">
      <c r="O21702" s="4"/>
      <c r="P21702" s="4"/>
      <c r="V21702" s="4"/>
      <c r="W21702" s="4"/>
      <c r="AG21702" s="9"/>
      <c r="AT21702" s="4"/>
      <c r="AU21702" s="4"/>
      <c r="BA21702" s="4"/>
      <c r="BB21702" s="4"/>
    </row>
    <row r="21703" spans="15:54" x14ac:dyDescent="0.4">
      <c r="O21703" s="4"/>
      <c r="P21703" s="4"/>
      <c r="V21703" s="4"/>
      <c r="W21703" s="4"/>
      <c r="AG21703" s="9"/>
      <c r="AT21703" s="4"/>
      <c r="AU21703" s="4"/>
      <c r="BA21703" s="4"/>
      <c r="BB21703" s="4"/>
    </row>
    <row r="21704" spans="15:54" x14ac:dyDescent="0.4">
      <c r="O21704" s="4"/>
      <c r="P21704" s="4"/>
      <c r="V21704" s="4"/>
      <c r="W21704" s="4"/>
      <c r="AG21704" s="9"/>
      <c r="AT21704" s="4"/>
      <c r="AU21704" s="4"/>
      <c r="BA21704" s="4"/>
      <c r="BB21704" s="4"/>
    </row>
    <row r="21705" spans="15:54" x14ac:dyDescent="0.4">
      <c r="O21705" s="4"/>
      <c r="P21705" s="4"/>
      <c r="V21705" s="4"/>
      <c r="W21705" s="4"/>
      <c r="AG21705" s="9"/>
      <c r="AT21705" s="4"/>
      <c r="AU21705" s="4"/>
      <c r="BA21705" s="4"/>
      <c r="BB21705" s="4"/>
    </row>
    <row r="21706" spans="15:54" x14ac:dyDescent="0.4">
      <c r="O21706" s="4"/>
      <c r="P21706" s="4"/>
      <c r="V21706" s="4"/>
      <c r="W21706" s="4"/>
      <c r="AG21706" s="9"/>
      <c r="AT21706" s="4"/>
      <c r="AU21706" s="4"/>
      <c r="BA21706" s="4"/>
      <c r="BB21706" s="4"/>
    </row>
    <row r="21707" spans="15:54" x14ac:dyDescent="0.4">
      <c r="O21707" s="4"/>
      <c r="P21707" s="4"/>
      <c r="V21707" s="4"/>
      <c r="W21707" s="4"/>
      <c r="AG21707" s="9"/>
      <c r="AT21707" s="4"/>
      <c r="AU21707" s="4"/>
      <c r="BA21707" s="4"/>
      <c r="BB21707" s="4"/>
    </row>
    <row r="21708" spans="15:54" x14ac:dyDescent="0.4">
      <c r="O21708" s="4"/>
      <c r="P21708" s="4"/>
      <c r="V21708" s="4"/>
      <c r="W21708" s="4"/>
      <c r="AG21708" s="9"/>
      <c r="AT21708" s="4"/>
      <c r="AU21708" s="4"/>
      <c r="BA21708" s="4"/>
      <c r="BB21708" s="4"/>
    </row>
    <row r="21709" spans="15:54" x14ac:dyDescent="0.4">
      <c r="O21709" s="4"/>
      <c r="P21709" s="4"/>
      <c r="V21709" s="4"/>
      <c r="W21709" s="4"/>
      <c r="AG21709" s="9"/>
      <c r="AT21709" s="4"/>
      <c r="AU21709" s="4"/>
      <c r="BA21709" s="4"/>
      <c r="BB21709" s="4"/>
    </row>
    <row r="21710" spans="15:54" x14ac:dyDescent="0.4">
      <c r="O21710" s="4"/>
      <c r="P21710" s="4"/>
      <c r="V21710" s="4"/>
      <c r="W21710" s="4"/>
      <c r="AG21710" s="9"/>
      <c r="AT21710" s="4"/>
      <c r="AU21710" s="4"/>
      <c r="BA21710" s="4"/>
      <c r="BB21710" s="4"/>
    </row>
    <row r="21711" spans="15:54" x14ac:dyDescent="0.4">
      <c r="O21711" s="4"/>
      <c r="P21711" s="4"/>
      <c r="V21711" s="4"/>
      <c r="W21711" s="4"/>
      <c r="AG21711" s="9"/>
      <c r="AT21711" s="4"/>
      <c r="AU21711" s="4"/>
      <c r="BA21711" s="4"/>
      <c r="BB21711" s="4"/>
    </row>
    <row r="21712" spans="15:54" x14ac:dyDescent="0.4">
      <c r="O21712" s="4"/>
      <c r="P21712" s="4"/>
      <c r="V21712" s="4"/>
      <c r="W21712" s="4"/>
      <c r="AG21712" s="9"/>
      <c r="AT21712" s="4"/>
      <c r="AU21712" s="4"/>
      <c r="BA21712" s="4"/>
      <c r="BB21712" s="4"/>
    </row>
    <row r="21713" spans="15:54" x14ac:dyDescent="0.4">
      <c r="O21713" s="4"/>
      <c r="P21713" s="4"/>
      <c r="V21713" s="4"/>
      <c r="W21713" s="4"/>
      <c r="AG21713" s="9"/>
      <c r="AT21713" s="4"/>
      <c r="AU21713" s="4"/>
      <c r="BA21713" s="4"/>
      <c r="BB21713" s="4"/>
    </row>
    <row r="21714" spans="15:54" x14ac:dyDescent="0.4">
      <c r="O21714" s="4"/>
      <c r="P21714" s="4"/>
      <c r="V21714" s="4"/>
      <c r="W21714" s="4"/>
      <c r="AG21714" s="9"/>
      <c r="AT21714" s="4"/>
      <c r="AU21714" s="4"/>
      <c r="BA21714" s="4"/>
      <c r="BB21714" s="4"/>
    </row>
    <row r="21715" spans="15:54" x14ac:dyDescent="0.4">
      <c r="O21715" s="4"/>
      <c r="P21715" s="4"/>
      <c r="V21715" s="4"/>
      <c r="W21715" s="4"/>
      <c r="AG21715" s="9"/>
      <c r="AT21715" s="4"/>
      <c r="AU21715" s="4"/>
      <c r="BA21715" s="4"/>
      <c r="BB21715" s="4"/>
    </row>
    <row r="21716" spans="15:54" x14ac:dyDescent="0.4">
      <c r="O21716" s="4"/>
      <c r="P21716" s="4"/>
      <c r="V21716" s="4"/>
      <c r="W21716" s="4"/>
      <c r="AG21716" s="9"/>
      <c r="AT21716" s="4"/>
      <c r="AU21716" s="4"/>
      <c r="BA21716" s="4"/>
      <c r="BB21716" s="4"/>
    </row>
    <row r="21717" spans="15:54" x14ac:dyDescent="0.4">
      <c r="O21717" s="4"/>
      <c r="P21717" s="4"/>
      <c r="V21717" s="4"/>
      <c r="W21717" s="4"/>
      <c r="AG21717" s="9"/>
      <c r="AT21717" s="4"/>
      <c r="AU21717" s="4"/>
      <c r="BA21717" s="4"/>
      <c r="BB21717" s="4"/>
    </row>
    <row r="21718" spans="15:54" x14ac:dyDescent="0.4">
      <c r="O21718" s="4"/>
      <c r="P21718" s="4"/>
      <c r="V21718" s="4"/>
      <c r="W21718" s="4"/>
      <c r="AG21718" s="9"/>
      <c r="AT21718" s="4"/>
      <c r="AU21718" s="4"/>
      <c r="BA21718" s="4"/>
      <c r="BB21718" s="4"/>
    </row>
    <row r="21719" spans="15:54" x14ac:dyDescent="0.4">
      <c r="O21719" s="4"/>
      <c r="P21719" s="4"/>
      <c r="V21719" s="4"/>
      <c r="W21719" s="4"/>
      <c r="AG21719" s="9"/>
      <c r="AT21719" s="4"/>
      <c r="AU21719" s="4"/>
      <c r="BA21719" s="4"/>
      <c r="BB21719" s="4"/>
    </row>
    <row r="21720" spans="15:54" x14ac:dyDescent="0.4">
      <c r="O21720" s="4"/>
      <c r="P21720" s="4"/>
      <c r="V21720" s="4"/>
      <c r="W21720" s="4"/>
      <c r="AG21720" s="9"/>
      <c r="AT21720" s="4"/>
      <c r="AU21720" s="4"/>
      <c r="BA21720" s="4"/>
      <c r="BB21720" s="4"/>
    </row>
    <row r="21721" spans="15:54" x14ac:dyDescent="0.4">
      <c r="O21721" s="4"/>
      <c r="P21721" s="4"/>
      <c r="V21721" s="4"/>
      <c r="W21721" s="4"/>
      <c r="AG21721" s="9"/>
      <c r="AT21721" s="4"/>
      <c r="AU21721" s="4"/>
      <c r="BA21721" s="4"/>
      <c r="BB21721" s="4"/>
    </row>
    <row r="21722" spans="15:54" x14ac:dyDescent="0.4">
      <c r="O21722" s="4"/>
      <c r="P21722" s="4"/>
      <c r="V21722" s="4"/>
      <c r="W21722" s="4"/>
      <c r="AG21722" s="9"/>
      <c r="AT21722" s="4"/>
      <c r="AU21722" s="4"/>
      <c r="BA21722" s="4"/>
      <c r="BB21722" s="4"/>
    </row>
    <row r="21723" spans="15:54" x14ac:dyDescent="0.4">
      <c r="O21723" s="4"/>
      <c r="P21723" s="4"/>
      <c r="V21723" s="4"/>
      <c r="W21723" s="4"/>
      <c r="AG21723" s="9"/>
      <c r="AT21723" s="4"/>
      <c r="AU21723" s="4"/>
      <c r="BA21723" s="4"/>
      <c r="BB21723" s="4"/>
    </row>
    <row r="21724" spans="15:54" x14ac:dyDescent="0.4">
      <c r="O21724" s="4"/>
      <c r="P21724" s="4"/>
      <c r="V21724" s="4"/>
      <c r="W21724" s="4"/>
      <c r="AG21724" s="9"/>
      <c r="AT21724" s="4"/>
      <c r="AU21724" s="4"/>
      <c r="BA21724" s="4"/>
      <c r="BB21724" s="4"/>
    </row>
    <row r="21725" spans="15:54" x14ac:dyDescent="0.4">
      <c r="O21725" s="4"/>
      <c r="P21725" s="4"/>
      <c r="V21725" s="4"/>
      <c r="W21725" s="4"/>
      <c r="AG21725" s="9"/>
      <c r="AT21725" s="4"/>
      <c r="AU21725" s="4"/>
      <c r="BA21725" s="4"/>
      <c r="BB21725" s="4"/>
    </row>
    <row r="21726" spans="15:54" x14ac:dyDescent="0.4">
      <c r="O21726" s="4"/>
      <c r="P21726" s="4"/>
      <c r="V21726" s="4"/>
      <c r="W21726" s="4"/>
      <c r="AG21726" s="9"/>
      <c r="AT21726" s="4"/>
      <c r="AU21726" s="4"/>
      <c r="BA21726" s="4"/>
      <c r="BB21726" s="4"/>
    </row>
    <row r="21727" spans="15:54" x14ac:dyDescent="0.4">
      <c r="O21727" s="4"/>
      <c r="P21727" s="4"/>
      <c r="V21727" s="4"/>
      <c r="W21727" s="4"/>
      <c r="AG21727" s="9"/>
      <c r="AT21727" s="4"/>
      <c r="AU21727" s="4"/>
      <c r="BA21727" s="4"/>
      <c r="BB21727" s="4"/>
    </row>
    <row r="21728" spans="15:54" x14ac:dyDescent="0.4">
      <c r="O21728" s="4"/>
      <c r="P21728" s="4"/>
      <c r="V21728" s="4"/>
      <c r="W21728" s="4"/>
      <c r="AG21728" s="9"/>
      <c r="AT21728" s="4"/>
      <c r="AU21728" s="4"/>
      <c r="BA21728" s="4"/>
      <c r="BB21728" s="4"/>
    </row>
    <row r="21729" spans="15:54" x14ac:dyDescent="0.4">
      <c r="O21729" s="4"/>
      <c r="P21729" s="4"/>
      <c r="V21729" s="4"/>
      <c r="W21729" s="4"/>
      <c r="AG21729" s="9"/>
      <c r="AT21729" s="4"/>
      <c r="AU21729" s="4"/>
      <c r="BA21729" s="4"/>
      <c r="BB21729" s="4"/>
    </row>
    <row r="21730" spans="15:54" x14ac:dyDescent="0.4">
      <c r="O21730" s="4"/>
      <c r="P21730" s="4"/>
      <c r="V21730" s="4"/>
      <c r="W21730" s="4"/>
      <c r="AG21730" s="9"/>
      <c r="AT21730" s="4"/>
      <c r="AU21730" s="4"/>
      <c r="BA21730" s="4"/>
      <c r="BB21730" s="4"/>
    </row>
    <row r="21731" spans="15:54" x14ac:dyDescent="0.4">
      <c r="O21731" s="4"/>
      <c r="P21731" s="4"/>
      <c r="V21731" s="4"/>
      <c r="W21731" s="4"/>
      <c r="AG21731" s="9"/>
      <c r="AT21731" s="4"/>
      <c r="AU21731" s="4"/>
      <c r="BA21731" s="4"/>
      <c r="BB21731" s="4"/>
    </row>
    <row r="21732" spans="15:54" x14ac:dyDescent="0.4">
      <c r="O21732" s="4"/>
      <c r="P21732" s="4"/>
      <c r="V21732" s="4"/>
      <c r="W21732" s="4"/>
      <c r="AG21732" s="9"/>
      <c r="AT21732" s="4"/>
      <c r="AU21732" s="4"/>
      <c r="BA21732" s="4"/>
      <c r="BB21732" s="4"/>
    </row>
    <row r="21733" spans="15:54" x14ac:dyDescent="0.4">
      <c r="O21733" s="4"/>
      <c r="P21733" s="4"/>
      <c r="V21733" s="4"/>
      <c r="W21733" s="4"/>
      <c r="AG21733" s="9"/>
      <c r="AT21733" s="4"/>
      <c r="AU21733" s="4"/>
      <c r="BA21733" s="4"/>
      <c r="BB21733" s="4"/>
    </row>
    <row r="21734" spans="15:54" x14ac:dyDescent="0.4">
      <c r="O21734" s="4"/>
      <c r="P21734" s="4"/>
      <c r="V21734" s="4"/>
      <c r="W21734" s="4"/>
      <c r="AT21734" s="4"/>
      <c r="AU21734" s="4"/>
      <c r="BA21734" s="4"/>
      <c r="BB21734" s="4"/>
    </row>
    <row r="21735" spans="15:54" x14ac:dyDescent="0.4">
      <c r="O21735" s="4"/>
      <c r="P21735" s="4"/>
      <c r="V21735" s="4"/>
      <c r="W21735" s="4"/>
      <c r="AG21735" s="9"/>
      <c r="AT21735" s="4"/>
      <c r="AU21735" s="4"/>
      <c r="BA21735" s="4"/>
      <c r="BB21735" s="4"/>
    </row>
    <row r="21736" spans="15:54" x14ac:dyDescent="0.4">
      <c r="O21736" s="4"/>
      <c r="P21736" s="4"/>
      <c r="V21736" s="4"/>
      <c r="W21736" s="4"/>
      <c r="AG21736" s="9"/>
      <c r="AT21736" s="4"/>
      <c r="AU21736" s="4"/>
      <c r="BA21736" s="4"/>
      <c r="BB21736" s="4"/>
    </row>
    <row r="21737" spans="15:54" x14ac:dyDescent="0.4">
      <c r="O21737" s="4"/>
      <c r="P21737" s="4"/>
      <c r="V21737" s="4"/>
      <c r="W21737" s="4"/>
      <c r="AG21737" s="9"/>
      <c r="AT21737" s="4"/>
      <c r="AU21737" s="4"/>
      <c r="BA21737" s="4"/>
      <c r="BB21737" s="4"/>
    </row>
    <row r="21738" spans="15:54" x14ac:dyDescent="0.4">
      <c r="O21738" s="4"/>
      <c r="P21738" s="4"/>
      <c r="V21738" s="4"/>
      <c r="W21738" s="4"/>
      <c r="AG21738" s="9"/>
      <c r="AT21738" s="4"/>
      <c r="AU21738" s="4"/>
      <c r="BA21738" s="4"/>
      <c r="BB21738" s="4"/>
    </row>
    <row r="21739" spans="15:54" x14ac:dyDescent="0.4">
      <c r="O21739" s="4"/>
      <c r="P21739" s="4"/>
      <c r="V21739" s="4"/>
      <c r="W21739" s="4"/>
      <c r="AG21739" s="9"/>
      <c r="AT21739" s="4"/>
      <c r="AU21739" s="4"/>
      <c r="BA21739" s="4"/>
      <c r="BB21739" s="4"/>
    </row>
    <row r="21740" spans="15:54" x14ac:dyDescent="0.4">
      <c r="O21740" s="4"/>
      <c r="P21740" s="4"/>
      <c r="V21740" s="4"/>
      <c r="W21740" s="4"/>
      <c r="AG21740" s="9"/>
      <c r="AT21740" s="4"/>
      <c r="AU21740" s="4"/>
      <c r="BA21740" s="4"/>
      <c r="BB21740" s="4"/>
    </row>
    <row r="21741" spans="15:54" x14ac:dyDescent="0.4">
      <c r="O21741" s="4"/>
      <c r="P21741" s="4"/>
      <c r="V21741" s="4"/>
      <c r="W21741" s="4"/>
      <c r="AG21741" s="9"/>
      <c r="AT21741" s="4"/>
      <c r="AU21741" s="4"/>
      <c r="BA21741" s="4"/>
      <c r="BB21741" s="4"/>
    </row>
    <row r="21742" spans="15:54" x14ac:dyDescent="0.4">
      <c r="O21742" s="4"/>
      <c r="P21742" s="4"/>
      <c r="V21742" s="4"/>
      <c r="W21742" s="4"/>
      <c r="AG21742" s="9"/>
      <c r="AT21742" s="4"/>
      <c r="AU21742" s="4"/>
      <c r="BA21742" s="4"/>
      <c r="BB21742" s="4"/>
    </row>
    <row r="21743" spans="15:54" x14ac:dyDescent="0.4">
      <c r="O21743" s="4"/>
      <c r="P21743" s="4"/>
      <c r="V21743" s="4"/>
      <c r="W21743" s="4"/>
      <c r="AG21743" s="9"/>
      <c r="AT21743" s="4"/>
      <c r="AU21743" s="4"/>
      <c r="BA21743" s="4"/>
      <c r="BB21743" s="4"/>
    </row>
    <row r="21744" spans="15:54" x14ac:dyDescent="0.4">
      <c r="O21744" s="4"/>
      <c r="P21744" s="4"/>
      <c r="V21744" s="4"/>
      <c r="W21744" s="4"/>
      <c r="AG21744" s="9"/>
      <c r="AT21744" s="4"/>
      <c r="AU21744" s="4"/>
      <c r="BA21744" s="4"/>
      <c r="BB21744" s="4"/>
    </row>
    <row r="21745" spans="15:54" x14ac:dyDescent="0.4">
      <c r="O21745" s="4"/>
      <c r="P21745" s="4"/>
      <c r="V21745" s="4"/>
      <c r="W21745" s="4"/>
      <c r="AG21745" s="9"/>
      <c r="AT21745" s="4"/>
      <c r="AU21745" s="4"/>
      <c r="BA21745" s="4"/>
      <c r="BB21745" s="4"/>
    </row>
    <row r="21746" spans="15:54" x14ac:dyDescent="0.4">
      <c r="O21746" s="4"/>
      <c r="P21746" s="4"/>
      <c r="V21746" s="4"/>
      <c r="W21746" s="4"/>
      <c r="AG21746" s="9"/>
      <c r="AT21746" s="4"/>
      <c r="AU21746" s="4"/>
      <c r="BA21746" s="4"/>
      <c r="BB21746" s="4"/>
    </row>
    <row r="21747" spans="15:54" x14ac:dyDescent="0.4">
      <c r="O21747" s="4"/>
      <c r="P21747" s="4"/>
      <c r="V21747" s="4"/>
      <c r="W21747" s="4"/>
      <c r="AG21747" s="9"/>
      <c r="AT21747" s="4"/>
      <c r="AU21747" s="4"/>
      <c r="BA21747" s="4"/>
      <c r="BB21747" s="4"/>
    </row>
    <row r="21748" spans="15:54" x14ac:dyDescent="0.4">
      <c r="O21748" s="4"/>
      <c r="P21748" s="4"/>
      <c r="V21748" s="4"/>
      <c r="W21748" s="4"/>
      <c r="AG21748" s="9"/>
      <c r="AT21748" s="4"/>
      <c r="AU21748" s="4"/>
      <c r="BA21748" s="4"/>
      <c r="BB21748" s="4"/>
    </row>
    <row r="21749" spans="15:54" x14ac:dyDescent="0.4">
      <c r="O21749" s="4"/>
      <c r="P21749" s="4"/>
      <c r="V21749" s="4"/>
      <c r="W21749" s="4"/>
      <c r="AG21749" s="9"/>
      <c r="AT21749" s="4"/>
      <c r="AU21749" s="4"/>
      <c r="BA21749" s="4"/>
      <c r="BB21749" s="4"/>
    </row>
    <row r="21750" spans="15:54" x14ac:dyDescent="0.4">
      <c r="O21750" s="4"/>
      <c r="P21750" s="4"/>
      <c r="V21750" s="4"/>
      <c r="W21750" s="4"/>
      <c r="AG21750" s="9"/>
      <c r="AT21750" s="4"/>
      <c r="AU21750" s="4"/>
      <c r="BA21750" s="4"/>
      <c r="BB21750" s="4"/>
    </row>
    <row r="21751" spans="15:54" x14ac:dyDescent="0.4">
      <c r="O21751" s="4"/>
      <c r="P21751" s="4"/>
      <c r="V21751" s="4"/>
      <c r="W21751" s="4"/>
      <c r="AG21751" s="9"/>
      <c r="AT21751" s="4"/>
      <c r="AU21751" s="4"/>
      <c r="BA21751" s="4"/>
      <c r="BB21751" s="4"/>
    </row>
    <row r="21752" spans="15:54" x14ac:dyDescent="0.4">
      <c r="O21752" s="4"/>
      <c r="P21752" s="4"/>
      <c r="V21752" s="4"/>
      <c r="W21752" s="4"/>
      <c r="AG21752" s="9"/>
      <c r="AT21752" s="4"/>
      <c r="AU21752" s="4"/>
      <c r="BA21752" s="4"/>
      <c r="BB21752" s="4"/>
    </row>
    <row r="21753" spans="15:54" x14ac:dyDescent="0.4">
      <c r="O21753" s="4"/>
      <c r="P21753" s="4"/>
      <c r="V21753" s="4"/>
      <c r="W21753" s="4"/>
      <c r="AG21753" s="9"/>
      <c r="AT21753" s="4"/>
      <c r="AU21753" s="4"/>
      <c r="BA21753" s="4"/>
      <c r="BB21753" s="4"/>
    </row>
    <row r="21754" spans="15:54" x14ac:dyDescent="0.4">
      <c r="O21754" s="4"/>
      <c r="P21754" s="4"/>
      <c r="V21754" s="4"/>
      <c r="W21754" s="4"/>
      <c r="AT21754" s="4"/>
      <c r="AU21754" s="4"/>
      <c r="BA21754" s="4"/>
      <c r="BB21754" s="4"/>
    </row>
    <row r="21755" spans="15:54" x14ac:dyDescent="0.4">
      <c r="O21755" s="4"/>
      <c r="P21755" s="4"/>
      <c r="V21755" s="4"/>
      <c r="W21755" s="4"/>
      <c r="AG21755" s="9"/>
      <c r="AT21755" s="4"/>
      <c r="AU21755" s="4"/>
      <c r="BA21755" s="4"/>
      <c r="BB21755" s="4"/>
    </row>
    <row r="21756" spans="15:54" x14ac:dyDescent="0.4">
      <c r="O21756" s="4"/>
      <c r="P21756" s="4"/>
      <c r="V21756" s="4"/>
      <c r="W21756" s="4"/>
      <c r="AG21756" s="9"/>
      <c r="AT21756" s="4"/>
      <c r="AU21756" s="4"/>
      <c r="BA21756" s="4"/>
      <c r="BB21756" s="4"/>
    </row>
    <row r="21757" spans="15:54" x14ac:dyDescent="0.4">
      <c r="O21757" s="4"/>
      <c r="P21757" s="4"/>
      <c r="V21757" s="4"/>
      <c r="W21757" s="4"/>
      <c r="AG21757" s="9"/>
      <c r="AT21757" s="4"/>
      <c r="AU21757" s="4"/>
      <c r="BA21757" s="4"/>
      <c r="BB21757" s="4"/>
    </row>
    <row r="21758" spans="15:54" x14ac:dyDescent="0.4">
      <c r="O21758" s="4"/>
      <c r="P21758" s="4"/>
      <c r="V21758" s="4"/>
      <c r="W21758" s="4"/>
      <c r="AG21758" s="9"/>
      <c r="AT21758" s="4"/>
      <c r="AU21758" s="4"/>
      <c r="BA21758" s="4"/>
      <c r="BB21758" s="4"/>
    </row>
    <row r="21759" spans="15:54" x14ac:dyDescent="0.4">
      <c r="O21759" s="4"/>
      <c r="P21759" s="4"/>
      <c r="V21759" s="4"/>
      <c r="W21759" s="4"/>
      <c r="AG21759" s="9"/>
      <c r="AT21759" s="4"/>
      <c r="AU21759" s="4"/>
      <c r="BA21759" s="4"/>
      <c r="BB21759" s="4"/>
    </row>
    <row r="21760" spans="15:54" x14ac:dyDescent="0.4">
      <c r="O21760" s="4"/>
      <c r="P21760" s="4"/>
      <c r="V21760" s="4"/>
      <c r="W21760" s="4"/>
      <c r="AG21760" s="9"/>
      <c r="AT21760" s="4"/>
      <c r="AU21760" s="4"/>
      <c r="BA21760" s="4"/>
      <c r="BB21760" s="4"/>
    </row>
    <row r="21761" spans="15:54" x14ac:dyDescent="0.4">
      <c r="O21761" s="4"/>
      <c r="P21761" s="4"/>
      <c r="V21761" s="4"/>
      <c r="W21761" s="4"/>
      <c r="AG21761" s="9"/>
      <c r="AT21761" s="4"/>
      <c r="AU21761" s="4"/>
      <c r="BA21761" s="4"/>
      <c r="BB21761" s="4"/>
    </row>
    <row r="21762" spans="15:54" x14ac:dyDescent="0.4">
      <c r="O21762" s="4"/>
      <c r="P21762" s="4"/>
      <c r="V21762" s="4"/>
      <c r="W21762" s="4"/>
      <c r="AG21762" s="9"/>
      <c r="AT21762" s="4"/>
      <c r="AU21762" s="4"/>
      <c r="BA21762" s="4"/>
      <c r="BB21762" s="4"/>
    </row>
    <row r="21763" spans="15:54" x14ac:dyDescent="0.4">
      <c r="O21763" s="4"/>
      <c r="P21763" s="4"/>
      <c r="V21763" s="4"/>
      <c r="W21763" s="4"/>
      <c r="AG21763" s="9"/>
      <c r="AT21763" s="4"/>
      <c r="AU21763" s="4"/>
      <c r="BA21763" s="4"/>
      <c r="BB21763" s="4"/>
    </row>
    <row r="21764" spans="15:54" x14ac:dyDescent="0.4">
      <c r="O21764" s="4"/>
      <c r="P21764" s="4"/>
      <c r="V21764" s="4"/>
      <c r="W21764" s="4"/>
      <c r="AG21764" s="9"/>
      <c r="AT21764" s="4"/>
      <c r="AU21764" s="4"/>
      <c r="BA21764" s="4"/>
      <c r="BB21764" s="4"/>
    </row>
    <row r="21765" spans="15:54" x14ac:dyDescent="0.4">
      <c r="O21765" s="4"/>
      <c r="P21765" s="4"/>
      <c r="V21765" s="4"/>
      <c r="W21765" s="4"/>
      <c r="AG21765" s="9"/>
      <c r="AT21765" s="4"/>
      <c r="AU21765" s="4"/>
      <c r="BA21765" s="4"/>
      <c r="BB21765" s="4"/>
    </row>
    <row r="21766" spans="15:54" x14ac:dyDescent="0.4">
      <c r="O21766" s="4"/>
      <c r="P21766" s="4"/>
      <c r="V21766" s="4"/>
      <c r="W21766" s="4"/>
      <c r="AG21766" s="9"/>
      <c r="AT21766" s="4"/>
      <c r="AU21766" s="4"/>
      <c r="BA21766" s="4"/>
      <c r="BB21766" s="4"/>
    </row>
    <row r="21767" spans="15:54" x14ac:dyDescent="0.4">
      <c r="O21767" s="4"/>
      <c r="P21767" s="4"/>
      <c r="V21767" s="4"/>
      <c r="W21767" s="4"/>
      <c r="AG21767" s="9"/>
      <c r="AT21767" s="4"/>
      <c r="AU21767" s="4"/>
      <c r="BA21767" s="4"/>
      <c r="BB21767" s="4"/>
    </row>
    <row r="21768" spans="15:54" x14ac:dyDescent="0.4">
      <c r="O21768" s="4"/>
      <c r="P21768" s="4"/>
      <c r="V21768" s="4"/>
      <c r="W21768" s="4"/>
      <c r="AG21768" s="9"/>
      <c r="AT21768" s="4"/>
      <c r="AU21768" s="4"/>
      <c r="BA21768" s="4"/>
      <c r="BB21768" s="4"/>
    </row>
    <row r="21769" spans="15:54" x14ac:dyDescent="0.4">
      <c r="O21769" s="4"/>
      <c r="P21769" s="4"/>
      <c r="V21769" s="4"/>
      <c r="W21769" s="4"/>
      <c r="AG21769" s="9"/>
      <c r="AT21769" s="4"/>
      <c r="AU21769" s="4"/>
      <c r="BA21769" s="4"/>
      <c r="BB21769" s="4"/>
    </row>
    <row r="21770" spans="15:54" x14ac:dyDescent="0.4">
      <c r="O21770" s="4"/>
      <c r="P21770" s="4"/>
      <c r="V21770" s="4"/>
      <c r="W21770" s="4"/>
      <c r="AG21770" s="9"/>
      <c r="AT21770" s="4"/>
      <c r="AU21770" s="4"/>
      <c r="BA21770" s="4"/>
      <c r="BB21770" s="4"/>
    </row>
    <row r="21771" spans="15:54" x14ac:dyDescent="0.4">
      <c r="O21771" s="4"/>
      <c r="P21771" s="4"/>
      <c r="V21771" s="4"/>
      <c r="W21771" s="4"/>
      <c r="AG21771" s="9"/>
      <c r="AT21771" s="4"/>
      <c r="AU21771" s="4"/>
      <c r="BA21771" s="4"/>
      <c r="BB21771" s="4"/>
    </row>
    <row r="21772" spans="15:54" x14ac:dyDescent="0.4">
      <c r="O21772" s="4"/>
      <c r="P21772" s="4"/>
      <c r="V21772" s="4"/>
      <c r="W21772" s="4"/>
      <c r="AG21772" s="9"/>
      <c r="AT21772" s="4"/>
      <c r="AU21772" s="4"/>
      <c r="BA21772" s="4"/>
      <c r="BB21772" s="4"/>
    </row>
    <row r="21773" spans="15:54" x14ac:dyDescent="0.4">
      <c r="O21773" s="4"/>
      <c r="P21773" s="4"/>
      <c r="V21773" s="4"/>
      <c r="W21773" s="4"/>
      <c r="AG21773" s="9"/>
      <c r="AT21773" s="4"/>
      <c r="AU21773" s="4"/>
      <c r="BA21773" s="4"/>
      <c r="BB21773" s="4"/>
    </row>
    <row r="21774" spans="15:54" x14ac:dyDescent="0.4">
      <c r="O21774" s="4"/>
      <c r="P21774" s="4"/>
      <c r="V21774" s="4"/>
      <c r="W21774" s="4"/>
      <c r="AG21774" s="9"/>
      <c r="AT21774" s="4"/>
      <c r="AU21774" s="4"/>
      <c r="BA21774" s="4"/>
      <c r="BB21774" s="4"/>
    </row>
    <row r="21775" spans="15:54" x14ac:dyDescent="0.4">
      <c r="O21775" s="4"/>
      <c r="P21775" s="4"/>
      <c r="V21775" s="4"/>
      <c r="W21775" s="4"/>
      <c r="AG21775" s="9"/>
      <c r="AT21775" s="4"/>
      <c r="AU21775" s="4"/>
      <c r="BA21775" s="4"/>
      <c r="BB21775" s="4"/>
    </row>
    <row r="21776" spans="15:54" x14ac:dyDescent="0.4">
      <c r="O21776" s="4"/>
      <c r="P21776" s="4"/>
      <c r="V21776" s="4"/>
      <c r="W21776" s="4"/>
      <c r="AG21776" s="9"/>
      <c r="AT21776" s="4"/>
      <c r="AU21776" s="4"/>
      <c r="BA21776" s="4"/>
      <c r="BB21776" s="4"/>
    </row>
    <row r="21777" spans="15:54" x14ac:dyDescent="0.4">
      <c r="O21777" s="4"/>
      <c r="P21777" s="4"/>
      <c r="V21777" s="4"/>
      <c r="W21777" s="4"/>
      <c r="AG21777" s="9"/>
      <c r="AT21777" s="4"/>
      <c r="AU21777" s="4"/>
      <c r="BA21777" s="4"/>
      <c r="BB21777" s="4"/>
    </row>
    <row r="21778" spans="15:54" x14ac:dyDescent="0.4">
      <c r="O21778" s="4"/>
      <c r="P21778" s="4"/>
      <c r="V21778" s="4"/>
      <c r="W21778" s="4"/>
      <c r="AG21778" s="9"/>
      <c r="AT21778" s="4"/>
      <c r="AU21778" s="4"/>
      <c r="BA21778" s="4"/>
      <c r="BB21778" s="4"/>
    </row>
    <row r="21779" spans="15:54" x14ac:dyDescent="0.4">
      <c r="O21779" s="4"/>
      <c r="P21779" s="4"/>
      <c r="V21779" s="4"/>
      <c r="W21779" s="4"/>
      <c r="AG21779" s="9"/>
      <c r="AT21779" s="4"/>
      <c r="AU21779" s="4"/>
      <c r="BA21779" s="4"/>
      <c r="BB21779" s="4"/>
    </row>
    <row r="21780" spans="15:54" x14ac:dyDescent="0.4">
      <c r="O21780" s="4"/>
      <c r="P21780" s="4"/>
      <c r="V21780" s="4"/>
      <c r="W21780" s="4"/>
      <c r="AG21780" s="9"/>
      <c r="AT21780" s="4"/>
      <c r="AU21780" s="4"/>
      <c r="BA21780" s="4"/>
      <c r="BB21780" s="4"/>
    </row>
    <row r="21781" spans="15:54" x14ac:dyDescent="0.4">
      <c r="O21781" s="4"/>
      <c r="P21781" s="4"/>
      <c r="V21781" s="4"/>
      <c r="W21781" s="4"/>
      <c r="AG21781" s="9"/>
      <c r="AT21781" s="4"/>
      <c r="AU21781" s="4"/>
      <c r="BA21781" s="4"/>
      <c r="BB21781" s="4"/>
    </row>
    <row r="21782" spans="15:54" x14ac:dyDescent="0.4">
      <c r="O21782" s="4"/>
      <c r="P21782" s="4"/>
      <c r="V21782" s="4"/>
      <c r="W21782" s="4"/>
      <c r="AG21782" s="9"/>
      <c r="AT21782" s="4"/>
      <c r="AU21782" s="4"/>
      <c r="BA21782" s="4"/>
      <c r="BB21782" s="4"/>
    </row>
    <row r="21783" spans="15:54" x14ac:dyDescent="0.4">
      <c r="O21783" s="4"/>
      <c r="P21783" s="4"/>
      <c r="V21783" s="4"/>
      <c r="W21783" s="4"/>
      <c r="AG21783" s="9"/>
      <c r="AT21783" s="4"/>
      <c r="AU21783" s="4"/>
      <c r="BA21783" s="4"/>
      <c r="BB21783" s="4"/>
    </row>
    <row r="21784" spans="15:54" x14ac:dyDescent="0.4">
      <c r="O21784" s="4"/>
      <c r="P21784" s="4"/>
      <c r="V21784" s="4"/>
      <c r="W21784" s="4"/>
      <c r="AG21784" s="9"/>
      <c r="AT21784" s="4"/>
      <c r="AU21784" s="4"/>
      <c r="BA21784" s="4"/>
      <c r="BB21784" s="4"/>
    </row>
    <row r="21785" spans="15:54" x14ac:dyDescent="0.4">
      <c r="O21785" s="4"/>
      <c r="P21785" s="4"/>
      <c r="V21785" s="4"/>
      <c r="W21785" s="4"/>
      <c r="AG21785" s="9"/>
      <c r="AT21785" s="4"/>
      <c r="AU21785" s="4"/>
      <c r="BA21785" s="4"/>
      <c r="BB21785" s="4"/>
    </row>
    <row r="21786" spans="15:54" x14ac:dyDescent="0.4">
      <c r="O21786" s="4"/>
      <c r="P21786" s="4"/>
      <c r="V21786" s="4"/>
      <c r="W21786" s="4"/>
      <c r="AG21786" s="9"/>
      <c r="AT21786" s="4"/>
      <c r="AU21786" s="4"/>
      <c r="BA21786" s="4"/>
      <c r="BB21786" s="4"/>
    </row>
    <row r="21787" spans="15:54" x14ac:dyDescent="0.4">
      <c r="O21787" s="4"/>
      <c r="P21787" s="4"/>
      <c r="V21787" s="4"/>
      <c r="W21787" s="4"/>
      <c r="AG21787" s="9"/>
      <c r="AT21787" s="4"/>
      <c r="AU21787" s="4"/>
      <c r="BA21787" s="4"/>
      <c r="BB21787" s="4"/>
    </row>
    <row r="21788" spans="15:54" x14ac:dyDescent="0.4">
      <c r="O21788" s="4"/>
      <c r="P21788" s="4"/>
      <c r="V21788" s="4"/>
      <c r="W21788" s="4"/>
      <c r="AG21788" s="9"/>
      <c r="AT21788" s="4"/>
      <c r="AU21788" s="4"/>
      <c r="BA21788" s="4"/>
      <c r="BB21788" s="4"/>
    </row>
    <row r="21789" spans="15:54" x14ac:dyDescent="0.4">
      <c r="O21789" s="4"/>
      <c r="P21789" s="4"/>
      <c r="V21789" s="4"/>
      <c r="W21789" s="4"/>
      <c r="AG21789" s="9"/>
      <c r="AT21789" s="4"/>
      <c r="AU21789" s="4"/>
      <c r="BA21789" s="4"/>
      <c r="BB21789" s="4"/>
    </row>
    <row r="21790" spans="15:54" x14ac:dyDescent="0.4">
      <c r="O21790" s="4"/>
      <c r="P21790" s="4"/>
      <c r="V21790" s="4"/>
      <c r="W21790" s="4"/>
      <c r="AG21790" s="9"/>
      <c r="AT21790" s="4"/>
      <c r="AU21790" s="4"/>
      <c r="BA21790" s="4"/>
      <c r="BB21790" s="4"/>
    </row>
    <row r="21791" spans="15:54" x14ac:dyDescent="0.4">
      <c r="O21791" s="4"/>
      <c r="P21791" s="4"/>
      <c r="V21791" s="4"/>
      <c r="W21791" s="4"/>
      <c r="AG21791" s="9"/>
      <c r="AT21791" s="4"/>
      <c r="AU21791" s="4"/>
      <c r="BA21791" s="4"/>
      <c r="BB21791" s="4"/>
    </row>
    <row r="21792" spans="15:54" x14ac:dyDescent="0.4">
      <c r="O21792" s="4"/>
      <c r="P21792" s="4"/>
      <c r="V21792" s="4"/>
      <c r="W21792" s="4"/>
      <c r="AG21792" s="9"/>
      <c r="AT21792" s="4"/>
      <c r="AU21792" s="4"/>
      <c r="BA21792" s="4"/>
      <c r="BB21792" s="4"/>
    </row>
    <row r="21793" spans="15:54" x14ac:dyDescent="0.4">
      <c r="O21793" s="4"/>
      <c r="P21793" s="4"/>
      <c r="V21793" s="4"/>
      <c r="W21793" s="4"/>
      <c r="AG21793" s="9"/>
      <c r="AT21793" s="4"/>
      <c r="AU21793" s="4"/>
      <c r="BA21793" s="4"/>
      <c r="BB21793" s="4"/>
    </row>
    <row r="21794" spans="15:54" x14ac:dyDescent="0.4">
      <c r="O21794" s="4"/>
      <c r="P21794" s="4"/>
      <c r="V21794" s="4"/>
      <c r="W21794" s="4"/>
      <c r="AG21794" s="9"/>
      <c r="AT21794" s="4"/>
      <c r="AU21794" s="4"/>
      <c r="BA21794" s="4"/>
      <c r="BB21794" s="4"/>
    </row>
    <row r="21795" spans="15:54" x14ac:dyDescent="0.4">
      <c r="O21795" s="4"/>
      <c r="P21795" s="4"/>
      <c r="V21795" s="4"/>
      <c r="W21795" s="4"/>
      <c r="AG21795" s="9"/>
      <c r="AT21795" s="4"/>
      <c r="AU21795" s="4"/>
      <c r="BA21795" s="4"/>
      <c r="BB21795" s="4"/>
    </row>
    <row r="21796" spans="15:54" x14ac:dyDescent="0.4">
      <c r="O21796" s="4"/>
      <c r="P21796" s="4"/>
      <c r="V21796" s="4"/>
      <c r="W21796" s="4"/>
      <c r="AG21796" s="9"/>
      <c r="AT21796" s="4"/>
      <c r="AU21796" s="4"/>
      <c r="BA21796" s="4"/>
      <c r="BB21796" s="4"/>
    </row>
    <row r="21797" spans="15:54" x14ac:dyDescent="0.4">
      <c r="O21797" s="4"/>
      <c r="P21797" s="4"/>
      <c r="V21797" s="4"/>
      <c r="W21797" s="4"/>
      <c r="AG21797" s="9"/>
      <c r="AT21797" s="4"/>
      <c r="AU21797" s="4"/>
      <c r="BA21797" s="4"/>
      <c r="BB21797" s="4"/>
    </row>
    <row r="21798" spans="15:54" x14ac:dyDescent="0.4">
      <c r="O21798" s="4"/>
      <c r="P21798" s="4"/>
      <c r="V21798" s="4"/>
      <c r="W21798" s="4"/>
      <c r="AG21798" s="9"/>
      <c r="AT21798" s="4"/>
      <c r="AU21798" s="4"/>
      <c r="BA21798" s="4"/>
      <c r="BB21798" s="4"/>
    </row>
    <row r="21799" spans="15:54" x14ac:dyDescent="0.4">
      <c r="O21799" s="4"/>
      <c r="P21799" s="4"/>
      <c r="V21799" s="4"/>
      <c r="W21799" s="4"/>
      <c r="AG21799" s="9"/>
      <c r="AT21799" s="4"/>
      <c r="AU21799" s="4"/>
      <c r="BA21799" s="4"/>
      <c r="BB21799" s="4"/>
    </row>
    <row r="21800" spans="15:54" x14ac:dyDescent="0.4">
      <c r="O21800" s="4"/>
      <c r="P21800" s="4"/>
      <c r="V21800" s="4"/>
      <c r="W21800" s="4"/>
      <c r="AG21800" s="9"/>
      <c r="AT21800" s="4"/>
      <c r="AU21800" s="4"/>
      <c r="BA21800" s="4"/>
      <c r="BB21800" s="4"/>
    </row>
    <row r="21801" spans="15:54" x14ac:dyDescent="0.4">
      <c r="O21801" s="4"/>
      <c r="P21801" s="4"/>
      <c r="V21801" s="4"/>
      <c r="W21801" s="4"/>
      <c r="AG21801" s="9"/>
      <c r="AT21801" s="4"/>
      <c r="AU21801" s="4"/>
      <c r="BA21801" s="4"/>
      <c r="BB21801" s="4"/>
    </row>
    <row r="21802" spans="15:54" x14ac:dyDescent="0.4">
      <c r="O21802" s="4"/>
      <c r="P21802" s="4"/>
      <c r="V21802" s="4"/>
      <c r="W21802" s="4"/>
      <c r="AG21802" s="9"/>
      <c r="AT21802" s="4"/>
      <c r="AU21802" s="4"/>
      <c r="BA21802" s="4"/>
      <c r="BB21802" s="4"/>
    </row>
    <row r="21803" spans="15:54" x14ac:dyDescent="0.4">
      <c r="O21803" s="4"/>
      <c r="P21803" s="4"/>
      <c r="V21803" s="4"/>
      <c r="W21803" s="4"/>
      <c r="AG21803" s="9"/>
      <c r="AT21803" s="4"/>
      <c r="AU21803" s="4"/>
      <c r="BA21803" s="4"/>
      <c r="BB21803" s="4"/>
    </row>
    <row r="21804" spans="15:54" x14ac:dyDescent="0.4">
      <c r="O21804" s="4"/>
      <c r="P21804" s="4"/>
      <c r="V21804" s="4"/>
      <c r="W21804" s="4"/>
      <c r="AG21804" s="9"/>
      <c r="AT21804" s="4"/>
      <c r="AU21804" s="4"/>
      <c r="BA21804" s="4"/>
      <c r="BB21804" s="4"/>
    </row>
    <row r="21805" spans="15:54" x14ac:dyDescent="0.4">
      <c r="O21805" s="4"/>
      <c r="P21805" s="4"/>
      <c r="V21805" s="4"/>
      <c r="W21805" s="4"/>
      <c r="AG21805" s="9"/>
      <c r="AT21805" s="4"/>
      <c r="AU21805" s="4"/>
      <c r="BA21805" s="4"/>
      <c r="BB21805" s="4"/>
    </row>
    <row r="21806" spans="15:54" x14ac:dyDescent="0.4">
      <c r="O21806" s="4"/>
      <c r="P21806" s="4"/>
      <c r="V21806" s="4"/>
      <c r="W21806" s="4"/>
      <c r="AG21806" s="9"/>
      <c r="AT21806" s="4"/>
      <c r="AU21806" s="4"/>
      <c r="BA21806" s="4"/>
      <c r="BB21806" s="4"/>
    </row>
    <row r="21807" spans="15:54" x14ac:dyDescent="0.4">
      <c r="O21807" s="4"/>
      <c r="P21807" s="4"/>
      <c r="V21807" s="4"/>
      <c r="W21807" s="4"/>
      <c r="AG21807" s="9"/>
      <c r="AT21807" s="4"/>
      <c r="AU21807" s="4"/>
      <c r="BA21807" s="4"/>
      <c r="BB21807" s="4"/>
    </row>
    <row r="21808" spans="15:54" x14ac:dyDescent="0.4">
      <c r="O21808" s="4"/>
      <c r="P21808" s="4"/>
      <c r="V21808" s="4"/>
      <c r="W21808" s="4"/>
      <c r="AG21808" s="9"/>
      <c r="AT21808" s="4"/>
      <c r="AU21808" s="4"/>
      <c r="BA21808" s="4"/>
      <c r="BB21808" s="4"/>
    </row>
    <row r="21809" spans="15:54" x14ac:dyDescent="0.4">
      <c r="O21809" s="4"/>
      <c r="P21809" s="4"/>
      <c r="V21809" s="4"/>
      <c r="W21809" s="4"/>
      <c r="AG21809" s="9"/>
      <c r="AT21809" s="4"/>
      <c r="AU21809" s="4"/>
      <c r="BA21809" s="4"/>
      <c r="BB21809" s="4"/>
    </row>
    <row r="21810" spans="15:54" x14ac:dyDescent="0.4">
      <c r="O21810" s="4"/>
      <c r="P21810" s="4"/>
      <c r="V21810" s="4"/>
      <c r="W21810" s="4"/>
      <c r="AG21810" s="9"/>
      <c r="AT21810" s="4"/>
      <c r="AU21810" s="4"/>
      <c r="BA21810" s="4"/>
      <c r="BB21810" s="4"/>
    </row>
    <row r="21811" spans="15:54" x14ac:dyDescent="0.4">
      <c r="O21811" s="4"/>
      <c r="P21811" s="4"/>
      <c r="V21811" s="4"/>
      <c r="W21811" s="4"/>
      <c r="AG21811" s="9"/>
      <c r="AT21811" s="4"/>
      <c r="AU21811" s="4"/>
      <c r="BA21811" s="4"/>
      <c r="BB21811" s="4"/>
    </row>
    <row r="21812" spans="15:54" x14ac:dyDescent="0.4">
      <c r="O21812" s="4"/>
      <c r="P21812" s="4"/>
      <c r="V21812" s="4"/>
      <c r="W21812" s="4"/>
      <c r="AG21812" s="9"/>
      <c r="AT21812" s="4"/>
      <c r="AU21812" s="4"/>
      <c r="BA21812" s="4"/>
      <c r="BB21812" s="4"/>
    </row>
    <row r="21813" spans="15:54" x14ac:dyDescent="0.4">
      <c r="O21813" s="4"/>
      <c r="P21813" s="4"/>
      <c r="V21813" s="4"/>
      <c r="W21813" s="4"/>
      <c r="AG21813" s="9"/>
      <c r="AT21813" s="4"/>
      <c r="AU21813" s="4"/>
      <c r="BA21813" s="4"/>
      <c r="BB21813" s="4"/>
    </row>
    <row r="21814" spans="15:54" x14ac:dyDescent="0.4">
      <c r="O21814" s="4"/>
      <c r="P21814" s="4"/>
      <c r="V21814" s="4"/>
      <c r="W21814" s="4"/>
      <c r="AG21814" s="9"/>
      <c r="AT21814" s="4"/>
      <c r="AU21814" s="4"/>
      <c r="BA21814" s="4"/>
      <c r="BB21814" s="4"/>
    </row>
    <row r="21815" spans="15:54" x14ac:dyDescent="0.4">
      <c r="O21815" s="4"/>
      <c r="P21815" s="4"/>
      <c r="V21815" s="4"/>
      <c r="W21815" s="4"/>
      <c r="AT21815" s="4"/>
      <c r="AU21815" s="4"/>
      <c r="BA21815" s="4"/>
      <c r="BB21815" s="4"/>
    </row>
    <row r="21816" spans="15:54" x14ac:dyDescent="0.4">
      <c r="O21816" s="4"/>
      <c r="P21816" s="4"/>
      <c r="V21816" s="4"/>
      <c r="W21816" s="4"/>
      <c r="AG21816" s="9"/>
      <c r="AT21816" s="4"/>
      <c r="AU21816" s="4"/>
      <c r="BA21816" s="4"/>
      <c r="BB21816" s="4"/>
    </row>
    <row r="21817" spans="15:54" x14ac:dyDescent="0.4">
      <c r="O21817" s="4"/>
      <c r="P21817" s="4"/>
      <c r="V21817" s="4"/>
      <c r="W21817" s="4"/>
      <c r="AG21817" s="9"/>
      <c r="AT21817" s="4"/>
      <c r="AU21817" s="4"/>
      <c r="BA21817" s="4"/>
      <c r="BB21817" s="4"/>
    </row>
    <row r="21818" spans="15:54" x14ac:dyDescent="0.4">
      <c r="O21818" s="4"/>
      <c r="P21818" s="4"/>
      <c r="V21818" s="4"/>
      <c r="W21818" s="4"/>
      <c r="AG21818" s="9"/>
      <c r="AT21818" s="4"/>
      <c r="AU21818" s="4"/>
      <c r="BA21818" s="4"/>
      <c r="BB21818" s="4"/>
    </row>
    <row r="21819" spans="15:54" x14ac:dyDescent="0.4">
      <c r="O21819" s="4"/>
      <c r="P21819" s="4"/>
      <c r="V21819" s="4"/>
      <c r="W21819" s="4"/>
      <c r="AG21819" s="9"/>
      <c r="AT21819" s="4"/>
      <c r="AU21819" s="4"/>
      <c r="BA21819" s="4"/>
      <c r="BB21819" s="4"/>
    </row>
    <row r="21820" spans="15:54" x14ac:dyDescent="0.4">
      <c r="O21820" s="4"/>
      <c r="P21820" s="4"/>
      <c r="V21820" s="4"/>
      <c r="W21820" s="4"/>
      <c r="AG21820" s="9"/>
      <c r="AT21820" s="4"/>
      <c r="AU21820" s="4"/>
      <c r="BA21820" s="4"/>
      <c r="BB21820" s="4"/>
    </row>
    <row r="21821" spans="15:54" x14ac:dyDescent="0.4">
      <c r="O21821" s="4"/>
      <c r="P21821" s="4"/>
      <c r="V21821" s="4"/>
      <c r="W21821" s="4"/>
      <c r="AG21821" s="9"/>
      <c r="AT21821" s="4"/>
      <c r="AU21821" s="4"/>
      <c r="BA21821" s="4"/>
      <c r="BB21821" s="4"/>
    </row>
    <row r="21822" spans="15:54" x14ac:dyDescent="0.4">
      <c r="O21822" s="4"/>
      <c r="P21822" s="4"/>
      <c r="V21822" s="4"/>
      <c r="W21822" s="4"/>
      <c r="AG21822" s="9"/>
      <c r="AT21822" s="4"/>
      <c r="AU21822" s="4"/>
      <c r="BA21822" s="4"/>
      <c r="BB21822" s="4"/>
    </row>
    <row r="21823" spans="15:54" x14ac:dyDescent="0.4">
      <c r="O21823" s="4"/>
      <c r="P21823" s="4"/>
      <c r="V21823" s="4"/>
      <c r="W21823" s="4"/>
      <c r="AG21823" s="9"/>
      <c r="AT21823" s="4"/>
      <c r="AU21823" s="4"/>
      <c r="BA21823" s="4"/>
      <c r="BB21823" s="4"/>
    </row>
    <row r="21824" spans="15:54" x14ac:dyDescent="0.4">
      <c r="O21824" s="4"/>
      <c r="P21824" s="4"/>
      <c r="V21824" s="4"/>
      <c r="W21824" s="4"/>
      <c r="AG21824" s="9"/>
      <c r="AT21824" s="4"/>
      <c r="AU21824" s="4"/>
      <c r="BA21824" s="4"/>
      <c r="BB21824" s="4"/>
    </row>
    <row r="21825" spans="15:54" x14ac:dyDescent="0.4">
      <c r="O21825" s="4"/>
      <c r="P21825" s="4"/>
      <c r="V21825" s="4"/>
      <c r="W21825" s="4"/>
      <c r="AG21825" s="9"/>
      <c r="AT21825" s="4"/>
      <c r="AU21825" s="4"/>
      <c r="BA21825" s="4"/>
      <c r="BB21825" s="4"/>
    </row>
    <row r="21826" spans="15:54" x14ac:dyDescent="0.4">
      <c r="O21826" s="4"/>
      <c r="P21826" s="4"/>
      <c r="V21826" s="4"/>
      <c r="W21826" s="4"/>
      <c r="AG21826" s="9"/>
      <c r="AT21826" s="4"/>
      <c r="AU21826" s="4"/>
      <c r="BA21826" s="4"/>
      <c r="BB21826" s="4"/>
    </row>
    <row r="21827" spans="15:54" x14ac:dyDescent="0.4">
      <c r="O21827" s="4"/>
      <c r="P21827" s="4"/>
      <c r="V21827" s="4"/>
      <c r="W21827" s="4"/>
      <c r="AG21827" s="9"/>
      <c r="AT21827" s="4"/>
      <c r="AU21827" s="4"/>
      <c r="BA21827" s="4"/>
      <c r="BB21827" s="4"/>
    </row>
    <row r="21828" spans="15:54" x14ac:dyDescent="0.4">
      <c r="O21828" s="4"/>
      <c r="P21828" s="4"/>
      <c r="V21828" s="4"/>
      <c r="W21828" s="4"/>
      <c r="AG21828" s="9"/>
      <c r="AT21828" s="4"/>
      <c r="AU21828" s="4"/>
      <c r="BA21828" s="4"/>
      <c r="BB21828" s="4"/>
    </row>
    <row r="21829" spans="15:54" x14ac:dyDescent="0.4">
      <c r="O21829" s="4"/>
      <c r="P21829" s="4"/>
      <c r="V21829" s="4"/>
      <c r="W21829" s="4"/>
      <c r="AG21829" s="9"/>
      <c r="AT21829" s="4"/>
      <c r="AU21829" s="4"/>
      <c r="BA21829" s="4"/>
      <c r="BB21829" s="4"/>
    </row>
    <row r="21830" spans="15:54" x14ac:dyDescent="0.4">
      <c r="O21830" s="4"/>
      <c r="P21830" s="4"/>
      <c r="V21830" s="4"/>
      <c r="W21830" s="4"/>
      <c r="AG21830" s="9"/>
      <c r="AT21830" s="4"/>
      <c r="AU21830" s="4"/>
      <c r="BA21830" s="4"/>
      <c r="BB21830" s="4"/>
    </row>
    <row r="21831" spans="15:54" x14ac:dyDescent="0.4">
      <c r="O21831" s="4"/>
      <c r="P21831" s="4"/>
      <c r="V21831" s="4"/>
      <c r="W21831" s="4"/>
      <c r="AG21831" s="9"/>
      <c r="AT21831" s="4"/>
      <c r="AU21831" s="4"/>
      <c r="BA21831" s="4"/>
      <c r="BB21831" s="4"/>
    </row>
    <row r="21832" spans="15:54" x14ac:dyDescent="0.4">
      <c r="O21832" s="4"/>
      <c r="P21832" s="4"/>
      <c r="V21832" s="4"/>
      <c r="W21832" s="4"/>
      <c r="AG21832" s="9"/>
      <c r="AT21832" s="4"/>
      <c r="AU21832" s="4"/>
      <c r="BA21832" s="4"/>
      <c r="BB21832" s="4"/>
    </row>
    <row r="21833" spans="15:54" x14ac:dyDescent="0.4">
      <c r="O21833" s="4"/>
      <c r="P21833" s="4"/>
      <c r="V21833" s="4"/>
      <c r="W21833" s="4"/>
      <c r="AG21833" s="9"/>
      <c r="AT21833" s="4"/>
      <c r="AU21833" s="4"/>
      <c r="BA21833" s="4"/>
      <c r="BB21833" s="4"/>
    </row>
    <row r="21834" spans="15:54" x14ac:dyDescent="0.4">
      <c r="O21834" s="4"/>
      <c r="P21834" s="4"/>
      <c r="V21834" s="4"/>
      <c r="W21834" s="4"/>
      <c r="AG21834" s="9"/>
      <c r="AT21834" s="4"/>
      <c r="AU21834" s="4"/>
      <c r="BA21834" s="4"/>
      <c r="BB21834" s="4"/>
    </row>
    <row r="21835" spans="15:54" x14ac:dyDescent="0.4">
      <c r="O21835" s="4"/>
      <c r="P21835" s="4"/>
      <c r="V21835" s="4"/>
      <c r="W21835" s="4"/>
      <c r="AT21835" s="4"/>
      <c r="AU21835" s="4"/>
      <c r="BA21835" s="4"/>
      <c r="BB21835" s="4"/>
    </row>
    <row r="21836" spans="15:54" x14ac:dyDescent="0.4">
      <c r="O21836" s="4"/>
      <c r="P21836" s="4"/>
      <c r="V21836" s="4"/>
      <c r="W21836" s="4"/>
      <c r="AG21836" s="9"/>
      <c r="AT21836" s="4"/>
      <c r="AU21836" s="4"/>
      <c r="BA21836" s="4"/>
      <c r="BB21836" s="4"/>
    </row>
    <row r="21837" spans="15:54" x14ac:dyDescent="0.4">
      <c r="O21837" s="4"/>
      <c r="P21837" s="4"/>
      <c r="V21837" s="4"/>
      <c r="W21837" s="4"/>
      <c r="AG21837" s="9"/>
      <c r="AT21837" s="4"/>
      <c r="AU21837" s="4"/>
      <c r="BA21837" s="4"/>
      <c r="BB21837" s="4"/>
    </row>
    <row r="21838" spans="15:54" x14ac:dyDescent="0.4">
      <c r="O21838" s="4"/>
      <c r="P21838" s="4"/>
      <c r="V21838" s="4"/>
      <c r="W21838" s="4"/>
      <c r="AG21838" s="9"/>
      <c r="AT21838" s="4"/>
      <c r="AU21838" s="4"/>
      <c r="BA21838" s="4"/>
      <c r="BB21838" s="4"/>
    </row>
    <row r="21839" spans="15:54" x14ac:dyDescent="0.4">
      <c r="O21839" s="4"/>
      <c r="P21839" s="4"/>
      <c r="V21839" s="4"/>
      <c r="W21839" s="4"/>
      <c r="AG21839" s="9"/>
      <c r="AT21839" s="4"/>
      <c r="AU21839" s="4"/>
      <c r="BA21839" s="4"/>
      <c r="BB21839" s="4"/>
    </row>
    <row r="21840" spans="15:54" x14ac:dyDescent="0.4">
      <c r="O21840" s="4"/>
      <c r="P21840" s="4"/>
      <c r="V21840" s="4"/>
      <c r="W21840" s="4"/>
      <c r="AG21840" s="9"/>
      <c r="AT21840" s="4"/>
      <c r="AU21840" s="4"/>
      <c r="BA21840" s="4"/>
      <c r="BB21840" s="4"/>
    </row>
    <row r="21841" spans="15:54" x14ac:dyDescent="0.4">
      <c r="O21841" s="4"/>
      <c r="P21841" s="4"/>
      <c r="V21841" s="4"/>
      <c r="W21841" s="4"/>
      <c r="AG21841" s="9"/>
      <c r="AT21841" s="4"/>
      <c r="AU21841" s="4"/>
      <c r="BA21841" s="4"/>
      <c r="BB21841" s="4"/>
    </row>
    <row r="21842" spans="15:54" x14ac:dyDescent="0.4">
      <c r="O21842" s="4"/>
      <c r="P21842" s="4"/>
      <c r="V21842" s="4"/>
      <c r="W21842" s="4"/>
      <c r="AG21842" s="9"/>
      <c r="AT21842" s="4"/>
      <c r="AU21842" s="4"/>
      <c r="BA21842" s="4"/>
      <c r="BB21842" s="4"/>
    </row>
    <row r="21843" spans="15:54" x14ac:dyDescent="0.4">
      <c r="O21843" s="4"/>
      <c r="P21843" s="4"/>
      <c r="V21843" s="4"/>
      <c r="W21843" s="4"/>
      <c r="AG21843" s="9"/>
      <c r="AT21843" s="4"/>
      <c r="AU21843" s="4"/>
      <c r="BA21843" s="4"/>
      <c r="BB21843" s="4"/>
    </row>
    <row r="21844" spans="15:54" x14ac:dyDescent="0.4">
      <c r="O21844" s="4"/>
      <c r="P21844" s="4"/>
      <c r="V21844" s="4"/>
      <c r="W21844" s="4"/>
      <c r="AG21844" s="9"/>
      <c r="AT21844" s="4"/>
      <c r="AU21844" s="4"/>
      <c r="BA21844" s="4"/>
      <c r="BB21844" s="4"/>
    </row>
    <row r="21845" spans="15:54" x14ac:dyDescent="0.4">
      <c r="O21845" s="4"/>
      <c r="P21845" s="4"/>
      <c r="V21845" s="4"/>
      <c r="W21845" s="4"/>
      <c r="AG21845" s="9"/>
      <c r="AT21845" s="4"/>
      <c r="AU21845" s="4"/>
      <c r="BA21845" s="4"/>
      <c r="BB21845" s="4"/>
    </row>
    <row r="21846" spans="15:54" x14ac:dyDescent="0.4">
      <c r="O21846" s="4"/>
      <c r="P21846" s="4"/>
      <c r="V21846" s="4"/>
      <c r="W21846" s="4"/>
      <c r="AG21846" s="9"/>
      <c r="AT21846" s="4"/>
      <c r="AU21846" s="4"/>
      <c r="BA21846" s="4"/>
      <c r="BB21846" s="4"/>
    </row>
    <row r="21847" spans="15:54" x14ac:dyDescent="0.4">
      <c r="O21847" s="4"/>
      <c r="P21847" s="4"/>
      <c r="V21847" s="4"/>
      <c r="W21847" s="4"/>
      <c r="AG21847" s="9"/>
      <c r="AT21847" s="4"/>
      <c r="AU21847" s="4"/>
      <c r="BA21847" s="4"/>
      <c r="BB21847" s="4"/>
    </row>
    <row r="21848" spans="15:54" x14ac:dyDescent="0.4">
      <c r="O21848" s="4"/>
      <c r="P21848" s="4"/>
      <c r="V21848" s="4"/>
      <c r="W21848" s="4"/>
      <c r="AG21848" s="9"/>
      <c r="AT21848" s="4"/>
      <c r="AU21848" s="4"/>
      <c r="BA21848" s="4"/>
      <c r="BB21848" s="4"/>
    </row>
    <row r="21849" spans="15:54" x14ac:dyDescent="0.4">
      <c r="O21849" s="4"/>
      <c r="P21849" s="4"/>
      <c r="V21849" s="4"/>
      <c r="W21849" s="4"/>
      <c r="AG21849" s="9"/>
      <c r="AT21849" s="4"/>
      <c r="AU21849" s="4"/>
      <c r="BA21849" s="4"/>
      <c r="BB21849" s="4"/>
    </row>
    <row r="21850" spans="15:54" x14ac:dyDescent="0.4">
      <c r="O21850" s="4"/>
      <c r="P21850" s="4"/>
      <c r="V21850" s="4"/>
      <c r="W21850" s="4"/>
      <c r="AG21850" s="9"/>
      <c r="AT21850" s="4"/>
      <c r="AU21850" s="4"/>
      <c r="BA21850" s="4"/>
      <c r="BB21850" s="4"/>
    </row>
    <row r="21851" spans="15:54" x14ac:dyDescent="0.4">
      <c r="O21851" s="4"/>
      <c r="P21851" s="4"/>
      <c r="V21851" s="4"/>
      <c r="W21851" s="4"/>
      <c r="AG21851" s="9"/>
      <c r="AT21851" s="4"/>
      <c r="AU21851" s="4"/>
      <c r="BA21851" s="4"/>
      <c r="BB21851" s="4"/>
    </row>
    <row r="21852" spans="15:54" x14ac:dyDescent="0.4">
      <c r="O21852" s="4"/>
      <c r="P21852" s="4"/>
      <c r="V21852" s="4"/>
      <c r="W21852" s="4"/>
      <c r="AG21852" s="9"/>
      <c r="AT21852" s="4"/>
      <c r="AU21852" s="4"/>
      <c r="BA21852" s="4"/>
      <c r="BB21852" s="4"/>
    </row>
    <row r="21853" spans="15:54" x14ac:dyDescent="0.4">
      <c r="O21853" s="4"/>
      <c r="P21853" s="4"/>
      <c r="V21853" s="4"/>
      <c r="W21853" s="4"/>
      <c r="AG21853" s="9"/>
      <c r="AT21853" s="4"/>
      <c r="AU21853" s="4"/>
      <c r="BA21853" s="4"/>
      <c r="BB21853" s="4"/>
    </row>
    <row r="21854" spans="15:54" x14ac:dyDescent="0.4">
      <c r="O21854" s="4"/>
      <c r="P21854" s="4"/>
      <c r="V21854" s="4"/>
      <c r="W21854" s="4"/>
      <c r="AG21854" s="9"/>
      <c r="AT21854" s="4"/>
      <c r="AU21854" s="4"/>
      <c r="BA21854" s="4"/>
      <c r="BB21854" s="4"/>
    </row>
    <row r="21855" spans="15:54" x14ac:dyDescent="0.4">
      <c r="O21855" s="4"/>
      <c r="P21855" s="4"/>
      <c r="V21855" s="4"/>
      <c r="W21855" s="4"/>
      <c r="AG21855" s="9"/>
      <c r="AT21855" s="4"/>
      <c r="AU21855" s="4"/>
      <c r="BA21855" s="4"/>
      <c r="BB21855" s="4"/>
    </row>
    <row r="21856" spans="15:54" x14ac:dyDescent="0.4">
      <c r="O21856" s="4"/>
      <c r="P21856" s="4"/>
      <c r="V21856" s="4"/>
      <c r="W21856" s="4"/>
      <c r="AG21856" s="9"/>
      <c r="AT21856" s="4"/>
      <c r="AU21856" s="4"/>
      <c r="BA21856" s="4"/>
      <c r="BB21856" s="4"/>
    </row>
    <row r="21857" spans="15:54" x14ac:dyDescent="0.4">
      <c r="O21857" s="4"/>
      <c r="P21857" s="4"/>
      <c r="V21857" s="4"/>
      <c r="W21857" s="4"/>
      <c r="AG21857" s="9"/>
      <c r="AT21857" s="4"/>
      <c r="AU21857" s="4"/>
      <c r="BA21857" s="4"/>
      <c r="BB21857" s="4"/>
    </row>
    <row r="21858" spans="15:54" x14ac:dyDescent="0.4">
      <c r="O21858" s="4"/>
      <c r="P21858" s="4"/>
      <c r="V21858" s="4"/>
      <c r="W21858" s="4"/>
      <c r="AG21858" s="9"/>
      <c r="AT21858" s="4"/>
      <c r="AU21858" s="4"/>
      <c r="BA21858" s="4"/>
      <c r="BB21858" s="4"/>
    </row>
    <row r="21859" spans="15:54" x14ac:dyDescent="0.4">
      <c r="O21859" s="4"/>
      <c r="P21859" s="4"/>
      <c r="V21859" s="4"/>
      <c r="W21859" s="4"/>
      <c r="AG21859" s="9"/>
      <c r="AT21859" s="4"/>
      <c r="AU21859" s="4"/>
      <c r="BA21859" s="4"/>
      <c r="BB21859" s="4"/>
    </row>
    <row r="21860" spans="15:54" x14ac:dyDescent="0.4">
      <c r="O21860" s="4"/>
      <c r="P21860" s="4"/>
      <c r="V21860" s="4"/>
      <c r="W21860" s="4"/>
      <c r="AG21860" s="9"/>
      <c r="AT21860" s="4"/>
      <c r="AU21860" s="4"/>
      <c r="BA21860" s="4"/>
      <c r="BB21860" s="4"/>
    </row>
    <row r="21861" spans="15:54" x14ac:dyDescent="0.4">
      <c r="O21861" s="4"/>
      <c r="P21861" s="4"/>
      <c r="V21861" s="4"/>
      <c r="W21861" s="4"/>
      <c r="AG21861" s="9"/>
      <c r="AT21861" s="4"/>
      <c r="AU21861" s="4"/>
      <c r="BA21861" s="4"/>
      <c r="BB21861" s="4"/>
    </row>
    <row r="21862" spans="15:54" x14ac:dyDescent="0.4">
      <c r="O21862" s="4"/>
      <c r="P21862" s="4"/>
      <c r="V21862" s="4"/>
      <c r="W21862" s="4"/>
      <c r="AG21862" s="9"/>
      <c r="AT21862" s="4"/>
      <c r="AU21862" s="4"/>
      <c r="BA21862" s="4"/>
      <c r="BB21862" s="4"/>
    </row>
    <row r="21863" spans="15:54" x14ac:dyDescent="0.4">
      <c r="O21863" s="4"/>
      <c r="P21863" s="4"/>
      <c r="V21863" s="4"/>
      <c r="W21863" s="4"/>
      <c r="AG21863" s="9"/>
      <c r="AT21863" s="4"/>
      <c r="AU21863" s="4"/>
      <c r="BA21863" s="4"/>
      <c r="BB21863" s="4"/>
    </row>
    <row r="21864" spans="15:54" x14ac:dyDescent="0.4">
      <c r="O21864" s="4"/>
      <c r="P21864" s="4"/>
      <c r="V21864" s="4"/>
      <c r="W21864" s="4"/>
      <c r="AG21864" s="9"/>
      <c r="AT21864" s="4"/>
      <c r="AU21864" s="4"/>
      <c r="BA21864" s="4"/>
      <c r="BB21864" s="4"/>
    </row>
    <row r="21865" spans="15:54" x14ac:dyDescent="0.4">
      <c r="O21865" s="4"/>
      <c r="P21865" s="4"/>
      <c r="V21865" s="4"/>
      <c r="W21865" s="4"/>
      <c r="AG21865" s="9"/>
      <c r="AT21865" s="4"/>
      <c r="AU21865" s="4"/>
      <c r="BA21865" s="4"/>
      <c r="BB21865" s="4"/>
    </row>
    <row r="21866" spans="15:54" x14ac:dyDescent="0.4">
      <c r="O21866" s="4"/>
      <c r="P21866" s="4"/>
      <c r="V21866" s="4"/>
      <c r="W21866" s="4"/>
      <c r="AG21866" s="9"/>
      <c r="AT21866" s="4"/>
      <c r="AU21866" s="4"/>
      <c r="BA21866" s="4"/>
      <c r="BB21866" s="4"/>
    </row>
    <row r="21867" spans="15:54" x14ac:dyDescent="0.4">
      <c r="O21867" s="4"/>
      <c r="P21867" s="4"/>
      <c r="V21867" s="4"/>
      <c r="W21867" s="4"/>
      <c r="AG21867" s="9"/>
      <c r="AT21867" s="4"/>
      <c r="AU21867" s="4"/>
      <c r="BA21867" s="4"/>
      <c r="BB21867" s="4"/>
    </row>
    <row r="21868" spans="15:54" x14ac:dyDescent="0.4">
      <c r="O21868" s="4"/>
      <c r="P21868" s="4"/>
      <c r="V21868" s="4"/>
      <c r="W21868" s="4"/>
      <c r="AG21868" s="9"/>
      <c r="AT21868" s="4"/>
      <c r="AU21868" s="4"/>
      <c r="BA21868" s="4"/>
      <c r="BB21868" s="4"/>
    </row>
    <row r="21869" spans="15:54" x14ac:dyDescent="0.4">
      <c r="O21869" s="4"/>
      <c r="P21869" s="4"/>
      <c r="V21869" s="4"/>
      <c r="W21869" s="4"/>
      <c r="AG21869" s="9"/>
      <c r="AT21869" s="4"/>
      <c r="AU21869" s="4"/>
      <c r="BA21869" s="4"/>
      <c r="BB21869" s="4"/>
    </row>
    <row r="21870" spans="15:54" x14ac:dyDescent="0.4">
      <c r="O21870" s="4"/>
      <c r="P21870" s="4"/>
      <c r="V21870" s="4"/>
      <c r="W21870" s="4"/>
      <c r="AG21870" s="9"/>
      <c r="AT21870" s="4"/>
      <c r="AU21870" s="4"/>
      <c r="BA21870" s="4"/>
      <c r="BB21870" s="4"/>
    </row>
    <row r="21871" spans="15:54" x14ac:dyDescent="0.4">
      <c r="O21871" s="4"/>
      <c r="P21871" s="4"/>
      <c r="V21871" s="4"/>
      <c r="W21871" s="4"/>
      <c r="AG21871" s="9"/>
      <c r="AT21871" s="4"/>
      <c r="AU21871" s="4"/>
      <c r="BA21871" s="4"/>
      <c r="BB21871" s="4"/>
    </row>
    <row r="21872" spans="15:54" x14ac:dyDescent="0.4">
      <c r="O21872" s="4"/>
      <c r="P21872" s="4"/>
      <c r="V21872" s="4"/>
      <c r="W21872" s="4"/>
      <c r="AG21872" s="9"/>
      <c r="AT21872" s="4"/>
      <c r="AU21872" s="4"/>
      <c r="BA21872" s="4"/>
      <c r="BB21872" s="4"/>
    </row>
    <row r="21873" spans="15:54" x14ac:dyDescent="0.4">
      <c r="O21873" s="4"/>
      <c r="P21873" s="4"/>
      <c r="V21873" s="4"/>
      <c r="W21873" s="4"/>
      <c r="AG21873" s="9"/>
      <c r="AT21873" s="4"/>
      <c r="AU21873" s="4"/>
      <c r="BA21873" s="4"/>
      <c r="BB21873" s="4"/>
    </row>
    <row r="21874" spans="15:54" x14ac:dyDescent="0.4">
      <c r="O21874" s="4"/>
      <c r="P21874" s="4"/>
      <c r="V21874" s="4"/>
      <c r="W21874" s="4"/>
      <c r="AG21874" s="9"/>
      <c r="AT21874" s="4"/>
      <c r="AU21874" s="4"/>
      <c r="BA21874" s="4"/>
      <c r="BB21874" s="4"/>
    </row>
    <row r="21875" spans="15:54" x14ac:dyDescent="0.4">
      <c r="O21875" s="4"/>
      <c r="P21875" s="4"/>
      <c r="V21875" s="4"/>
      <c r="W21875" s="4"/>
      <c r="AG21875" s="9"/>
      <c r="AT21875" s="4"/>
      <c r="AU21875" s="4"/>
      <c r="BA21875" s="4"/>
      <c r="BB21875" s="4"/>
    </row>
    <row r="21876" spans="15:54" x14ac:dyDescent="0.4">
      <c r="O21876" s="4"/>
      <c r="P21876" s="4"/>
      <c r="V21876" s="4"/>
      <c r="W21876" s="4"/>
      <c r="AG21876" s="9"/>
      <c r="AT21876" s="4"/>
      <c r="AU21876" s="4"/>
      <c r="BA21876" s="4"/>
      <c r="BB21876" s="4"/>
    </row>
    <row r="21877" spans="15:54" x14ac:dyDescent="0.4">
      <c r="O21877" s="4"/>
      <c r="P21877" s="4"/>
      <c r="V21877" s="4"/>
      <c r="W21877" s="4"/>
      <c r="AG21877" s="9"/>
      <c r="AT21877" s="4"/>
      <c r="AU21877" s="4"/>
      <c r="BA21877" s="4"/>
      <c r="BB21877" s="4"/>
    </row>
    <row r="21878" spans="15:54" x14ac:dyDescent="0.4">
      <c r="O21878" s="4"/>
      <c r="P21878" s="4"/>
      <c r="V21878" s="4"/>
      <c r="W21878" s="4"/>
      <c r="AG21878" s="9"/>
      <c r="AT21878" s="4"/>
      <c r="AU21878" s="4"/>
      <c r="BA21878" s="4"/>
      <c r="BB21878" s="4"/>
    </row>
    <row r="21879" spans="15:54" x14ac:dyDescent="0.4">
      <c r="O21879" s="4"/>
      <c r="P21879" s="4"/>
      <c r="V21879" s="4"/>
      <c r="W21879" s="4"/>
      <c r="AG21879" s="9"/>
      <c r="AT21879" s="4"/>
      <c r="AU21879" s="4"/>
      <c r="BA21879" s="4"/>
      <c r="BB21879" s="4"/>
    </row>
    <row r="21880" spans="15:54" x14ac:dyDescent="0.4">
      <c r="O21880" s="4"/>
      <c r="P21880" s="4"/>
      <c r="V21880" s="4"/>
      <c r="W21880" s="4"/>
      <c r="AG21880" s="9"/>
      <c r="AT21880" s="4"/>
      <c r="AU21880" s="4"/>
      <c r="BA21880" s="4"/>
      <c r="BB21880" s="4"/>
    </row>
    <row r="21881" spans="15:54" x14ac:dyDescent="0.4">
      <c r="O21881" s="4"/>
      <c r="P21881" s="4"/>
      <c r="V21881" s="4"/>
      <c r="W21881" s="4"/>
      <c r="AG21881" s="9"/>
      <c r="AT21881" s="4"/>
      <c r="AU21881" s="4"/>
      <c r="BA21881" s="4"/>
      <c r="BB21881" s="4"/>
    </row>
    <row r="21882" spans="15:54" x14ac:dyDescent="0.4">
      <c r="O21882" s="4"/>
      <c r="P21882" s="4"/>
      <c r="V21882" s="4"/>
      <c r="W21882" s="4"/>
      <c r="AG21882" s="9"/>
      <c r="AT21882" s="4"/>
      <c r="AU21882" s="4"/>
      <c r="BA21882" s="4"/>
      <c r="BB21882" s="4"/>
    </row>
    <row r="21883" spans="15:54" x14ac:dyDescent="0.4">
      <c r="O21883" s="4"/>
      <c r="P21883" s="4"/>
      <c r="V21883" s="4"/>
      <c r="W21883" s="4"/>
      <c r="AG21883" s="9"/>
      <c r="AT21883" s="4"/>
      <c r="AU21883" s="4"/>
      <c r="BA21883" s="4"/>
      <c r="BB21883" s="4"/>
    </row>
    <row r="21884" spans="15:54" x14ac:dyDescent="0.4">
      <c r="O21884" s="4"/>
      <c r="P21884" s="4"/>
      <c r="V21884" s="4"/>
      <c r="W21884" s="4"/>
      <c r="AG21884" s="9"/>
      <c r="AT21884" s="4"/>
      <c r="AU21884" s="4"/>
      <c r="BA21884" s="4"/>
      <c r="BB21884" s="4"/>
    </row>
    <row r="21885" spans="15:54" x14ac:dyDescent="0.4">
      <c r="O21885" s="4"/>
      <c r="P21885" s="4"/>
      <c r="V21885" s="4"/>
      <c r="W21885" s="4"/>
      <c r="AG21885" s="9"/>
      <c r="AT21885" s="4"/>
      <c r="AU21885" s="4"/>
      <c r="BA21885" s="4"/>
      <c r="BB21885" s="4"/>
    </row>
    <row r="21886" spans="15:54" x14ac:dyDescent="0.4">
      <c r="O21886" s="4"/>
      <c r="P21886" s="4"/>
      <c r="V21886" s="4"/>
      <c r="W21886" s="4"/>
      <c r="AG21886" s="9"/>
      <c r="AT21886" s="4"/>
      <c r="AU21886" s="4"/>
      <c r="BA21886" s="4"/>
      <c r="BB21886" s="4"/>
    </row>
    <row r="21887" spans="15:54" x14ac:dyDescent="0.4">
      <c r="O21887" s="4"/>
      <c r="P21887" s="4"/>
      <c r="V21887" s="4"/>
      <c r="W21887" s="4"/>
      <c r="AG21887" s="9"/>
      <c r="AT21887" s="4"/>
      <c r="AU21887" s="4"/>
      <c r="BA21887" s="4"/>
      <c r="BB21887" s="4"/>
    </row>
    <row r="21888" spans="15:54" x14ac:dyDescent="0.4">
      <c r="O21888" s="4"/>
      <c r="P21888" s="4"/>
      <c r="V21888" s="4"/>
      <c r="W21888" s="4"/>
      <c r="AG21888" s="9"/>
      <c r="AT21888" s="4"/>
      <c r="AU21888" s="4"/>
      <c r="BA21888" s="4"/>
      <c r="BB21888" s="4"/>
    </row>
    <row r="21889" spans="15:54" x14ac:dyDescent="0.4">
      <c r="O21889" s="4"/>
      <c r="P21889" s="4"/>
      <c r="V21889" s="4"/>
      <c r="W21889" s="4"/>
      <c r="AG21889" s="9"/>
      <c r="AT21889" s="4"/>
      <c r="AU21889" s="4"/>
      <c r="BA21889" s="4"/>
      <c r="BB21889" s="4"/>
    </row>
    <row r="21890" spans="15:54" x14ac:dyDescent="0.4">
      <c r="O21890" s="4"/>
      <c r="P21890" s="4"/>
      <c r="V21890" s="4"/>
      <c r="W21890" s="4"/>
      <c r="AG21890" s="9"/>
      <c r="AT21890" s="4"/>
      <c r="AU21890" s="4"/>
      <c r="BA21890" s="4"/>
      <c r="BB21890" s="4"/>
    </row>
    <row r="21891" spans="15:54" x14ac:dyDescent="0.4">
      <c r="O21891" s="4"/>
      <c r="P21891" s="4"/>
      <c r="V21891" s="4"/>
      <c r="W21891" s="4"/>
      <c r="AG21891" s="9"/>
      <c r="AT21891" s="4"/>
      <c r="AU21891" s="4"/>
      <c r="BA21891" s="4"/>
      <c r="BB21891" s="4"/>
    </row>
    <row r="21892" spans="15:54" x14ac:dyDescent="0.4">
      <c r="O21892" s="4"/>
      <c r="P21892" s="4"/>
      <c r="V21892" s="4"/>
      <c r="W21892" s="4"/>
      <c r="AG21892" s="9"/>
      <c r="AT21892" s="4"/>
      <c r="AU21892" s="4"/>
      <c r="BA21892" s="4"/>
      <c r="BB21892" s="4"/>
    </row>
    <row r="21893" spans="15:54" x14ac:dyDescent="0.4">
      <c r="O21893" s="4"/>
      <c r="P21893" s="4"/>
      <c r="V21893" s="4"/>
      <c r="W21893" s="4"/>
      <c r="AG21893" s="9"/>
      <c r="AT21893" s="4"/>
      <c r="AU21893" s="4"/>
      <c r="BA21893" s="4"/>
      <c r="BB21893" s="4"/>
    </row>
    <row r="21894" spans="15:54" x14ac:dyDescent="0.4">
      <c r="O21894" s="4"/>
      <c r="P21894" s="4"/>
      <c r="V21894" s="4"/>
      <c r="W21894" s="4"/>
      <c r="AG21894" s="9"/>
      <c r="AT21894" s="4"/>
      <c r="AU21894" s="4"/>
      <c r="BA21894" s="4"/>
      <c r="BB21894" s="4"/>
    </row>
    <row r="21895" spans="15:54" x14ac:dyDescent="0.4">
      <c r="O21895" s="4"/>
      <c r="P21895" s="4"/>
      <c r="V21895" s="4"/>
      <c r="W21895" s="4"/>
      <c r="AG21895" s="9"/>
      <c r="AT21895" s="4"/>
      <c r="AU21895" s="4"/>
      <c r="BA21895" s="4"/>
      <c r="BB21895" s="4"/>
    </row>
    <row r="21896" spans="15:54" x14ac:dyDescent="0.4">
      <c r="O21896" s="4"/>
      <c r="P21896" s="4"/>
      <c r="V21896" s="4"/>
      <c r="W21896" s="4"/>
      <c r="AT21896" s="4"/>
      <c r="AU21896" s="4"/>
      <c r="BA21896" s="4"/>
      <c r="BB21896" s="4"/>
    </row>
    <row r="21897" spans="15:54" x14ac:dyDescent="0.4">
      <c r="O21897" s="4"/>
      <c r="P21897" s="4"/>
      <c r="V21897" s="4"/>
      <c r="W21897" s="4"/>
      <c r="AG21897" s="9"/>
      <c r="AT21897" s="4"/>
      <c r="AU21897" s="4"/>
      <c r="BA21897" s="4"/>
      <c r="BB21897" s="4"/>
    </row>
    <row r="21898" spans="15:54" x14ac:dyDescent="0.4">
      <c r="O21898" s="4"/>
      <c r="P21898" s="4"/>
      <c r="V21898" s="4"/>
      <c r="W21898" s="4"/>
      <c r="AG21898" s="9"/>
      <c r="AT21898" s="4"/>
      <c r="AU21898" s="4"/>
      <c r="BA21898" s="4"/>
      <c r="BB21898" s="4"/>
    </row>
    <row r="21899" spans="15:54" x14ac:dyDescent="0.4">
      <c r="O21899" s="4"/>
      <c r="P21899" s="4"/>
      <c r="V21899" s="4"/>
      <c r="W21899" s="4"/>
      <c r="AG21899" s="9"/>
      <c r="AT21899" s="4"/>
      <c r="AU21899" s="4"/>
      <c r="BA21899" s="4"/>
      <c r="BB21899" s="4"/>
    </row>
    <row r="21900" spans="15:54" x14ac:dyDescent="0.4">
      <c r="O21900" s="4"/>
      <c r="P21900" s="4"/>
      <c r="V21900" s="4"/>
      <c r="W21900" s="4"/>
      <c r="AG21900" s="9"/>
      <c r="AT21900" s="4"/>
      <c r="AU21900" s="4"/>
      <c r="BA21900" s="4"/>
      <c r="BB21900" s="4"/>
    </row>
    <row r="21901" spans="15:54" x14ac:dyDescent="0.4">
      <c r="O21901" s="4"/>
      <c r="P21901" s="4"/>
      <c r="V21901" s="4"/>
      <c r="W21901" s="4"/>
      <c r="AG21901" s="9"/>
      <c r="AT21901" s="4"/>
      <c r="AU21901" s="4"/>
      <c r="BA21901" s="4"/>
      <c r="BB21901" s="4"/>
    </row>
    <row r="21902" spans="15:54" x14ac:dyDescent="0.4">
      <c r="O21902" s="4"/>
      <c r="P21902" s="4"/>
      <c r="V21902" s="4"/>
      <c r="W21902" s="4"/>
      <c r="AG21902" s="9"/>
      <c r="AT21902" s="4"/>
      <c r="AU21902" s="4"/>
      <c r="BA21902" s="4"/>
      <c r="BB21902" s="4"/>
    </row>
    <row r="21903" spans="15:54" x14ac:dyDescent="0.4">
      <c r="O21903" s="4"/>
      <c r="P21903" s="4"/>
      <c r="V21903" s="4"/>
      <c r="W21903" s="4"/>
      <c r="AG21903" s="9"/>
      <c r="AT21903" s="4"/>
      <c r="AU21903" s="4"/>
      <c r="BA21903" s="4"/>
      <c r="BB21903" s="4"/>
    </row>
    <row r="21904" spans="15:54" x14ac:dyDescent="0.4">
      <c r="O21904" s="4"/>
      <c r="P21904" s="4"/>
      <c r="V21904" s="4"/>
      <c r="W21904" s="4"/>
      <c r="AG21904" s="9"/>
      <c r="AT21904" s="4"/>
      <c r="AU21904" s="4"/>
      <c r="BA21904" s="4"/>
      <c r="BB21904" s="4"/>
    </row>
    <row r="21905" spans="15:54" x14ac:dyDescent="0.4">
      <c r="O21905" s="4"/>
      <c r="P21905" s="4"/>
      <c r="V21905" s="4"/>
      <c r="W21905" s="4"/>
      <c r="AG21905" s="9"/>
      <c r="AT21905" s="4"/>
      <c r="AU21905" s="4"/>
      <c r="BA21905" s="4"/>
      <c r="BB21905" s="4"/>
    </row>
    <row r="21906" spans="15:54" x14ac:dyDescent="0.4">
      <c r="O21906" s="4"/>
      <c r="P21906" s="4"/>
      <c r="V21906" s="4"/>
      <c r="W21906" s="4"/>
      <c r="AG21906" s="9"/>
      <c r="AT21906" s="4"/>
      <c r="AU21906" s="4"/>
      <c r="BA21906" s="4"/>
      <c r="BB21906" s="4"/>
    </row>
    <row r="21907" spans="15:54" x14ac:dyDescent="0.4">
      <c r="O21907" s="4"/>
      <c r="P21907" s="4"/>
      <c r="V21907" s="4"/>
      <c r="W21907" s="4"/>
      <c r="AG21907" s="9"/>
      <c r="AT21907" s="4"/>
      <c r="AU21907" s="4"/>
      <c r="BA21907" s="4"/>
      <c r="BB21907" s="4"/>
    </row>
    <row r="21908" spans="15:54" x14ac:dyDescent="0.4">
      <c r="O21908" s="4"/>
      <c r="P21908" s="4"/>
      <c r="V21908" s="4"/>
      <c r="W21908" s="4"/>
      <c r="AG21908" s="9"/>
      <c r="AT21908" s="4"/>
      <c r="AU21908" s="4"/>
      <c r="BA21908" s="4"/>
      <c r="BB21908" s="4"/>
    </row>
    <row r="21909" spans="15:54" x14ac:dyDescent="0.4">
      <c r="O21909" s="4"/>
      <c r="P21909" s="4"/>
      <c r="V21909" s="4"/>
      <c r="W21909" s="4"/>
      <c r="AG21909" s="9"/>
      <c r="AT21909" s="4"/>
      <c r="AU21909" s="4"/>
      <c r="BA21909" s="4"/>
      <c r="BB21909" s="4"/>
    </row>
    <row r="21910" spans="15:54" x14ac:dyDescent="0.4">
      <c r="O21910" s="4"/>
      <c r="P21910" s="4"/>
      <c r="V21910" s="4"/>
      <c r="W21910" s="4"/>
      <c r="AG21910" s="9"/>
      <c r="AT21910" s="4"/>
      <c r="AU21910" s="4"/>
      <c r="BA21910" s="4"/>
      <c r="BB21910" s="4"/>
    </row>
    <row r="21911" spans="15:54" x14ac:dyDescent="0.4">
      <c r="O21911" s="4"/>
      <c r="P21911" s="4"/>
      <c r="V21911" s="4"/>
      <c r="W21911" s="4"/>
      <c r="AG21911" s="9"/>
      <c r="AT21911" s="4"/>
      <c r="AU21911" s="4"/>
      <c r="BA21911" s="4"/>
      <c r="BB21911" s="4"/>
    </row>
    <row r="21912" spans="15:54" x14ac:dyDescent="0.4">
      <c r="O21912" s="4"/>
      <c r="P21912" s="4"/>
      <c r="V21912" s="4"/>
      <c r="W21912" s="4"/>
      <c r="AG21912" s="9"/>
      <c r="AT21912" s="4"/>
      <c r="AU21912" s="4"/>
      <c r="BA21912" s="4"/>
      <c r="BB21912" s="4"/>
    </row>
    <row r="21913" spans="15:54" x14ac:dyDescent="0.4">
      <c r="O21913" s="4"/>
      <c r="P21913" s="4"/>
      <c r="V21913" s="4"/>
      <c r="W21913" s="4"/>
      <c r="AG21913" s="9"/>
      <c r="AT21913" s="4"/>
      <c r="AU21913" s="4"/>
      <c r="BA21913" s="4"/>
      <c r="BB21913" s="4"/>
    </row>
    <row r="21914" spans="15:54" x14ac:dyDescent="0.4">
      <c r="O21914" s="4"/>
      <c r="P21914" s="4"/>
      <c r="V21914" s="4"/>
      <c r="W21914" s="4"/>
      <c r="AG21914" s="9"/>
      <c r="AT21914" s="4"/>
      <c r="AU21914" s="4"/>
      <c r="BA21914" s="4"/>
      <c r="BB21914" s="4"/>
    </row>
    <row r="21915" spans="15:54" x14ac:dyDescent="0.4">
      <c r="O21915" s="4"/>
      <c r="P21915" s="4"/>
      <c r="V21915" s="4"/>
      <c r="W21915" s="4"/>
      <c r="AG21915" s="9"/>
      <c r="AT21915" s="4"/>
      <c r="AU21915" s="4"/>
      <c r="BA21915" s="4"/>
      <c r="BB21915" s="4"/>
    </row>
    <row r="21916" spans="15:54" x14ac:dyDescent="0.4">
      <c r="O21916" s="4"/>
      <c r="P21916" s="4"/>
      <c r="V21916" s="4"/>
      <c r="W21916" s="4"/>
      <c r="AT21916" s="4"/>
      <c r="AU21916" s="4"/>
      <c r="BA21916" s="4"/>
      <c r="BB21916" s="4"/>
    </row>
    <row r="21917" spans="15:54" x14ac:dyDescent="0.4">
      <c r="O21917" s="4"/>
      <c r="P21917" s="4"/>
      <c r="V21917" s="4"/>
      <c r="W21917" s="4"/>
      <c r="AG21917" s="9"/>
      <c r="AT21917" s="4"/>
      <c r="AU21917" s="4"/>
      <c r="BA21917" s="4"/>
      <c r="BB21917" s="4"/>
    </row>
    <row r="21918" spans="15:54" x14ac:dyDescent="0.4">
      <c r="O21918" s="4"/>
      <c r="P21918" s="4"/>
      <c r="V21918" s="4"/>
      <c r="W21918" s="4"/>
      <c r="AG21918" s="9"/>
      <c r="AT21918" s="4"/>
      <c r="AU21918" s="4"/>
      <c r="BA21918" s="4"/>
      <c r="BB21918" s="4"/>
    </row>
    <row r="21919" spans="15:54" x14ac:dyDescent="0.4">
      <c r="O21919" s="4"/>
      <c r="P21919" s="4"/>
      <c r="V21919" s="4"/>
      <c r="W21919" s="4"/>
      <c r="AG21919" s="9"/>
      <c r="AT21919" s="4"/>
      <c r="AU21919" s="4"/>
      <c r="BA21919" s="4"/>
      <c r="BB21919" s="4"/>
    </row>
    <row r="21920" spans="15:54" x14ac:dyDescent="0.4">
      <c r="O21920" s="4"/>
      <c r="P21920" s="4"/>
      <c r="V21920" s="4"/>
      <c r="W21920" s="4"/>
      <c r="AG21920" s="9"/>
      <c r="AT21920" s="4"/>
      <c r="AU21920" s="4"/>
      <c r="BA21920" s="4"/>
      <c r="BB21920" s="4"/>
    </row>
    <row r="21921" spans="15:54" x14ac:dyDescent="0.4">
      <c r="O21921" s="4"/>
      <c r="P21921" s="4"/>
      <c r="V21921" s="4"/>
      <c r="W21921" s="4"/>
      <c r="AG21921" s="9"/>
      <c r="AT21921" s="4"/>
      <c r="AU21921" s="4"/>
      <c r="BA21921" s="4"/>
      <c r="BB21921" s="4"/>
    </row>
    <row r="21922" spans="15:54" x14ac:dyDescent="0.4">
      <c r="O21922" s="4"/>
      <c r="P21922" s="4"/>
      <c r="V21922" s="4"/>
      <c r="W21922" s="4"/>
      <c r="AG21922" s="9"/>
      <c r="AT21922" s="4"/>
      <c r="AU21922" s="4"/>
      <c r="BA21922" s="4"/>
      <c r="BB21922" s="4"/>
    </row>
    <row r="21923" spans="15:54" x14ac:dyDescent="0.4">
      <c r="O21923" s="4"/>
      <c r="P21923" s="4"/>
      <c r="V21923" s="4"/>
      <c r="W21923" s="4"/>
      <c r="AG21923" s="9"/>
      <c r="AT21923" s="4"/>
      <c r="AU21923" s="4"/>
      <c r="BA21923" s="4"/>
      <c r="BB21923" s="4"/>
    </row>
    <row r="21924" spans="15:54" x14ac:dyDescent="0.4">
      <c r="O21924" s="4"/>
      <c r="P21924" s="4"/>
      <c r="V21924" s="4"/>
      <c r="W21924" s="4"/>
      <c r="AG21924" s="9"/>
      <c r="AT21924" s="4"/>
      <c r="AU21924" s="4"/>
      <c r="BA21924" s="4"/>
      <c r="BB21924" s="4"/>
    </row>
    <row r="21925" spans="15:54" x14ac:dyDescent="0.4">
      <c r="O21925" s="4"/>
      <c r="P21925" s="4"/>
      <c r="V21925" s="4"/>
      <c r="W21925" s="4"/>
      <c r="AG21925" s="9"/>
      <c r="AT21925" s="4"/>
      <c r="AU21925" s="4"/>
      <c r="BA21925" s="4"/>
      <c r="BB21925" s="4"/>
    </row>
    <row r="21926" spans="15:54" x14ac:dyDescent="0.4">
      <c r="O21926" s="4"/>
      <c r="P21926" s="4"/>
      <c r="V21926" s="4"/>
      <c r="W21926" s="4"/>
      <c r="AG21926" s="9"/>
      <c r="AT21926" s="4"/>
      <c r="AU21926" s="4"/>
      <c r="BA21926" s="4"/>
      <c r="BB21926" s="4"/>
    </row>
    <row r="21927" spans="15:54" x14ac:dyDescent="0.4">
      <c r="O21927" s="4"/>
      <c r="P21927" s="4"/>
      <c r="V21927" s="4"/>
      <c r="W21927" s="4"/>
      <c r="AG21927" s="9"/>
      <c r="AT21927" s="4"/>
      <c r="AU21927" s="4"/>
      <c r="BA21927" s="4"/>
      <c r="BB21927" s="4"/>
    </row>
    <row r="21928" spans="15:54" x14ac:dyDescent="0.4">
      <c r="O21928" s="4"/>
      <c r="P21928" s="4"/>
      <c r="V21928" s="4"/>
      <c r="W21928" s="4"/>
      <c r="AG21928" s="9"/>
      <c r="AT21928" s="4"/>
      <c r="AU21928" s="4"/>
      <c r="BA21928" s="4"/>
      <c r="BB21928" s="4"/>
    </row>
    <row r="21929" spans="15:54" x14ac:dyDescent="0.4">
      <c r="O21929" s="4"/>
      <c r="P21929" s="4"/>
      <c r="V21929" s="4"/>
      <c r="W21929" s="4"/>
      <c r="AG21929" s="9"/>
      <c r="AT21929" s="4"/>
      <c r="AU21929" s="4"/>
      <c r="BA21929" s="4"/>
      <c r="BB21929" s="4"/>
    </row>
    <row r="21930" spans="15:54" x14ac:dyDescent="0.4">
      <c r="O21930" s="4"/>
      <c r="P21930" s="4"/>
      <c r="V21930" s="4"/>
      <c r="W21930" s="4"/>
      <c r="AG21930" s="9"/>
      <c r="AT21930" s="4"/>
      <c r="AU21930" s="4"/>
      <c r="BA21930" s="4"/>
      <c r="BB21930" s="4"/>
    </row>
    <row r="21931" spans="15:54" x14ac:dyDescent="0.4">
      <c r="O21931" s="4"/>
      <c r="P21931" s="4"/>
      <c r="V21931" s="4"/>
      <c r="W21931" s="4"/>
      <c r="AG21931" s="9"/>
      <c r="AT21931" s="4"/>
      <c r="AU21931" s="4"/>
      <c r="BA21931" s="4"/>
      <c r="BB21931" s="4"/>
    </row>
    <row r="21932" spans="15:54" x14ac:dyDescent="0.4">
      <c r="O21932" s="4"/>
      <c r="P21932" s="4"/>
      <c r="V21932" s="4"/>
      <c r="W21932" s="4"/>
      <c r="AG21932" s="9"/>
      <c r="AT21932" s="4"/>
      <c r="AU21932" s="4"/>
      <c r="BA21932" s="4"/>
      <c r="BB21932" s="4"/>
    </row>
    <row r="21933" spans="15:54" x14ac:dyDescent="0.4">
      <c r="O21933" s="4"/>
      <c r="P21933" s="4"/>
      <c r="V21933" s="4"/>
      <c r="W21933" s="4"/>
      <c r="AG21933" s="9"/>
      <c r="AT21933" s="4"/>
      <c r="AU21933" s="4"/>
      <c r="BA21933" s="4"/>
      <c r="BB21933" s="4"/>
    </row>
    <row r="21934" spans="15:54" x14ac:dyDescent="0.4">
      <c r="O21934" s="4"/>
      <c r="P21934" s="4"/>
      <c r="V21934" s="4"/>
      <c r="W21934" s="4"/>
      <c r="AG21934" s="9"/>
      <c r="AT21934" s="4"/>
      <c r="AU21934" s="4"/>
      <c r="BA21934" s="4"/>
      <c r="BB21934" s="4"/>
    </row>
    <row r="21935" spans="15:54" x14ac:dyDescent="0.4">
      <c r="O21935" s="4"/>
      <c r="P21935" s="4"/>
      <c r="V21935" s="4"/>
      <c r="W21935" s="4"/>
      <c r="AG21935" s="9"/>
      <c r="AT21935" s="4"/>
      <c r="AU21935" s="4"/>
      <c r="BA21935" s="4"/>
      <c r="BB21935" s="4"/>
    </row>
    <row r="21936" spans="15:54" x14ac:dyDescent="0.4">
      <c r="O21936" s="4"/>
      <c r="P21936" s="4"/>
      <c r="V21936" s="4"/>
      <c r="W21936" s="4"/>
      <c r="AG21936" s="9"/>
      <c r="AT21936" s="4"/>
      <c r="AU21936" s="4"/>
      <c r="BA21936" s="4"/>
      <c r="BB21936" s="4"/>
    </row>
    <row r="21937" spans="15:54" x14ac:dyDescent="0.4">
      <c r="O21937" s="4"/>
      <c r="P21937" s="4"/>
      <c r="V21937" s="4"/>
      <c r="W21937" s="4"/>
      <c r="AG21937" s="9"/>
      <c r="AT21937" s="4"/>
      <c r="AU21937" s="4"/>
      <c r="BA21937" s="4"/>
      <c r="BB21937" s="4"/>
    </row>
    <row r="21938" spans="15:54" x14ac:dyDescent="0.4">
      <c r="O21938" s="4"/>
      <c r="P21938" s="4"/>
      <c r="V21938" s="4"/>
      <c r="W21938" s="4"/>
      <c r="AG21938" s="9"/>
      <c r="AT21938" s="4"/>
      <c r="AU21938" s="4"/>
      <c r="BA21938" s="4"/>
      <c r="BB21938" s="4"/>
    </row>
    <row r="21939" spans="15:54" x14ac:dyDescent="0.4">
      <c r="O21939" s="4"/>
      <c r="P21939" s="4"/>
      <c r="V21939" s="4"/>
      <c r="W21939" s="4"/>
      <c r="AG21939" s="9"/>
      <c r="AT21939" s="4"/>
      <c r="AU21939" s="4"/>
      <c r="BA21939" s="4"/>
      <c r="BB21939" s="4"/>
    </row>
    <row r="21940" spans="15:54" x14ac:dyDescent="0.4">
      <c r="O21940" s="4"/>
      <c r="P21940" s="4"/>
      <c r="V21940" s="4"/>
      <c r="W21940" s="4"/>
      <c r="AG21940" s="9"/>
      <c r="AT21940" s="4"/>
      <c r="AU21940" s="4"/>
      <c r="BA21940" s="4"/>
      <c r="BB21940" s="4"/>
    </row>
    <row r="21941" spans="15:54" x14ac:dyDescent="0.4">
      <c r="O21941" s="4"/>
      <c r="P21941" s="4"/>
      <c r="V21941" s="4"/>
      <c r="W21941" s="4"/>
      <c r="AG21941" s="9"/>
      <c r="AT21941" s="4"/>
      <c r="AU21941" s="4"/>
      <c r="BA21941" s="4"/>
      <c r="BB21941" s="4"/>
    </row>
    <row r="21942" spans="15:54" x14ac:dyDescent="0.4">
      <c r="O21942" s="4"/>
      <c r="P21942" s="4"/>
      <c r="V21942" s="4"/>
      <c r="W21942" s="4"/>
      <c r="AG21942" s="9"/>
      <c r="AT21942" s="4"/>
      <c r="AU21942" s="4"/>
      <c r="BA21942" s="4"/>
      <c r="BB21942" s="4"/>
    </row>
    <row r="21943" spans="15:54" x14ac:dyDescent="0.4">
      <c r="O21943" s="4"/>
      <c r="P21943" s="4"/>
      <c r="V21943" s="4"/>
      <c r="W21943" s="4"/>
      <c r="AG21943" s="9"/>
      <c r="AT21943" s="4"/>
      <c r="AU21943" s="4"/>
      <c r="BA21943" s="4"/>
      <c r="BB21943" s="4"/>
    </row>
    <row r="21944" spans="15:54" x14ac:dyDescent="0.4">
      <c r="O21944" s="4"/>
      <c r="P21944" s="4"/>
      <c r="V21944" s="4"/>
      <c r="W21944" s="4"/>
      <c r="AG21944" s="9"/>
      <c r="AT21944" s="4"/>
      <c r="AU21944" s="4"/>
      <c r="BA21944" s="4"/>
      <c r="BB21944" s="4"/>
    </row>
    <row r="21945" spans="15:54" x14ac:dyDescent="0.4">
      <c r="O21945" s="4"/>
      <c r="P21945" s="4"/>
      <c r="V21945" s="4"/>
      <c r="W21945" s="4"/>
      <c r="AG21945" s="9"/>
      <c r="AT21945" s="4"/>
      <c r="AU21945" s="4"/>
      <c r="BA21945" s="4"/>
      <c r="BB21945" s="4"/>
    </row>
    <row r="21946" spans="15:54" x14ac:dyDescent="0.4">
      <c r="O21946" s="4"/>
      <c r="P21946" s="4"/>
      <c r="V21946" s="4"/>
      <c r="W21946" s="4"/>
      <c r="AG21946" s="9"/>
      <c r="AT21946" s="4"/>
      <c r="AU21946" s="4"/>
      <c r="BA21946" s="4"/>
      <c r="BB21946" s="4"/>
    </row>
    <row r="21947" spans="15:54" x14ac:dyDescent="0.4">
      <c r="O21947" s="4"/>
      <c r="P21947" s="4"/>
      <c r="V21947" s="4"/>
      <c r="W21947" s="4"/>
      <c r="AG21947" s="9"/>
      <c r="AT21947" s="4"/>
      <c r="AU21947" s="4"/>
      <c r="BA21947" s="4"/>
      <c r="BB21947" s="4"/>
    </row>
    <row r="21948" spans="15:54" x14ac:dyDescent="0.4">
      <c r="O21948" s="4"/>
      <c r="P21948" s="4"/>
      <c r="V21948" s="4"/>
      <c r="W21948" s="4"/>
      <c r="AG21948" s="9"/>
      <c r="AT21948" s="4"/>
      <c r="AU21948" s="4"/>
      <c r="BA21948" s="4"/>
      <c r="BB21948" s="4"/>
    </row>
    <row r="21949" spans="15:54" x14ac:dyDescent="0.4">
      <c r="O21949" s="4"/>
      <c r="P21949" s="4"/>
      <c r="V21949" s="4"/>
      <c r="W21949" s="4"/>
      <c r="AG21949" s="9"/>
      <c r="AT21949" s="4"/>
      <c r="AU21949" s="4"/>
      <c r="BA21949" s="4"/>
      <c r="BB21949" s="4"/>
    </row>
    <row r="21950" spans="15:54" x14ac:dyDescent="0.4">
      <c r="O21950" s="4"/>
      <c r="P21950" s="4"/>
      <c r="V21950" s="4"/>
      <c r="W21950" s="4"/>
      <c r="AG21950" s="9"/>
      <c r="AT21950" s="4"/>
      <c r="AU21950" s="4"/>
      <c r="BA21950" s="4"/>
      <c r="BB21950" s="4"/>
    </row>
    <row r="21951" spans="15:54" x14ac:dyDescent="0.4">
      <c r="O21951" s="4"/>
      <c r="P21951" s="4"/>
      <c r="V21951" s="4"/>
      <c r="W21951" s="4"/>
      <c r="AG21951" s="9"/>
      <c r="AT21951" s="4"/>
      <c r="AU21951" s="4"/>
      <c r="BA21951" s="4"/>
      <c r="BB21951" s="4"/>
    </row>
    <row r="21952" spans="15:54" x14ac:dyDescent="0.4">
      <c r="O21952" s="4"/>
      <c r="P21952" s="4"/>
      <c r="V21952" s="4"/>
      <c r="W21952" s="4"/>
      <c r="AG21952" s="9"/>
      <c r="AT21952" s="4"/>
      <c r="AU21952" s="4"/>
      <c r="BA21952" s="4"/>
      <c r="BB21952" s="4"/>
    </row>
    <row r="21953" spans="15:54" x14ac:dyDescent="0.4">
      <c r="O21953" s="4"/>
      <c r="P21953" s="4"/>
      <c r="V21953" s="4"/>
      <c r="W21953" s="4"/>
      <c r="AG21953" s="9"/>
      <c r="AT21953" s="4"/>
      <c r="AU21953" s="4"/>
      <c r="BA21953" s="4"/>
      <c r="BB21953" s="4"/>
    </row>
    <row r="21954" spans="15:54" x14ac:dyDescent="0.4">
      <c r="O21954" s="4"/>
      <c r="P21954" s="4"/>
      <c r="V21954" s="4"/>
      <c r="W21954" s="4"/>
      <c r="AG21954" s="9"/>
      <c r="AT21954" s="4"/>
      <c r="AU21954" s="4"/>
      <c r="BA21954" s="4"/>
      <c r="BB21954" s="4"/>
    </row>
    <row r="21955" spans="15:54" x14ac:dyDescent="0.4">
      <c r="O21955" s="4"/>
      <c r="P21955" s="4"/>
      <c r="V21955" s="4"/>
      <c r="W21955" s="4"/>
      <c r="AG21955" s="9"/>
      <c r="AT21955" s="4"/>
      <c r="AU21955" s="4"/>
      <c r="BA21955" s="4"/>
      <c r="BB21955" s="4"/>
    </row>
    <row r="21956" spans="15:54" x14ac:dyDescent="0.4">
      <c r="O21956" s="4"/>
      <c r="P21956" s="4"/>
      <c r="V21956" s="4"/>
      <c r="W21956" s="4"/>
      <c r="AG21956" s="9"/>
      <c r="AT21956" s="4"/>
      <c r="AU21956" s="4"/>
      <c r="BA21956" s="4"/>
      <c r="BB21956" s="4"/>
    </row>
    <row r="21957" spans="15:54" x14ac:dyDescent="0.4">
      <c r="O21957" s="4"/>
      <c r="P21957" s="4"/>
      <c r="V21957" s="4"/>
      <c r="W21957" s="4"/>
      <c r="AG21957" s="9"/>
      <c r="AT21957" s="4"/>
      <c r="AU21957" s="4"/>
      <c r="BA21957" s="4"/>
      <c r="BB21957" s="4"/>
    </row>
    <row r="21958" spans="15:54" x14ac:dyDescent="0.4">
      <c r="O21958" s="4"/>
      <c r="P21958" s="4"/>
      <c r="V21958" s="4"/>
      <c r="W21958" s="4"/>
      <c r="AG21958" s="9"/>
      <c r="AT21958" s="4"/>
      <c r="AU21958" s="4"/>
      <c r="BA21958" s="4"/>
      <c r="BB21958" s="4"/>
    </row>
    <row r="21959" spans="15:54" x14ac:dyDescent="0.4">
      <c r="O21959" s="4"/>
      <c r="P21959" s="4"/>
      <c r="V21959" s="4"/>
      <c r="W21959" s="4"/>
      <c r="AG21959" s="9"/>
      <c r="AT21959" s="4"/>
      <c r="AU21959" s="4"/>
      <c r="BA21959" s="4"/>
      <c r="BB21959" s="4"/>
    </row>
    <row r="21960" spans="15:54" x14ac:dyDescent="0.4">
      <c r="O21960" s="4"/>
      <c r="P21960" s="4"/>
      <c r="V21960" s="4"/>
      <c r="W21960" s="4"/>
      <c r="AG21960" s="9"/>
      <c r="AT21960" s="4"/>
      <c r="AU21960" s="4"/>
      <c r="BA21960" s="4"/>
      <c r="BB21960" s="4"/>
    </row>
    <row r="21961" spans="15:54" x14ac:dyDescent="0.4">
      <c r="O21961" s="4"/>
      <c r="P21961" s="4"/>
      <c r="V21961" s="4"/>
      <c r="W21961" s="4"/>
      <c r="AG21961" s="9"/>
      <c r="AT21961" s="4"/>
      <c r="AU21961" s="4"/>
      <c r="BA21961" s="4"/>
      <c r="BB21961" s="4"/>
    </row>
    <row r="21962" spans="15:54" x14ac:dyDescent="0.4">
      <c r="O21962" s="4"/>
      <c r="P21962" s="4"/>
      <c r="V21962" s="4"/>
      <c r="W21962" s="4"/>
      <c r="AG21962" s="9"/>
      <c r="AT21962" s="4"/>
      <c r="AU21962" s="4"/>
      <c r="BA21962" s="4"/>
      <c r="BB21962" s="4"/>
    </row>
    <row r="21963" spans="15:54" x14ac:dyDescent="0.4">
      <c r="O21963" s="4"/>
      <c r="P21963" s="4"/>
      <c r="V21963" s="4"/>
      <c r="W21963" s="4"/>
      <c r="AG21963" s="9"/>
      <c r="AT21963" s="4"/>
      <c r="AU21963" s="4"/>
      <c r="BA21963" s="4"/>
      <c r="BB21963" s="4"/>
    </row>
    <row r="21964" spans="15:54" x14ac:dyDescent="0.4">
      <c r="O21964" s="4"/>
      <c r="P21964" s="4"/>
      <c r="V21964" s="4"/>
      <c r="W21964" s="4"/>
      <c r="AG21964" s="9"/>
      <c r="AT21964" s="4"/>
      <c r="AU21964" s="4"/>
      <c r="BA21964" s="4"/>
      <c r="BB21964" s="4"/>
    </row>
    <row r="21965" spans="15:54" x14ac:dyDescent="0.4">
      <c r="O21965" s="4"/>
      <c r="P21965" s="4"/>
      <c r="V21965" s="4"/>
      <c r="W21965" s="4"/>
      <c r="AG21965" s="9"/>
      <c r="AT21965" s="4"/>
      <c r="AU21965" s="4"/>
      <c r="BA21965" s="4"/>
      <c r="BB21965" s="4"/>
    </row>
    <row r="21966" spans="15:54" x14ac:dyDescent="0.4">
      <c r="O21966" s="4"/>
      <c r="P21966" s="4"/>
      <c r="V21966" s="4"/>
      <c r="W21966" s="4"/>
      <c r="AG21966" s="9"/>
      <c r="AT21966" s="4"/>
      <c r="AU21966" s="4"/>
      <c r="BA21966" s="4"/>
      <c r="BB21966" s="4"/>
    </row>
    <row r="21967" spans="15:54" x14ac:dyDescent="0.4">
      <c r="O21967" s="4"/>
      <c r="P21967" s="4"/>
      <c r="V21967" s="4"/>
      <c r="W21967" s="4"/>
      <c r="AG21967" s="9"/>
      <c r="AT21967" s="4"/>
      <c r="AU21967" s="4"/>
      <c r="BA21967" s="4"/>
      <c r="BB21967" s="4"/>
    </row>
    <row r="21968" spans="15:54" x14ac:dyDescent="0.4">
      <c r="O21968" s="4"/>
      <c r="P21968" s="4"/>
      <c r="V21968" s="4"/>
      <c r="W21968" s="4"/>
      <c r="AG21968" s="9"/>
      <c r="AT21968" s="4"/>
      <c r="AU21968" s="4"/>
      <c r="BA21968" s="4"/>
      <c r="BB21968" s="4"/>
    </row>
    <row r="21969" spans="15:54" x14ac:dyDescent="0.4">
      <c r="O21969" s="4"/>
      <c r="P21969" s="4"/>
      <c r="V21969" s="4"/>
      <c r="W21969" s="4"/>
      <c r="AG21969" s="9"/>
      <c r="AT21969" s="4"/>
      <c r="AU21969" s="4"/>
      <c r="BA21969" s="4"/>
      <c r="BB21969" s="4"/>
    </row>
    <row r="21970" spans="15:54" x14ac:dyDescent="0.4">
      <c r="O21970" s="4"/>
      <c r="P21970" s="4"/>
      <c r="V21970" s="4"/>
      <c r="W21970" s="4"/>
      <c r="AG21970" s="9"/>
      <c r="AT21970" s="4"/>
      <c r="AU21970" s="4"/>
      <c r="BA21970" s="4"/>
      <c r="BB21970" s="4"/>
    </row>
    <row r="21971" spans="15:54" x14ac:dyDescent="0.4">
      <c r="O21971" s="4"/>
      <c r="P21971" s="4"/>
      <c r="V21971" s="4"/>
      <c r="W21971" s="4"/>
      <c r="AG21971" s="9"/>
      <c r="AT21971" s="4"/>
      <c r="AU21971" s="4"/>
      <c r="BA21971" s="4"/>
      <c r="BB21971" s="4"/>
    </row>
    <row r="21972" spans="15:54" x14ac:dyDescent="0.4">
      <c r="O21972" s="4"/>
      <c r="P21972" s="4"/>
      <c r="V21972" s="4"/>
      <c r="W21972" s="4"/>
      <c r="AG21972" s="9"/>
      <c r="AT21972" s="4"/>
      <c r="AU21972" s="4"/>
      <c r="BA21972" s="4"/>
      <c r="BB21972" s="4"/>
    </row>
    <row r="21973" spans="15:54" x14ac:dyDescent="0.4">
      <c r="O21973" s="4"/>
      <c r="P21973" s="4"/>
      <c r="V21973" s="4"/>
      <c r="W21973" s="4"/>
      <c r="AG21973" s="9"/>
      <c r="AT21973" s="4"/>
      <c r="AU21973" s="4"/>
      <c r="BA21973" s="4"/>
      <c r="BB21973" s="4"/>
    </row>
    <row r="21974" spans="15:54" x14ac:dyDescent="0.4">
      <c r="O21974" s="4"/>
      <c r="P21974" s="4"/>
      <c r="V21974" s="4"/>
      <c r="W21974" s="4"/>
      <c r="AG21974" s="9"/>
      <c r="AT21974" s="4"/>
      <c r="AU21974" s="4"/>
      <c r="BA21974" s="4"/>
      <c r="BB21974" s="4"/>
    </row>
    <row r="21975" spans="15:54" x14ac:dyDescent="0.4">
      <c r="O21975" s="4"/>
      <c r="P21975" s="4"/>
      <c r="V21975" s="4"/>
      <c r="W21975" s="4"/>
      <c r="AG21975" s="9"/>
      <c r="AT21975" s="4"/>
      <c r="AU21975" s="4"/>
      <c r="BA21975" s="4"/>
      <c r="BB21975" s="4"/>
    </row>
    <row r="21976" spans="15:54" x14ac:dyDescent="0.4">
      <c r="O21976" s="4"/>
      <c r="P21976" s="4"/>
      <c r="V21976" s="4"/>
      <c r="W21976" s="4"/>
      <c r="AT21976" s="4"/>
      <c r="AU21976" s="4"/>
      <c r="BA21976" s="4"/>
      <c r="BB21976" s="4"/>
    </row>
    <row r="21977" spans="15:54" x14ac:dyDescent="0.4">
      <c r="O21977" s="4"/>
      <c r="P21977" s="4"/>
      <c r="V21977" s="4"/>
      <c r="W21977" s="4"/>
      <c r="AT21977" s="4"/>
      <c r="AU21977" s="4"/>
      <c r="BA21977" s="4"/>
      <c r="BB21977" s="4"/>
    </row>
    <row r="21978" spans="15:54" x14ac:dyDescent="0.4">
      <c r="O21978" s="4"/>
      <c r="P21978" s="4"/>
      <c r="V21978" s="4"/>
      <c r="W21978" s="4"/>
      <c r="AG21978" s="9"/>
      <c r="AT21978" s="4"/>
      <c r="AU21978" s="4"/>
      <c r="BA21978" s="4"/>
      <c r="BB21978" s="4"/>
    </row>
    <row r="21979" spans="15:54" x14ac:dyDescent="0.4">
      <c r="O21979" s="4"/>
      <c r="P21979" s="4"/>
      <c r="V21979" s="4"/>
      <c r="W21979" s="4"/>
      <c r="AG21979" s="9"/>
      <c r="AT21979" s="4"/>
      <c r="AU21979" s="4"/>
      <c r="BA21979" s="4"/>
      <c r="BB21979" s="4"/>
    </row>
    <row r="21980" spans="15:54" x14ac:dyDescent="0.4">
      <c r="O21980" s="4"/>
      <c r="P21980" s="4"/>
      <c r="V21980" s="4"/>
      <c r="W21980" s="4"/>
      <c r="AG21980" s="9"/>
      <c r="AT21980" s="4"/>
      <c r="AU21980" s="4"/>
      <c r="BA21980" s="4"/>
      <c r="BB21980" s="4"/>
    </row>
    <row r="21981" spans="15:54" x14ac:dyDescent="0.4">
      <c r="O21981" s="4"/>
      <c r="P21981" s="4"/>
      <c r="V21981" s="4"/>
      <c r="W21981" s="4"/>
      <c r="AG21981" s="9"/>
      <c r="AT21981" s="4"/>
      <c r="AU21981" s="4"/>
      <c r="BA21981" s="4"/>
      <c r="BB21981" s="4"/>
    </row>
    <row r="21982" spans="15:54" x14ac:dyDescent="0.4">
      <c r="O21982" s="4"/>
      <c r="P21982" s="4"/>
      <c r="V21982" s="4"/>
      <c r="W21982" s="4"/>
      <c r="AG21982" s="9"/>
      <c r="AT21982" s="4"/>
      <c r="AU21982" s="4"/>
      <c r="BA21982" s="4"/>
      <c r="BB21982" s="4"/>
    </row>
    <row r="21983" spans="15:54" x14ac:dyDescent="0.4">
      <c r="O21983" s="4"/>
      <c r="P21983" s="4"/>
      <c r="V21983" s="4"/>
      <c r="W21983" s="4"/>
      <c r="AG21983" s="9"/>
      <c r="AT21983" s="4"/>
      <c r="AU21983" s="4"/>
      <c r="BA21983" s="4"/>
      <c r="BB21983" s="4"/>
    </row>
    <row r="21984" spans="15:54" x14ac:dyDescent="0.4">
      <c r="O21984" s="4"/>
      <c r="P21984" s="4"/>
      <c r="V21984" s="4"/>
      <c r="W21984" s="4"/>
      <c r="AG21984" s="9"/>
      <c r="AT21984" s="4"/>
      <c r="AU21984" s="4"/>
      <c r="BA21984" s="4"/>
      <c r="BB21984" s="4"/>
    </row>
    <row r="21985" spans="15:54" x14ac:dyDescent="0.4">
      <c r="O21985" s="4"/>
      <c r="P21985" s="4"/>
      <c r="V21985" s="4"/>
      <c r="W21985" s="4"/>
      <c r="AG21985" s="9"/>
      <c r="AT21985" s="4"/>
      <c r="AU21985" s="4"/>
      <c r="BA21985" s="4"/>
      <c r="BB21985" s="4"/>
    </row>
    <row r="21986" spans="15:54" x14ac:dyDescent="0.4">
      <c r="O21986" s="4"/>
      <c r="P21986" s="4"/>
      <c r="V21986" s="4"/>
      <c r="W21986" s="4"/>
      <c r="AG21986" s="9"/>
      <c r="AT21986" s="4"/>
      <c r="AU21986" s="4"/>
      <c r="BA21986" s="4"/>
      <c r="BB21986" s="4"/>
    </row>
    <row r="21987" spans="15:54" x14ac:dyDescent="0.4">
      <c r="O21987" s="4"/>
      <c r="P21987" s="4"/>
      <c r="V21987" s="4"/>
      <c r="W21987" s="4"/>
      <c r="AG21987" s="9"/>
      <c r="AT21987" s="4"/>
      <c r="AU21987" s="4"/>
      <c r="BA21987" s="4"/>
      <c r="BB21987" s="4"/>
    </row>
    <row r="21988" spans="15:54" x14ac:dyDescent="0.4">
      <c r="O21988" s="4"/>
      <c r="P21988" s="4"/>
      <c r="V21988" s="4"/>
      <c r="W21988" s="4"/>
      <c r="AG21988" s="9"/>
      <c r="AT21988" s="4"/>
      <c r="AU21988" s="4"/>
      <c r="BA21988" s="4"/>
      <c r="BB21988" s="4"/>
    </row>
    <row r="21989" spans="15:54" x14ac:dyDescent="0.4">
      <c r="O21989" s="4"/>
      <c r="P21989" s="4"/>
      <c r="V21989" s="4"/>
      <c r="W21989" s="4"/>
      <c r="AG21989" s="9"/>
      <c r="AT21989" s="4"/>
      <c r="AU21989" s="4"/>
      <c r="BA21989" s="4"/>
      <c r="BB21989" s="4"/>
    </row>
    <row r="21990" spans="15:54" x14ac:dyDescent="0.4">
      <c r="O21990" s="4"/>
      <c r="P21990" s="4"/>
      <c r="V21990" s="4"/>
      <c r="W21990" s="4"/>
      <c r="AG21990" s="9"/>
      <c r="AT21990" s="4"/>
      <c r="AU21990" s="4"/>
      <c r="BA21990" s="4"/>
      <c r="BB21990" s="4"/>
    </row>
    <row r="21991" spans="15:54" x14ac:dyDescent="0.4">
      <c r="O21991" s="4"/>
      <c r="P21991" s="4"/>
      <c r="V21991" s="4"/>
      <c r="W21991" s="4"/>
      <c r="AG21991" s="9"/>
      <c r="AT21991" s="4"/>
      <c r="AU21991" s="4"/>
      <c r="BA21991" s="4"/>
      <c r="BB21991" s="4"/>
    </row>
    <row r="21992" spans="15:54" x14ac:dyDescent="0.4">
      <c r="O21992" s="4"/>
      <c r="P21992" s="4"/>
      <c r="V21992" s="4"/>
      <c r="W21992" s="4"/>
      <c r="AG21992" s="9"/>
      <c r="AT21992" s="4"/>
      <c r="AU21992" s="4"/>
      <c r="BA21992" s="4"/>
      <c r="BB21992" s="4"/>
    </row>
    <row r="21993" spans="15:54" x14ac:dyDescent="0.4">
      <c r="O21993" s="4"/>
      <c r="P21993" s="4"/>
      <c r="V21993" s="4"/>
      <c r="W21993" s="4"/>
      <c r="AG21993" s="9"/>
      <c r="AT21993" s="4"/>
      <c r="AU21993" s="4"/>
      <c r="BA21993" s="4"/>
      <c r="BB21993" s="4"/>
    </row>
    <row r="21994" spans="15:54" x14ac:dyDescent="0.4">
      <c r="O21994" s="4"/>
      <c r="P21994" s="4"/>
      <c r="V21994" s="4"/>
      <c r="W21994" s="4"/>
      <c r="AG21994" s="9"/>
      <c r="AT21994" s="4"/>
      <c r="AU21994" s="4"/>
      <c r="BA21994" s="4"/>
      <c r="BB21994" s="4"/>
    </row>
    <row r="21995" spans="15:54" x14ac:dyDescent="0.4">
      <c r="O21995" s="4"/>
      <c r="P21995" s="4"/>
      <c r="V21995" s="4"/>
      <c r="W21995" s="4"/>
      <c r="AG21995" s="9"/>
      <c r="AT21995" s="4"/>
      <c r="AU21995" s="4"/>
      <c r="BA21995" s="4"/>
      <c r="BB21995" s="4"/>
    </row>
    <row r="21996" spans="15:54" x14ac:dyDescent="0.4">
      <c r="O21996" s="4"/>
      <c r="P21996" s="4"/>
      <c r="V21996" s="4"/>
      <c r="W21996" s="4"/>
      <c r="AG21996" s="9"/>
      <c r="AT21996" s="4"/>
      <c r="AU21996" s="4"/>
      <c r="BA21996" s="4"/>
      <c r="BB21996" s="4"/>
    </row>
    <row r="21997" spans="15:54" x14ac:dyDescent="0.4">
      <c r="O21997" s="4"/>
      <c r="P21997" s="4"/>
      <c r="V21997" s="4"/>
      <c r="W21997" s="4"/>
      <c r="AT21997" s="4"/>
      <c r="AU21997" s="4"/>
      <c r="BA21997" s="4"/>
      <c r="BB21997" s="4"/>
    </row>
    <row r="21998" spans="15:54" x14ac:dyDescent="0.4">
      <c r="O21998" s="4"/>
      <c r="P21998" s="4"/>
      <c r="V21998" s="4"/>
      <c r="W21998" s="4"/>
      <c r="AG21998" s="9"/>
      <c r="AT21998" s="4"/>
      <c r="AU21998" s="4"/>
      <c r="BA21998" s="4"/>
      <c r="BB21998" s="4"/>
    </row>
    <row r="21999" spans="15:54" x14ac:dyDescent="0.4">
      <c r="O21999" s="4"/>
      <c r="P21999" s="4"/>
      <c r="V21999" s="4"/>
      <c r="W21999" s="4"/>
      <c r="AG21999" s="9"/>
      <c r="AT21999" s="4"/>
      <c r="AU21999" s="4"/>
      <c r="BA21999" s="4"/>
      <c r="BB21999" s="4"/>
    </row>
    <row r="22000" spans="15:54" x14ac:dyDescent="0.4">
      <c r="O22000" s="4"/>
      <c r="P22000" s="4"/>
      <c r="V22000" s="4"/>
      <c r="W22000" s="4"/>
      <c r="AG22000" s="9"/>
      <c r="AT22000" s="4"/>
      <c r="AU22000" s="4"/>
      <c r="BA22000" s="4"/>
      <c r="BB22000" s="4"/>
    </row>
    <row r="22001" spans="15:54" x14ac:dyDescent="0.4">
      <c r="O22001" s="4"/>
      <c r="P22001" s="4"/>
      <c r="V22001" s="4"/>
      <c r="W22001" s="4"/>
      <c r="AG22001" s="9"/>
      <c r="AT22001" s="4"/>
      <c r="AU22001" s="4"/>
      <c r="BA22001" s="4"/>
      <c r="BB22001" s="4"/>
    </row>
    <row r="22002" spans="15:54" x14ac:dyDescent="0.4">
      <c r="O22002" s="4"/>
      <c r="P22002" s="4"/>
      <c r="V22002" s="4"/>
      <c r="W22002" s="4"/>
      <c r="AG22002" s="9"/>
      <c r="AT22002" s="4"/>
      <c r="AU22002" s="4"/>
      <c r="BA22002" s="4"/>
      <c r="BB22002" s="4"/>
    </row>
    <row r="22003" spans="15:54" x14ac:dyDescent="0.4">
      <c r="O22003" s="4"/>
      <c r="P22003" s="4"/>
      <c r="V22003" s="4"/>
      <c r="W22003" s="4"/>
      <c r="AG22003" s="9"/>
      <c r="AT22003" s="4"/>
      <c r="AU22003" s="4"/>
      <c r="BA22003" s="4"/>
      <c r="BB22003" s="4"/>
    </row>
    <row r="22004" spans="15:54" x14ac:dyDescent="0.4">
      <c r="O22004" s="4"/>
      <c r="P22004" s="4"/>
      <c r="V22004" s="4"/>
      <c r="W22004" s="4"/>
      <c r="AG22004" s="9"/>
      <c r="AT22004" s="4"/>
      <c r="AU22004" s="4"/>
      <c r="BA22004" s="4"/>
      <c r="BB22004" s="4"/>
    </row>
    <row r="22005" spans="15:54" x14ac:dyDescent="0.4">
      <c r="O22005" s="4"/>
      <c r="P22005" s="4"/>
      <c r="V22005" s="4"/>
      <c r="W22005" s="4"/>
      <c r="AG22005" s="9"/>
      <c r="AT22005" s="4"/>
      <c r="AU22005" s="4"/>
      <c r="BA22005" s="4"/>
      <c r="BB22005" s="4"/>
    </row>
    <row r="22006" spans="15:54" x14ac:dyDescent="0.4">
      <c r="O22006" s="4"/>
      <c r="P22006" s="4"/>
      <c r="V22006" s="4"/>
      <c r="W22006" s="4"/>
      <c r="AG22006" s="9"/>
      <c r="AT22006" s="4"/>
      <c r="AU22006" s="4"/>
      <c r="BA22006" s="4"/>
      <c r="BB22006" s="4"/>
    </row>
    <row r="22007" spans="15:54" x14ac:dyDescent="0.4">
      <c r="O22007" s="4"/>
      <c r="P22007" s="4"/>
      <c r="V22007" s="4"/>
      <c r="W22007" s="4"/>
      <c r="AG22007" s="9"/>
      <c r="AT22007" s="4"/>
      <c r="AU22007" s="4"/>
      <c r="BA22007" s="4"/>
      <c r="BB22007" s="4"/>
    </row>
    <row r="22008" spans="15:54" x14ac:dyDescent="0.4">
      <c r="O22008" s="4"/>
      <c r="P22008" s="4"/>
      <c r="V22008" s="4"/>
      <c r="W22008" s="4"/>
      <c r="AG22008" s="9"/>
      <c r="AT22008" s="4"/>
      <c r="AU22008" s="4"/>
      <c r="BA22008" s="4"/>
      <c r="BB22008" s="4"/>
    </row>
    <row r="22009" spans="15:54" x14ac:dyDescent="0.4">
      <c r="O22009" s="4"/>
      <c r="P22009" s="4"/>
      <c r="V22009" s="4"/>
      <c r="W22009" s="4"/>
      <c r="AG22009" s="9"/>
      <c r="AT22009" s="4"/>
      <c r="AU22009" s="4"/>
      <c r="BA22009" s="4"/>
      <c r="BB22009" s="4"/>
    </row>
    <row r="22010" spans="15:54" x14ac:dyDescent="0.4">
      <c r="O22010" s="4"/>
      <c r="P22010" s="4"/>
      <c r="V22010" s="4"/>
      <c r="W22010" s="4"/>
      <c r="AG22010" s="9"/>
      <c r="AT22010" s="4"/>
      <c r="AU22010" s="4"/>
      <c r="BA22010" s="4"/>
      <c r="BB22010" s="4"/>
    </row>
    <row r="22011" spans="15:54" x14ac:dyDescent="0.4">
      <c r="O22011" s="4"/>
      <c r="P22011" s="4"/>
      <c r="V22011" s="4"/>
      <c r="W22011" s="4"/>
      <c r="AG22011" s="9"/>
      <c r="AT22011" s="4"/>
      <c r="AU22011" s="4"/>
      <c r="BA22011" s="4"/>
      <c r="BB22011" s="4"/>
    </row>
    <row r="22012" spans="15:54" x14ac:dyDescent="0.4">
      <c r="O22012" s="4"/>
      <c r="P22012" s="4"/>
      <c r="V22012" s="4"/>
      <c r="W22012" s="4"/>
      <c r="AG22012" s="9"/>
      <c r="AT22012" s="4"/>
      <c r="AU22012" s="4"/>
      <c r="BA22012" s="4"/>
      <c r="BB22012" s="4"/>
    </row>
    <row r="22013" spans="15:54" x14ac:dyDescent="0.4">
      <c r="O22013" s="4"/>
      <c r="P22013" s="4"/>
      <c r="V22013" s="4"/>
      <c r="W22013" s="4"/>
      <c r="AG22013" s="9"/>
      <c r="AT22013" s="4"/>
      <c r="AU22013" s="4"/>
      <c r="BA22013" s="4"/>
      <c r="BB22013" s="4"/>
    </row>
    <row r="22014" spans="15:54" x14ac:dyDescent="0.4">
      <c r="O22014" s="4"/>
      <c r="P22014" s="4"/>
      <c r="V22014" s="4"/>
      <c r="W22014" s="4"/>
      <c r="AG22014" s="9"/>
      <c r="AT22014" s="4"/>
      <c r="AU22014" s="4"/>
      <c r="BA22014" s="4"/>
      <c r="BB22014" s="4"/>
    </row>
    <row r="22015" spans="15:54" x14ac:dyDescent="0.4">
      <c r="O22015" s="4"/>
      <c r="P22015" s="4"/>
      <c r="V22015" s="4"/>
      <c r="W22015" s="4"/>
      <c r="AG22015" s="9"/>
      <c r="AT22015" s="4"/>
      <c r="AU22015" s="4"/>
      <c r="BA22015" s="4"/>
      <c r="BB22015" s="4"/>
    </row>
    <row r="22016" spans="15:54" x14ac:dyDescent="0.4">
      <c r="O22016" s="4"/>
      <c r="P22016" s="4"/>
      <c r="V22016" s="4"/>
      <c r="W22016" s="4"/>
      <c r="AG22016" s="9"/>
      <c r="AT22016" s="4"/>
      <c r="AU22016" s="4"/>
      <c r="BA22016" s="4"/>
      <c r="BB22016" s="4"/>
    </row>
    <row r="22017" spans="15:54" x14ac:dyDescent="0.4">
      <c r="O22017" s="4"/>
      <c r="P22017" s="4"/>
      <c r="V22017" s="4"/>
      <c r="W22017" s="4"/>
      <c r="AG22017" s="9"/>
      <c r="AT22017" s="4"/>
      <c r="AU22017" s="4"/>
      <c r="BA22017" s="4"/>
      <c r="BB22017" s="4"/>
    </row>
    <row r="22018" spans="15:54" x14ac:dyDescent="0.4">
      <c r="O22018" s="4"/>
      <c r="P22018" s="4"/>
      <c r="V22018" s="4"/>
      <c r="W22018" s="4"/>
      <c r="AG22018" s="9"/>
      <c r="AT22018" s="4"/>
      <c r="AU22018" s="4"/>
      <c r="BA22018" s="4"/>
      <c r="BB22018" s="4"/>
    </row>
    <row r="22019" spans="15:54" x14ac:dyDescent="0.4">
      <c r="O22019" s="4"/>
      <c r="P22019" s="4"/>
      <c r="V22019" s="4"/>
      <c r="W22019" s="4"/>
      <c r="AG22019" s="9"/>
      <c r="AT22019" s="4"/>
      <c r="AU22019" s="4"/>
      <c r="BA22019" s="4"/>
      <c r="BB22019" s="4"/>
    </row>
    <row r="22020" spans="15:54" x14ac:dyDescent="0.4">
      <c r="O22020" s="4"/>
      <c r="P22020" s="4"/>
      <c r="V22020" s="4"/>
      <c r="W22020" s="4"/>
      <c r="AG22020" s="9"/>
      <c r="AT22020" s="4"/>
      <c r="AU22020" s="4"/>
      <c r="BA22020" s="4"/>
      <c r="BB22020" s="4"/>
    </row>
    <row r="22021" spans="15:54" x14ac:dyDescent="0.4">
      <c r="O22021" s="4"/>
      <c r="P22021" s="4"/>
      <c r="V22021" s="4"/>
      <c r="W22021" s="4"/>
      <c r="AG22021" s="9"/>
      <c r="AT22021" s="4"/>
      <c r="AU22021" s="4"/>
      <c r="BA22021" s="4"/>
      <c r="BB22021" s="4"/>
    </row>
    <row r="22022" spans="15:54" x14ac:dyDescent="0.4">
      <c r="O22022" s="4"/>
      <c r="P22022" s="4"/>
      <c r="V22022" s="4"/>
      <c r="W22022" s="4"/>
      <c r="AG22022" s="9"/>
      <c r="AT22022" s="4"/>
      <c r="AU22022" s="4"/>
      <c r="BA22022" s="4"/>
      <c r="BB22022" s="4"/>
    </row>
    <row r="22023" spans="15:54" x14ac:dyDescent="0.4">
      <c r="O22023" s="4"/>
      <c r="P22023" s="4"/>
      <c r="V22023" s="4"/>
      <c r="W22023" s="4"/>
      <c r="AG22023" s="9"/>
      <c r="AT22023" s="4"/>
      <c r="AU22023" s="4"/>
      <c r="BA22023" s="4"/>
      <c r="BB22023" s="4"/>
    </row>
    <row r="22024" spans="15:54" x14ac:dyDescent="0.4">
      <c r="O22024" s="4"/>
      <c r="P22024" s="4"/>
      <c r="V22024" s="4"/>
      <c r="W22024" s="4"/>
      <c r="AG22024" s="9"/>
      <c r="AT22024" s="4"/>
      <c r="AU22024" s="4"/>
      <c r="BA22024" s="4"/>
      <c r="BB22024" s="4"/>
    </row>
    <row r="22025" spans="15:54" x14ac:dyDescent="0.4">
      <c r="O22025" s="4"/>
      <c r="P22025" s="4"/>
      <c r="V22025" s="4"/>
      <c r="W22025" s="4"/>
      <c r="AG22025" s="9"/>
      <c r="AT22025" s="4"/>
      <c r="AU22025" s="4"/>
      <c r="BA22025" s="4"/>
      <c r="BB22025" s="4"/>
    </row>
    <row r="22026" spans="15:54" x14ac:dyDescent="0.4">
      <c r="O22026" s="4"/>
      <c r="P22026" s="4"/>
      <c r="V22026" s="4"/>
      <c r="W22026" s="4"/>
      <c r="AG22026" s="9"/>
      <c r="AT22026" s="4"/>
      <c r="AU22026" s="4"/>
      <c r="BA22026" s="4"/>
      <c r="BB22026" s="4"/>
    </row>
    <row r="22027" spans="15:54" x14ac:dyDescent="0.4">
      <c r="O22027" s="4"/>
      <c r="P22027" s="4"/>
      <c r="V22027" s="4"/>
      <c r="W22027" s="4"/>
      <c r="AG22027" s="9"/>
      <c r="AT22027" s="4"/>
      <c r="AU22027" s="4"/>
      <c r="BA22027" s="4"/>
      <c r="BB22027" s="4"/>
    </row>
    <row r="22028" spans="15:54" x14ac:dyDescent="0.4">
      <c r="O22028" s="4"/>
      <c r="P22028" s="4"/>
      <c r="V22028" s="4"/>
      <c r="W22028" s="4"/>
      <c r="AG22028" s="9"/>
      <c r="AT22028" s="4"/>
      <c r="AU22028" s="4"/>
      <c r="BA22028" s="4"/>
      <c r="BB22028" s="4"/>
    </row>
    <row r="22029" spans="15:54" x14ac:dyDescent="0.4">
      <c r="O22029" s="4"/>
      <c r="P22029" s="4"/>
      <c r="V22029" s="4"/>
      <c r="W22029" s="4"/>
      <c r="AG22029" s="9"/>
      <c r="AT22029" s="4"/>
      <c r="AU22029" s="4"/>
      <c r="BA22029" s="4"/>
      <c r="BB22029" s="4"/>
    </row>
    <row r="22030" spans="15:54" x14ac:dyDescent="0.4">
      <c r="O22030" s="4"/>
      <c r="P22030" s="4"/>
      <c r="V22030" s="4"/>
      <c r="W22030" s="4"/>
      <c r="AG22030" s="9"/>
      <c r="AT22030" s="4"/>
      <c r="AU22030" s="4"/>
      <c r="BA22030" s="4"/>
      <c r="BB22030" s="4"/>
    </row>
    <row r="22031" spans="15:54" x14ac:dyDescent="0.4">
      <c r="O22031" s="4"/>
      <c r="P22031" s="4"/>
      <c r="V22031" s="4"/>
      <c r="W22031" s="4"/>
      <c r="AG22031" s="9"/>
      <c r="AT22031" s="4"/>
      <c r="AU22031" s="4"/>
      <c r="BA22031" s="4"/>
      <c r="BB22031" s="4"/>
    </row>
    <row r="22032" spans="15:54" x14ac:dyDescent="0.4">
      <c r="O22032" s="4"/>
      <c r="P22032" s="4"/>
      <c r="V22032" s="4"/>
      <c r="W22032" s="4"/>
      <c r="AG22032" s="9"/>
      <c r="AT22032" s="4"/>
      <c r="AU22032" s="4"/>
      <c r="BA22032" s="4"/>
      <c r="BB22032" s="4"/>
    </row>
    <row r="22033" spans="15:54" x14ac:dyDescent="0.4">
      <c r="O22033" s="4"/>
      <c r="P22033" s="4"/>
      <c r="V22033" s="4"/>
      <c r="W22033" s="4"/>
      <c r="AG22033" s="9"/>
      <c r="AT22033" s="4"/>
      <c r="AU22033" s="4"/>
      <c r="BA22033" s="4"/>
      <c r="BB22033" s="4"/>
    </row>
    <row r="22034" spans="15:54" x14ac:dyDescent="0.4">
      <c r="O22034" s="4"/>
      <c r="P22034" s="4"/>
      <c r="V22034" s="4"/>
      <c r="W22034" s="4"/>
      <c r="AG22034" s="9"/>
      <c r="AT22034" s="4"/>
      <c r="AU22034" s="4"/>
      <c r="BA22034" s="4"/>
      <c r="BB22034" s="4"/>
    </row>
    <row r="22035" spans="15:54" x14ac:dyDescent="0.4">
      <c r="O22035" s="4"/>
      <c r="P22035" s="4"/>
      <c r="V22035" s="4"/>
      <c r="W22035" s="4"/>
      <c r="AG22035" s="9"/>
      <c r="AT22035" s="4"/>
      <c r="AU22035" s="4"/>
      <c r="BA22035" s="4"/>
      <c r="BB22035" s="4"/>
    </row>
    <row r="22036" spans="15:54" x14ac:dyDescent="0.4">
      <c r="O22036" s="4"/>
      <c r="P22036" s="4"/>
      <c r="V22036" s="4"/>
      <c r="W22036" s="4"/>
      <c r="AG22036" s="9"/>
      <c r="AT22036" s="4"/>
      <c r="AU22036" s="4"/>
      <c r="BA22036" s="4"/>
      <c r="BB22036" s="4"/>
    </row>
    <row r="22037" spans="15:54" x14ac:dyDescent="0.4">
      <c r="O22037" s="4"/>
      <c r="P22037" s="4"/>
      <c r="V22037" s="4"/>
      <c r="W22037" s="4"/>
      <c r="AG22037" s="9"/>
      <c r="AT22037" s="4"/>
      <c r="AU22037" s="4"/>
      <c r="BA22037" s="4"/>
      <c r="BB22037" s="4"/>
    </row>
    <row r="22038" spans="15:54" x14ac:dyDescent="0.4">
      <c r="O22038" s="4"/>
      <c r="P22038" s="4"/>
      <c r="V22038" s="4"/>
      <c r="W22038" s="4"/>
      <c r="AG22038" s="9"/>
      <c r="AT22038" s="4"/>
      <c r="AU22038" s="4"/>
      <c r="BA22038" s="4"/>
      <c r="BB22038" s="4"/>
    </row>
    <row r="22039" spans="15:54" x14ac:dyDescent="0.4">
      <c r="O22039" s="4"/>
      <c r="P22039" s="4"/>
      <c r="V22039" s="4"/>
      <c r="W22039" s="4"/>
      <c r="AG22039" s="9"/>
      <c r="AT22039" s="4"/>
      <c r="AU22039" s="4"/>
      <c r="BA22039" s="4"/>
      <c r="BB22039" s="4"/>
    </row>
    <row r="22040" spans="15:54" x14ac:dyDescent="0.4">
      <c r="O22040" s="4"/>
      <c r="P22040" s="4"/>
      <c r="V22040" s="4"/>
      <c r="W22040" s="4"/>
      <c r="AG22040" s="9"/>
      <c r="AT22040" s="4"/>
      <c r="AU22040" s="4"/>
      <c r="BA22040" s="4"/>
      <c r="BB22040" s="4"/>
    </row>
    <row r="22041" spans="15:54" x14ac:dyDescent="0.4">
      <c r="O22041" s="4"/>
      <c r="P22041" s="4"/>
      <c r="V22041" s="4"/>
      <c r="W22041" s="4"/>
      <c r="AG22041" s="9"/>
      <c r="AT22041" s="4"/>
      <c r="AU22041" s="4"/>
      <c r="BA22041" s="4"/>
      <c r="BB22041" s="4"/>
    </row>
    <row r="22042" spans="15:54" x14ac:dyDescent="0.4">
      <c r="O22042" s="4"/>
      <c r="P22042" s="4"/>
      <c r="V22042" s="4"/>
      <c r="W22042" s="4"/>
      <c r="AG22042" s="9"/>
      <c r="AT22042" s="4"/>
      <c r="AU22042" s="4"/>
      <c r="BA22042" s="4"/>
      <c r="BB22042" s="4"/>
    </row>
    <row r="22043" spans="15:54" x14ac:dyDescent="0.4">
      <c r="O22043" s="4"/>
      <c r="P22043" s="4"/>
      <c r="V22043" s="4"/>
      <c r="W22043" s="4"/>
      <c r="AG22043" s="9"/>
      <c r="AT22043" s="4"/>
      <c r="AU22043" s="4"/>
      <c r="BA22043" s="4"/>
      <c r="BB22043" s="4"/>
    </row>
    <row r="22044" spans="15:54" x14ac:dyDescent="0.4">
      <c r="O22044" s="4"/>
      <c r="P22044" s="4"/>
      <c r="V22044" s="4"/>
      <c r="W22044" s="4"/>
      <c r="AG22044" s="9"/>
      <c r="AT22044" s="4"/>
      <c r="AU22044" s="4"/>
      <c r="BA22044" s="4"/>
      <c r="BB22044" s="4"/>
    </row>
    <row r="22045" spans="15:54" x14ac:dyDescent="0.4">
      <c r="O22045" s="4"/>
      <c r="P22045" s="4"/>
      <c r="V22045" s="4"/>
      <c r="W22045" s="4"/>
      <c r="AG22045" s="9"/>
      <c r="AT22045" s="4"/>
      <c r="AU22045" s="4"/>
      <c r="BA22045" s="4"/>
      <c r="BB22045" s="4"/>
    </row>
    <row r="22046" spans="15:54" x14ac:dyDescent="0.4">
      <c r="O22046" s="4"/>
      <c r="P22046" s="4"/>
      <c r="V22046" s="4"/>
      <c r="W22046" s="4"/>
      <c r="AG22046" s="9"/>
      <c r="AT22046" s="4"/>
      <c r="AU22046" s="4"/>
      <c r="BA22046" s="4"/>
      <c r="BB22046" s="4"/>
    </row>
    <row r="22047" spans="15:54" x14ac:dyDescent="0.4">
      <c r="O22047" s="4"/>
      <c r="P22047" s="4"/>
      <c r="V22047" s="4"/>
      <c r="W22047" s="4"/>
      <c r="AG22047" s="9"/>
      <c r="AT22047" s="4"/>
      <c r="AU22047" s="4"/>
      <c r="BA22047" s="4"/>
      <c r="BB22047" s="4"/>
    </row>
    <row r="22048" spans="15:54" x14ac:dyDescent="0.4">
      <c r="O22048" s="4"/>
      <c r="P22048" s="4"/>
      <c r="V22048" s="4"/>
      <c r="W22048" s="4"/>
      <c r="AG22048" s="9"/>
      <c r="AT22048" s="4"/>
      <c r="AU22048" s="4"/>
      <c r="BA22048" s="4"/>
      <c r="BB22048" s="4"/>
    </row>
    <row r="22049" spans="15:54" x14ac:dyDescent="0.4">
      <c r="O22049" s="4"/>
      <c r="P22049" s="4"/>
      <c r="V22049" s="4"/>
      <c r="W22049" s="4"/>
      <c r="AG22049" s="9"/>
      <c r="AT22049" s="4"/>
      <c r="AU22049" s="4"/>
      <c r="BA22049" s="4"/>
      <c r="BB22049" s="4"/>
    </row>
    <row r="22050" spans="15:54" x14ac:dyDescent="0.4">
      <c r="O22050" s="4"/>
      <c r="P22050" s="4"/>
      <c r="V22050" s="4"/>
      <c r="W22050" s="4"/>
      <c r="AG22050" s="9"/>
      <c r="AT22050" s="4"/>
      <c r="AU22050" s="4"/>
      <c r="BA22050" s="4"/>
      <c r="BB22050" s="4"/>
    </row>
    <row r="22051" spans="15:54" x14ac:dyDescent="0.4">
      <c r="O22051" s="4"/>
      <c r="P22051" s="4"/>
      <c r="V22051" s="4"/>
      <c r="W22051" s="4"/>
      <c r="AG22051" s="9"/>
      <c r="AT22051" s="4"/>
      <c r="AU22051" s="4"/>
      <c r="BA22051" s="4"/>
      <c r="BB22051" s="4"/>
    </row>
    <row r="22052" spans="15:54" x14ac:dyDescent="0.4">
      <c r="O22052" s="4"/>
      <c r="P22052" s="4"/>
      <c r="V22052" s="4"/>
      <c r="W22052" s="4"/>
      <c r="AG22052" s="9"/>
      <c r="AT22052" s="4"/>
      <c r="AU22052" s="4"/>
      <c r="BA22052" s="4"/>
      <c r="BB22052" s="4"/>
    </row>
    <row r="22053" spans="15:54" x14ac:dyDescent="0.4">
      <c r="O22053" s="4"/>
      <c r="P22053" s="4"/>
      <c r="V22053" s="4"/>
      <c r="W22053" s="4"/>
      <c r="AG22053" s="9"/>
      <c r="AT22053" s="4"/>
      <c r="AU22053" s="4"/>
      <c r="BA22053" s="4"/>
      <c r="BB22053" s="4"/>
    </row>
    <row r="22054" spans="15:54" x14ac:dyDescent="0.4">
      <c r="O22054" s="4"/>
      <c r="P22054" s="4"/>
      <c r="V22054" s="4"/>
      <c r="W22054" s="4"/>
      <c r="AG22054" s="9"/>
      <c r="AT22054" s="4"/>
      <c r="AU22054" s="4"/>
      <c r="BA22054" s="4"/>
      <c r="BB22054" s="4"/>
    </row>
    <row r="22055" spans="15:54" x14ac:dyDescent="0.4">
      <c r="O22055" s="4"/>
      <c r="P22055" s="4"/>
      <c r="V22055" s="4"/>
      <c r="W22055" s="4"/>
      <c r="AG22055" s="9"/>
      <c r="AT22055" s="4"/>
      <c r="AU22055" s="4"/>
      <c r="BA22055" s="4"/>
      <c r="BB22055" s="4"/>
    </row>
    <row r="22056" spans="15:54" x14ac:dyDescent="0.4">
      <c r="O22056" s="4"/>
      <c r="P22056" s="4"/>
      <c r="V22056" s="4"/>
      <c r="W22056" s="4"/>
      <c r="AG22056" s="9"/>
      <c r="AT22056" s="4"/>
      <c r="AU22056" s="4"/>
      <c r="BA22056" s="4"/>
      <c r="BB22056" s="4"/>
    </row>
    <row r="22057" spans="15:54" x14ac:dyDescent="0.4">
      <c r="O22057" s="4"/>
      <c r="P22057" s="4"/>
      <c r="V22057" s="4"/>
      <c r="W22057" s="4"/>
      <c r="AG22057" s="9"/>
      <c r="AT22057" s="4"/>
      <c r="AU22057" s="4"/>
      <c r="BA22057" s="4"/>
      <c r="BB22057" s="4"/>
    </row>
    <row r="22058" spans="15:54" x14ac:dyDescent="0.4">
      <c r="O22058" s="4"/>
      <c r="P22058" s="4"/>
      <c r="V22058" s="4"/>
      <c r="W22058" s="4"/>
      <c r="AT22058" s="4"/>
      <c r="AU22058" s="4"/>
      <c r="BA22058" s="4"/>
      <c r="BB22058" s="4"/>
    </row>
    <row r="22059" spans="15:54" x14ac:dyDescent="0.4">
      <c r="O22059" s="4"/>
      <c r="P22059" s="4"/>
      <c r="V22059" s="4"/>
      <c r="W22059" s="4"/>
      <c r="AG22059" s="9"/>
      <c r="AT22059" s="4"/>
      <c r="AU22059" s="4"/>
      <c r="BA22059" s="4"/>
      <c r="BB22059" s="4"/>
    </row>
    <row r="22060" spans="15:54" x14ac:dyDescent="0.4">
      <c r="O22060" s="4"/>
      <c r="P22060" s="4"/>
      <c r="V22060" s="4"/>
      <c r="W22060" s="4"/>
      <c r="AG22060" s="9"/>
      <c r="AT22060" s="4"/>
      <c r="AU22060" s="4"/>
      <c r="BA22060" s="4"/>
      <c r="BB22060" s="4"/>
    </row>
    <row r="22061" spans="15:54" x14ac:dyDescent="0.4">
      <c r="O22061" s="4"/>
      <c r="P22061" s="4"/>
      <c r="V22061" s="4"/>
      <c r="W22061" s="4"/>
      <c r="AG22061" s="9"/>
      <c r="AT22061" s="4"/>
      <c r="AU22061" s="4"/>
      <c r="BA22061" s="4"/>
      <c r="BB22061" s="4"/>
    </row>
    <row r="22062" spans="15:54" x14ac:dyDescent="0.4">
      <c r="O22062" s="4"/>
      <c r="P22062" s="4"/>
      <c r="V22062" s="4"/>
      <c r="W22062" s="4"/>
      <c r="AG22062" s="9"/>
      <c r="AT22062" s="4"/>
      <c r="AU22062" s="4"/>
      <c r="BA22062" s="4"/>
      <c r="BB22062" s="4"/>
    </row>
    <row r="22063" spans="15:54" x14ac:dyDescent="0.4">
      <c r="O22063" s="4"/>
      <c r="P22063" s="4"/>
      <c r="V22063" s="4"/>
      <c r="W22063" s="4"/>
      <c r="AG22063" s="9"/>
      <c r="AT22063" s="4"/>
      <c r="AU22063" s="4"/>
      <c r="BA22063" s="4"/>
      <c r="BB22063" s="4"/>
    </row>
    <row r="22064" spans="15:54" x14ac:dyDescent="0.4">
      <c r="O22064" s="4"/>
      <c r="P22064" s="4"/>
      <c r="V22064" s="4"/>
      <c r="W22064" s="4"/>
      <c r="AG22064" s="9"/>
      <c r="AT22064" s="4"/>
      <c r="AU22064" s="4"/>
      <c r="BA22064" s="4"/>
      <c r="BB22064" s="4"/>
    </row>
    <row r="22065" spans="15:54" x14ac:dyDescent="0.4">
      <c r="O22065" s="4"/>
      <c r="P22065" s="4"/>
      <c r="V22065" s="4"/>
      <c r="W22065" s="4"/>
      <c r="AG22065" s="9"/>
      <c r="AT22065" s="4"/>
      <c r="AU22065" s="4"/>
      <c r="BA22065" s="4"/>
      <c r="BB22065" s="4"/>
    </row>
    <row r="22066" spans="15:54" x14ac:dyDescent="0.4">
      <c r="O22066" s="4"/>
      <c r="P22066" s="4"/>
      <c r="V22066" s="4"/>
      <c r="W22066" s="4"/>
      <c r="AG22066" s="9"/>
      <c r="AT22066" s="4"/>
      <c r="AU22066" s="4"/>
      <c r="BA22066" s="4"/>
      <c r="BB22066" s="4"/>
    </row>
    <row r="22067" spans="15:54" x14ac:dyDescent="0.4">
      <c r="O22067" s="4"/>
      <c r="P22067" s="4"/>
      <c r="V22067" s="4"/>
      <c r="W22067" s="4"/>
      <c r="AG22067" s="9"/>
      <c r="AT22067" s="4"/>
      <c r="AU22067" s="4"/>
      <c r="BA22067" s="4"/>
      <c r="BB22067" s="4"/>
    </row>
    <row r="22068" spans="15:54" x14ac:dyDescent="0.4">
      <c r="O22068" s="4"/>
      <c r="P22068" s="4"/>
      <c r="V22068" s="4"/>
      <c r="W22068" s="4"/>
      <c r="AG22068" s="9"/>
      <c r="AT22068" s="4"/>
      <c r="AU22068" s="4"/>
      <c r="BA22068" s="4"/>
      <c r="BB22068" s="4"/>
    </row>
    <row r="22069" spans="15:54" x14ac:dyDescent="0.4">
      <c r="O22069" s="4"/>
      <c r="P22069" s="4"/>
      <c r="V22069" s="4"/>
      <c r="W22069" s="4"/>
      <c r="AG22069" s="9"/>
      <c r="AT22069" s="4"/>
      <c r="AU22069" s="4"/>
      <c r="BA22069" s="4"/>
      <c r="BB22069" s="4"/>
    </row>
    <row r="22070" spans="15:54" x14ac:dyDescent="0.4">
      <c r="O22070" s="4"/>
      <c r="P22070" s="4"/>
      <c r="V22070" s="4"/>
      <c r="W22070" s="4"/>
      <c r="AG22070" s="9"/>
      <c r="AT22070" s="4"/>
      <c r="AU22070" s="4"/>
      <c r="BA22070" s="4"/>
      <c r="BB22070" s="4"/>
    </row>
    <row r="22071" spans="15:54" x14ac:dyDescent="0.4">
      <c r="O22071" s="4"/>
      <c r="P22071" s="4"/>
      <c r="V22071" s="4"/>
      <c r="W22071" s="4"/>
      <c r="AG22071" s="9"/>
      <c r="AT22071" s="4"/>
      <c r="AU22071" s="4"/>
      <c r="BA22071" s="4"/>
      <c r="BB22071" s="4"/>
    </row>
    <row r="22072" spans="15:54" x14ac:dyDescent="0.4">
      <c r="O22072" s="4"/>
      <c r="P22072" s="4"/>
      <c r="V22072" s="4"/>
      <c r="W22072" s="4"/>
      <c r="AG22072" s="9"/>
      <c r="AT22072" s="4"/>
      <c r="AU22072" s="4"/>
      <c r="BA22072" s="4"/>
      <c r="BB22072" s="4"/>
    </row>
    <row r="22073" spans="15:54" x14ac:dyDescent="0.4">
      <c r="O22073" s="4"/>
      <c r="P22073" s="4"/>
      <c r="V22073" s="4"/>
      <c r="W22073" s="4"/>
      <c r="AG22073" s="9"/>
      <c r="AT22073" s="4"/>
      <c r="AU22073" s="4"/>
      <c r="BA22073" s="4"/>
      <c r="BB22073" s="4"/>
    </row>
    <row r="22074" spans="15:54" x14ac:dyDescent="0.4">
      <c r="O22074" s="4"/>
      <c r="P22074" s="4"/>
      <c r="V22074" s="4"/>
      <c r="W22074" s="4"/>
      <c r="AG22074" s="9"/>
      <c r="AT22074" s="4"/>
      <c r="AU22074" s="4"/>
      <c r="BA22074" s="4"/>
      <c r="BB22074" s="4"/>
    </row>
    <row r="22075" spans="15:54" x14ac:dyDescent="0.4">
      <c r="O22075" s="4"/>
      <c r="P22075" s="4"/>
      <c r="V22075" s="4"/>
      <c r="W22075" s="4"/>
      <c r="AG22075" s="9"/>
      <c r="AT22075" s="4"/>
      <c r="AU22075" s="4"/>
      <c r="BA22075" s="4"/>
      <c r="BB22075" s="4"/>
    </row>
    <row r="22076" spans="15:54" x14ac:dyDescent="0.4">
      <c r="O22076" s="4"/>
      <c r="P22076" s="4"/>
      <c r="V22076" s="4"/>
      <c r="W22076" s="4"/>
      <c r="AG22076" s="9"/>
      <c r="AT22076" s="4"/>
      <c r="AU22076" s="4"/>
      <c r="BA22076" s="4"/>
      <c r="BB22076" s="4"/>
    </row>
    <row r="22077" spans="15:54" x14ac:dyDescent="0.4">
      <c r="O22077" s="4"/>
      <c r="P22077" s="4"/>
      <c r="V22077" s="4"/>
      <c r="W22077" s="4"/>
      <c r="AG22077" s="9"/>
      <c r="AT22077" s="4"/>
      <c r="AU22077" s="4"/>
      <c r="BA22077" s="4"/>
      <c r="BB22077" s="4"/>
    </row>
    <row r="22078" spans="15:54" x14ac:dyDescent="0.4">
      <c r="O22078" s="4"/>
      <c r="P22078" s="4"/>
      <c r="V22078" s="4"/>
      <c r="W22078" s="4"/>
      <c r="AT22078" s="4"/>
      <c r="AU22078" s="4"/>
      <c r="BA22078" s="4"/>
      <c r="BB22078" s="4"/>
    </row>
    <row r="22079" spans="15:54" x14ac:dyDescent="0.4">
      <c r="O22079" s="4"/>
      <c r="P22079" s="4"/>
      <c r="V22079" s="4"/>
      <c r="W22079" s="4"/>
      <c r="AG22079" s="9"/>
      <c r="AT22079" s="4"/>
      <c r="AU22079" s="4"/>
      <c r="BA22079" s="4"/>
      <c r="BB22079" s="4"/>
    </row>
    <row r="22080" spans="15:54" x14ac:dyDescent="0.4">
      <c r="O22080" s="4"/>
      <c r="P22080" s="4"/>
      <c r="V22080" s="4"/>
      <c r="W22080" s="4"/>
      <c r="AG22080" s="9"/>
      <c r="AT22080" s="4"/>
      <c r="AU22080" s="4"/>
      <c r="BA22080" s="4"/>
      <c r="BB22080" s="4"/>
    </row>
    <row r="22081" spans="15:54" x14ac:dyDescent="0.4">
      <c r="O22081" s="4"/>
      <c r="P22081" s="4"/>
      <c r="V22081" s="4"/>
      <c r="W22081" s="4"/>
      <c r="AG22081" s="9"/>
      <c r="AT22081" s="4"/>
      <c r="AU22081" s="4"/>
      <c r="BA22081" s="4"/>
      <c r="BB22081" s="4"/>
    </row>
    <row r="22082" spans="15:54" x14ac:dyDescent="0.4">
      <c r="O22082" s="4"/>
      <c r="P22082" s="4"/>
      <c r="V22082" s="4"/>
      <c r="W22082" s="4"/>
      <c r="AG22082" s="9"/>
      <c r="AT22082" s="4"/>
      <c r="AU22082" s="4"/>
      <c r="BA22082" s="4"/>
      <c r="BB22082" s="4"/>
    </row>
    <row r="22083" spans="15:54" x14ac:dyDescent="0.4">
      <c r="O22083" s="4"/>
      <c r="P22083" s="4"/>
      <c r="V22083" s="4"/>
      <c r="W22083" s="4"/>
      <c r="AG22083" s="9"/>
      <c r="AT22083" s="4"/>
      <c r="AU22083" s="4"/>
      <c r="BA22083" s="4"/>
      <c r="BB22083" s="4"/>
    </row>
    <row r="22084" spans="15:54" x14ac:dyDescent="0.4">
      <c r="O22084" s="4"/>
      <c r="P22084" s="4"/>
      <c r="V22084" s="4"/>
      <c r="W22084" s="4"/>
      <c r="AG22084" s="9"/>
      <c r="AT22084" s="4"/>
      <c r="AU22084" s="4"/>
      <c r="BA22084" s="4"/>
      <c r="BB22084" s="4"/>
    </row>
    <row r="22085" spans="15:54" x14ac:dyDescent="0.4">
      <c r="O22085" s="4"/>
      <c r="P22085" s="4"/>
      <c r="V22085" s="4"/>
      <c r="W22085" s="4"/>
      <c r="AG22085" s="9"/>
      <c r="AT22085" s="4"/>
      <c r="AU22085" s="4"/>
      <c r="BA22085" s="4"/>
      <c r="BB22085" s="4"/>
    </row>
    <row r="22086" spans="15:54" x14ac:dyDescent="0.4">
      <c r="O22086" s="4"/>
      <c r="P22086" s="4"/>
      <c r="V22086" s="4"/>
      <c r="W22086" s="4"/>
      <c r="AG22086" s="9"/>
      <c r="AT22086" s="4"/>
      <c r="AU22086" s="4"/>
      <c r="BA22086" s="4"/>
      <c r="BB22086" s="4"/>
    </row>
    <row r="22087" spans="15:54" x14ac:dyDescent="0.4">
      <c r="O22087" s="4"/>
      <c r="P22087" s="4"/>
      <c r="V22087" s="4"/>
      <c r="W22087" s="4"/>
      <c r="AG22087" s="9"/>
      <c r="AT22087" s="4"/>
      <c r="AU22087" s="4"/>
      <c r="BA22087" s="4"/>
      <c r="BB22087" s="4"/>
    </row>
    <row r="22088" spans="15:54" x14ac:dyDescent="0.4">
      <c r="O22088" s="4"/>
      <c r="P22088" s="4"/>
      <c r="V22088" s="4"/>
      <c r="W22088" s="4"/>
      <c r="AG22088" s="9"/>
      <c r="AT22088" s="4"/>
      <c r="AU22088" s="4"/>
      <c r="BA22088" s="4"/>
      <c r="BB22088" s="4"/>
    </row>
    <row r="22089" spans="15:54" x14ac:dyDescent="0.4">
      <c r="O22089" s="4"/>
      <c r="P22089" s="4"/>
      <c r="V22089" s="4"/>
      <c r="W22089" s="4"/>
      <c r="AG22089" s="9"/>
      <c r="AT22089" s="4"/>
      <c r="AU22089" s="4"/>
      <c r="BA22089" s="4"/>
      <c r="BB22089" s="4"/>
    </row>
    <row r="22090" spans="15:54" x14ac:dyDescent="0.4">
      <c r="O22090" s="4"/>
      <c r="P22090" s="4"/>
      <c r="V22090" s="4"/>
      <c r="W22090" s="4"/>
      <c r="AG22090" s="9"/>
      <c r="AT22090" s="4"/>
      <c r="AU22090" s="4"/>
      <c r="BA22090" s="4"/>
      <c r="BB22090" s="4"/>
    </row>
    <row r="22091" spans="15:54" x14ac:dyDescent="0.4">
      <c r="O22091" s="4"/>
      <c r="P22091" s="4"/>
      <c r="V22091" s="4"/>
      <c r="W22091" s="4"/>
      <c r="AG22091" s="9"/>
      <c r="AT22091" s="4"/>
      <c r="AU22091" s="4"/>
      <c r="BA22091" s="4"/>
      <c r="BB22091" s="4"/>
    </row>
    <row r="22092" spans="15:54" x14ac:dyDescent="0.4">
      <c r="O22092" s="4"/>
      <c r="P22092" s="4"/>
      <c r="V22092" s="4"/>
      <c r="W22092" s="4"/>
      <c r="AG22092" s="9"/>
      <c r="AT22092" s="4"/>
      <c r="AU22092" s="4"/>
      <c r="BA22092" s="4"/>
      <c r="BB22092" s="4"/>
    </row>
    <row r="22093" spans="15:54" x14ac:dyDescent="0.4">
      <c r="O22093" s="4"/>
      <c r="P22093" s="4"/>
      <c r="V22093" s="4"/>
      <c r="W22093" s="4"/>
      <c r="AG22093" s="9"/>
      <c r="AT22093" s="4"/>
      <c r="AU22093" s="4"/>
      <c r="BA22093" s="4"/>
      <c r="BB22093" s="4"/>
    </row>
    <row r="22094" spans="15:54" x14ac:dyDescent="0.4">
      <c r="O22094" s="4"/>
      <c r="P22094" s="4"/>
      <c r="V22094" s="4"/>
      <c r="W22094" s="4"/>
      <c r="AG22094" s="9"/>
      <c r="AT22094" s="4"/>
      <c r="AU22094" s="4"/>
      <c r="BA22094" s="4"/>
      <c r="BB22094" s="4"/>
    </row>
    <row r="22095" spans="15:54" x14ac:dyDescent="0.4">
      <c r="O22095" s="4"/>
      <c r="P22095" s="4"/>
      <c r="V22095" s="4"/>
      <c r="W22095" s="4"/>
      <c r="AG22095" s="9"/>
      <c r="AT22095" s="4"/>
      <c r="AU22095" s="4"/>
      <c r="BA22095" s="4"/>
      <c r="BB22095" s="4"/>
    </row>
    <row r="22096" spans="15:54" x14ac:dyDescent="0.4">
      <c r="O22096" s="4"/>
      <c r="P22096" s="4"/>
      <c r="V22096" s="4"/>
      <c r="W22096" s="4"/>
      <c r="AG22096" s="9"/>
      <c r="AT22096" s="4"/>
      <c r="AU22096" s="4"/>
      <c r="BA22096" s="4"/>
      <c r="BB22096" s="4"/>
    </row>
    <row r="22097" spans="15:54" x14ac:dyDescent="0.4">
      <c r="O22097" s="4"/>
      <c r="P22097" s="4"/>
      <c r="V22097" s="4"/>
      <c r="W22097" s="4"/>
      <c r="AG22097" s="9"/>
      <c r="AT22097" s="4"/>
      <c r="AU22097" s="4"/>
      <c r="BA22097" s="4"/>
      <c r="BB22097" s="4"/>
    </row>
    <row r="22098" spans="15:54" x14ac:dyDescent="0.4">
      <c r="O22098" s="4"/>
      <c r="P22098" s="4"/>
      <c r="V22098" s="4"/>
      <c r="W22098" s="4"/>
      <c r="AG22098" s="9"/>
      <c r="AT22098" s="4"/>
      <c r="AU22098" s="4"/>
      <c r="BA22098" s="4"/>
      <c r="BB22098" s="4"/>
    </row>
    <row r="22099" spans="15:54" x14ac:dyDescent="0.4">
      <c r="O22099" s="4"/>
      <c r="P22099" s="4"/>
      <c r="V22099" s="4"/>
      <c r="W22099" s="4"/>
      <c r="AG22099" s="9"/>
      <c r="AT22099" s="4"/>
      <c r="AU22099" s="4"/>
      <c r="BA22099" s="4"/>
      <c r="BB22099" s="4"/>
    </row>
    <row r="22100" spans="15:54" x14ac:dyDescent="0.4">
      <c r="O22100" s="4"/>
      <c r="P22100" s="4"/>
      <c r="V22100" s="4"/>
      <c r="W22100" s="4"/>
      <c r="AG22100" s="9"/>
      <c r="AT22100" s="4"/>
      <c r="AU22100" s="4"/>
      <c r="BA22100" s="4"/>
      <c r="BB22100" s="4"/>
    </row>
    <row r="22101" spans="15:54" x14ac:dyDescent="0.4">
      <c r="O22101" s="4"/>
      <c r="P22101" s="4"/>
      <c r="V22101" s="4"/>
      <c r="W22101" s="4"/>
      <c r="AG22101" s="9"/>
      <c r="AT22101" s="4"/>
      <c r="AU22101" s="4"/>
      <c r="BA22101" s="4"/>
      <c r="BB22101" s="4"/>
    </row>
    <row r="22102" spans="15:54" x14ac:dyDescent="0.4">
      <c r="O22102" s="4"/>
      <c r="P22102" s="4"/>
      <c r="V22102" s="4"/>
      <c r="W22102" s="4"/>
      <c r="AG22102" s="9"/>
      <c r="AT22102" s="4"/>
      <c r="AU22102" s="4"/>
      <c r="BA22102" s="4"/>
      <c r="BB22102" s="4"/>
    </row>
    <row r="22103" spans="15:54" x14ac:dyDescent="0.4">
      <c r="O22103" s="4"/>
      <c r="P22103" s="4"/>
      <c r="V22103" s="4"/>
      <c r="W22103" s="4"/>
      <c r="AG22103" s="9"/>
      <c r="AT22103" s="4"/>
      <c r="AU22103" s="4"/>
      <c r="BA22103" s="4"/>
      <c r="BB22103" s="4"/>
    </row>
    <row r="22104" spans="15:54" x14ac:dyDescent="0.4">
      <c r="O22104" s="4"/>
      <c r="P22104" s="4"/>
      <c r="V22104" s="4"/>
      <c r="W22104" s="4"/>
      <c r="AG22104" s="9"/>
      <c r="AT22104" s="4"/>
      <c r="AU22104" s="4"/>
      <c r="BA22104" s="4"/>
      <c r="BB22104" s="4"/>
    </row>
    <row r="22105" spans="15:54" x14ac:dyDescent="0.4">
      <c r="O22105" s="4"/>
      <c r="P22105" s="4"/>
      <c r="V22105" s="4"/>
      <c r="W22105" s="4"/>
      <c r="AG22105" s="9"/>
      <c r="AT22105" s="4"/>
      <c r="AU22105" s="4"/>
      <c r="BA22105" s="4"/>
      <c r="BB22105" s="4"/>
    </row>
    <row r="22106" spans="15:54" x14ac:dyDescent="0.4">
      <c r="O22106" s="4"/>
      <c r="P22106" s="4"/>
      <c r="V22106" s="4"/>
      <c r="W22106" s="4"/>
      <c r="AG22106" s="9"/>
      <c r="AT22106" s="4"/>
      <c r="AU22106" s="4"/>
      <c r="BA22106" s="4"/>
      <c r="BB22106" s="4"/>
    </row>
    <row r="22107" spans="15:54" x14ac:dyDescent="0.4">
      <c r="O22107" s="4"/>
      <c r="P22107" s="4"/>
      <c r="V22107" s="4"/>
      <c r="W22107" s="4"/>
      <c r="AG22107" s="9"/>
      <c r="AT22107" s="4"/>
      <c r="AU22107" s="4"/>
      <c r="BA22107" s="4"/>
      <c r="BB22107" s="4"/>
    </row>
    <row r="22108" spans="15:54" x14ac:dyDescent="0.4">
      <c r="O22108" s="4"/>
      <c r="P22108" s="4"/>
      <c r="V22108" s="4"/>
      <c r="W22108" s="4"/>
      <c r="AG22108" s="9"/>
      <c r="AT22108" s="4"/>
      <c r="AU22108" s="4"/>
      <c r="BA22108" s="4"/>
      <c r="BB22108" s="4"/>
    </row>
    <row r="22109" spans="15:54" x14ac:dyDescent="0.4">
      <c r="O22109" s="4"/>
      <c r="P22109" s="4"/>
      <c r="V22109" s="4"/>
      <c r="W22109" s="4"/>
      <c r="AG22109" s="9"/>
      <c r="AT22109" s="4"/>
      <c r="AU22109" s="4"/>
      <c r="BA22109" s="4"/>
      <c r="BB22109" s="4"/>
    </row>
    <row r="22110" spans="15:54" x14ac:dyDescent="0.4">
      <c r="O22110" s="4"/>
      <c r="P22110" s="4"/>
      <c r="V22110" s="4"/>
      <c r="W22110" s="4"/>
      <c r="AG22110" s="9"/>
      <c r="AT22110" s="4"/>
      <c r="AU22110" s="4"/>
      <c r="BA22110" s="4"/>
      <c r="BB22110" s="4"/>
    </row>
    <row r="22111" spans="15:54" x14ac:dyDescent="0.4">
      <c r="O22111" s="4"/>
      <c r="P22111" s="4"/>
      <c r="V22111" s="4"/>
      <c r="W22111" s="4"/>
      <c r="AG22111" s="9"/>
      <c r="AT22111" s="4"/>
      <c r="AU22111" s="4"/>
      <c r="BA22111" s="4"/>
      <c r="BB22111" s="4"/>
    </row>
    <row r="22112" spans="15:54" x14ac:dyDescent="0.4">
      <c r="O22112" s="4"/>
      <c r="P22112" s="4"/>
      <c r="V22112" s="4"/>
      <c r="W22112" s="4"/>
      <c r="AG22112" s="9"/>
      <c r="AT22112" s="4"/>
      <c r="AU22112" s="4"/>
      <c r="BA22112" s="4"/>
      <c r="BB22112" s="4"/>
    </row>
    <row r="22113" spans="15:54" x14ac:dyDescent="0.4">
      <c r="O22113" s="4"/>
      <c r="P22113" s="4"/>
      <c r="V22113" s="4"/>
      <c r="W22113" s="4"/>
      <c r="AG22113" s="9"/>
      <c r="AT22113" s="4"/>
      <c r="AU22113" s="4"/>
      <c r="BA22113" s="4"/>
      <c r="BB22113" s="4"/>
    </row>
    <row r="22114" spans="15:54" x14ac:dyDescent="0.4">
      <c r="O22114" s="4"/>
      <c r="P22114" s="4"/>
      <c r="V22114" s="4"/>
      <c r="W22114" s="4"/>
      <c r="AG22114" s="9"/>
      <c r="AT22114" s="4"/>
      <c r="AU22114" s="4"/>
      <c r="BA22114" s="4"/>
      <c r="BB22114" s="4"/>
    </row>
    <row r="22115" spans="15:54" x14ac:dyDescent="0.4">
      <c r="O22115" s="4"/>
      <c r="P22115" s="4"/>
      <c r="V22115" s="4"/>
      <c r="W22115" s="4"/>
      <c r="AG22115" s="9"/>
      <c r="AT22115" s="4"/>
      <c r="AU22115" s="4"/>
      <c r="BA22115" s="4"/>
      <c r="BB22115" s="4"/>
    </row>
    <row r="22116" spans="15:54" x14ac:dyDescent="0.4">
      <c r="O22116" s="4"/>
      <c r="P22116" s="4"/>
      <c r="V22116" s="4"/>
      <c r="W22116" s="4"/>
      <c r="AG22116" s="9"/>
      <c r="AT22116" s="4"/>
      <c r="AU22116" s="4"/>
      <c r="BA22116" s="4"/>
      <c r="BB22116" s="4"/>
    </row>
    <row r="22117" spans="15:54" x14ac:dyDescent="0.4">
      <c r="O22117" s="4"/>
      <c r="P22117" s="4"/>
      <c r="V22117" s="4"/>
      <c r="W22117" s="4"/>
      <c r="AG22117" s="9"/>
      <c r="AT22117" s="4"/>
      <c r="AU22117" s="4"/>
      <c r="BA22117" s="4"/>
      <c r="BB22117" s="4"/>
    </row>
    <row r="22118" spans="15:54" x14ac:dyDescent="0.4">
      <c r="O22118" s="4"/>
      <c r="P22118" s="4"/>
      <c r="V22118" s="4"/>
      <c r="W22118" s="4"/>
      <c r="AG22118" s="9"/>
      <c r="AT22118" s="4"/>
      <c r="AU22118" s="4"/>
      <c r="BA22118" s="4"/>
      <c r="BB22118" s="4"/>
    </row>
    <row r="22119" spans="15:54" x14ac:dyDescent="0.4">
      <c r="O22119" s="4"/>
      <c r="P22119" s="4"/>
      <c r="V22119" s="4"/>
      <c r="W22119" s="4"/>
      <c r="AG22119" s="9"/>
      <c r="AT22119" s="4"/>
      <c r="AU22119" s="4"/>
      <c r="BA22119" s="4"/>
      <c r="BB22119" s="4"/>
    </row>
    <row r="22120" spans="15:54" x14ac:dyDescent="0.4">
      <c r="O22120" s="4"/>
      <c r="P22120" s="4"/>
      <c r="V22120" s="4"/>
      <c r="W22120" s="4"/>
      <c r="AG22120" s="9"/>
      <c r="AT22120" s="4"/>
      <c r="AU22120" s="4"/>
      <c r="BA22120" s="4"/>
      <c r="BB22120" s="4"/>
    </row>
    <row r="22121" spans="15:54" x14ac:dyDescent="0.4">
      <c r="O22121" s="4"/>
      <c r="P22121" s="4"/>
      <c r="V22121" s="4"/>
      <c r="W22121" s="4"/>
      <c r="AG22121" s="9"/>
      <c r="AT22121" s="4"/>
      <c r="AU22121" s="4"/>
      <c r="BA22121" s="4"/>
      <c r="BB22121" s="4"/>
    </row>
    <row r="22122" spans="15:54" x14ac:dyDescent="0.4">
      <c r="O22122" s="4"/>
      <c r="P22122" s="4"/>
      <c r="V22122" s="4"/>
      <c r="W22122" s="4"/>
      <c r="AG22122" s="9"/>
      <c r="AT22122" s="4"/>
      <c r="AU22122" s="4"/>
      <c r="BA22122" s="4"/>
      <c r="BB22122" s="4"/>
    </row>
    <row r="22123" spans="15:54" x14ac:dyDescent="0.4">
      <c r="O22123" s="4"/>
      <c r="P22123" s="4"/>
      <c r="V22123" s="4"/>
      <c r="W22123" s="4"/>
      <c r="AG22123" s="9"/>
      <c r="AT22123" s="4"/>
      <c r="AU22123" s="4"/>
      <c r="BA22123" s="4"/>
      <c r="BB22123" s="4"/>
    </row>
    <row r="22124" spans="15:54" x14ac:dyDescent="0.4">
      <c r="O22124" s="4"/>
      <c r="P22124" s="4"/>
      <c r="V22124" s="4"/>
      <c r="W22124" s="4"/>
      <c r="AG22124" s="9"/>
      <c r="AT22124" s="4"/>
      <c r="AU22124" s="4"/>
      <c r="BA22124" s="4"/>
      <c r="BB22124" s="4"/>
    </row>
    <row r="22125" spans="15:54" x14ac:dyDescent="0.4">
      <c r="O22125" s="4"/>
      <c r="P22125" s="4"/>
      <c r="V22125" s="4"/>
      <c r="W22125" s="4"/>
      <c r="AG22125" s="9"/>
      <c r="AT22125" s="4"/>
      <c r="AU22125" s="4"/>
      <c r="BA22125" s="4"/>
      <c r="BB22125" s="4"/>
    </row>
    <row r="22126" spans="15:54" x14ac:dyDescent="0.4">
      <c r="O22126" s="4"/>
      <c r="P22126" s="4"/>
      <c r="V22126" s="4"/>
      <c r="W22126" s="4"/>
      <c r="AG22126" s="9"/>
      <c r="AT22126" s="4"/>
      <c r="AU22126" s="4"/>
      <c r="BA22126" s="4"/>
      <c r="BB22126" s="4"/>
    </row>
    <row r="22127" spans="15:54" x14ac:dyDescent="0.4">
      <c r="O22127" s="4"/>
      <c r="P22127" s="4"/>
      <c r="V22127" s="4"/>
      <c r="W22127" s="4"/>
      <c r="AG22127" s="9"/>
      <c r="AT22127" s="4"/>
      <c r="AU22127" s="4"/>
      <c r="BA22127" s="4"/>
      <c r="BB22127" s="4"/>
    </row>
    <row r="22128" spans="15:54" x14ac:dyDescent="0.4">
      <c r="O22128" s="4"/>
      <c r="P22128" s="4"/>
      <c r="V22128" s="4"/>
      <c r="W22128" s="4"/>
      <c r="AG22128" s="9"/>
      <c r="AT22128" s="4"/>
      <c r="AU22128" s="4"/>
      <c r="BA22128" s="4"/>
      <c r="BB22128" s="4"/>
    </row>
    <row r="22129" spans="15:54" x14ac:dyDescent="0.4">
      <c r="O22129" s="4"/>
      <c r="P22129" s="4"/>
      <c r="V22129" s="4"/>
      <c r="W22129" s="4"/>
      <c r="AG22129" s="9"/>
      <c r="AT22129" s="4"/>
      <c r="AU22129" s="4"/>
      <c r="BA22129" s="4"/>
      <c r="BB22129" s="4"/>
    </row>
    <row r="22130" spans="15:54" x14ac:dyDescent="0.4">
      <c r="O22130" s="4"/>
      <c r="P22130" s="4"/>
      <c r="V22130" s="4"/>
      <c r="W22130" s="4"/>
      <c r="AG22130" s="9"/>
      <c r="AT22130" s="4"/>
      <c r="AU22130" s="4"/>
      <c r="BA22130" s="4"/>
      <c r="BB22130" s="4"/>
    </row>
    <row r="22131" spans="15:54" x14ac:dyDescent="0.4">
      <c r="O22131" s="4"/>
      <c r="P22131" s="4"/>
      <c r="V22131" s="4"/>
      <c r="W22131" s="4"/>
      <c r="AG22131" s="9"/>
      <c r="AT22131" s="4"/>
      <c r="AU22131" s="4"/>
      <c r="BA22131" s="4"/>
      <c r="BB22131" s="4"/>
    </row>
    <row r="22132" spans="15:54" x14ac:dyDescent="0.4">
      <c r="O22132" s="4"/>
      <c r="P22132" s="4"/>
      <c r="V22132" s="4"/>
      <c r="W22132" s="4"/>
      <c r="AG22132" s="9"/>
      <c r="AT22132" s="4"/>
      <c r="AU22132" s="4"/>
      <c r="BA22132" s="4"/>
      <c r="BB22132" s="4"/>
    </row>
    <row r="22133" spans="15:54" x14ac:dyDescent="0.4">
      <c r="O22133" s="4"/>
      <c r="P22133" s="4"/>
      <c r="V22133" s="4"/>
      <c r="W22133" s="4"/>
      <c r="AG22133" s="9"/>
      <c r="AT22133" s="4"/>
      <c r="AU22133" s="4"/>
      <c r="BA22133" s="4"/>
      <c r="BB22133" s="4"/>
    </row>
    <row r="22134" spans="15:54" x14ac:dyDescent="0.4">
      <c r="O22134" s="4"/>
      <c r="P22134" s="4"/>
      <c r="V22134" s="4"/>
      <c r="W22134" s="4"/>
      <c r="AG22134" s="9"/>
      <c r="AT22134" s="4"/>
      <c r="AU22134" s="4"/>
      <c r="BA22134" s="4"/>
      <c r="BB22134" s="4"/>
    </row>
    <row r="22135" spans="15:54" x14ac:dyDescent="0.4">
      <c r="O22135" s="4"/>
      <c r="P22135" s="4"/>
      <c r="V22135" s="4"/>
      <c r="W22135" s="4"/>
      <c r="AG22135" s="9"/>
      <c r="AT22135" s="4"/>
      <c r="AU22135" s="4"/>
      <c r="BA22135" s="4"/>
      <c r="BB22135" s="4"/>
    </row>
    <row r="22136" spans="15:54" x14ac:dyDescent="0.4">
      <c r="O22136" s="4"/>
      <c r="P22136" s="4"/>
      <c r="V22136" s="4"/>
      <c r="W22136" s="4"/>
      <c r="AG22136" s="9"/>
      <c r="AT22136" s="4"/>
      <c r="AU22136" s="4"/>
      <c r="BA22136" s="4"/>
      <c r="BB22136" s="4"/>
    </row>
    <row r="22137" spans="15:54" x14ac:dyDescent="0.4">
      <c r="O22137" s="4"/>
      <c r="P22137" s="4"/>
      <c r="V22137" s="4"/>
      <c r="W22137" s="4"/>
      <c r="AG22137" s="9"/>
      <c r="AT22137" s="4"/>
      <c r="AU22137" s="4"/>
      <c r="BA22137" s="4"/>
      <c r="BB22137" s="4"/>
    </row>
    <row r="22138" spans="15:54" x14ac:dyDescent="0.4">
      <c r="O22138" s="4"/>
      <c r="P22138" s="4"/>
      <c r="V22138" s="4"/>
      <c r="W22138" s="4"/>
      <c r="AG22138" s="9"/>
      <c r="AT22138" s="4"/>
      <c r="AU22138" s="4"/>
      <c r="BA22138" s="4"/>
      <c r="BB22138" s="4"/>
    </row>
    <row r="22139" spans="15:54" x14ac:dyDescent="0.4">
      <c r="O22139" s="4"/>
      <c r="P22139" s="4"/>
      <c r="V22139" s="4"/>
      <c r="W22139" s="4"/>
      <c r="AT22139" s="4"/>
      <c r="AU22139" s="4"/>
      <c r="BA22139" s="4"/>
      <c r="BB22139" s="4"/>
    </row>
    <row r="22140" spans="15:54" x14ac:dyDescent="0.4">
      <c r="O22140" s="4"/>
      <c r="P22140" s="4"/>
      <c r="V22140" s="4"/>
      <c r="W22140" s="4"/>
      <c r="AG22140" s="9"/>
      <c r="AT22140" s="4"/>
      <c r="AU22140" s="4"/>
      <c r="BA22140" s="4"/>
      <c r="BB22140" s="4"/>
    </row>
    <row r="22141" spans="15:54" x14ac:dyDescent="0.4">
      <c r="O22141" s="4"/>
      <c r="P22141" s="4"/>
      <c r="V22141" s="4"/>
      <c r="W22141" s="4"/>
      <c r="AG22141" s="9"/>
      <c r="AT22141" s="4"/>
      <c r="AU22141" s="4"/>
      <c r="BA22141" s="4"/>
      <c r="BB22141" s="4"/>
    </row>
    <row r="22142" spans="15:54" x14ac:dyDescent="0.4">
      <c r="O22142" s="4"/>
      <c r="P22142" s="4"/>
      <c r="V22142" s="4"/>
      <c r="W22142" s="4"/>
      <c r="AG22142" s="9"/>
      <c r="AT22142" s="4"/>
      <c r="AU22142" s="4"/>
      <c r="BA22142" s="4"/>
      <c r="BB22142" s="4"/>
    </row>
    <row r="22143" spans="15:54" x14ac:dyDescent="0.4">
      <c r="O22143" s="4"/>
      <c r="P22143" s="4"/>
      <c r="V22143" s="4"/>
      <c r="W22143" s="4"/>
      <c r="AG22143" s="9"/>
      <c r="AT22143" s="4"/>
      <c r="AU22143" s="4"/>
      <c r="BA22143" s="4"/>
      <c r="BB22143" s="4"/>
    </row>
    <row r="22144" spans="15:54" x14ac:dyDescent="0.4">
      <c r="O22144" s="4"/>
      <c r="P22144" s="4"/>
      <c r="V22144" s="4"/>
      <c r="W22144" s="4"/>
      <c r="AG22144" s="9"/>
      <c r="AT22144" s="4"/>
      <c r="AU22144" s="4"/>
      <c r="BA22144" s="4"/>
      <c r="BB22144" s="4"/>
    </row>
    <row r="22145" spans="15:54" x14ac:dyDescent="0.4">
      <c r="O22145" s="4"/>
      <c r="P22145" s="4"/>
      <c r="V22145" s="4"/>
      <c r="W22145" s="4"/>
      <c r="AG22145" s="9"/>
      <c r="AT22145" s="4"/>
      <c r="AU22145" s="4"/>
      <c r="BA22145" s="4"/>
      <c r="BB22145" s="4"/>
    </row>
    <row r="22146" spans="15:54" x14ac:dyDescent="0.4">
      <c r="O22146" s="4"/>
      <c r="P22146" s="4"/>
      <c r="V22146" s="4"/>
      <c r="W22146" s="4"/>
      <c r="AG22146" s="9"/>
      <c r="AT22146" s="4"/>
      <c r="AU22146" s="4"/>
      <c r="BA22146" s="4"/>
      <c r="BB22146" s="4"/>
    </row>
    <row r="22147" spans="15:54" x14ac:dyDescent="0.4">
      <c r="O22147" s="4"/>
      <c r="P22147" s="4"/>
      <c r="V22147" s="4"/>
      <c r="W22147" s="4"/>
      <c r="AG22147" s="9"/>
      <c r="AT22147" s="4"/>
      <c r="AU22147" s="4"/>
      <c r="BA22147" s="4"/>
      <c r="BB22147" s="4"/>
    </row>
    <row r="22148" spans="15:54" x14ac:dyDescent="0.4">
      <c r="O22148" s="4"/>
      <c r="P22148" s="4"/>
      <c r="V22148" s="4"/>
      <c r="W22148" s="4"/>
      <c r="AG22148" s="9"/>
      <c r="AT22148" s="4"/>
      <c r="AU22148" s="4"/>
      <c r="BA22148" s="4"/>
      <c r="BB22148" s="4"/>
    </row>
    <row r="22149" spans="15:54" x14ac:dyDescent="0.4">
      <c r="O22149" s="4"/>
      <c r="P22149" s="4"/>
      <c r="V22149" s="4"/>
      <c r="W22149" s="4"/>
      <c r="AG22149" s="9"/>
      <c r="AT22149" s="4"/>
      <c r="AU22149" s="4"/>
      <c r="BA22149" s="4"/>
      <c r="BB22149" s="4"/>
    </row>
    <row r="22150" spans="15:54" x14ac:dyDescent="0.4">
      <c r="O22150" s="4"/>
      <c r="P22150" s="4"/>
      <c r="V22150" s="4"/>
      <c r="W22150" s="4"/>
      <c r="AG22150" s="9"/>
      <c r="AT22150" s="4"/>
      <c r="AU22150" s="4"/>
      <c r="BA22150" s="4"/>
      <c r="BB22150" s="4"/>
    </row>
    <row r="22151" spans="15:54" x14ac:dyDescent="0.4">
      <c r="O22151" s="4"/>
      <c r="P22151" s="4"/>
      <c r="V22151" s="4"/>
      <c r="W22151" s="4"/>
      <c r="AG22151" s="9"/>
      <c r="AT22151" s="4"/>
      <c r="AU22151" s="4"/>
      <c r="BA22151" s="4"/>
      <c r="BB22151" s="4"/>
    </row>
    <row r="22152" spans="15:54" x14ac:dyDescent="0.4">
      <c r="O22152" s="4"/>
      <c r="P22152" s="4"/>
      <c r="V22152" s="4"/>
      <c r="W22152" s="4"/>
      <c r="AG22152" s="9"/>
      <c r="AT22152" s="4"/>
      <c r="AU22152" s="4"/>
      <c r="BA22152" s="4"/>
      <c r="BB22152" s="4"/>
    </row>
    <row r="22153" spans="15:54" x14ac:dyDescent="0.4">
      <c r="O22153" s="4"/>
      <c r="P22153" s="4"/>
      <c r="V22153" s="4"/>
      <c r="W22153" s="4"/>
      <c r="AG22153" s="9"/>
      <c r="AT22153" s="4"/>
      <c r="AU22153" s="4"/>
      <c r="BA22153" s="4"/>
      <c r="BB22153" s="4"/>
    </row>
    <row r="22154" spans="15:54" x14ac:dyDescent="0.4">
      <c r="O22154" s="4"/>
      <c r="P22154" s="4"/>
      <c r="V22154" s="4"/>
      <c r="W22154" s="4"/>
      <c r="AG22154" s="9"/>
      <c r="AT22154" s="4"/>
      <c r="AU22154" s="4"/>
      <c r="BA22154" s="4"/>
      <c r="BB22154" s="4"/>
    </row>
    <row r="22155" spans="15:54" x14ac:dyDescent="0.4">
      <c r="O22155" s="4"/>
      <c r="P22155" s="4"/>
      <c r="V22155" s="4"/>
      <c r="W22155" s="4"/>
      <c r="AG22155" s="9"/>
      <c r="AT22155" s="4"/>
      <c r="AU22155" s="4"/>
      <c r="BA22155" s="4"/>
      <c r="BB22155" s="4"/>
    </row>
    <row r="22156" spans="15:54" x14ac:dyDescent="0.4">
      <c r="O22156" s="4"/>
      <c r="P22156" s="4"/>
      <c r="V22156" s="4"/>
      <c r="W22156" s="4"/>
      <c r="AG22156" s="9"/>
      <c r="AT22156" s="4"/>
      <c r="AU22156" s="4"/>
      <c r="BA22156" s="4"/>
      <c r="BB22156" s="4"/>
    </row>
    <row r="22157" spans="15:54" x14ac:dyDescent="0.4">
      <c r="O22157" s="4"/>
      <c r="P22157" s="4"/>
      <c r="V22157" s="4"/>
      <c r="W22157" s="4"/>
      <c r="AG22157" s="9"/>
      <c r="AT22157" s="4"/>
      <c r="AU22157" s="4"/>
      <c r="BA22157" s="4"/>
      <c r="BB22157" s="4"/>
    </row>
    <row r="22158" spans="15:54" x14ac:dyDescent="0.4">
      <c r="O22158" s="4"/>
      <c r="P22158" s="4"/>
      <c r="V22158" s="4"/>
      <c r="W22158" s="4"/>
      <c r="AG22158" s="9"/>
      <c r="AT22158" s="4"/>
      <c r="AU22158" s="4"/>
      <c r="BA22158" s="4"/>
      <c r="BB22158" s="4"/>
    </row>
    <row r="22159" spans="15:54" x14ac:dyDescent="0.4">
      <c r="O22159" s="4"/>
      <c r="P22159" s="4"/>
      <c r="V22159" s="4"/>
      <c r="W22159" s="4"/>
      <c r="AT22159" s="4"/>
      <c r="AU22159" s="4"/>
      <c r="BA22159" s="4"/>
      <c r="BB22159" s="4"/>
    </row>
    <row r="22160" spans="15:54" x14ac:dyDescent="0.4">
      <c r="O22160" s="4"/>
      <c r="P22160" s="4"/>
      <c r="V22160" s="4"/>
      <c r="W22160" s="4"/>
      <c r="AG22160" s="9"/>
      <c r="AT22160" s="4"/>
      <c r="AU22160" s="4"/>
      <c r="BA22160" s="4"/>
      <c r="BB22160" s="4"/>
    </row>
    <row r="22161" spans="15:54" x14ac:dyDescent="0.4">
      <c r="O22161" s="4"/>
      <c r="P22161" s="4"/>
      <c r="V22161" s="4"/>
      <c r="W22161" s="4"/>
      <c r="AG22161" s="9"/>
      <c r="AT22161" s="4"/>
      <c r="AU22161" s="4"/>
      <c r="BA22161" s="4"/>
      <c r="BB22161" s="4"/>
    </row>
    <row r="22162" spans="15:54" x14ac:dyDescent="0.4">
      <c r="O22162" s="4"/>
      <c r="P22162" s="4"/>
      <c r="V22162" s="4"/>
      <c r="W22162" s="4"/>
      <c r="AG22162" s="9"/>
      <c r="AT22162" s="4"/>
      <c r="AU22162" s="4"/>
      <c r="BA22162" s="4"/>
      <c r="BB22162" s="4"/>
    </row>
    <row r="22163" spans="15:54" x14ac:dyDescent="0.4">
      <c r="O22163" s="4"/>
      <c r="P22163" s="4"/>
      <c r="V22163" s="4"/>
      <c r="W22163" s="4"/>
      <c r="AG22163" s="9"/>
      <c r="AT22163" s="4"/>
      <c r="AU22163" s="4"/>
      <c r="BA22163" s="4"/>
      <c r="BB22163" s="4"/>
    </row>
    <row r="22164" spans="15:54" x14ac:dyDescent="0.4">
      <c r="O22164" s="4"/>
      <c r="P22164" s="4"/>
      <c r="V22164" s="4"/>
      <c r="W22164" s="4"/>
      <c r="AG22164" s="9"/>
      <c r="AT22164" s="4"/>
      <c r="AU22164" s="4"/>
      <c r="BA22164" s="4"/>
      <c r="BB22164" s="4"/>
    </row>
    <row r="22165" spans="15:54" x14ac:dyDescent="0.4">
      <c r="O22165" s="4"/>
      <c r="P22165" s="4"/>
      <c r="V22165" s="4"/>
      <c r="W22165" s="4"/>
      <c r="AG22165" s="9"/>
      <c r="AT22165" s="4"/>
      <c r="AU22165" s="4"/>
      <c r="BA22165" s="4"/>
      <c r="BB22165" s="4"/>
    </row>
    <row r="22166" spans="15:54" x14ac:dyDescent="0.4">
      <c r="O22166" s="4"/>
      <c r="P22166" s="4"/>
      <c r="V22166" s="4"/>
      <c r="W22166" s="4"/>
      <c r="AG22166" s="9"/>
      <c r="AT22166" s="4"/>
      <c r="AU22166" s="4"/>
      <c r="BA22166" s="4"/>
      <c r="BB22166" s="4"/>
    </row>
    <row r="22167" spans="15:54" x14ac:dyDescent="0.4">
      <c r="O22167" s="4"/>
      <c r="P22167" s="4"/>
      <c r="V22167" s="4"/>
      <c r="W22167" s="4"/>
      <c r="AG22167" s="9"/>
      <c r="AT22167" s="4"/>
      <c r="AU22167" s="4"/>
      <c r="BA22167" s="4"/>
      <c r="BB22167" s="4"/>
    </row>
    <row r="22168" spans="15:54" x14ac:dyDescent="0.4">
      <c r="O22168" s="4"/>
      <c r="P22168" s="4"/>
      <c r="V22168" s="4"/>
      <c r="W22168" s="4"/>
      <c r="AG22168" s="9"/>
      <c r="AT22168" s="4"/>
      <c r="AU22168" s="4"/>
      <c r="BA22168" s="4"/>
      <c r="BB22168" s="4"/>
    </row>
    <row r="22169" spans="15:54" x14ac:dyDescent="0.4">
      <c r="O22169" s="4"/>
      <c r="P22169" s="4"/>
      <c r="V22169" s="4"/>
      <c r="W22169" s="4"/>
      <c r="AG22169" s="9"/>
      <c r="AT22169" s="4"/>
      <c r="AU22169" s="4"/>
      <c r="BA22169" s="4"/>
      <c r="BB22169" s="4"/>
    </row>
    <row r="22170" spans="15:54" x14ac:dyDescent="0.4">
      <c r="O22170" s="4"/>
      <c r="P22170" s="4"/>
      <c r="V22170" s="4"/>
      <c r="W22170" s="4"/>
      <c r="AG22170" s="9"/>
      <c r="AT22170" s="4"/>
      <c r="AU22170" s="4"/>
      <c r="BA22170" s="4"/>
      <c r="BB22170" s="4"/>
    </row>
    <row r="22171" spans="15:54" x14ac:dyDescent="0.4">
      <c r="O22171" s="4"/>
      <c r="P22171" s="4"/>
      <c r="V22171" s="4"/>
      <c r="W22171" s="4"/>
      <c r="AG22171" s="9"/>
      <c r="AT22171" s="4"/>
      <c r="AU22171" s="4"/>
      <c r="BA22171" s="4"/>
      <c r="BB22171" s="4"/>
    </row>
    <row r="22172" spans="15:54" x14ac:dyDescent="0.4">
      <c r="O22172" s="4"/>
      <c r="P22172" s="4"/>
      <c r="V22172" s="4"/>
      <c r="W22172" s="4"/>
      <c r="AG22172" s="9"/>
      <c r="AT22172" s="4"/>
      <c r="AU22172" s="4"/>
      <c r="BA22172" s="4"/>
      <c r="BB22172" s="4"/>
    </row>
    <row r="22173" spans="15:54" x14ac:dyDescent="0.4">
      <c r="O22173" s="4"/>
      <c r="P22173" s="4"/>
      <c r="V22173" s="4"/>
      <c r="W22173" s="4"/>
      <c r="AG22173" s="9"/>
      <c r="AT22173" s="4"/>
      <c r="AU22173" s="4"/>
      <c r="BA22173" s="4"/>
      <c r="BB22173" s="4"/>
    </row>
    <row r="22174" spans="15:54" x14ac:dyDescent="0.4">
      <c r="O22174" s="4"/>
      <c r="P22174" s="4"/>
      <c r="V22174" s="4"/>
      <c r="W22174" s="4"/>
      <c r="AG22174" s="9"/>
      <c r="AT22174" s="4"/>
      <c r="AU22174" s="4"/>
      <c r="BA22174" s="4"/>
      <c r="BB22174" s="4"/>
    </row>
    <row r="22175" spans="15:54" x14ac:dyDescent="0.4">
      <c r="O22175" s="4"/>
      <c r="P22175" s="4"/>
      <c r="V22175" s="4"/>
      <c r="W22175" s="4"/>
      <c r="AG22175" s="9"/>
      <c r="AT22175" s="4"/>
      <c r="AU22175" s="4"/>
      <c r="BA22175" s="4"/>
      <c r="BB22175" s="4"/>
    </row>
    <row r="22176" spans="15:54" x14ac:dyDescent="0.4">
      <c r="O22176" s="4"/>
      <c r="P22176" s="4"/>
      <c r="V22176" s="4"/>
      <c r="W22176" s="4"/>
      <c r="AG22176" s="9"/>
      <c r="AT22176" s="4"/>
      <c r="AU22176" s="4"/>
      <c r="BA22176" s="4"/>
      <c r="BB22176" s="4"/>
    </row>
    <row r="22177" spans="15:54" x14ac:dyDescent="0.4">
      <c r="O22177" s="4"/>
      <c r="P22177" s="4"/>
      <c r="V22177" s="4"/>
      <c r="W22177" s="4"/>
      <c r="AG22177" s="9"/>
      <c r="AT22177" s="4"/>
      <c r="AU22177" s="4"/>
      <c r="BA22177" s="4"/>
      <c r="BB22177" s="4"/>
    </row>
    <row r="22178" spans="15:54" x14ac:dyDescent="0.4">
      <c r="O22178" s="4"/>
      <c r="P22178" s="4"/>
      <c r="V22178" s="4"/>
      <c r="W22178" s="4"/>
      <c r="AG22178" s="9"/>
      <c r="AT22178" s="4"/>
      <c r="AU22178" s="4"/>
      <c r="BA22178" s="4"/>
      <c r="BB22178" s="4"/>
    </row>
    <row r="22179" spans="15:54" x14ac:dyDescent="0.4">
      <c r="O22179" s="4"/>
      <c r="P22179" s="4"/>
      <c r="V22179" s="4"/>
      <c r="W22179" s="4"/>
      <c r="AG22179" s="9"/>
      <c r="AT22179" s="4"/>
      <c r="AU22179" s="4"/>
      <c r="BA22179" s="4"/>
      <c r="BB22179" s="4"/>
    </row>
    <row r="22180" spans="15:54" x14ac:dyDescent="0.4">
      <c r="O22180" s="4"/>
      <c r="P22180" s="4"/>
      <c r="V22180" s="4"/>
      <c r="W22180" s="4"/>
      <c r="AG22180" s="9"/>
      <c r="AT22180" s="4"/>
      <c r="AU22180" s="4"/>
      <c r="BA22180" s="4"/>
      <c r="BB22180" s="4"/>
    </row>
    <row r="22181" spans="15:54" x14ac:dyDescent="0.4">
      <c r="O22181" s="4"/>
      <c r="P22181" s="4"/>
      <c r="V22181" s="4"/>
      <c r="W22181" s="4"/>
      <c r="AG22181" s="9"/>
      <c r="AT22181" s="4"/>
      <c r="AU22181" s="4"/>
      <c r="BA22181" s="4"/>
      <c r="BB22181" s="4"/>
    </row>
    <row r="22182" spans="15:54" x14ac:dyDescent="0.4">
      <c r="O22182" s="4"/>
      <c r="P22182" s="4"/>
      <c r="V22182" s="4"/>
      <c r="W22182" s="4"/>
      <c r="AG22182" s="9"/>
      <c r="AT22182" s="4"/>
      <c r="AU22182" s="4"/>
      <c r="BA22182" s="4"/>
      <c r="BB22182" s="4"/>
    </row>
    <row r="22183" spans="15:54" x14ac:dyDescent="0.4">
      <c r="O22183" s="4"/>
      <c r="P22183" s="4"/>
      <c r="V22183" s="4"/>
      <c r="W22183" s="4"/>
      <c r="AG22183" s="9"/>
      <c r="AT22183" s="4"/>
      <c r="AU22183" s="4"/>
      <c r="BA22183" s="4"/>
      <c r="BB22183" s="4"/>
    </row>
    <row r="22184" spans="15:54" x14ac:dyDescent="0.4">
      <c r="O22184" s="4"/>
      <c r="P22184" s="4"/>
      <c r="V22184" s="4"/>
      <c r="W22184" s="4"/>
      <c r="AG22184" s="9"/>
      <c r="AT22184" s="4"/>
      <c r="AU22184" s="4"/>
      <c r="BA22184" s="4"/>
      <c r="BB22184" s="4"/>
    </row>
    <row r="22185" spans="15:54" x14ac:dyDescent="0.4">
      <c r="O22185" s="4"/>
      <c r="P22185" s="4"/>
      <c r="V22185" s="4"/>
      <c r="W22185" s="4"/>
      <c r="AG22185" s="9"/>
      <c r="AT22185" s="4"/>
      <c r="AU22185" s="4"/>
      <c r="BA22185" s="4"/>
      <c r="BB22185" s="4"/>
    </row>
    <row r="22186" spans="15:54" x14ac:dyDescent="0.4">
      <c r="O22186" s="4"/>
      <c r="P22186" s="4"/>
      <c r="V22186" s="4"/>
      <c r="W22186" s="4"/>
      <c r="AG22186" s="9"/>
      <c r="AT22186" s="4"/>
      <c r="AU22186" s="4"/>
      <c r="BA22186" s="4"/>
      <c r="BB22186" s="4"/>
    </row>
    <row r="22187" spans="15:54" x14ac:dyDescent="0.4">
      <c r="O22187" s="4"/>
      <c r="P22187" s="4"/>
      <c r="V22187" s="4"/>
      <c r="W22187" s="4"/>
      <c r="AG22187" s="9"/>
      <c r="AT22187" s="4"/>
      <c r="AU22187" s="4"/>
      <c r="BA22187" s="4"/>
      <c r="BB22187" s="4"/>
    </row>
    <row r="22188" spans="15:54" x14ac:dyDescent="0.4">
      <c r="O22188" s="4"/>
      <c r="P22188" s="4"/>
      <c r="V22188" s="4"/>
      <c r="W22188" s="4"/>
      <c r="AG22188" s="9"/>
      <c r="AT22188" s="4"/>
      <c r="AU22188" s="4"/>
      <c r="BA22188" s="4"/>
      <c r="BB22188" s="4"/>
    </row>
    <row r="22189" spans="15:54" x14ac:dyDescent="0.4">
      <c r="O22189" s="4"/>
      <c r="P22189" s="4"/>
      <c r="V22189" s="4"/>
      <c r="W22189" s="4"/>
      <c r="AG22189" s="9"/>
      <c r="AT22189" s="4"/>
      <c r="AU22189" s="4"/>
      <c r="BA22189" s="4"/>
      <c r="BB22189" s="4"/>
    </row>
    <row r="22190" spans="15:54" x14ac:dyDescent="0.4">
      <c r="O22190" s="4"/>
      <c r="P22190" s="4"/>
      <c r="V22190" s="4"/>
      <c r="W22190" s="4"/>
      <c r="AG22190" s="9"/>
      <c r="AT22190" s="4"/>
      <c r="AU22190" s="4"/>
      <c r="BA22190" s="4"/>
      <c r="BB22190" s="4"/>
    </row>
    <row r="22191" spans="15:54" x14ac:dyDescent="0.4">
      <c r="O22191" s="4"/>
      <c r="P22191" s="4"/>
      <c r="V22191" s="4"/>
      <c r="W22191" s="4"/>
      <c r="AG22191" s="9"/>
      <c r="AT22191" s="4"/>
      <c r="AU22191" s="4"/>
      <c r="BA22191" s="4"/>
      <c r="BB22191" s="4"/>
    </row>
    <row r="22192" spans="15:54" x14ac:dyDescent="0.4">
      <c r="O22192" s="4"/>
      <c r="P22192" s="4"/>
      <c r="V22192" s="4"/>
      <c r="W22192" s="4"/>
      <c r="AG22192" s="9"/>
      <c r="AT22192" s="4"/>
      <c r="AU22192" s="4"/>
      <c r="BA22192" s="4"/>
      <c r="BB22192" s="4"/>
    </row>
    <row r="22193" spans="15:54" x14ac:dyDescent="0.4">
      <c r="O22193" s="4"/>
      <c r="P22193" s="4"/>
      <c r="V22193" s="4"/>
      <c r="W22193" s="4"/>
      <c r="AG22193" s="9"/>
      <c r="AT22193" s="4"/>
      <c r="AU22193" s="4"/>
      <c r="BA22193" s="4"/>
      <c r="BB22193" s="4"/>
    </row>
    <row r="22194" spans="15:54" x14ac:dyDescent="0.4">
      <c r="O22194" s="4"/>
      <c r="P22194" s="4"/>
      <c r="V22194" s="4"/>
      <c r="W22194" s="4"/>
      <c r="AG22194" s="9"/>
      <c r="AT22194" s="4"/>
      <c r="AU22194" s="4"/>
      <c r="BA22194" s="4"/>
      <c r="BB22194" s="4"/>
    </row>
    <row r="22195" spans="15:54" x14ac:dyDescent="0.4">
      <c r="O22195" s="4"/>
      <c r="P22195" s="4"/>
      <c r="V22195" s="4"/>
      <c r="W22195" s="4"/>
      <c r="AG22195" s="9"/>
      <c r="AT22195" s="4"/>
      <c r="AU22195" s="4"/>
      <c r="BA22195" s="4"/>
      <c r="BB22195" s="4"/>
    </row>
    <row r="22196" spans="15:54" x14ac:dyDescent="0.4">
      <c r="O22196" s="4"/>
      <c r="P22196" s="4"/>
      <c r="V22196" s="4"/>
      <c r="W22196" s="4"/>
      <c r="AG22196" s="9"/>
      <c r="AT22196" s="4"/>
      <c r="AU22196" s="4"/>
      <c r="BA22196" s="4"/>
      <c r="BB22196" s="4"/>
    </row>
    <row r="22197" spans="15:54" x14ac:dyDescent="0.4">
      <c r="O22197" s="4"/>
      <c r="P22197" s="4"/>
      <c r="V22197" s="4"/>
      <c r="W22197" s="4"/>
      <c r="AG22197" s="9"/>
      <c r="AT22197" s="4"/>
      <c r="AU22197" s="4"/>
      <c r="BA22197" s="4"/>
      <c r="BB22197" s="4"/>
    </row>
    <row r="22198" spans="15:54" x14ac:dyDescent="0.4">
      <c r="O22198" s="4"/>
      <c r="P22198" s="4"/>
      <c r="V22198" s="4"/>
      <c r="W22198" s="4"/>
      <c r="AG22198" s="9"/>
      <c r="AT22198" s="4"/>
      <c r="AU22198" s="4"/>
      <c r="BA22198" s="4"/>
      <c r="BB22198" s="4"/>
    </row>
    <row r="22199" spans="15:54" x14ac:dyDescent="0.4">
      <c r="O22199" s="4"/>
      <c r="P22199" s="4"/>
      <c r="V22199" s="4"/>
      <c r="W22199" s="4"/>
      <c r="AG22199" s="9"/>
      <c r="AT22199" s="4"/>
      <c r="AU22199" s="4"/>
      <c r="BA22199" s="4"/>
      <c r="BB22199" s="4"/>
    </row>
    <row r="22200" spans="15:54" x14ac:dyDescent="0.4">
      <c r="O22200" s="4"/>
      <c r="P22200" s="4"/>
      <c r="V22200" s="4"/>
      <c r="W22200" s="4"/>
      <c r="AG22200" s="9"/>
      <c r="AT22200" s="4"/>
      <c r="AU22200" s="4"/>
      <c r="BA22200" s="4"/>
      <c r="BB22200" s="4"/>
    </row>
    <row r="22201" spans="15:54" x14ac:dyDescent="0.4">
      <c r="O22201" s="4"/>
      <c r="P22201" s="4"/>
      <c r="V22201" s="4"/>
      <c r="W22201" s="4"/>
      <c r="AG22201" s="9"/>
      <c r="AT22201" s="4"/>
      <c r="AU22201" s="4"/>
      <c r="BA22201" s="4"/>
      <c r="BB22201" s="4"/>
    </row>
    <row r="22202" spans="15:54" x14ac:dyDescent="0.4">
      <c r="O22202" s="4"/>
      <c r="P22202" s="4"/>
      <c r="V22202" s="4"/>
      <c r="W22202" s="4"/>
      <c r="AG22202" s="9"/>
      <c r="AT22202" s="4"/>
      <c r="AU22202" s="4"/>
      <c r="BA22202" s="4"/>
      <c r="BB22202" s="4"/>
    </row>
    <row r="22203" spans="15:54" x14ac:dyDescent="0.4">
      <c r="O22203" s="4"/>
      <c r="P22203" s="4"/>
      <c r="V22203" s="4"/>
      <c r="W22203" s="4"/>
      <c r="AG22203" s="9"/>
      <c r="AT22203" s="4"/>
      <c r="AU22203" s="4"/>
      <c r="BA22203" s="4"/>
      <c r="BB22203" s="4"/>
    </row>
    <row r="22204" spans="15:54" x14ac:dyDescent="0.4">
      <c r="O22204" s="4"/>
      <c r="P22204" s="4"/>
      <c r="V22204" s="4"/>
      <c r="W22204" s="4"/>
      <c r="AG22204" s="9"/>
      <c r="AT22204" s="4"/>
      <c r="AU22204" s="4"/>
      <c r="BA22204" s="4"/>
      <c r="BB22204" s="4"/>
    </row>
    <row r="22205" spans="15:54" x14ac:dyDescent="0.4">
      <c r="O22205" s="4"/>
      <c r="P22205" s="4"/>
      <c r="V22205" s="4"/>
      <c r="W22205" s="4"/>
      <c r="AG22205" s="9"/>
      <c r="AT22205" s="4"/>
      <c r="AU22205" s="4"/>
      <c r="BA22205" s="4"/>
      <c r="BB22205" s="4"/>
    </row>
    <row r="22206" spans="15:54" x14ac:dyDescent="0.4">
      <c r="O22206" s="4"/>
      <c r="P22206" s="4"/>
      <c r="V22206" s="4"/>
      <c r="W22206" s="4"/>
      <c r="AG22206" s="9"/>
      <c r="AT22206" s="4"/>
      <c r="AU22206" s="4"/>
      <c r="BA22206" s="4"/>
      <c r="BB22206" s="4"/>
    </row>
    <row r="22207" spans="15:54" x14ac:dyDescent="0.4">
      <c r="O22207" s="4"/>
      <c r="P22207" s="4"/>
      <c r="V22207" s="4"/>
      <c r="W22207" s="4"/>
      <c r="AG22207" s="9"/>
      <c r="AT22207" s="4"/>
      <c r="AU22207" s="4"/>
      <c r="BA22207" s="4"/>
      <c r="BB22207" s="4"/>
    </row>
    <row r="22208" spans="15:54" x14ac:dyDescent="0.4">
      <c r="O22208" s="4"/>
      <c r="P22208" s="4"/>
      <c r="V22208" s="4"/>
      <c r="W22208" s="4"/>
      <c r="AG22208" s="9"/>
      <c r="AT22208" s="4"/>
      <c r="AU22208" s="4"/>
      <c r="BA22208" s="4"/>
      <c r="BB22208" s="4"/>
    </row>
    <row r="22209" spans="15:54" x14ac:dyDescent="0.4">
      <c r="O22209" s="4"/>
      <c r="P22209" s="4"/>
      <c r="V22209" s="4"/>
      <c r="W22209" s="4"/>
      <c r="AG22209" s="9"/>
      <c r="AT22209" s="4"/>
      <c r="AU22209" s="4"/>
      <c r="BA22209" s="4"/>
      <c r="BB22209" s="4"/>
    </row>
    <row r="22210" spans="15:54" x14ac:dyDescent="0.4">
      <c r="O22210" s="4"/>
      <c r="P22210" s="4"/>
      <c r="V22210" s="4"/>
      <c r="W22210" s="4"/>
      <c r="AG22210" s="9"/>
      <c r="AT22210" s="4"/>
      <c r="AU22210" s="4"/>
      <c r="BA22210" s="4"/>
      <c r="BB22210" s="4"/>
    </row>
    <row r="22211" spans="15:54" x14ac:dyDescent="0.4">
      <c r="O22211" s="4"/>
      <c r="P22211" s="4"/>
      <c r="V22211" s="4"/>
      <c r="W22211" s="4"/>
      <c r="AG22211" s="9"/>
      <c r="AT22211" s="4"/>
      <c r="AU22211" s="4"/>
      <c r="BA22211" s="4"/>
      <c r="BB22211" s="4"/>
    </row>
    <row r="22212" spans="15:54" x14ac:dyDescent="0.4">
      <c r="O22212" s="4"/>
      <c r="P22212" s="4"/>
      <c r="V22212" s="4"/>
      <c r="W22212" s="4"/>
      <c r="AG22212" s="9"/>
      <c r="AT22212" s="4"/>
      <c r="AU22212" s="4"/>
      <c r="BA22212" s="4"/>
      <c r="BB22212" s="4"/>
    </row>
    <row r="22213" spans="15:54" x14ac:dyDescent="0.4">
      <c r="O22213" s="4"/>
      <c r="P22213" s="4"/>
      <c r="V22213" s="4"/>
      <c r="W22213" s="4"/>
      <c r="AG22213" s="9"/>
      <c r="AT22213" s="4"/>
      <c r="AU22213" s="4"/>
      <c r="BA22213" s="4"/>
      <c r="BB22213" s="4"/>
    </row>
    <row r="22214" spans="15:54" x14ac:dyDescent="0.4">
      <c r="O22214" s="4"/>
      <c r="P22214" s="4"/>
      <c r="V22214" s="4"/>
      <c r="W22214" s="4"/>
      <c r="AG22214" s="9"/>
      <c r="AT22214" s="4"/>
      <c r="AU22214" s="4"/>
      <c r="BA22214" s="4"/>
      <c r="BB22214" s="4"/>
    </row>
    <row r="22215" spans="15:54" x14ac:dyDescent="0.4">
      <c r="O22215" s="4"/>
      <c r="P22215" s="4"/>
      <c r="V22215" s="4"/>
      <c r="W22215" s="4"/>
      <c r="AG22215" s="9"/>
      <c r="AT22215" s="4"/>
      <c r="AU22215" s="4"/>
      <c r="BA22215" s="4"/>
      <c r="BB22215" s="4"/>
    </row>
    <row r="22216" spans="15:54" x14ac:dyDescent="0.4">
      <c r="O22216" s="4"/>
      <c r="P22216" s="4"/>
      <c r="V22216" s="4"/>
      <c r="W22216" s="4"/>
      <c r="AG22216" s="9"/>
      <c r="AT22216" s="4"/>
      <c r="AU22216" s="4"/>
      <c r="BA22216" s="4"/>
      <c r="BB22216" s="4"/>
    </row>
    <row r="22217" spans="15:54" x14ac:dyDescent="0.4">
      <c r="O22217" s="4"/>
      <c r="P22217" s="4"/>
      <c r="V22217" s="4"/>
      <c r="W22217" s="4"/>
      <c r="AG22217" s="9"/>
      <c r="AT22217" s="4"/>
      <c r="AU22217" s="4"/>
      <c r="BA22217" s="4"/>
      <c r="BB22217" s="4"/>
    </row>
    <row r="22218" spans="15:54" x14ac:dyDescent="0.4">
      <c r="O22218" s="4"/>
      <c r="P22218" s="4"/>
      <c r="V22218" s="4"/>
      <c r="W22218" s="4"/>
      <c r="AG22218" s="9"/>
      <c r="AT22218" s="4"/>
      <c r="AU22218" s="4"/>
      <c r="BA22218" s="4"/>
      <c r="BB22218" s="4"/>
    </row>
    <row r="22219" spans="15:54" x14ac:dyDescent="0.4">
      <c r="O22219" s="4"/>
      <c r="P22219" s="4"/>
      <c r="V22219" s="4"/>
      <c r="W22219" s="4"/>
      <c r="AG22219" s="9"/>
      <c r="AT22219" s="4"/>
      <c r="AU22219" s="4"/>
      <c r="BA22219" s="4"/>
      <c r="BB22219" s="4"/>
    </row>
    <row r="22220" spans="15:54" x14ac:dyDescent="0.4">
      <c r="O22220" s="4"/>
      <c r="P22220" s="4"/>
      <c r="V22220" s="4"/>
      <c r="W22220" s="4"/>
      <c r="AT22220" s="4"/>
      <c r="AU22220" s="4"/>
      <c r="BA22220" s="4"/>
      <c r="BB22220" s="4"/>
    </row>
    <row r="22221" spans="15:54" x14ac:dyDescent="0.4">
      <c r="O22221" s="4"/>
      <c r="P22221" s="4"/>
      <c r="V22221" s="4"/>
      <c r="W22221" s="4"/>
      <c r="AG22221" s="9"/>
      <c r="AT22221" s="4"/>
      <c r="AU22221" s="4"/>
      <c r="BA22221" s="4"/>
      <c r="BB22221" s="4"/>
    </row>
    <row r="22222" spans="15:54" x14ac:dyDescent="0.4">
      <c r="O22222" s="4"/>
      <c r="P22222" s="4"/>
      <c r="V22222" s="4"/>
      <c r="W22222" s="4"/>
      <c r="AG22222" s="9"/>
      <c r="AT22222" s="4"/>
      <c r="AU22222" s="4"/>
      <c r="BA22222" s="4"/>
      <c r="BB22222" s="4"/>
    </row>
    <row r="22223" spans="15:54" x14ac:dyDescent="0.4">
      <c r="O22223" s="4"/>
      <c r="P22223" s="4"/>
      <c r="V22223" s="4"/>
      <c r="W22223" s="4"/>
      <c r="AG22223" s="9"/>
      <c r="AT22223" s="4"/>
      <c r="AU22223" s="4"/>
      <c r="BA22223" s="4"/>
      <c r="BB22223" s="4"/>
    </row>
    <row r="22224" spans="15:54" x14ac:dyDescent="0.4">
      <c r="O22224" s="4"/>
      <c r="P22224" s="4"/>
      <c r="V22224" s="4"/>
      <c r="W22224" s="4"/>
      <c r="AG22224" s="9"/>
      <c r="AT22224" s="4"/>
      <c r="AU22224" s="4"/>
      <c r="BA22224" s="4"/>
      <c r="BB22224" s="4"/>
    </row>
    <row r="22225" spans="15:54" x14ac:dyDescent="0.4">
      <c r="O22225" s="4"/>
      <c r="P22225" s="4"/>
      <c r="V22225" s="4"/>
      <c r="W22225" s="4"/>
      <c r="AG22225" s="9"/>
      <c r="AT22225" s="4"/>
      <c r="AU22225" s="4"/>
      <c r="BA22225" s="4"/>
      <c r="BB22225" s="4"/>
    </row>
    <row r="22226" spans="15:54" x14ac:dyDescent="0.4">
      <c r="O22226" s="4"/>
      <c r="P22226" s="4"/>
      <c r="V22226" s="4"/>
      <c r="W22226" s="4"/>
      <c r="AG22226" s="9"/>
      <c r="AT22226" s="4"/>
      <c r="AU22226" s="4"/>
      <c r="BA22226" s="4"/>
      <c r="BB22226" s="4"/>
    </row>
    <row r="22227" spans="15:54" x14ac:dyDescent="0.4">
      <c r="O22227" s="4"/>
      <c r="P22227" s="4"/>
      <c r="V22227" s="4"/>
      <c r="W22227" s="4"/>
      <c r="AG22227" s="9"/>
      <c r="AT22227" s="4"/>
      <c r="AU22227" s="4"/>
      <c r="BA22227" s="4"/>
      <c r="BB22227" s="4"/>
    </row>
    <row r="22228" spans="15:54" x14ac:dyDescent="0.4">
      <c r="O22228" s="4"/>
      <c r="P22228" s="4"/>
      <c r="V22228" s="4"/>
      <c r="W22228" s="4"/>
      <c r="AG22228" s="9"/>
      <c r="AT22228" s="4"/>
      <c r="AU22228" s="4"/>
      <c r="BA22228" s="4"/>
      <c r="BB22228" s="4"/>
    </row>
    <row r="22229" spans="15:54" x14ac:dyDescent="0.4">
      <c r="O22229" s="4"/>
      <c r="P22229" s="4"/>
      <c r="V22229" s="4"/>
      <c r="W22229" s="4"/>
      <c r="AG22229" s="9"/>
      <c r="AT22229" s="4"/>
      <c r="AU22229" s="4"/>
      <c r="BA22229" s="4"/>
      <c r="BB22229" s="4"/>
    </row>
    <row r="22230" spans="15:54" x14ac:dyDescent="0.4">
      <c r="O22230" s="4"/>
      <c r="P22230" s="4"/>
      <c r="V22230" s="4"/>
      <c r="W22230" s="4"/>
      <c r="AG22230" s="9"/>
      <c r="AT22230" s="4"/>
      <c r="AU22230" s="4"/>
      <c r="BA22230" s="4"/>
      <c r="BB22230" s="4"/>
    </row>
    <row r="22231" spans="15:54" x14ac:dyDescent="0.4">
      <c r="O22231" s="4"/>
      <c r="P22231" s="4"/>
      <c r="V22231" s="4"/>
      <c r="W22231" s="4"/>
      <c r="AG22231" s="9"/>
      <c r="AT22231" s="4"/>
      <c r="AU22231" s="4"/>
      <c r="BA22231" s="4"/>
      <c r="BB22231" s="4"/>
    </row>
    <row r="22232" spans="15:54" x14ac:dyDescent="0.4">
      <c r="O22232" s="4"/>
      <c r="P22232" s="4"/>
      <c r="V22232" s="4"/>
      <c r="W22232" s="4"/>
      <c r="AG22232" s="9"/>
      <c r="AT22232" s="4"/>
      <c r="AU22232" s="4"/>
      <c r="BA22232" s="4"/>
      <c r="BB22232" s="4"/>
    </row>
    <row r="22233" spans="15:54" x14ac:dyDescent="0.4">
      <c r="O22233" s="4"/>
      <c r="P22233" s="4"/>
      <c r="V22233" s="4"/>
      <c r="W22233" s="4"/>
      <c r="AG22233" s="9"/>
      <c r="AT22233" s="4"/>
      <c r="AU22233" s="4"/>
      <c r="BA22233" s="4"/>
      <c r="BB22233" s="4"/>
    </row>
    <row r="22234" spans="15:54" x14ac:dyDescent="0.4">
      <c r="O22234" s="4"/>
      <c r="P22234" s="4"/>
      <c r="V22234" s="4"/>
      <c r="W22234" s="4"/>
      <c r="AG22234" s="9"/>
      <c r="AT22234" s="4"/>
      <c r="AU22234" s="4"/>
      <c r="BA22234" s="4"/>
      <c r="BB22234" s="4"/>
    </row>
    <row r="22235" spans="15:54" x14ac:dyDescent="0.4">
      <c r="O22235" s="4"/>
      <c r="P22235" s="4"/>
      <c r="V22235" s="4"/>
      <c r="W22235" s="4"/>
      <c r="AG22235" s="9"/>
      <c r="AT22235" s="4"/>
      <c r="AU22235" s="4"/>
      <c r="BA22235" s="4"/>
      <c r="BB22235" s="4"/>
    </row>
    <row r="22236" spans="15:54" x14ac:dyDescent="0.4">
      <c r="O22236" s="4"/>
      <c r="P22236" s="4"/>
      <c r="V22236" s="4"/>
      <c r="W22236" s="4"/>
      <c r="AG22236" s="9"/>
      <c r="AT22236" s="4"/>
      <c r="AU22236" s="4"/>
      <c r="BA22236" s="4"/>
      <c r="BB22236" s="4"/>
    </row>
    <row r="22237" spans="15:54" x14ac:dyDescent="0.4">
      <c r="O22237" s="4"/>
      <c r="P22237" s="4"/>
      <c r="V22237" s="4"/>
      <c r="W22237" s="4"/>
      <c r="AG22237" s="9"/>
      <c r="AT22237" s="4"/>
      <c r="AU22237" s="4"/>
      <c r="BA22237" s="4"/>
      <c r="BB22237" s="4"/>
    </row>
    <row r="22238" spans="15:54" x14ac:dyDescent="0.4">
      <c r="O22238" s="4"/>
      <c r="P22238" s="4"/>
      <c r="V22238" s="4"/>
      <c r="W22238" s="4"/>
      <c r="AG22238" s="9"/>
      <c r="AT22238" s="4"/>
      <c r="AU22238" s="4"/>
      <c r="BA22238" s="4"/>
      <c r="BB22238" s="4"/>
    </row>
    <row r="22239" spans="15:54" x14ac:dyDescent="0.4">
      <c r="O22239" s="4"/>
      <c r="P22239" s="4"/>
      <c r="V22239" s="4"/>
      <c r="W22239" s="4"/>
      <c r="AG22239" s="9"/>
      <c r="AT22239" s="4"/>
      <c r="AU22239" s="4"/>
      <c r="BA22239" s="4"/>
      <c r="BB22239" s="4"/>
    </row>
    <row r="22240" spans="15:54" x14ac:dyDescent="0.4">
      <c r="O22240" s="4"/>
      <c r="P22240" s="4"/>
      <c r="V22240" s="4"/>
      <c r="W22240" s="4"/>
      <c r="AT22240" s="4"/>
      <c r="AU22240" s="4"/>
      <c r="BA22240" s="4"/>
      <c r="BB22240" s="4"/>
    </row>
    <row r="22241" spans="15:54" x14ac:dyDescent="0.4">
      <c r="O22241" s="4"/>
      <c r="P22241" s="4"/>
      <c r="V22241" s="4"/>
      <c r="W22241" s="4"/>
      <c r="AG22241" s="9"/>
      <c r="AT22241" s="4"/>
      <c r="AU22241" s="4"/>
      <c r="BA22241" s="4"/>
      <c r="BB22241" s="4"/>
    </row>
    <row r="22242" spans="15:54" x14ac:dyDescent="0.4">
      <c r="O22242" s="4"/>
      <c r="P22242" s="4"/>
      <c r="V22242" s="4"/>
      <c r="W22242" s="4"/>
      <c r="AG22242" s="9"/>
      <c r="AT22242" s="4"/>
      <c r="AU22242" s="4"/>
      <c r="BA22242" s="4"/>
      <c r="BB22242" s="4"/>
    </row>
    <row r="22243" spans="15:54" x14ac:dyDescent="0.4">
      <c r="O22243" s="4"/>
      <c r="P22243" s="4"/>
      <c r="V22243" s="4"/>
      <c r="W22243" s="4"/>
      <c r="AG22243" s="9"/>
      <c r="AT22243" s="4"/>
      <c r="AU22243" s="4"/>
      <c r="BA22243" s="4"/>
      <c r="BB22243" s="4"/>
    </row>
    <row r="22244" spans="15:54" x14ac:dyDescent="0.4">
      <c r="O22244" s="4"/>
      <c r="P22244" s="4"/>
      <c r="V22244" s="4"/>
      <c r="W22244" s="4"/>
      <c r="AG22244" s="9"/>
      <c r="AT22244" s="4"/>
      <c r="AU22244" s="4"/>
      <c r="BA22244" s="4"/>
      <c r="BB22244" s="4"/>
    </row>
    <row r="22245" spans="15:54" x14ac:dyDescent="0.4">
      <c r="O22245" s="4"/>
      <c r="P22245" s="4"/>
      <c r="V22245" s="4"/>
      <c r="W22245" s="4"/>
      <c r="AG22245" s="9"/>
      <c r="AT22245" s="4"/>
      <c r="AU22245" s="4"/>
      <c r="BA22245" s="4"/>
      <c r="BB22245" s="4"/>
    </row>
    <row r="22246" spans="15:54" x14ac:dyDescent="0.4">
      <c r="O22246" s="4"/>
      <c r="P22246" s="4"/>
      <c r="V22246" s="4"/>
      <c r="W22246" s="4"/>
      <c r="AG22246" s="9"/>
      <c r="AT22246" s="4"/>
      <c r="AU22246" s="4"/>
      <c r="BA22246" s="4"/>
      <c r="BB22246" s="4"/>
    </row>
    <row r="22247" spans="15:54" x14ac:dyDescent="0.4">
      <c r="O22247" s="4"/>
      <c r="P22247" s="4"/>
      <c r="V22247" s="4"/>
      <c r="W22247" s="4"/>
      <c r="AG22247" s="9"/>
      <c r="AT22247" s="4"/>
      <c r="AU22247" s="4"/>
      <c r="BA22247" s="4"/>
      <c r="BB22247" s="4"/>
    </row>
    <row r="22248" spans="15:54" x14ac:dyDescent="0.4">
      <c r="O22248" s="4"/>
      <c r="P22248" s="4"/>
      <c r="V22248" s="4"/>
      <c r="W22248" s="4"/>
      <c r="AG22248" s="9"/>
      <c r="AT22248" s="4"/>
      <c r="AU22248" s="4"/>
      <c r="BA22248" s="4"/>
      <c r="BB22248" s="4"/>
    </row>
    <row r="22249" spans="15:54" x14ac:dyDescent="0.4">
      <c r="O22249" s="4"/>
      <c r="P22249" s="4"/>
      <c r="V22249" s="4"/>
      <c r="W22249" s="4"/>
      <c r="AG22249" s="9"/>
      <c r="AT22249" s="4"/>
      <c r="AU22249" s="4"/>
      <c r="BA22249" s="4"/>
      <c r="BB22249" s="4"/>
    </row>
    <row r="22250" spans="15:54" x14ac:dyDescent="0.4">
      <c r="O22250" s="4"/>
      <c r="P22250" s="4"/>
      <c r="V22250" s="4"/>
      <c r="W22250" s="4"/>
      <c r="AG22250" s="9"/>
      <c r="AT22250" s="4"/>
      <c r="AU22250" s="4"/>
      <c r="BA22250" s="4"/>
      <c r="BB22250" s="4"/>
    </row>
    <row r="22251" spans="15:54" x14ac:dyDescent="0.4">
      <c r="O22251" s="4"/>
      <c r="P22251" s="4"/>
      <c r="V22251" s="4"/>
      <c r="W22251" s="4"/>
      <c r="AG22251" s="9"/>
      <c r="AT22251" s="4"/>
      <c r="AU22251" s="4"/>
      <c r="BA22251" s="4"/>
      <c r="BB22251" s="4"/>
    </row>
    <row r="22252" spans="15:54" x14ac:dyDescent="0.4">
      <c r="O22252" s="4"/>
      <c r="P22252" s="4"/>
      <c r="V22252" s="4"/>
      <c r="W22252" s="4"/>
      <c r="AG22252" s="9"/>
      <c r="AT22252" s="4"/>
      <c r="AU22252" s="4"/>
      <c r="BA22252" s="4"/>
      <c r="BB22252" s="4"/>
    </row>
    <row r="22253" spans="15:54" x14ac:dyDescent="0.4">
      <c r="O22253" s="4"/>
      <c r="P22253" s="4"/>
      <c r="V22253" s="4"/>
      <c r="W22253" s="4"/>
      <c r="AG22253" s="9"/>
      <c r="AT22253" s="4"/>
      <c r="AU22253" s="4"/>
      <c r="BA22253" s="4"/>
      <c r="BB22253" s="4"/>
    </row>
    <row r="22254" spans="15:54" x14ac:dyDescent="0.4">
      <c r="O22254" s="4"/>
      <c r="P22254" s="4"/>
      <c r="V22254" s="4"/>
      <c r="W22254" s="4"/>
      <c r="AG22254" s="9"/>
      <c r="AT22254" s="4"/>
      <c r="AU22254" s="4"/>
      <c r="BA22254" s="4"/>
      <c r="BB22254" s="4"/>
    </row>
    <row r="22255" spans="15:54" x14ac:dyDescent="0.4">
      <c r="O22255" s="4"/>
      <c r="P22255" s="4"/>
      <c r="V22255" s="4"/>
      <c r="W22255" s="4"/>
      <c r="AG22255" s="9"/>
      <c r="AT22255" s="4"/>
      <c r="AU22255" s="4"/>
      <c r="BA22255" s="4"/>
      <c r="BB22255" s="4"/>
    </row>
    <row r="22256" spans="15:54" x14ac:dyDescent="0.4">
      <c r="O22256" s="4"/>
      <c r="P22256" s="4"/>
      <c r="V22256" s="4"/>
      <c r="W22256" s="4"/>
      <c r="AG22256" s="9"/>
      <c r="AT22256" s="4"/>
      <c r="AU22256" s="4"/>
      <c r="BA22256" s="4"/>
      <c r="BB22256" s="4"/>
    </row>
    <row r="22257" spans="15:54" x14ac:dyDescent="0.4">
      <c r="O22257" s="4"/>
      <c r="P22257" s="4"/>
      <c r="V22257" s="4"/>
      <c r="W22257" s="4"/>
      <c r="AG22257" s="9"/>
      <c r="AT22257" s="4"/>
      <c r="AU22257" s="4"/>
      <c r="BA22257" s="4"/>
      <c r="BB22257" s="4"/>
    </row>
    <row r="22258" spans="15:54" x14ac:dyDescent="0.4">
      <c r="O22258" s="4"/>
      <c r="P22258" s="4"/>
      <c r="V22258" s="4"/>
      <c r="W22258" s="4"/>
      <c r="AG22258" s="9"/>
      <c r="AT22258" s="4"/>
      <c r="AU22258" s="4"/>
      <c r="BA22258" s="4"/>
      <c r="BB22258" s="4"/>
    </row>
    <row r="22259" spans="15:54" x14ac:dyDescent="0.4">
      <c r="O22259" s="4"/>
      <c r="P22259" s="4"/>
      <c r="V22259" s="4"/>
      <c r="W22259" s="4"/>
      <c r="AG22259" s="9"/>
      <c r="AT22259" s="4"/>
      <c r="AU22259" s="4"/>
      <c r="BA22259" s="4"/>
      <c r="BB22259" s="4"/>
    </row>
    <row r="22260" spans="15:54" x14ac:dyDescent="0.4">
      <c r="O22260" s="4"/>
      <c r="P22260" s="4"/>
      <c r="V22260" s="4"/>
      <c r="W22260" s="4"/>
      <c r="AG22260" s="9"/>
      <c r="AT22260" s="4"/>
      <c r="AU22260" s="4"/>
      <c r="BA22260" s="4"/>
      <c r="BB22260" s="4"/>
    </row>
    <row r="22261" spans="15:54" x14ac:dyDescent="0.4">
      <c r="O22261" s="4"/>
      <c r="P22261" s="4"/>
      <c r="V22261" s="4"/>
      <c r="W22261" s="4"/>
      <c r="AG22261" s="9"/>
      <c r="AT22261" s="4"/>
      <c r="AU22261" s="4"/>
      <c r="BA22261" s="4"/>
      <c r="BB22261" s="4"/>
    </row>
    <row r="22262" spans="15:54" x14ac:dyDescent="0.4">
      <c r="O22262" s="4"/>
      <c r="P22262" s="4"/>
      <c r="V22262" s="4"/>
      <c r="W22262" s="4"/>
      <c r="AG22262" s="9"/>
      <c r="AT22262" s="4"/>
      <c r="AU22262" s="4"/>
      <c r="BA22262" s="4"/>
      <c r="BB22262" s="4"/>
    </row>
    <row r="22263" spans="15:54" x14ac:dyDescent="0.4">
      <c r="O22263" s="4"/>
      <c r="P22263" s="4"/>
      <c r="V22263" s="4"/>
      <c r="W22263" s="4"/>
      <c r="AG22263" s="9"/>
      <c r="AT22263" s="4"/>
      <c r="AU22263" s="4"/>
      <c r="BA22263" s="4"/>
      <c r="BB22263" s="4"/>
    </row>
    <row r="22264" spans="15:54" x14ac:dyDescent="0.4">
      <c r="O22264" s="4"/>
      <c r="P22264" s="4"/>
      <c r="V22264" s="4"/>
      <c r="W22264" s="4"/>
      <c r="AG22264" s="9"/>
      <c r="AT22264" s="4"/>
      <c r="AU22264" s="4"/>
      <c r="BA22264" s="4"/>
      <c r="BB22264" s="4"/>
    </row>
    <row r="22265" spans="15:54" x14ac:dyDescent="0.4">
      <c r="O22265" s="4"/>
      <c r="P22265" s="4"/>
      <c r="V22265" s="4"/>
      <c r="W22265" s="4"/>
      <c r="AG22265" s="9"/>
      <c r="AT22265" s="4"/>
      <c r="AU22265" s="4"/>
      <c r="BA22265" s="4"/>
      <c r="BB22265" s="4"/>
    </row>
    <row r="22266" spans="15:54" x14ac:dyDescent="0.4">
      <c r="O22266" s="4"/>
      <c r="P22266" s="4"/>
      <c r="V22266" s="4"/>
      <c r="W22266" s="4"/>
      <c r="AG22266" s="9"/>
      <c r="AT22266" s="4"/>
      <c r="AU22266" s="4"/>
      <c r="BA22266" s="4"/>
      <c r="BB22266" s="4"/>
    </row>
    <row r="22267" spans="15:54" x14ac:dyDescent="0.4">
      <c r="O22267" s="4"/>
      <c r="P22267" s="4"/>
      <c r="V22267" s="4"/>
      <c r="W22267" s="4"/>
      <c r="AG22267" s="9"/>
      <c r="AT22267" s="4"/>
      <c r="AU22267" s="4"/>
      <c r="BA22267" s="4"/>
      <c r="BB22267" s="4"/>
    </row>
    <row r="22268" spans="15:54" x14ac:dyDescent="0.4">
      <c r="O22268" s="4"/>
      <c r="P22268" s="4"/>
      <c r="V22268" s="4"/>
      <c r="W22268" s="4"/>
      <c r="AG22268" s="9"/>
      <c r="AT22268" s="4"/>
      <c r="AU22268" s="4"/>
      <c r="BA22268" s="4"/>
      <c r="BB22268" s="4"/>
    </row>
    <row r="22269" spans="15:54" x14ac:dyDescent="0.4">
      <c r="O22269" s="4"/>
      <c r="P22269" s="4"/>
      <c r="V22269" s="4"/>
      <c r="W22269" s="4"/>
      <c r="AG22269" s="9"/>
      <c r="AT22269" s="4"/>
      <c r="AU22269" s="4"/>
      <c r="BA22269" s="4"/>
      <c r="BB22269" s="4"/>
    </row>
    <row r="22270" spans="15:54" x14ac:dyDescent="0.4">
      <c r="O22270" s="4"/>
      <c r="P22270" s="4"/>
      <c r="V22270" s="4"/>
      <c r="W22270" s="4"/>
      <c r="AG22270" s="9"/>
      <c r="AT22270" s="4"/>
      <c r="AU22270" s="4"/>
      <c r="BA22270" s="4"/>
      <c r="BB22270" s="4"/>
    </row>
    <row r="22271" spans="15:54" x14ac:dyDescent="0.4">
      <c r="O22271" s="4"/>
      <c r="P22271" s="4"/>
      <c r="V22271" s="4"/>
      <c r="W22271" s="4"/>
      <c r="AG22271" s="9"/>
      <c r="AT22271" s="4"/>
      <c r="AU22271" s="4"/>
      <c r="BA22271" s="4"/>
      <c r="BB22271" s="4"/>
    </row>
    <row r="22272" spans="15:54" x14ac:dyDescent="0.4">
      <c r="O22272" s="4"/>
      <c r="P22272" s="4"/>
      <c r="V22272" s="4"/>
      <c r="W22272" s="4"/>
      <c r="AG22272" s="9"/>
      <c r="AT22272" s="4"/>
      <c r="AU22272" s="4"/>
      <c r="BA22272" s="4"/>
      <c r="BB22272" s="4"/>
    </row>
    <row r="22273" spans="15:54" x14ac:dyDescent="0.4">
      <c r="O22273" s="4"/>
      <c r="P22273" s="4"/>
      <c r="V22273" s="4"/>
      <c r="W22273" s="4"/>
      <c r="AG22273" s="9"/>
      <c r="AT22273" s="4"/>
      <c r="AU22273" s="4"/>
      <c r="BA22273" s="4"/>
      <c r="BB22273" s="4"/>
    </row>
    <row r="22274" spans="15:54" x14ac:dyDescent="0.4">
      <c r="O22274" s="4"/>
      <c r="P22274" s="4"/>
      <c r="V22274" s="4"/>
      <c r="W22274" s="4"/>
      <c r="AG22274" s="9"/>
      <c r="AT22274" s="4"/>
      <c r="AU22274" s="4"/>
      <c r="BA22274" s="4"/>
      <c r="BB22274" s="4"/>
    </row>
    <row r="22275" spans="15:54" x14ac:dyDescent="0.4">
      <c r="O22275" s="4"/>
      <c r="P22275" s="4"/>
      <c r="V22275" s="4"/>
      <c r="W22275" s="4"/>
      <c r="AG22275" s="9"/>
      <c r="AT22275" s="4"/>
      <c r="AU22275" s="4"/>
      <c r="BA22275" s="4"/>
      <c r="BB22275" s="4"/>
    </row>
    <row r="22276" spans="15:54" x14ac:dyDescent="0.4">
      <c r="O22276" s="4"/>
      <c r="P22276" s="4"/>
      <c r="V22276" s="4"/>
      <c r="W22276" s="4"/>
      <c r="AG22276" s="9"/>
      <c r="AT22276" s="4"/>
      <c r="AU22276" s="4"/>
      <c r="BA22276" s="4"/>
      <c r="BB22276" s="4"/>
    </row>
    <row r="22277" spans="15:54" x14ac:dyDescent="0.4">
      <c r="O22277" s="4"/>
      <c r="P22277" s="4"/>
      <c r="V22277" s="4"/>
      <c r="W22277" s="4"/>
      <c r="AG22277" s="9"/>
      <c r="AT22277" s="4"/>
      <c r="AU22277" s="4"/>
      <c r="BA22277" s="4"/>
      <c r="BB22277" s="4"/>
    </row>
    <row r="22278" spans="15:54" x14ac:dyDescent="0.4">
      <c r="O22278" s="4"/>
      <c r="P22278" s="4"/>
      <c r="V22278" s="4"/>
      <c r="W22278" s="4"/>
      <c r="AG22278" s="9"/>
      <c r="AT22278" s="4"/>
      <c r="AU22278" s="4"/>
      <c r="BA22278" s="4"/>
      <c r="BB22278" s="4"/>
    </row>
    <row r="22279" spans="15:54" x14ac:dyDescent="0.4">
      <c r="O22279" s="4"/>
      <c r="P22279" s="4"/>
      <c r="V22279" s="4"/>
      <c r="W22279" s="4"/>
      <c r="AG22279" s="9"/>
      <c r="AT22279" s="4"/>
      <c r="AU22279" s="4"/>
      <c r="BA22279" s="4"/>
      <c r="BB22279" s="4"/>
    </row>
    <row r="22280" spans="15:54" x14ac:dyDescent="0.4">
      <c r="O22280" s="4"/>
      <c r="P22280" s="4"/>
      <c r="V22280" s="4"/>
      <c r="W22280" s="4"/>
      <c r="AG22280" s="9"/>
      <c r="AT22280" s="4"/>
      <c r="AU22280" s="4"/>
      <c r="BA22280" s="4"/>
      <c r="BB22280" s="4"/>
    </row>
    <row r="22281" spans="15:54" x14ac:dyDescent="0.4">
      <c r="O22281" s="4"/>
      <c r="P22281" s="4"/>
      <c r="V22281" s="4"/>
      <c r="W22281" s="4"/>
      <c r="AG22281" s="9"/>
      <c r="AT22281" s="4"/>
      <c r="AU22281" s="4"/>
      <c r="BA22281" s="4"/>
      <c r="BB22281" s="4"/>
    </row>
    <row r="22282" spans="15:54" x14ac:dyDescent="0.4">
      <c r="O22282" s="4"/>
      <c r="P22282" s="4"/>
      <c r="V22282" s="4"/>
      <c r="W22282" s="4"/>
      <c r="AG22282" s="9"/>
      <c r="AT22282" s="4"/>
      <c r="AU22282" s="4"/>
      <c r="BA22282" s="4"/>
      <c r="BB22282" s="4"/>
    </row>
    <row r="22283" spans="15:54" x14ac:dyDescent="0.4">
      <c r="O22283" s="4"/>
      <c r="P22283" s="4"/>
      <c r="V22283" s="4"/>
      <c r="W22283" s="4"/>
      <c r="AG22283" s="9"/>
      <c r="AT22283" s="4"/>
      <c r="AU22283" s="4"/>
      <c r="BA22283" s="4"/>
      <c r="BB22283" s="4"/>
    </row>
    <row r="22284" spans="15:54" x14ac:dyDescent="0.4">
      <c r="O22284" s="4"/>
      <c r="P22284" s="4"/>
      <c r="V22284" s="4"/>
      <c r="W22284" s="4"/>
      <c r="AG22284" s="9"/>
      <c r="AT22284" s="4"/>
      <c r="AU22284" s="4"/>
      <c r="BA22284" s="4"/>
      <c r="BB22284" s="4"/>
    </row>
    <row r="22285" spans="15:54" x14ac:dyDescent="0.4">
      <c r="O22285" s="4"/>
      <c r="P22285" s="4"/>
      <c r="V22285" s="4"/>
      <c r="W22285" s="4"/>
      <c r="AG22285" s="9"/>
      <c r="AT22285" s="4"/>
      <c r="AU22285" s="4"/>
      <c r="BA22285" s="4"/>
      <c r="BB22285" s="4"/>
    </row>
    <row r="22286" spans="15:54" x14ac:dyDescent="0.4">
      <c r="O22286" s="4"/>
      <c r="P22286" s="4"/>
      <c r="V22286" s="4"/>
      <c r="W22286" s="4"/>
      <c r="AG22286" s="9"/>
      <c r="AT22286" s="4"/>
      <c r="AU22286" s="4"/>
      <c r="BA22286" s="4"/>
      <c r="BB22286" s="4"/>
    </row>
    <row r="22287" spans="15:54" x14ac:dyDescent="0.4">
      <c r="O22287" s="4"/>
      <c r="P22287" s="4"/>
      <c r="V22287" s="4"/>
      <c r="W22287" s="4"/>
      <c r="AG22287" s="9"/>
      <c r="AT22287" s="4"/>
      <c r="AU22287" s="4"/>
      <c r="BA22287" s="4"/>
      <c r="BB22287" s="4"/>
    </row>
    <row r="22288" spans="15:54" x14ac:dyDescent="0.4">
      <c r="O22288" s="4"/>
      <c r="P22288" s="4"/>
      <c r="V22288" s="4"/>
      <c r="W22288" s="4"/>
      <c r="AG22288" s="9"/>
      <c r="AT22288" s="4"/>
      <c r="AU22288" s="4"/>
      <c r="BA22288" s="4"/>
      <c r="BB22288" s="4"/>
    </row>
    <row r="22289" spans="15:54" x14ac:dyDescent="0.4">
      <c r="O22289" s="4"/>
      <c r="P22289" s="4"/>
      <c r="V22289" s="4"/>
      <c r="W22289" s="4"/>
      <c r="AG22289" s="9"/>
      <c r="AT22289" s="4"/>
      <c r="AU22289" s="4"/>
      <c r="BA22289" s="4"/>
      <c r="BB22289" s="4"/>
    </row>
    <row r="22290" spans="15:54" x14ac:dyDescent="0.4">
      <c r="O22290" s="4"/>
      <c r="P22290" s="4"/>
      <c r="V22290" s="4"/>
      <c r="W22290" s="4"/>
      <c r="AG22290" s="9"/>
      <c r="AT22290" s="4"/>
      <c r="AU22290" s="4"/>
      <c r="BA22290" s="4"/>
      <c r="BB22290" s="4"/>
    </row>
    <row r="22291" spans="15:54" x14ac:dyDescent="0.4">
      <c r="O22291" s="4"/>
      <c r="P22291" s="4"/>
      <c r="V22291" s="4"/>
      <c r="W22291" s="4"/>
      <c r="AG22291" s="9"/>
      <c r="AT22291" s="4"/>
      <c r="AU22291" s="4"/>
      <c r="BA22291" s="4"/>
      <c r="BB22291" s="4"/>
    </row>
    <row r="22292" spans="15:54" x14ac:dyDescent="0.4">
      <c r="O22292" s="4"/>
      <c r="P22292" s="4"/>
      <c r="V22292" s="4"/>
      <c r="W22292" s="4"/>
      <c r="AG22292" s="9"/>
      <c r="AT22292" s="4"/>
      <c r="AU22292" s="4"/>
      <c r="BA22292" s="4"/>
      <c r="BB22292" s="4"/>
    </row>
    <row r="22293" spans="15:54" x14ac:dyDescent="0.4">
      <c r="O22293" s="4"/>
      <c r="P22293" s="4"/>
      <c r="V22293" s="4"/>
      <c r="W22293" s="4"/>
      <c r="AG22293" s="9"/>
      <c r="AT22293" s="4"/>
      <c r="AU22293" s="4"/>
      <c r="BA22293" s="4"/>
      <c r="BB22293" s="4"/>
    </row>
    <row r="22294" spans="15:54" x14ac:dyDescent="0.4">
      <c r="O22294" s="4"/>
      <c r="P22294" s="4"/>
      <c r="V22294" s="4"/>
      <c r="W22294" s="4"/>
      <c r="AG22294" s="9"/>
      <c r="AT22294" s="4"/>
      <c r="AU22294" s="4"/>
      <c r="BA22294" s="4"/>
      <c r="BB22294" s="4"/>
    </row>
    <row r="22295" spans="15:54" x14ac:dyDescent="0.4">
      <c r="O22295" s="4"/>
      <c r="P22295" s="4"/>
      <c r="V22295" s="4"/>
      <c r="W22295" s="4"/>
      <c r="AG22295" s="9"/>
      <c r="AT22295" s="4"/>
      <c r="AU22295" s="4"/>
      <c r="BA22295" s="4"/>
      <c r="BB22295" s="4"/>
    </row>
    <row r="22296" spans="15:54" x14ac:dyDescent="0.4">
      <c r="O22296" s="4"/>
      <c r="P22296" s="4"/>
      <c r="V22296" s="4"/>
      <c r="W22296" s="4"/>
      <c r="AG22296" s="9"/>
      <c r="AT22296" s="4"/>
      <c r="AU22296" s="4"/>
      <c r="BA22296" s="4"/>
      <c r="BB22296" s="4"/>
    </row>
    <row r="22297" spans="15:54" x14ac:dyDescent="0.4">
      <c r="O22297" s="4"/>
      <c r="P22297" s="4"/>
      <c r="V22297" s="4"/>
      <c r="W22297" s="4"/>
      <c r="AG22297" s="9"/>
      <c r="AT22297" s="4"/>
      <c r="AU22297" s="4"/>
      <c r="BA22297" s="4"/>
      <c r="BB22297" s="4"/>
    </row>
    <row r="22298" spans="15:54" x14ac:dyDescent="0.4">
      <c r="O22298" s="4"/>
      <c r="P22298" s="4"/>
      <c r="V22298" s="4"/>
      <c r="W22298" s="4"/>
      <c r="AG22298" s="9"/>
      <c r="AT22298" s="4"/>
      <c r="AU22298" s="4"/>
      <c r="BA22298" s="4"/>
      <c r="BB22298" s="4"/>
    </row>
    <row r="22299" spans="15:54" x14ac:dyDescent="0.4">
      <c r="O22299" s="4"/>
      <c r="P22299" s="4"/>
      <c r="V22299" s="4"/>
      <c r="W22299" s="4"/>
      <c r="AG22299" s="9"/>
      <c r="AT22299" s="4"/>
      <c r="AU22299" s="4"/>
      <c r="BA22299" s="4"/>
      <c r="BB22299" s="4"/>
    </row>
    <row r="22300" spans="15:54" x14ac:dyDescent="0.4">
      <c r="O22300" s="4"/>
      <c r="P22300" s="4"/>
      <c r="V22300" s="4"/>
      <c r="W22300" s="4"/>
      <c r="AG22300" s="9"/>
      <c r="AT22300" s="4"/>
      <c r="AU22300" s="4"/>
      <c r="BA22300" s="4"/>
      <c r="BB22300" s="4"/>
    </row>
    <row r="22301" spans="15:54" x14ac:dyDescent="0.4">
      <c r="O22301" s="4"/>
      <c r="P22301" s="4"/>
      <c r="V22301" s="4"/>
      <c r="W22301" s="4"/>
      <c r="AT22301" s="4"/>
      <c r="AU22301" s="4"/>
      <c r="BA22301" s="4"/>
      <c r="BB22301" s="4"/>
    </row>
    <row r="22302" spans="15:54" x14ac:dyDescent="0.4">
      <c r="O22302" s="4"/>
      <c r="P22302" s="4"/>
      <c r="V22302" s="4"/>
      <c r="W22302" s="4"/>
      <c r="AG22302" s="9"/>
      <c r="AT22302" s="4"/>
      <c r="AU22302" s="4"/>
      <c r="BA22302" s="4"/>
      <c r="BB22302" s="4"/>
    </row>
    <row r="22303" spans="15:54" x14ac:dyDescent="0.4">
      <c r="O22303" s="4"/>
      <c r="P22303" s="4"/>
      <c r="V22303" s="4"/>
      <c r="W22303" s="4"/>
      <c r="AG22303" s="9"/>
      <c r="AT22303" s="4"/>
      <c r="AU22303" s="4"/>
      <c r="BA22303" s="4"/>
      <c r="BB22303" s="4"/>
    </row>
    <row r="22304" spans="15:54" x14ac:dyDescent="0.4">
      <c r="O22304" s="4"/>
      <c r="P22304" s="4"/>
      <c r="V22304" s="4"/>
      <c r="W22304" s="4"/>
      <c r="AG22304" s="9"/>
      <c r="AT22304" s="4"/>
      <c r="AU22304" s="4"/>
      <c r="BA22304" s="4"/>
      <c r="BB22304" s="4"/>
    </row>
    <row r="22305" spans="15:54" x14ac:dyDescent="0.4">
      <c r="O22305" s="4"/>
      <c r="P22305" s="4"/>
      <c r="V22305" s="4"/>
      <c r="W22305" s="4"/>
      <c r="AG22305" s="9"/>
      <c r="AT22305" s="4"/>
      <c r="AU22305" s="4"/>
      <c r="BA22305" s="4"/>
      <c r="BB22305" s="4"/>
    </row>
    <row r="22306" spans="15:54" x14ac:dyDescent="0.4">
      <c r="O22306" s="4"/>
      <c r="P22306" s="4"/>
      <c r="V22306" s="4"/>
      <c r="W22306" s="4"/>
      <c r="AG22306" s="9"/>
      <c r="AT22306" s="4"/>
      <c r="AU22306" s="4"/>
      <c r="BA22306" s="4"/>
      <c r="BB22306" s="4"/>
    </row>
    <row r="22307" spans="15:54" x14ac:dyDescent="0.4">
      <c r="O22307" s="4"/>
      <c r="P22307" s="4"/>
      <c r="V22307" s="4"/>
      <c r="W22307" s="4"/>
      <c r="AG22307" s="9"/>
      <c r="AT22307" s="4"/>
      <c r="AU22307" s="4"/>
      <c r="BA22307" s="4"/>
      <c r="BB22307" s="4"/>
    </row>
    <row r="22308" spans="15:54" x14ac:dyDescent="0.4">
      <c r="O22308" s="4"/>
      <c r="P22308" s="4"/>
      <c r="V22308" s="4"/>
      <c r="W22308" s="4"/>
      <c r="AG22308" s="9"/>
      <c r="AT22308" s="4"/>
      <c r="AU22308" s="4"/>
      <c r="BA22308" s="4"/>
      <c r="BB22308" s="4"/>
    </row>
    <row r="22309" spans="15:54" x14ac:dyDescent="0.4">
      <c r="O22309" s="4"/>
      <c r="P22309" s="4"/>
      <c r="V22309" s="4"/>
      <c r="W22309" s="4"/>
      <c r="AG22309" s="9"/>
      <c r="AT22309" s="4"/>
      <c r="AU22309" s="4"/>
      <c r="BA22309" s="4"/>
      <c r="BB22309" s="4"/>
    </row>
    <row r="22310" spans="15:54" x14ac:dyDescent="0.4">
      <c r="O22310" s="4"/>
      <c r="P22310" s="4"/>
      <c r="V22310" s="4"/>
      <c r="W22310" s="4"/>
      <c r="AG22310" s="9"/>
      <c r="AT22310" s="4"/>
      <c r="AU22310" s="4"/>
      <c r="BA22310" s="4"/>
      <c r="BB22310" s="4"/>
    </row>
    <row r="22311" spans="15:54" x14ac:dyDescent="0.4">
      <c r="O22311" s="4"/>
      <c r="P22311" s="4"/>
      <c r="V22311" s="4"/>
      <c r="W22311" s="4"/>
      <c r="AG22311" s="9"/>
      <c r="AT22311" s="4"/>
      <c r="AU22311" s="4"/>
      <c r="BA22311" s="4"/>
      <c r="BB22311" s="4"/>
    </row>
    <row r="22312" spans="15:54" x14ac:dyDescent="0.4">
      <c r="O22312" s="4"/>
      <c r="P22312" s="4"/>
      <c r="V22312" s="4"/>
      <c r="W22312" s="4"/>
      <c r="AG22312" s="9"/>
      <c r="AT22312" s="4"/>
      <c r="AU22312" s="4"/>
      <c r="BA22312" s="4"/>
      <c r="BB22312" s="4"/>
    </row>
    <row r="22313" spans="15:54" x14ac:dyDescent="0.4">
      <c r="O22313" s="4"/>
      <c r="P22313" s="4"/>
      <c r="V22313" s="4"/>
      <c r="W22313" s="4"/>
      <c r="AG22313" s="9"/>
      <c r="AT22313" s="4"/>
      <c r="AU22313" s="4"/>
      <c r="BA22313" s="4"/>
      <c r="BB22313" s="4"/>
    </row>
    <row r="22314" spans="15:54" x14ac:dyDescent="0.4">
      <c r="O22314" s="4"/>
      <c r="P22314" s="4"/>
      <c r="V22314" s="4"/>
      <c r="W22314" s="4"/>
      <c r="AG22314" s="9"/>
      <c r="AT22314" s="4"/>
      <c r="AU22314" s="4"/>
      <c r="BA22314" s="4"/>
      <c r="BB22314" s="4"/>
    </row>
    <row r="22315" spans="15:54" x14ac:dyDescent="0.4">
      <c r="O22315" s="4"/>
      <c r="P22315" s="4"/>
      <c r="V22315" s="4"/>
      <c r="W22315" s="4"/>
      <c r="AG22315" s="9"/>
      <c r="AT22315" s="4"/>
      <c r="AU22315" s="4"/>
      <c r="BA22315" s="4"/>
      <c r="BB22315" s="4"/>
    </row>
    <row r="22316" spans="15:54" x14ac:dyDescent="0.4">
      <c r="O22316" s="4"/>
      <c r="P22316" s="4"/>
      <c r="V22316" s="4"/>
      <c r="W22316" s="4"/>
      <c r="AG22316" s="9"/>
      <c r="AT22316" s="4"/>
      <c r="AU22316" s="4"/>
      <c r="BA22316" s="4"/>
      <c r="BB22316" s="4"/>
    </row>
    <row r="22317" spans="15:54" x14ac:dyDescent="0.4">
      <c r="O22317" s="4"/>
      <c r="P22317" s="4"/>
      <c r="V22317" s="4"/>
      <c r="W22317" s="4"/>
      <c r="AG22317" s="9"/>
      <c r="AT22317" s="4"/>
      <c r="AU22317" s="4"/>
      <c r="BA22317" s="4"/>
      <c r="BB22317" s="4"/>
    </row>
    <row r="22318" spans="15:54" x14ac:dyDescent="0.4">
      <c r="O22318" s="4"/>
      <c r="P22318" s="4"/>
      <c r="V22318" s="4"/>
      <c r="W22318" s="4"/>
      <c r="AG22318" s="9"/>
      <c r="AT22318" s="4"/>
      <c r="AU22318" s="4"/>
      <c r="BA22318" s="4"/>
      <c r="BB22318" s="4"/>
    </row>
    <row r="22319" spans="15:54" x14ac:dyDescent="0.4">
      <c r="O22319" s="4"/>
      <c r="P22319" s="4"/>
      <c r="V22319" s="4"/>
      <c r="W22319" s="4"/>
      <c r="AG22319" s="9"/>
      <c r="AT22319" s="4"/>
      <c r="AU22319" s="4"/>
      <c r="BA22319" s="4"/>
      <c r="BB22319" s="4"/>
    </row>
    <row r="22320" spans="15:54" x14ac:dyDescent="0.4">
      <c r="O22320" s="4"/>
      <c r="P22320" s="4"/>
      <c r="V22320" s="4"/>
      <c r="W22320" s="4"/>
      <c r="AG22320" s="9"/>
      <c r="AT22320" s="4"/>
      <c r="AU22320" s="4"/>
      <c r="BA22320" s="4"/>
      <c r="BB22320" s="4"/>
    </row>
    <row r="22321" spans="15:54" x14ac:dyDescent="0.4">
      <c r="O22321" s="4"/>
      <c r="P22321" s="4"/>
      <c r="V22321" s="4"/>
      <c r="W22321" s="4"/>
      <c r="AT22321" s="4"/>
      <c r="AU22321" s="4"/>
      <c r="BA22321" s="4"/>
      <c r="BB22321" s="4"/>
    </row>
    <row r="22322" spans="15:54" x14ac:dyDescent="0.4">
      <c r="O22322" s="4"/>
      <c r="P22322" s="4"/>
      <c r="V22322" s="4"/>
      <c r="W22322" s="4"/>
      <c r="AG22322" s="9"/>
      <c r="AT22322" s="4"/>
      <c r="AU22322" s="4"/>
      <c r="BA22322" s="4"/>
      <c r="BB22322" s="4"/>
    </row>
    <row r="22323" spans="15:54" x14ac:dyDescent="0.4">
      <c r="O22323" s="4"/>
      <c r="P22323" s="4"/>
      <c r="V22323" s="4"/>
      <c r="W22323" s="4"/>
      <c r="AG22323" s="9"/>
      <c r="AT22323" s="4"/>
      <c r="AU22323" s="4"/>
      <c r="BA22323" s="4"/>
      <c r="BB22323" s="4"/>
    </row>
    <row r="22324" spans="15:54" x14ac:dyDescent="0.4">
      <c r="O22324" s="4"/>
      <c r="P22324" s="4"/>
      <c r="V22324" s="4"/>
      <c r="W22324" s="4"/>
      <c r="AG22324" s="9"/>
      <c r="AT22324" s="4"/>
      <c r="AU22324" s="4"/>
      <c r="BA22324" s="4"/>
      <c r="BB22324" s="4"/>
    </row>
    <row r="22325" spans="15:54" x14ac:dyDescent="0.4">
      <c r="O22325" s="4"/>
      <c r="P22325" s="4"/>
      <c r="V22325" s="4"/>
      <c r="W22325" s="4"/>
      <c r="AG22325" s="9"/>
      <c r="AT22325" s="4"/>
      <c r="AU22325" s="4"/>
      <c r="BA22325" s="4"/>
      <c r="BB22325" s="4"/>
    </row>
    <row r="22326" spans="15:54" x14ac:dyDescent="0.4">
      <c r="O22326" s="4"/>
      <c r="P22326" s="4"/>
      <c r="V22326" s="4"/>
      <c r="W22326" s="4"/>
      <c r="AG22326" s="9"/>
      <c r="AT22326" s="4"/>
      <c r="AU22326" s="4"/>
      <c r="BA22326" s="4"/>
      <c r="BB22326" s="4"/>
    </row>
    <row r="22327" spans="15:54" x14ac:dyDescent="0.4">
      <c r="O22327" s="4"/>
      <c r="P22327" s="4"/>
      <c r="V22327" s="4"/>
      <c r="W22327" s="4"/>
      <c r="AG22327" s="9"/>
      <c r="AT22327" s="4"/>
      <c r="AU22327" s="4"/>
      <c r="BA22327" s="4"/>
      <c r="BB22327" s="4"/>
    </row>
    <row r="22328" spans="15:54" x14ac:dyDescent="0.4">
      <c r="O22328" s="4"/>
      <c r="P22328" s="4"/>
      <c r="V22328" s="4"/>
      <c r="W22328" s="4"/>
      <c r="AG22328" s="9"/>
      <c r="AT22328" s="4"/>
      <c r="AU22328" s="4"/>
      <c r="BA22328" s="4"/>
      <c r="BB22328" s="4"/>
    </row>
    <row r="22329" spans="15:54" x14ac:dyDescent="0.4">
      <c r="O22329" s="4"/>
      <c r="P22329" s="4"/>
      <c r="V22329" s="4"/>
      <c r="W22329" s="4"/>
      <c r="AG22329" s="9"/>
      <c r="AT22329" s="4"/>
      <c r="AU22329" s="4"/>
      <c r="BA22329" s="4"/>
      <c r="BB22329" s="4"/>
    </row>
    <row r="22330" spans="15:54" x14ac:dyDescent="0.4">
      <c r="O22330" s="4"/>
      <c r="P22330" s="4"/>
      <c r="V22330" s="4"/>
      <c r="W22330" s="4"/>
      <c r="AG22330" s="9"/>
      <c r="AT22330" s="4"/>
      <c r="AU22330" s="4"/>
      <c r="BA22330" s="4"/>
      <c r="BB22330" s="4"/>
    </row>
    <row r="22331" spans="15:54" x14ac:dyDescent="0.4">
      <c r="O22331" s="4"/>
      <c r="P22331" s="4"/>
      <c r="V22331" s="4"/>
      <c r="W22331" s="4"/>
      <c r="AG22331" s="9"/>
      <c r="AT22331" s="4"/>
      <c r="AU22331" s="4"/>
      <c r="BA22331" s="4"/>
      <c r="BB22331" s="4"/>
    </row>
    <row r="22332" spans="15:54" x14ac:dyDescent="0.4">
      <c r="O22332" s="4"/>
      <c r="P22332" s="4"/>
      <c r="V22332" s="4"/>
      <c r="W22332" s="4"/>
      <c r="AG22332" s="9"/>
      <c r="AT22332" s="4"/>
      <c r="AU22332" s="4"/>
      <c r="BA22332" s="4"/>
      <c r="BB22332" s="4"/>
    </row>
    <row r="22333" spans="15:54" x14ac:dyDescent="0.4">
      <c r="O22333" s="4"/>
      <c r="P22333" s="4"/>
      <c r="V22333" s="4"/>
      <c r="W22333" s="4"/>
      <c r="AG22333" s="9"/>
      <c r="AT22333" s="4"/>
      <c r="AU22333" s="4"/>
      <c r="BA22333" s="4"/>
      <c r="BB22333" s="4"/>
    </row>
    <row r="22334" spans="15:54" x14ac:dyDescent="0.4">
      <c r="O22334" s="4"/>
      <c r="P22334" s="4"/>
      <c r="V22334" s="4"/>
      <c r="W22334" s="4"/>
      <c r="AG22334" s="9"/>
      <c r="AT22334" s="4"/>
      <c r="AU22334" s="4"/>
      <c r="BA22334" s="4"/>
      <c r="BB22334" s="4"/>
    </row>
    <row r="22335" spans="15:54" x14ac:dyDescent="0.4">
      <c r="O22335" s="4"/>
      <c r="P22335" s="4"/>
      <c r="V22335" s="4"/>
      <c r="W22335" s="4"/>
      <c r="AG22335" s="9"/>
      <c r="AT22335" s="4"/>
      <c r="AU22335" s="4"/>
      <c r="BA22335" s="4"/>
      <c r="BB22335" s="4"/>
    </row>
    <row r="22336" spans="15:54" x14ac:dyDescent="0.4">
      <c r="O22336" s="4"/>
      <c r="P22336" s="4"/>
      <c r="V22336" s="4"/>
      <c r="W22336" s="4"/>
      <c r="AG22336" s="9"/>
      <c r="AT22336" s="4"/>
      <c r="AU22336" s="4"/>
      <c r="BA22336" s="4"/>
      <c r="BB22336" s="4"/>
    </row>
    <row r="22337" spans="15:54" x14ac:dyDescent="0.4">
      <c r="O22337" s="4"/>
      <c r="P22337" s="4"/>
      <c r="V22337" s="4"/>
      <c r="W22337" s="4"/>
      <c r="AG22337" s="9"/>
      <c r="AT22337" s="4"/>
      <c r="AU22337" s="4"/>
      <c r="BA22337" s="4"/>
      <c r="BB22337" s="4"/>
    </row>
    <row r="22338" spans="15:54" x14ac:dyDescent="0.4">
      <c r="O22338" s="4"/>
      <c r="P22338" s="4"/>
      <c r="V22338" s="4"/>
      <c r="W22338" s="4"/>
      <c r="AG22338" s="9"/>
      <c r="AT22338" s="4"/>
      <c r="AU22338" s="4"/>
      <c r="BA22338" s="4"/>
      <c r="BB22338" s="4"/>
    </row>
    <row r="22339" spans="15:54" x14ac:dyDescent="0.4">
      <c r="O22339" s="4"/>
      <c r="P22339" s="4"/>
      <c r="V22339" s="4"/>
      <c r="W22339" s="4"/>
      <c r="AG22339" s="9"/>
      <c r="AT22339" s="4"/>
      <c r="AU22339" s="4"/>
      <c r="BA22339" s="4"/>
      <c r="BB22339" s="4"/>
    </row>
    <row r="22340" spans="15:54" x14ac:dyDescent="0.4">
      <c r="O22340" s="4"/>
      <c r="P22340" s="4"/>
      <c r="V22340" s="4"/>
      <c r="W22340" s="4"/>
      <c r="AG22340" s="9"/>
      <c r="AT22340" s="4"/>
      <c r="AU22340" s="4"/>
      <c r="BA22340" s="4"/>
      <c r="BB22340" s="4"/>
    </row>
    <row r="22341" spans="15:54" x14ac:dyDescent="0.4">
      <c r="O22341" s="4"/>
      <c r="P22341" s="4"/>
      <c r="V22341" s="4"/>
      <c r="W22341" s="4"/>
      <c r="AG22341" s="9"/>
      <c r="AT22341" s="4"/>
      <c r="AU22341" s="4"/>
      <c r="BA22341" s="4"/>
      <c r="BB22341" s="4"/>
    </row>
    <row r="22342" spans="15:54" x14ac:dyDescent="0.4">
      <c r="O22342" s="4"/>
      <c r="P22342" s="4"/>
      <c r="V22342" s="4"/>
      <c r="W22342" s="4"/>
      <c r="AG22342" s="9"/>
      <c r="AT22342" s="4"/>
      <c r="AU22342" s="4"/>
      <c r="BA22342" s="4"/>
      <c r="BB22342" s="4"/>
    </row>
    <row r="22343" spans="15:54" x14ac:dyDescent="0.4">
      <c r="O22343" s="4"/>
      <c r="P22343" s="4"/>
      <c r="V22343" s="4"/>
      <c r="W22343" s="4"/>
      <c r="AG22343" s="9"/>
      <c r="AT22343" s="4"/>
      <c r="AU22343" s="4"/>
      <c r="BA22343" s="4"/>
      <c r="BB22343" s="4"/>
    </row>
    <row r="22344" spans="15:54" x14ac:dyDescent="0.4">
      <c r="O22344" s="4"/>
      <c r="P22344" s="4"/>
      <c r="V22344" s="4"/>
      <c r="W22344" s="4"/>
      <c r="AG22344" s="9"/>
      <c r="AT22344" s="4"/>
      <c r="AU22344" s="4"/>
      <c r="BA22344" s="4"/>
      <c r="BB22344" s="4"/>
    </row>
    <row r="22345" spans="15:54" x14ac:dyDescent="0.4">
      <c r="O22345" s="4"/>
      <c r="P22345" s="4"/>
      <c r="V22345" s="4"/>
      <c r="W22345" s="4"/>
      <c r="AG22345" s="9"/>
      <c r="AT22345" s="4"/>
      <c r="AU22345" s="4"/>
      <c r="BA22345" s="4"/>
      <c r="BB22345" s="4"/>
    </row>
    <row r="22346" spans="15:54" x14ac:dyDescent="0.4">
      <c r="O22346" s="4"/>
      <c r="P22346" s="4"/>
      <c r="V22346" s="4"/>
      <c r="W22346" s="4"/>
      <c r="AG22346" s="9"/>
      <c r="AT22346" s="4"/>
      <c r="AU22346" s="4"/>
      <c r="BA22346" s="4"/>
      <c r="BB22346" s="4"/>
    </row>
    <row r="22347" spans="15:54" x14ac:dyDescent="0.4">
      <c r="O22347" s="4"/>
      <c r="P22347" s="4"/>
      <c r="V22347" s="4"/>
      <c r="W22347" s="4"/>
      <c r="AG22347" s="9"/>
      <c r="AT22347" s="4"/>
      <c r="AU22347" s="4"/>
      <c r="BA22347" s="4"/>
      <c r="BB22347" s="4"/>
    </row>
    <row r="22348" spans="15:54" x14ac:dyDescent="0.4">
      <c r="O22348" s="4"/>
      <c r="P22348" s="4"/>
      <c r="V22348" s="4"/>
      <c r="W22348" s="4"/>
      <c r="AG22348" s="9"/>
      <c r="AT22348" s="4"/>
      <c r="AU22348" s="4"/>
      <c r="BA22348" s="4"/>
      <c r="BB22348" s="4"/>
    </row>
    <row r="22349" spans="15:54" x14ac:dyDescent="0.4">
      <c r="O22349" s="4"/>
      <c r="P22349" s="4"/>
      <c r="V22349" s="4"/>
      <c r="W22349" s="4"/>
      <c r="AG22349" s="9"/>
      <c r="AT22349" s="4"/>
      <c r="AU22349" s="4"/>
      <c r="BA22349" s="4"/>
      <c r="BB22349" s="4"/>
    </row>
    <row r="22350" spans="15:54" x14ac:dyDescent="0.4">
      <c r="O22350" s="4"/>
      <c r="P22350" s="4"/>
      <c r="V22350" s="4"/>
      <c r="W22350" s="4"/>
      <c r="AG22350" s="9"/>
      <c r="AT22350" s="4"/>
      <c r="AU22350" s="4"/>
      <c r="BA22350" s="4"/>
      <c r="BB22350" s="4"/>
    </row>
    <row r="22351" spans="15:54" x14ac:dyDescent="0.4">
      <c r="O22351" s="4"/>
      <c r="P22351" s="4"/>
      <c r="V22351" s="4"/>
      <c r="W22351" s="4"/>
      <c r="AG22351" s="9"/>
      <c r="AT22351" s="4"/>
      <c r="AU22351" s="4"/>
      <c r="BA22351" s="4"/>
      <c r="BB22351" s="4"/>
    </row>
    <row r="22352" spans="15:54" x14ac:dyDescent="0.4">
      <c r="O22352" s="4"/>
      <c r="P22352" s="4"/>
      <c r="V22352" s="4"/>
      <c r="W22352" s="4"/>
      <c r="AG22352" s="9"/>
      <c r="AT22352" s="4"/>
      <c r="AU22352" s="4"/>
      <c r="BA22352" s="4"/>
      <c r="BB22352" s="4"/>
    </row>
    <row r="22353" spans="15:54" x14ac:dyDescent="0.4">
      <c r="O22353" s="4"/>
      <c r="P22353" s="4"/>
      <c r="V22353" s="4"/>
      <c r="W22353" s="4"/>
      <c r="AG22353" s="9"/>
      <c r="AT22353" s="4"/>
      <c r="AU22353" s="4"/>
      <c r="BA22353" s="4"/>
      <c r="BB22353" s="4"/>
    </row>
    <row r="22354" spans="15:54" x14ac:dyDescent="0.4">
      <c r="O22354" s="4"/>
      <c r="P22354" s="4"/>
      <c r="V22354" s="4"/>
      <c r="W22354" s="4"/>
      <c r="AG22354" s="9"/>
      <c r="AT22354" s="4"/>
      <c r="AU22354" s="4"/>
      <c r="BA22354" s="4"/>
      <c r="BB22354" s="4"/>
    </row>
    <row r="22355" spans="15:54" x14ac:dyDescent="0.4">
      <c r="O22355" s="4"/>
      <c r="P22355" s="4"/>
      <c r="V22355" s="4"/>
      <c r="W22355" s="4"/>
      <c r="AG22355" s="9"/>
      <c r="AT22355" s="4"/>
      <c r="AU22355" s="4"/>
      <c r="BA22355" s="4"/>
      <c r="BB22355" s="4"/>
    </row>
    <row r="22356" spans="15:54" x14ac:dyDescent="0.4">
      <c r="O22356" s="4"/>
      <c r="P22356" s="4"/>
      <c r="V22356" s="4"/>
      <c r="W22356" s="4"/>
      <c r="AG22356" s="9"/>
      <c r="AT22356" s="4"/>
      <c r="AU22356" s="4"/>
      <c r="BA22356" s="4"/>
      <c r="BB22356" s="4"/>
    </row>
    <row r="22357" spans="15:54" x14ac:dyDescent="0.4">
      <c r="O22357" s="4"/>
      <c r="P22357" s="4"/>
      <c r="V22357" s="4"/>
      <c r="W22357" s="4"/>
      <c r="AG22357" s="9"/>
      <c r="AT22357" s="4"/>
      <c r="AU22357" s="4"/>
      <c r="BA22357" s="4"/>
      <c r="BB22357" s="4"/>
    </row>
    <row r="22358" spans="15:54" x14ac:dyDescent="0.4">
      <c r="O22358" s="4"/>
      <c r="P22358" s="4"/>
      <c r="V22358" s="4"/>
      <c r="W22358" s="4"/>
      <c r="AG22358" s="9"/>
      <c r="AT22358" s="4"/>
      <c r="AU22358" s="4"/>
      <c r="BA22358" s="4"/>
      <c r="BB22358" s="4"/>
    </row>
    <row r="22359" spans="15:54" x14ac:dyDescent="0.4">
      <c r="O22359" s="4"/>
      <c r="P22359" s="4"/>
      <c r="V22359" s="4"/>
      <c r="W22359" s="4"/>
      <c r="AG22359" s="9"/>
      <c r="AT22359" s="4"/>
      <c r="AU22359" s="4"/>
      <c r="BA22359" s="4"/>
      <c r="BB22359" s="4"/>
    </row>
    <row r="22360" spans="15:54" x14ac:dyDescent="0.4">
      <c r="O22360" s="4"/>
      <c r="P22360" s="4"/>
      <c r="V22360" s="4"/>
      <c r="W22360" s="4"/>
      <c r="AG22360" s="9"/>
      <c r="AT22360" s="4"/>
      <c r="AU22360" s="4"/>
      <c r="BA22360" s="4"/>
      <c r="BB22360" s="4"/>
    </row>
    <row r="22361" spans="15:54" x14ac:dyDescent="0.4">
      <c r="O22361" s="4"/>
      <c r="P22361" s="4"/>
      <c r="V22361" s="4"/>
      <c r="W22361" s="4"/>
      <c r="AG22361" s="9"/>
      <c r="AT22361" s="4"/>
      <c r="AU22361" s="4"/>
      <c r="BA22361" s="4"/>
      <c r="BB22361" s="4"/>
    </row>
    <row r="22362" spans="15:54" x14ac:dyDescent="0.4">
      <c r="O22362" s="4"/>
      <c r="P22362" s="4"/>
      <c r="V22362" s="4"/>
      <c r="W22362" s="4"/>
      <c r="AG22362" s="9"/>
      <c r="AT22362" s="4"/>
      <c r="AU22362" s="4"/>
      <c r="BA22362" s="4"/>
      <c r="BB22362" s="4"/>
    </row>
    <row r="22363" spans="15:54" x14ac:dyDescent="0.4">
      <c r="O22363" s="4"/>
      <c r="P22363" s="4"/>
      <c r="V22363" s="4"/>
      <c r="W22363" s="4"/>
      <c r="AG22363" s="9"/>
      <c r="AT22363" s="4"/>
      <c r="AU22363" s="4"/>
      <c r="BA22363" s="4"/>
      <c r="BB22363" s="4"/>
    </row>
    <row r="22364" spans="15:54" x14ac:dyDescent="0.4">
      <c r="O22364" s="4"/>
      <c r="P22364" s="4"/>
      <c r="V22364" s="4"/>
      <c r="W22364" s="4"/>
      <c r="AG22364" s="9"/>
      <c r="AT22364" s="4"/>
      <c r="AU22364" s="4"/>
      <c r="BA22364" s="4"/>
      <c r="BB22364" s="4"/>
    </row>
    <row r="22365" spans="15:54" x14ac:dyDescent="0.4">
      <c r="O22365" s="4"/>
      <c r="P22365" s="4"/>
      <c r="V22365" s="4"/>
      <c r="W22365" s="4"/>
      <c r="AG22365" s="9"/>
      <c r="AT22365" s="4"/>
      <c r="AU22365" s="4"/>
      <c r="BA22365" s="4"/>
      <c r="BB22365" s="4"/>
    </row>
    <row r="22366" spans="15:54" x14ac:dyDescent="0.4">
      <c r="O22366" s="4"/>
      <c r="P22366" s="4"/>
      <c r="V22366" s="4"/>
      <c r="W22366" s="4"/>
      <c r="AG22366" s="9"/>
      <c r="AT22366" s="4"/>
      <c r="AU22366" s="4"/>
      <c r="BA22366" s="4"/>
      <c r="BB22366" s="4"/>
    </row>
    <row r="22367" spans="15:54" x14ac:dyDescent="0.4">
      <c r="O22367" s="4"/>
      <c r="P22367" s="4"/>
      <c r="V22367" s="4"/>
      <c r="W22367" s="4"/>
      <c r="AG22367" s="9"/>
      <c r="AT22367" s="4"/>
      <c r="AU22367" s="4"/>
      <c r="BA22367" s="4"/>
      <c r="BB22367" s="4"/>
    </row>
    <row r="22368" spans="15:54" x14ac:dyDescent="0.4">
      <c r="O22368" s="4"/>
      <c r="P22368" s="4"/>
      <c r="V22368" s="4"/>
      <c r="W22368" s="4"/>
      <c r="AG22368" s="9"/>
      <c r="AT22368" s="4"/>
      <c r="AU22368" s="4"/>
      <c r="BA22368" s="4"/>
      <c r="BB22368" s="4"/>
    </row>
    <row r="22369" spans="15:54" x14ac:dyDescent="0.4">
      <c r="O22369" s="4"/>
      <c r="P22369" s="4"/>
      <c r="V22369" s="4"/>
      <c r="W22369" s="4"/>
      <c r="AG22369" s="9"/>
      <c r="AT22369" s="4"/>
      <c r="AU22369" s="4"/>
      <c r="BA22369" s="4"/>
      <c r="BB22369" s="4"/>
    </row>
    <row r="22370" spans="15:54" x14ac:dyDescent="0.4">
      <c r="O22370" s="4"/>
      <c r="P22370" s="4"/>
      <c r="V22370" s="4"/>
      <c r="W22370" s="4"/>
      <c r="AG22370" s="9"/>
      <c r="AT22370" s="4"/>
      <c r="AU22370" s="4"/>
      <c r="BA22370" s="4"/>
      <c r="BB22370" s="4"/>
    </row>
    <row r="22371" spans="15:54" x14ac:dyDescent="0.4">
      <c r="O22371" s="4"/>
      <c r="P22371" s="4"/>
      <c r="V22371" s="4"/>
      <c r="W22371" s="4"/>
      <c r="AG22371" s="9"/>
      <c r="AT22371" s="4"/>
      <c r="AU22371" s="4"/>
      <c r="BA22371" s="4"/>
      <c r="BB22371" s="4"/>
    </row>
    <row r="22372" spans="15:54" x14ac:dyDescent="0.4">
      <c r="O22372" s="4"/>
      <c r="P22372" s="4"/>
      <c r="V22372" s="4"/>
      <c r="W22372" s="4"/>
      <c r="AG22372" s="9"/>
      <c r="AT22372" s="4"/>
      <c r="AU22372" s="4"/>
      <c r="BA22372" s="4"/>
      <c r="BB22372" s="4"/>
    </row>
    <row r="22373" spans="15:54" x14ac:dyDescent="0.4">
      <c r="O22373" s="4"/>
      <c r="P22373" s="4"/>
      <c r="V22373" s="4"/>
      <c r="W22373" s="4"/>
      <c r="AG22373" s="9"/>
      <c r="AT22373" s="4"/>
      <c r="AU22373" s="4"/>
      <c r="BA22373" s="4"/>
      <c r="BB22373" s="4"/>
    </row>
    <row r="22374" spans="15:54" x14ac:dyDescent="0.4">
      <c r="O22374" s="4"/>
      <c r="P22374" s="4"/>
      <c r="V22374" s="4"/>
      <c r="W22374" s="4"/>
      <c r="AG22374" s="9"/>
      <c r="AT22374" s="4"/>
      <c r="AU22374" s="4"/>
      <c r="BA22374" s="4"/>
      <c r="BB22374" s="4"/>
    </row>
    <row r="22375" spans="15:54" x14ac:dyDescent="0.4">
      <c r="O22375" s="4"/>
      <c r="P22375" s="4"/>
      <c r="V22375" s="4"/>
      <c r="W22375" s="4"/>
      <c r="AG22375" s="9"/>
      <c r="AT22375" s="4"/>
      <c r="AU22375" s="4"/>
      <c r="BA22375" s="4"/>
      <c r="BB22375" s="4"/>
    </row>
    <row r="22376" spans="15:54" x14ac:dyDescent="0.4">
      <c r="O22376" s="4"/>
      <c r="P22376" s="4"/>
      <c r="V22376" s="4"/>
      <c r="W22376" s="4"/>
      <c r="AG22376" s="9"/>
      <c r="AT22376" s="4"/>
      <c r="AU22376" s="4"/>
      <c r="BA22376" s="4"/>
      <c r="BB22376" s="4"/>
    </row>
    <row r="22377" spans="15:54" x14ac:dyDescent="0.4">
      <c r="O22377" s="4"/>
      <c r="P22377" s="4"/>
      <c r="V22377" s="4"/>
      <c r="W22377" s="4"/>
      <c r="AG22377" s="9"/>
      <c r="AT22377" s="4"/>
      <c r="AU22377" s="4"/>
      <c r="BA22377" s="4"/>
      <c r="BB22377" s="4"/>
    </row>
    <row r="22378" spans="15:54" x14ac:dyDescent="0.4">
      <c r="O22378" s="4"/>
      <c r="P22378" s="4"/>
      <c r="V22378" s="4"/>
      <c r="W22378" s="4"/>
      <c r="AG22378" s="9"/>
      <c r="AT22378" s="4"/>
      <c r="AU22378" s="4"/>
      <c r="BA22378" s="4"/>
      <c r="BB22378" s="4"/>
    </row>
    <row r="22379" spans="15:54" x14ac:dyDescent="0.4">
      <c r="O22379" s="4"/>
      <c r="P22379" s="4"/>
      <c r="V22379" s="4"/>
      <c r="W22379" s="4"/>
      <c r="AG22379" s="9"/>
      <c r="AT22379" s="4"/>
      <c r="AU22379" s="4"/>
      <c r="BA22379" s="4"/>
      <c r="BB22379" s="4"/>
    </row>
    <row r="22380" spans="15:54" x14ac:dyDescent="0.4">
      <c r="O22380" s="4"/>
      <c r="P22380" s="4"/>
      <c r="V22380" s="4"/>
      <c r="W22380" s="4"/>
      <c r="AG22380" s="9"/>
      <c r="AT22380" s="4"/>
      <c r="AU22380" s="4"/>
      <c r="BA22380" s="4"/>
      <c r="BB22380" s="4"/>
    </row>
    <row r="22381" spans="15:54" x14ac:dyDescent="0.4">
      <c r="O22381" s="4"/>
      <c r="P22381" s="4"/>
      <c r="V22381" s="4"/>
      <c r="W22381" s="4"/>
      <c r="AG22381" s="9"/>
      <c r="AT22381" s="4"/>
      <c r="AU22381" s="4"/>
      <c r="BA22381" s="4"/>
      <c r="BB22381" s="4"/>
    </row>
    <row r="22382" spans="15:54" x14ac:dyDescent="0.4">
      <c r="O22382" s="4"/>
      <c r="P22382" s="4"/>
      <c r="V22382" s="4"/>
      <c r="W22382" s="4"/>
      <c r="AT22382" s="4"/>
      <c r="AU22382" s="4"/>
      <c r="BA22382" s="4"/>
      <c r="BB22382" s="4"/>
    </row>
    <row r="22383" spans="15:54" x14ac:dyDescent="0.4">
      <c r="O22383" s="4"/>
      <c r="P22383" s="4"/>
      <c r="V22383" s="4"/>
      <c r="W22383" s="4"/>
      <c r="AG22383" s="9"/>
      <c r="AT22383" s="4"/>
      <c r="AU22383" s="4"/>
      <c r="BA22383" s="4"/>
      <c r="BB22383" s="4"/>
    </row>
    <row r="22384" spans="15:54" x14ac:dyDescent="0.4">
      <c r="O22384" s="4"/>
      <c r="P22384" s="4"/>
      <c r="V22384" s="4"/>
      <c r="W22384" s="4"/>
      <c r="AG22384" s="9"/>
      <c r="AT22384" s="4"/>
      <c r="AU22384" s="4"/>
      <c r="BA22384" s="4"/>
      <c r="BB22384" s="4"/>
    </row>
    <row r="22385" spans="15:54" x14ac:dyDescent="0.4">
      <c r="O22385" s="4"/>
      <c r="P22385" s="4"/>
      <c r="V22385" s="4"/>
      <c r="W22385" s="4"/>
      <c r="AG22385" s="9"/>
      <c r="AT22385" s="4"/>
      <c r="AU22385" s="4"/>
      <c r="BA22385" s="4"/>
      <c r="BB22385" s="4"/>
    </row>
    <row r="22386" spans="15:54" x14ac:dyDescent="0.4">
      <c r="O22386" s="4"/>
      <c r="P22386" s="4"/>
      <c r="V22386" s="4"/>
      <c r="W22386" s="4"/>
      <c r="AG22386" s="9"/>
      <c r="AT22386" s="4"/>
      <c r="AU22386" s="4"/>
      <c r="BA22386" s="4"/>
      <c r="BB22386" s="4"/>
    </row>
    <row r="22387" spans="15:54" x14ac:dyDescent="0.4">
      <c r="O22387" s="4"/>
      <c r="P22387" s="4"/>
      <c r="V22387" s="4"/>
      <c r="W22387" s="4"/>
      <c r="AG22387" s="9"/>
      <c r="AT22387" s="4"/>
      <c r="AU22387" s="4"/>
      <c r="BA22387" s="4"/>
      <c r="BB22387" s="4"/>
    </row>
    <row r="22388" spans="15:54" x14ac:dyDescent="0.4">
      <c r="O22388" s="4"/>
      <c r="P22388" s="4"/>
      <c r="V22388" s="4"/>
      <c r="W22388" s="4"/>
      <c r="AG22388" s="9"/>
      <c r="AT22388" s="4"/>
      <c r="AU22388" s="4"/>
      <c r="BA22388" s="4"/>
      <c r="BB22388" s="4"/>
    </row>
    <row r="22389" spans="15:54" x14ac:dyDescent="0.4">
      <c r="O22389" s="4"/>
      <c r="P22389" s="4"/>
      <c r="V22389" s="4"/>
      <c r="W22389" s="4"/>
      <c r="AG22389" s="9"/>
      <c r="AT22389" s="4"/>
      <c r="AU22389" s="4"/>
      <c r="BA22389" s="4"/>
      <c r="BB22389" s="4"/>
    </row>
    <row r="22390" spans="15:54" x14ac:dyDescent="0.4">
      <c r="O22390" s="4"/>
      <c r="P22390" s="4"/>
      <c r="V22390" s="4"/>
      <c r="W22390" s="4"/>
      <c r="AG22390" s="9"/>
      <c r="AT22390" s="4"/>
      <c r="AU22390" s="4"/>
      <c r="BA22390" s="4"/>
      <c r="BB22390" s="4"/>
    </row>
    <row r="22391" spans="15:54" x14ac:dyDescent="0.4">
      <c r="O22391" s="4"/>
      <c r="P22391" s="4"/>
      <c r="V22391" s="4"/>
      <c r="W22391" s="4"/>
      <c r="AG22391" s="9"/>
      <c r="AT22391" s="4"/>
      <c r="AU22391" s="4"/>
      <c r="BA22391" s="4"/>
      <c r="BB22391" s="4"/>
    </row>
    <row r="22392" spans="15:54" x14ac:dyDescent="0.4">
      <c r="O22392" s="4"/>
      <c r="P22392" s="4"/>
      <c r="V22392" s="4"/>
      <c r="W22392" s="4"/>
      <c r="AG22392" s="9"/>
      <c r="AT22392" s="4"/>
      <c r="AU22392" s="4"/>
      <c r="BA22392" s="4"/>
      <c r="BB22392" s="4"/>
    </row>
    <row r="22393" spans="15:54" x14ac:dyDescent="0.4">
      <c r="O22393" s="4"/>
      <c r="P22393" s="4"/>
      <c r="V22393" s="4"/>
      <c r="W22393" s="4"/>
      <c r="AG22393" s="9"/>
      <c r="AT22393" s="4"/>
      <c r="AU22393" s="4"/>
      <c r="BA22393" s="4"/>
      <c r="BB22393" s="4"/>
    </row>
    <row r="22394" spans="15:54" x14ac:dyDescent="0.4">
      <c r="O22394" s="4"/>
      <c r="P22394" s="4"/>
      <c r="V22394" s="4"/>
      <c r="W22394" s="4"/>
      <c r="AG22394" s="9"/>
      <c r="AT22394" s="4"/>
      <c r="AU22394" s="4"/>
      <c r="BA22394" s="4"/>
      <c r="BB22394" s="4"/>
    </row>
    <row r="22395" spans="15:54" x14ac:dyDescent="0.4">
      <c r="O22395" s="4"/>
      <c r="P22395" s="4"/>
      <c r="V22395" s="4"/>
      <c r="W22395" s="4"/>
      <c r="AG22395" s="9"/>
      <c r="AT22395" s="4"/>
      <c r="AU22395" s="4"/>
      <c r="BA22395" s="4"/>
      <c r="BB22395" s="4"/>
    </row>
    <row r="22396" spans="15:54" x14ac:dyDescent="0.4">
      <c r="O22396" s="4"/>
      <c r="P22396" s="4"/>
      <c r="V22396" s="4"/>
      <c r="W22396" s="4"/>
      <c r="AG22396" s="9"/>
      <c r="AT22396" s="4"/>
      <c r="AU22396" s="4"/>
      <c r="BA22396" s="4"/>
      <c r="BB22396" s="4"/>
    </row>
    <row r="22397" spans="15:54" x14ac:dyDescent="0.4">
      <c r="O22397" s="4"/>
      <c r="P22397" s="4"/>
      <c r="V22397" s="4"/>
      <c r="W22397" s="4"/>
      <c r="AG22397" s="9"/>
      <c r="AT22397" s="4"/>
      <c r="AU22397" s="4"/>
      <c r="BA22397" s="4"/>
      <c r="BB22397" s="4"/>
    </row>
    <row r="22398" spans="15:54" x14ac:dyDescent="0.4">
      <c r="O22398" s="4"/>
      <c r="P22398" s="4"/>
      <c r="V22398" s="4"/>
      <c r="W22398" s="4"/>
      <c r="AG22398" s="9"/>
      <c r="AT22398" s="4"/>
      <c r="AU22398" s="4"/>
      <c r="BA22398" s="4"/>
      <c r="BB22398" s="4"/>
    </row>
    <row r="22399" spans="15:54" x14ac:dyDescent="0.4">
      <c r="O22399" s="4"/>
      <c r="P22399" s="4"/>
      <c r="V22399" s="4"/>
      <c r="W22399" s="4"/>
      <c r="AG22399" s="9"/>
      <c r="AT22399" s="4"/>
      <c r="AU22399" s="4"/>
      <c r="BA22399" s="4"/>
      <c r="BB22399" s="4"/>
    </row>
    <row r="22400" spans="15:54" x14ac:dyDescent="0.4">
      <c r="O22400" s="4"/>
      <c r="P22400" s="4"/>
      <c r="V22400" s="4"/>
      <c r="W22400" s="4"/>
      <c r="AG22400" s="9"/>
      <c r="AT22400" s="4"/>
      <c r="AU22400" s="4"/>
      <c r="BA22400" s="4"/>
      <c r="BB22400" s="4"/>
    </row>
    <row r="22401" spans="15:54" x14ac:dyDescent="0.4">
      <c r="O22401" s="4"/>
      <c r="P22401" s="4"/>
      <c r="V22401" s="4"/>
      <c r="W22401" s="4"/>
      <c r="AG22401" s="9"/>
      <c r="AT22401" s="4"/>
      <c r="AU22401" s="4"/>
      <c r="BA22401" s="4"/>
      <c r="BB22401" s="4"/>
    </row>
    <row r="22402" spans="15:54" x14ac:dyDescent="0.4">
      <c r="O22402" s="4"/>
      <c r="P22402" s="4"/>
      <c r="V22402" s="4"/>
      <c r="W22402" s="4"/>
      <c r="AT22402" s="4"/>
      <c r="AU22402" s="4"/>
      <c r="BA22402" s="4"/>
      <c r="BB22402" s="4"/>
    </row>
    <row r="22403" spans="15:54" x14ac:dyDescent="0.4">
      <c r="O22403" s="4"/>
      <c r="P22403" s="4"/>
      <c r="V22403" s="4"/>
      <c r="W22403" s="4"/>
      <c r="AG22403" s="9"/>
      <c r="AT22403" s="4"/>
      <c r="AU22403" s="4"/>
      <c r="BA22403" s="4"/>
      <c r="BB22403" s="4"/>
    </row>
    <row r="22404" spans="15:54" x14ac:dyDescent="0.4">
      <c r="O22404" s="4"/>
      <c r="P22404" s="4"/>
      <c r="V22404" s="4"/>
      <c r="W22404" s="4"/>
      <c r="AG22404" s="9"/>
      <c r="AT22404" s="4"/>
      <c r="AU22404" s="4"/>
      <c r="BA22404" s="4"/>
      <c r="BB22404" s="4"/>
    </row>
    <row r="22405" spans="15:54" x14ac:dyDescent="0.4">
      <c r="O22405" s="4"/>
      <c r="P22405" s="4"/>
      <c r="V22405" s="4"/>
      <c r="W22405" s="4"/>
      <c r="AG22405" s="9"/>
      <c r="AT22405" s="4"/>
      <c r="AU22405" s="4"/>
      <c r="BA22405" s="4"/>
      <c r="BB22405" s="4"/>
    </row>
    <row r="22406" spans="15:54" x14ac:dyDescent="0.4">
      <c r="O22406" s="4"/>
      <c r="P22406" s="4"/>
      <c r="V22406" s="4"/>
      <c r="W22406" s="4"/>
      <c r="AG22406" s="9"/>
      <c r="AT22406" s="4"/>
      <c r="AU22406" s="4"/>
      <c r="BA22406" s="4"/>
      <c r="BB22406" s="4"/>
    </row>
    <row r="22407" spans="15:54" x14ac:dyDescent="0.4">
      <c r="O22407" s="4"/>
      <c r="P22407" s="4"/>
      <c r="V22407" s="4"/>
      <c r="W22407" s="4"/>
      <c r="AG22407" s="9"/>
      <c r="AT22407" s="4"/>
      <c r="AU22407" s="4"/>
      <c r="BA22407" s="4"/>
      <c r="BB22407" s="4"/>
    </row>
    <row r="22408" spans="15:54" x14ac:dyDescent="0.4">
      <c r="O22408" s="4"/>
      <c r="P22408" s="4"/>
      <c r="V22408" s="4"/>
      <c r="W22408" s="4"/>
      <c r="AG22408" s="9"/>
      <c r="AT22408" s="4"/>
      <c r="AU22408" s="4"/>
      <c r="BA22408" s="4"/>
      <c r="BB22408" s="4"/>
    </row>
    <row r="22409" spans="15:54" x14ac:dyDescent="0.4">
      <c r="O22409" s="4"/>
      <c r="P22409" s="4"/>
      <c r="V22409" s="4"/>
      <c r="W22409" s="4"/>
      <c r="AG22409" s="9"/>
      <c r="AT22409" s="4"/>
      <c r="AU22409" s="4"/>
      <c r="BA22409" s="4"/>
      <c r="BB22409" s="4"/>
    </row>
    <row r="22410" spans="15:54" x14ac:dyDescent="0.4">
      <c r="O22410" s="4"/>
      <c r="P22410" s="4"/>
      <c r="V22410" s="4"/>
      <c r="W22410" s="4"/>
      <c r="AG22410" s="9"/>
      <c r="AT22410" s="4"/>
      <c r="AU22410" s="4"/>
      <c r="BA22410" s="4"/>
      <c r="BB22410" s="4"/>
    </row>
    <row r="22411" spans="15:54" x14ac:dyDescent="0.4">
      <c r="O22411" s="4"/>
      <c r="P22411" s="4"/>
      <c r="V22411" s="4"/>
      <c r="W22411" s="4"/>
      <c r="AG22411" s="9"/>
      <c r="AT22411" s="4"/>
      <c r="AU22411" s="4"/>
      <c r="BA22411" s="4"/>
      <c r="BB22411" s="4"/>
    </row>
    <row r="22412" spans="15:54" x14ac:dyDescent="0.4">
      <c r="O22412" s="4"/>
      <c r="P22412" s="4"/>
      <c r="V22412" s="4"/>
      <c r="W22412" s="4"/>
      <c r="AG22412" s="9"/>
      <c r="AT22412" s="4"/>
      <c r="AU22412" s="4"/>
      <c r="BA22412" s="4"/>
      <c r="BB22412" s="4"/>
    </row>
    <row r="22413" spans="15:54" x14ac:dyDescent="0.4">
      <c r="O22413" s="4"/>
      <c r="P22413" s="4"/>
      <c r="V22413" s="4"/>
      <c r="W22413" s="4"/>
      <c r="AG22413" s="9"/>
      <c r="AT22413" s="4"/>
      <c r="AU22413" s="4"/>
      <c r="BA22413" s="4"/>
      <c r="BB22413" s="4"/>
    </row>
    <row r="22414" spans="15:54" x14ac:dyDescent="0.4">
      <c r="O22414" s="4"/>
      <c r="P22414" s="4"/>
      <c r="V22414" s="4"/>
      <c r="W22414" s="4"/>
      <c r="AG22414" s="9"/>
      <c r="AT22414" s="4"/>
      <c r="AU22414" s="4"/>
      <c r="BA22414" s="4"/>
      <c r="BB22414" s="4"/>
    </row>
    <row r="22415" spans="15:54" x14ac:dyDescent="0.4">
      <c r="O22415" s="4"/>
      <c r="P22415" s="4"/>
      <c r="V22415" s="4"/>
      <c r="W22415" s="4"/>
      <c r="AG22415" s="9"/>
      <c r="AT22415" s="4"/>
      <c r="AU22415" s="4"/>
      <c r="BA22415" s="4"/>
      <c r="BB22415" s="4"/>
    </row>
    <row r="22416" spans="15:54" x14ac:dyDescent="0.4">
      <c r="O22416" s="4"/>
      <c r="P22416" s="4"/>
      <c r="V22416" s="4"/>
      <c r="W22416" s="4"/>
      <c r="AG22416" s="9"/>
      <c r="AT22416" s="4"/>
      <c r="AU22416" s="4"/>
      <c r="BA22416" s="4"/>
      <c r="BB22416" s="4"/>
    </row>
    <row r="22417" spans="15:54" x14ac:dyDescent="0.4">
      <c r="O22417" s="4"/>
      <c r="P22417" s="4"/>
      <c r="V22417" s="4"/>
      <c r="W22417" s="4"/>
      <c r="AG22417" s="9"/>
      <c r="AT22417" s="4"/>
      <c r="AU22417" s="4"/>
      <c r="BA22417" s="4"/>
      <c r="BB22417" s="4"/>
    </row>
    <row r="22418" spans="15:54" x14ac:dyDescent="0.4">
      <c r="O22418" s="4"/>
      <c r="P22418" s="4"/>
      <c r="V22418" s="4"/>
      <c r="W22418" s="4"/>
      <c r="AG22418" s="9"/>
      <c r="AT22418" s="4"/>
      <c r="AU22418" s="4"/>
      <c r="BA22418" s="4"/>
      <c r="BB22418" s="4"/>
    </row>
    <row r="22419" spans="15:54" x14ac:dyDescent="0.4">
      <c r="O22419" s="4"/>
      <c r="P22419" s="4"/>
      <c r="V22419" s="4"/>
      <c r="W22419" s="4"/>
      <c r="AG22419" s="9"/>
      <c r="AT22419" s="4"/>
      <c r="AU22419" s="4"/>
      <c r="BA22419" s="4"/>
      <c r="BB22419" s="4"/>
    </row>
    <row r="22420" spans="15:54" x14ac:dyDescent="0.4">
      <c r="O22420" s="4"/>
      <c r="P22420" s="4"/>
      <c r="V22420" s="4"/>
      <c r="W22420" s="4"/>
      <c r="AG22420" s="9"/>
      <c r="AT22420" s="4"/>
      <c r="AU22420" s="4"/>
      <c r="BA22420" s="4"/>
      <c r="BB22420" s="4"/>
    </row>
    <row r="22421" spans="15:54" x14ac:dyDescent="0.4">
      <c r="O22421" s="4"/>
      <c r="P22421" s="4"/>
      <c r="V22421" s="4"/>
      <c r="W22421" s="4"/>
      <c r="AG22421" s="9"/>
      <c r="AT22421" s="4"/>
      <c r="AU22421" s="4"/>
      <c r="BA22421" s="4"/>
      <c r="BB22421" s="4"/>
    </row>
    <row r="22422" spans="15:54" x14ac:dyDescent="0.4">
      <c r="O22422" s="4"/>
      <c r="P22422" s="4"/>
      <c r="V22422" s="4"/>
      <c r="W22422" s="4"/>
      <c r="AG22422" s="9"/>
      <c r="AT22422" s="4"/>
      <c r="AU22422" s="4"/>
      <c r="BA22422" s="4"/>
      <c r="BB22422" s="4"/>
    </row>
    <row r="22423" spans="15:54" x14ac:dyDescent="0.4">
      <c r="O22423" s="4"/>
      <c r="P22423" s="4"/>
      <c r="V22423" s="4"/>
      <c r="W22423" s="4"/>
      <c r="AG22423" s="9"/>
      <c r="AT22423" s="4"/>
      <c r="AU22423" s="4"/>
      <c r="BA22423" s="4"/>
      <c r="BB22423" s="4"/>
    </row>
    <row r="22424" spans="15:54" x14ac:dyDescent="0.4">
      <c r="O22424" s="4"/>
      <c r="P22424" s="4"/>
      <c r="V22424" s="4"/>
      <c r="W22424" s="4"/>
      <c r="AG22424" s="9"/>
      <c r="AT22424" s="4"/>
      <c r="AU22424" s="4"/>
      <c r="BA22424" s="4"/>
      <c r="BB22424" s="4"/>
    </row>
    <row r="22425" spans="15:54" x14ac:dyDescent="0.4">
      <c r="O22425" s="4"/>
      <c r="P22425" s="4"/>
      <c r="V22425" s="4"/>
      <c r="W22425" s="4"/>
      <c r="AG22425" s="9"/>
      <c r="AT22425" s="4"/>
      <c r="AU22425" s="4"/>
      <c r="BA22425" s="4"/>
      <c r="BB22425" s="4"/>
    </row>
    <row r="22426" spans="15:54" x14ac:dyDescent="0.4">
      <c r="O22426" s="4"/>
      <c r="P22426" s="4"/>
      <c r="V22426" s="4"/>
      <c r="W22426" s="4"/>
      <c r="AG22426" s="9"/>
      <c r="AT22426" s="4"/>
      <c r="AU22426" s="4"/>
      <c r="BA22426" s="4"/>
      <c r="BB22426" s="4"/>
    </row>
    <row r="22427" spans="15:54" x14ac:dyDescent="0.4">
      <c r="O22427" s="4"/>
      <c r="P22427" s="4"/>
      <c r="V22427" s="4"/>
      <c r="W22427" s="4"/>
      <c r="AG22427" s="9"/>
      <c r="AT22427" s="4"/>
      <c r="AU22427" s="4"/>
      <c r="BA22427" s="4"/>
      <c r="BB22427" s="4"/>
    </row>
    <row r="22428" spans="15:54" x14ac:dyDescent="0.4">
      <c r="O22428" s="4"/>
      <c r="P22428" s="4"/>
      <c r="V22428" s="4"/>
      <c r="W22428" s="4"/>
      <c r="AG22428" s="9"/>
      <c r="AT22428" s="4"/>
      <c r="AU22428" s="4"/>
      <c r="BA22428" s="4"/>
      <c r="BB22428" s="4"/>
    </row>
    <row r="22429" spans="15:54" x14ac:dyDescent="0.4">
      <c r="O22429" s="4"/>
      <c r="P22429" s="4"/>
      <c r="V22429" s="4"/>
      <c r="W22429" s="4"/>
      <c r="AG22429" s="9"/>
      <c r="AT22429" s="4"/>
      <c r="AU22429" s="4"/>
      <c r="BA22429" s="4"/>
      <c r="BB22429" s="4"/>
    </row>
    <row r="22430" spans="15:54" x14ac:dyDescent="0.4">
      <c r="O22430" s="4"/>
      <c r="P22430" s="4"/>
      <c r="V22430" s="4"/>
      <c r="W22430" s="4"/>
      <c r="AG22430" s="9"/>
      <c r="AT22430" s="4"/>
      <c r="AU22430" s="4"/>
      <c r="BA22430" s="4"/>
      <c r="BB22430" s="4"/>
    </row>
    <row r="22431" spans="15:54" x14ac:dyDescent="0.4">
      <c r="O22431" s="4"/>
      <c r="P22431" s="4"/>
      <c r="V22431" s="4"/>
      <c r="W22431" s="4"/>
      <c r="AG22431" s="9"/>
      <c r="AT22431" s="4"/>
      <c r="AU22431" s="4"/>
      <c r="BA22431" s="4"/>
      <c r="BB22431" s="4"/>
    </row>
    <row r="22432" spans="15:54" x14ac:dyDescent="0.4">
      <c r="O22432" s="4"/>
      <c r="P22432" s="4"/>
      <c r="V22432" s="4"/>
      <c r="W22432" s="4"/>
      <c r="AG22432" s="9"/>
      <c r="AT22432" s="4"/>
      <c r="AU22432" s="4"/>
      <c r="BA22432" s="4"/>
      <c r="BB22432" s="4"/>
    </row>
    <row r="22433" spans="15:54" x14ac:dyDescent="0.4">
      <c r="O22433" s="4"/>
      <c r="P22433" s="4"/>
      <c r="V22433" s="4"/>
      <c r="W22433" s="4"/>
      <c r="AG22433" s="9"/>
      <c r="AT22433" s="4"/>
      <c r="AU22433" s="4"/>
      <c r="BA22433" s="4"/>
      <c r="BB22433" s="4"/>
    </row>
    <row r="22434" spans="15:54" x14ac:dyDescent="0.4">
      <c r="O22434" s="4"/>
      <c r="P22434" s="4"/>
      <c r="V22434" s="4"/>
      <c r="W22434" s="4"/>
      <c r="AG22434" s="9"/>
      <c r="AT22434" s="4"/>
      <c r="AU22434" s="4"/>
      <c r="BA22434" s="4"/>
      <c r="BB22434" s="4"/>
    </row>
    <row r="22435" spans="15:54" x14ac:dyDescent="0.4">
      <c r="O22435" s="4"/>
      <c r="P22435" s="4"/>
      <c r="V22435" s="4"/>
      <c r="W22435" s="4"/>
      <c r="AG22435" s="9"/>
      <c r="AT22435" s="4"/>
      <c r="AU22435" s="4"/>
      <c r="BA22435" s="4"/>
      <c r="BB22435" s="4"/>
    </row>
    <row r="22436" spans="15:54" x14ac:dyDescent="0.4">
      <c r="O22436" s="4"/>
      <c r="P22436" s="4"/>
      <c r="V22436" s="4"/>
      <c r="W22436" s="4"/>
      <c r="AG22436" s="9"/>
      <c r="AT22436" s="4"/>
      <c r="AU22436" s="4"/>
      <c r="BA22436" s="4"/>
      <c r="BB22436" s="4"/>
    </row>
    <row r="22437" spans="15:54" x14ac:dyDescent="0.4">
      <c r="O22437" s="4"/>
      <c r="P22437" s="4"/>
      <c r="V22437" s="4"/>
      <c r="W22437" s="4"/>
      <c r="AG22437" s="9"/>
      <c r="AT22437" s="4"/>
      <c r="AU22437" s="4"/>
      <c r="BA22437" s="4"/>
      <c r="BB22437" s="4"/>
    </row>
    <row r="22438" spans="15:54" x14ac:dyDescent="0.4">
      <c r="O22438" s="4"/>
      <c r="P22438" s="4"/>
      <c r="V22438" s="4"/>
      <c r="W22438" s="4"/>
      <c r="AG22438" s="9"/>
      <c r="AT22438" s="4"/>
      <c r="AU22438" s="4"/>
      <c r="BA22438" s="4"/>
      <c r="BB22438" s="4"/>
    </row>
    <row r="22439" spans="15:54" x14ac:dyDescent="0.4">
      <c r="O22439" s="4"/>
      <c r="P22439" s="4"/>
      <c r="V22439" s="4"/>
      <c r="W22439" s="4"/>
      <c r="AG22439" s="9"/>
      <c r="AT22439" s="4"/>
      <c r="AU22439" s="4"/>
      <c r="BA22439" s="4"/>
      <c r="BB22439" s="4"/>
    </row>
    <row r="22440" spans="15:54" x14ac:dyDescent="0.4">
      <c r="O22440" s="4"/>
      <c r="P22440" s="4"/>
      <c r="V22440" s="4"/>
      <c r="W22440" s="4"/>
      <c r="AG22440" s="9"/>
      <c r="AT22440" s="4"/>
      <c r="AU22440" s="4"/>
      <c r="BA22440" s="4"/>
      <c r="BB22440" s="4"/>
    </row>
    <row r="22441" spans="15:54" x14ac:dyDescent="0.4">
      <c r="O22441" s="4"/>
      <c r="P22441" s="4"/>
      <c r="V22441" s="4"/>
      <c r="W22441" s="4"/>
      <c r="AG22441" s="9"/>
      <c r="AT22441" s="4"/>
      <c r="AU22441" s="4"/>
      <c r="BA22441" s="4"/>
      <c r="BB22441" s="4"/>
    </row>
    <row r="22442" spans="15:54" x14ac:dyDescent="0.4">
      <c r="O22442" s="4"/>
      <c r="P22442" s="4"/>
      <c r="V22442" s="4"/>
      <c r="W22442" s="4"/>
      <c r="AG22442" s="9"/>
      <c r="AT22442" s="4"/>
      <c r="AU22442" s="4"/>
      <c r="BA22442" s="4"/>
      <c r="BB22442" s="4"/>
    </row>
    <row r="22443" spans="15:54" x14ac:dyDescent="0.4">
      <c r="O22443" s="4"/>
      <c r="P22443" s="4"/>
      <c r="V22443" s="4"/>
      <c r="W22443" s="4"/>
      <c r="AG22443" s="9"/>
      <c r="AT22443" s="4"/>
      <c r="AU22443" s="4"/>
      <c r="BA22443" s="4"/>
      <c r="BB22443" s="4"/>
    </row>
    <row r="22444" spans="15:54" x14ac:dyDescent="0.4">
      <c r="O22444" s="4"/>
      <c r="P22444" s="4"/>
      <c r="V22444" s="4"/>
      <c r="W22444" s="4"/>
      <c r="AG22444" s="9"/>
      <c r="AT22444" s="4"/>
      <c r="AU22444" s="4"/>
      <c r="BA22444" s="4"/>
      <c r="BB22444" s="4"/>
    </row>
    <row r="22445" spans="15:54" x14ac:dyDescent="0.4">
      <c r="O22445" s="4"/>
      <c r="P22445" s="4"/>
      <c r="V22445" s="4"/>
      <c r="W22445" s="4"/>
      <c r="AG22445" s="9"/>
      <c r="AT22445" s="4"/>
      <c r="AU22445" s="4"/>
      <c r="BA22445" s="4"/>
      <c r="BB22445" s="4"/>
    </row>
    <row r="22446" spans="15:54" x14ac:dyDescent="0.4">
      <c r="O22446" s="4"/>
      <c r="P22446" s="4"/>
      <c r="V22446" s="4"/>
      <c r="W22446" s="4"/>
      <c r="AG22446" s="9"/>
      <c r="AT22446" s="4"/>
      <c r="AU22446" s="4"/>
      <c r="BA22446" s="4"/>
      <c r="BB22446" s="4"/>
    </row>
    <row r="22447" spans="15:54" x14ac:dyDescent="0.4">
      <c r="O22447" s="4"/>
      <c r="P22447" s="4"/>
      <c r="V22447" s="4"/>
      <c r="W22447" s="4"/>
      <c r="AG22447" s="9"/>
      <c r="AT22447" s="4"/>
      <c r="AU22447" s="4"/>
      <c r="BA22447" s="4"/>
      <c r="BB22447" s="4"/>
    </row>
    <row r="22448" spans="15:54" x14ac:dyDescent="0.4">
      <c r="O22448" s="4"/>
      <c r="P22448" s="4"/>
      <c r="V22448" s="4"/>
      <c r="W22448" s="4"/>
      <c r="AG22448" s="9"/>
      <c r="AT22448" s="4"/>
      <c r="AU22448" s="4"/>
      <c r="BA22448" s="4"/>
      <c r="BB22448" s="4"/>
    </row>
    <row r="22449" spans="15:54" x14ac:dyDescent="0.4">
      <c r="O22449" s="4"/>
      <c r="P22449" s="4"/>
      <c r="V22449" s="4"/>
      <c r="W22449" s="4"/>
      <c r="AG22449" s="9"/>
      <c r="AT22449" s="4"/>
      <c r="AU22449" s="4"/>
      <c r="BA22449" s="4"/>
      <c r="BB22449" s="4"/>
    </row>
    <row r="22450" spans="15:54" x14ac:dyDescent="0.4">
      <c r="O22450" s="4"/>
      <c r="P22450" s="4"/>
      <c r="V22450" s="4"/>
      <c r="W22450" s="4"/>
      <c r="AG22450" s="9"/>
      <c r="AT22450" s="4"/>
      <c r="AU22450" s="4"/>
      <c r="BA22450" s="4"/>
      <c r="BB22450" s="4"/>
    </row>
    <row r="22451" spans="15:54" x14ac:dyDescent="0.4">
      <c r="O22451" s="4"/>
      <c r="P22451" s="4"/>
      <c r="V22451" s="4"/>
      <c r="W22451" s="4"/>
      <c r="AG22451" s="9"/>
      <c r="AT22451" s="4"/>
      <c r="AU22451" s="4"/>
      <c r="BA22451" s="4"/>
      <c r="BB22451" s="4"/>
    </row>
    <row r="22452" spans="15:54" x14ac:dyDescent="0.4">
      <c r="O22452" s="4"/>
      <c r="P22452" s="4"/>
      <c r="V22452" s="4"/>
      <c r="W22452" s="4"/>
      <c r="AG22452" s="9"/>
      <c r="AT22452" s="4"/>
      <c r="AU22452" s="4"/>
      <c r="BA22452" s="4"/>
      <c r="BB22452" s="4"/>
    </row>
    <row r="22453" spans="15:54" x14ac:dyDescent="0.4">
      <c r="O22453" s="4"/>
      <c r="P22453" s="4"/>
      <c r="V22453" s="4"/>
      <c r="W22453" s="4"/>
      <c r="AG22453" s="9"/>
      <c r="AT22453" s="4"/>
      <c r="AU22453" s="4"/>
      <c r="BA22453" s="4"/>
      <c r="BB22453" s="4"/>
    </row>
    <row r="22454" spans="15:54" x14ac:dyDescent="0.4">
      <c r="O22454" s="4"/>
      <c r="P22454" s="4"/>
      <c r="V22454" s="4"/>
      <c r="W22454" s="4"/>
      <c r="AG22454" s="9"/>
      <c r="AT22454" s="4"/>
      <c r="AU22454" s="4"/>
      <c r="BA22454" s="4"/>
      <c r="BB22454" s="4"/>
    </row>
    <row r="22455" spans="15:54" x14ac:dyDescent="0.4">
      <c r="O22455" s="4"/>
      <c r="P22455" s="4"/>
      <c r="V22455" s="4"/>
      <c r="W22455" s="4"/>
      <c r="AG22455" s="9"/>
      <c r="AT22455" s="4"/>
      <c r="AU22455" s="4"/>
      <c r="BA22455" s="4"/>
      <c r="BB22455" s="4"/>
    </row>
    <row r="22456" spans="15:54" x14ac:dyDescent="0.4">
      <c r="O22456" s="4"/>
      <c r="P22456" s="4"/>
      <c r="V22456" s="4"/>
      <c r="W22456" s="4"/>
      <c r="AG22456" s="9"/>
      <c r="AT22456" s="4"/>
      <c r="AU22456" s="4"/>
      <c r="BA22456" s="4"/>
      <c r="BB22456" s="4"/>
    </row>
    <row r="22457" spans="15:54" x14ac:dyDescent="0.4">
      <c r="O22457" s="4"/>
      <c r="P22457" s="4"/>
      <c r="V22457" s="4"/>
      <c r="W22457" s="4"/>
      <c r="AG22457" s="9"/>
      <c r="AT22457" s="4"/>
      <c r="AU22457" s="4"/>
      <c r="BA22457" s="4"/>
      <c r="BB22457" s="4"/>
    </row>
    <row r="22458" spans="15:54" x14ac:dyDescent="0.4">
      <c r="O22458" s="4"/>
      <c r="P22458" s="4"/>
      <c r="V22458" s="4"/>
      <c r="W22458" s="4"/>
      <c r="AG22458" s="9"/>
      <c r="AT22458" s="4"/>
      <c r="AU22458" s="4"/>
      <c r="BA22458" s="4"/>
      <c r="BB22458" s="4"/>
    </row>
    <row r="22459" spans="15:54" x14ac:dyDescent="0.4">
      <c r="O22459" s="4"/>
      <c r="P22459" s="4"/>
      <c r="V22459" s="4"/>
      <c r="W22459" s="4"/>
      <c r="AG22459" s="9"/>
      <c r="AT22459" s="4"/>
      <c r="AU22459" s="4"/>
      <c r="BA22459" s="4"/>
      <c r="BB22459" s="4"/>
    </row>
    <row r="22460" spans="15:54" x14ac:dyDescent="0.4">
      <c r="O22460" s="4"/>
      <c r="P22460" s="4"/>
      <c r="V22460" s="4"/>
      <c r="W22460" s="4"/>
      <c r="AG22460" s="9"/>
      <c r="AT22460" s="4"/>
      <c r="AU22460" s="4"/>
      <c r="BA22460" s="4"/>
      <c r="BB22460" s="4"/>
    </row>
    <row r="22461" spans="15:54" x14ac:dyDescent="0.4">
      <c r="O22461" s="4"/>
      <c r="P22461" s="4"/>
      <c r="V22461" s="4"/>
      <c r="W22461" s="4"/>
      <c r="AG22461" s="9"/>
      <c r="AT22461" s="4"/>
      <c r="AU22461" s="4"/>
      <c r="BA22461" s="4"/>
      <c r="BB22461" s="4"/>
    </row>
    <row r="22462" spans="15:54" x14ac:dyDescent="0.4">
      <c r="O22462" s="4"/>
      <c r="P22462" s="4"/>
      <c r="V22462" s="4"/>
      <c r="W22462" s="4"/>
      <c r="AG22462" s="9"/>
      <c r="AT22462" s="4"/>
      <c r="AU22462" s="4"/>
      <c r="BA22462" s="4"/>
      <c r="BB22462" s="4"/>
    </row>
    <row r="22463" spans="15:54" x14ac:dyDescent="0.4">
      <c r="O22463" s="4"/>
      <c r="P22463" s="4"/>
      <c r="V22463" s="4"/>
      <c r="W22463" s="4"/>
      <c r="AT22463" s="4"/>
      <c r="AU22463" s="4"/>
      <c r="BA22463" s="4"/>
      <c r="BB22463" s="4"/>
    </row>
    <row r="22464" spans="15:54" x14ac:dyDescent="0.4">
      <c r="O22464" s="4"/>
      <c r="P22464" s="4"/>
      <c r="V22464" s="4"/>
      <c r="W22464" s="4"/>
      <c r="AG22464" s="9"/>
      <c r="AT22464" s="4"/>
      <c r="AU22464" s="4"/>
      <c r="BA22464" s="4"/>
      <c r="BB22464" s="4"/>
    </row>
    <row r="22465" spans="15:54" x14ac:dyDescent="0.4">
      <c r="O22465" s="4"/>
      <c r="P22465" s="4"/>
      <c r="V22465" s="4"/>
      <c r="W22465" s="4"/>
      <c r="AG22465" s="9"/>
      <c r="AT22465" s="4"/>
      <c r="AU22465" s="4"/>
      <c r="BA22465" s="4"/>
      <c r="BB22465" s="4"/>
    </row>
    <row r="22466" spans="15:54" x14ac:dyDescent="0.4">
      <c r="O22466" s="4"/>
      <c r="P22466" s="4"/>
      <c r="V22466" s="4"/>
      <c r="W22466" s="4"/>
      <c r="AG22466" s="9"/>
      <c r="AT22466" s="4"/>
      <c r="AU22466" s="4"/>
      <c r="BA22466" s="4"/>
      <c r="BB22466" s="4"/>
    </row>
    <row r="22467" spans="15:54" x14ac:dyDescent="0.4">
      <c r="O22467" s="4"/>
      <c r="P22467" s="4"/>
      <c r="V22467" s="4"/>
      <c r="W22467" s="4"/>
      <c r="AG22467" s="9"/>
      <c r="AT22467" s="4"/>
      <c r="AU22467" s="4"/>
      <c r="BA22467" s="4"/>
      <c r="BB22467" s="4"/>
    </row>
    <row r="22468" spans="15:54" x14ac:dyDescent="0.4">
      <c r="O22468" s="4"/>
      <c r="P22468" s="4"/>
      <c r="V22468" s="4"/>
      <c r="W22468" s="4"/>
      <c r="AG22468" s="9"/>
      <c r="AT22468" s="4"/>
      <c r="AU22468" s="4"/>
      <c r="BA22468" s="4"/>
      <c r="BB22468" s="4"/>
    </row>
    <row r="22469" spans="15:54" x14ac:dyDescent="0.4">
      <c r="O22469" s="4"/>
      <c r="P22469" s="4"/>
      <c r="V22469" s="4"/>
      <c r="W22469" s="4"/>
      <c r="AG22469" s="9"/>
      <c r="AT22469" s="4"/>
      <c r="AU22469" s="4"/>
      <c r="BA22469" s="4"/>
      <c r="BB22469" s="4"/>
    </row>
    <row r="22470" spans="15:54" x14ac:dyDescent="0.4">
      <c r="O22470" s="4"/>
      <c r="P22470" s="4"/>
      <c r="V22470" s="4"/>
      <c r="W22470" s="4"/>
      <c r="AG22470" s="9"/>
      <c r="AT22470" s="4"/>
      <c r="AU22470" s="4"/>
      <c r="BA22470" s="4"/>
      <c r="BB22470" s="4"/>
    </row>
    <row r="22471" spans="15:54" x14ac:dyDescent="0.4">
      <c r="O22471" s="4"/>
      <c r="P22471" s="4"/>
      <c r="V22471" s="4"/>
      <c r="W22471" s="4"/>
      <c r="AG22471" s="9"/>
      <c r="AT22471" s="4"/>
      <c r="AU22471" s="4"/>
      <c r="BA22471" s="4"/>
      <c r="BB22471" s="4"/>
    </row>
    <row r="22472" spans="15:54" x14ac:dyDescent="0.4">
      <c r="O22472" s="4"/>
      <c r="P22472" s="4"/>
      <c r="V22472" s="4"/>
      <c r="W22472" s="4"/>
      <c r="AG22472" s="9"/>
      <c r="AT22472" s="4"/>
      <c r="AU22472" s="4"/>
      <c r="BA22472" s="4"/>
      <c r="BB22472" s="4"/>
    </row>
    <row r="22473" spans="15:54" x14ac:dyDescent="0.4">
      <c r="O22473" s="4"/>
      <c r="P22473" s="4"/>
      <c r="V22473" s="4"/>
      <c r="W22473" s="4"/>
      <c r="AG22473" s="9"/>
      <c r="AT22473" s="4"/>
      <c r="AU22473" s="4"/>
      <c r="BA22473" s="4"/>
      <c r="BB22473" s="4"/>
    </row>
    <row r="22474" spans="15:54" x14ac:dyDescent="0.4">
      <c r="O22474" s="4"/>
      <c r="P22474" s="4"/>
      <c r="V22474" s="4"/>
      <c r="W22474" s="4"/>
      <c r="AG22474" s="9"/>
      <c r="AT22474" s="4"/>
      <c r="AU22474" s="4"/>
      <c r="BA22474" s="4"/>
      <c r="BB22474" s="4"/>
    </row>
    <row r="22475" spans="15:54" x14ac:dyDescent="0.4">
      <c r="O22475" s="4"/>
      <c r="P22475" s="4"/>
      <c r="V22475" s="4"/>
      <c r="W22475" s="4"/>
      <c r="AG22475" s="9"/>
      <c r="AT22475" s="4"/>
      <c r="AU22475" s="4"/>
      <c r="BA22475" s="4"/>
      <c r="BB22475" s="4"/>
    </row>
    <row r="22476" spans="15:54" x14ac:dyDescent="0.4">
      <c r="O22476" s="4"/>
      <c r="P22476" s="4"/>
      <c r="V22476" s="4"/>
      <c r="W22476" s="4"/>
      <c r="AG22476" s="9"/>
      <c r="AT22476" s="4"/>
      <c r="AU22476" s="4"/>
      <c r="BA22476" s="4"/>
      <c r="BB22476" s="4"/>
    </row>
    <row r="22477" spans="15:54" x14ac:dyDescent="0.4">
      <c r="O22477" s="4"/>
      <c r="P22477" s="4"/>
      <c r="V22477" s="4"/>
      <c r="W22477" s="4"/>
      <c r="AG22477" s="9"/>
      <c r="AT22477" s="4"/>
      <c r="AU22477" s="4"/>
      <c r="BA22477" s="4"/>
      <c r="BB22477" s="4"/>
    </row>
    <row r="22478" spans="15:54" x14ac:dyDescent="0.4">
      <c r="O22478" s="4"/>
      <c r="P22478" s="4"/>
      <c r="V22478" s="4"/>
      <c r="W22478" s="4"/>
      <c r="AG22478" s="9"/>
      <c r="AT22478" s="4"/>
      <c r="AU22478" s="4"/>
      <c r="BA22478" s="4"/>
      <c r="BB22478" s="4"/>
    </row>
    <row r="22479" spans="15:54" x14ac:dyDescent="0.4">
      <c r="O22479" s="4"/>
      <c r="P22479" s="4"/>
      <c r="V22479" s="4"/>
      <c r="W22479" s="4"/>
      <c r="AG22479" s="9"/>
      <c r="AT22479" s="4"/>
      <c r="AU22479" s="4"/>
      <c r="BA22479" s="4"/>
      <c r="BB22479" s="4"/>
    </row>
    <row r="22480" spans="15:54" x14ac:dyDescent="0.4">
      <c r="O22480" s="4"/>
      <c r="P22480" s="4"/>
      <c r="V22480" s="4"/>
      <c r="W22480" s="4"/>
      <c r="AG22480" s="9"/>
      <c r="AT22480" s="4"/>
      <c r="AU22480" s="4"/>
      <c r="BA22480" s="4"/>
      <c r="BB22480" s="4"/>
    </row>
    <row r="22481" spans="15:54" x14ac:dyDescent="0.4">
      <c r="O22481" s="4"/>
      <c r="P22481" s="4"/>
      <c r="V22481" s="4"/>
      <c r="W22481" s="4"/>
      <c r="AG22481" s="9"/>
      <c r="AT22481" s="4"/>
      <c r="AU22481" s="4"/>
      <c r="BA22481" s="4"/>
      <c r="BB22481" s="4"/>
    </row>
    <row r="22482" spans="15:54" x14ac:dyDescent="0.4">
      <c r="O22482" s="4"/>
      <c r="P22482" s="4"/>
      <c r="V22482" s="4"/>
      <c r="W22482" s="4"/>
      <c r="AG22482" s="9"/>
      <c r="AT22482" s="4"/>
      <c r="AU22482" s="4"/>
      <c r="BA22482" s="4"/>
      <c r="BB22482" s="4"/>
    </row>
    <row r="22483" spans="15:54" x14ac:dyDescent="0.4">
      <c r="O22483" s="4"/>
      <c r="P22483" s="4"/>
      <c r="V22483" s="4"/>
      <c r="W22483" s="4"/>
      <c r="AT22483" s="4"/>
      <c r="AU22483" s="4"/>
      <c r="BA22483" s="4"/>
      <c r="BB22483" s="4"/>
    </row>
    <row r="22484" spans="15:54" x14ac:dyDescent="0.4">
      <c r="O22484" s="4"/>
      <c r="P22484" s="4"/>
      <c r="V22484" s="4"/>
      <c r="W22484" s="4"/>
      <c r="AG22484" s="9"/>
      <c r="AT22484" s="4"/>
      <c r="AU22484" s="4"/>
      <c r="BA22484" s="4"/>
      <c r="BB22484" s="4"/>
    </row>
    <row r="22485" spans="15:54" x14ac:dyDescent="0.4">
      <c r="O22485" s="4"/>
      <c r="P22485" s="4"/>
      <c r="V22485" s="4"/>
      <c r="W22485" s="4"/>
      <c r="AG22485" s="9"/>
      <c r="AT22485" s="4"/>
      <c r="AU22485" s="4"/>
      <c r="BA22485" s="4"/>
      <c r="BB22485" s="4"/>
    </row>
    <row r="22486" spans="15:54" x14ac:dyDescent="0.4">
      <c r="O22486" s="4"/>
      <c r="P22486" s="4"/>
      <c r="V22486" s="4"/>
      <c r="W22486" s="4"/>
      <c r="AG22486" s="9"/>
      <c r="AT22486" s="4"/>
      <c r="AU22486" s="4"/>
      <c r="BA22486" s="4"/>
      <c r="BB22486" s="4"/>
    </row>
    <row r="22487" spans="15:54" x14ac:dyDescent="0.4">
      <c r="O22487" s="4"/>
      <c r="P22487" s="4"/>
      <c r="V22487" s="4"/>
      <c r="W22487" s="4"/>
      <c r="AG22487" s="9"/>
      <c r="AT22487" s="4"/>
      <c r="AU22487" s="4"/>
      <c r="BA22487" s="4"/>
      <c r="BB22487" s="4"/>
    </row>
    <row r="22488" spans="15:54" x14ac:dyDescent="0.4">
      <c r="O22488" s="4"/>
      <c r="P22488" s="4"/>
      <c r="V22488" s="4"/>
      <c r="W22488" s="4"/>
      <c r="AG22488" s="9"/>
      <c r="AT22488" s="4"/>
      <c r="AU22488" s="4"/>
      <c r="BA22488" s="4"/>
      <c r="BB22488" s="4"/>
    </row>
    <row r="22489" spans="15:54" x14ac:dyDescent="0.4">
      <c r="O22489" s="4"/>
      <c r="P22489" s="4"/>
      <c r="V22489" s="4"/>
      <c r="W22489" s="4"/>
      <c r="AG22489" s="9"/>
      <c r="AT22489" s="4"/>
      <c r="AU22489" s="4"/>
      <c r="BA22489" s="4"/>
      <c r="BB22489" s="4"/>
    </row>
    <row r="22490" spans="15:54" x14ac:dyDescent="0.4">
      <c r="O22490" s="4"/>
      <c r="P22490" s="4"/>
      <c r="V22490" s="4"/>
      <c r="W22490" s="4"/>
      <c r="AG22490" s="9"/>
      <c r="AT22490" s="4"/>
      <c r="AU22490" s="4"/>
      <c r="BA22490" s="4"/>
      <c r="BB22490" s="4"/>
    </row>
    <row r="22491" spans="15:54" x14ac:dyDescent="0.4">
      <c r="O22491" s="4"/>
      <c r="P22491" s="4"/>
      <c r="V22491" s="4"/>
      <c r="W22491" s="4"/>
      <c r="AG22491" s="9"/>
      <c r="AT22491" s="4"/>
      <c r="AU22491" s="4"/>
      <c r="BA22491" s="4"/>
      <c r="BB22491" s="4"/>
    </row>
    <row r="22492" spans="15:54" x14ac:dyDescent="0.4">
      <c r="O22492" s="4"/>
      <c r="P22492" s="4"/>
      <c r="V22492" s="4"/>
      <c r="W22492" s="4"/>
      <c r="AG22492" s="9"/>
      <c r="AT22492" s="4"/>
      <c r="AU22492" s="4"/>
      <c r="BA22492" s="4"/>
      <c r="BB22492" s="4"/>
    </row>
    <row r="22493" spans="15:54" x14ac:dyDescent="0.4">
      <c r="O22493" s="4"/>
      <c r="P22493" s="4"/>
      <c r="V22493" s="4"/>
      <c r="W22493" s="4"/>
      <c r="AG22493" s="9"/>
      <c r="AT22493" s="4"/>
      <c r="AU22493" s="4"/>
      <c r="BA22493" s="4"/>
      <c r="BB22493" s="4"/>
    </row>
    <row r="22494" spans="15:54" x14ac:dyDescent="0.4">
      <c r="O22494" s="4"/>
      <c r="P22494" s="4"/>
      <c r="V22494" s="4"/>
      <c r="W22494" s="4"/>
      <c r="AG22494" s="9"/>
      <c r="AT22494" s="4"/>
      <c r="AU22494" s="4"/>
      <c r="BA22494" s="4"/>
      <c r="BB22494" s="4"/>
    </row>
    <row r="22495" spans="15:54" x14ac:dyDescent="0.4">
      <c r="O22495" s="4"/>
      <c r="P22495" s="4"/>
      <c r="V22495" s="4"/>
      <c r="W22495" s="4"/>
      <c r="AG22495" s="9"/>
      <c r="AT22495" s="4"/>
      <c r="AU22495" s="4"/>
      <c r="BA22495" s="4"/>
      <c r="BB22495" s="4"/>
    </row>
    <row r="22496" spans="15:54" x14ac:dyDescent="0.4">
      <c r="O22496" s="4"/>
      <c r="P22496" s="4"/>
      <c r="V22496" s="4"/>
      <c r="W22496" s="4"/>
      <c r="AG22496" s="9"/>
      <c r="AT22496" s="4"/>
      <c r="AU22496" s="4"/>
      <c r="BA22496" s="4"/>
      <c r="BB22496" s="4"/>
    </row>
    <row r="22497" spans="15:54" x14ac:dyDescent="0.4">
      <c r="O22497" s="4"/>
      <c r="P22497" s="4"/>
      <c r="V22497" s="4"/>
      <c r="W22497" s="4"/>
      <c r="AG22497" s="9"/>
      <c r="AT22497" s="4"/>
      <c r="AU22497" s="4"/>
      <c r="BA22497" s="4"/>
      <c r="BB22497" s="4"/>
    </row>
    <row r="22498" spans="15:54" x14ac:dyDescent="0.4">
      <c r="O22498" s="4"/>
      <c r="P22498" s="4"/>
      <c r="V22498" s="4"/>
      <c r="W22498" s="4"/>
      <c r="AG22498" s="9"/>
      <c r="AT22498" s="4"/>
      <c r="AU22498" s="4"/>
      <c r="BA22498" s="4"/>
      <c r="BB22498" s="4"/>
    </row>
    <row r="22499" spans="15:54" x14ac:dyDescent="0.4">
      <c r="O22499" s="4"/>
      <c r="P22499" s="4"/>
      <c r="V22499" s="4"/>
      <c r="W22499" s="4"/>
      <c r="AG22499" s="9"/>
      <c r="AT22499" s="4"/>
      <c r="AU22499" s="4"/>
      <c r="BA22499" s="4"/>
      <c r="BB22499" s="4"/>
    </row>
    <row r="22500" spans="15:54" x14ac:dyDescent="0.4">
      <c r="O22500" s="4"/>
      <c r="P22500" s="4"/>
      <c r="V22500" s="4"/>
      <c r="W22500" s="4"/>
      <c r="AG22500" s="9"/>
      <c r="AT22500" s="4"/>
      <c r="AU22500" s="4"/>
      <c r="BA22500" s="4"/>
      <c r="BB22500" s="4"/>
    </row>
    <row r="22501" spans="15:54" x14ac:dyDescent="0.4">
      <c r="O22501" s="4"/>
      <c r="P22501" s="4"/>
      <c r="V22501" s="4"/>
      <c r="W22501" s="4"/>
      <c r="AG22501" s="9"/>
      <c r="AT22501" s="4"/>
      <c r="AU22501" s="4"/>
      <c r="BA22501" s="4"/>
      <c r="BB22501" s="4"/>
    </row>
    <row r="22502" spans="15:54" x14ac:dyDescent="0.4">
      <c r="O22502" s="4"/>
      <c r="P22502" s="4"/>
      <c r="V22502" s="4"/>
      <c r="W22502" s="4"/>
      <c r="AG22502" s="9"/>
      <c r="AT22502" s="4"/>
      <c r="AU22502" s="4"/>
      <c r="BA22502" s="4"/>
      <c r="BB22502" s="4"/>
    </row>
    <row r="22503" spans="15:54" x14ac:dyDescent="0.4">
      <c r="O22503" s="4"/>
      <c r="P22503" s="4"/>
      <c r="V22503" s="4"/>
      <c r="W22503" s="4"/>
      <c r="AG22503" s="9"/>
      <c r="AT22503" s="4"/>
      <c r="AU22503" s="4"/>
      <c r="BA22503" s="4"/>
      <c r="BB22503" s="4"/>
    </row>
    <row r="22504" spans="15:54" x14ac:dyDescent="0.4">
      <c r="O22504" s="4"/>
      <c r="P22504" s="4"/>
      <c r="V22504" s="4"/>
      <c r="W22504" s="4"/>
      <c r="AG22504" s="9"/>
      <c r="AT22504" s="4"/>
      <c r="AU22504" s="4"/>
      <c r="BA22504" s="4"/>
      <c r="BB22504" s="4"/>
    </row>
    <row r="22505" spans="15:54" x14ac:dyDescent="0.4">
      <c r="O22505" s="4"/>
      <c r="P22505" s="4"/>
      <c r="V22505" s="4"/>
      <c r="W22505" s="4"/>
      <c r="AG22505" s="9"/>
      <c r="AT22505" s="4"/>
      <c r="AU22505" s="4"/>
      <c r="BA22505" s="4"/>
      <c r="BB22505" s="4"/>
    </row>
    <row r="22506" spans="15:54" x14ac:dyDescent="0.4">
      <c r="O22506" s="4"/>
      <c r="P22506" s="4"/>
      <c r="V22506" s="4"/>
      <c r="W22506" s="4"/>
      <c r="AG22506" s="9"/>
      <c r="AT22506" s="4"/>
      <c r="AU22506" s="4"/>
      <c r="BA22506" s="4"/>
      <c r="BB22506" s="4"/>
    </row>
    <row r="22507" spans="15:54" x14ac:dyDescent="0.4">
      <c r="O22507" s="4"/>
      <c r="P22507" s="4"/>
      <c r="V22507" s="4"/>
      <c r="W22507" s="4"/>
      <c r="AG22507" s="9"/>
      <c r="AT22507" s="4"/>
      <c r="AU22507" s="4"/>
      <c r="BA22507" s="4"/>
      <c r="BB22507" s="4"/>
    </row>
    <row r="22508" spans="15:54" x14ac:dyDescent="0.4">
      <c r="O22508" s="4"/>
      <c r="P22508" s="4"/>
      <c r="V22508" s="4"/>
      <c r="W22508" s="4"/>
      <c r="AG22508" s="9"/>
      <c r="AT22508" s="4"/>
      <c r="AU22508" s="4"/>
      <c r="BA22508" s="4"/>
      <c r="BB22508" s="4"/>
    </row>
    <row r="22509" spans="15:54" x14ac:dyDescent="0.4">
      <c r="O22509" s="4"/>
      <c r="P22509" s="4"/>
      <c r="V22509" s="4"/>
      <c r="W22509" s="4"/>
      <c r="AG22509" s="9"/>
      <c r="AT22509" s="4"/>
      <c r="AU22509" s="4"/>
      <c r="BA22509" s="4"/>
      <c r="BB22509" s="4"/>
    </row>
    <row r="22510" spans="15:54" x14ac:dyDescent="0.4">
      <c r="O22510" s="4"/>
      <c r="P22510" s="4"/>
      <c r="V22510" s="4"/>
      <c r="W22510" s="4"/>
      <c r="AG22510" s="9"/>
      <c r="AT22510" s="4"/>
      <c r="AU22510" s="4"/>
      <c r="BA22510" s="4"/>
      <c r="BB22510" s="4"/>
    </row>
    <row r="22511" spans="15:54" x14ac:dyDescent="0.4">
      <c r="O22511" s="4"/>
      <c r="P22511" s="4"/>
      <c r="V22511" s="4"/>
      <c r="W22511" s="4"/>
      <c r="AG22511" s="9"/>
      <c r="AT22511" s="4"/>
      <c r="AU22511" s="4"/>
      <c r="BA22511" s="4"/>
      <c r="BB22511" s="4"/>
    </row>
    <row r="22512" spans="15:54" x14ac:dyDescent="0.4">
      <c r="O22512" s="4"/>
      <c r="P22512" s="4"/>
      <c r="V22512" s="4"/>
      <c r="W22512" s="4"/>
      <c r="AG22512" s="9"/>
      <c r="AT22512" s="4"/>
      <c r="AU22512" s="4"/>
      <c r="BA22512" s="4"/>
      <c r="BB22512" s="4"/>
    </row>
    <row r="22513" spans="15:54" x14ac:dyDescent="0.4">
      <c r="O22513" s="4"/>
      <c r="P22513" s="4"/>
      <c r="V22513" s="4"/>
      <c r="W22513" s="4"/>
      <c r="AG22513" s="9"/>
      <c r="AT22513" s="4"/>
      <c r="AU22513" s="4"/>
      <c r="BA22513" s="4"/>
      <c r="BB22513" s="4"/>
    </row>
    <row r="22514" spans="15:54" x14ac:dyDescent="0.4">
      <c r="O22514" s="4"/>
      <c r="P22514" s="4"/>
      <c r="V22514" s="4"/>
      <c r="W22514" s="4"/>
      <c r="AG22514" s="9"/>
      <c r="AT22514" s="4"/>
      <c r="AU22514" s="4"/>
      <c r="BA22514" s="4"/>
      <c r="BB22514" s="4"/>
    </row>
    <row r="22515" spans="15:54" x14ac:dyDescent="0.4">
      <c r="O22515" s="4"/>
      <c r="P22515" s="4"/>
      <c r="V22515" s="4"/>
      <c r="W22515" s="4"/>
      <c r="AG22515" s="9"/>
      <c r="AT22515" s="4"/>
      <c r="AU22515" s="4"/>
      <c r="BA22515" s="4"/>
      <c r="BB22515" s="4"/>
    </row>
    <row r="22516" spans="15:54" x14ac:dyDescent="0.4">
      <c r="O22516" s="4"/>
      <c r="P22516" s="4"/>
      <c r="V22516" s="4"/>
      <c r="W22516" s="4"/>
      <c r="AG22516" s="9"/>
      <c r="AT22516" s="4"/>
      <c r="AU22516" s="4"/>
      <c r="BA22516" s="4"/>
      <c r="BB22516" s="4"/>
    </row>
    <row r="22517" spans="15:54" x14ac:dyDescent="0.4">
      <c r="O22517" s="4"/>
      <c r="P22517" s="4"/>
      <c r="V22517" s="4"/>
      <c r="W22517" s="4"/>
      <c r="AG22517" s="9"/>
      <c r="AT22517" s="4"/>
      <c r="AU22517" s="4"/>
      <c r="BA22517" s="4"/>
      <c r="BB22517" s="4"/>
    </row>
    <row r="22518" spans="15:54" x14ac:dyDescent="0.4">
      <c r="O22518" s="4"/>
      <c r="P22518" s="4"/>
      <c r="V22518" s="4"/>
      <c r="W22518" s="4"/>
      <c r="AG22518" s="9"/>
      <c r="AT22518" s="4"/>
      <c r="AU22518" s="4"/>
      <c r="BA22518" s="4"/>
      <c r="BB22518" s="4"/>
    </row>
    <row r="22519" spans="15:54" x14ac:dyDescent="0.4">
      <c r="O22519" s="4"/>
      <c r="P22519" s="4"/>
      <c r="V22519" s="4"/>
      <c r="W22519" s="4"/>
      <c r="AG22519" s="9"/>
      <c r="AT22519" s="4"/>
      <c r="AU22519" s="4"/>
      <c r="BA22519" s="4"/>
      <c r="BB22519" s="4"/>
    </row>
    <row r="22520" spans="15:54" x14ac:dyDescent="0.4">
      <c r="O22520" s="4"/>
      <c r="P22520" s="4"/>
      <c r="V22520" s="4"/>
      <c r="W22520" s="4"/>
      <c r="AG22520" s="9"/>
      <c r="AT22520" s="4"/>
      <c r="AU22520" s="4"/>
      <c r="BA22520" s="4"/>
      <c r="BB22520" s="4"/>
    </row>
    <row r="22521" spans="15:54" x14ac:dyDescent="0.4">
      <c r="O22521" s="4"/>
      <c r="P22521" s="4"/>
      <c r="V22521" s="4"/>
      <c r="W22521" s="4"/>
      <c r="AG22521" s="9"/>
      <c r="AT22521" s="4"/>
      <c r="AU22521" s="4"/>
      <c r="BA22521" s="4"/>
      <c r="BB22521" s="4"/>
    </row>
    <row r="22522" spans="15:54" x14ac:dyDescent="0.4">
      <c r="O22522" s="4"/>
      <c r="P22522" s="4"/>
      <c r="V22522" s="4"/>
      <c r="W22522" s="4"/>
      <c r="AG22522" s="9"/>
      <c r="AT22522" s="4"/>
      <c r="AU22522" s="4"/>
      <c r="BA22522" s="4"/>
      <c r="BB22522" s="4"/>
    </row>
    <row r="22523" spans="15:54" x14ac:dyDescent="0.4">
      <c r="O22523" s="4"/>
      <c r="P22523" s="4"/>
      <c r="V22523" s="4"/>
      <c r="W22523" s="4"/>
      <c r="AG22523" s="9"/>
      <c r="AT22523" s="4"/>
      <c r="AU22523" s="4"/>
      <c r="BA22523" s="4"/>
      <c r="BB22523" s="4"/>
    </row>
    <row r="22524" spans="15:54" x14ac:dyDescent="0.4">
      <c r="O22524" s="4"/>
      <c r="P22524" s="4"/>
      <c r="V22524" s="4"/>
      <c r="W22524" s="4"/>
      <c r="AG22524" s="9"/>
      <c r="AT22524" s="4"/>
      <c r="AU22524" s="4"/>
      <c r="BA22524" s="4"/>
      <c r="BB22524" s="4"/>
    </row>
    <row r="22525" spans="15:54" x14ac:dyDescent="0.4">
      <c r="O22525" s="4"/>
      <c r="P22525" s="4"/>
      <c r="V22525" s="4"/>
      <c r="W22525" s="4"/>
      <c r="AG22525" s="9"/>
      <c r="AT22525" s="4"/>
      <c r="AU22525" s="4"/>
      <c r="BA22525" s="4"/>
      <c r="BB22525" s="4"/>
    </row>
    <row r="22526" spans="15:54" x14ac:dyDescent="0.4">
      <c r="O22526" s="4"/>
      <c r="P22526" s="4"/>
      <c r="V22526" s="4"/>
      <c r="W22526" s="4"/>
      <c r="AG22526" s="9"/>
      <c r="AT22526" s="4"/>
      <c r="AU22526" s="4"/>
      <c r="BA22526" s="4"/>
      <c r="BB22526" s="4"/>
    </row>
    <row r="22527" spans="15:54" x14ac:dyDescent="0.4">
      <c r="O22527" s="4"/>
      <c r="P22527" s="4"/>
      <c r="V22527" s="4"/>
      <c r="W22527" s="4"/>
      <c r="AG22527" s="9"/>
      <c r="AT22527" s="4"/>
      <c r="AU22527" s="4"/>
      <c r="BA22527" s="4"/>
      <c r="BB22527" s="4"/>
    </row>
    <row r="22528" spans="15:54" x14ac:dyDescent="0.4">
      <c r="O22528" s="4"/>
      <c r="P22528" s="4"/>
      <c r="V22528" s="4"/>
      <c r="W22528" s="4"/>
      <c r="AG22528" s="9"/>
      <c r="AT22528" s="4"/>
      <c r="AU22528" s="4"/>
      <c r="BA22528" s="4"/>
      <c r="BB22528" s="4"/>
    </row>
    <row r="22529" spans="15:54" x14ac:dyDescent="0.4">
      <c r="O22529" s="4"/>
      <c r="P22529" s="4"/>
      <c r="V22529" s="4"/>
      <c r="W22529" s="4"/>
      <c r="AG22529" s="9"/>
      <c r="AT22529" s="4"/>
      <c r="AU22529" s="4"/>
      <c r="BA22529" s="4"/>
      <c r="BB22529" s="4"/>
    </row>
    <row r="22530" spans="15:54" x14ac:dyDescent="0.4">
      <c r="O22530" s="4"/>
      <c r="P22530" s="4"/>
      <c r="V22530" s="4"/>
      <c r="W22530" s="4"/>
      <c r="AG22530" s="9"/>
      <c r="AT22530" s="4"/>
      <c r="AU22530" s="4"/>
      <c r="BA22530" s="4"/>
      <c r="BB22530" s="4"/>
    </row>
    <row r="22531" spans="15:54" x14ac:dyDescent="0.4">
      <c r="O22531" s="4"/>
      <c r="P22531" s="4"/>
      <c r="V22531" s="4"/>
      <c r="W22531" s="4"/>
      <c r="AG22531" s="9"/>
      <c r="AT22531" s="4"/>
      <c r="AU22531" s="4"/>
      <c r="BA22531" s="4"/>
      <c r="BB22531" s="4"/>
    </row>
    <row r="22532" spans="15:54" x14ac:dyDescent="0.4">
      <c r="O22532" s="4"/>
      <c r="P22532" s="4"/>
      <c r="V22532" s="4"/>
      <c r="W22532" s="4"/>
      <c r="AG22532" s="9"/>
      <c r="AT22532" s="4"/>
      <c r="AU22532" s="4"/>
      <c r="BA22532" s="4"/>
      <c r="BB22532" s="4"/>
    </row>
    <row r="22533" spans="15:54" x14ac:dyDescent="0.4">
      <c r="O22533" s="4"/>
      <c r="P22533" s="4"/>
      <c r="V22533" s="4"/>
      <c r="W22533" s="4"/>
      <c r="AG22533" s="9"/>
      <c r="AT22533" s="4"/>
      <c r="AU22533" s="4"/>
      <c r="BA22533" s="4"/>
      <c r="BB22533" s="4"/>
    </row>
    <row r="22534" spans="15:54" x14ac:dyDescent="0.4">
      <c r="O22534" s="4"/>
      <c r="P22534" s="4"/>
      <c r="V22534" s="4"/>
      <c r="W22534" s="4"/>
      <c r="AG22534" s="9"/>
      <c r="AT22534" s="4"/>
      <c r="AU22534" s="4"/>
      <c r="BA22534" s="4"/>
      <c r="BB22534" s="4"/>
    </row>
    <row r="22535" spans="15:54" x14ac:dyDescent="0.4">
      <c r="O22535" s="4"/>
      <c r="P22535" s="4"/>
      <c r="V22535" s="4"/>
      <c r="W22535" s="4"/>
      <c r="AG22535" s="9"/>
      <c r="AT22535" s="4"/>
      <c r="AU22535" s="4"/>
      <c r="BA22535" s="4"/>
      <c r="BB22535" s="4"/>
    </row>
    <row r="22536" spans="15:54" x14ac:dyDescent="0.4">
      <c r="O22536" s="4"/>
      <c r="P22536" s="4"/>
      <c r="V22536" s="4"/>
      <c r="W22536" s="4"/>
      <c r="AG22536" s="9"/>
      <c r="AT22536" s="4"/>
      <c r="AU22536" s="4"/>
      <c r="BA22536" s="4"/>
      <c r="BB22536" s="4"/>
    </row>
    <row r="22537" spans="15:54" x14ac:dyDescent="0.4">
      <c r="O22537" s="4"/>
      <c r="P22537" s="4"/>
      <c r="V22537" s="4"/>
      <c r="W22537" s="4"/>
      <c r="AG22537" s="9"/>
      <c r="AT22537" s="4"/>
      <c r="AU22537" s="4"/>
      <c r="BA22537" s="4"/>
      <c r="BB22537" s="4"/>
    </row>
    <row r="22538" spans="15:54" x14ac:dyDescent="0.4">
      <c r="O22538" s="4"/>
      <c r="P22538" s="4"/>
      <c r="V22538" s="4"/>
      <c r="W22538" s="4"/>
      <c r="AG22538" s="9"/>
      <c r="AT22538" s="4"/>
      <c r="AU22538" s="4"/>
      <c r="BA22538" s="4"/>
      <c r="BB22538" s="4"/>
    </row>
    <row r="22539" spans="15:54" x14ac:dyDescent="0.4">
      <c r="O22539" s="4"/>
      <c r="P22539" s="4"/>
      <c r="V22539" s="4"/>
      <c r="W22539" s="4"/>
      <c r="AG22539" s="9"/>
      <c r="AT22539" s="4"/>
      <c r="AU22539" s="4"/>
      <c r="BA22539" s="4"/>
      <c r="BB22539" s="4"/>
    </row>
    <row r="22540" spans="15:54" x14ac:dyDescent="0.4">
      <c r="O22540" s="4"/>
      <c r="P22540" s="4"/>
      <c r="V22540" s="4"/>
      <c r="W22540" s="4"/>
      <c r="AG22540" s="9"/>
      <c r="AT22540" s="4"/>
      <c r="AU22540" s="4"/>
      <c r="BA22540" s="4"/>
      <c r="BB22540" s="4"/>
    </row>
    <row r="22541" spans="15:54" x14ac:dyDescent="0.4">
      <c r="O22541" s="4"/>
      <c r="P22541" s="4"/>
      <c r="V22541" s="4"/>
      <c r="W22541" s="4"/>
      <c r="AG22541" s="9"/>
      <c r="AT22541" s="4"/>
      <c r="AU22541" s="4"/>
      <c r="BA22541" s="4"/>
      <c r="BB22541" s="4"/>
    </row>
    <row r="22542" spans="15:54" x14ac:dyDescent="0.4">
      <c r="O22542" s="4"/>
      <c r="P22542" s="4"/>
      <c r="V22542" s="4"/>
      <c r="W22542" s="4"/>
      <c r="AG22542" s="9"/>
      <c r="AT22542" s="4"/>
      <c r="AU22542" s="4"/>
      <c r="BA22542" s="4"/>
      <c r="BB22542" s="4"/>
    </row>
    <row r="22543" spans="15:54" x14ac:dyDescent="0.4">
      <c r="O22543" s="4"/>
      <c r="P22543" s="4"/>
      <c r="V22543" s="4"/>
      <c r="W22543" s="4"/>
      <c r="AG22543" s="9"/>
      <c r="AT22543" s="4"/>
      <c r="AU22543" s="4"/>
      <c r="BA22543" s="4"/>
      <c r="BB22543" s="4"/>
    </row>
    <row r="22544" spans="15:54" x14ac:dyDescent="0.4">
      <c r="O22544" s="4"/>
      <c r="P22544" s="4"/>
      <c r="V22544" s="4"/>
      <c r="W22544" s="4"/>
      <c r="AT22544" s="4"/>
      <c r="AU22544" s="4"/>
      <c r="BA22544" s="4"/>
      <c r="BB22544" s="4"/>
    </row>
    <row r="22545" spans="15:54" x14ac:dyDescent="0.4">
      <c r="O22545" s="4"/>
      <c r="P22545" s="4"/>
      <c r="V22545" s="4"/>
      <c r="W22545" s="4"/>
      <c r="AG22545" s="9"/>
      <c r="AT22545" s="4"/>
      <c r="AU22545" s="4"/>
      <c r="BA22545" s="4"/>
      <c r="BB22545" s="4"/>
    </row>
    <row r="22546" spans="15:54" x14ac:dyDescent="0.4">
      <c r="O22546" s="4"/>
      <c r="P22546" s="4"/>
      <c r="V22546" s="4"/>
      <c r="W22546" s="4"/>
      <c r="AG22546" s="9"/>
      <c r="AT22546" s="4"/>
      <c r="AU22546" s="4"/>
      <c r="BA22546" s="4"/>
      <c r="BB22546" s="4"/>
    </row>
    <row r="22547" spans="15:54" x14ac:dyDescent="0.4">
      <c r="O22547" s="4"/>
      <c r="P22547" s="4"/>
      <c r="V22547" s="4"/>
      <c r="W22547" s="4"/>
      <c r="AG22547" s="9"/>
      <c r="AT22547" s="4"/>
      <c r="AU22547" s="4"/>
      <c r="BA22547" s="4"/>
      <c r="BB22547" s="4"/>
    </row>
    <row r="22548" spans="15:54" x14ac:dyDescent="0.4">
      <c r="O22548" s="4"/>
      <c r="P22548" s="4"/>
      <c r="V22548" s="4"/>
      <c r="W22548" s="4"/>
      <c r="AG22548" s="9"/>
      <c r="AT22548" s="4"/>
      <c r="AU22548" s="4"/>
      <c r="BA22548" s="4"/>
      <c r="BB22548" s="4"/>
    </row>
    <row r="22549" spans="15:54" x14ac:dyDescent="0.4">
      <c r="O22549" s="4"/>
      <c r="P22549" s="4"/>
      <c r="V22549" s="4"/>
      <c r="W22549" s="4"/>
      <c r="AG22549" s="9"/>
      <c r="AT22549" s="4"/>
      <c r="AU22549" s="4"/>
      <c r="BA22549" s="4"/>
      <c r="BB22549" s="4"/>
    </row>
    <row r="22550" spans="15:54" x14ac:dyDescent="0.4">
      <c r="O22550" s="4"/>
      <c r="P22550" s="4"/>
      <c r="V22550" s="4"/>
      <c r="W22550" s="4"/>
      <c r="AG22550" s="9"/>
      <c r="AT22550" s="4"/>
      <c r="AU22550" s="4"/>
      <c r="BA22550" s="4"/>
      <c r="BB22550" s="4"/>
    </row>
    <row r="22551" spans="15:54" x14ac:dyDescent="0.4">
      <c r="O22551" s="4"/>
      <c r="P22551" s="4"/>
      <c r="V22551" s="4"/>
      <c r="W22551" s="4"/>
      <c r="AG22551" s="9"/>
      <c r="AT22551" s="4"/>
      <c r="AU22551" s="4"/>
      <c r="BA22551" s="4"/>
      <c r="BB22551" s="4"/>
    </row>
    <row r="22552" spans="15:54" x14ac:dyDescent="0.4">
      <c r="O22552" s="4"/>
      <c r="P22552" s="4"/>
      <c r="V22552" s="4"/>
      <c r="W22552" s="4"/>
      <c r="AG22552" s="9"/>
      <c r="AT22552" s="4"/>
      <c r="AU22552" s="4"/>
      <c r="BA22552" s="4"/>
      <c r="BB22552" s="4"/>
    </row>
    <row r="22553" spans="15:54" x14ac:dyDescent="0.4">
      <c r="O22553" s="4"/>
      <c r="P22553" s="4"/>
      <c r="V22553" s="4"/>
      <c r="W22553" s="4"/>
      <c r="AG22553" s="9"/>
      <c r="AT22553" s="4"/>
      <c r="AU22553" s="4"/>
      <c r="BA22553" s="4"/>
      <c r="BB22553" s="4"/>
    </row>
    <row r="22554" spans="15:54" x14ac:dyDescent="0.4">
      <c r="O22554" s="4"/>
      <c r="P22554" s="4"/>
      <c r="V22554" s="4"/>
      <c r="W22554" s="4"/>
      <c r="AG22554" s="9"/>
      <c r="AT22554" s="4"/>
      <c r="AU22554" s="4"/>
      <c r="BA22554" s="4"/>
      <c r="BB22554" s="4"/>
    </row>
    <row r="22555" spans="15:54" x14ac:dyDescent="0.4">
      <c r="O22555" s="4"/>
      <c r="P22555" s="4"/>
      <c r="V22555" s="4"/>
      <c r="W22555" s="4"/>
      <c r="AG22555" s="9"/>
      <c r="AT22555" s="4"/>
      <c r="AU22555" s="4"/>
      <c r="BA22555" s="4"/>
      <c r="BB22555" s="4"/>
    </row>
    <row r="22556" spans="15:54" x14ac:dyDescent="0.4">
      <c r="O22556" s="4"/>
      <c r="P22556" s="4"/>
      <c r="V22556" s="4"/>
      <c r="W22556" s="4"/>
      <c r="AG22556" s="9"/>
      <c r="AT22556" s="4"/>
      <c r="AU22556" s="4"/>
      <c r="BA22556" s="4"/>
      <c r="BB22556" s="4"/>
    </row>
    <row r="22557" spans="15:54" x14ac:dyDescent="0.4">
      <c r="O22557" s="4"/>
      <c r="P22557" s="4"/>
      <c r="V22557" s="4"/>
      <c r="W22557" s="4"/>
      <c r="AG22557" s="9"/>
      <c r="AT22557" s="4"/>
      <c r="AU22557" s="4"/>
      <c r="BA22557" s="4"/>
      <c r="BB22557" s="4"/>
    </row>
    <row r="22558" spans="15:54" x14ac:dyDescent="0.4">
      <c r="O22558" s="4"/>
      <c r="P22558" s="4"/>
      <c r="V22558" s="4"/>
      <c r="W22558" s="4"/>
      <c r="AG22558" s="9"/>
      <c r="AT22558" s="4"/>
      <c r="AU22558" s="4"/>
      <c r="BA22558" s="4"/>
      <c r="BB22558" s="4"/>
    </row>
    <row r="22559" spans="15:54" x14ac:dyDescent="0.4">
      <c r="O22559" s="4"/>
      <c r="P22559" s="4"/>
      <c r="V22559" s="4"/>
      <c r="W22559" s="4"/>
      <c r="AG22559" s="9"/>
      <c r="AT22559" s="4"/>
      <c r="AU22559" s="4"/>
      <c r="BA22559" s="4"/>
      <c r="BB22559" s="4"/>
    </row>
    <row r="22560" spans="15:54" x14ac:dyDescent="0.4">
      <c r="O22560" s="4"/>
      <c r="P22560" s="4"/>
      <c r="V22560" s="4"/>
      <c r="W22560" s="4"/>
      <c r="AG22560" s="9"/>
      <c r="AT22560" s="4"/>
      <c r="AU22560" s="4"/>
      <c r="BA22560" s="4"/>
      <c r="BB22560" s="4"/>
    </row>
    <row r="22561" spans="15:54" x14ac:dyDescent="0.4">
      <c r="O22561" s="4"/>
      <c r="P22561" s="4"/>
      <c r="V22561" s="4"/>
      <c r="W22561" s="4"/>
      <c r="AG22561" s="9"/>
      <c r="AT22561" s="4"/>
      <c r="AU22561" s="4"/>
      <c r="BA22561" s="4"/>
      <c r="BB22561" s="4"/>
    </row>
    <row r="22562" spans="15:54" x14ac:dyDescent="0.4">
      <c r="O22562" s="4"/>
      <c r="P22562" s="4"/>
      <c r="V22562" s="4"/>
      <c r="W22562" s="4"/>
      <c r="AG22562" s="9"/>
      <c r="AT22562" s="4"/>
      <c r="AU22562" s="4"/>
      <c r="BA22562" s="4"/>
      <c r="BB22562" s="4"/>
    </row>
    <row r="22563" spans="15:54" x14ac:dyDescent="0.4">
      <c r="O22563" s="4"/>
      <c r="P22563" s="4"/>
      <c r="V22563" s="4"/>
      <c r="W22563" s="4"/>
      <c r="AG22563" s="9"/>
      <c r="AT22563" s="4"/>
      <c r="AU22563" s="4"/>
      <c r="BA22563" s="4"/>
      <c r="BB22563" s="4"/>
    </row>
    <row r="22564" spans="15:54" x14ac:dyDescent="0.4">
      <c r="O22564" s="4"/>
      <c r="P22564" s="4"/>
      <c r="V22564" s="4"/>
      <c r="W22564" s="4"/>
      <c r="AT22564" s="4"/>
      <c r="AU22564" s="4"/>
      <c r="BA22564" s="4"/>
      <c r="BB22564" s="4"/>
    </row>
    <row r="22565" spans="15:54" x14ac:dyDescent="0.4">
      <c r="O22565" s="4"/>
      <c r="P22565" s="4"/>
      <c r="V22565" s="4"/>
      <c r="W22565" s="4"/>
      <c r="AG22565" s="9"/>
      <c r="AT22565" s="4"/>
      <c r="AU22565" s="4"/>
      <c r="BA22565" s="4"/>
      <c r="BB22565" s="4"/>
    </row>
    <row r="22566" spans="15:54" x14ac:dyDescent="0.4">
      <c r="O22566" s="4"/>
      <c r="P22566" s="4"/>
      <c r="V22566" s="4"/>
      <c r="W22566" s="4"/>
      <c r="AG22566" s="9"/>
      <c r="AT22566" s="4"/>
      <c r="AU22566" s="4"/>
      <c r="BA22566" s="4"/>
      <c r="BB22566" s="4"/>
    </row>
    <row r="22567" spans="15:54" x14ac:dyDescent="0.4">
      <c r="O22567" s="4"/>
      <c r="P22567" s="4"/>
      <c r="V22567" s="4"/>
      <c r="W22567" s="4"/>
      <c r="AG22567" s="9"/>
      <c r="AT22567" s="4"/>
      <c r="AU22567" s="4"/>
      <c r="BA22567" s="4"/>
      <c r="BB22567" s="4"/>
    </row>
    <row r="22568" spans="15:54" x14ac:dyDescent="0.4">
      <c r="O22568" s="4"/>
      <c r="P22568" s="4"/>
      <c r="V22568" s="4"/>
      <c r="W22568" s="4"/>
      <c r="AG22568" s="9"/>
      <c r="AT22568" s="4"/>
      <c r="AU22568" s="4"/>
      <c r="BA22568" s="4"/>
      <c r="BB22568" s="4"/>
    </row>
    <row r="22569" spans="15:54" x14ac:dyDescent="0.4">
      <c r="O22569" s="4"/>
      <c r="P22569" s="4"/>
      <c r="V22569" s="4"/>
      <c r="W22569" s="4"/>
      <c r="AG22569" s="9"/>
      <c r="AT22569" s="4"/>
      <c r="AU22569" s="4"/>
      <c r="BA22569" s="4"/>
      <c r="BB22569" s="4"/>
    </row>
    <row r="22570" spans="15:54" x14ac:dyDescent="0.4">
      <c r="O22570" s="4"/>
      <c r="P22570" s="4"/>
      <c r="V22570" s="4"/>
      <c r="W22570" s="4"/>
      <c r="AG22570" s="9"/>
      <c r="AT22570" s="4"/>
      <c r="AU22570" s="4"/>
      <c r="BA22570" s="4"/>
      <c r="BB22570" s="4"/>
    </row>
    <row r="22571" spans="15:54" x14ac:dyDescent="0.4">
      <c r="O22571" s="4"/>
      <c r="P22571" s="4"/>
      <c r="V22571" s="4"/>
      <c r="W22571" s="4"/>
      <c r="AG22571" s="9"/>
      <c r="AT22571" s="4"/>
      <c r="AU22571" s="4"/>
      <c r="BA22571" s="4"/>
      <c r="BB22571" s="4"/>
    </row>
    <row r="22572" spans="15:54" x14ac:dyDescent="0.4">
      <c r="O22572" s="4"/>
      <c r="P22572" s="4"/>
      <c r="V22572" s="4"/>
      <c r="W22572" s="4"/>
      <c r="AG22572" s="9"/>
      <c r="AT22572" s="4"/>
      <c r="AU22572" s="4"/>
      <c r="BA22572" s="4"/>
      <c r="BB22572" s="4"/>
    </row>
    <row r="22573" spans="15:54" x14ac:dyDescent="0.4">
      <c r="O22573" s="4"/>
      <c r="P22573" s="4"/>
      <c r="V22573" s="4"/>
      <c r="W22573" s="4"/>
      <c r="AG22573" s="9"/>
      <c r="AT22573" s="4"/>
      <c r="AU22573" s="4"/>
      <c r="BA22573" s="4"/>
      <c r="BB22573" s="4"/>
    </row>
    <row r="22574" spans="15:54" x14ac:dyDescent="0.4">
      <c r="O22574" s="4"/>
      <c r="P22574" s="4"/>
      <c r="V22574" s="4"/>
      <c r="W22574" s="4"/>
      <c r="AG22574" s="9"/>
      <c r="AT22574" s="4"/>
      <c r="AU22574" s="4"/>
      <c r="BA22574" s="4"/>
      <c r="BB22574" s="4"/>
    </row>
    <row r="22575" spans="15:54" x14ac:dyDescent="0.4">
      <c r="O22575" s="4"/>
      <c r="P22575" s="4"/>
      <c r="V22575" s="4"/>
      <c r="W22575" s="4"/>
      <c r="AG22575" s="9"/>
      <c r="AT22575" s="4"/>
      <c r="AU22575" s="4"/>
      <c r="BA22575" s="4"/>
      <c r="BB22575" s="4"/>
    </row>
    <row r="22576" spans="15:54" x14ac:dyDescent="0.4">
      <c r="O22576" s="4"/>
      <c r="P22576" s="4"/>
      <c r="V22576" s="4"/>
      <c r="W22576" s="4"/>
      <c r="AG22576" s="9"/>
      <c r="AT22576" s="4"/>
      <c r="AU22576" s="4"/>
      <c r="BA22576" s="4"/>
      <c r="BB22576" s="4"/>
    </row>
    <row r="22577" spans="15:54" x14ac:dyDescent="0.4">
      <c r="O22577" s="4"/>
      <c r="P22577" s="4"/>
      <c r="V22577" s="4"/>
      <c r="W22577" s="4"/>
      <c r="AG22577" s="9"/>
      <c r="AT22577" s="4"/>
      <c r="AU22577" s="4"/>
      <c r="BA22577" s="4"/>
      <c r="BB22577" s="4"/>
    </row>
    <row r="22578" spans="15:54" x14ac:dyDescent="0.4">
      <c r="O22578" s="4"/>
      <c r="P22578" s="4"/>
      <c r="V22578" s="4"/>
      <c r="W22578" s="4"/>
      <c r="AG22578" s="9"/>
      <c r="AT22578" s="4"/>
      <c r="AU22578" s="4"/>
      <c r="BA22578" s="4"/>
      <c r="BB22578" s="4"/>
    </row>
    <row r="22579" spans="15:54" x14ac:dyDescent="0.4">
      <c r="O22579" s="4"/>
      <c r="P22579" s="4"/>
      <c r="V22579" s="4"/>
      <c r="W22579" s="4"/>
      <c r="AG22579" s="9"/>
      <c r="AT22579" s="4"/>
      <c r="AU22579" s="4"/>
      <c r="BA22579" s="4"/>
      <c r="BB22579" s="4"/>
    </row>
    <row r="22580" spans="15:54" x14ac:dyDescent="0.4">
      <c r="O22580" s="4"/>
      <c r="P22580" s="4"/>
      <c r="V22580" s="4"/>
      <c r="W22580" s="4"/>
      <c r="AG22580" s="9"/>
      <c r="AT22580" s="4"/>
      <c r="AU22580" s="4"/>
      <c r="BA22580" s="4"/>
      <c r="BB22580" s="4"/>
    </row>
    <row r="22581" spans="15:54" x14ac:dyDescent="0.4">
      <c r="O22581" s="4"/>
      <c r="P22581" s="4"/>
      <c r="V22581" s="4"/>
      <c r="W22581" s="4"/>
      <c r="AG22581" s="9"/>
      <c r="AT22581" s="4"/>
      <c r="AU22581" s="4"/>
      <c r="BA22581" s="4"/>
      <c r="BB22581" s="4"/>
    </row>
    <row r="22582" spans="15:54" x14ac:dyDescent="0.4">
      <c r="O22582" s="4"/>
      <c r="P22582" s="4"/>
      <c r="V22582" s="4"/>
      <c r="W22582" s="4"/>
      <c r="AG22582" s="9"/>
      <c r="AT22582" s="4"/>
      <c r="AU22582" s="4"/>
      <c r="BA22582" s="4"/>
      <c r="BB22582" s="4"/>
    </row>
    <row r="22583" spans="15:54" x14ac:dyDescent="0.4">
      <c r="O22583" s="4"/>
      <c r="P22583" s="4"/>
      <c r="V22583" s="4"/>
      <c r="W22583" s="4"/>
      <c r="AG22583" s="9"/>
      <c r="AT22583" s="4"/>
      <c r="AU22583" s="4"/>
      <c r="BA22583" s="4"/>
      <c r="BB22583" s="4"/>
    </row>
    <row r="22584" spans="15:54" x14ac:dyDescent="0.4">
      <c r="O22584" s="4"/>
      <c r="P22584" s="4"/>
      <c r="V22584" s="4"/>
      <c r="W22584" s="4"/>
      <c r="AG22584" s="9"/>
      <c r="AT22584" s="4"/>
      <c r="AU22584" s="4"/>
      <c r="BA22584" s="4"/>
      <c r="BB22584" s="4"/>
    </row>
    <row r="22585" spans="15:54" x14ac:dyDescent="0.4">
      <c r="O22585" s="4"/>
      <c r="P22585" s="4"/>
      <c r="V22585" s="4"/>
      <c r="W22585" s="4"/>
      <c r="AG22585" s="9"/>
      <c r="AT22585" s="4"/>
      <c r="AU22585" s="4"/>
      <c r="BA22585" s="4"/>
      <c r="BB22585" s="4"/>
    </row>
    <row r="22586" spans="15:54" x14ac:dyDescent="0.4">
      <c r="O22586" s="4"/>
      <c r="P22586" s="4"/>
      <c r="V22586" s="4"/>
      <c r="W22586" s="4"/>
      <c r="AG22586" s="9"/>
      <c r="AT22586" s="4"/>
      <c r="AU22586" s="4"/>
      <c r="BA22586" s="4"/>
      <c r="BB22586" s="4"/>
    </row>
    <row r="22587" spans="15:54" x14ac:dyDescent="0.4">
      <c r="O22587" s="4"/>
      <c r="P22587" s="4"/>
      <c r="V22587" s="4"/>
      <c r="W22587" s="4"/>
      <c r="AG22587" s="9"/>
      <c r="AT22587" s="4"/>
      <c r="AU22587" s="4"/>
      <c r="BA22587" s="4"/>
      <c r="BB22587" s="4"/>
    </row>
    <row r="22588" spans="15:54" x14ac:dyDescent="0.4">
      <c r="O22588" s="4"/>
      <c r="P22588" s="4"/>
      <c r="V22588" s="4"/>
      <c r="W22588" s="4"/>
      <c r="AG22588" s="9"/>
      <c r="AT22588" s="4"/>
      <c r="AU22588" s="4"/>
      <c r="BA22588" s="4"/>
      <c r="BB22588" s="4"/>
    </row>
    <row r="22589" spans="15:54" x14ac:dyDescent="0.4">
      <c r="O22589" s="4"/>
      <c r="P22589" s="4"/>
      <c r="V22589" s="4"/>
      <c r="W22589" s="4"/>
      <c r="AG22589" s="9"/>
      <c r="AT22589" s="4"/>
      <c r="AU22589" s="4"/>
      <c r="BA22589" s="4"/>
      <c r="BB22589" s="4"/>
    </row>
    <row r="22590" spans="15:54" x14ac:dyDescent="0.4">
      <c r="O22590" s="4"/>
      <c r="P22590" s="4"/>
      <c r="V22590" s="4"/>
      <c r="W22590" s="4"/>
      <c r="AG22590" s="9"/>
      <c r="AT22590" s="4"/>
      <c r="AU22590" s="4"/>
      <c r="BA22590" s="4"/>
      <c r="BB22590" s="4"/>
    </row>
    <row r="22591" spans="15:54" x14ac:dyDescent="0.4">
      <c r="O22591" s="4"/>
      <c r="P22591" s="4"/>
      <c r="V22591" s="4"/>
      <c r="W22591" s="4"/>
      <c r="AG22591" s="9"/>
      <c r="AT22591" s="4"/>
      <c r="AU22591" s="4"/>
      <c r="BA22591" s="4"/>
      <c r="BB22591" s="4"/>
    </row>
    <row r="22592" spans="15:54" x14ac:dyDescent="0.4">
      <c r="O22592" s="4"/>
      <c r="P22592" s="4"/>
      <c r="V22592" s="4"/>
      <c r="W22592" s="4"/>
      <c r="AG22592" s="9"/>
      <c r="AT22592" s="4"/>
      <c r="AU22592" s="4"/>
      <c r="BA22592" s="4"/>
      <c r="BB22592" s="4"/>
    </row>
    <row r="22593" spans="15:54" x14ac:dyDescent="0.4">
      <c r="O22593" s="4"/>
      <c r="P22593" s="4"/>
      <c r="V22593" s="4"/>
      <c r="W22593" s="4"/>
      <c r="AG22593" s="9"/>
      <c r="AT22593" s="4"/>
      <c r="AU22593" s="4"/>
      <c r="BA22593" s="4"/>
      <c r="BB22593" s="4"/>
    </row>
    <row r="22594" spans="15:54" x14ac:dyDescent="0.4">
      <c r="O22594" s="4"/>
      <c r="P22594" s="4"/>
      <c r="V22594" s="4"/>
      <c r="W22594" s="4"/>
      <c r="AG22594" s="9"/>
      <c r="AT22594" s="4"/>
      <c r="AU22594" s="4"/>
      <c r="BA22594" s="4"/>
      <c r="BB22594" s="4"/>
    </row>
    <row r="22595" spans="15:54" x14ac:dyDescent="0.4">
      <c r="O22595" s="4"/>
      <c r="P22595" s="4"/>
      <c r="V22595" s="4"/>
      <c r="W22595" s="4"/>
      <c r="AG22595" s="9"/>
      <c r="AT22595" s="4"/>
      <c r="AU22595" s="4"/>
      <c r="BA22595" s="4"/>
      <c r="BB22595" s="4"/>
    </row>
    <row r="22596" spans="15:54" x14ac:dyDescent="0.4">
      <c r="O22596" s="4"/>
      <c r="P22596" s="4"/>
      <c r="V22596" s="4"/>
      <c r="W22596" s="4"/>
      <c r="AG22596" s="9"/>
      <c r="AT22596" s="4"/>
      <c r="AU22596" s="4"/>
      <c r="BA22596" s="4"/>
      <c r="BB22596" s="4"/>
    </row>
    <row r="22597" spans="15:54" x14ac:dyDescent="0.4">
      <c r="O22597" s="4"/>
      <c r="P22597" s="4"/>
      <c r="V22597" s="4"/>
      <c r="W22597" s="4"/>
      <c r="AG22597" s="9"/>
      <c r="AT22597" s="4"/>
      <c r="AU22597" s="4"/>
      <c r="BA22597" s="4"/>
      <c r="BB22597" s="4"/>
    </row>
    <row r="22598" spans="15:54" x14ac:dyDescent="0.4">
      <c r="O22598" s="4"/>
      <c r="P22598" s="4"/>
      <c r="V22598" s="4"/>
      <c r="W22598" s="4"/>
      <c r="AG22598" s="9"/>
      <c r="AT22598" s="4"/>
      <c r="AU22598" s="4"/>
      <c r="BA22598" s="4"/>
      <c r="BB22598" s="4"/>
    </row>
    <row r="22599" spans="15:54" x14ac:dyDescent="0.4">
      <c r="O22599" s="4"/>
      <c r="P22599" s="4"/>
      <c r="V22599" s="4"/>
      <c r="W22599" s="4"/>
      <c r="AG22599" s="9"/>
      <c r="AT22599" s="4"/>
      <c r="AU22599" s="4"/>
      <c r="BA22599" s="4"/>
      <c r="BB22599" s="4"/>
    </row>
    <row r="22600" spans="15:54" x14ac:dyDescent="0.4">
      <c r="O22600" s="4"/>
      <c r="P22600" s="4"/>
      <c r="V22600" s="4"/>
      <c r="W22600" s="4"/>
      <c r="AG22600" s="9"/>
      <c r="AT22600" s="4"/>
      <c r="AU22600" s="4"/>
      <c r="BA22600" s="4"/>
      <c r="BB22600" s="4"/>
    </row>
    <row r="22601" spans="15:54" x14ac:dyDescent="0.4">
      <c r="O22601" s="4"/>
      <c r="P22601" s="4"/>
      <c r="V22601" s="4"/>
      <c r="W22601" s="4"/>
      <c r="AG22601" s="9"/>
      <c r="AT22601" s="4"/>
      <c r="AU22601" s="4"/>
      <c r="BA22601" s="4"/>
      <c r="BB22601" s="4"/>
    </row>
    <row r="22602" spans="15:54" x14ac:dyDescent="0.4">
      <c r="O22602" s="4"/>
      <c r="P22602" s="4"/>
      <c r="V22602" s="4"/>
      <c r="W22602" s="4"/>
      <c r="AG22602" s="9"/>
      <c r="AT22602" s="4"/>
      <c r="AU22602" s="4"/>
      <c r="BA22602" s="4"/>
      <c r="BB22602" s="4"/>
    </row>
    <row r="22603" spans="15:54" x14ac:dyDescent="0.4">
      <c r="O22603" s="4"/>
      <c r="P22603" s="4"/>
      <c r="V22603" s="4"/>
      <c r="W22603" s="4"/>
      <c r="AG22603" s="9"/>
      <c r="AT22603" s="4"/>
      <c r="AU22603" s="4"/>
      <c r="BA22603" s="4"/>
      <c r="BB22603" s="4"/>
    </row>
    <row r="22604" spans="15:54" x14ac:dyDescent="0.4">
      <c r="O22604" s="4"/>
      <c r="P22604" s="4"/>
      <c r="V22604" s="4"/>
      <c r="W22604" s="4"/>
      <c r="AG22604" s="9"/>
      <c r="AT22604" s="4"/>
      <c r="AU22604" s="4"/>
      <c r="BA22604" s="4"/>
      <c r="BB22604" s="4"/>
    </row>
    <row r="22605" spans="15:54" x14ac:dyDescent="0.4">
      <c r="O22605" s="4"/>
      <c r="P22605" s="4"/>
      <c r="V22605" s="4"/>
      <c r="W22605" s="4"/>
      <c r="AG22605" s="9"/>
      <c r="AT22605" s="4"/>
      <c r="AU22605" s="4"/>
      <c r="BA22605" s="4"/>
      <c r="BB22605" s="4"/>
    </row>
    <row r="22606" spans="15:54" x14ac:dyDescent="0.4">
      <c r="O22606" s="4"/>
      <c r="P22606" s="4"/>
      <c r="V22606" s="4"/>
      <c r="W22606" s="4"/>
      <c r="AG22606" s="9"/>
      <c r="AT22606" s="4"/>
      <c r="AU22606" s="4"/>
      <c r="BA22606" s="4"/>
      <c r="BB22606" s="4"/>
    </row>
    <row r="22607" spans="15:54" x14ac:dyDescent="0.4">
      <c r="O22607" s="4"/>
      <c r="P22607" s="4"/>
      <c r="V22607" s="4"/>
      <c r="W22607" s="4"/>
      <c r="AG22607" s="9"/>
      <c r="AT22607" s="4"/>
      <c r="AU22607" s="4"/>
      <c r="BA22607" s="4"/>
      <c r="BB22607" s="4"/>
    </row>
    <row r="22608" spans="15:54" x14ac:dyDescent="0.4">
      <c r="O22608" s="4"/>
      <c r="P22608" s="4"/>
      <c r="V22608" s="4"/>
      <c r="W22608" s="4"/>
      <c r="AG22608" s="9"/>
      <c r="AT22608" s="4"/>
      <c r="AU22608" s="4"/>
      <c r="BA22608" s="4"/>
      <c r="BB22608" s="4"/>
    </row>
    <row r="22609" spans="15:54" x14ac:dyDescent="0.4">
      <c r="O22609" s="4"/>
      <c r="P22609" s="4"/>
      <c r="V22609" s="4"/>
      <c r="W22609" s="4"/>
      <c r="AG22609" s="9"/>
      <c r="AT22609" s="4"/>
      <c r="AU22609" s="4"/>
      <c r="BA22609" s="4"/>
      <c r="BB22609" s="4"/>
    </row>
    <row r="22610" spans="15:54" x14ac:dyDescent="0.4">
      <c r="O22610" s="4"/>
      <c r="P22610" s="4"/>
      <c r="V22610" s="4"/>
      <c r="W22610" s="4"/>
      <c r="AG22610" s="9"/>
      <c r="AT22610" s="4"/>
      <c r="AU22610" s="4"/>
      <c r="BA22610" s="4"/>
      <c r="BB22610" s="4"/>
    </row>
    <row r="22611" spans="15:54" x14ac:dyDescent="0.4">
      <c r="O22611" s="4"/>
      <c r="P22611" s="4"/>
      <c r="V22611" s="4"/>
      <c r="W22611" s="4"/>
      <c r="AG22611" s="9"/>
      <c r="AT22611" s="4"/>
      <c r="AU22611" s="4"/>
      <c r="BA22611" s="4"/>
      <c r="BB22611" s="4"/>
    </row>
    <row r="22612" spans="15:54" x14ac:dyDescent="0.4">
      <c r="O22612" s="4"/>
      <c r="P22612" s="4"/>
      <c r="V22612" s="4"/>
      <c r="W22612" s="4"/>
      <c r="AG22612" s="9"/>
      <c r="AT22612" s="4"/>
      <c r="AU22612" s="4"/>
      <c r="BA22612" s="4"/>
      <c r="BB22612" s="4"/>
    </row>
    <row r="22613" spans="15:54" x14ac:dyDescent="0.4">
      <c r="O22613" s="4"/>
      <c r="P22613" s="4"/>
      <c r="V22613" s="4"/>
      <c r="W22613" s="4"/>
      <c r="AG22613" s="9"/>
      <c r="AT22613" s="4"/>
      <c r="AU22613" s="4"/>
      <c r="BA22613" s="4"/>
      <c r="BB22613" s="4"/>
    </row>
    <row r="22614" spans="15:54" x14ac:dyDescent="0.4">
      <c r="O22614" s="4"/>
      <c r="P22614" s="4"/>
      <c r="V22614" s="4"/>
      <c r="W22614" s="4"/>
      <c r="AG22614" s="9"/>
      <c r="AT22614" s="4"/>
      <c r="AU22614" s="4"/>
      <c r="BA22614" s="4"/>
      <c r="BB22614" s="4"/>
    </row>
    <row r="22615" spans="15:54" x14ac:dyDescent="0.4">
      <c r="O22615" s="4"/>
      <c r="P22615" s="4"/>
      <c r="V22615" s="4"/>
      <c r="W22615" s="4"/>
      <c r="AG22615" s="9"/>
      <c r="AT22615" s="4"/>
      <c r="AU22615" s="4"/>
      <c r="BA22615" s="4"/>
      <c r="BB22615" s="4"/>
    </row>
    <row r="22616" spans="15:54" x14ac:dyDescent="0.4">
      <c r="O22616" s="4"/>
      <c r="P22616" s="4"/>
      <c r="V22616" s="4"/>
      <c r="W22616" s="4"/>
      <c r="AG22616" s="9"/>
      <c r="AT22616" s="4"/>
      <c r="AU22616" s="4"/>
      <c r="BA22616" s="4"/>
      <c r="BB22616" s="4"/>
    </row>
    <row r="22617" spans="15:54" x14ac:dyDescent="0.4">
      <c r="O22617" s="4"/>
      <c r="P22617" s="4"/>
      <c r="V22617" s="4"/>
      <c r="W22617" s="4"/>
      <c r="AG22617" s="9"/>
      <c r="AT22617" s="4"/>
      <c r="AU22617" s="4"/>
      <c r="BA22617" s="4"/>
      <c r="BB22617" s="4"/>
    </row>
    <row r="22618" spans="15:54" x14ac:dyDescent="0.4">
      <c r="O22618" s="4"/>
      <c r="P22618" s="4"/>
      <c r="V22618" s="4"/>
      <c r="W22618" s="4"/>
      <c r="AG22618" s="9"/>
      <c r="AT22618" s="4"/>
      <c r="AU22618" s="4"/>
      <c r="BA22618" s="4"/>
      <c r="BB22618" s="4"/>
    </row>
    <row r="22619" spans="15:54" x14ac:dyDescent="0.4">
      <c r="O22619" s="4"/>
      <c r="P22619" s="4"/>
      <c r="V22619" s="4"/>
      <c r="W22619" s="4"/>
      <c r="AG22619" s="9"/>
      <c r="AT22619" s="4"/>
      <c r="AU22619" s="4"/>
      <c r="BA22619" s="4"/>
      <c r="BB22619" s="4"/>
    </row>
    <row r="22620" spans="15:54" x14ac:dyDescent="0.4">
      <c r="O22620" s="4"/>
      <c r="P22620" s="4"/>
      <c r="V22620" s="4"/>
      <c r="W22620" s="4"/>
      <c r="AG22620" s="9"/>
      <c r="AT22620" s="4"/>
      <c r="AU22620" s="4"/>
      <c r="BA22620" s="4"/>
      <c r="BB22620" s="4"/>
    </row>
    <row r="22621" spans="15:54" x14ac:dyDescent="0.4">
      <c r="O22621" s="4"/>
      <c r="P22621" s="4"/>
      <c r="V22621" s="4"/>
      <c r="W22621" s="4"/>
      <c r="AG22621" s="9"/>
      <c r="AT22621" s="4"/>
      <c r="AU22621" s="4"/>
      <c r="BA22621" s="4"/>
      <c r="BB22621" s="4"/>
    </row>
    <row r="22622" spans="15:54" x14ac:dyDescent="0.4">
      <c r="O22622" s="4"/>
      <c r="P22622" s="4"/>
      <c r="V22622" s="4"/>
      <c r="W22622" s="4"/>
      <c r="AG22622" s="9"/>
      <c r="AT22622" s="4"/>
      <c r="AU22622" s="4"/>
      <c r="BA22622" s="4"/>
      <c r="BB22622" s="4"/>
    </row>
    <row r="22623" spans="15:54" x14ac:dyDescent="0.4">
      <c r="O22623" s="4"/>
      <c r="P22623" s="4"/>
      <c r="V22623" s="4"/>
      <c r="W22623" s="4"/>
      <c r="AG22623" s="9"/>
      <c r="AT22623" s="4"/>
      <c r="AU22623" s="4"/>
      <c r="BA22623" s="4"/>
      <c r="BB22623" s="4"/>
    </row>
    <row r="22624" spans="15:54" x14ac:dyDescent="0.4">
      <c r="O22624" s="4"/>
      <c r="P22624" s="4"/>
      <c r="V22624" s="4"/>
      <c r="W22624" s="4"/>
      <c r="AG22624" s="9"/>
      <c r="AT22624" s="4"/>
      <c r="AU22624" s="4"/>
      <c r="BA22624" s="4"/>
      <c r="BB22624" s="4"/>
    </row>
    <row r="22625" spans="15:54" x14ac:dyDescent="0.4">
      <c r="O22625" s="4"/>
      <c r="P22625" s="4"/>
      <c r="V22625" s="4"/>
      <c r="W22625" s="4"/>
      <c r="AT22625" s="4"/>
      <c r="AU22625" s="4"/>
      <c r="BA22625" s="4"/>
      <c r="BB22625" s="4"/>
    </row>
    <row r="22626" spans="15:54" x14ac:dyDescent="0.4">
      <c r="O22626" s="4"/>
      <c r="P22626" s="4"/>
      <c r="V22626" s="4"/>
      <c r="W22626" s="4"/>
      <c r="AG22626" s="9"/>
      <c r="AT22626" s="4"/>
      <c r="AU22626" s="4"/>
      <c r="BA22626" s="4"/>
      <c r="BB22626" s="4"/>
    </row>
    <row r="22627" spans="15:54" x14ac:dyDescent="0.4">
      <c r="O22627" s="4"/>
      <c r="P22627" s="4"/>
      <c r="V22627" s="4"/>
      <c r="W22627" s="4"/>
      <c r="AG22627" s="9"/>
      <c r="AT22627" s="4"/>
      <c r="AU22627" s="4"/>
      <c r="BA22627" s="4"/>
      <c r="BB22627" s="4"/>
    </row>
    <row r="22628" spans="15:54" x14ac:dyDescent="0.4">
      <c r="O22628" s="4"/>
      <c r="P22628" s="4"/>
      <c r="V22628" s="4"/>
      <c r="W22628" s="4"/>
      <c r="AG22628" s="9"/>
      <c r="AT22628" s="4"/>
      <c r="AU22628" s="4"/>
      <c r="BA22628" s="4"/>
      <c r="BB22628" s="4"/>
    </row>
    <row r="22629" spans="15:54" x14ac:dyDescent="0.4">
      <c r="O22629" s="4"/>
      <c r="P22629" s="4"/>
      <c r="V22629" s="4"/>
      <c r="W22629" s="4"/>
      <c r="AG22629" s="9"/>
      <c r="AT22629" s="4"/>
      <c r="AU22629" s="4"/>
      <c r="BA22629" s="4"/>
      <c r="BB22629" s="4"/>
    </row>
    <row r="22630" spans="15:54" x14ac:dyDescent="0.4">
      <c r="O22630" s="4"/>
      <c r="P22630" s="4"/>
      <c r="V22630" s="4"/>
      <c r="W22630" s="4"/>
      <c r="AG22630" s="9"/>
      <c r="AT22630" s="4"/>
      <c r="AU22630" s="4"/>
      <c r="BA22630" s="4"/>
      <c r="BB22630" s="4"/>
    </row>
    <row r="22631" spans="15:54" x14ac:dyDescent="0.4">
      <c r="O22631" s="4"/>
      <c r="P22631" s="4"/>
      <c r="V22631" s="4"/>
      <c r="W22631" s="4"/>
      <c r="AG22631" s="9"/>
      <c r="AT22631" s="4"/>
      <c r="AU22631" s="4"/>
      <c r="BA22631" s="4"/>
      <c r="BB22631" s="4"/>
    </row>
    <row r="22632" spans="15:54" x14ac:dyDescent="0.4">
      <c r="O22632" s="4"/>
      <c r="P22632" s="4"/>
      <c r="V22632" s="4"/>
      <c r="W22632" s="4"/>
      <c r="AG22632" s="9"/>
      <c r="AT22632" s="4"/>
      <c r="AU22632" s="4"/>
      <c r="BA22632" s="4"/>
      <c r="BB22632" s="4"/>
    </row>
    <row r="22633" spans="15:54" x14ac:dyDescent="0.4">
      <c r="O22633" s="4"/>
      <c r="P22633" s="4"/>
      <c r="V22633" s="4"/>
      <c r="W22633" s="4"/>
      <c r="AG22633" s="9"/>
      <c r="AT22633" s="4"/>
      <c r="AU22633" s="4"/>
      <c r="BA22633" s="4"/>
      <c r="BB22633" s="4"/>
    </row>
    <row r="22634" spans="15:54" x14ac:dyDescent="0.4">
      <c r="O22634" s="4"/>
      <c r="P22634" s="4"/>
      <c r="V22634" s="4"/>
      <c r="W22634" s="4"/>
      <c r="AG22634" s="9"/>
      <c r="AT22634" s="4"/>
      <c r="AU22634" s="4"/>
      <c r="BA22634" s="4"/>
      <c r="BB22634" s="4"/>
    </row>
    <row r="22635" spans="15:54" x14ac:dyDescent="0.4">
      <c r="O22635" s="4"/>
      <c r="P22635" s="4"/>
      <c r="V22635" s="4"/>
      <c r="W22635" s="4"/>
      <c r="AG22635" s="9"/>
      <c r="AT22635" s="4"/>
      <c r="AU22635" s="4"/>
      <c r="BA22635" s="4"/>
      <c r="BB22635" s="4"/>
    </row>
    <row r="22636" spans="15:54" x14ac:dyDescent="0.4">
      <c r="O22636" s="4"/>
      <c r="P22636" s="4"/>
      <c r="V22636" s="4"/>
      <c r="W22636" s="4"/>
      <c r="AG22636" s="9"/>
      <c r="AT22636" s="4"/>
      <c r="AU22636" s="4"/>
      <c r="BA22636" s="4"/>
      <c r="BB22636" s="4"/>
    </row>
    <row r="22637" spans="15:54" x14ac:dyDescent="0.4">
      <c r="O22637" s="4"/>
      <c r="P22637" s="4"/>
      <c r="V22637" s="4"/>
      <c r="W22637" s="4"/>
      <c r="AG22637" s="9"/>
      <c r="AT22637" s="4"/>
      <c r="AU22637" s="4"/>
      <c r="BA22637" s="4"/>
      <c r="BB22637" s="4"/>
    </row>
    <row r="22638" spans="15:54" x14ac:dyDescent="0.4">
      <c r="O22638" s="4"/>
      <c r="P22638" s="4"/>
      <c r="V22638" s="4"/>
      <c r="W22638" s="4"/>
      <c r="AG22638" s="9"/>
      <c r="AT22638" s="4"/>
      <c r="AU22638" s="4"/>
      <c r="BA22638" s="4"/>
      <c r="BB22638" s="4"/>
    </row>
    <row r="22639" spans="15:54" x14ac:dyDescent="0.4">
      <c r="O22639" s="4"/>
      <c r="P22639" s="4"/>
      <c r="V22639" s="4"/>
      <c r="W22639" s="4"/>
      <c r="AG22639" s="9"/>
      <c r="AT22639" s="4"/>
      <c r="AU22639" s="4"/>
      <c r="BA22639" s="4"/>
      <c r="BB22639" s="4"/>
    </row>
    <row r="22640" spans="15:54" x14ac:dyDescent="0.4">
      <c r="O22640" s="4"/>
      <c r="P22640" s="4"/>
      <c r="V22640" s="4"/>
      <c r="W22640" s="4"/>
      <c r="AG22640" s="9"/>
      <c r="AT22640" s="4"/>
      <c r="AU22640" s="4"/>
      <c r="BA22640" s="4"/>
      <c r="BB22640" s="4"/>
    </row>
    <row r="22641" spans="15:54" x14ac:dyDescent="0.4">
      <c r="O22641" s="4"/>
      <c r="P22641" s="4"/>
      <c r="V22641" s="4"/>
      <c r="W22641" s="4"/>
      <c r="AG22641" s="9"/>
      <c r="AT22641" s="4"/>
      <c r="AU22641" s="4"/>
      <c r="BA22641" s="4"/>
      <c r="BB22641" s="4"/>
    </row>
    <row r="22642" spans="15:54" x14ac:dyDescent="0.4">
      <c r="O22642" s="4"/>
      <c r="P22642" s="4"/>
      <c r="V22642" s="4"/>
      <c r="W22642" s="4"/>
      <c r="AG22642" s="9"/>
      <c r="AT22642" s="4"/>
      <c r="AU22642" s="4"/>
      <c r="BA22642" s="4"/>
      <c r="BB22642" s="4"/>
    </row>
    <row r="22643" spans="15:54" x14ac:dyDescent="0.4">
      <c r="O22643" s="4"/>
      <c r="P22643" s="4"/>
      <c r="V22643" s="4"/>
      <c r="W22643" s="4"/>
      <c r="AG22643" s="9"/>
      <c r="AT22643" s="4"/>
      <c r="AU22643" s="4"/>
      <c r="BA22643" s="4"/>
      <c r="BB22643" s="4"/>
    </row>
    <row r="22644" spans="15:54" x14ac:dyDescent="0.4">
      <c r="O22644" s="4"/>
      <c r="P22644" s="4"/>
      <c r="V22644" s="4"/>
      <c r="W22644" s="4"/>
      <c r="AG22644" s="9"/>
      <c r="AT22644" s="4"/>
      <c r="AU22644" s="4"/>
      <c r="BA22644" s="4"/>
      <c r="BB22644" s="4"/>
    </row>
    <row r="22645" spans="15:54" x14ac:dyDescent="0.4">
      <c r="O22645" s="4"/>
      <c r="P22645" s="4"/>
      <c r="V22645" s="4"/>
      <c r="W22645" s="4"/>
      <c r="AT22645" s="4"/>
      <c r="AU22645" s="4"/>
      <c r="BA22645" s="4"/>
      <c r="BB22645" s="4"/>
    </row>
    <row r="22646" spans="15:54" x14ac:dyDescent="0.4">
      <c r="O22646" s="4"/>
      <c r="P22646" s="4"/>
      <c r="V22646" s="4"/>
      <c r="W22646" s="4"/>
      <c r="AG22646" s="9"/>
      <c r="AT22646" s="4"/>
      <c r="AU22646" s="4"/>
      <c r="BA22646" s="4"/>
      <c r="BB22646" s="4"/>
    </row>
    <row r="22647" spans="15:54" x14ac:dyDescent="0.4">
      <c r="O22647" s="4"/>
      <c r="P22647" s="4"/>
      <c r="V22647" s="4"/>
      <c r="W22647" s="4"/>
      <c r="AG22647" s="9"/>
      <c r="AT22647" s="4"/>
      <c r="AU22647" s="4"/>
      <c r="BA22647" s="4"/>
      <c r="BB22647" s="4"/>
    </row>
    <row r="22648" spans="15:54" x14ac:dyDescent="0.4">
      <c r="O22648" s="4"/>
      <c r="P22648" s="4"/>
      <c r="V22648" s="4"/>
      <c r="W22648" s="4"/>
      <c r="AG22648" s="9"/>
      <c r="AT22648" s="4"/>
      <c r="AU22648" s="4"/>
      <c r="BA22648" s="4"/>
      <c r="BB22648" s="4"/>
    </row>
    <row r="22649" spans="15:54" x14ac:dyDescent="0.4">
      <c r="O22649" s="4"/>
      <c r="P22649" s="4"/>
      <c r="V22649" s="4"/>
      <c r="W22649" s="4"/>
      <c r="AG22649" s="9"/>
      <c r="AT22649" s="4"/>
      <c r="AU22649" s="4"/>
      <c r="BA22649" s="4"/>
      <c r="BB22649" s="4"/>
    </row>
    <row r="22650" spans="15:54" x14ac:dyDescent="0.4">
      <c r="O22650" s="4"/>
      <c r="P22650" s="4"/>
      <c r="V22650" s="4"/>
      <c r="W22650" s="4"/>
      <c r="AG22650" s="9"/>
      <c r="AT22650" s="4"/>
      <c r="AU22650" s="4"/>
      <c r="BA22650" s="4"/>
      <c r="BB22650" s="4"/>
    </row>
    <row r="22651" spans="15:54" x14ac:dyDescent="0.4">
      <c r="O22651" s="4"/>
      <c r="P22651" s="4"/>
      <c r="V22651" s="4"/>
      <c r="W22651" s="4"/>
      <c r="AG22651" s="9"/>
      <c r="AT22651" s="4"/>
      <c r="AU22651" s="4"/>
      <c r="BA22651" s="4"/>
      <c r="BB22651" s="4"/>
    </row>
    <row r="22652" spans="15:54" x14ac:dyDescent="0.4">
      <c r="O22652" s="4"/>
      <c r="P22652" s="4"/>
      <c r="V22652" s="4"/>
      <c r="W22652" s="4"/>
      <c r="AG22652" s="9"/>
      <c r="AT22652" s="4"/>
      <c r="AU22652" s="4"/>
      <c r="BA22652" s="4"/>
      <c r="BB22652" s="4"/>
    </row>
    <row r="22653" spans="15:54" x14ac:dyDescent="0.4">
      <c r="O22653" s="4"/>
      <c r="P22653" s="4"/>
      <c r="V22653" s="4"/>
      <c r="W22653" s="4"/>
      <c r="AG22653" s="9"/>
      <c r="AT22653" s="4"/>
      <c r="AU22653" s="4"/>
      <c r="BA22653" s="4"/>
      <c r="BB22653" s="4"/>
    </row>
    <row r="22654" spans="15:54" x14ac:dyDescent="0.4">
      <c r="O22654" s="4"/>
      <c r="P22654" s="4"/>
      <c r="V22654" s="4"/>
      <c r="W22654" s="4"/>
      <c r="AG22654" s="9"/>
      <c r="AT22654" s="4"/>
      <c r="AU22654" s="4"/>
      <c r="BA22654" s="4"/>
      <c r="BB22654" s="4"/>
    </row>
    <row r="22655" spans="15:54" x14ac:dyDescent="0.4">
      <c r="O22655" s="4"/>
      <c r="P22655" s="4"/>
      <c r="V22655" s="4"/>
      <c r="W22655" s="4"/>
      <c r="AG22655" s="9"/>
      <c r="AT22655" s="4"/>
      <c r="AU22655" s="4"/>
      <c r="BA22655" s="4"/>
      <c r="BB22655" s="4"/>
    </row>
    <row r="22656" spans="15:54" x14ac:dyDescent="0.4">
      <c r="O22656" s="4"/>
      <c r="P22656" s="4"/>
      <c r="V22656" s="4"/>
      <c r="W22656" s="4"/>
      <c r="AG22656" s="9"/>
      <c r="AT22656" s="4"/>
      <c r="AU22656" s="4"/>
      <c r="BA22656" s="4"/>
      <c r="BB22656" s="4"/>
    </row>
    <row r="22657" spans="15:54" x14ac:dyDescent="0.4">
      <c r="O22657" s="4"/>
      <c r="P22657" s="4"/>
      <c r="V22657" s="4"/>
      <c r="W22657" s="4"/>
      <c r="AG22657" s="9"/>
      <c r="AT22657" s="4"/>
      <c r="AU22657" s="4"/>
      <c r="BA22657" s="4"/>
      <c r="BB22657" s="4"/>
    </row>
    <row r="22658" spans="15:54" x14ac:dyDescent="0.4">
      <c r="O22658" s="4"/>
      <c r="P22658" s="4"/>
      <c r="V22658" s="4"/>
      <c r="W22658" s="4"/>
      <c r="AG22658" s="9"/>
      <c r="AT22658" s="4"/>
      <c r="AU22658" s="4"/>
      <c r="BA22658" s="4"/>
      <c r="BB22658" s="4"/>
    </row>
    <row r="22659" spans="15:54" x14ac:dyDescent="0.4">
      <c r="O22659" s="4"/>
      <c r="P22659" s="4"/>
      <c r="V22659" s="4"/>
      <c r="W22659" s="4"/>
      <c r="AG22659" s="9"/>
      <c r="AT22659" s="4"/>
      <c r="AU22659" s="4"/>
      <c r="BA22659" s="4"/>
      <c r="BB22659" s="4"/>
    </row>
    <row r="22660" spans="15:54" x14ac:dyDescent="0.4">
      <c r="O22660" s="4"/>
      <c r="P22660" s="4"/>
      <c r="V22660" s="4"/>
      <c r="W22660" s="4"/>
      <c r="AG22660" s="9"/>
      <c r="AT22660" s="4"/>
      <c r="AU22660" s="4"/>
      <c r="BA22660" s="4"/>
      <c r="BB22660" s="4"/>
    </row>
    <row r="22661" spans="15:54" x14ac:dyDescent="0.4">
      <c r="O22661" s="4"/>
      <c r="P22661" s="4"/>
      <c r="V22661" s="4"/>
      <c r="W22661" s="4"/>
      <c r="AG22661" s="9"/>
      <c r="AT22661" s="4"/>
      <c r="AU22661" s="4"/>
      <c r="BA22661" s="4"/>
      <c r="BB22661" s="4"/>
    </row>
    <row r="22662" spans="15:54" x14ac:dyDescent="0.4">
      <c r="O22662" s="4"/>
      <c r="P22662" s="4"/>
      <c r="V22662" s="4"/>
      <c r="W22662" s="4"/>
      <c r="AG22662" s="9"/>
      <c r="AT22662" s="4"/>
      <c r="AU22662" s="4"/>
      <c r="BA22662" s="4"/>
      <c r="BB22662" s="4"/>
    </row>
    <row r="22663" spans="15:54" x14ac:dyDescent="0.4">
      <c r="O22663" s="4"/>
      <c r="P22663" s="4"/>
      <c r="V22663" s="4"/>
      <c r="W22663" s="4"/>
      <c r="AG22663" s="9"/>
      <c r="AT22663" s="4"/>
      <c r="AU22663" s="4"/>
      <c r="BA22663" s="4"/>
      <c r="BB22663" s="4"/>
    </row>
    <row r="22664" spans="15:54" x14ac:dyDescent="0.4">
      <c r="O22664" s="4"/>
      <c r="P22664" s="4"/>
      <c r="V22664" s="4"/>
      <c r="W22664" s="4"/>
      <c r="AG22664" s="9"/>
      <c r="AT22664" s="4"/>
      <c r="AU22664" s="4"/>
      <c r="BA22664" s="4"/>
      <c r="BB22664" s="4"/>
    </row>
    <row r="22665" spans="15:54" x14ac:dyDescent="0.4">
      <c r="O22665" s="4"/>
      <c r="P22665" s="4"/>
      <c r="V22665" s="4"/>
      <c r="W22665" s="4"/>
      <c r="AG22665" s="9"/>
      <c r="AT22665" s="4"/>
      <c r="AU22665" s="4"/>
      <c r="BA22665" s="4"/>
      <c r="BB22665" s="4"/>
    </row>
    <row r="22666" spans="15:54" x14ac:dyDescent="0.4">
      <c r="O22666" s="4"/>
      <c r="P22666" s="4"/>
      <c r="V22666" s="4"/>
      <c r="W22666" s="4"/>
      <c r="AG22666" s="9"/>
      <c r="AT22666" s="4"/>
      <c r="AU22666" s="4"/>
      <c r="BA22666" s="4"/>
      <c r="BB22666" s="4"/>
    </row>
    <row r="22667" spans="15:54" x14ac:dyDescent="0.4">
      <c r="O22667" s="4"/>
      <c r="P22667" s="4"/>
      <c r="V22667" s="4"/>
      <c r="W22667" s="4"/>
      <c r="AG22667" s="9"/>
      <c r="AT22667" s="4"/>
      <c r="AU22667" s="4"/>
      <c r="BA22667" s="4"/>
      <c r="BB22667" s="4"/>
    </row>
    <row r="22668" spans="15:54" x14ac:dyDescent="0.4">
      <c r="O22668" s="4"/>
      <c r="P22668" s="4"/>
      <c r="V22668" s="4"/>
      <c r="W22668" s="4"/>
      <c r="AG22668" s="9"/>
      <c r="AT22668" s="4"/>
      <c r="AU22668" s="4"/>
      <c r="BA22668" s="4"/>
      <c r="BB22668" s="4"/>
    </row>
    <row r="22669" spans="15:54" x14ac:dyDescent="0.4">
      <c r="O22669" s="4"/>
      <c r="P22669" s="4"/>
      <c r="V22669" s="4"/>
      <c r="W22669" s="4"/>
      <c r="AG22669" s="9"/>
      <c r="AT22669" s="4"/>
      <c r="AU22669" s="4"/>
      <c r="BA22669" s="4"/>
      <c r="BB22669" s="4"/>
    </row>
    <row r="22670" spans="15:54" x14ac:dyDescent="0.4">
      <c r="O22670" s="4"/>
      <c r="P22670" s="4"/>
      <c r="V22670" s="4"/>
      <c r="W22670" s="4"/>
      <c r="AG22670" s="9"/>
      <c r="AT22670" s="4"/>
      <c r="AU22670" s="4"/>
      <c r="BA22670" s="4"/>
      <c r="BB22670" s="4"/>
    </row>
    <row r="22671" spans="15:54" x14ac:dyDescent="0.4">
      <c r="O22671" s="4"/>
      <c r="P22671" s="4"/>
      <c r="V22671" s="4"/>
      <c r="W22671" s="4"/>
      <c r="AG22671" s="9"/>
      <c r="AT22671" s="4"/>
      <c r="AU22671" s="4"/>
      <c r="BA22671" s="4"/>
      <c r="BB22671" s="4"/>
    </row>
    <row r="22672" spans="15:54" x14ac:dyDescent="0.4">
      <c r="O22672" s="4"/>
      <c r="P22672" s="4"/>
      <c r="V22672" s="4"/>
      <c r="W22672" s="4"/>
      <c r="AG22672" s="9"/>
      <c r="AT22672" s="4"/>
      <c r="AU22672" s="4"/>
      <c r="BA22672" s="4"/>
      <c r="BB22672" s="4"/>
    </row>
    <row r="22673" spans="15:54" x14ac:dyDescent="0.4">
      <c r="O22673" s="4"/>
      <c r="P22673" s="4"/>
      <c r="V22673" s="4"/>
      <c r="W22673" s="4"/>
      <c r="AG22673" s="9"/>
      <c r="AT22673" s="4"/>
      <c r="AU22673" s="4"/>
      <c r="BA22673" s="4"/>
      <c r="BB22673" s="4"/>
    </row>
    <row r="22674" spans="15:54" x14ac:dyDescent="0.4">
      <c r="O22674" s="4"/>
      <c r="P22674" s="4"/>
      <c r="V22674" s="4"/>
      <c r="W22674" s="4"/>
      <c r="AG22674" s="9"/>
      <c r="AT22674" s="4"/>
      <c r="AU22674" s="4"/>
      <c r="BA22674" s="4"/>
      <c r="BB22674" s="4"/>
    </row>
    <row r="22675" spans="15:54" x14ac:dyDescent="0.4">
      <c r="O22675" s="4"/>
      <c r="P22675" s="4"/>
      <c r="V22675" s="4"/>
      <c r="W22675" s="4"/>
      <c r="AG22675" s="9"/>
      <c r="AT22675" s="4"/>
      <c r="AU22675" s="4"/>
      <c r="BA22675" s="4"/>
      <c r="BB22675" s="4"/>
    </row>
    <row r="22676" spans="15:54" x14ac:dyDescent="0.4">
      <c r="O22676" s="4"/>
      <c r="P22676" s="4"/>
      <c r="V22676" s="4"/>
      <c r="W22676" s="4"/>
      <c r="AG22676" s="9"/>
      <c r="AT22676" s="4"/>
      <c r="AU22676" s="4"/>
      <c r="BA22676" s="4"/>
      <c r="BB22676" s="4"/>
    </row>
    <row r="22677" spans="15:54" x14ac:dyDescent="0.4">
      <c r="O22677" s="4"/>
      <c r="P22677" s="4"/>
      <c r="V22677" s="4"/>
      <c r="W22677" s="4"/>
      <c r="AG22677" s="9"/>
      <c r="AT22677" s="4"/>
      <c r="AU22677" s="4"/>
      <c r="BA22677" s="4"/>
      <c r="BB22677" s="4"/>
    </row>
    <row r="22678" spans="15:54" x14ac:dyDescent="0.4">
      <c r="O22678" s="4"/>
      <c r="P22678" s="4"/>
      <c r="V22678" s="4"/>
      <c r="W22678" s="4"/>
      <c r="AG22678" s="9"/>
      <c r="AT22678" s="4"/>
      <c r="AU22678" s="4"/>
      <c r="BA22678" s="4"/>
      <c r="BB22678" s="4"/>
    </row>
    <row r="22679" spans="15:54" x14ac:dyDescent="0.4">
      <c r="O22679" s="4"/>
      <c r="P22679" s="4"/>
      <c r="V22679" s="4"/>
      <c r="W22679" s="4"/>
      <c r="AG22679" s="9"/>
      <c r="AT22679" s="4"/>
      <c r="AU22679" s="4"/>
      <c r="BA22679" s="4"/>
      <c r="BB22679" s="4"/>
    </row>
    <row r="22680" spans="15:54" x14ac:dyDescent="0.4">
      <c r="O22680" s="4"/>
      <c r="P22680" s="4"/>
      <c r="V22680" s="4"/>
      <c r="W22680" s="4"/>
      <c r="AG22680" s="9"/>
      <c r="AT22680" s="4"/>
      <c r="AU22680" s="4"/>
      <c r="BA22680" s="4"/>
      <c r="BB22680" s="4"/>
    </row>
    <row r="22681" spans="15:54" x14ac:dyDescent="0.4">
      <c r="O22681" s="4"/>
      <c r="P22681" s="4"/>
      <c r="V22681" s="4"/>
      <c r="W22681" s="4"/>
      <c r="AG22681" s="9"/>
      <c r="AT22681" s="4"/>
      <c r="AU22681" s="4"/>
      <c r="BA22681" s="4"/>
      <c r="BB22681" s="4"/>
    </row>
    <row r="22682" spans="15:54" x14ac:dyDescent="0.4">
      <c r="O22682" s="4"/>
      <c r="P22682" s="4"/>
      <c r="V22682" s="4"/>
      <c r="W22682" s="4"/>
      <c r="AG22682" s="9"/>
      <c r="AT22682" s="4"/>
      <c r="AU22682" s="4"/>
      <c r="BA22682" s="4"/>
      <c r="BB22682" s="4"/>
    </row>
    <row r="22683" spans="15:54" x14ac:dyDescent="0.4">
      <c r="O22683" s="4"/>
      <c r="P22683" s="4"/>
      <c r="V22683" s="4"/>
      <c r="W22683" s="4"/>
      <c r="AG22683" s="9"/>
      <c r="AT22683" s="4"/>
      <c r="AU22683" s="4"/>
      <c r="BA22683" s="4"/>
      <c r="BB22683" s="4"/>
    </row>
    <row r="22684" spans="15:54" x14ac:dyDescent="0.4">
      <c r="O22684" s="4"/>
      <c r="P22684" s="4"/>
      <c r="V22684" s="4"/>
      <c r="W22684" s="4"/>
      <c r="AG22684" s="9"/>
      <c r="AT22684" s="4"/>
      <c r="AU22684" s="4"/>
      <c r="BA22684" s="4"/>
      <c r="BB22684" s="4"/>
    </row>
    <row r="22685" spans="15:54" x14ac:dyDescent="0.4">
      <c r="O22685" s="4"/>
      <c r="P22685" s="4"/>
      <c r="V22685" s="4"/>
      <c r="W22685" s="4"/>
      <c r="AG22685" s="9"/>
      <c r="AT22685" s="4"/>
      <c r="AU22685" s="4"/>
      <c r="BA22685" s="4"/>
      <c r="BB22685" s="4"/>
    </row>
    <row r="22686" spans="15:54" x14ac:dyDescent="0.4">
      <c r="O22686" s="4"/>
      <c r="P22686" s="4"/>
      <c r="V22686" s="4"/>
      <c r="W22686" s="4"/>
      <c r="AG22686" s="9"/>
      <c r="AT22686" s="4"/>
      <c r="AU22686" s="4"/>
      <c r="BA22686" s="4"/>
      <c r="BB22686" s="4"/>
    </row>
    <row r="22687" spans="15:54" x14ac:dyDescent="0.4">
      <c r="O22687" s="4"/>
      <c r="P22687" s="4"/>
      <c r="V22687" s="4"/>
      <c r="W22687" s="4"/>
      <c r="AG22687" s="9"/>
      <c r="AT22687" s="4"/>
      <c r="AU22687" s="4"/>
      <c r="BA22687" s="4"/>
      <c r="BB22687" s="4"/>
    </row>
    <row r="22688" spans="15:54" x14ac:dyDescent="0.4">
      <c r="O22688" s="4"/>
      <c r="P22688" s="4"/>
      <c r="V22688" s="4"/>
      <c r="W22688" s="4"/>
      <c r="AG22688" s="9"/>
      <c r="AT22688" s="4"/>
      <c r="AU22688" s="4"/>
      <c r="BA22688" s="4"/>
      <c r="BB22688" s="4"/>
    </row>
    <row r="22689" spans="15:54" x14ac:dyDescent="0.4">
      <c r="O22689" s="4"/>
      <c r="P22689" s="4"/>
      <c r="V22689" s="4"/>
      <c r="W22689" s="4"/>
      <c r="AG22689" s="9"/>
      <c r="AT22689" s="4"/>
      <c r="AU22689" s="4"/>
      <c r="BA22689" s="4"/>
      <c r="BB22689" s="4"/>
    </row>
    <row r="22690" spans="15:54" x14ac:dyDescent="0.4">
      <c r="O22690" s="4"/>
      <c r="P22690" s="4"/>
      <c r="V22690" s="4"/>
      <c r="W22690" s="4"/>
      <c r="AG22690" s="9"/>
      <c r="AT22690" s="4"/>
      <c r="AU22690" s="4"/>
      <c r="BA22690" s="4"/>
      <c r="BB22690" s="4"/>
    </row>
    <row r="22691" spans="15:54" x14ac:dyDescent="0.4">
      <c r="O22691" s="4"/>
      <c r="P22691" s="4"/>
      <c r="V22691" s="4"/>
      <c r="W22691" s="4"/>
      <c r="AG22691" s="9"/>
      <c r="AT22691" s="4"/>
      <c r="AU22691" s="4"/>
      <c r="BA22691" s="4"/>
      <c r="BB22691" s="4"/>
    </row>
    <row r="22692" spans="15:54" x14ac:dyDescent="0.4">
      <c r="O22692" s="4"/>
      <c r="P22692" s="4"/>
      <c r="V22692" s="4"/>
      <c r="W22692" s="4"/>
      <c r="AG22692" s="9"/>
      <c r="AT22692" s="4"/>
      <c r="AU22692" s="4"/>
      <c r="BA22692" s="4"/>
      <c r="BB22692" s="4"/>
    </row>
    <row r="22693" spans="15:54" x14ac:dyDescent="0.4">
      <c r="O22693" s="4"/>
      <c r="P22693" s="4"/>
      <c r="V22693" s="4"/>
      <c r="W22693" s="4"/>
      <c r="AG22693" s="9"/>
      <c r="AT22693" s="4"/>
      <c r="AU22693" s="4"/>
      <c r="BA22693" s="4"/>
      <c r="BB22693" s="4"/>
    </row>
    <row r="22694" spans="15:54" x14ac:dyDescent="0.4">
      <c r="O22694" s="4"/>
      <c r="P22694" s="4"/>
      <c r="V22694" s="4"/>
      <c r="W22694" s="4"/>
      <c r="AG22694" s="9"/>
      <c r="AT22694" s="4"/>
      <c r="AU22694" s="4"/>
      <c r="BA22694" s="4"/>
      <c r="BB22694" s="4"/>
    </row>
    <row r="22695" spans="15:54" x14ac:dyDescent="0.4">
      <c r="O22695" s="4"/>
      <c r="P22695" s="4"/>
      <c r="V22695" s="4"/>
      <c r="W22695" s="4"/>
      <c r="AG22695" s="9"/>
      <c r="AT22695" s="4"/>
      <c r="AU22695" s="4"/>
      <c r="BA22695" s="4"/>
      <c r="BB22695" s="4"/>
    </row>
    <row r="22696" spans="15:54" x14ac:dyDescent="0.4">
      <c r="O22696" s="4"/>
      <c r="P22696" s="4"/>
      <c r="V22696" s="4"/>
      <c r="W22696" s="4"/>
      <c r="AG22696" s="9"/>
      <c r="AT22696" s="4"/>
      <c r="AU22696" s="4"/>
      <c r="BA22696" s="4"/>
      <c r="BB22696" s="4"/>
    </row>
    <row r="22697" spans="15:54" x14ac:dyDescent="0.4">
      <c r="O22697" s="4"/>
      <c r="P22697" s="4"/>
      <c r="V22697" s="4"/>
      <c r="W22697" s="4"/>
      <c r="AG22697" s="9"/>
      <c r="AT22697" s="4"/>
      <c r="AU22697" s="4"/>
      <c r="BA22697" s="4"/>
      <c r="BB22697" s="4"/>
    </row>
    <row r="22698" spans="15:54" x14ac:dyDescent="0.4">
      <c r="O22698" s="4"/>
      <c r="P22698" s="4"/>
      <c r="V22698" s="4"/>
      <c r="W22698" s="4"/>
      <c r="AG22698" s="9"/>
      <c r="AT22698" s="4"/>
      <c r="AU22698" s="4"/>
      <c r="BA22698" s="4"/>
      <c r="BB22698" s="4"/>
    </row>
    <row r="22699" spans="15:54" x14ac:dyDescent="0.4">
      <c r="O22699" s="4"/>
      <c r="P22699" s="4"/>
      <c r="V22699" s="4"/>
      <c r="W22699" s="4"/>
      <c r="AG22699" s="9"/>
      <c r="AT22699" s="4"/>
      <c r="AU22699" s="4"/>
      <c r="BA22699" s="4"/>
      <c r="BB22699" s="4"/>
    </row>
    <row r="22700" spans="15:54" x14ac:dyDescent="0.4">
      <c r="O22700" s="4"/>
      <c r="P22700" s="4"/>
      <c r="V22700" s="4"/>
      <c r="W22700" s="4"/>
      <c r="AG22700" s="9"/>
      <c r="AT22700" s="4"/>
      <c r="AU22700" s="4"/>
      <c r="BA22700" s="4"/>
      <c r="BB22700" s="4"/>
    </row>
    <row r="22701" spans="15:54" x14ac:dyDescent="0.4">
      <c r="O22701" s="4"/>
      <c r="P22701" s="4"/>
      <c r="V22701" s="4"/>
      <c r="W22701" s="4"/>
      <c r="AG22701" s="9"/>
      <c r="AT22701" s="4"/>
      <c r="AU22701" s="4"/>
      <c r="BA22701" s="4"/>
      <c r="BB22701" s="4"/>
    </row>
    <row r="22702" spans="15:54" x14ac:dyDescent="0.4">
      <c r="O22702" s="4"/>
      <c r="P22702" s="4"/>
      <c r="V22702" s="4"/>
      <c r="W22702" s="4"/>
      <c r="AG22702" s="9"/>
      <c r="AT22702" s="4"/>
      <c r="AU22702" s="4"/>
      <c r="BA22702" s="4"/>
      <c r="BB22702" s="4"/>
    </row>
    <row r="22703" spans="15:54" x14ac:dyDescent="0.4">
      <c r="O22703" s="4"/>
      <c r="P22703" s="4"/>
      <c r="V22703" s="4"/>
      <c r="W22703" s="4"/>
      <c r="AG22703" s="9"/>
      <c r="AT22703" s="4"/>
      <c r="AU22703" s="4"/>
      <c r="BA22703" s="4"/>
      <c r="BB22703" s="4"/>
    </row>
    <row r="22704" spans="15:54" x14ac:dyDescent="0.4">
      <c r="O22704" s="4"/>
      <c r="P22704" s="4"/>
      <c r="V22704" s="4"/>
      <c r="W22704" s="4"/>
      <c r="AG22704" s="9"/>
      <c r="AT22704" s="4"/>
      <c r="AU22704" s="4"/>
      <c r="BA22704" s="4"/>
      <c r="BB22704" s="4"/>
    </row>
    <row r="22705" spans="15:54" x14ac:dyDescent="0.4">
      <c r="O22705" s="4"/>
      <c r="P22705" s="4"/>
      <c r="V22705" s="4"/>
      <c r="W22705" s="4"/>
      <c r="AG22705" s="9"/>
      <c r="AT22705" s="4"/>
      <c r="AU22705" s="4"/>
      <c r="BA22705" s="4"/>
      <c r="BB22705" s="4"/>
    </row>
    <row r="22706" spans="15:54" x14ac:dyDescent="0.4">
      <c r="O22706" s="4"/>
      <c r="P22706" s="4"/>
      <c r="V22706" s="4"/>
      <c r="W22706" s="4"/>
      <c r="AT22706" s="4"/>
      <c r="AU22706" s="4"/>
      <c r="BA22706" s="4"/>
      <c r="BB22706" s="4"/>
    </row>
    <row r="22707" spans="15:54" x14ac:dyDescent="0.4">
      <c r="O22707" s="4"/>
      <c r="P22707" s="4"/>
      <c r="V22707" s="4"/>
      <c r="W22707" s="4"/>
      <c r="AG22707" s="9"/>
      <c r="AT22707" s="4"/>
      <c r="AU22707" s="4"/>
      <c r="BA22707" s="4"/>
      <c r="BB22707" s="4"/>
    </row>
    <row r="22708" spans="15:54" x14ac:dyDescent="0.4">
      <c r="O22708" s="4"/>
      <c r="P22708" s="4"/>
      <c r="V22708" s="4"/>
      <c r="W22708" s="4"/>
      <c r="AG22708" s="9"/>
      <c r="AT22708" s="4"/>
      <c r="AU22708" s="4"/>
      <c r="BA22708" s="4"/>
      <c r="BB22708" s="4"/>
    </row>
    <row r="22709" spans="15:54" x14ac:dyDescent="0.4">
      <c r="O22709" s="4"/>
      <c r="P22709" s="4"/>
      <c r="V22709" s="4"/>
      <c r="W22709" s="4"/>
      <c r="AG22709" s="9"/>
      <c r="AT22709" s="4"/>
      <c r="AU22709" s="4"/>
      <c r="BA22709" s="4"/>
      <c r="BB22709" s="4"/>
    </row>
    <row r="22710" spans="15:54" x14ac:dyDescent="0.4">
      <c r="O22710" s="4"/>
      <c r="P22710" s="4"/>
      <c r="V22710" s="4"/>
      <c r="W22710" s="4"/>
      <c r="AG22710" s="9"/>
      <c r="AT22710" s="4"/>
      <c r="AU22710" s="4"/>
      <c r="BA22710" s="4"/>
      <c r="BB22710" s="4"/>
    </row>
    <row r="22711" spans="15:54" x14ac:dyDescent="0.4">
      <c r="O22711" s="4"/>
      <c r="P22711" s="4"/>
      <c r="V22711" s="4"/>
      <c r="W22711" s="4"/>
      <c r="AG22711" s="9"/>
      <c r="AT22711" s="4"/>
      <c r="AU22711" s="4"/>
      <c r="BA22711" s="4"/>
      <c r="BB22711" s="4"/>
    </row>
    <row r="22712" spans="15:54" x14ac:dyDescent="0.4">
      <c r="O22712" s="4"/>
      <c r="P22712" s="4"/>
      <c r="V22712" s="4"/>
      <c r="W22712" s="4"/>
      <c r="AG22712" s="9"/>
      <c r="AT22712" s="4"/>
      <c r="AU22712" s="4"/>
      <c r="BA22712" s="4"/>
      <c r="BB22712" s="4"/>
    </row>
    <row r="22713" spans="15:54" x14ac:dyDescent="0.4">
      <c r="O22713" s="4"/>
      <c r="P22713" s="4"/>
      <c r="V22713" s="4"/>
      <c r="W22713" s="4"/>
      <c r="AG22713" s="9"/>
      <c r="AT22713" s="4"/>
      <c r="AU22713" s="4"/>
      <c r="BA22713" s="4"/>
      <c r="BB22713" s="4"/>
    </row>
    <row r="22714" spans="15:54" x14ac:dyDescent="0.4">
      <c r="O22714" s="4"/>
      <c r="P22714" s="4"/>
      <c r="V22714" s="4"/>
      <c r="W22714" s="4"/>
      <c r="AG22714" s="9"/>
      <c r="AT22714" s="4"/>
      <c r="AU22714" s="4"/>
      <c r="BA22714" s="4"/>
      <c r="BB22714" s="4"/>
    </row>
    <row r="22715" spans="15:54" x14ac:dyDescent="0.4">
      <c r="O22715" s="4"/>
      <c r="P22715" s="4"/>
      <c r="V22715" s="4"/>
      <c r="W22715" s="4"/>
      <c r="AG22715" s="9"/>
      <c r="AT22715" s="4"/>
      <c r="AU22715" s="4"/>
      <c r="BA22715" s="4"/>
      <c r="BB22715" s="4"/>
    </row>
    <row r="22716" spans="15:54" x14ac:dyDescent="0.4">
      <c r="O22716" s="4"/>
      <c r="P22716" s="4"/>
      <c r="V22716" s="4"/>
      <c r="W22716" s="4"/>
      <c r="AG22716" s="9"/>
      <c r="AT22716" s="4"/>
      <c r="AU22716" s="4"/>
      <c r="BA22716" s="4"/>
      <c r="BB22716" s="4"/>
    </row>
    <row r="22717" spans="15:54" x14ac:dyDescent="0.4">
      <c r="O22717" s="4"/>
      <c r="P22717" s="4"/>
      <c r="V22717" s="4"/>
      <c r="W22717" s="4"/>
      <c r="AG22717" s="9"/>
      <c r="AT22717" s="4"/>
      <c r="AU22717" s="4"/>
      <c r="BA22717" s="4"/>
      <c r="BB22717" s="4"/>
    </row>
    <row r="22718" spans="15:54" x14ac:dyDescent="0.4">
      <c r="O22718" s="4"/>
      <c r="P22718" s="4"/>
      <c r="V22718" s="4"/>
      <c r="W22718" s="4"/>
      <c r="AG22718" s="9"/>
      <c r="AT22718" s="4"/>
      <c r="AU22718" s="4"/>
      <c r="BA22718" s="4"/>
      <c r="BB22718" s="4"/>
    </row>
    <row r="22719" spans="15:54" x14ac:dyDescent="0.4">
      <c r="O22719" s="4"/>
      <c r="P22719" s="4"/>
      <c r="V22719" s="4"/>
      <c r="W22719" s="4"/>
      <c r="AG22719" s="9"/>
      <c r="AT22719" s="4"/>
      <c r="AU22719" s="4"/>
      <c r="BA22719" s="4"/>
      <c r="BB22719" s="4"/>
    </row>
    <row r="22720" spans="15:54" x14ac:dyDescent="0.4">
      <c r="O22720" s="4"/>
      <c r="P22720" s="4"/>
      <c r="V22720" s="4"/>
      <c r="W22720" s="4"/>
      <c r="AG22720" s="9"/>
      <c r="AT22720" s="4"/>
      <c r="AU22720" s="4"/>
      <c r="BA22720" s="4"/>
      <c r="BB22720" s="4"/>
    </row>
    <row r="22721" spans="15:54" x14ac:dyDescent="0.4">
      <c r="O22721" s="4"/>
      <c r="P22721" s="4"/>
      <c r="V22721" s="4"/>
      <c r="W22721" s="4"/>
      <c r="AG22721" s="9"/>
      <c r="AT22721" s="4"/>
      <c r="AU22721" s="4"/>
      <c r="BA22721" s="4"/>
      <c r="BB22721" s="4"/>
    </row>
    <row r="22722" spans="15:54" x14ac:dyDescent="0.4">
      <c r="O22722" s="4"/>
      <c r="P22722" s="4"/>
      <c r="V22722" s="4"/>
      <c r="W22722" s="4"/>
      <c r="AG22722" s="9"/>
      <c r="AT22722" s="4"/>
      <c r="AU22722" s="4"/>
      <c r="BA22722" s="4"/>
      <c r="BB22722" s="4"/>
    </row>
    <row r="22723" spans="15:54" x14ac:dyDescent="0.4">
      <c r="O22723" s="4"/>
      <c r="P22723" s="4"/>
      <c r="V22723" s="4"/>
      <c r="W22723" s="4"/>
      <c r="AG22723" s="9"/>
      <c r="AT22723" s="4"/>
      <c r="AU22723" s="4"/>
      <c r="BA22723" s="4"/>
      <c r="BB22723" s="4"/>
    </row>
    <row r="22724" spans="15:54" x14ac:dyDescent="0.4">
      <c r="O22724" s="4"/>
      <c r="P22724" s="4"/>
      <c r="V22724" s="4"/>
      <c r="W22724" s="4"/>
      <c r="AG22724" s="9"/>
      <c r="AT22724" s="4"/>
      <c r="AU22724" s="4"/>
      <c r="BA22724" s="4"/>
      <c r="BB22724" s="4"/>
    </row>
    <row r="22725" spans="15:54" x14ac:dyDescent="0.4">
      <c r="O22725" s="4"/>
      <c r="P22725" s="4"/>
      <c r="V22725" s="4"/>
      <c r="W22725" s="4"/>
      <c r="AG22725" s="9"/>
      <c r="AT22725" s="4"/>
      <c r="AU22725" s="4"/>
      <c r="BA22725" s="4"/>
      <c r="BB22725" s="4"/>
    </row>
    <row r="22726" spans="15:54" x14ac:dyDescent="0.4">
      <c r="O22726" s="4"/>
      <c r="P22726" s="4"/>
      <c r="V22726" s="4"/>
      <c r="W22726" s="4"/>
      <c r="AT22726" s="4"/>
      <c r="AU22726" s="4"/>
      <c r="BA22726" s="4"/>
      <c r="BB22726" s="4"/>
    </row>
    <row r="22727" spans="15:54" x14ac:dyDescent="0.4">
      <c r="O22727" s="4"/>
      <c r="P22727" s="4"/>
      <c r="V22727" s="4"/>
      <c r="W22727" s="4"/>
      <c r="AG22727" s="9"/>
      <c r="AT22727" s="4"/>
      <c r="AU22727" s="4"/>
      <c r="BA22727" s="4"/>
      <c r="BB22727" s="4"/>
    </row>
    <row r="22728" spans="15:54" x14ac:dyDescent="0.4">
      <c r="O22728" s="4"/>
      <c r="P22728" s="4"/>
      <c r="V22728" s="4"/>
      <c r="W22728" s="4"/>
      <c r="AG22728" s="9"/>
      <c r="AT22728" s="4"/>
      <c r="AU22728" s="4"/>
      <c r="BA22728" s="4"/>
      <c r="BB22728" s="4"/>
    </row>
    <row r="22729" spans="15:54" x14ac:dyDescent="0.4">
      <c r="O22729" s="4"/>
      <c r="P22729" s="4"/>
      <c r="V22729" s="4"/>
      <c r="W22729" s="4"/>
      <c r="AG22729" s="9"/>
      <c r="AT22729" s="4"/>
      <c r="AU22729" s="4"/>
      <c r="BA22729" s="4"/>
      <c r="BB22729" s="4"/>
    </row>
    <row r="22730" spans="15:54" x14ac:dyDescent="0.4">
      <c r="O22730" s="4"/>
      <c r="P22730" s="4"/>
      <c r="V22730" s="4"/>
      <c r="W22730" s="4"/>
      <c r="AG22730" s="9"/>
      <c r="AT22730" s="4"/>
      <c r="AU22730" s="4"/>
      <c r="BA22730" s="4"/>
      <c r="BB22730" s="4"/>
    </row>
    <row r="22731" spans="15:54" x14ac:dyDescent="0.4">
      <c r="O22731" s="4"/>
      <c r="P22731" s="4"/>
      <c r="V22731" s="4"/>
      <c r="W22731" s="4"/>
      <c r="AG22731" s="9"/>
      <c r="AT22731" s="4"/>
      <c r="AU22731" s="4"/>
      <c r="BA22731" s="4"/>
      <c r="BB22731" s="4"/>
    </row>
    <row r="22732" spans="15:54" x14ac:dyDescent="0.4">
      <c r="O22732" s="4"/>
      <c r="P22732" s="4"/>
      <c r="V22732" s="4"/>
      <c r="W22732" s="4"/>
      <c r="AG22732" s="9"/>
      <c r="AT22732" s="4"/>
      <c r="AU22732" s="4"/>
      <c r="BA22732" s="4"/>
      <c r="BB22732" s="4"/>
    </row>
    <row r="22733" spans="15:54" x14ac:dyDescent="0.4">
      <c r="O22733" s="4"/>
      <c r="P22733" s="4"/>
      <c r="V22733" s="4"/>
      <c r="W22733" s="4"/>
      <c r="AG22733" s="9"/>
      <c r="AT22733" s="4"/>
      <c r="AU22733" s="4"/>
      <c r="BA22733" s="4"/>
      <c r="BB22733" s="4"/>
    </row>
    <row r="22734" spans="15:54" x14ac:dyDescent="0.4">
      <c r="O22734" s="4"/>
      <c r="P22734" s="4"/>
      <c r="V22734" s="4"/>
      <c r="W22734" s="4"/>
      <c r="AG22734" s="9"/>
      <c r="AT22734" s="4"/>
      <c r="AU22734" s="4"/>
      <c r="BA22734" s="4"/>
      <c r="BB22734" s="4"/>
    </row>
    <row r="22735" spans="15:54" x14ac:dyDescent="0.4">
      <c r="O22735" s="4"/>
      <c r="P22735" s="4"/>
      <c r="V22735" s="4"/>
      <c r="W22735" s="4"/>
      <c r="AG22735" s="9"/>
      <c r="AT22735" s="4"/>
      <c r="AU22735" s="4"/>
      <c r="BA22735" s="4"/>
      <c r="BB22735" s="4"/>
    </row>
    <row r="22736" spans="15:54" x14ac:dyDescent="0.4">
      <c r="O22736" s="4"/>
      <c r="P22736" s="4"/>
      <c r="V22736" s="4"/>
      <c r="W22736" s="4"/>
      <c r="AG22736" s="9"/>
      <c r="AT22736" s="4"/>
      <c r="AU22736" s="4"/>
      <c r="BA22736" s="4"/>
      <c r="BB22736" s="4"/>
    </row>
    <row r="22737" spans="15:54" x14ac:dyDescent="0.4">
      <c r="O22737" s="4"/>
      <c r="P22737" s="4"/>
      <c r="V22737" s="4"/>
      <c r="W22737" s="4"/>
      <c r="AG22737" s="9"/>
      <c r="AT22737" s="4"/>
      <c r="AU22737" s="4"/>
      <c r="BA22737" s="4"/>
      <c r="BB22737" s="4"/>
    </row>
    <row r="22738" spans="15:54" x14ac:dyDescent="0.4">
      <c r="O22738" s="4"/>
      <c r="P22738" s="4"/>
      <c r="V22738" s="4"/>
      <c r="W22738" s="4"/>
      <c r="AG22738" s="9"/>
      <c r="AT22738" s="4"/>
      <c r="AU22738" s="4"/>
      <c r="BA22738" s="4"/>
      <c r="BB22738" s="4"/>
    </row>
    <row r="22739" spans="15:54" x14ac:dyDescent="0.4">
      <c r="O22739" s="4"/>
      <c r="P22739" s="4"/>
      <c r="V22739" s="4"/>
      <c r="W22739" s="4"/>
      <c r="AG22739" s="9"/>
      <c r="AT22739" s="4"/>
      <c r="AU22739" s="4"/>
      <c r="BA22739" s="4"/>
      <c r="BB22739" s="4"/>
    </row>
    <row r="22740" spans="15:54" x14ac:dyDescent="0.4">
      <c r="O22740" s="4"/>
      <c r="P22740" s="4"/>
      <c r="V22740" s="4"/>
      <c r="W22740" s="4"/>
      <c r="AG22740" s="9"/>
      <c r="AT22740" s="4"/>
      <c r="AU22740" s="4"/>
      <c r="BA22740" s="4"/>
      <c r="BB22740" s="4"/>
    </row>
    <row r="22741" spans="15:54" x14ac:dyDescent="0.4">
      <c r="O22741" s="4"/>
      <c r="P22741" s="4"/>
      <c r="V22741" s="4"/>
      <c r="W22741" s="4"/>
      <c r="AG22741" s="9"/>
      <c r="AT22741" s="4"/>
      <c r="AU22741" s="4"/>
      <c r="BA22741" s="4"/>
      <c r="BB22741" s="4"/>
    </row>
    <row r="22742" spans="15:54" x14ac:dyDescent="0.4">
      <c r="O22742" s="4"/>
      <c r="P22742" s="4"/>
      <c r="V22742" s="4"/>
      <c r="W22742" s="4"/>
      <c r="AG22742" s="9"/>
      <c r="AT22742" s="4"/>
      <c r="AU22742" s="4"/>
      <c r="BA22742" s="4"/>
      <c r="BB22742" s="4"/>
    </row>
    <row r="22743" spans="15:54" x14ac:dyDescent="0.4">
      <c r="O22743" s="4"/>
      <c r="P22743" s="4"/>
      <c r="V22743" s="4"/>
      <c r="W22743" s="4"/>
      <c r="AG22743" s="9"/>
      <c r="AT22743" s="4"/>
      <c r="AU22743" s="4"/>
      <c r="BA22743" s="4"/>
      <c r="BB22743" s="4"/>
    </row>
    <row r="22744" spans="15:54" x14ac:dyDescent="0.4">
      <c r="O22744" s="4"/>
      <c r="P22744" s="4"/>
      <c r="V22744" s="4"/>
      <c r="W22744" s="4"/>
      <c r="AG22744" s="9"/>
      <c r="AT22744" s="4"/>
      <c r="AU22744" s="4"/>
      <c r="BA22744" s="4"/>
      <c r="BB22744" s="4"/>
    </row>
    <row r="22745" spans="15:54" x14ac:dyDescent="0.4">
      <c r="O22745" s="4"/>
      <c r="P22745" s="4"/>
      <c r="V22745" s="4"/>
      <c r="W22745" s="4"/>
      <c r="AG22745" s="9"/>
      <c r="AT22745" s="4"/>
      <c r="AU22745" s="4"/>
      <c r="BA22745" s="4"/>
      <c r="BB22745" s="4"/>
    </row>
    <row r="22746" spans="15:54" x14ac:dyDescent="0.4">
      <c r="O22746" s="4"/>
      <c r="P22746" s="4"/>
      <c r="V22746" s="4"/>
      <c r="W22746" s="4"/>
      <c r="AG22746" s="9"/>
      <c r="AT22746" s="4"/>
      <c r="AU22746" s="4"/>
      <c r="BA22746" s="4"/>
      <c r="BB22746" s="4"/>
    </row>
    <row r="22747" spans="15:54" x14ac:dyDescent="0.4">
      <c r="O22747" s="4"/>
      <c r="P22747" s="4"/>
      <c r="V22747" s="4"/>
      <c r="W22747" s="4"/>
      <c r="AG22747" s="9"/>
      <c r="AT22747" s="4"/>
      <c r="AU22747" s="4"/>
      <c r="BA22747" s="4"/>
      <c r="BB22747" s="4"/>
    </row>
    <row r="22748" spans="15:54" x14ac:dyDescent="0.4">
      <c r="O22748" s="4"/>
      <c r="P22748" s="4"/>
      <c r="V22748" s="4"/>
      <c r="W22748" s="4"/>
      <c r="AG22748" s="9"/>
      <c r="AT22748" s="4"/>
      <c r="AU22748" s="4"/>
      <c r="BA22748" s="4"/>
      <c r="BB22748" s="4"/>
    </row>
    <row r="22749" spans="15:54" x14ac:dyDescent="0.4">
      <c r="O22749" s="4"/>
      <c r="P22749" s="4"/>
      <c r="V22749" s="4"/>
      <c r="W22749" s="4"/>
      <c r="AG22749" s="9"/>
      <c r="AT22749" s="4"/>
      <c r="AU22749" s="4"/>
      <c r="BA22749" s="4"/>
      <c r="BB22749" s="4"/>
    </row>
    <row r="22750" spans="15:54" x14ac:dyDescent="0.4">
      <c r="O22750" s="4"/>
      <c r="P22750" s="4"/>
      <c r="V22750" s="4"/>
      <c r="W22750" s="4"/>
      <c r="AG22750" s="9"/>
      <c r="AT22750" s="4"/>
      <c r="AU22750" s="4"/>
      <c r="BA22750" s="4"/>
      <c r="BB22750" s="4"/>
    </row>
    <row r="22751" spans="15:54" x14ac:dyDescent="0.4">
      <c r="O22751" s="4"/>
      <c r="P22751" s="4"/>
      <c r="V22751" s="4"/>
      <c r="W22751" s="4"/>
      <c r="AG22751" s="9"/>
      <c r="AT22751" s="4"/>
      <c r="AU22751" s="4"/>
      <c r="BA22751" s="4"/>
      <c r="BB22751" s="4"/>
    </row>
    <row r="22752" spans="15:54" x14ac:dyDescent="0.4">
      <c r="O22752" s="4"/>
      <c r="P22752" s="4"/>
      <c r="V22752" s="4"/>
      <c r="W22752" s="4"/>
      <c r="AG22752" s="9"/>
      <c r="AT22752" s="4"/>
      <c r="AU22752" s="4"/>
      <c r="BA22752" s="4"/>
      <c r="BB22752" s="4"/>
    </row>
    <row r="22753" spans="15:54" x14ac:dyDescent="0.4">
      <c r="O22753" s="4"/>
      <c r="P22753" s="4"/>
      <c r="V22753" s="4"/>
      <c r="W22753" s="4"/>
      <c r="AG22753" s="9"/>
      <c r="AT22753" s="4"/>
      <c r="AU22753" s="4"/>
      <c r="BA22753" s="4"/>
      <c r="BB22753" s="4"/>
    </row>
    <row r="22754" spans="15:54" x14ac:dyDescent="0.4">
      <c r="O22754" s="4"/>
      <c r="P22754" s="4"/>
      <c r="V22754" s="4"/>
      <c r="W22754" s="4"/>
      <c r="AG22754" s="9"/>
      <c r="AT22754" s="4"/>
      <c r="AU22754" s="4"/>
      <c r="BA22754" s="4"/>
      <c r="BB22754" s="4"/>
    </row>
    <row r="22755" spans="15:54" x14ac:dyDescent="0.4">
      <c r="O22755" s="4"/>
      <c r="P22755" s="4"/>
      <c r="V22755" s="4"/>
      <c r="W22755" s="4"/>
      <c r="AG22755" s="9"/>
      <c r="AT22755" s="4"/>
      <c r="AU22755" s="4"/>
      <c r="BA22755" s="4"/>
      <c r="BB22755" s="4"/>
    </row>
    <row r="22756" spans="15:54" x14ac:dyDescent="0.4">
      <c r="O22756" s="4"/>
      <c r="P22756" s="4"/>
      <c r="V22756" s="4"/>
      <c r="W22756" s="4"/>
      <c r="AG22756" s="9"/>
      <c r="AT22756" s="4"/>
      <c r="AU22756" s="4"/>
      <c r="BA22756" s="4"/>
      <c r="BB22756" s="4"/>
    </row>
    <row r="22757" spans="15:54" x14ac:dyDescent="0.4">
      <c r="O22757" s="4"/>
      <c r="P22757" s="4"/>
      <c r="V22757" s="4"/>
      <c r="W22757" s="4"/>
      <c r="AG22757" s="9"/>
      <c r="AT22757" s="4"/>
      <c r="AU22757" s="4"/>
      <c r="BA22757" s="4"/>
      <c r="BB22757" s="4"/>
    </row>
    <row r="22758" spans="15:54" x14ac:dyDescent="0.4">
      <c r="O22758" s="4"/>
      <c r="P22758" s="4"/>
      <c r="V22758" s="4"/>
      <c r="W22758" s="4"/>
      <c r="AG22758" s="9"/>
      <c r="AT22758" s="4"/>
      <c r="AU22758" s="4"/>
      <c r="BA22758" s="4"/>
      <c r="BB22758" s="4"/>
    </row>
    <row r="22759" spans="15:54" x14ac:dyDescent="0.4">
      <c r="O22759" s="4"/>
      <c r="P22759" s="4"/>
      <c r="V22759" s="4"/>
      <c r="W22759" s="4"/>
      <c r="AG22759" s="9"/>
      <c r="AT22759" s="4"/>
      <c r="AU22759" s="4"/>
      <c r="BA22759" s="4"/>
      <c r="BB22759" s="4"/>
    </row>
    <row r="22760" spans="15:54" x14ac:dyDescent="0.4">
      <c r="O22760" s="4"/>
      <c r="P22760" s="4"/>
      <c r="V22760" s="4"/>
      <c r="W22760" s="4"/>
      <c r="AG22760" s="9"/>
      <c r="AT22760" s="4"/>
      <c r="AU22760" s="4"/>
      <c r="BA22760" s="4"/>
      <c r="BB22760" s="4"/>
    </row>
    <row r="22761" spans="15:54" x14ac:dyDescent="0.4">
      <c r="O22761" s="4"/>
      <c r="P22761" s="4"/>
      <c r="V22761" s="4"/>
      <c r="W22761" s="4"/>
      <c r="AG22761" s="9"/>
      <c r="AT22761" s="4"/>
      <c r="AU22761" s="4"/>
      <c r="BA22761" s="4"/>
      <c r="BB22761" s="4"/>
    </row>
    <row r="22762" spans="15:54" x14ac:dyDescent="0.4">
      <c r="O22762" s="4"/>
      <c r="P22762" s="4"/>
      <c r="V22762" s="4"/>
      <c r="W22762" s="4"/>
      <c r="AG22762" s="9"/>
      <c r="AT22762" s="4"/>
      <c r="AU22762" s="4"/>
      <c r="BA22762" s="4"/>
      <c r="BB22762" s="4"/>
    </row>
    <row r="22763" spans="15:54" x14ac:dyDescent="0.4">
      <c r="O22763" s="4"/>
      <c r="P22763" s="4"/>
      <c r="V22763" s="4"/>
      <c r="W22763" s="4"/>
      <c r="AG22763" s="9"/>
      <c r="AT22763" s="4"/>
      <c r="AU22763" s="4"/>
      <c r="BA22763" s="4"/>
      <c r="BB22763" s="4"/>
    </row>
    <row r="22764" spans="15:54" x14ac:dyDescent="0.4">
      <c r="O22764" s="4"/>
      <c r="P22764" s="4"/>
      <c r="V22764" s="4"/>
      <c r="W22764" s="4"/>
      <c r="AG22764" s="9"/>
      <c r="AT22764" s="4"/>
      <c r="AU22764" s="4"/>
      <c r="BA22764" s="4"/>
      <c r="BB22764" s="4"/>
    </row>
    <row r="22765" spans="15:54" x14ac:dyDescent="0.4">
      <c r="O22765" s="4"/>
      <c r="P22765" s="4"/>
      <c r="V22765" s="4"/>
      <c r="W22765" s="4"/>
      <c r="AG22765" s="9"/>
      <c r="AT22765" s="4"/>
      <c r="AU22765" s="4"/>
      <c r="BA22765" s="4"/>
      <c r="BB22765" s="4"/>
    </row>
    <row r="22766" spans="15:54" x14ac:dyDescent="0.4">
      <c r="O22766" s="4"/>
      <c r="P22766" s="4"/>
      <c r="V22766" s="4"/>
      <c r="W22766" s="4"/>
      <c r="AG22766" s="9"/>
      <c r="AT22766" s="4"/>
      <c r="AU22766" s="4"/>
      <c r="BA22766" s="4"/>
      <c r="BB22766" s="4"/>
    </row>
    <row r="22767" spans="15:54" x14ac:dyDescent="0.4">
      <c r="O22767" s="4"/>
      <c r="P22767" s="4"/>
      <c r="V22767" s="4"/>
      <c r="W22767" s="4"/>
      <c r="AG22767" s="9"/>
      <c r="AT22767" s="4"/>
      <c r="AU22767" s="4"/>
      <c r="BA22767" s="4"/>
      <c r="BB22767" s="4"/>
    </row>
    <row r="22768" spans="15:54" x14ac:dyDescent="0.4">
      <c r="O22768" s="4"/>
      <c r="P22768" s="4"/>
      <c r="V22768" s="4"/>
      <c r="W22768" s="4"/>
      <c r="AG22768" s="9"/>
      <c r="AT22768" s="4"/>
      <c r="AU22768" s="4"/>
      <c r="BA22768" s="4"/>
      <c r="BB22768" s="4"/>
    </row>
    <row r="22769" spans="15:54" x14ac:dyDescent="0.4">
      <c r="O22769" s="4"/>
      <c r="P22769" s="4"/>
      <c r="V22769" s="4"/>
      <c r="W22769" s="4"/>
      <c r="AG22769" s="9"/>
      <c r="AT22769" s="4"/>
      <c r="AU22769" s="4"/>
      <c r="BA22769" s="4"/>
      <c r="BB22769" s="4"/>
    </row>
    <row r="22770" spans="15:54" x14ac:dyDescent="0.4">
      <c r="O22770" s="4"/>
      <c r="P22770" s="4"/>
      <c r="V22770" s="4"/>
      <c r="W22770" s="4"/>
      <c r="AG22770" s="9"/>
      <c r="AT22770" s="4"/>
      <c r="AU22770" s="4"/>
      <c r="BA22770" s="4"/>
      <c r="BB22770" s="4"/>
    </row>
    <row r="22771" spans="15:54" x14ac:dyDescent="0.4">
      <c r="O22771" s="4"/>
      <c r="P22771" s="4"/>
      <c r="V22771" s="4"/>
      <c r="W22771" s="4"/>
      <c r="AG22771" s="9"/>
      <c r="AT22771" s="4"/>
      <c r="AU22771" s="4"/>
      <c r="BA22771" s="4"/>
      <c r="BB22771" s="4"/>
    </row>
    <row r="22772" spans="15:54" x14ac:dyDescent="0.4">
      <c r="O22772" s="4"/>
      <c r="P22772" s="4"/>
      <c r="V22772" s="4"/>
      <c r="W22772" s="4"/>
      <c r="AG22772" s="9"/>
      <c r="AT22772" s="4"/>
      <c r="AU22772" s="4"/>
      <c r="BA22772" s="4"/>
      <c r="BB22772" s="4"/>
    </row>
    <row r="22773" spans="15:54" x14ac:dyDescent="0.4">
      <c r="O22773" s="4"/>
      <c r="P22773" s="4"/>
      <c r="V22773" s="4"/>
      <c r="W22773" s="4"/>
      <c r="AG22773" s="9"/>
      <c r="AT22773" s="4"/>
      <c r="AU22773" s="4"/>
      <c r="BA22773" s="4"/>
      <c r="BB22773" s="4"/>
    </row>
    <row r="22774" spans="15:54" x14ac:dyDescent="0.4">
      <c r="O22774" s="4"/>
      <c r="P22774" s="4"/>
      <c r="V22774" s="4"/>
      <c r="W22774" s="4"/>
      <c r="AG22774" s="9"/>
      <c r="AT22774" s="4"/>
      <c r="AU22774" s="4"/>
      <c r="BA22774" s="4"/>
      <c r="BB22774" s="4"/>
    </row>
    <row r="22775" spans="15:54" x14ac:dyDescent="0.4">
      <c r="O22775" s="4"/>
      <c r="P22775" s="4"/>
      <c r="V22775" s="4"/>
      <c r="W22775" s="4"/>
      <c r="AG22775" s="9"/>
      <c r="AT22775" s="4"/>
      <c r="AU22775" s="4"/>
      <c r="BA22775" s="4"/>
      <c r="BB22775" s="4"/>
    </row>
    <row r="22776" spans="15:54" x14ac:dyDescent="0.4">
      <c r="O22776" s="4"/>
      <c r="P22776" s="4"/>
      <c r="V22776" s="4"/>
      <c r="W22776" s="4"/>
      <c r="AG22776" s="9"/>
      <c r="AT22776" s="4"/>
      <c r="AU22776" s="4"/>
      <c r="BA22776" s="4"/>
      <c r="BB22776" s="4"/>
    </row>
    <row r="22777" spans="15:54" x14ac:dyDescent="0.4">
      <c r="O22777" s="4"/>
      <c r="P22777" s="4"/>
      <c r="V22777" s="4"/>
      <c r="W22777" s="4"/>
      <c r="AG22777" s="9"/>
      <c r="AT22777" s="4"/>
      <c r="AU22777" s="4"/>
      <c r="BA22777" s="4"/>
      <c r="BB22777" s="4"/>
    </row>
    <row r="22778" spans="15:54" x14ac:dyDescent="0.4">
      <c r="O22778" s="4"/>
      <c r="P22778" s="4"/>
      <c r="V22778" s="4"/>
      <c r="W22778" s="4"/>
      <c r="AG22778" s="9"/>
      <c r="AT22778" s="4"/>
      <c r="AU22778" s="4"/>
      <c r="BA22778" s="4"/>
      <c r="BB22778" s="4"/>
    </row>
    <row r="22779" spans="15:54" x14ac:dyDescent="0.4">
      <c r="O22779" s="4"/>
      <c r="P22779" s="4"/>
      <c r="V22779" s="4"/>
      <c r="W22779" s="4"/>
      <c r="AG22779" s="9"/>
      <c r="AT22779" s="4"/>
      <c r="AU22779" s="4"/>
      <c r="BA22779" s="4"/>
      <c r="BB22779" s="4"/>
    </row>
    <row r="22780" spans="15:54" x14ac:dyDescent="0.4">
      <c r="O22780" s="4"/>
      <c r="P22780" s="4"/>
      <c r="V22780" s="4"/>
      <c r="W22780" s="4"/>
      <c r="AG22780" s="9"/>
      <c r="AT22780" s="4"/>
      <c r="AU22780" s="4"/>
      <c r="BA22780" s="4"/>
      <c r="BB22780" s="4"/>
    </row>
    <row r="22781" spans="15:54" x14ac:dyDescent="0.4">
      <c r="O22781" s="4"/>
      <c r="P22781" s="4"/>
      <c r="V22781" s="4"/>
      <c r="W22781" s="4"/>
      <c r="AG22781" s="9"/>
      <c r="AT22781" s="4"/>
      <c r="AU22781" s="4"/>
      <c r="BA22781" s="4"/>
      <c r="BB22781" s="4"/>
    </row>
    <row r="22782" spans="15:54" x14ac:dyDescent="0.4">
      <c r="O22782" s="4"/>
      <c r="P22782" s="4"/>
      <c r="V22782" s="4"/>
      <c r="W22782" s="4"/>
      <c r="AG22782" s="9"/>
      <c r="AT22782" s="4"/>
      <c r="AU22782" s="4"/>
      <c r="BA22782" s="4"/>
      <c r="BB22782" s="4"/>
    </row>
    <row r="22783" spans="15:54" x14ac:dyDescent="0.4">
      <c r="O22783" s="4"/>
      <c r="P22783" s="4"/>
      <c r="V22783" s="4"/>
      <c r="W22783" s="4"/>
      <c r="AG22783" s="9"/>
      <c r="AT22783" s="4"/>
      <c r="AU22783" s="4"/>
      <c r="BA22783" s="4"/>
      <c r="BB22783" s="4"/>
    </row>
    <row r="22784" spans="15:54" x14ac:dyDescent="0.4">
      <c r="O22784" s="4"/>
      <c r="P22784" s="4"/>
      <c r="V22784" s="4"/>
      <c r="W22784" s="4"/>
      <c r="AG22784" s="9"/>
      <c r="AT22784" s="4"/>
      <c r="AU22784" s="4"/>
      <c r="BA22784" s="4"/>
      <c r="BB22784" s="4"/>
    </row>
    <row r="22785" spans="15:54" x14ac:dyDescent="0.4">
      <c r="O22785" s="4"/>
      <c r="P22785" s="4"/>
      <c r="V22785" s="4"/>
      <c r="W22785" s="4"/>
      <c r="AG22785" s="9"/>
      <c r="AT22785" s="4"/>
      <c r="AU22785" s="4"/>
      <c r="BA22785" s="4"/>
      <c r="BB22785" s="4"/>
    </row>
    <row r="22786" spans="15:54" x14ac:dyDescent="0.4">
      <c r="O22786" s="4"/>
      <c r="P22786" s="4"/>
      <c r="V22786" s="4"/>
      <c r="W22786" s="4"/>
      <c r="AT22786" s="4"/>
      <c r="AU22786" s="4"/>
      <c r="BA22786" s="4"/>
      <c r="BB22786" s="4"/>
    </row>
    <row r="22787" spans="15:54" x14ac:dyDescent="0.4">
      <c r="O22787" s="4"/>
      <c r="P22787" s="4"/>
      <c r="V22787" s="4"/>
      <c r="W22787" s="4"/>
      <c r="AT22787" s="4"/>
      <c r="AU22787" s="4"/>
      <c r="BA22787" s="4"/>
      <c r="BB22787" s="4"/>
    </row>
    <row r="22788" spans="15:54" x14ac:dyDescent="0.4">
      <c r="O22788" s="4"/>
      <c r="P22788" s="4"/>
      <c r="V22788" s="4"/>
      <c r="W22788" s="4"/>
      <c r="AG22788" s="9"/>
      <c r="AT22788" s="4"/>
      <c r="AU22788" s="4"/>
      <c r="BA22788" s="4"/>
      <c r="BB22788" s="4"/>
    </row>
    <row r="22789" spans="15:54" x14ac:dyDescent="0.4">
      <c r="O22789" s="4"/>
      <c r="P22789" s="4"/>
      <c r="V22789" s="4"/>
      <c r="W22789" s="4"/>
      <c r="AG22789" s="9"/>
      <c r="AT22789" s="4"/>
      <c r="AU22789" s="4"/>
      <c r="BA22789" s="4"/>
      <c r="BB22789" s="4"/>
    </row>
    <row r="22790" spans="15:54" x14ac:dyDescent="0.4">
      <c r="O22790" s="4"/>
      <c r="P22790" s="4"/>
      <c r="V22790" s="4"/>
      <c r="W22790" s="4"/>
      <c r="AG22790" s="9"/>
      <c r="AT22790" s="4"/>
      <c r="AU22790" s="4"/>
      <c r="BA22790" s="4"/>
      <c r="BB22790" s="4"/>
    </row>
    <row r="22791" spans="15:54" x14ac:dyDescent="0.4">
      <c r="O22791" s="4"/>
      <c r="P22791" s="4"/>
      <c r="V22791" s="4"/>
      <c r="W22791" s="4"/>
      <c r="AG22791" s="9"/>
      <c r="AT22791" s="4"/>
      <c r="AU22791" s="4"/>
      <c r="BA22791" s="4"/>
      <c r="BB22791" s="4"/>
    </row>
    <row r="22792" spans="15:54" x14ac:dyDescent="0.4">
      <c r="O22792" s="4"/>
      <c r="P22792" s="4"/>
      <c r="V22792" s="4"/>
      <c r="W22792" s="4"/>
      <c r="AG22792" s="9"/>
      <c r="AT22792" s="4"/>
      <c r="AU22792" s="4"/>
      <c r="BA22792" s="4"/>
      <c r="BB22792" s="4"/>
    </row>
    <row r="22793" spans="15:54" x14ac:dyDescent="0.4">
      <c r="O22793" s="4"/>
      <c r="P22793" s="4"/>
      <c r="V22793" s="4"/>
      <c r="W22793" s="4"/>
      <c r="AG22793" s="9"/>
      <c r="AT22793" s="4"/>
      <c r="AU22793" s="4"/>
      <c r="BA22793" s="4"/>
      <c r="BB22793" s="4"/>
    </row>
    <row r="22794" spans="15:54" x14ac:dyDescent="0.4">
      <c r="O22794" s="4"/>
      <c r="P22794" s="4"/>
      <c r="V22794" s="4"/>
      <c r="W22794" s="4"/>
      <c r="AG22794" s="9"/>
      <c r="AT22794" s="4"/>
      <c r="AU22794" s="4"/>
      <c r="BA22794" s="4"/>
      <c r="BB22794" s="4"/>
    </row>
    <row r="22795" spans="15:54" x14ac:dyDescent="0.4">
      <c r="O22795" s="4"/>
      <c r="P22795" s="4"/>
      <c r="V22795" s="4"/>
      <c r="W22795" s="4"/>
      <c r="AG22795" s="9"/>
      <c r="AT22795" s="4"/>
      <c r="AU22795" s="4"/>
      <c r="BA22795" s="4"/>
      <c r="BB22795" s="4"/>
    </row>
    <row r="22796" spans="15:54" x14ac:dyDescent="0.4">
      <c r="O22796" s="4"/>
      <c r="P22796" s="4"/>
      <c r="V22796" s="4"/>
      <c r="W22796" s="4"/>
      <c r="AG22796" s="9"/>
      <c r="AT22796" s="4"/>
      <c r="AU22796" s="4"/>
      <c r="BA22796" s="4"/>
      <c r="BB22796" s="4"/>
    </row>
    <row r="22797" spans="15:54" x14ac:dyDescent="0.4">
      <c r="O22797" s="4"/>
      <c r="P22797" s="4"/>
      <c r="V22797" s="4"/>
      <c r="W22797" s="4"/>
      <c r="AG22797" s="9"/>
      <c r="AT22797" s="4"/>
      <c r="AU22797" s="4"/>
      <c r="BA22797" s="4"/>
      <c r="BB22797" s="4"/>
    </row>
    <row r="22798" spans="15:54" x14ac:dyDescent="0.4">
      <c r="O22798" s="4"/>
      <c r="P22798" s="4"/>
      <c r="V22798" s="4"/>
      <c r="W22798" s="4"/>
      <c r="AG22798" s="9"/>
      <c r="AT22798" s="4"/>
      <c r="AU22798" s="4"/>
      <c r="BA22798" s="4"/>
      <c r="BB22798" s="4"/>
    </row>
    <row r="22799" spans="15:54" x14ac:dyDescent="0.4">
      <c r="O22799" s="4"/>
      <c r="P22799" s="4"/>
      <c r="V22799" s="4"/>
      <c r="W22799" s="4"/>
      <c r="AG22799" s="9"/>
      <c r="AT22799" s="4"/>
      <c r="AU22799" s="4"/>
      <c r="BA22799" s="4"/>
      <c r="BB22799" s="4"/>
    </row>
    <row r="22800" spans="15:54" x14ac:dyDescent="0.4">
      <c r="O22800" s="4"/>
      <c r="P22800" s="4"/>
      <c r="V22800" s="4"/>
      <c r="W22800" s="4"/>
      <c r="AG22800" s="9"/>
      <c r="AT22800" s="4"/>
      <c r="AU22800" s="4"/>
      <c r="BA22800" s="4"/>
      <c r="BB22800" s="4"/>
    </row>
    <row r="22801" spans="15:54" x14ac:dyDescent="0.4">
      <c r="O22801" s="4"/>
      <c r="P22801" s="4"/>
      <c r="V22801" s="4"/>
      <c r="W22801" s="4"/>
      <c r="AG22801" s="9"/>
      <c r="AT22801" s="4"/>
      <c r="AU22801" s="4"/>
      <c r="BA22801" s="4"/>
      <c r="BB22801" s="4"/>
    </row>
    <row r="22802" spans="15:54" x14ac:dyDescent="0.4">
      <c r="O22802" s="4"/>
      <c r="P22802" s="4"/>
      <c r="V22802" s="4"/>
      <c r="W22802" s="4"/>
      <c r="AG22802" s="9"/>
      <c r="AT22802" s="4"/>
      <c r="AU22802" s="4"/>
      <c r="BA22802" s="4"/>
      <c r="BB22802" s="4"/>
    </row>
    <row r="22803" spans="15:54" x14ac:dyDescent="0.4">
      <c r="O22803" s="4"/>
      <c r="P22803" s="4"/>
      <c r="V22803" s="4"/>
      <c r="W22803" s="4"/>
      <c r="AG22803" s="9"/>
      <c r="AT22803" s="4"/>
      <c r="AU22803" s="4"/>
      <c r="BA22803" s="4"/>
      <c r="BB22803" s="4"/>
    </row>
    <row r="22804" spans="15:54" x14ac:dyDescent="0.4">
      <c r="O22804" s="4"/>
      <c r="P22804" s="4"/>
      <c r="V22804" s="4"/>
      <c r="W22804" s="4"/>
      <c r="AG22804" s="9"/>
      <c r="AT22804" s="4"/>
      <c r="AU22804" s="4"/>
      <c r="BA22804" s="4"/>
      <c r="BB22804" s="4"/>
    </row>
    <row r="22805" spans="15:54" x14ac:dyDescent="0.4">
      <c r="O22805" s="4"/>
      <c r="P22805" s="4"/>
      <c r="V22805" s="4"/>
      <c r="W22805" s="4"/>
      <c r="AG22805" s="9"/>
      <c r="AT22805" s="4"/>
      <c r="AU22805" s="4"/>
      <c r="BA22805" s="4"/>
      <c r="BB22805" s="4"/>
    </row>
    <row r="22806" spans="15:54" x14ac:dyDescent="0.4">
      <c r="O22806" s="4"/>
      <c r="P22806" s="4"/>
      <c r="V22806" s="4"/>
      <c r="W22806" s="4"/>
      <c r="AG22806" s="9"/>
      <c r="AT22806" s="4"/>
      <c r="AU22806" s="4"/>
      <c r="BA22806" s="4"/>
      <c r="BB22806" s="4"/>
    </row>
    <row r="22807" spans="15:54" x14ac:dyDescent="0.4">
      <c r="O22807" s="4"/>
      <c r="P22807" s="4"/>
      <c r="V22807" s="4"/>
      <c r="W22807" s="4"/>
      <c r="AT22807" s="4"/>
      <c r="AU22807" s="4"/>
      <c r="BA22807" s="4"/>
      <c r="BB22807" s="4"/>
    </row>
    <row r="22808" spans="15:54" x14ac:dyDescent="0.4">
      <c r="O22808" s="4"/>
      <c r="P22808" s="4"/>
      <c r="V22808" s="4"/>
      <c r="W22808" s="4"/>
      <c r="AG22808" s="9"/>
      <c r="AT22808" s="4"/>
      <c r="AU22808" s="4"/>
      <c r="BA22808" s="4"/>
      <c r="BB22808" s="4"/>
    </row>
    <row r="22809" spans="15:54" x14ac:dyDescent="0.4">
      <c r="O22809" s="4"/>
      <c r="P22809" s="4"/>
      <c r="V22809" s="4"/>
      <c r="W22809" s="4"/>
      <c r="AG22809" s="9"/>
      <c r="AT22809" s="4"/>
      <c r="AU22809" s="4"/>
      <c r="BA22809" s="4"/>
      <c r="BB22809" s="4"/>
    </row>
    <row r="22810" spans="15:54" x14ac:dyDescent="0.4">
      <c r="O22810" s="4"/>
      <c r="P22810" s="4"/>
      <c r="V22810" s="4"/>
      <c r="W22810" s="4"/>
      <c r="AG22810" s="9"/>
      <c r="AT22810" s="4"/>
      <c r="AU22810" s="4"/>
      <c r="BA22810" s="4"/>
      <c r="BB22810" s="4"/>
    </row>
    <row r="22811" spans="15:54" x14ac:dyDescent="0.4">
      <c r="O22811" s="4"/>
      <c r="P22811" s="4"/>
      <c r="V22811" s="4"/>
      <c r="W22811" s="4"/>
      <c r="AG22811" s="9"/>
      <c r="AT22811" s="4"/>
      <c r="AU22811" s="4"/>
      <c r="BA22811" s="4"/>
      <c r="BB22811" s="4"/>
    </row>
    <row r="22812" spans="15:54" x14ac:dyDescent="0.4">
      <c r="O22812" s="4"/>
      <c r="P22812" s="4"/>
      <c r="V22812" s="4"/>
      <c r="W22812" s="4"/>
      <c r="AG22812" s="9"/>
      <c r="AT22812" s="4"/>
      <c r="AU22812" s="4"/>
      <c r="BA22812" s="4"/>
      <c r="BB22812" s="4"/>
    </row>
    <row r="22813" spans="15:54" x14ac:dyDescent="0.4">
      <c r="O22813" s="4"/>
      <c r="P22813" s="4"/>
      <c r="V22813" s="4"/>
      <c r="W22813" s="4"/>
      <c r="AG22813" s="9"/>
      <c r="AT22813" s="4"/>
      <c r="AU22813" s="4"/>
      <c r="BA22813" s="4"/>
      <c r="BB22813" s="4"/>
    </row>
    <row r="22814" spans="15:54" x14ac:dyDescent="0.4">
      <c r="O22814" s="4"/>
      <c r="P22814" s="4"/>
      <c r="V22814" s="4"/>
      <c r="W22814" s="4"/>
      <c r="AG22814" s="9"/>
      <c r="AT22814" s="4"/>
      <c r="AU22814" s="4"/>
      <c r="BA22814" s="4"/>
      <c r="BB22814" s="4"/>
    </row>
    <row r="22815" spans="15:54" x14ac:dyDescent="0.4">
      <c r="O22815" s="4"/>
      <c r="P22815" s="4"/>
      <c r="V22815" s="4"/>
      <c r="W22815" s="4"/>
      <c r="AG22815" s="9"/>
      <c r="AT22815" s="4"/>
      <c r="AU22815" s="4"/>
      <c r="BA22815" s="4"/>
      <c r="BB22815" s="4"/>
    </row>
    <row r="22816" spans="15:54" x14ac:dyDescent="0.4">
      <c r="O22816" s="4"/>
      <c r="P22816" s="4"/>
      <c r="V22816" s="4"/>
      <c r="W22816" s="4"/>
      <c r="AG22816" s="9"/>
      <c r="AT22816" s="4"/>
      <c r="AU22816" s="4"/>
      <c r="BA22816" s="4"/>
      <c r="BB22816" s="4"/>
    </row>
    <row r="22817" spans="15:54" x14ac:dyDescent="0.4">
      <c r="O22817" s="4"/>
      <c r="P22817" s="4"/>
      <c r="V22817" s="4"/>
      <c r="W22817" s="4"/>
      <c r="AG22817" s="9"/>
      <c r="AT22817" s="4"/>
      <c r="AU22817" s="4"/>
      <c r="BA22817" s="4"/>
      <c r="BB22817" s="4"/>
    </row>
    <row r="22818" spans="15:54" x14ac:dyDescent="0.4">
      <c r="O22818" s="4"/>
      <c r="P22818" s="4"/>
      <c r="V22818" s="4"/>
      <c r="W22818" s="4"/>
      <c r="AG22818" s="9"/>
      <c r="AT22818" s="4"/>
      <c r="AU22818" s="4"/>
      <c r="BA22818" s="4"/>
      <c r="BB22818" s="4"/>
    </row>
    <row r="22819" spans="15:54" x14ac:dyDescent="0.4">
      <c r="O22819" s="4"/>
      <c r="P22819" s="4"/>
      <c r="V22819" s="4"/>
      <c r="W22819" s="4"/>
      <c r="AG22819" s="9"/>
      <c r="AT22819" s="4"/>
      <c r="AU22819" s="4"/>
      <c r="BA22819" s="4"/>
      <c r="BB22819" s="4"/>
    </row>
    <row r="22820" spans="15:54" x14ac:dyDescent="0.4">
      <c r="O22820" s="4"/>
      <c r="P22820" s="4"/>
      <c r="V22820" s="4"/>
      <c r="W22820" s="4"/>
      <c r="AG22820" s="9"/>
      <c r="AT22820" s="4"/>
      <c r="AU22820" s="4"/>
      <c r="BA22820" s="4"/>
      <c r="BB22820" s="4"/>
    </row>
    <row r="22821" spans="15:54" x14ac:dyDescent="0.4">
      <c r="O22821" s="4"/>
      <c r="P22821" s="4"/>
      <c r="V22821" s="4"/>
      <c r="W22821" s="4"/>
      <c r="AG22821" s="9"/>
      <c r="AT22821" s="4"/>
      <c r="AU22821" s="4"/>
      <c r="BA22821" s="4"/>
      <c r="BB22821" s="4"/>
    </row>
    <row r="22822" spans="15:54" x14ac:dyDescent="0.4">
      <c r="O22822" s="4"/>
      <c r="P22822" s="4"/>
      <c r="V22822" s="4"/>
      <c r="W22822" s="4"/>
      <c r="AG22822" s="9"/>
      <c r="AT22822" s="4"/>
      <c r="AU22822" s="4"/>
      <c r="BA22822" s="4"/>
      <c r="BB22822" s="4"/>
    </row>
    <row r="22823" spans="15:54" x14ac:dyDescent="0.4">
      <c r="O22823" s="4"/>
      <c r="P22823" s="4"/>
      <c r="V22823" s="4"/>
      <c r="W22823" s="4"/>
      <c r="AG22823" s="9"/>
      <c r="AT22823" s="4"/>
      <c r="AU22823" s="4"/>
      <c r="BA22823" s="4"/>
      <c r="BB22823" s="4"/>
    </row>
    <row r="22824" spans="15:54" x14ac:dyDescent="0.4">
      <c r="O22824" s="4"/>
      <c r="P22824" s="4"/>
      <c r="V22824" s="4"/>
      <c r="W22824" s="4"/>
      <c r="AG22824" s="9"/>
      <c r="AT22824" s="4"/>
      <c r="AU22824" s="4"/>
      <c r="BA22824" s="4"/>
      <c r="BB22824" s="4"/>
    </row>
    <row r="22825" spans="15:54" x14ac:dyDescent="0.4">
      <c r="O22825" s="4"/>
      <c r="P22825" s="4"/>
      <c r="V22825" s="4"/>
      <c r="W22825" s="4"/>
      <c r="AG22825" s="9"/>
      <c r="AT22825" s="4"/>
      <c r="AU22825" s="4"/>
      <c r="BA22825" s="4"/>
      <c r="BB22825" s="4"/>
    </row>
    <row r="22826" spans="15:54" x14ac:dyDescent="0.4">
      <c r="O22826" s="4"/>
      <c r="P22826" s="4"/>
      <c r="V22826" s="4"/>
      <c r="W22826" s="4"/>
      <c r="AG22826" s="9"/>
      <c r="AT22826" s="4"/>
      <c r="AU22826" s="4"/>
      <c r="BA22826" s="4"/>
      <c r="BB22826" s="4"/>
    </row>
    <row r="22827" spans="15:54" x14ac:dyDescent="0.4">
      <c r="O22827" s="4"/>
      <c r="P22827" s="4"/>
      <c r="V22827" s="4"/>
      <c r="W22827" s="4"/>
      <c r="AG22827" s="9"/>
      <c r="AT22827" s="4"/>
      <c r="AU22827" s="4"/>
      <c r="BA22827" s="4"/>
      <c r="BB22827" s="4"/>
    </row>
    <row r="22828" spans="15:54" x14ac:dyDescent="0.4">
      <c r="O22828" s="4"/>
      <c r="P22828" s="4"/>
      <c r="V22828" s="4"/>
      <c r="W22828" s="4"/>
      <c r="AG22828" s="9"/>
      <c r="AT22828" s="4"/>
      <c r="AU22828" s="4"/>
      <c r="BA22828" s="4"/>
      <c r="BB22828" s="4"/>
    </row>
    <row r="22829" spans="15:54" x14ac:dyDescent="0.4">
      <c r="O22829" s="4"/>
      <c r="P22829" s="4"/>
      <c r="V22829" s="4"/>
      <c r="W22829" s="4"/>
      <c r="AG22829" s="9"/>
      <c r="AT22829" s="4"/>
      <c r="AU22829" s="4"/>
      <c r="BA22829" s="4"/>
      <c r="BB22829" s="4"/>
    </row>
    <row r="22830" spans="15:54" x14ac:dyDescent="0.4">
      <c r="O22830" s="4"/>
      <c r="P22830" s="4"/>
      <c r="V22830" s="4"/>
      <c r="W22830" s="4"/>
      <c r="AG22830" s="9"/>
      <c r="AT22830" s="4"/>
      <c r="AU22830" s="4"/>
      <c r="BA22830" s="4"/>
      <c r="BB22830" s="4"/>
    </row>
    <row r="22831" spans="15:54" x14ac:dyDescent="0.4">
      <c r="O22831" s="4"/>
      <c r="P22831" s="4"/>
      <c r="V22831" s="4"/>
      <c r="W22831" s="4"/>
      <c r="AG22831" s="9"/>
      <c r="AT22831" s="4"/>
      <c r="AU22831" s="4"/>
      <c r="BA22831" s="4"/>
      <c r="BB22831" s="4"/>
    </row>
    <row r="22832" spans="15:54" x14ac:dyDescent="0.4">
      <c r="O22832" s="4"/>
      <c r="P22832" s="4"/>
      <c r="V22832" s="4"/>
      <c r="W22832" s="4"/>
      <c r="AG22832" s="9"/>
      <c r="AT22832" s="4"/>
      <c r="AU22832" s="4"/>
      <c r="BA22832" s="4"/>
      <c r="BB22832" s="4"/>
    </row>
    <row r="22833" spans="15:54" x14ac:dyDescent="0.4">
      <c r="O22833" s="4"/>
      <c r="P22833" s="4"/>
      <c r="V22833" s="4"/>
      <c r="W22833" s="4"/>
      <c r="AG22833" s="9"/>
      <c r="AT22833" s="4"/>
      <c r="AU22833" s="4"/>
      <c r="BA22833" s="4"/>
      <c r="BB22833" s="4"/>
    </row>
    <row r="22834" spans="15:54" x14ac:dyDescent="0.4">
      <c r="O22834" s="4"/>
      <c r="P22834" s="4"/>
      <c r="V22834" s="4"/>
      <c r="W22834" s="4"/>
      <c r="AG22834" s="9"/>
      <c r="AT22834" s="4"/>
      <c r="AU22834" s="4"/>
      <c r="BA22834" s="4"/>
      <c r="BB22834" s="4"/>
    </row>
    <row r="22835" spans="15:54" x14ac:dyDescent="0.4">
      <c r="O22835" s="4"/>
      <c r="P22835" s="4"/>
      <c r="V22835" s="4"/>
      <c r="W22835" s="4"/>
      <c r="AG22835" s="9"/>
      <c r="AT22835" s="4"/>
      <c r="AU22835" s="4"/>
      <c r="BA22835" s="4"/>
      <c r="BB22835" s="4"/>
    </row>
    <row r="22836" spans="15:54" x14ac:dyDescent="0.4">
      <c r="O22836" s="4"/>
      <c r="P22836" s="4"/>
      <c r="V22836" s="4"/>
      <c r="W22836" s="4"/>
      <c r="AG22836" s="9"/>
      <c r="AT22836" s="4"/>
      <c r="AU22836" s="4"/>
      <c r="BA22836" s="4"/>
      <c r="BB22836" s="4"/>
    </row>
    <row r="22837" spans="15:54" x14ac:dyDescent="0.4">
      <c r="O22837" s="4"/>
      <c r="P22837" s="4"/>
      <c r="V22837" s="4"/>
      <c r="W22837" s="4"/>
      <c r="AG22837" s="9"/>
      <c r="AT22837" s="4"/>
      <c r="AU22837" s="4"/>
      <c r="BA22837" s="4"/>
      <c r="BB22837" s="4"/>
    </row>
    <row r="22838" spans="15:54" x14ac:dyDescent="0.4">
      <c r="O22838" s="4"/>
      <c r="P22838" s="4"/>
      <c r="V22838" s="4"/>
      <c r="W22838" s="4"/>
      <c r="AG22838" s="9"/>
      <c r="AT22838" s="4"/>
      <c r="AU22838" s="4"/>
      <c r="BA22838" s="4"/>
      <c r="BB22838" s="4"/>
    </row>
    <row r="22839" spans="15:54" x14ac:dyDescent="0.4">
      <c r="O22839" s="4"/>
      <c r="P22839" s="4"/>
      <c r="V22839" s="4"/>
      <c r="W22839" s="4"/>
      <c r="AG22839" s="9"/>
      <c r="AT22839" s="4"/>
      <c r="AU22839" s="4"/>
      <c r="BA22839" s="4"/>
      <c r="BB22839" s="4"/>
    </row>
    <row r="22840" spans="15:54" x14ac:dyDescent="0.4">
      <c r="O22840" s="4"/>
      <c r="P22840" s="4"/>
      <c r="V22840" s="4"/>
      <c r="W22840" s="4"/>
      <c r="AG22840" s="9"/>
      <c r="AT22840" s="4"/>
      <c r="AU22840" s="4"/>
      <c r="BA22840" s="4"/>
      <c r="BB22840" s="4"/>
    </row>
    <row r="22841" spans="15:54" x14ac:dyDescent="0.4">
      <c r="O22841" s="4"/>
      <c r="P22841" s="4"/>
      <c r="V22841" s="4"/>
      <c r="W22841" s="4"/>
      <c r="AG22841" s="9"/>
      <c r="AT22841" s="4"/>
      <c r="AU22841" s="4"/>
      <c r="BA22841" s="4"/>
      <c r="BB22841" s="4"/>
    </row>
    <row r="22842" spans="15:54" x14ac:dyDescent="0.4">
      <c r="O22842" s="4"/>
      <c r="P22842" s="4"/>
      <c r="V22842" s="4"/>
      <c r="W22842" s="4"/>
      <c r="AG22842" s="9"/>
      <c r="AT22842" s="4"/>
      <c r="AU22842" s="4"/>
      <c r="BA22842" s="4"/>
      <c r="BB22842" s="4"/>
    </row>
    <row r="22843" spans="15:54" x14ac:dyDescent="0.4">
      <c r="O22843" s="4"/>
      <c r="P22843" s="4"/>
      <c r="V22843" s="4"/>
      <c r="W22843" s="4"/>
      <c r="AG22843" s="9"/>
      <c r="AT22843" s="4"/>
      <c r="AU22843" s="4"/>
      <c r="BA22843" s="4"/>
      <c r="BB22843" s="4"/>
    </row>
    <row r="22844" spans="15:54" x14ac:dyDescent="0.4">
      <c r="O22844" s="4"/>
      <c r="P22844" s="4"/>
      <c r="V22844" s="4"/>
      <c r="W22844" s="4"/>
      <c r="AG22844" s="9"/>
      <c r="AT22844" s="4"/>
      <c r="AU22844" s="4"/>
      <c r="BA22844" s="4"/>
      <c r="BB22844" s="4"/>
    </row>
    <row r="22845" spans="15:54" x14ac:dyDescent="0.4">
      <c r="O22845" s="4"/>
      <c r="P22845" s="4"/>
      <c r="V22845" s="4"/>
      <c r="W22845" s="4"/>
      <c r="AG22845" s="9"/>
      <c r="AT22845" s="4"/>
      <c r="AU22845" s="4"/>
      <c r="BA22845" s="4"/>
      <c r="BB22845" s="4"/>
    </row>
    <row r="22846" spans="15:54" x14ac:dyDescent="0.4">
      <c r="O22846" s="4"/>
      <c r="P22846" s="4"/>
      <c r="V22846" s="4"/>
      <c r="W22846" s="4"/>
      <c r="AG22846" s="9"/>
      <c r="AT22846" s="4"/>
      <c r="AU22846" s="4"/>
      <c r="BA22846" s="4"/>
      <c r="BB22846" s="4"/>
    </row>
    <row r="22847" spans="15:54" x14ac:dyDescent="0.4">
      <c r="O22847" s="4"/>
      <c r="P22847" s="4"/>
      <c r="V22847" s="4"/>
      <c r="W22847" s="4"/>
      <c r="AG22847" s="9"/>
      <c r="AT22847" s="4"/>
      <c r="AU22847" s="4"/>
      <c r="BA22847" s="4"/>
      <c r="BB22847" s="4"/>
    </row>
    <row r="22848" spans="15:54" x14ac:dyDescent="0.4">
      <c r="O22848" s="4"/>
      <c r="P22848" s="4"/>
      <c r="V22848" s="4"/>
      <c r="W22848" s="4"/>
      <c r="AG22848" s="9"/>
      <c r="AT22848" s="4"/>
      <c r="AU22848" s="4"/>
      <c r="BA22848" s="4"/>
      <c r="BB22848" s="4"/>
    </row>
    <row r="22849" spans="15:54" x14ac:dyDescent="0.4">
      <c r="O22849" s="4"/>
      <c r="P22849" s="4"/>
      <c r="V22849" s="4"/>
      <c r="W22849" s="4"/>
      <c r="AG22849" s="9"/>
      <c r="AT22849" s="4"/>
      <c r="AU22849" s="4"/>
      <c r="BA22849" s="4"/>
      <c r="BB22849" s="4"/>
    </row>
    <row r="22850" spans="15:54" x14ac:dyDescent="0.4">
      <c r="O22850" s="4"/>
      <c r="P22850" s="4"/>
      <c r="V22850" s="4"/>
      <c r="W22850" s="4"/>
      <c r="AG22850" s="9"/>
      <c r="AT22850" s="4"/>
      <c r="AU22850" s="4"/>
      <c r="BA22850" s="4"/>
      <c r="BB22850" s="4"/>
    </row>
    <row r="22851" spans="15:54" x14ac:dyDescent="0.4">
      <c r="O22851" s="4"/>
      <c r="P22851" s="4"/>
      <c r="V22851" s="4"/>
      <c r="W22851" s="4"/>
      <c r="AG22851" s="9"/>
      <c r="AT22851" s="4"/>
      <c r="AU22851" s="4"/>
      <c r="BA22851" s="4"/>
      <c r="BB22851" s="4"/>
    </row>
    <row r="22852" spans="15:54" x14ac:dyDescent="0.4">
      <c r="O22852" s="4"/>
      <c r="P22852" s="4"/>
      <c r="V22852" s="4"/>
      <c r="W22852" s="4"/>
      <c r="AG22852" s="9"/>
      <c r="AT22852" s="4"/>
      <c r="AU22852" s="4"/>
      <c r="BA22852" s="4"/>
      <c r="BB22852" s="4"/>
    </row>
    <row r="22853" spans="15:54" x14ac:dyDescent="0.4">
      <c r="O22853" s="4"/>
      <c r="P22853" s="4"/>
      <c r="V22853" s="4"/>
      <c r="W22853" s="4"/>
      <c r="AG22853" s="9"/>
      <c r="AT22853" s="4"/>
      <c r="AU22853" s="4"/>
      <c r="BA22853" s="4"/>
      <c r="BB22853" s="4"/>
    </row>
    <row r="22854" spans="15:54" x14ac:dyDescent="0.4">
      <c r="O22854" s="4"/>
      <c r="P22854" s="4"/>
      <c r="V22854" s="4"/>
      <c r="W22854" s="4"/>
      <c r="AG22854" s="9"/>
      <c r="AT22854" s="4"/>
      <c r="AU22854" s="4"/>
      <c r="BA22854" s="4"/>
      <c r="BB22854" s="4"/>
    </row>
    <row r="22855" spans="15:54" x14ac:dyDescent="0.4">
      <c r="O22855" s="4"/>
      <c r="P22855" s="4"/>
      <c r="V22855" s="4"/>
      <c r="W22855" s="4"/>
      <c r="AG22855" s="9"/>
      <c r="AT22855" s="4"/>
      <c r="AU22855" s="4"/>
      <c r="BA22855" s="4"/>
      <c r="BB22855" s="4"/>
    </row>
    <row r="22856" spans="15:54" x14ac:dyDescent="0.4">
      <c r="O22856" s="4"/>
      <c r="P22856" s="4"/>
      <c r="V22856" s="4"/>
      <c r="W22856" s="4"/>
      <c r="AG22856" s="9"/>
      <c r="AT22856" s="4"/>
      <c r="AU22856" s="4"/>
      <c r="BA22856" s="4"/>
      <c r="BB22856" s="4"/>
    </row>
    <row r="22857" spans="15:54" x14ac:dyDescent="0.4">
      <c r="O22857" s="4"/>
      <c r="P22857" s="4"/>
      <c r="V22857" s="4"/>
      <c r="W22857" s="4"/>
      <c r="AG22857" s="9"/>
      <c r="AT22857" s="4"/>
      <c r="AU22857" s="4"/>
      <c r="BA22857" s="4"/>
      <c r="BB22857" s="4"/>
    </row>
    <row r="22858" spans="15:54" x14ac:dyDescent="0.4">
      <c r="O22858" s="4"/>
      <c r="P22858" s="4"/>
      <c r="V22858" s="4"/>
      <c r="W22858" s="4"/>
      <c r="AG22858" s="9"/>
      <c r="AT22858" s="4"/>
      <c r="AU22858" s="4"/>
      <c r="BA22858" s="4"/>
      <c r="BB22858" s="4"/>
    </row>
    <row r="22859" spans="15:54" x14ac:dyDescent="0.4">
      <c r="O22859" s="4"/>
      <c r="P22859" s="4"/>
      <c r="V22859" s="4"/>
      <c r="W22859" s="4"/>
      <c r="AG22859" s="9"/>
      <c r="AT22859" s="4"/>
      <c r="AU22859" s="4"/>
      <c r="BA22859" s="4"/>
      <c r="BB22859" s="4"/>
    </row>
    <row r="22860" spans="15:54" x14ac:dyDescent="0.4">
      <c r="O22860" s="4"/>
      <c r="P22860" s="4"/>
      <c r="V22860" s="4"/>
      <c r="W22860" s="4"/>
      <c r="AG22860" s="9"/>
      <c r="AT22860" s="4"/>
      <c r="AU22860" s="4"/>
      <c r="BA22860" s="4"/>
      <c r="BB22860" s="4"/>
    </row>
    <row r="22861" spans="15:54" x14ac:dyDescent="0.4">
      <c r="O22861" s="4"/>
      <c r="P22861" s="4"/>
      <c r="V22861" s="4"/>
      <c r="W22861" s="4"/>
      <c r="AG22861" s="9"/>
      <c r="AT22861" s="4"/>
      <c r="AU22861" s="4"/>
      <c r="BA22861" s="4"/>
      <c r="BB22861" s="4"/>
    </row>
    <row r="22862" spans="15:54" x14ac:dyDescent="0.4">
      <c r="O22862" s="4"/>
      <c r="P22862" s="4"/>
      <c r="V22862" s="4"/>
      <c r="W22862" s="4"/>
      <c r="AG22862" s="9"/>
      <c r="AT22862" s="4"/>
      <c r="AU22862" s="4"/>
      <c r="BA22862" s="4"/>
      <c r="BB22862" s="4"/>
    </row>
    <row r="22863" spans="15:54" x14ac:dyDescent="0.4">
      <c r="O22863" s="4"/>
      <c r="P22863" s="4"/>
      <c r="V22863" s="4"/>
      <c r="W22863" s="4"/>
      <c r="AG22863" s="9"/>
      <c r="AT22863" s="4"/>
      <c r="AU22863" s="4"/>
      <c r="BA22863" s="4"/>
      <c r="BB22863" s="4"/>
    </row>
    <row r="22864" spans="15:54" x14ac:dyDescent="0.4">
      <c r="O22864" s="4"/>
      <c r="P22864" s="4"/>
      <c r="V22864" s="4"/>
      <c r="W22864" s="4"/>
      <c r="AG22864" s="9"/>
      <c r="AT22864" s="4"/>
      <c r="AU22864" s="4"/>
      <c r="BA22864" s="4"/>
      <c r="BB22864" s="4"/>
    </row>
    <row r="22865" spans="15:54" x14ac:dyDescent="0.4">
      <c r="O22865" s="4"/>
      <c r="P22865" s="4"/>
      <c r="V22865" s="4"/>
      <c r="W22865" s="4"/>
      <c r="AG22865" s="9"/>
      <c r="AT22865" s="4"/>
      <c r="AU22865" s="4"/>
      <c r="BA22865" s="4"/>
      <c r="BB22865" s="4"/>
    </row>
    <row r="22866" spans="15:54" x14ac:dyDescent="0.4">
      <c r="O22866" s="4"/>
      <c r="P22866" s="4"/>
      <c r="V22866" s="4"/>
      <c r="W22866" s="4"/>
      <c r="AG22866" s="9"/>
      <c r="AT22866" s="4"/>
      <c r="AU22866" s="4"/>
      <c r="BA22866" s="4"/>
      <c r="BB22866" s="4"/>
    </row>
    <row r="22867" spans="15:54" x14ac:dyDescent="0.4">
      <c r="O22867" s="4"/>
      <c r="P22867" s="4"/>
      <c r="V22867" s="4"/>
      <c r="W22867" s="4"/>
      <c r="AG22867" s="9"/>
      <c r="AT22867" s="4"/>
      <c r="AU22867" s="4"/>
      <c r="BA22867" s="4"/>
      <c r="BB22867" s="4"/>
    </row>
    <row r="22868" spans="15:54" x14ac:dyDescent="0.4">
      <c r="O22868" s="4"/>
      <c r="P22868" s="4"/>
      <c r="V22868" s="4"/>
      <c r="W22868" s="4"/>
      <c r="AT22868" s="4"/>
      <c r="AU22868" s="4"/>
      <c r="BA22868" s="4"/>
      <c r="BB22868" s="4"/>
    </row>
    <row r="22869" spans="15:54" x14ac:dyDescent="0.4">
      <c r="O22869" s="4"/>
      <c r="P22869" s="4"/>
      <c r="V22869" s="4"/>
      <c r="W22869" s="4"/>
      <c r="AG22869" s="9"/>
      <c r="AT22869" s="4"/>
      <c r="AU22869" s="4"/>
      <c r="BA22869" s="4"/>
      <c r="BB22869" s="4"/>
    </row>
    <row r="22870" spans="15:54" x14ac:dyDescent="0.4">
      <c r="O22870" s="4"/>
      <c r="P22870" s="4"/>
      <c r="V22870" s="4"/>
      <c r="W22870" s="4"/>
      <c r="AG22870" s="9"/>
      <c r="AT22870" s="4"/>
      <c r="AU22870" s="4"/>
      <c r="BA22870" s="4"/>
      <c r="BB22870" s="4"/>
    </row>
    <row r="22871" spans="15:54" x14ac:dyDescent="0.4">
      <c r="O22871" s="4"/>
      <c r="P22871" s="4"/>
      <c r="V22871" s="4"/>
      <c r="W22871" s="4"/>
      <c r="AG22871" s="9"/>
      <c r="AT22871" s="4"/>
      <c r="AU22871" s="4"/>
      <c r="BA22871" s="4"/>
      <c r="BB22871" s="4"/>
    </row>
    <row r="22872" spans="15:54" x14ac:dyDescent="0.4">
      <c r="O22872" s="4"/>
      <c r="P22872" s="4"/>
      <c r="V22872" s="4"/>
      <c r="W22872" s="4"/>
      <c r="AG22872" s="9"/>
      <c r="AT22872" s="4"/>
      <c r="AU22872" s="4"/>
      <c r="BA22872" s="4"/>
      <c r="BB22872" s="4"/>
    </row>
    <row r="22873" spans="15:54" x14ac:dyDescent="0.4">
      <c r="O22873" s="4"/>
      <c r="P22873" s="4"/>
      <c r="V22873" s="4"/>
      <c r="W22873" s="4"/>
      <c r="AG22873" s="9"/>
      <c r="AT22873" s="4"/>
      <c r="AU22873" s="4"/>
      <c r="BA22873" s="4"/>
      <c r="BB22873" s="4"/>
    </row>
    <row r="22874" spans="15:54" x14ac:dyDescent="0.4">
      <c r="O22874" s="4"/>
      <c r="P22874" s="4"/>
      <c r="V22874" s="4"/>
      <c r="W22874" s="4"/>
      <c r="AG22874" s="9"/>
      <c r="AT22874" s="4"/>
      <c r="AU22874" s="4"/>
      <c r="BA22874" s="4"/>
      <c r="BB22874" s="4"/>
    </row>
    <row r="22875" spans="15:54" x14ac:dyDescent="0.4">
      <c r="O22875" s="4"/>
      <c r="P22875" s="4"/>
      <c r="V22875" s="4"/>
      <c r="W22875" s="4"/>
      <c r="AG22875" s="9"/>
      <c r="AT22875" s="4"/>
      <c r="AU22875" s="4"/>
      <c r="BA22875" s="4"/>
      <c r="BB22875" s="4"/>
    </row>
    <row r="22876" spans="15:54" x14ac:dyDescent="0.4">
      <c r="O22876" s="4"/>
      <c r="P22876" s="4"/>
      <c r="V22876" s="4"/>
      <c r="W22876" s="4"/>
      <c r="AG22876" s="9"/>
      <c r="AT22876" s="4"/>
      <c r="AU22876" s="4"/>
      <c r="BA22876" s="4"/>
      <c r="BB22876" s="4"/>
    </row>
    <row r="22877" spans="15:54" x14ac:dyDescent="0.4">
      <c r="O22877" s="4"/>
      <c r="P22877" s="4"/>
      <c r="V22877" s="4"/>
      <c r="W22877" s="4"/>
      <c r="AG22877" s="9"/>
      <c r="AT22877" s="4"/>
      <c r="AU22877" s="4"/>
      <c r="BA22877" s="4"/>
      <c r="BB22877" s="4"/>
    </row>
    <row r="22878" spans="15:54" x14ac:dyDescent="0.4">
      <c r="O22878" s="4"/>
      <c r="P22878" s="4"/>
      <c r="V22878" s="4"/>
      <c r="W22878" s="4"/>
      <c r="AG22878" s="9"/>
      <c r="AT22878" s="4"/>
      <c r="AU22878" s="4"/>
      <c r="BA22878" s="4"/>
      <c r="BB22878" s="4"/>
    </row>
    <row r="22879" spans="15:54" x14ac:dyDescent="0.4">
      <c r="O22879" s="4"/>
      <c r="P22879" s="4"/>
      <c r="V22879" s="4"/>
      <c r="W22879" s="4"/>
      <c r="AG22879" s="9"/>
      <c r="AT22879" s="4"/>
      <c r="AU22879" s="4"/>
      <c r="BA22879" s="4"/>
      <c r="BB22879" s="4"/>
    </row>
    <row r="22880" spans="15:54" x14ac:dyDescent="0.4">
      <c r="O22880" s="4"/>
      <c r="P22880" s="4"/>
      <c r="V22880" s="4"/>
      <c r="W22880" s="4"/>
      <c r="AG22880" s="9"/>
      <c r="AT22880" s="4"/>
      <c r="AU22880" s="4"/>
      <c r="BA22880" s="4"/>
      <c r="BB22880" s="4"/>
    </row>
    <row r="22881" spans="15:54" x14ac:dyDescent="0.4">
      <c r="O22881" s="4"/>
      <c r="P22881" s="4"/>
      <c r="V22881" s="4"/>
      <c r="W22881" s="4"/>
      <c r="AG22881" s="9"/>
      <c r="AT22881" s="4"/>
      <c r="AU22881" s="4"/>
      <c r="BA22881" s="4"/>
      <c r="BB22881" s="4"/>
    </row>
    <row r="22882" spans="15:54" x14ac:dyDescent="0.4">
      <c r="O22882" s="4"/>
      <c r="P22882" s="4"/>
      <c r="V22882" s="4"/>
      <c r="W22882" s="4"/>
      <c r="AG22882" s="9"/>
      <c r="AT22882" s="4"/>
      <c r="AU22882" s="4"/>
      <c r="BA22882" s="4"/>
      <c r="BB22882" s="4"/>
    </row>
    <row r="22883" spans="15:54" x14ac:dyDescent="0.4">
      <c r="O22883" s="4"/>
      <c r="P22883" s="4"/>
      <c r="V22883" s="4"/>
      <c r="W22883" s="4"/>
      <c r="AG22883" s="9"/>
      <c r="AT22883" s="4"/>
      <c r="AU22883" s="4"/>
      <c r="BA22883" s="4"/>
      <c r="BB22883" s="4"/>
    </row>
    <row r="22884" spans="15:54" x14ac:dyDescent="0.4">
      <c r="O22884" s="4"/>
      <c r="P22884" s="4"/>
      <c r="V22884" s="4"/>
      <c r="W22884" s="4"/>
      <c r="AG22884" s="9"/>
      <c r="AT22884" s="4"/>
      <c r="AU22884" s="4"/>
      <c r="BA22884" s="4"/>
      <c r="BB22884" s="4"/>
    </row>
    <row r="22885" spans="15:54" x14ac:dyDescent="0.4">
      <c r="O22885" s="4"/>
      <c r="P22885" s="4"/>
      <c r="V22885" s="4"/>
      <c r="W22885" s="4"/>
      <c r="AG22885" s="9"/>
      <c r="AT22885" s="4"/>
      <c r="AU22885" s="4"/>
      <c r="BA22885" s="4"/>
      <c r="BB22885" s="4"/>
    </row>
    <row r="22886" spans="15:54" x14ac:dyDescent="0.4">
      <c r="O22886" s="4"/>
      <c r="P22886" s="4"/>
      <c r="V22886" s="4"/>
      <c r="W22886" s="4"/>
      <c r="AG22886" s="9"/>
      <c r="AT22886" s="4"/>
      <c r="AU22886" s="4"/>
      <c r="BA22886" s="4"/>
      <c r="BB22886" s="4"/>
    </row>
    <row r="22887" spans="15:54" x14ac:dyDescent="0.4">
      <c r="O22887" s="4"/>
      <c r="P22887" s="4"/>
      <c r="V22887" s="4"/>
      <c r="W22887" s="4"/>
      <c r="AG22887" s="9"/>
      <c r="AT22887" s="4"/>
      <c r="AU22887" s="4"/>
      <c r="BA22887" s="4"/>
      <c r="BB22887" s="4"/>
    </row>
    <row r="22888" spans="15:54" x14ac:dyDescent="0.4">
      <c r="O22888" s="4"/>
      <c r="P22888" s="4"/>
      <c r="V22888" s="4"/>
      <c r="W22888" s="4"/>
      <c r="AT22888" s="4"/>
      <c r="AU22888" s="4"/>
      <c r="BA22888" s="4"/>
      <c r="BB22888" s="4"/>
    </row>
    <row r="22889" spans="15:54" x14ac:dyDescent="0.4">
      <c r="O22889" s="4"/>
      <c r="P22889" s="4"/>
      <c r="V22889" s="4"/>
      <c r="W22889" s="4"/>
      <c r="AG22889" s="9"/>
      <c r="AT22889" s="4"/>
      <c r="AU22889" s="4"/>
      <c r="BA22889" s="4"/>
      <c r="BB22889" s="4"/>
    </row>
    <row r="22890" spans="15:54" x14ac:dyDescent="0.4">
      <c r="O22890" s="4"/>
      <c r="P22890" s="4"/>
      <c r="V22890" s="4"/>
      <c r="W22890" s="4"/>
      <c r="AG22890" s="9"/>
      <c r="AT22890" s="4"/>
      <c r="AU22890" s="4"/>
      <c r="BA22890" s="4"/>
      <c r="BB22890" s="4"/>
    </row>
    <row r="22891" spans="15:54" x14ac:dyDescent="0.4">
      <c r="O22891" s="4"/>
      <c r="P22891" s="4"/>
      <c r="V22891" s="4"/>
      <c r="W22891" s="4"/>
      <c r="AG22891" s="9"/>
      <c r="AT22891" s="4"/>
      <c r="AU22891" s="4"/>
      <c r="BA22891" s="4"/>
      <c r="BB22891" s="4"/>
    </row>
    <row r="22892" spans="15:54" x14ac:dyDescent="0.4">
      <c r="O22892" s="4"/>
      <c r="P22892" s="4"/>
      <c r="V22892" s="4"/>
      <c r="W22892" s="4"/>
      <c r="AG22892" s="9"/>
      <c r="AT22892" s="4"/>
      <c r="AU22892" s="4"/>
      <c r="BA22892" s="4"/>
      <c r="BB22892" s="4"/>
    </row>
    <row r="22893" spans="15:54" x14ac:dyDescent="0.4">
      <c r="O22893" s="4"/>
      <c r="P22893" s="4"/>
      <c r="V22893" s="4"/>
      <c r="W22893" s="4"/>
      <c r="AG22893" s="9"/>
      <c r="AT22893" s="4"/>
      <c r="AU22893" s="4"/>
      <c r="BA22893" s="4"/>
      <c r="BB22893" s="4"/>
    </row>
    <row r="22894" spans="15:54" x14ac:dyDescent="0.4">
      <c r="O22894" s="4"/>
      <c r="P22894" s="4"/>
      <c r="V22894" s="4"/>
      <c r="W22894" s="4"/>
      <c r="AG22894" s="9"/>
      <c r="AT22894" s="4"/>
      <c r="AU22894" s="4"/>
      <c r="BA22894" s="4"/>
      <c r="BB22894" s="4"/>
    </row>
    <row r="22895" spans="15:54" x14ac:dyDescent="0.4">
      <c r="O22895" s="4"/>
      <c r="P22895" s="4"/>
      <c r="V22895" s="4"/>
      <c r="W22895" s="4"/>
      <c r="AG22895" s="9"/>
      <c r="AT22895" s="4"/>
      <c r="AU22895" s="4"/>
      <c r="BA22895" s="4"/>
      <c r="BB22895" s="4"/>
    </row>
    <row r="22896" spans="15:54" x14ac:dyDescent="0.4">
      <c r="O22896" s="4"/>
      <c r="P22896" s="4"/>
      <c r="V22896" s="4"/>
      <c r="W22896" s="4"/>
      <c r="AG22896" s="9"/>
      <c r="AT22896" s="4"/>
      <c r="AU22896" s="4"/>
      <c r="BA22896" s="4"/>
      <c r="BB22896" s="4"/>
    </row>
    <row r="22897" spans="15:54" x14ac:dyDescent="0.4">
      <c r="O22897" s="4"/>
      <c r="P22897" s="4"/>
      <c r="V22897" s="4"/>
      <c r="W22897" s="4"/>
      <c r="AG22897" s="9"/>
      <c r="AT22897" s="4"/>
      <c r="AU22897" s="4"/>
      <c r="BA22897" s="4"/>
      <c r="BB22897" s="4"/>
    </row>
    <row r="22898" spans="15:54" x14ac:dyDescent="0.4">
      <c r="O22898" s="4"/>
      <c r="P22898" s="4"/>
      <c r="V22898" s="4"/>
      <c r="W22898" s="4"/>
      <c r="AG22898" s="9"/>
      <c r="AT22898" s="4"/>
      <c r="AU22898" s="4"/>
      <c r="BA22898" s="4"/>
      <c r="BB22898" s="4"/>
    </row>
    <row r="22899" spans="15:54" x14ac:dyDescent="0.4">
      <c r="O22899" s="4"/>
      <c r="P22899" s="4"/>
      <c r="V22899" s="4"/>
      <c r="W22899" s="4"/>
      <c r="AG22899" s="9"/>
      <c r="AT22899" s="4"/>
      <c r="AU22899" s="4"/>
      <c r="BA22899" s="4"/>
      <c r="BB22899" s="4"/>
    </row>
    <row r="22900" spans="15:54" x14ac:dyDescent="0.4">
      <c r="O22900" s="4"/>
      <c r="P22900" s="4"/>
      <c r="V22900" s="4"/>
      <c r="W22900" s="4"/>
      <c r="AG22900" s="9"/>
      <c r="AT22900" s="4"/>
      <c r="AU22900" s="4"/>
      <c r="BA22900" s="4"/>
      <c r="BB22900" s="4"/>
    </row>
    <row r="22901" spans="15:54" x14ac:dyDescent="0.4">
      <c r="O22901" s="4"/>
      <c r="P22901" s="4"/>
      <c r="V22901" s="4"/>
      <c r="W22901" s="4"/>
      <c r="AG22901" s="9"/>
      <c r="AT22901" s="4"/>
      <c r="AU22901" s="4"/>
      <c r="BA22901" s="4"/>
      <c r="BB22901" s="4"/>
    </row>
    <row r="22902" spans="15:54" x14ac:dyDescent="0.4">
      <c r="O22902" s="4"/>
      <c r="P22902" s="4"/>
      <c r="V22902" s="4"/>
      <c r="W22902" s="4"/>
      <c r="AG22902" s="9"/>
      <c r="AT22902" s="4"/>
      <c r="AU22902" s="4"/>
      <c r="BA22902" s="4"/>
      <c r="BB22902" s="4"/>
    </row>
    <row r="22903" spans="15:54" x14ac:dyDescent="0.4">
      <c r="O22903" s="4"/>
      <c r="P22903" s="4"/>
      <c r="V22903" s="4"/>
      <c r="W22903" s="4"/>
      <c r="AG22903" s="9"/>
      <c r="AT22903" s="4"/>
      <c r="AU22903" s="4"/>
      <c r="BA22903" s="4"/>
      <c r="BB22903" s="4"/>
    </row>
    <row r="22904" spans="15:54" x14ac:dyDescent="0.4">
      <c r="O22904" s="4"/>
      <c r="P22904" s="4"/>
      <c r="V22904" s="4"/>
      <c r="W22904" s="4"/>
      <c r="AG22904" s="9"/>
      <c r="AT22904" s="4"/>
      <c r="AU22904" s="4"/>
      <c r="BA22904" s="4"/>
      <c r="BB22904" s="4"/>
    </row>
    <row r="22905" spans="15:54" x14ac:dyDescent="0.4">
      <c r="O22905" s="4"/>
      <c r="P22905" s="4"/>
      <c r="V22905" s="4"/>
      <c r="W22905" s="4"/>
      <c r="AG22905" s="9"/>
      <c r="AT22905" s="4"/>
      <c r="AU22905" s="4"/>
      <c r="BA22905" s="4"/>
      <c r="BB22905" s="4"/>
    </row>
    <row r="22906" spans="15:54" x14ac:dyDescent="0.4">
      <c r="O22906" s="4"/>
      <c r="P22906" s="4"/>
      <c r="V22906" s="4"/>
      <c r="W22906" s="4"/>
      <c r="AG22906" s="9"/>
      <c r="AT22906" s="4"/>
      <c r="AU22906" s="4"/>
      <c r="BA22906" s="4"/>
      <c r="BB22906" s="4"/>
    </row>
    <row r="22907" spans="15:54" x14ac:dyDescent="0.4">
      <c r="O22907" s="4"/>
      <c r="P22907" s="4"/>
      <c r="V22907" s="4"/>
      <c r="W22907" s="4"/>
      <c r="AG22907" s="9"/>
      <c r="AT22907" s="4"/>
      <c r="AU22907" s="4"/>
      <c r="BA22907" s="4"/>
      <c r="BB22907" s="4"/>
    </row>
    <row r="22908" spans="15:54" x14ac:dyDescent="0.4">
      <c r="O22908" s="4"/>
      <c r="P22908" s="4"/>
      <c r="V22908" s="4"/>
      <c r="W22908" s="4"/>
      <c r="AG22908" s="9"/>
      <c r="AT22908" s="4"/>
      <c r="AU22908" s="4"/>
      <c r="BA22908" s="4"/>
      <c r="BB22908" s="4"/>
    </row>
    <row r="22909" spans="15:54" x14ac:dyDescent="0.4">
      <c r="O22909" s="4"/>
      <c r="P22909" s="4"/>
      <c r="V22909" s="4"/>
      <c r="W22909" s="4"/>
      <c r="AG22909" s="9"/>
      <c r="AT22909" s="4"/>
      <c r="AU22909" s="4"/>
      <c r="BA22909" s="4"/>
      <c r="BB22909" s="4"/>
    </row>
    <row r="22910" spans="15:54" x14ac:dyDescent="0.4">
      <c r="O22910" s="4"/>
      <c r="P22910" s="4"/>
      <c r="V22910" s="4"/>
      <c r="W22910" s="4"/>
      <c r="AG22910" s="9"/>
      <c r="AT22910" s="4"/>
      <c r="AU22910" s="4"/>
      <c r="BA22910" s="4"/>
      <c r="BB22910" s="4"/>
    </row>
    <row r="22911" spans="15:54" x14ac:dyDescent="0.4">
      <c r="O22911" s="4"/>
      <c r="P22911" s="4"/>
      <c r="V22911" s="4"/>
      <c r="W22911" s="4"/>
      <c r="AG22911" s="9"/>
      <c r="AT22911" s="4"/>
      <c r="AU22911" s="4"/>
      <c r="BA22911" s="4"/>
      <c r="BB22911" s="4"/>
    </row>
    <row r="22912" spans="15:54" x14ac:dyDescent="0.4">
      <c r="O22912" s="4"/>
      <c r="P22912" s="4"/>
      <c r="V22912" s="4"/>
      <c r="W22912" s="4"/>
      <c r="AG22912" s="9"/>
      <c r="AT22912" s="4"/>
      <c r="AU22912" s="4"/>
      <c r="BA22912" s="4"/>
      <c r="BB22912" s="4"/>
    </row>
    <row r="22913" spans="15:54" x14ac:dyDescent="0.4">
      <c r="O22913" s="4"/>
      <c r="P22913" s="4"/>
      <c r="V22913" s="4"/>
      <c r="W22913" s="4"/>
      <c r="AG22913" s="9"/>
      <c r="AT22913" s="4"/>
      <c r="AU22913" s="4"/>
      <c r="BA22913" s="4"/>
      <c r="BB22913" s="4"/>
    </row>
    <row r="22914" spans="15:54" x14ac:dyDescent="0.4">
      <c r="O22914" s="4"/>
      <c r="P22914" s="4"/>
      <c r="V22914" s="4"/>
      <c r="W22914" s="4"/>
      <c r="AG22914" s="9"/>
      <c r="AT22914" s="4"/>
      <c r="AU22914" s="4"/>
      <c r="BA22914" s="4"/>
      <c r="BB22914" s="4"/>
    </row>
    <row r="22915" spans="15:54" x14ac:dyDescent="0.4">
      <c r="O22915" s="4"/>
      <c r="P22915" s="4"/>
      <c r="V22915" s="4"/>
      <c r="W22915" s="4"/>
      <c r="AG22915" s="9"/>
      <c r="AT22915" s="4"/>
      <c r="AU22915" s="4"/>
      <c r="BA22915" s="4"/>
      <c r="BB22915" s="4"/>
    </row>
    <row r="22916" spans="15:54" x14ac:dyDescent="0.4">
      <c r="O22916" s="4"/>
      <c r="P22916" s="4"/>
      <c r="V22916" s="4"/>
      <c r="W22916" s="4"/>
      <c r="AG22916" s="9"/>
      <c r="AT22916" s="4"/>
      <c r="AU22916" s="4"/>
      <c r="BA22916" s="4"/>
      <c r="BB22916" s="4"/>
    </row>
    <row r="22917" spans="15:54" x14ac:dyDescent="0.4">
      <c r="O22917" s="4"/>
      <c r="P22917" s="4"/>
      <c r="V22917" s="4"/>
      <c r="W22917" s="4"/>
      <c r="AG22917" s="9"/>
      <c r="AT22917" s="4"/>
      <c r="AU22917" s="4"/>
      <c r="BA22917" s="4"/>
      <c r="BB22917" s="4"/>
    </row>
    <row r="22918" spans="15:54" x14ac:dyDescent="0.4">
      <c r="O22918" s="4"/>
      <c r="P22918" s="4"/>
      <c r="V22918" s="4"/>
      <c r="W22918" s="4"/>
      <c r="AG22918" s="9"/>
      <c r="AT22918" s="4"/>
      <c r="AU22918" s="4"/>
      <c r="BA22918" s="4"/>
      <c r="BB22918" s="4"/>
    </row>
    <row r="22919" spans="15:54" x14ac:dyDescent="0.4">
      <c r="O22919" s="4"/>
      <c r="P22919" s="4"/>
      <c r="V22919" s="4"/>
      <c r="W22919" s="4"/>
      <c r="AG22919" s="9"/>
      <c r="AT22919" s="4"/>
      <c r="AU22919" s="4"/>
      <c r="BA22919" s="4"/>
      <c r="BB22919" s="4"/>
    </row>
    <row r="22920" spans="15:54" x14ac:dyDescent="0.4">
      <c r="O22920" s="4"/>
      <c r="P22920" s="4"/>
      <c r="V22920" s="4"/>
      <c r="W22920" s="4"/>
      <c r="AG22920" s="9"/>
      <c r="AT22920" s="4"/>
      <c r="AU22920" s="4"/>
      <c r="BA22920" s="4"/>
      <c r="BB22920" s="4"/>
    </row>
    <row r="22921" spans="15:54" x14ac:dyDescent="0.4">
      <c r="O22921" s="4"/>
      <c r="P22921" s="4"/>
      <c r="V22921" s="4"/>
      <c r="W22921" s="4"/>
      <c r="AG22921" s="9"/>
      <c r="AT22921" s="4"/>
      <c r="AU22921" s="4"/>
      <c r="BA22921" s="4"/>
      <c r="BB22921" s="4"/>
    </row>
    <row r="22922" spans="15:54" x14ac:dyDescent="0.4">
      <c r="O22922" s="4"/>
      <c r="P22922" s="4"/>
      <c r="V22922" s="4"/>
      <c r="W22922" s="4"/>
      <c r="AG22922" s="9"/>
      <c r="AT22922" s="4"/>
      <c r="AU22922" s="4"/>
      <c r="BA22922" s="4"/>
      <c r="BB22922" s="4"/>
    </row>
    <row r="22923" spans="15:54" x14ac:dyDescent="0.4">
      <c r="O22923" s="4"/>
      <c r="P22923" s="4"/>
      <c r="V22923" s="4"/>
      <c r="W22923" s="4"/>
      <c r="AG22923" s="9"/>
      <c r="AT22923" s="4"/>
      <c r="AU22923" s="4"/>
      <c r="BA22923" s="4"/>
      <c r="BB22923" s="4"/>
    </row>
    <row r="22924" spans="15:54" x14ac:dyDescent="0.4">
      <c r="O22924" s="4"/>
      <c r="P22924" s="4"/>
      <c r="V22924" s="4"/>
      <c r="W22924" s="4"/>
      <c r="AG22924" s="9"/>
      <c r="AT22924" s="4"/>
      <c r="AU22924" s="4"/>
      <c r="BA22924" s="4"/>
      <c r="BB22924" s="4"/>
    </row>
    <row r="22925" spans="15:54" x14ac:dyDescent="0.4">
      <c r="O22925" s="4"/>
      <c r="P22925" s="4"/>
      <c r="V22925" s="4"/>
      <c r="W22925" s="4"/>
      <c r="AG22925" s="9"/>
      <c r="AT22925" s="4"/>
      <c r="AU22925" s="4"/>
      <c r="BA22925" s="4"/>
      <c r="BB22925" s="4"/>
    </row>
    <row r="22926" spans="15:54" x14ac:dyDescent="0.4">
      <c r="O22926" s="4"/>
      <c r="P22926" s="4"/>
      <c r="V22926" s="4"/>
      <c r="W22926" s="4"/>
      <c r="AG22926" s="9"/>
      <c r="AT22926" s="4"/>
      <c r="AU22926" s="4"/>
      <c r="BA22926" s="4"/>
      <c r="BB22926" s="4"/>
    </row>
    <row r="22927" spans="15:54" x14ac:dyDescent="0.4">
      <c r="O22927" s="4"/>
      <c r="P22927" s="4"/>
      <c r="V22927" s="4"/>
      <c r="W22927" s="4"/>
      <c r="AG22927" s="9"/>
      <c r="AT22927" s="4"/>
      <c r="AU22927" s="4"/>
      <c r="BA22927" s="4"/>
      <c r="BB22927" s="4"/>
    </row>
    <row r="22928" spans="15:54" x14ac:dyDescent="0.4">
      <c r="O22928" s="4"/>
      <c r="P22928" s="4"/>
      <c r="V22928" s="4"/>
      <c r="W22928" s="4"/>
      <c r="AG22928" s="9"/>
      <c r="AT22928" s="4"/>
      <c r="AU22928" s="4"/>
      <c r="BA22928" s="4"/>
      <c r="BB22928" s="4"/>
    </row>
    <row r="22929" spans="15:54" x14ac:dyDescent="0.4">
      <c r="O22929" s="4"/>
      <c r="P22929" s="4"/>
      <c r="V22929" s="4"/>
      <c r="W22929" s="4"/>
      <c r="AG22929" s="9"/>
      <c r="AT22929" s="4"/>
      <c r="AU22929" s="4"/>
      <c r="BA22929" s="4"/>
      <c r="BB22929" s="4"/>
    </row>
    <row r="22930" spans="15:54" x14ac:dyDescent="0.4">
      <c r="O22930" s="4"/>
      <c r="P22930" s="4"/>
      <c r="V22930" s="4"/>
      <c r="W22930" s="4"/>
      <c r="AG22930" s="9"/>
      <c r="AT22930" s="4"/>
      <c r="AU22930" s="4"/>
      <c r="BA22930" s="4"/>
      <c r="BB22930" s="4"/>
    </row>
    <row r="22931" spans="15:54" x14ac:dyDescent="0.4">
      <c r="O22931" s="4"/>
      <c r="P22931" s="4"/>
      <c r="V22931" s="4"/>
      <c r="W22931" s="4"/>
      <c r="AG22931" s="9"/>
      <c r="AT22931" s="4"/>
      <c r="AU22931" s="4"/>
      <c r="BA22931" s="4"/>
      <c r="BB22931" s="4"/>
    </row>
    <row r="22932" spans="15:54" x14ac:dyDescent="0.4">
      <c r="O22932" s="4"/>
      <c r="P22932" s="4"/>
      <c r="V22932" s="4"/>
      <c r="W22932" s="4"/>
      <c r="AG22932" s="9"/>
      <c r="AT22932" s="4"/>
      <c r="AU22932" s="4"/>
      <c r="BA22932" s="4"/>
      <c r="BB22932" s="4"/>
    </row>
    <row r="22933" spans="15:54" x14ac:dyDescent="0.4">
      <c r="O22933" s="4"/>
      <c r="P22933" s="4"/>
      <c r="V22933" s="4"/>
      <c r="W22933" s="4"/>
      <c r="AG22933" s="9"/>
      <c r="AT22933" s="4"/>
      <c r="AU22933" s="4"/>
      <c r="BA22933" s="4"/>
      <c r="BB22933" s="4"/>
    </row>
    <row r="22934" spans="15:54" x14ac:dyDescent="0.4">
      <c r="O22934" s="4"/>
      <c r="P22934" s="4"/>
      <c r="V22934" s="4"/>
      <c r="W22934" s="4"/>
      <c r="AG22934" s="9"/>
      <c r="AT22934" s="4"/>
      <c r="AU22934" s="4"/>
      <c r="BA22934" s="4"/>
      <c r="BB22934" s="4"/>
    </row>
    <row r="22935" spans="15:54" x14ac:dyDescent="0.4">
      <c r="O22935" s="4"/>
      <c r="P22935" s="4"/>
      <c r="V22935" s="4"/>
      <c r="W22935" s="4"/>
      <c r="AG22935" s="9"/>
      <c r="AT22935" s="4"/>
      <c r="AU22935" s="4"/>
      <c r="BA22935" s="4"/>
      <c r="BB22935" s="4"/>
    </row>
    <row r="22936" spans="15:54" x14ac:dyDescent="0.4">
      <c r="O22936" s="4"/>
      <c r="P22936" s="4"/>
      <c r="V22936" s="4"/>
      <c r="W22936" s="4"/>
      <c r="AG22936" s="9"/>
      <c r="AT22936" s="4"/>
      <c r="AU22936" s="4"/>
      <c r="BA22936" s="4"/>
      <c r="BB22936" s="4"/>
    </row>
    <row r="22937" spans="15:54" x14ac:dyDescent="0.4">
      <c r="O22937" s="4"/>
      <c r="P22937" s="4"/>
      <c r="V22937" s="4"/>
      <c r="W22937" s="4"/>
      <c r="AG22937" s="9"/>
      <c r="AT22937" s="4"/>
      <c r="AU22937" s="4"/>
      <c r="BA22937" s="4"/>
      <c r="BB22937" s="4"/>
    </row>
    <row r="22938" spans="15:54" x14ac:dyDescent="0.4">
      <c r="O22938" s="4"/>
      <c r="P22938" s="4"/>
      <c r="V22938" s="4"/>
      <c r="W22938" s="4"/>
      <c r="AG22938" s="9"/>
      <c r="AT22938" s="4"/>
      <c r="AU22938" s="4"/>
      <c r="BA22938" s="4"/>
      <c r="BB22938" s="4"/>
    </row>
    <row r="22939" spans="15:54" x14ac:dyDescent="0.4">
      <c r="O22939" s="4"/>
      <c r="P22939" s="4"/>
      <c r="V22939" s="4"/>
      <c r="W22939" s="4"/>
      <c r="AG22939" s="9"/>
      <c r="AT22939" s="4"/>
      <c r="AU22939" s="4"/>
      <c r="BA22939" s="4"/>
      <c r="BB22939" s="4"/>
    </row>
    <row r="22940" spans="15:54" x14ac:dyDescent="0.4">
      <c r="O22940" s="4"/>
      <c r="P22940" s="4"/>
      <c r="V22940" s="4"/>
      <c r="W22940" s="4"/>
      <c r="AG22940" s="9"/>
      <c r="AT22940" s="4"/>
      <c r="AU22940" s="4"/>
      <c r="BA22940" s="4"/>
      <c r="BB22940" s="4"/>
    </row>
    <row r="22941" spans="15:54" x14ac:dyDescent="0.4">
      <c r="O22941" s="4"/>
      <c r="P22941" s="4"/>
      <c r="V22941" s="4"/>
      <c r="W22941" s="4"/>
      <c r="AG22941" s="9"/>
      <c r="AT22941" s="4"/>
      <c r="AU22941" s="4"/>
      <c r="BA22941" s="4"/>
      <c r="BB22941" s="4"/>
    </row>
    <row r="22942" spans="15:54" x14ac:dyDescent="0.4">
      <c r="O22942" s="4"/>
      <c r="P22942" s="4"/>
      <c r="V22942" s="4"/>
      <c r="W22942" s="4"/>
      <c r="AG22942" s="9"/>
      <c r="AT22942" s="4"/>
      <c r="AU22942" s="4"/>
      <c r="BA22942" s="4"/>
      <c r="BB22942" s="4"/>
    </row>
    <row r="22943" spans="15:54" x14ac:dyDescent="0.4">
      <c r="O22943" s="4"/>
      <c r="P22943" s="4"/>
      <c r="V22943" s="4"/>
      <c r="W22943" s="4"/>
      <c r="AG22943" s="9"/>
      <c r="AT22943" s="4"/>
      <c r="AU22943" s="4"/>
      <c r="BA22943" s="4"/>
      <c r="BB22943" s="4"/>
    </row>
    <row r="22944" spans="15:54" x14ac:dyDescent="0.4">
      <c r="O22944" s="4"/>
      <c r="P22944" s="4"/>
      <c r="V22944" s="4"/>
      <c r="W22944" s="4"/>
      <c r="AG22944" s="9"/>
      <c r="AT22944" s="4"/>
      <c r="AU22944" s="4"/>
      <c r="BA22944" s="4"/>
      <c r="BB22944" s="4"/>
    </row>
    <row r="22945" spans="15:54" x14ac:dyDescent="0.4">
      <c r="O22945" s="4"/>
      <c r="P22945" s="4"/>
      <c r="V22945" s="4"/>
      <c r="W22945" s="4"/>
      <c r="AG22945" s="9"/>
      <c r="AT22945" s="4"/>
      <c r="AU22945" s="4"/>
      <c r="BA22945" s="4"/>
      <c r="BB22945" s="4"/>
    </row>
    <row r="22946" spans="15:54" x14ac:dyDescent="0.4">
      <c r="O22946" s="4"/>
      <c r="P22946" s="4"/>
      <c r="V22946" s="4"/>
      <c r="W22946" s="4"/>
      <c r="AG22946" s="9"/>
      <c r="AT22946" s="4"/>
      <c r="AU22946" s="4"/>
      <c r="BA22946" s="4"/>
      <c r="BB22946" s="4"/>
    </row>
    <row r="22947" spans="15:54" x14ac:dyDescent="0.4">
      <c r="O22947" s="4"/>
      <c r="P22947" s="4"/>
      <c r="V22947" s="4"/>
      <c r="W22947" s="4"/>
      <c r="AG22947" s="9"/>
      <c r="AT22947" s="4"/>
      <c r="AU22947" s="4"/>
      <c r="BA22947" s="4"/>
      <c r="BB22947" s="4"/>
    </row>
    <row r="22948" spans="15:54" x14ac:dyDescent="0.4">
      <c r="O22948" s="4"/>
      <c r="P22948" s="4"/>
      <c r="V22948" s="4"/>
      <c r="W22948" s="4"/>
      <c r="AG22948" s="9"/>
      <c r="AT22948" s="4"/>
      <c r="AU22948" s="4"/>
      <c r="BA22948" s="4"/>
      <c r="BB22948" s="4"/>
    </row>
    <row r="22949" spans="15:54" x14ac:dyDescent="0.4">
      <c r="O22949" s="4"/>
      <c r="P22949" s="4"/>
      <c r="V22949" s="4"/>
      <c r="W22949" s="4"/>
      <c r="AT22949" s="4"/>
      <c r="AU22949" s="4"/>
      <c r="BA22949" s="4"/>
      <c r="BB22949" s="4"/>
    </row>
    <row r="22950" spans="15:54" x14ac:dyDescent="0.4">
      <c r="O22950" s="4"/>
      <c r="P22950" s="4"/>
      <c r="V22950" s="4"/>
      <c r="W22950" s="4"/>
      <c r="AG22950" s="9"/>
      <c r="AT22950" s="4"/>
      <c r="AU22950" s="4"/>
      <c r="BA22950" s="4"/>
      <c r="BB22950" s="4"/>
    </row>
    <row r="22951" spans="15:54" x14ac:dyDescent="0.4">
      <c r="O22951" s="4"/>
      <c r="P22951" s="4"/>
      <c r="V22951" s="4"/>
      <c r="W22951" s="4"/>
      <c r="AG22951" s="9"/>
      <c r="AT22951" s="4"/>
      <c r="AU22951" s="4"/>
      <c r="BA22951" s="4"/>
      <c r="BB22951" s="4"/>
    </row>
    <row r="22952" spans="15:54" x14ac:dyDescent="0.4">
      <c r="O22952" s="4"/>
      <c r="P22952" s="4"/>
      <c r="V22952" s="4"/>
      <c r="W22952" s="4"/>
      <c r="AG22952" s="9"/>
      <c r="AT22952" s="4"/>
      <c r="AU22952" s="4"/>
      <c r="BA22952" s="4"/>
      <c r="BB22952" s="4"/>
    </row>
    <row r="22953" spans="15:54" x14ac:dyDescent="0.4">
      <c r="O22953" s="4"/>
      <c r="P22953" s="4"/>
      <c r="V22953" s="4"/>
      <c r="W22953" s="4"/>
      <c r="AG22953" s="9"/>
      <c r="AT22953" s="4"/>
      <c r="AU22953" s="4"/>
      <c r="BA22953" s="4"/>
      <c r="BB22953" s="4"/>
    </row>
    <row r="22954" spans="15:54" x14ac:dyDescent="0.4">
      <c r="O22954" s="4"/>
      <c r="P22954" s="4"/>
      <c r="V22954" s="4"/>
      <c r="W22954" s="4"/>
      <c r="AG22954" s="9"/>
      <c r="AT22954" s="4"/>
      <c r="AU22954" s="4"/>
      <c r="BA22954" s="4"/>
      <c r="BB22954" s="4"/>
    </row>
    <row r="22955" spans="15:54" x14ac:dyDescent="0.4">
      <c r="O22955" s="4"/>
      <c r="P22955" s="4"/>
      <c r="V22955" s="4"/>
      <c r="W22955" s="4"/>
      <c r="AG22955" s="9"/>
      <c r="AT22955" s="4"/>
      <c r="AU22955" s="4"/>
      <c r="BA22955" s="4"/>
      <c r="BB22955" s="4"/>
    </row>
    <row r="22956" spans="15:54" x14ac:dyDescent="0.4">
      <c r="O22956" s="4"/>
      <c r="P22956" s="4"/>
      <c r="V22956" s="4"/>
      <c r="W22956" s="4"/>
      <c r="AG22956" s="9"/>
      <c r="AT22956" s="4"/>
      <c r="AU22956" s="4"/>
      <c r="BA22956" s="4"/>
      <c r="BB22956" s="4"/>
    </row>
    <row r="22957" spans="15:54" x14ac:dyDescent="0.4">
      <c r="O22957" s="4"/>
      <c r="P22957" s="4"/>
      <c r="V22957" s="4"/>
      <c r="W22957" s="4"/>
      <c r="AG22957" s="9"/>
      <c r="AT22957" s="4"/>
      <c r="AU22957" s="4"/>
      <c r="BA22957" s="4"/>
      <c r="BB22957" s="4"/>
    </row>
    <row r="22958" spans="15:54" x14ac:dyDescent="0.4">
      <c r="O22958" s="4"/>
      <c r="P22958" s="4"/>
      <c r="V22958" s="4"/>
      <c r="W22958" s="4"/>
      <c r="AG22958" s="9"/>
      <c r="AT22958" s="4"/>
      <c r="AU22958" s="4"/>
      <c r="BA22958" s="4"/>
      <c r="BB22958" s="4"/>
    </row>
    <row r="22959" spans="15:54" x14ac:dyDescent="0.4">
      <c r="O22959" s="4"/>
      <c r="P22959" s="4"/>
      <c r="V22959" s="4"/>
      <c r="W22959" s="4"/>
      <c r="AG22959" s="9"/>
      <c r="AT22959" s="4"/>
      <c r="AU22959" s="4"/>
      <c r="BA22959" s="4"/>
      <c r="BB22959" s="4"/>
    </row>
    <row r="22960" spans="15:54" x14ac:dyDescent="0.4">
      <c r="O22960" s="4"/>
      <c r="P22960" s="4"/>
      <c r="V22960" s="4"/>
      <c r="W22960" s="4"/>
      <c r="AG22960" s="9"/>
      <c r="AT22960" s="4"/>
      <c r="AU22960" s="4"/>
      <c r="BA22960" s="4"/>
      <c r="BB22960" s="4"/>
    </row>
    <row r="22961" spans="15:54" x14ac:dyDescent="0.4">
      <c r="O22961" s="4"/>
      <c r="P22961" s="4"/>
      <c r="V22961" s="4"/>
      <c r="W22961" s="4"/>
      <c r="AG22961" s="9"/>
      <c r="AT22961" s="4"/>
      <c r="AU22961" s="4"/>
      <c r="BA22961" s="4"/>
      <c r="BB22961" s="4"/>
    </row>
    <row r="22962" spans="15:54" x14ac:dyDescent="0.4">
      <c r="O22962" s="4"/>
      <c r="P22962" s="4"/>
      <c r="V22962" s="4"/>
      <c r="W22962" s="4"/>
      <c r="AG22962" s="9"/>
      <c r="AT22962" s="4"/>
      <c r="AU22962" s="4"/>
      <c r="BA22962" s="4"/>
      <c r="BB22962" s="4"/>
    </row>
    <row r="22963" spans="15:54" x14ac:dyDescent="0.4">
      <c r="O22963" s="4"/>
      <c r="P22963" s="4"/>
      <c r="V22963" s="4"/>
      <c r="W22963" s="4"/>
      <c r="AG22963" s="9"/>
      <c r="AT22963" s="4"/>
      <c r="AU22963" s="4"/>
      <c r="BA22963" s="4"/>
      <c r="BB22963" s="4"/>
    </row>
    <row r="22964" spans="15:54" x14ac:dyDescent="0.4">
      <c r="O22964" s="4"/>
      <c r="P22964" s="4"/>
      <c r="V22964" s="4"/>
      <c r="W22964" s="4"/>
      <c r="AG22964" s="9"/>
      <c r="AT22964" s="4"/>
      <c r="AU22964" s="4"/>
      <c r="BA22964" s="4"/>
      <c r="BB22964" s="4"/>
    </row>
    <row r="22965" spans="15:54" x14ac:dyDescent="0.4">
      <c r="O22965" s="4"/>
      <c r="P22965" s="4"/>
      <c r="V22965" s="4"/>
      <c r="W22965" s="4"/>
      <c r="AG22965" s="9"/>
      <c r="AT22965" s="4"/>
      <c r="AU22965" s="4"/>
      <c r="BA22965" s="4"/>
      <c r="BB22965" s="4"/>
    </row>
    <row r="22966" spans="15:54" x14ac:dyDescent="0.4">
      <c r="O22966" s="4"/>
      <c r="P22966" s="4"/>
      <c r="V22966" s="4"/>
      <c r="W22966" s="4"/>
      <c r="AG22966" s="9"/>
      <c r="AT22966" s="4"/>
      <c r="AU22966" s="4"/>
      <c r="BA22966" s="4"/>
      <c r="BB22966" s="4"/>
    </row>
    <row r="22967" spans="15:54" x14ac:dyDescent="0.4">
      <c r="O22967" s="4"/>
      <c r="P22967" s="4"/>
      <c r="V22967" s="4"/>
      <c r="W22967" s="4"/>
      <c r="AG22967" s="9"/>
      <c r="AT22967" s="4"/>
      <c r="AU22967" s="4"/>
      <c r="BA22967" s="4"/>
      <c r="BB22967" s="4"/>
    </row>
    <row r="22968" spans="15:54" x14ac:dyDescent="0.4">
      <c r="O22968" s="4"/>
      <c r="P22968" s="4"/>
      <c r="V22968" s="4"/>
      <c r="W22968" s="4"/>
      <c r="AG22968" s="9"/>
      <c r="AT22968" s="4"/>
      <c r="AU22968" s="4"/>
      <c r="BA22968" s="4"/>
      <c r="BB22968" s="4"/>
    </row>
    <row r="22969" spans="15:54" x14ac:dyDescent="0.4">
      <c r="O22969" s="4"/>
      <c r="P22969" s="4"/>
      <c r="V22969" s="4"/>
      <c r="W22969" s="4"/>
      <c r="AT22969" s="4"/>
      <c r="AU22969" s="4"/>
      <c r="BA22969" s="4"/>
      <c r="BB22969" s="4"/>
    </row>
    <row r="22970" spans="15:54" x14ac:dyDescent="0.4">
      <c r="O22970" s="4"/>
      <c r="P22970" s="4"/>
      <c r="V22970" s="4"/>
      <c r="W22970" s="4"/>
      <c r="AG22970" s="9"/>
      <c r="AT22970" s="4"/>
      <c r="AU22970" s="4"/>
      <c r="BA22970" s="4"/>
      <c r="BB22970" s="4"/>
    </row>
    <row r="22971" spans="15:54" x14ac:dyDescent="0.4">
      <c r="O22971" s="4"/>
      <c r="P22971" s="4"/>
      <c r="V22971" s="4"/>
      <c r="W22971" s="4"/>
      <c r="AG22971" s="9"/>
      <c r="AT22971" s="4"/>
      <c r="AU22971" s="4"/>
      <c r="BA22971" s="4"/>
      <c r="BB22971" s="4"/>
    </row>
    <row r="22972" spans="15:54" x14ac:dyDescent="0.4">
      <c r="O22972" s="4"/>
      <c r="P22972" s="4"/>
      <c r="V22972" s="4"/>
      <c r="W22972" s="4"/>
      <c r="AG22972" s="9"/>
      <c r="AT22972" s="4"/>
      <c r="AU22972" s="4"/>
      <c r="BA22972" s="4"/>
      <c r="BB22972" s="4"/>
    </row>
    <row r="22973" spans="15:54" x14ac:dyDescent="0.4">
      <c r="O22973" s="4"/>
      <c r="P22973" s="4"/>
      <c r="V22973" s="4"/>
      <c r="W22973" s="4"/>
      <c r="AG22973" s="9"/>
      <c r="AT22973" s="4"/>
      <c r="AU22973" s="4"/>
      <c r="BA22973" s="4"/>
      <c r="BB22973" s="4"/>
    </row>
    <row r="22974" spans="15:54" x14ac:dyDescent="0.4">
      <c r="O22974" s="4"/>
      <c r="P22974" s="4"/>
      <c r="V22974" s="4"/>
      <c r="W22974" s="4"/>
      <c r="AG22974" s="9"/>
      <c r="AT22974" s="4"/>
      <c r="AU22974" s="4"/>
      <c r="BA22974" s="4"/>
      <c r="BB22974" s="4"/>
    </row>
    <row r="22975" spans="15:54" x14ac:dyDescent="0.4">
      <c r="O22975" s="4"/>
      <c r="P22975" s="4"/>
      <c r="V22975" s="4"/>
      <c r="W22975" s="4"/>
      <c r="AG22975" s="9"/>
      <c r="AT22975" s="4"/>
      <c r="AU22975" s="4"/>
      <c r="BA22975" s="4"/>
      <c r="BB22975" s="4"/>
    </row>
    <row r="22976" spans="15:54" x14ac:dyDescent="0.4">
      <c r="O22976" s="4"/>
      <c r="P22976" s="4"/>
      <c r="V22976" s="4"/>
      <c r="W22976" s="4"/>
      <c r="AG22976" s="9"/>
      <c r="AT22976" s="4"/>
      <c r="AU22976" s="4"/>
      <c r="BA22976" s="4"/>
      <c r="BB22976" s="4"/>
    </row>
    <row r="22977" spans="15:54" x14ac:dyDescent="0.4">
      <c r="O22977" s="4"/>
      <c r="P22977" s="4"/>
      <c r="V22977" s="4"/>
      <c r="W22977" s="4"/>
      <c r="AG22977" s="9"/>
      <c r="AT22977" s="4"/>
      <c r="AU22977" s="4"/>
      <c r="BA22977" s="4"/>
      <c r="BB22977" s="4"/>
    </row>
    <row r="22978" spans="15:54" x14ac:dyDescent="0.4">
      <c r="O22978" s="4"/>
      <c r="P22978" s="4"/>
      <c r="V22978" s="4"/>
      <c r="W22978" s="4"/>
      <c r="AG22978" s="9"/>
      <c r="AT22978" s="4"/>
      <c r="AU22978" s="4"/>
      <c r="BA22978" s="4"/>
      <c r="BB22978" s="4"/>
    </row>
    <row r="22979" spans="15:54" x14ac:dyDescent="0.4">
      <c r="O22979" s="4"/>
      <c r="P22979" s="4"/>
      <c r="V22979" s="4"/>
      <c r="W22979" s="4"/>
      <c r="AG22979" s="9"/>
      <c r="AT22979" s="4"/>
      <c r="AU22979" s="4"/>
      <c r="BA22979" s="4"/>
      <c r="BB22979" s="4"/>
    </row>
    <row r="22980" spans="15:54" x14ac:dyDescent="0.4">
      <c r="O22980" s="4"/>
      <c r="P22980" s="4"/>
      <c r="V22980" s="4"/>
      <c r="W22980" s="4"/>
      <c r="AG22980" s="9"/>
      <c r="AT22980" s="4"/>
      <c r="AU22980" s="4"/>
      <c r="BA22980" s="4"/>
      <c r="BB22980" s="4"/>
    </row>
    <row r="22981" spans="15:54" x14ac:dyDescent="0.4">
      <c r="O22981" s="4"/>
      <c r="P22981" s="4"/>
      <c r="V22981" s="4"/>
      <c r="W22981" s="4"/>
      <c r="AG22981" s="9"/>
      <c r="AT22981" s="4"/>
      <c r="AU22981" s="4"/>
      <c r="BA22981" s="4"/>
      <c r="BB22981" s="4"/>
    </row>
    <row r="22982" spans="15:54" x14ac:dyDescent="0.4">
      <c r="O22982" s="4"/>
      <c r="P22982" s="4"/>
      <c r="V22982" s="4"/>
      <c r="W22982" s="4"/>
      <c r="AG22982" s="9"/>
      <c r="AT22982" s="4"/>
      <c r="AU22982" s="4"/>
      <c r="BA22982" s="4"/>
      <c r="BB22982" s="4"/>
    </row>
    <row r="22983" spans="15:54" x14ac:dyDescent="0.4">
      <c r="O22983" s="4"/>
      <c r="P22983" s="4"/>
      <c r="V22983" s="4"/>
      <c r="W22983" s="4"/>
      <c r="AG22983" s="9"/>
      <c r="AT22983" s="4"/>
      <c r="AU22983" s="4"/>
      <c r="BA22983" s="4"/>
      <c r="BB22983" s="4"/>
    </row>
    <row r="22984" spans="15:54" x14ac:dyDescent="0.4">
      <c r="O22984" s="4"/>
      <c r="P22984" s="4"/>
      <c r="V22984" s="4"/>
      <c r="W22984" s="4"/>
      <c r="AG22984" s="9"/>
      <c r="AT22984" s="4"/>
      <c r="AU22984" s="4"/>
      <c r="BA22984" s="4"/>
      <c r="BB22984" s="4"/>
    </row>
    <row r="22985" spans="15:54" x14ac:dyDescent="0.4">
      <c r="O22985" s="4"/>
      <c r="P22985" s="4"/>
      <c r="V22985" s="4"/>
      <c r="W22985" s="4"/>
      <c r="AG22985" s="9"/>
      <c r="AT22985" s="4"/>
      <c r="AU22985" s="4"/>
      <c r="BA22985" s="4"/>
      <c r="BB22985" s="4"/>
    </row>
    <row r="22986" spans="15:54" x14ac:dyDescent="0.4">
      <c r="O22986" s="4"/>
      <c r="P22986" s="4"/>
      <c r="V22986" s="4"/>
      <c r="W22986" s="4"/>
      <c r="AG22986" s="9"/>
      <c r="AT22986" s="4"/>
      <c r="AU22986" s="4"/>
      <c r="BA22986" s="4"/>
      <c r="BB22986" s="4"/>
    </row>
    <row r="22987" spans="15:54" x14ac:dyDescent="0.4">
      <c r="O22987" s="4"/>
      <c r="P22987" s="4"/>
      <c r="V22987" s="4"/>
      <c r="W22987" s="4"/>
      <c r="AG22987" s="9"/>
      <c r="AT22987" s="4"/>
      <c r="AU22987" s="4"/>
      <c r="BA22987" s="4"/>
      <c r="BB22987" s="4"/>
    </row>
    <row r="22988" spans="15:54" x14ac:dyDescent="0.4">
      <c r="O22988" s="4"/>
      <c r="P22988" s="4"/>
      <c r="V22988" s="4"/>
      <c r="W22988" s="4"/>
      <c r="AG22988" s="9"/>
      <c r="AT22988" s="4"/>
      <c r="AU22988" s="4"/>
      <c r="BA22988" s="4"/>
      <c r="BB22988" s="4"/>
    </row>
    <row r="22989" spans="15:54" x14ac:dyDescent="0.4">
      <c r="O22989" s="4"/>
      <c r="P22989" s="4"/>
      <c r="V22989" s="4"/>
      <c r="W22989" s="4"/>
      <c r="AG22989" s="9"/>
      <c r="AT22989" s="4"/>
      <c r="AU22989" s="4"/>
      <c r="BA22989" s="4"/>
      <c r="BB22989" s="4"/>
    </row>
    <row r="22990" spans="15:54" x14ac:dyDescent="0.4">
      <c r="O22990" s="4"/>
      <c r="P22990" s="4"/>
      <c r="V22990" s="4"/>
      <c r="W22990" s="4"/>
      <c r="AG22990" s="9"/>
      <c r="AT22990" s="4"/>
      <c r="AU22990" s="4"/>
      <c r="BA22990" s="4"/>
      <c r="BB22990" s="4"/>
    </row>
    <row r="22991" spans="15:54" x14ac:dyDescent="0.4">
      <c r="O22991" s="4"/>
      <c r="P22991" s="4"/>
      <c r="V22991" s="4"/>
      <c r="W22991" s="4"/>
      <c r="AG22991" s="9"/>
      <c r="AT22991" s="4"/>
      <c r="AU22991" s="4"/>
      <c r="BA22991" s="4"/>
      <c r="BB22991" s="4"/>
    </row>
    <row r="22992" spans="15:54" x14ac:dyDescent="0.4">
      <c r="O22992" s="4"/>
      <c r="P22992" s="4"/>
      <c r="V22992" s="4"/>
      <c r="W22992" s="4"/>
      <c r="AG22992" s="9"/>
      <c r="AT22992" s="4"/>
      <c r="AU22992" s="4"/>
      <c r="BA22992" s="4"/>
      <c r="BB22992" s="4"/>
    </row>
    <row r="22993" spans="15:54" x14ac:dyDescent="0.4">
      <c r="O22993" s="4"/>
      <c r="P22993" s="4"/>
      <c r="V22993" s="4"/>
      <c r="W22993" s="4"/>
      <c r="AG22993" s="9"/>
      <c r="AT22993" s="4"/>
      <c r="AU22993" s="4"/>
      <c r="BA22993" s="4"/>
      <c r="BB22993" s="4"/>
    </row>
    <row r="22994" spans="15:54" x14ac:dyDescent="0.4">
      <c r="O22994" s="4"/>
      <c r="P22994" s="4"/>
      <c r="V22994" s="4"/>
      <c r="W22994" s="4"/>
      <c r="AG22994" s="9"/>
      <c r="AT22994" s="4"/>
      <c r="AU22994" s="4"/>
      <c r="BA22994" s="4"/>
      <c r="BB22994" s="4"/>
    </row>
    <row r="22995" spans="15:54" x14ac:dyDescent="0.4">
      <c r="O22995" s="4"/>
      <c r="P22995" s="4"/>
      <c r="V22995" s="4"/>
      <c r="W22995" s="4"/>
      <c r="AG22995" s="9"/>
      <c r="AT22995" s="4"/>
      <c r="AU22995" s="4"/>
      <c r="BA22995" s="4"/>
      <c r="BB22995" s="4"/>
    </row>
    <row r="22996" spans="15:54" x14ac:dyDescent="0.4">
      <c r="O22996" s="4"/>
      <c r="P22996" s="4"/>
      <c r="V22996" s="4"/>
      <c r="W22996" s="4"/>
      <c r="AG22996" s="9"/>
      <c r="AT22996" s="4"/>
      <c r="AU22996" s="4"/>
      <c r="BA22996" s="4"/>
      <c r="BB22996" s="4"/>
    </row>
    <row r="22997" spans="15:54" x14ac:dyDescent="0.4">
      <c r="O22997" s="4"/>
      <c r="P22997" s="4"/>
      <c r="V22997" s="4"/>
      <c r="W22997" s="4"/>
      <c r="AG22997" s="9"/>
      <c r="AT22997" s="4"/>
      <c r="AU22997" s="4"/>
      <c r="BA22997" s="4"/>
      <c r="BB22997" s="4"/>
    </row>
    <row r="22998" spans="15:54" x14ac:dyDescent="0.4">
      <c r="O22998" s="4"/>
      <c r="P22998" s="4"/>
      <c r="V22998" s="4"/>
      <c r="W22998" s="4"/>
      <c r="AG22998" s="9"/>
      <c r="AT22998" s="4"/>
      <c r="AU22998" s="4"/>
      <c r="BA22998" s="4"/>
      <c r="BB22998" s="4"/>
    </row>
    <row r="22999" spans="15:54" x14ac:dyDescent="0.4">
      <c r="O22999" s="4"/>
      <c r="P22999" s="4"/>
      <c r="V22999" s="4"/>
      <c r="W22999" s="4"/>
      <c r="AG22999" s="9"/>
      <c r="AT22999" s="4"/>
      <c r="AU22999" s="4"/>
      <c r="BA22999" s="4"/>
      <c r="BB22999" s="4"/>
    </row>
    <row r="23000" spans="15:54" x14ac:dyDescent="0.4">
      <c r="O23000" s="4"/>
      <c r="P23000" s="4"/>
      <c r="V23000" s="4"/>
      <c r="W23000" s="4"/>
      <c r="AG23000" s="9"/>
      <c r="AT23000" s="4"/>
      <c r="AU23000" s="4"/>
      <c r="BA23000" s="4"/>
      <c r="BB23000" s="4"/>
    </row>
    <row r="23001" spans="15:54" x14ac:dyDescent="0.4">
      <c r="O23001" s="4"/>
      <c r="P23001" s="4"/>
      <c r="V23001" s="4"/>
      <c r="W23001" s="4"/>
      <c r="AG23001" s="9"/>
      <c r="AT23001" s="4"/>
      <c r="AU23001" s="4"/>
      <c r="BA23001" s="4"/>
      <c r="BB23001" s="4"/>
    </row>
    <row r="23002" spans="15:54" x14ac:dyDescent="0.4">
      <c r="O23002" s="4"/>
      <c r="P23002" s="4"/>
      <c r="V23002" s="4"/>
      <c r="W23002" s="4"/>
      <c r="AG23002" s="9"/>
      <c r="AT23002" s="4"/>
      <c r="AU23002" s="4"/>
      <c r="BA23002" s="4"/>
      <c r="BB23002" s="4"/>
    </row>
    <row r="23003" spans="15:54" x14ac:dyDescent="0.4">
      <c r="O23003" s="4"/>
      <c r="P23003" s="4"/>
      <c r="V23003" s="4"/>
      <c r="W23003" s="4"/>
      <c r="AG23003" s="9"/>
      <c r="AT23003" s="4"/>
      <c r="AU23003" s="4"/>
      <c r="BA23003" s="4"/>
      <c r="BB23003" s="4"/>
    </row>
    <row r="23004" spans="15:54" x14ac:dyDescent="0.4">
      <c r="O23004" s="4"/>
      <c r="P23004" s="4"/>
      <c r="V23004" s="4"/>
      <c r="W23004" s="4"/>
      <c r="AG23004" s="9"/>
      <c r="AT23004" s="4"/>
      <c r="AU23004" s="4"/>
      <c r="BA23004" s="4"/>
      <c r="BB23004" s="4"/>
    </row>
    <row r="23005" spans="15:54" x14ac:dyDescent="0.4">
      <c r="O23005" s="4"/>
      <c r="P23005" s="4"/>
      <c r="V23005" s="4"/>
      <c r="W23005" s="4"/>
      <c r="AG23005" s="9"/>
      <c r="AT23005" s="4"/>
      <c r="AU23005" s="4"/>
      <c r="BA23005" s="4"/>
      <c r="BB23005" s="4"/>
    </row>
    <row r="23006" spans="15:54" x14ac:dyDescent="0.4">
      <c r="O23006" s="4"/>
      <c r="P23006" s="4"/>
      <c r="V23006" s="4"/>
      <c r="W23006" s="4"/>
      <c r="AG23006" s="9"/>
      <c r="AT23006" s="4"/>
      <c r="AU23006" s="4"/>
      <c r="BA23006" s="4"/>
      <c r="BB23006" s="4"/>
    </row>
    <row r="23007" spans="15:54" x14ac:dyDescent="0.4">
      <c r="O23007" s="4"/>
      <c r="P23007" s="4"/>
      <c r="V23007" s="4"/>
      <c r="W23007" s="4"/>
      <c r="AG23007" s="9"/>
      <c r="AT23007" s="4"/>
      <c r="AU23007" s="4"/>
      <c r="BA23007" s="4"/>
      <c r="BB23007" s="4"/>
    </row>
    <row r="23008" spans="15:54" x14ac:dyDescent="0.4">
      <c r="O23008" s="4"/>
      <c r="P23008" s="4"/>
      <c r="V23008" s="4"/>
      <c r="W23008" s="4"/>
      <c r="AG23008" s="9"/>
      <c r="AT23008" s="4"/>
      <c r="AU23008" s="4"/>
      <c r="BA23008" s="4"/>
      <c r="BB23008" s="4"/>
    </row>
    <row r="23009" spans="15:54" x14ac:dyDescent="0.4">
      <c r="O23009" s="4"/>
      <c r="P23009" s="4"/>
      <c r="V23009" s="4"/>
      <c r="W23009" s="4"/>
      <c r="AG23009" s="9"/>
      <c r="AT23009" s="4"/>
      <c r="AU23009" s="4"/>
      <c r="BA23009" s="4"/>
      <c r="BB23009" s="4"/>
    </row>
    <row r="23010" spans="15:54" x14ac:dyDescent="0.4">
      <c r="O23010" s="4"/>
      <c r="P23010" s="4"/>
      <c r="V23010" s="4"/>
      <c r="W23010" s="4"/>
      <c r="AG23010" s="9"/>
      <c r="AT23010" s="4"/>
      <c r="AU23010" s="4"/>
      <c r="BA23010" s="4"/>
      <c r="BB23010" s="4"/>
    </row>
    <row r="23011" spans="15:54" x14ac:dyDescent="0.4">
      <c r="O23011" s="4"/>
      <c r="P23011" s="4"/>
      <c r="V23011" s="4"/>
      <c r="W23011" s="4"/>
      <c r="AG23011" s="9"/>
      <c r="AT23011" s="4"/>
      <c r="AU23011" s="4"/>
      <c r="BA23011" s="4"/>
      <c r="BB23011" s="4"/>
    </row>
    <row r="23012" spans="15:54" x14ac:dyDescent="0.4">
      <c r="O23012" s="4"/>
      <c r="P23012" s="4"/>
      <c r="V23012" s="4"/>
      <c r="W23012" s="4"/>
      <c r="AG23012" s="9"/>
      <c r="AT23012" s="4"/>
      <c r="AU23012" s="4"/>
      <c r="BA23012" s="4"/>
      <c r="BB23012" s="4"/>
    </row>
    <row r="23013" spans="15:54" x14ac:dyDescent="0.4">
      <c r="O23013" s="4"/>
      <c r="P23013" s="4"/>
      <c r="V23013" s="4"/>
      <c r="W23013" s="4"/>
      <c r="AG23013" s="9"/>
      <c r="AT23013" s="4"/>
      <c r="AU23013" s="4"/>
      <c r="BA23013" s="4"/>
      <c r="BB23013" s="4"/>
    </row>
    <row r="23014" spans="15:54" x14ac:dyDescent="0.4">
      <c r="O23014" s="4"/>
      <c r="P23014" s="4"/>
      <c r="V23014" s="4"/>
      <c r="W23014" s="4"/>
      <c r="AG23014" s="9"/>
      <c r="AT23014" s="4"/>
      <c r="AU23014" s="4"/>
      <c r="BA23014" s="4"/>
      <c r="BB23014" s="4"/>
    </row>
    <row r="23015" spans="15:54" x14ac:dyDescent="0.4">
      <c r="O23015" s="4"/>
      <c r="P23015" s="4"/>
      <c r="V23015" s="4"/>
      <c r="W23015" s="4"/>
      <c r="AG23015" s="9"/>
      <c r="AT23015" s="4"/>
      <c r="AU23015" s="4"/>
      <c r="BA23015" s="4"/>
      <c r="BB23015" s="4"/>
    </row>
    <row r="23016" spans="15:54" x14ac:dyDescent="0.4">
      <c r="O23016" s="4"/>
      <c r="P23016" s="4"/>
      <c r="V23016" s="4"/>
      <c r="W23016" s="4"/>
      <c r="AG23016" s="9"/>
      <c r="AT23016" s="4"/>
      <c r="AU23016" s="4"/>
      <c r="BA23016" s="4"/>
      <c r="BB23016" s="4"/>
    </row>
    <row r="23017" spans="15:54" x14ac:dyDescent="0.4">
      <c r="O23017" s="4"/>
      <c r="P23017" s="4"/>
      <c r="V23017" s="4"/>
      <c r="W23017" s="4"/>
      <c r="AG23017" s="9"/>
      <c r="AT23017" s="4"/>
      <c r="AU23017" s="4"/>
      <c r="BA23017" s="4"/>
      <c r="BB23017" s="4"/>
    </row>
    <row r="23018" spans="15:54" x14ac:dyDescent="0.4">
      <c r="O23018" s="4"/>
      <c r="P23018" s="4"/>
      <c r="V23018" s="4"/>
      <c r="W23018" s="4"/>
      <c r="AG23018" s="9"/>
      <c r="AT23018" s="4"/>
      <c r="AU23018" s="4"/>
      <c r="BA23018" s="4"/>
      <c r="BB23018" s="4"/>
    </row>
    <row r="23019" spans="15:54" x14ac:dyDescent="0.4">
      <c r="O23019" s="4"/>
      <c r="P23019" s="4"/>
      <c r="V23019" s="4"/>
      <c r="W23019" s="4"/>
      <c r="AG23019" s="9"/>
      <c r="AT23019" s="4"/>
      <c r="AU23019" s="4"/>
      <c r="BA23019" s="4"/>
      <c r="BB23019" s="4"/>
    </row>
    <row r="23020" spans="15:54" x14ac:dyDescent="0.4">
      <c r="O23020" s="4"/>
      <c r="P23020" s="4"/>
      <c r="V23020" s="4"/>
      <c r="W23020" s="4"/>
      <c r="AG23020" s="9"/>
      <c r="AT23020" s="4"/>
      <c r="AU23020" s="4"/>
      <c r="BA23020" s="4"/>
      <c r="BB23020" s="4"/>
    </row>
    <row r="23021" spans="15:54" x14ac:dyDescent="0.4">
      <c r="O23021" s="4"/>
      <c r="P23021" s="4"/>
      <c r="V23021" s="4"/>
      <c r="W23021" s="4"/>
      <c r="AG23021" s="9"/>
      <c r="AT23021" s="4"/>
      <c r="AU23021" s="4"/>
      <c r="BA23021" s="4"/>
      <c r="BB23021" s="4"/>
    </row>
    <row r="23022" spans="15:54" x14ac:dyDescent="0.4">
      <c r="O23022" s="4"/>
      <c r="P23022" s="4"/>
      <c r="V23022" s="4"/>
      <c r="W23022" s="4"/>
      <c r="AG23022" s="9"/>
      <c r="AT23022" s="4"/>
      <c r="AU23022" s="4"/>
      <c r="BA23022" s="4"/>
      <c r="BB23022" s="4"/>
    </row>
    <row r="23023" spans="15:54" x14ac:dyDescent="0.4">
      <c r="O23023" s="4"/>
      <c r="P23023" s="4"/>
      <c r="V23023" s="4"/>
      <c r="W23023" s="4"/>
      <c r="AG23023" s="9"/>
      <c r="AT23023" s="4"/>
      <c r="AU23023" s="4"/>
      <c r="BA23023" s="4"/>
      <c r="BB23023" s="4"/>
    </row>
    <row r="23024" spans="15:54" x14ac:dyDescent="0.4">
      <c r="O23024" s="4"/>
      <c r="P23024" s="4"/>
      <c r="V23024" s="4"/>
      <c r="W23024" s="4"/>
      <c r="AG23024" s="9"/>
      <c r="AT23024" s="4"/>
      <c r="AU23024" s="4"/>
      <c r="BA23024" s="4"/>
      <c r="BB23024" s="4"/>
    </row>
    <row r="23025" spans="15:54" x14ac:dyDescent="0.4">
      <c r="O23025" s="4"/>
      <c r="P23025" s="4"/>
      <c r="V23025" s="4"/>
      <c r="W23025" s="4"/>
      <c r="AG23025" s="9"/>
      <c r="AT23025" s="4"/>
      <c r="AU23025" s="4"/>
      <c r="BA23025" s="4"/>
      <c r="BB23025" s="4"/>
    </row>
    <row r="23026" spans="15:54" x14ac:dyDescent="0.4">
      <c r="O23026" s="4"/>
      <c r="P23026" s="4"/>
      <c r="V23026" s="4"/>
      <c r="W23026" s="4"/>
      <c r="AG23026" s="9"/>
      <c r="AT23026" s="4"/>
      <c r="AU23026" s="4"/>
      <c r="BA23026" s="4"/>
      <c r="BB23026" s="4"/>
    </row>
    <row r="23027" spans="15:54" x14ac:dyDescent="0.4">
      <c r="O23027" s="4"/>
      <c r="P23027" s="4"/>
      <c r="V23027" s="4"/>
      <c r="W23027" s="4"/>
      <c r="AG23027" s="9"/>
      <c r="AT23027" s="4"/>
      <c r="AU23027" s="4"/>
      <c r="BA23027" s="4"/>
      <c r="BB23027" s="4"/>
    </row>
    <row r="23028" spans="15:54" x14ac:dyDescent="0.4">
      <c r="O23028" s="4"/>
      <c r="P23028" s="4"/>
      <c r="V23028" s="4"/>
      <c r="W23028" s="4"/>
      <c r="AG23028" s="9"/>
      <c r="AT23028" s="4"/>
      <c r="AU23028" s="4"/>
      <c r="BA23028" s="4"/>
      <c r="BB23028" s="4"/>
    </row>
    <row r="23029" spans="15:54" x14ac:dyDescent="0.4">
      <c r="O23029" s="4"/>
      <c r="P23029" s="4"/>
      <c r="V23029" s="4"/>
      <c r="W23029" s="4"/>
      <c r="AG23029" s="9"/>
      <c r="AT23029" s="4"/>
      <c r="AU23029" s="4"/>
      <c r="BA23029" s="4"/>
      <c r="BB23029" s="4"/>
    </row>
    <row r="23030" spans="15:54" x14ac:dyDescent="0.4">
      <c r="O23030" s="4"/>
      <c r="P23030" s="4"/>
      <c r="V23030" s="4"/>
      <c r="W23030" s="4"/>
      <c r="AT23030" s="4"/>
      <c r="AU23030" s="4"/>
      <c r="BA23030" s="4"/>
      <c r="BB23030" s="4"/>
    </row>
    <row r="23031" spans="15:54" x14ac:dyDescent="0.4">
      <c r="O23031" s="4"/>
      <c r="P23031" s="4"/>
      <c r="V23031" s="4"/>
      <c r="W23031" s="4"/>
      <c r="AG23031" s="9"/>
      <c r="AT23031" s="4"/>
      <c r="AU23031" s="4"/>
      <c r="BA23031" s="4"/>
      <c r="BB23031" s="4"/>
    </row>
    <row r="23032" spans="15:54" x14ac:dyDescent="0.4">
      <c r="O23032" s="4"/>
      <c r="P23032" s="4"/>
      <c r="V23032" s="4"/>
      <c r="W23032" s="4"/>
      <c r="AG23032" s="9"/>
      <c r="AT23032" s="4"/>
      <c r="AU23032" s="4"/>
      <c r="BA23032" s="4"/>
      <c r="BB23032" s="4"/>
    </row>
    <row r="23033" spans="15:54" x14ac:dyDescent="0.4">
      <c r="O23033" s="4"/>
      <c r="P23033" s="4"/>
      <c r="V23033" s="4"/>
      <c r="W23033" s="4"/>
      <c r="AG23033" s="9"/>
      <c r="AT23033" s="4"/>
      <c r="AU23033" s="4"/>
      <c r="BA23033" s="4"/>
      <c r="BB23033" s="4"/>
    </row>
    <row r="23034" spans="15:54" x14ac:dyDescent="0.4">
      <c r="O23034" s="4"/>
      <c r="P23034" s="4"/>
      <c r="V23034" s="4"/>
      <c r="W23034" s="4"/>
      <c r="AG23034" s="9"/>
      <c r="AT23034" s="4"/>
      <c r="AU23034" s="4"/>
      <c r="BA23034" s="4"/>
      <c r="BB23034" s="4"/>
    </row>
    <row r="23035" spans="15:54" x14ac:dyDescent="0.4">
      <c r="O23035" s="4"/>
      <c r="P23035" s="4"/>
      <c r="V23035" s="4"/>
      <c r="W23035" s="4"/>
      <c r="AG23035" s="9"/>
      <c r="AT23035" s="4"/>
      <c r="AU23035" s="4"/>
      <c r="BA23035" s="4"/>
      <c r="BB23035" s="4"/>
    </row>
    <row r="23036" spans="15:54" x14ac:dyDescent="0.4">
      <c r="O23036" s="4"/>
      <c r="P23036" s="4"/>
      <c r="V23036" s="4"/>
      <c r="W23036" s="4"/>
      <c r="AG23036" s="9"/>
      <c r="AT23036" s="4"/>
      <c r="AU23036" s="4"/>
      <c r="BA23036" s="4"/>
      <c r="BB23036" s="4"/>
    </row>
    <row r="23037" spans="15:54" x14ac:dyDescent="0.4">
      <c r="O23037" s="4"/>
      <c r="P23037" s="4"/>
      <c r="V23037" s="4"/>
      <c r="W23037" s="4"/>
      <c r="AG23037" s="9"/>
      <c r="AT23037" s="4"/>
      <c r="AU23037" s="4"/>
      <c r="BA23037" s="4"/>
      <c r="BB23037" s="4"/>
    </row>
    <row r="23038" spans="15:54" x14ac:dyDescent="0.4">
      <c r="O23038" s="4"/>
      <c r="P23038" s="4"/>
      <c r="V23038" s="4"/>
      <c r="W23038" s="4"/>
      <c r="AG23038" s="9"/>
      <c r="AT23038" s="4"/>
      <c r="AU23038" s="4"/>
      <c r="BA23038" s="4"/>
      <c r="BB23038" s="4"/>
    </row>
    <row r="23039" spans="15:54" x14ac:dyDescent="0.4">
      <c r="O23039" s="4"/>
      <c r="P23039" s="4"/>
      <c r="V23039" s="4"/>
      <c r="W23039" s="4"/>
      <c r="AG23039" s="9"/>
      <c r="AT23039" s="4"/>
      <c r="AU23039" s="4"/>
      <c r="BA23039" s="4"/>
      <c r="BB23039" s="4"/>
    </row>
    <row r="23040" spans="15:54" x14ac:dyDescent="0.4">
      <c r="O23040" s="4"/>
      <c r="P23040" s="4"/>
      <c r="V23040" s="4"/>
      <c r="W23040" s="4"/>
      <c r="AG23040" s="9"/>
      <c r="AT23040" s="4"/>
      <c r="AU23040" s="4"/>
      <c r="BA23040" s="4"/>
      <c r="BB23040" s="4"/>
    </row>
    <row r="23041" spans="15:54" x14ac:dyDescent="0.4">
      <c r="O23041" s="4"/>
      <c r="P23041" s="4"/>
      <c r="V23041" s="4"/>
      <c r="W23041" s="4"/>
      <c r="AG23041" s="9"/>
      <c r="AT23041" s="4"/>
      <c r="AU23041" s="4"/>
      <c r="BA23041" s="4"/>
      <c r="BB23041" s="4"/>
    </row>
    <row r="23042" spans="15:54" x14ac:dyDescent="0.4">
      <c r="O23042" s="4"/>
      <c r="P23042" s="4"/>
      <c r="V23042" s="4"/>
      <c r="W23042" s="4"/>
      <c r="AG23042" s="9"/>
      <c r="AT23042" s="4"/>
      <c r="AU23042" s="4"/>
      <c r="BA23042" s="4"/>
      <c r="BB23042" s="4"/>
    </row>
    <row r="23043" spans="15:54" x14ac:dyDescent="0.4">
      <c r="O23043" s="4"/>
      <c r="P23043" s="4"/>
      <c r="V23043" s="4"/>
      <c r="W23043" s="4"/>
      <c r="AG23043" s="9"/>
      <c r="AT23043" s="4"/>
      <c r="AU23043" s="4"/>
      <c r="BA23043" s="4"/>
      <c r="BB23043" s="4"/>
    </row>
    <row r="23044" spans="15:54" x14ac:dyDescent="0.4">
      <c r="O23044" s="4"/>
      <c r="P23044" s="4"/>
      <c r="V23044" s="4"/>
      <c r="W23044" s="4"/>
      <c r="AG23044" s="9"/>
      <c r="AT23044" s="4"/>
      <c r="AU23044" s="4"/>
      <c r="BA23044" s="4"/>
      <c r="BB23044" s="4"/>
    </row>
    <row r="23045" spans="15:54" x14ac:dyDescent="0.4">
      <c r="O23045" s="4"/>
      <c r="P23045" s="4"/>
      <c r="V23045" s="4"/>
      <c r="W23045" s="4"/>
      <c r="AG23045" s="9"/>
      <c r="AT23045" s="4"/>
      <c r="AU23045" s="4"/>
      <c r="BA23045" s="4"/>
      <c r="BB23045" s="4"/>
    </row>
    <row r="23046" spans="15:54" x14ac:dyDescent="0.4">
      <c r="O23046" s="4"/>
      <c r="P23046" s="4"/>
      <c r="V23046" s="4"/>
      <c r="W23046" s="4"/>
      <c r="AG23046" s="9"/>
      <c r="AT23046" s="4"/>
      <c r="AU23046" s="4"/>
      <c r="BA23046" s="4"/>
      <c r="BB23046" s="4"/>
    </row>
    <row r="23047" spans="15:54" x14ac:dyDescent="0.4">
      <c r="O23047" s="4"/>
      <c r="P23047" s="4"/>
      <c r="V23047" s="4"/>
      <c r="W23047" s="4"/>
      <c r="AG23047" s="9"/>
      <c r="AT23047" s="4"/>
      <c r="AU23047" s="4"/>
      <c r="BA23047" s="4"/>
      <c r="BB23047" s="4"/>
    </row>
    <row r="23048" spans="15:54" x14ac:dyDescent="0.4">
      <c r="O23048" s="4"/>
      <c r="P23048" s="4"/>
      <c r="V23048" s="4"/>
      <c r="W23048" s="4"/>
      <c r="AG23048" s="9"/>
      <c r="AT23048" s="4"/>
      <c r="AU23048" s="4"/>
      <c r="BA23048" s="4"/>
      <c r="BB23048" s="4"/>
    </row>
    <row r="23049" spans="15:54" x14ac:dyDescent="0.4">
      <c r="O23049" s="4"/>
      <c r="P23049" s="4"/>
      <c r="V23049" s="4"/>
      <c r="W23049" s="4"/>
      <c r="AG23049" s="9"/>
      <c r="AT23049" s="4"/>
      <c r="AU23049" s="4"/>
      <c r="BA23049" s="4"/>
      <c r="BB23049" s="4"/>
    </row>
    <row r="23050" spans="15:54" x14ac:dyDescent="0.4">
      <c r="O23050" s="4"/>
      <c r="P23050" s="4"/>
      <c r="V23050" s="4"/>
      <c r="W23050" s="4"/>
      <c r="AT23050" s="4"/>
      <c r="AU23050" s="4"/>
      <c r="BA23050" s="4"/>
      <c r="BB23050" s="4"/>
    </row>
    <row r="23051" spans="15:54" x14ac:dyDescent="0.4">
      <c r="O23051" s="4"/>
      <c r="P23051" s="4"/>
      <c r="V23051" s="4"/>
      <c r="W23051" s="4"/>
      <c r="AG23051" s="9"/>
      <c r="AT23051" s="4"/>
      <c r="AU23051" s="4"/>
      <c r="BA23051" s="4"/>
      <c r="BB23051" s="4"/>
    </row>
    <row r="23052" spans="15:54" x14ac:dyDescent="0.4">
      <c r="O23052" s="4"/>
      <c r="P23052" s="4"/>
      <c r="V23052" s="4"/>
      <c r="W23052" s="4"/>
      <c r="AG23052" s="9"/>
      <c r="AT23052" s="4"/>
      <c r="AU23052" s="4"/>
      <c r="BA23052" s="4"/>
      <c r="BB23052" s="4"/>
    </row>
    <row r="23053" spans="15:54" x14ac:dyDescent="0.4">
      <c r="O23053" s="4"/>
      <c r="P23053" s="4"/>
      <c r="V23053" s="4"/>
      <c r="W23053" s="4"/>
      <c r="AG23053" s="9"/>
      <c r="AT23053" s="4"/>
      <c r="AU23053" s="4"/>
      <c r="BA23053" s="4"/>
      <c r="BB23053" s="4"/>
    </row>
    <row r="23054" spans="15:54" x14ac:dyDescent="0.4">
      <c r="O23054" s="4"/>
      <c r="P23054" s="4"/>
      <c r="V23054" s="4"/>
      <c r="W23054" s="4"/>
      <c r="AG23054" s="9"/>
      <c r="AT23054" s="4"/>
      <c r="AU23054" s="4"/>
      <c r="BA23054" s="4"/>
      <c r="BB23054" s="4"/>
    </row>
    <row r="23055" spans="15:54" x14ac:dyDescent="0.4">
      <c r="O23055" s="4"/>
      <c r="P23055" s="4"/>
      <c r="V23055" s="4"/>
      <c r="W23055" s="4"/>
      <c r="AG23055" s="9"/>
      <c r="AT23055" s="4"/>
      <c r="AU23055" s="4"/>
      <c r="BA23055" s="4"/>
      <c r="BB23055" s="4"/>
    </row>
    <row r="23056" spans="15:54" x14ac:dyDescent="0.4">
      <c r="O23056" s="4"/>
      <c r="P23056" s="4"/>
      <c r="V23056" s="4"/>
      <c r="W23056" s="4"/>
      <c r="AG23056" s="9"/>
      <c r="AT23056" s="4"/>
      <c r="AU23056" s="4"/>
      <c r="BA23056" s="4"/>
      <c r="BB23056" s="4"/>
    </row>
    <row r="23057" spans="15:54" x14ac:dyDescent="0.4">
      <c r="O23057" s="4"/>
      <c r="P23057" s="4"/>
      <c r="V23057" s="4"/>
      <c r="W23057" s="4"/>
      <c r="AG23057" s="9"/>
      <c r="AT23057" s="4"/>
      <c r="AU23057" s="4"/>
      <c r="BA23057" s="4"/>
      <c r="BB23057" s="4"/>
    </row>
    <row r="23058" spans="15:54" x14ac:dyDescent="0.4">
      <c r="O23058" s="4"/>
      <c r="P23058" s="4"/>
      <c r="V23058" s="4"/>
      <c r="W23058" s="4"/>
      <c r="AG23058" s="9"/>
      <c r="AT23058" s="4"/>
      <c r="AU23058" s="4"/>
      <c r="BA23058" s="4"/>
      <c r="BB23058" s="4"/>
    </row>
    <row r="23059" spans="15:54" x14ac:dyDescent="0.4">
      <c r="O23059" s="4"/>
      <c r="P23059" s="4"/>
      <c r="V23059" s="4"/>
      <c r="W23059" s="4"/>
      <c r="AG23059" s="9"/>
      <c r="AT23059" s="4"/>
      <c r="AU23059" s="4"/>
      <c r="BA23059" s="4"/>
      <c r="BB23059" s="4"/>
    </row>
    <row r="23060" spans="15:54" x14ac:dyDescent="0.4">
      <c r="O23060" s="4"/>
      <c r="P23060" s="4"/>
      <c r="V23060" s="4"/>
      <c r="W23060" s="4"/>
      <c r="AG23060" s="9"/>
      <c r="AT23060" s="4"/>
      <c r="AU23060" s="4"/>
      <c r="BA23060" s="4"/>
      <c r="BB23060" s="4"/>
    </row>
    <row r="23061" spans="15:54" x14ac:dyDescent="0.4">
      <c r="O23061" s="4"/>
      <c r="P23061" s="4"/>
      <c r="V23061" s="4"/>
      <c r="W23061" s="4"/>
      <c r="AG23061" s="9"/>
      <c r="AT23061" s="4"/>
      <c r="AU23061" s="4"/>
      <c r="BA23061" s="4"/>
      <c r="BB23061" s="4"/>
    </row>
    <row r="23062" spans="15:54" x14ac:dyDescent="0.4">
      <c r="O23062" s="4"/>
      <c r="P23062" s="4"/>
      <c r="V23062" s="4"/>
      <c r="W23062" s="4"/>
      <c r="AG23062" s="9"/>
      <c r="AT23062" s="4"/>
      <c r="AU23062" s="4"/>
      <c r="BA23062" s="4"/>
      <c r="BB23062" s="4"/>
    </row>
    <row r="23063" spans="15:54" x14ac:dyDescent="0.4">
      <c r="O23063" s="4"/>
      <c r="P23063" s="4"/>
      <c r="V23063" s="4"/>
      <c r="W23063" s="4"/>
      <c r="AG23063" s="9"/>
      <c r="AT23063" s="4"/>
      <c r="AU23063" s="4"/>
      <c r="BA23063" s="4"/>
      <c r="BB23063" s="4"/>
    </row>
    <row r="23064" spans="15:54" x14ac:dyDescent="0.4">
      <c r="O23064" s="4"/>
      <c r="P23064" s="4"/>
      <c r="V23064" s="4"/>
      <c r="W23064" s="4"/>
      <c r="AG23064" s="9"/>
      <c r="AT23064" s="4"/>
      <c r="AU23064" s="4"/>
      <c r="BA23064" s="4"/>
      <c r="BB23064" s="4"/>
    </row>
    <row r="23065" spans="15:54" x14ac:dyDescent="0.4">
      <c r="O23065" s="4"/>
      <c r="P23065" s="4"/>
      <c r="V23065" s="4"/>
      <c r="W23065" s="4"/>
      <c r="AG23065" s="9"/>
      <c r="AT23065" s="4"/>
      <c r="AU23065" s="4"/>
      <c r="BA23065" s="4"/>
      <c r="BB23065" s="4"/>
    </row>
    <row r="23066" spans="15:54" x14ac:dyDescent="0.4">
      <c r="O23066" s="4"/>
      <c r="P23066" s="4"/>
      <c r="V23066" s="4"/>
      <c r="W23066" s="4"/>
      <c r="AG23066" s="9"/>
      <c r="AT23066" s="4"/>
      <c r="AU23066" s="4"/>
      <c r="BA23066" s="4"/>
      <c r="BB23066" s="4"/>
    </row>
    <row r="23067" spans="15:54" x14ac:dyDescent="0.4">
      <c r="O23067" s="4"/>
      <c r="P23067" s="4"/>
      <c r="V23067" s="4"/>
      <c r="W23067" s="4"/>
      <c r="AG23067" s="9"/>
      <c r="AT23067" s="4"/>
      <c r="AU23067" s="4"/>
      <c r="BA23067" s="4"/>
      <c r="BB23067" s="4"/>
    </row>
    <row r="23068" spans="15:54" x14ac:dyDescent="0.4">
      <c r="O23068" s="4"/>
      <c r="P23068" s="4"/>
      <c r="V23068" s="4"/>
      <c r="W23068" s="4"/>
      <c r="AG23068" s="9"/>
      <c r="AT23068" s="4"/>
      <c r="AU23068" s="4"/>
      <c r="BA23068" s="4"/>
      <c r="BB23068" s="4"/>
    </row>
    <row r="23069" spans="15:54" x14ac:dyDescent="0.4">
      <c r="O23069" s="4"/>
      <c r="P23069" s="4"/>
      <c r="V23069" s="4"/>
      <c r="W23069" s="4"/>
      <c r="AG23069" s="9"/>
      <c r="AT23069" s="4"/>
      <c r="AU23069" s="4"/>
      <c r="BA23069" s="4"/>
      <c r="BB23069" s="4"/>
    </row>
    <row r="23070" spans="15:54" x14ac:dyDescent="0.4">
      <c r="O23070" s="4"/>
      <c r="P23070" s="4"/>
      <c r="V23070" s="4"/>
      <c r="W23070" s="4"/>
      <c r="AG23070" s="9"/>
      <c r="AT23070" s="4"/>
      <c r="AU23070" s="4"/>
      <c r="BA23070" s="4"/>
      <c r="BB23070" s="4"/>
    </row>
    <row r="23071" spans="15:54" x14ac:dyDescent="0.4">
      <c r="O23071" s="4"/>
      <c r="P23071" s="4"/>
      <c r="V23071" s="4"/>
      <c r="W23071" s="4"/>
      <c r="AG23071" s="9"/>
      <c r="AT23071" s="4"/>
      <c r="AU23071" s="4"/>
      <c r="BA23071" s="4"/>
      <c r="BB23071" s="4"/>
    </row>
    <row r="23072" spans="15:54" x14ac:dyDescent="0.4">
      <c r="O23072" s="4"/>
      <c r="P23072" s="4"/>
      <c r="V23072" s="4"/>
      <c r="W23072" s="4"/>
      <c r="AG23072" s="9"/>
      <c r="AT23072" s="4"/>
      <c r="AU23072" s="4"/>
      <c r="BA23072" s="4"/>
      <c r="BB23072" s="4"/>
    </row>
    <row r="23073" spans="15:54" x14ac:dyDescent="0.4">
      <c r="O23073" s="4"/>
      <c r="P23073" s="4"/>
      <c r="V23073" s="4"/>
      <c r="W23073" s="4"/>
      <c r="AG23073" s="9"/>
      <c r="AT23073" s="4"/>
      <c r="AU23073" s="4"/>
      <c r="BA23073" s="4"/>
      <c r="BB23073" s="4"/>
    </row>
    <row r="23074" spans="15:54" x14ac:dyDescent="0.4">
      <c r="O23074" s="4"/>
      <c r="P23074" s="4"/>
      <c r="V23074" s="4"/>
      <c r="W23074" s="4"/>
      <c r="AG23074" s="9"/>
      <c r="AT23074" s="4"/>
      <c r="AU23074" s="4"/>
      <c r="BA23074" s="4"/>
      <c r="BB23074" s="4"/>
    </row>
    <row r="23075" spans="15:54" x14ac:dyDescent="0.4">
      <c r="O23075" s="4"/>
      <c r="P23075" s="4"/>
      <c r="V23075" s="4"/>
      <c r="W23075" s="4"/>
      <c r="AG23075" s="9"/>
      <c r="AT23075" s="4"/>
      <c r="AU23075" s="4"/>
      <c r="BA23075" s="4"/>
      <c r="BB23075" s="4"/>
    </row>
    <row r="23076" spans="15:54" x14ac:dyDescent="0.4">
      <c r="O23076" s="4"/>
      <c r="P23076" s="4"/>
      <c r="V23076" s="4"/>
      <c r="W23076" s="4"/>
      <c r="AG23076" s="9"/>
      <c r="AT23076" s="4"/>
      <c r="AU23076" s="4"/>
      <c r="BA23076" s="4"/>
      <c r="BB23076" s="4"/>
    </row>
    <row r="23077" spans="15:54" x14ac:dyDescent="0.4">
      <c r="O23077" s="4"/>
      <c r="P23077" s="4"/>
      <c r="V23077" s="4"/>
      <c r="W23077" s="4"/>
      <c r="AG23077" s="9"/>
      <c r="AT23077" s="4"/>
      <c r="AU23077" s="4"/>
      <c r="BA23077" s="4"/>
      <c r="BB23077" s="4"/>
    </row>
    <row r="23078" spans="15:54" x14ac:dyDescent="0.4">
      <c r="O23078" s="4"/>
      <c r="P23078" s="4"/>
      <c r="V23078" s="4"/>
      <c r="W23078" s="4"/>
      <c r="AG23078" s="9"/>
      <c r="AT23078" s="4"/>
      <c r="AU23078" s="4"/>
      <c r="BA23078" s="4"/>
      <c r="BB23078" s="4"/>
    </row>
    <row r="23079" spans="15:54" x14ac:dyDescent="0.4">
      <c r="O23079" s="4"/>
      <c r="P23079" s="4"/>
      <c r="V23079" s="4"/>
      <c r="W23079" s="4"/>
      <c r="AG23079" s="9"/>
      <c r="AT23079" s="4"/>
      <c r="AU23079" s="4"/>
      <c r="BA23079" s="4"/>
      <c r="BB23079" s="4"/>
    </row>
    <row r="23080" spans="15:54" x14ac:dyDescent="0.4">
      <c r="O23080" s="4"/>
      <c r="P23080" s="4"/>
      <c r="V23080" s="4"/>
      <c r="W23080" s="4"/>
      <c r="AG23080" s="9"/>
      <c r="AT23080" s="4"/>
      <c r="AU23080" s="4"/>
      <c r="BA23080" s="4"/>
      <c r="BB23080" s="4"/>
    </row>
    <row r="23081" spans="15:54" x14ac:dyDescent="0.4">
      <c r="O23081" s="4"/>
      <c r="P23081" s="4"/>
      <c r="V23081" s="4"/>
      <c r="W23081" s="4"/>
      <c r="AG23081" s="9"/>
      <c r="AT23081" s="4"/>
      <c r="AU23081" s="4"/>
      <c r="BA23081" s="4"/>
      <c r="BB23081" s="4"/>
    </row>
    <row r="23082" spans="15:54" x14ac:dyDescent="0.4">
      <c r="O23082" s="4"/>
      <c r="P23082" s="4"/>
      <c r="V23082" s="4"/>
      <c r="W23082" s="4"/>
      <c r="AG23082" s="9"/>
      <c r="AT23082" s="4"/>
      <c r="AU23082" s="4"/>
      <c r="BA23082" s="4"/>
      <c r="BB23082" s="4"/>
    </row>
    <row r="23083" spans="15:54" x14ac:dyDescent="0.4">
      <c r="O23083" s="4"/>
      <c r="P23083" s="4"/>
      <c r="V23083" s="4"/>
      <c r="W23083" s="4"/>
      <c r="AG23083" s="9"/>
      <c r="AT23083" s="4"/>
      <c r="AU23083" s="4"/>
      <c r="BA23083" s="4"/>
      <c r="BB23083" s="4"/>
    </row>
    <row r="23084" spans="15:54" x14ac:dyDescent="0.4">
      <c r="O23084" s="4"/>
      <c r="P23084" s="4"/>
      <c r="V23084" s="4"/>
      <c r="W23084" s="4"/>
      <c r="AG23084" s="9"/>
      <c r="AT23084" s="4"/>
      <c r="AU23084" s="4"/>
      <c r="BA23084" s="4"/>
      <c r="BB23084" s="4"/>
    </row>
    <row r="23085" spans="15:54" x14ac:dyDescent="0.4">
      <c r="O23085" s="4"/>
      <c r="P23085" s="4"/>
      <c r="V23085" s="4"/>
      <c r="W23085" s="4"/>
      <c r="AG23085" s="9"/>
      <c r="AT23085" s="4"/>
      <c r="AU23085" s="4"/>
      <c r="BA23085" s="4"/>
      <c r="BB23085" s="4"/>
    </row>
    <row r="23086" spans="15:54" x14ac:dyDescent="0.4">
      <c r="O23086" s="4"/>
      <c r="P23086" s="4"/>
      <c r="V23086" s="4"/>
      <c r="W23086" s="4"/>
      <c r="AG23086" s="9"/>
      <c r="AT23086" s="4"/>
      <c r="AU23086" s="4"/>
      <c r="BA23086" s="4"/>
      <c r="BB23086" s="4"/>
    </row>
    <row r="23087" spans="15:54" x14ac:dyDescent="0.4">
      <c r="O23087" s="4"/>
      <c r="P23087" s="4"/>
      <c r="V23087" s="4"/>
      <c r="W23087" s="4"/>
      <c r="AG23087" s="9"/>
      <c r="AT23087" s="4"/>
      <c r="AU23087" s="4"/>
      <c r="BA23087" s="4"/>
      <c r="BB23087" s="4"/>
    </row>
    <row r="23088" spans="15:54" x14ac:dyDescent="0.4">
      <c r="O23088" s="4"/>
      <c r="P23088" s="4"/>
      <c r="V23088" s="4"/>
      <c r="W23088" s="4"/>
      <c r="AG23088" s="9"/>
      <c r="AT23088" s="4"/>
      <c r="AU23088" s="4"/>
      <c r="BA23088" s="4"/>
      <c r="BB23088" s="4"/>
    </row>
    <row r="23089" spans="15:54" x14ac:dyDescent="0.4">
      <c r="O23089" s="4"/>
      <c r="P23089" s="4"/>
      <c r="V23089" s="4"/>
      <c r="W23089" s="4"/>
      <c r="AG23089" s="9"/>
      <c r="AT23089" s="4"/>
      <c r="AU23089" s="4"/>
      <c r="BA23089" s="4"/>
      <c r="BB23089" s="4"/>
    </row>
    <row r="23090" spans="15:54" x14ac:dyDescent="0.4">
      <c r="O23090" s="4"/>
      <c r="P23090" s="4"/>
      <c r="V23090" s="4"/>
      <c r="W23090" s="4"/>
      <c r="AG23090" s="9"/>
      <c r="AT23090" s="4"/>
      <c r="AU23090" s="4"/>
      <c r="BA23090" s="4"/>
      <c r="BB23090" s="4"/>
    </row>
    <row r="23091" spans="15:54" x14ac:dyDescent="0.4">
      <c r="O23091" s="4"/>
      <c r="P23091" s="4"/>
      <c r="V23091" s="4"/>
      <c r="W23091" s="4"/>
      <c r="AG23091" s="9"/>
      <c r="AT23091" s="4"/>
      <c r="AU23091" s="4"/>
      <c r="BA23091" s="4"/>
      <c r="BB23091" s="4"/>
    </row>
    <row r="23092" spans="15:54" x14ac:dyDescent="0.4">
      <c r="O23092" s="4"/>
      <c r="P23092" s="4"/>
      <c r="V23092" s="4"/>
      <c r="W23092" s="4"/>
      <c r="AG23092" s="9"/>
      <c r="AT23092" s="4"/>
      <c r="AU23092" s="4"/>
      <c r="BA23092" s="4"/>
      <c r="BB23092" s="4"/>
    </row>
    <row r="23093" spans="15:54" x14ac:dyDescent="0.4">
      <c r="O23093" s="4"/>
      <c r="P23093" s="4"/>
      <c r="V23093" s="4"/>
      <c r="W23093" s="4"/>
      <c r="AG23093" s="9"/>
      <c r="AT23093" s="4"/>
      <c r="AU23093" s="4"/>
      <c r="BA23093" s="4"/>
      <c r="BB23093" s="4"/>
    </row>
    <row r="23094" spans="15:54" x14ac:dyDescent="0.4">
      <c r="O23094" s="4"/>
      <c r="P23094" s="4"/>
      <c r="V23094" s="4"/>
      <c r="W23094" s="4"/>
      <c r="AG23094" s="9"/>
      <c r="AT23094" s="4"/>
      <c r="AU23094" s="4"/>
      <c r="BA23094" s="4"/>
      <c r="BB23094" s="4"/>
    </row>
    <row r="23095" spans="15:54" x14ac:dyDescent="0.4">
      <c r="O23095" s="4"/>
      <c r="P23095" s="4"/>
      <c r="V23095" s="4"/>
      <c r="W23095" s="4"/>
      <c r="AG23095" s="9"/>
      <c r="AT23095" s="4"/>
      <c r="AU23095" s="4"/>
      <c r="BA23095" s="4"/>
      <c r="BB23095" s="4"/>
    </row>
    <row r="23096" spans="15:54" x14ac:dyDescent="0.4">
      <c r="O23096" s="4"/>
      <c r="P23096" s="4"/>
      <c r="V23096" s="4"/>
      <c r="W23096" s="4"/>
      <c r="AG23096" s="9"/>
      <c r="AT23096" s="4"/>
      <c r="AU23096" s="4"/>
      <c r="BA23096" s="4"/>
      <c r="BB23096" s="4"/>
    </row>
    <row r="23097" spans="15:54" x14ac:dyDescent="0.4">
      <c r="O23097" s="4"/>
      <c r="P23097" s="4"/>
      <c r="V23097" s="4"/>
      <c r="W23097" s="4"/>
      <c r="AG23097" s="9"/>
      <c r="AT23097" s="4"/>
      <c r="AU23097" s="4"/>
      <c r="BA23097" s="4"/>
      <c r="BB23097" s="4"/>
    </row>
    <row r="23098" spans="15:54" x14ac:dyDescent="0.4">
      <c r="O23098" s="4"/>
      <c r="P23098" s="4"/>
      <c r="V23098" s="4"/>
      <c r="W23098" s="4"/>
      <c r="AG23098" s="9"/>
      <c r="AT23098" s="4"/>
      <c r="AU23098" s="4"/>
      <c r="BA23098" s="4"/>
      <c r="BB23098" s="4"/>
    </row>
    <row r="23099" spans="15:54" x14ac:dyDescent="0.4">
      <c r="O23099" s="4"/>
      <c r="P23099" s="4"/>
      <c r="V23099" s="4"/>
      <c r="W23099" s="4"/>
      <c r="AG23099" s="9"/>
      <c r="AT23099" s="4"/>
      <c r="AU23099" s="4"/>
      <c r="BA23099" s="4"/>
      <c r="BB23099" s="4"/>
    </row>
    <row r="23100" spans="15:54" x14ac:dyDescent="0.4">
      <c r="O23100" s="4"/>
      <c r="P23100" s="4"/>
      <c r="V23100" s="4"/>
      <c r="W23100" s="4"/>
      <c r="AG23100" s="9"/>
      <c r="AT23100" s="4"/>
      <c r="AU23100" s="4"/>
      <c r="BA23100" s="4"/>
      <c r="BB23100" s="4"/>
    </row>
    <row r="23101" spans="15:54" x14ac:dyDescent="0.4">
      <c r="O23101" s="4"/>
      <c r="P23101" s="4"/>
      <c r="V23101" s="4"/>
      <c r="W23101" s="4"/>
      <c r="AG23101" s="9"/>
      <c r="AT23101" s="4"/>
      <c r="AU23101" s="4"/>
      <c r="BA23101" s="4"/>
      <c r="BB23101" s="4"/>
    </row>
    <row r="23102" spans="15:54" x14ac:dyDescent="0.4">
      <c r="O23102" s="4"/>
      <c r="P23102" s="4"/>
      <c r="V23102" s="4"/>
      <c r="W23102" s="4"/>
      <c r="AG23102" s="9"/>
      <c r="AT23102" s="4"/>
      <c r="AU23102" s="4"/>
      <c r="BA23102" s="4"/>
      <c r="BB23102" s="4"/>
    </row>
    <row r="23103" spans="15:54" x14ac:dyDescent="0.4">
      <c r="O23103" s="4"/>
      <c r="P23103" s="4"/>
      <c r="V23103" s="4"/>
      <c r="W23103" s="4"/>
      <c r="AG23103" s="9"/>
      <c r="AT23103" s="4"/>
      <c r="AU23103" s="4"/>
      <c r="BA23103" s="4"/>
      <c r="BB23103" s="4"/>
    </row>
    <row r="23104" spans="15:54" x14ac:dyDescent="0.4">
      <c r="O23104" s="4"/>
      <c r="P23104" s="4"/>
      <c r="V23104" s="4"/>
      <c r="W23104" s="4"/>
      <c r="AG23104" s="9"/>
      <c r="AT23104" s="4"/>
      <c r="AU23104" s="4"/>
      <c r="BA23104" s="4"/>
      <c r="BB23104" s="4"/>
    </row>
    <row r="23105" spans="15:54" x14ac:dyDescent="0.4">
      <c r="O23105" s="4"/>
      <c r="P23105" s="4"/>
      <c r="V23105" s="4"/>
      <c r="W23105" s="4"/>
      <c r="AG23105" s="9"/>
      <c r="AT23105" s="4"/>
      <c r="AU23105" s="4"/>
      <c r="BA23105" s="4"/>
      <c r="BB23105" s="4"/>
    </row>
    <row r="23106" spans="15:54" x14ac:dyDescent="0.4">
      <c r="O23106" s="4"/>
      <c r="P23106" s="4"/>
      <c r="V23106" s="4"/>
      <c r="W23106" s="4"/>
      <c r="AG23106" s="9"/>
      <c r="AT23106" s="4"/>
      <c r="AU23106" s="4"/>
      <c r="BA23106" s="4"/>
      <c r="BB23106" s="4"/>
    </row>
    <row r="23107" spans="15:54" x14ac:dyDescent="0.4">
      <c r="O23107" s="4"/>
      <c r="P23107" s="4"/>
      <c r="V23107" s="4"/>
      <c r="W23107" s="4"/>
      <c r="AG23107" s="9"/>
      <c r="AT23107" s="4"/>
      <c r="AU23107" s="4"/>
      <c r="BA23107" s="4"/>
      <c r="BB23107" s="4"/>
    </row>
    <row r="23108" spans="15:54" x14ac:dyDescent="0.4">
      <c r="O23108" s="4"/>
      <c r="P23108" s="4"/>
      <c r="V23108" s="4"/>
      <c r="W23108" s="4"/>
      <c r="AG23108" s="9"/>
      <c r="AT23108" s="4"/>
      <c r="AU23108" s="4"/>
      <c r="BA23108" s="4"/>
      <c r="BB23108" s="4"/>
    </row>
    <row r="23109" spans="15:54" x14ac:dyDescent="0.4">
      <c r="O23109" s="4"/>
      <c r="P23109" s="4"/>
      <c r="V23109" s="4"/>
      <c r="W23109" s="4"/>
      <c r="AG23109" s="9"/>
      <c r="AT23109" s="4"/>
      <c r="AU23109" s="4"/>
      <c r="BA23109" s="4"/>
      <c r="BB23109" s="4"/>
    </row>
    <row r="23110" spans="15:54" x14ac:dyDescent="0.4">
      <c r="O23110" s="4"/>
      <c r="P23110" s="4"/>
      <c r="V23110" s="4"/>
      <c r="W23110" s="4"/>
      <c r="AG23110" s="9"/>
      <c r="AT23110" s="4"/>
      <c r="AU23110" s="4"/>
      <c r="BA23110" s="4"/>
      <c r="BB23110" s="4"/>
    </row>
    <row r="23111" spans="15:54" x14ac:dyDescent="0.4">
      <c r="O23111" s="4"/>
      <c r="P23111" s="4"/>
      <c r="V23111" s="4"/>
      <c r="W23111" s="4"/>
      <c r="AT23111" s="4"/>
      <c r="AU23111" s="4"/>
      <c r="BA23111" s="4"/>
      <c r="BB23111" s="4"/>
    </row>
    <row r="23112" spans="15:54" x14ac:dyDescent="0.4">
      <c r="O23112" s="4"/>
      <c r="P23112" s="4"/>
      <c r="V23112" s="4"/>
      <c r="W23112" s="4"/>
      <c r="AG23112" s="9"/>
      <c r="AT23112" s="4"/>
      <c r="AU23112" s="4"/>
      <c r="BA23112" s="4"/>
      <c r="BB23112" s="4"/>
    </row>
    <row r="23113" spans="15:54" x14ac:dyDescent="0.4">
      <c r="O23113" s="4"/>
      <c r="P23113" s="4"/>
      <c r="V23113" s="4"/>
      <c r="W23113" s="4"/>
      <c r="AG23113" s="9"/>
      <c r="AT23113" s="4"/>
      <c r="AU23113" s="4"/>
      <c r="BA23113" s="4"/>
      <c r="BB23113" s="4"/>
    </row>
    <row r="23114" spans="15:54" x14ac:dyDescent="0.4">
      <c r="O23114" s="4"/>
      <c r="P23114" s="4"/>
      <c r="V23114" s="4"/>
      <c r="W23114" s="4"/>
      <c r="AG23114" s="9"/>
      <c r="AT23114" s="4"/>
      <c r="AU23114" s="4"/>
      <c r="BA23114" s="4"/>
      <c r="BB23114" s="4"/>
    </row>
    <row r="23115" spans="15:54" x14ac:dyDescent="0.4">
      <c r="O23115" s="4"/>
      <c r="P23115" s="4"/>
      <c r="V23115" s="4"/>
      <c r="W23115" s="4"/>
      <c r="AG23115" s="9"/>
      <c r="AT23115" s="4"/>
      <c r="AU23115" s="4"/>
      <c r="BA23115" s="4"/>
      <c r="BB23115" s="4"/>
    </row>
    <row r="23116" spans="15:54" x14ac:dyDescent="0.4">
      <c r="O23116" s="4"/>
      <c r="P23116" s="4"/>
      <c r="V23116" s="4"/>
      <c r="W23116" s="4"/>
      <c r="AG23116" s="9"/>
      <c r="AT23116" s="4"/>
      <c r="AU23116" s="4"/>
      <c r="BA23116" s="4"/>
      <c r="BB23116" s="4"/>
    </row>
    <row r="23117" spans="15:54" x14ac:dyDescent="0.4">
      <c r="O23117" s="4"/>
      <c r="P23117" s="4"/>
      <c r="V23117" s="4"/>
      <c r="W23117" s="4"/>
      <c r="AG23117" s="9"/>
      <c r="AT23117" s="4"/>
      <c r="AU23117" s="4"/>
      <c r="BA23117" s="4"/>
      <c r="BB23117" s="4"/>
    </row>
    <row r="23118" spans="15:54" x14ac:dyDescent="0.4">
      <c r="O23118" s="4"/>
      <c r="P23118" s="4"/>
      <c r="V23118" s="4"/>
      <c r="W23118" s="4"/>
      <c r="AG23118" s="9"/>
      <c r="AT23118" s="4"/>
      <c r="AU23118" s="4"/>
      <c r="BA23118" s="4"/>
      <c r="BB23118" s="4"/>
    </row>
    <row r="23119" spans="15:54" x14ac:dyDescent="0.4">
      <c r="O23119" s="4"/>
      <c r="P23119" s="4"/>
      <c r="V23119" s="4"/>
      <c r="W23119" s="4"/>
      <c r="AG23119" s="9"/>
      <c r="AT23119" s="4"/>
      <c r="AU23119" s="4"/>
      <c r="BA23119" s="4"/>
      <c r="BB23119" s="4"/>
    </row>
    <row r="23120" spans="15:54" x14ac:dyDescent="0.4">
      <c r="O23120" s="4"/>
      <c r="P23120" s="4"/>
      <c r="V23120" s="4"/>
      <c r="W23120" s="4"/>
      <c r="AG23120" s="9"/>
      <c r="AT23120" s="4"/>
      <c r="AU23120" s="4"/>
      <c r="BA23120" s="4"/>
      <c r="BB23120" s="4"/>
    </row>
    <row r="23121" spans="15:54" x14ac:dyDescent="0.4">
      <c r="O23121" s="4"/>
      <c r="P23121" s="4"/>
      <c r="V23121" s="4"/>
      <c r="W23121" s="4"/>
      <c r="AG23121" s="9"/>
      <c r="AT23121" s="4"/>
      <c r="AU23121" s="4"/>
      <c r="BA23121" s="4"/>
      <c r="BB23121" s="4"/>
    </row>
    <row r="23122" spans="15:54" x14ac:dyDescent="0.4">
      <c r="O23122" s="4"/>
      <c r="P23122" s="4"/>
      <c r="V23122" s="4"/>
      <c r="W23122" s="4"/>
      <c r="AG23122" s="9"/>
      <c r="AT23122" s="4"/>
      <c r="AU23122" s="4"/>
      <c r="BA23122" s="4"/>
      <c r="BB23122" s="4"/>
    </row>
    <row r="23123" spans="15:54" x14ac:dyDescent="0.4">
      <c r="O23123" s="4"/>
      <c r="P23123" s="4"/>
      <c r="V23123" s="4"/>
      <c r="W23123" s="4"/>
      <c r="AG23123" s="9"/>
      <c r="AT23123" s="4"/>
      <c r="AU23123" s="4"/>
      <c r="BA23123" s="4"/>
      <c r="BB23123" s="4"/>
    </row>
    <row r="23124" spans="15:54" x14ac:dyDescent="0.4">
      <c r="O23124" s="4"/>
      <c r="P23124" s="4"/>
      <c r="V23124" s="4"/>
      <c r="W23124" s="4"/>
      <c r="AG23124" s="9"/>
      <c r="AT23124" s="4"/>
      <c r="AU23124" s="4"/>
      <c r="BA23124" s="4"/>
      <c r="BB23124" s="4"/>
    </row>
    <row r="23125" spans="15:54" x14ac:dyDescent="0.4">
      <c r="O23125" s="4"/>
      <c r="P23125" s="4"/>
      <c r="V23125" s="4"/>
      <c r="W23125" s="4"/>
      <c r="AG23125" s="9"/>
      <c r="AT23125" s="4"/>
      <c r="AU23125" s="4"/>
      <c r="BA23125" s="4"/>
      <c r="BB23125" s="4"/>
    </row>
    <row r="23126" spans="15:54" x14ac:dyDescent="0.4">
      <c r="O23126" s="4"/>
      <c r="P23126" s="4"/>
      <c r="V23126" s="4"/>
      <c r="W23126" s="4"/>
      <c r="AG23126" s="9"/>
      <c r="AT23126" s="4"/>
      <c r="AU23126" s="4"/>
      <c r="BA23126" s="4"/>
      <c r="BB23126" s="4"/>
    </row>
    <row r="23127" spans="15:54" x14ac:dyDescent="0.4">
      <c r="O23127" s="4"/>
      <c r="P23127" s="4"/>
      <c r="V23127" s="4"/>
      <c r="W23127" s="4"/>
      <c r="AG23127" s="9"/>
      <c r="AT23127" s="4"/>
      <c r="AU23127" s="4"/>
      <c r="BA23127" s="4"/>
      <c r="BB23127" s="4"/>
    </row>
    <row r="23128" spans="15:54" x14ac:dyDescent="0.4">
      <c r="O23128" s="4"/>
      <c r="P23128" s="4"/>
      <c r="V23128" s="4"/>
      <c r="W23128" s="4"/>
      <c r="AG23128" s="9"/>
      <c r="AT23128" s="4"/>
      <c r="AU23128" s="4"/>
      <c r="BA23128" s="4"/>
      <c r="BB23128" s="4"/>
    </row>
    <row r="23129" spans="15:54" x14ac:dyDescent="0.4">
      <c r="O23129" s="4"/>
      <c r="P23129" s="4"/>
      <c r="V23129" s="4"/>
      <c r="W23129" s="4"/>
      <c r="AG23129" s="9"/>
      <c r="AT23129" s="4"/>
      <c r="AU23129" s="4"/>
      <c r="BA23129" s="4"/>
      <c r="BB23129" s="4"/>
    </row>
    <row r="23130" spans="15:54" x14ac:dyDescent="0.4">
      <c r="O23130" s="4"/>
      <c r="P23130" s="4"/>
      <c r="V23130" s="4"/>
      <c r="W23130" s="4"/>
      <c r="AG23130" s="9"/>
      <c r="AT23130" s="4"/>
      <c r="AU23130" s="4"/>
      <c r="BA23130" s="4"/>
      <c r="BB23130" s="4"/>
    </row>
    <row r="23131" spans="15:54" x14ac:dyDescent="0.4">
      <c r="O23131" s="4"/>
      <c r="P23131" s="4"/>
      <c r="V23131" s="4"/>
      <c r="W23131" s="4"/>
      <c r="AT23131" s="4"/>
      <c r="AU23131" s="4"/>
      <c r="BA23131" s="4"/>
      <c r="BB23131" s="4"/>
    </row>
    <row r="23132" spans="15:54" x14ac:dyDescent="0.4">
      <c r="O23132" s="4"/>
      <c r="P23132" s="4"/>
      <c r="V23132" s="4"/>
      <c r="W23132" s="4"/>
      <c r="AG23132" s="9"/>
      <c r="AT23132" s="4"/>
      <c r="AU23132" s="4"/>
      <c r="BA23132" s="4"/>
      <c r="BB23132" s="4"/>
    </row>
    <row r="23133" spans="15:54" x14ac:dyDescent="0.4">
      <c r="O23133" s="4"/>
      <c r="P23133" s="4"/>
      <c r="V23133" s="4"/>
      <c r="W23133" s="4"/>
      <c r="AG23133" s="9"/>
      <c r="AT23133" s="4"/>
      <c r="AU23133" s="4"/>
      <c r="BA23133" s="4"/>
      <c r="BB23133" s="4"/>
    </row>
    <row r="23134" spans="15:54" x14ac:dyDescent="0.4">
      <c r="O23134" s="4"/>
      <c r="P23134" s="4"/>
      <c r="V23134" s="4"/>
      <c r="W23134" s="4"/>
      <c r="AG23134" s="9"/>
      <c r="AT23134" s="4"/>
      <c r="AU23134" s="4"/>
      <c r="BA23134" s="4"/>
      <c r="BB23134" s="4"/>
    </row>
    <row r="23135" spans="15:54" x14ac:dyDescent="0.4">
      <c r="O23135" s="4"/>
      <c r="P23135" s="4"/>
      <c r="V23135" s="4"/>
      <c r="W23135" s="4"/>
      <c r="AG23135" s="9"/>
      <c r="AT23135" s="4"/>
      <c r="AU23135" s="4"/>
      <c r="BA23135" s="4"/>
      <c r="BB23135" s="4"/>
    </row>
    <row r="23136" spans="15:54" x14ac:dyDescent="0.4">
      <c r="O23136" s="4"/>
      <c r="P23136" s="4"/>
      <c r="V23136" s="4"/>
      <c r="W23136" s="4"/>
      <c r="AG23136" s="9"/>
      <c r="AT23136" s="4"/>
      <c r="AU23136" s="4"/>
      <c r="BA23136" s="4"/>
      <c r="BB23136" s="4"/>
    </row>
    <row r="23137" spans="15:54" x14ac:dyDescent="0.4">
      <c r="O23137" s="4"/>
      <c r="P23137" s="4"/>
      <c r="V23137" s="4"/>
      <c r="W23137" s="4"/>
      <c r="AG23137" s="9"/>
      <c r="AT23137" s="4"/>
      <c r="AU23137" s="4"/>
      <c r="BA23137" s="4"/>
      <c r="BB23137" s="4"/>
    </row>
    <row r="23138" spans="15:54" x14ac:dyDescent="0.4">
      <c r="O23138" s="4"/>
      <c r="P23138" s="4"/>
      <c r="V23138" s="4"/>
      <c r="W23138" s="4"/>
      <c r="AG23138" s="9"/>
      <c r="AT23138" s="4"/>
      <c r="AU23138" s="4"/>
      <c r="BA23138" s="4"/>
      <c r="BB23138" s="4"/>
    </row>
    <row r="23139" spans="15:54" x14ac:dyDescent="0.4">
      <c r="O23139" s="4"/>
      <c r="P23139" s="4"/>
      <c r="V23139" s="4"/>
      <c r="W23139" s="4"/>
      <c r="AG23139" s="9"/>
      <c r="AT23139" s="4"/>
      <c r="AU23139" s="4"/>
      <c r="BA23139" s="4"/>
      <c r="BB23139" s="4"/>
    </row>
    <row r="23140" spans="15:54" x14ac:dyDescent="0.4">
      <c r="O23140" s="4"/>
      <c r="P23140" s="4"/>
      <c r="V23140" s="4"/>
      <c r="W23140" s="4"/>
      <c r="AG23140" s="9"/>
      <c r="AT23140" s="4"/>
      <c r="AU23140" s="4"/>
      <c r="BA23140" s="4"/>
      <c r="BB23140" s="4"/>
    </row>
    <row r="23141" spans="15:54" x14ac:dyDescent="0.4">
      <c r="O23141" s="4"/>
      <c r="P23141" s="4"/>
      <c r="V23141" s="4"/>
      <c r="W23141" s="4"/>
      <c r="AG23141" s="9"/>
      <c r="AT23141" s="4"/>
      <c r="AU23141" s="4"/>
      <c r="BA23141" s="4"/>
      <c r="BB23141" s="4"/>
    </row>
    <row r="23142" spans="15:54" x14ac:dyDescent="0.4">
      <c r="O23142" s="4"/>
      <c r="P23142" s="4"/>
      <c r="V23142" s="4"/>
      <c r="W23142" s="4"/>
      <c r="AG23142" s="9"/>
      <c r="AT23142" s="4"/>
      <c r="AU23142" s="4"/>
      <c r="BA23142" s="4"/>
      <c r="BB23142" s="4"/>
    </row>
    <row r="23143" spans="15:54" x14ac:dyDescent="0.4">
      <c r="O23143" s="4"/>
      <c r="P23143" s="4"/>
      <c r="V23143" s="4"/>
      <c r="W23143" s="4"/>
      <c r="AG23143" s="9"/>
      <c r="AT23143" s="4"/>
      <c r="AU23143" s="4"/>
      <c r="BA23143" s="4"/>
      <c r="BB23143" s="4"/>
    </row>
    <row r="23144" spans="15:54" x14ac:dyDescent="0.4">
      <c r="O23144" s="4"/>
      <c r="P23144" s="4"/>
      <c r="V23144" s="4"/>
      <c r="W23144" s="4"/>
      <c r="AG23144" s="9"/>
      <c r="AT23144" s="4"/>
      <c r="AU23144" s="4"/>
      <c r="BA23144" s="4"/>
      <c r="BB23144" s="4"/>
    </row>
    <row r="23145" spans="15:54" x14ac:dyDescent="0.4">
      <c r="O23145" s="4"/>
      <c r="P23145" s="4"/>
      <c r="V23145" s="4"/>
      <c r="W23145" s="4"/>
      <c r="AG23145" s="9"/>
      <c r="AT23145" s="4"/>
      <c r="AU23145" s="4"/>
      <c r="BA23145" s="4"/>
      <c r="BB23145" s="4"/>
    </row>
    <row r="23146" spans="15:54" x14ac:dyDescent="0.4">
      <c r="O23146" s="4"/>
      <c r="P23146" s="4"/>
      <c r="V23146" s="4"/>
      <c r="W23146" s="4"/>
      <c r="AG23146" s="9"/>
      <c r="AT23146" s="4"/>
      <c r="AU23146" s="4"/>
      <c r="BA23146" s="4"/>
      <c r="BB23146" s="4"/>
    </row>
    <row r="23147" spans="15:54" x14ac:dyDescent="0.4">
      <c r="O23147" s="4"/>
      <c r="P23147" s="4"/>
      <c r="V23147" s="4"/>
      <c r="W23147" s="4"/>
      <c r="AG23147" s="9"/>
      <c r="AT23147" s="4"/>
      <c r="AU23147" s="4"/>
      <c r="BA23147" s="4"/>
      <c r="BB23147" s="4"/>
    </row>
    <row r="23148" spans="15:54" x14ac:dyDescent="0.4">
      <c r="O23148" s="4"/>
      <c r="P23148" s="4"/>
      <c r="V23148" s="4"/>
      <c r="W23148" s="4"/>
      <c r="AG23148" s="9"/>
      <c r="AT23148" s="4"/>
      <c r="AU23148" s="4"/>
      <c r="BA23148" s="4"/>
      <c r="BB23148" s="4"/>
    </row>
    <row r="23149" spans="15:54" x14ac:dyDescent="0.4">
      <c r="O23149" s="4"/>
      <c r="P23149" s="4"/>
      <c r="V23149" s="4"/>
      <c r="W23149" s="4"/>
      <c r="AG23149" s="9"/>
      <c r="AT23149" s="4"/>
      <c r="AU23149" s="4"/>
      <c r="BA23149" s="4"/>
      <c r="BB23149" s="4"/>
    </row>
    <row r="23150" spans="15:54" x14ac:dyDescent="0.4">
      <c r="O23150" s="4"/>
      <c r="P23150" s="4"/>
      <c r="V23150" s="4"/>
      <c r="W23150" s="4"/>
      <c r="AG23150" s="9"/>
      <c r="AT23150" s="4"/>
      <c r="AU23150" s="4"/>
      <c r="BA23150" s="4"/>
      <c r="BB23150" s="4"/>
    </row>
    <row r="23151" spans="15:54" x14ac:dyDescent="0.4">
      <c r="O23151" s="4"/>
      <c r="P23151" s="4"/>
      <c r="V23151" s="4"/>
      <c r="W23151" s="4"/>
      <c r="AG23151" s="9"/>
      <c r="AT23151" s="4"/>
      <c r="AU23151" s="4"/>
      <c r="BA23151" s="4"/>
      <c r="BB23151" s="4"/>
    </row>
    <row r="23152" spans="15:54" x14ac:dyDescent="0.4">
      <c r="O23152" s="4"/>
      <c r="P23152" s="4"/>
      <c r="V23152" s="4"/>
      <c r="W23152" s="4"/>
      <c r="AG23152" s="9"/>
      <c r="AT23152" s="4"/>
      <c r="AU23152" s="4"/>
      <c r="BA23152" s="4"/>
      <c r="BB23152" s="4"/>
    </row>
    <row r="23153" spans="15:54" x14ac:dyDescent="0.4">
      <c r="O23153" s="4"/>
      <c r="P23153" s="4"/>
      <c r="V23153" s="4"/>
      <c r="W23153" s="4"/>
      <c r="AG23153" s="9"/>
      <c r="AT23153" s="4"/>
      <c r="AU23153" s="4"/>
      <c r="BA23153" s="4"/>
      <c r="BB23153" s="4"/>
    </row>
    <row r="23154" spans="15:54" x14ac:dyDescent="0.4">
      <c r="O23154" s="4"/>
      <c r="P23154" s="4"/>
      <c r="V23154" s="4"/>
      <c r="W23154" s="4"/>
      <c r="AG23154" s="9"/>
      <c r="AT23154" s="4"/>
      <c r="AU23154" s="4"/>
      <c r="BA23154" s="4"/>
      <c r="BB23154" s="4"/>
    </row>
    <row r="23155" spans="15:54" x14ac:dyDescent="0.4">
      <c r="O23155" s="4"/>
      <c r="P23155" s="4"/>
      <c r="V23155" s="4"/>
      <c r="W23155" s="4"/>
      <c r="AG23155" s="9"/>
      <c r="AT23155" s="4"/>
      <c r="AU23155" s="4"/>
      <c r="BA23155" s="4"/>
      <c r="BB23155" s="4"/>
    </row>
    <row r="23156" spans="15:54" x14ac:dyDescent="0.4">
      <c r="O23156" s="4"/>
      <c r="P23156" s="4"/>
      <c r="V23156" s="4"/>
      <c r="W23156" s="4"/>
      <c r="AG23156" s="9"/>
      <c r="AT23156" s="4"/>
      <c r="AU23156" s="4"/>
      <c r="BA23156" s="4"/>
      <c r="BB23156" s="4"/>
    </row>
    <row r="23157" spans="15:54" x14ac:dyDescent="0.4">
      <c r="O23157" s="4"/>
      <c r="P23157" s="4"/>
      <c r="V23157" s="4"/>
      <c r="W23157" s="4"/>
      <c r="AG23157" s="9"/>
      <c r="AT23157" s="4"/>
      <c r="AU23157" s="4"/>
      <c r="BA23157" s="4"/>
      <c r="BB23157" s="4"/>
    </row>
    <row r="23158" spans="15:54" x14ac:dyDescent="0.4">
      <c r="O23158" s="4"/>
      <c r="P23158" s="4"/>
      <c r="V23158" s="4"/>
      <c r="W23158" s="4"/>
      <c r="AG23158" s="9"/>
      <c r="AT23158" s="4"/>
      <c r="AU23158" s="4"/>
      <c r="BA23158" s="4"/>
      <c r="BB23158" s="4"/>
    </row>
    <row r="23159" spans="15:54" x14ac:dyDescent="0.4">
      <c r="O23159" s="4"/>
      <c r="P23159" s="4"/>
      <c r="V23159" s="4"/>
      <c r="W23159" s="4"/>
      <c r="AG23159" s="9"/>
      <c r="AT23159" s="4"/>
      <c r="AU23159" s="4"/>
      <c r="BA23159" s="4"/>
      <c r="BB23159" s="4"/>
    </row>
    <row r="23160" spans="15:54" x14ac:dyDescent="0.4">
      <c r="O23160" s="4"/>
      <c r="P23160" s="4"/>
      <c r="V23160" s="4"/>
      <c r="W23160" s="4"/>
      <c r="AG23160" s="9"/>
      <c r="AT23160" s="4"/>
      <c r="AU23160" s="4"/>
      <c r="BA23160" s="4"/>
      <c r="BB23160" s="4"/>
    </row>
    <row r="23161" spans="15:54" x14ac:dyDescent="0.4">
      <c r="O23161" s="4"/>
      <c r="P23161" s="4"/>
      <c r="V23161" s="4"/>
      <c r="W23161" s="4"/>
      <c r="AG23161" s="9"/>
      <c r="AT23161" s="4"/>
      <c r="AU23161" s="4"/>
      <c r="BA23161" s="4"/>
      <c r="BB23161" s="4"/>
    </row>
    <row r="23162" spans="15:54" x14ac:dyDescent="0.4">
      <c r="O23162" s="4"/>
      <c r="P23162" s="4"/>
      <c r="V23162" s="4"/>
      <c r="W23162" s="4"/>
      <c r="AG23162" s="9"/>
      <c r="AT23162" s="4"/>
      <c r="AU23162" s="4"/>
      <c r="BA23162" s="4"/>
      <c r="BB23162" s="4"/>
    </row>
    <row r="23163" spans="15:54" x14ac:dyDescent="0.4">
      <c r="O23163" s="4"/>
      <c r="P23163" s="4"/>
      <c r="V23163" s="4"/>
      <c r="W23163" s="4"/>
      <c r="AG23163" s="9"/>
      <c r="AT23163" s="4"/>
      <c r="AU23163" s="4"/>
      <c r="BA23163" s="4"/>
      <c r="BB23163" s="4"/>
    </row>
    <row r="23164" spans="15:54" x14ac:dyDescent="0.4">
      <c r="O23164" s="4"/>
      <c r="P23164" s="4"/>
      <c r="V23164" s="4"/>
      <c r="W23164" s="4"/>
      <c r="AG23164" s="9"/>
      <c r="AT23164" s="4"/>
      <c r="AU23164" s="4"/>
      <c r="BA23164" s="4"/>
      <c r="BB23164" s="4"/>
    </row>
    <row r="23165" spans="15:54" x14ac:dyDescent="0.4">
      <c r="O23165" s="4"/>
      <c r="P23165" s="4"/>
      <c r="V23165" s="4"/>
      <c r="W23165" s="4"/>
      <c r="AG23165" s="9"/>
      <c r="AT23165" s="4"/>
      <c r="AU23165" s="4"/>
      <c r="BA23165" s="4"/>
      <c r="BB23165" s="4"/>
    </row>
    <row r="23166" spans="15:54" x14ac:dyDescent="0.4">
      <c r="O23166" s="4"/>
      <c r="P23166" s="4"/>
      <c r="V23166" s="4"/>
      <c r="W23166" s="4"/>
      <c r="AG23166" s="9"/>
      <c r="AT23166" s="4"/>
      <c r="AU23166" s="4"/>
      <c r="BA23166" s="4"/>
      <c r="BB23166" s="4"/>
    </row>
    <row r="23167" spans="15:54" x14ac:dyDescent="0.4">
      <c r="O23167" s="4"/>
      <c r="P23167" s="4"/>
      <c r="V23167" s="4"/>
      <c r="W23167" s="4"/>
      <c r="AG23167" s="9"/>
      <c r="AT23167" s="4"/>
      <c r="AU23167" s="4"/>
      <c r="BA23167" s="4"/>
      <c r="BB23167" s="4"/>
    </row>
    <row r="23168" spans="15:54" x14ac:dyDescent="0.4">
      <c r="O23168" s="4"/>
      <c r="P23168" s="4"/>
      <c r="V23168" s="4"/>
      <c r="W23168" s="4"/>
      <c r="AG23168" s="9"/>
      <c r="AT23168" s="4"/>
      <c r="AU23168" s="4"/>
      <c r="BA23168" s="4"/>
      <c r="BB23168" s="4"/>
    </row>
    <row r="23169" spans="15:54" x14ac:dyDescent="0.4">
      <c r="O23169" s="4"/>
      <c r="P23169" s="4"/>
      <c r="V23169" s="4"/>
      <c r="W23169" s="4"/>
      <c r="AG23169" s="9"/>
      <c r="AT23169" s="4"/>
      <c r="AU23169" s="4"/>
      <c r="BA23169" s="4"/>
      <c r="BB23169" s="4"/>
    </row>
    <row r="23170" spans="15:54" x14ac:dyDescent="0.4">
      <c r="O23170" s="4"/>
      <c r="P23170" s="4"/>
      <c r="V23170" s="4"/>
      <c r="W23170" s="4"/>
      <c r="AG23170" s="9"/>
      <c r="AT23170" s="4"/>
      <c r="AU23170" s="4"/>
      <c r="BA23170" s="4"/>
      <c r="BB23170" s="4"/>
    </row>
    <row r="23171" spans="15:54" x14ac:dyDescent="0.4">
      <c r="O23171" s="4"/>
      <c r="P23171" s="4"/>
      <c r="V23171" s="4"/>
      <c r="W23171" s="4"/>
      <c r="AG23171" s="9"/>
      <c r="AT23171" s="4"/>
      <c r="AU23171" s="4"/>
      <c r="BA23171" s="4"/>
      <c r="BB23171" s="4"/>
    </row>
    <row r="23172" spans="15:54" x14ac:dyDescent="0.4">
      <c r="O23172" s="4"/>
      <c r="P23172" s="4"/>
      <c r="V23172" s="4"/>
      <c r="W23172" s="4"/>
      <c r="AG23172" s="9"/>
      <c r="AT23172" s="4"/>
      <c r="AU23172" s="4"/>
      <c r="BA23172" s="4"/>
      <c r="BB23172" s="4"/>
    </row>
    <row r="23173" spans="15:54" x14ac:dyDescent="0.4">
      <c r="O23173" s="4"/>
      <c r="P23173" s="4"/>
      <c r="V23173" s="4"/>
      <c r="W23173" s="4"/>
      <c r="AG23173" s="9"/>
      <c r="AT23173" s="4"/>
      <c r="AU23173" s="4"/>
      <c r="BA23173" s="4"/>
      <c r="BB23173" s="4"/>
    </row>
    <row r="23174" spans="15:54" x14ac:dyDescent="0.4">
      <c r="O23174" s="4"/>
      <c r="P23174" s="4"/>
      <c r="V23174" s="4"/>
      <c r="W23174" s="4"/>
      <c r="AG23174" s="9"/>
      <c r="AT23174" s="4"/>
      <c r="AU23174" s="4"/>
      <c r="BA23174" s="4"/>
      <c r="BB23174" s="4"/>
    </row>
    <row r="23175" spans="15:54" x14ac:dyDescent="0.4">
      <c r="O23175" s="4"/>
      <c r="P23175" s="4"/>
      <c r="V23175" s="4"/>
      <c r="W23175" s="4"/>
      <c r="AG23175" s="9"/>
      <c r="AT23175" s="4"/>
      <c r="AU23175" s="4"/>
      <c r="BA23175" s="4"/>
      <c r="BB23175" s="4"/>
    </row>
    <row r="23176" spans="15:54" x14ac:dyDescent="0.4">
      <c r="O23176" s="4"/>
      <c r="P23176" s="4"/>
      <c r="V23176" s="4"/>
      <c r="W23176" s="4"/>
      <c r="AG23176" s="9"/>
      <c r="AT23176" s="4"/>
      <c r="AU23176" s="4"/>
      <c r="BA23176" s="4"/>
      <c r="BB23176" s="4"/>
    </row>
    <row r="23177" spans="15:54" x14ac:dyDescent="0.4">
      <c r="O23177" s="4"/>
      <c r="P23177" s="4"/>
      <c r="V23177" s="4"/>
      <c r="W23177" s="4"/>
      <c r="AG23177" s="9"/>
      <c r="AT23177" s="4"/>
      <c r="AU23177" s="4"/>
      <c r="BA23177" s="4"/>
      <c r="BB23177" s="4"/>
    </row>
    <row r="23178" spans="15:54" x14ac:dyDescent="0.4">
      <c r="O23178" s="4"/>
      <c r="P23178" s="4"/>
      <c r="V23178" s="4"/>
      <c r="W23178" s="4"/>
      <c r="AG23178" s="9"/>
      <c r="AT23178" s="4"/>
      <c r="AU23178" s="4"/>
      <c r="BA23178" s="4"/>
      <c r="BB23178" s="4"/>
    </row>
    <row r="23179" spans="15:54" x14ac:dyDescent="0.4">
      <c r="O23179" s="4"/>
      <c r="P23179" s="4"/>
      <c r="V23179" s="4"/>
      <c r="W23179" s="4"/>
      <c r="AG23179" s="9"/>
      <c r="AT23179" s="4"/>
      <c r="AU23179" s="4"/>
      <c r="BA23179" s="4"/>
      <c r="BB23179" s="4"/>
    </row>
    <row r="23180" spans="15:54" x14ac:dyDescent="0.4">
      <c r="O23180" s="4"/>
      <c r="P23180" s="4"/>
      <c r="V23180" s="4"/>
      <c r="W23180" s="4"/>
      <c r="AG23180" s="9"/>
      <c r="AT23180" s="4"/>
      <c r="AU23180" s="4"/>
      <c r="BA23180" s="4"/>
      <c r="BB23180" s="4"/>
    </row>
    <row r="23181" spans="15:54" x14ac:dyDescent="0.4">
      <c r="O23181" s="4"/>
      <c r="P23181" s="4"/>
      <c r="V23181" s="4"/>
      <c r="W23181" s="4"/>
      <c r="AG23181" s="9"/>
      <c r="AT23181" s="4"/>
      <c r="AU23181" s="4"/>
      <c r="BA23181" s="4"/>
      <c r="BB23181" s="4"/>
    </row>
    <row r="23182" spans="15:54" x14ac:dyDescent="0.4">
      <c r="O23182" s="4"/>
      <c r="P23182" s="4"/>
      <c r="V23182" s="4"/>
      <c r="W23182" s="4"/>
      <c r="AG23182" s="9"/>
      <c r="AT23182" s="4"/>
      <c r="AU23182" s="4"/>
      <c r="BA23182" s="4"/>
      <c r="BB23182" s="4"/>
    </row>
    <row r="23183" spans="15:54" x14ac:dyDescent="0.4">
      <c r="O23183" s="4"/>
      <c r="P23183" s="4"/>
      <c r="V23183" s="4"/>
      <c r="W23183" s="4"/>
      <c r="AG23183" s="9"/>
      <c r="AT23183" s="4"/>
      <c r="AU23183" s="4"/>
      <c r="BA23183" s="4"/>
      <c r="BB23183" s="4"/>
    </row>
    <row r="23184" spans="15:54" x14ac:dyDescent="0.4">
      <c r="O23184" s="4"/>
      <c r="P23184" s="4"/>
      <c r="V23184" s="4"/>
      <c r="W23184" s="4"/>
      <c r="AG23184" s="9"/>
      <c r="AT23184" s="4"/>
      <c r="AU23184" s="4"/>
      <c r="BA23184" s="4"/>
      <c r="BB23184" s="4"/>
    </row>
    <row r="23185" spans="15:54" x14ac:dyDescent="0.4">
      <c r="O23185" s="4"/>
      <c r="P23185" s="4"/>
      <c r="V23185" s="4"/>
      <c r="W23185" s="4"/>
      <c r="AG23185" s="9"/>
      <c r="AT23185" s="4"/>
      <c r="AU23185" s="4"/>
      <c r="BA23185" s="4"/>
      <c r="BB23185" s="4"/>
    </row>
    <row r="23186" spans="15:54" x14ac:dyDescent="0.4">
      <c r="O23186" s="4"/>
      <c r="P23186" s="4"/>
      <c r="V23186" s="4"/>
      <c r="W23186" s="4"/>
      <c r="AG23186" s="9"/>
      <c r="AT23186" s="4"/>
      <c r="AU23186" s="4"/>
      <c r="BA23186" s="4"/>
      <c r="BB23186" s="4"/>
    </row>
    <row r="23187" spans="15:54" x14ac:dyDescent="0.4">
      <c r="O23187" s="4"/>
      <c r="P23187" s="4"/>
      <c r="V23187" s="4"/>
      <c r="W23187" s="4"/>
      <c r="AG23187" s="9"/>
      <c r="AT23187" s="4"/>
      <c r="AU23187" s="4"/>
      <c r="BA23187" s="4"/>
      <c r="BB23187" s="4"/>
    </row>
    <row r="23188" spans="15:54" x14ac:dyDescent="0.4">
      <c r="O23188" s="4"/>
      <c r="P23188" s="4"/>
      <c r="V23188" s="4"/>
      <c r="W23188" s="4"/>
      <c r="AG23188" s="9"/>
      <c r="AT23188" s="4"/>
      <c r="AU23188" s="4"/>
      <c r="BA23188" s="4"/>
      <c r="BB23188" s="4"/>
    </row>
    <row r="23189" spans="15:54" x14ac:dyDescent="0.4">
      <c r="O23189" s="4"/>
      <c r="P23189" s="4"/>
      <c r="V23189" s="4"/>
      <c r="W23189" s="4"/>
      <c r="AG23189" s="9"/>
      <c r="AT23189" s="4"/>
      <c r="AU23189" s="4"/>
      <c r="BA23189" s="4"/>
      <c r="BB23189" s="4"/>
    </row>
    <row r="23190" spans="15:54" x14ac:dyDescent="0.4">
      <c r="O23190" s="4"/>
      <c r="P23190" s="4"/>
      <c r="V23190" s="4"/>
      <c r="W23190" s="4"/>
      <c r="AG23190" s="9"/>
      <c r="AT23190" s="4"/>
      <c r="AU23190" s="4"/>
      <c r="BA23190" s="4"/>
      <c r="BB23190" s="4"/>
    </row>
    <row r="23191" spans="15:54" x14ac:dyDescent="0.4">
      <c r="O23191" s="4"/>
      <c r="P23191" s="4"/>
      <c r="V23191" s="4"/>
      <c r="W23191" s="4"/>
      <c r="AG23191" s="9"/>
      <c r="AT23191" s="4"/>
      <c r="AU23191" s="4"/>
      <c r="BA23191" s="4"/>
      <c r="BB23191" s="4"/>
    </row>
    <row r="23192" spans="15:54" x14ac:dyDescent="0.4">
      <c r="O23192" s="4"/>
      <c r="P23192" s="4"/>
      <c r="V23192" s="4"/>
      <c r="W23192" s="4"/>
      <c r="AT23192" s="4"/>
      <c r="AU23192" s="4"/>
      <c r="BA23192" s="4"/>
      <c r="BB23192" s="4"/>
    </row>
    <row r="23193" spans="15:54" x14ac:dyDescent="0.4">
      <c r="O23193" s="4"/>
      <c r="P23193" s="4"/>
      <c r="V23193" s="4"/>
      <c r="W23193" s="4"/>
      <c r="AG23193" s="9"/>
      <c r="AT23193" s="4"/>
      <c r="AU23193" s="4"/>
      <c r="BA23193" s="4"/>
      <c r="BB23193" s="4"/>
    </row>
    <row r="23194" spans="15:54" x14ac:dyDescent="0.4">
      <c r="O23194" s="4"/>
      <c r="P23194" s="4"/>
      <c r="V23194" s="4"/>
      <c r="W23194" s="4"/>
      <c r="AG23194" s="9"/>
      <c r="AT23194" s="4"/>
      <c r="AU23194" s="4"/>
      <c r="BA23194" s="4"/>
      <c r="BB23194" s="4"/>
    </row>
    <row r="23195" spans="15:54" x14ac:dyDescent="0.4">
      <c r="O23195" s="4"/>
      <c r="P23195" s="4"/>
      <c r="V23195" s="4"/>
      <c r="W23195" s="4"/>
      <c r="AG23195" s="9"/>
      <c r="AT23195" s="4"/>
      <c r="AU23195" s="4"/>
      <c r="BA23195" s="4"/>
      <c r="BB23195" s="4"/>
    </row>
    <row r="23196" spans="15:54" x14ac:dyDescent="0.4">
      <c r="O23196" s="4"/>
      <c r="P23196" s="4"/>
      <c r="V23196" s="4"/>
      <c r="W23196" s="4"/>
      <c r="AG23196" s="9"/>
      <c r="AT23196" s="4"/>
      <c r="AU23196" s="4"/>
      <c r="BA23196" s="4"/>
      <c r="BB23196" s="4"/>
    </row>
    <row r="23197" spans="15:54" x14ac:dyDescent="0.4">
      <c r="O23197" s="4"/>
      <c r="P23197" s="4"/>
      <c r="V23197" s="4"/>
      <c r="W23197" s="4"/>
      <c r="AG23197" s="9"/>
      <c r="AT23197" s="4"/>
      <c r="AU23197" s="4"/>
      <c r="BA23197" s="4"/>
      <c r="BB23197" s="4"/>
    </row>
    <row r="23198" spans="15:54" x14ac:dyDescent="0.4">
      <c r="O23198" s="4"/>
      <c r="P23198" s="4"/>
      <c r="V23198" s="4"/>
      <c r="W23198" s="4"/>
      <c r="AG23198" s="9"/>
      <c r="AT23198" s="4"/>
      <c r="AU23198" s="4"/>
      <c r="BA23198" s="4"/>
      <c r="BB23198" s="4"/>
    </row>
    <row r="23199" spans="15:54" x14ac:dyDescent="0.4">
      <c r="O23199" s="4"/>
      <c r="P23199" s="4"/>
      <c r="V23199" s="4"/>
      <c r="W23199" s="4"/>
      <c r="AG23199" s="9"/>
      <c r="AT23199" s="4"/>
      <c r="AU23199" s="4"/>
      <c r="BA23199" s="4"/>
      <c r="BB23199" s="4"/>
    </row>
    <row r="23200" spans="15:54" x14ac:dyDescent="0.4">
      <c r="O23200" s="4"/>
      <c r="P23200" s="4"/>
      <c r="V23200" s="4"/>
      <c r="W23200" s="4"/>
      <c r="AG23200" s="9"/>
      <c r="AT23200" s="4"/>
      <c r="AU23200" s="4"/>
      <c r="BA23200" s="4"/>
      <c r="BB23200" s="4"/>
    </row>
    <row r="23201" spans="15:54" x14ac:dyDescent="0.4">
      <c r="O23201" s="4"/>
      <c r="P23201" s="4"/>
      <c r="V23201" s="4"/>
      <c r="W23201" s="4"/>
      <c r="AG23201" s="9"/>
      <c r="AT23201" s="4"/>
      <c r="AU23201" s="4"/>
      <c r="BA23201" s="4"/>
      <c r="BB23201" s="4"/>
    </row>
    <row r="23202" spans="15:54" x14ac:dyDescent="0.4">
      <c r="O23202" s="4"/>
      <c r="P23202" s="4"/>
      <c r="V23202" s="4"/>
      <c r="W23202" s="4"/>
      <c r="AG23202" s="9"/>
      <c r="AT23202" s="4"/>
      <c r="AU23202" s="4"/>
      <c r="BA23202" s="4"/>
      <c r="BB23202" s="4"/>
    </row>
    <row r="23203" spans="15:54" x14ac:dyDescent="0.4">
      <c r="O23203" s="4"/>
      <c r="P23203" s="4"/>
      <c r="V23203" s="4"/>
      <c r="W23203" s="4"/>
      <c r="AG23203" s="9"/>
      <c r="AT23203" s="4"/>
      <c r="AU23203" s="4"/>
      <c r="BA23203" s="4"/>
      <c r="BB23203" s="4"/>
    </row>
    <row r="23204" spans="15:54" x14ac:dyDescent="0.4">
      <c r="O23204" s="4"/>
      <c r="P23204" s="4"/>
      <c r="V23204" s="4"/>
      <c r="W23204" s="4"/>
      <c r="AG23204" s="9"/>
      <c r="AT23204" s="4"/>
      <c r="AU23204" s="4"/>
      <c r="BA23204" s="4"/>
      <c r="BB23204" s="4"/>
    </row>
    <row r="23205" spans="15:54" x14ac:dyDescent="0.4">
      <c r="O23205" s="4"/>
      <c r="P23205" s="4"/>
      <c r="V23205" s="4"/>
      <c r="W23205" s="4"/>
      <c r="AG23205" s="9"/>
      <c r="AT23205" s="4"/>
      <c r="AU23205" s="4"/>
      <c r="BA23205" s="4"/>
      <c r="BB23205" s="4"/>
    </row>
    <row r="23206" spans="15:54" x14ac:dyDescent="0.4">
      <c r="O23206" s="4"/>
      <c r="P23206" s="4"/>
      <c r="V23206" s="4"/>
      <c r="W23206" s="4"/>
      <c r="AG23206" s="9"/>
      <c r="AT23206" s="4"/>
      <c r="AU23206" s="4"/>
      <c r="BA23206" s="4"/>
      <c r="BB23206" s="4"/>
    </row>
    <row r="23207" spans="15:54" x14ac:dyDescent="0.4">
      <c r="O23207" s="4"/>
      <c r="P23207" s="4"/>
      <c r="V23207" s="4"/>
      <c r="W23207" s="4"/>
      <c r="AG23207" s="9"/>
      <c r="AT23207" s="4"/>
      <c r="AU23207" s="4"/>
      <c r="BA23207" s="4"/>
      <c r="BB23207" s="4"/>
    </row>
    <row r="23208" spans="15:54" x14ac:dyDescent="0.4">
      <c r="O23208" s="4"/>
      <c r="P23208" s="4"/>
      <c r="V23208" s="4"/>
      <c r="W23208" s="4"/>
      <c r="AG23208" s="9"/>
      <c r="AT23208" s="4"/>
      <c r="AU23208" s="4"/>
      <c r="BA23208" s="4"/>
      <c r="BB23208" s="4"/>
    </row>
    <row r="23209" spans="15:54" x14ac:dyDescent="0.4">
      <c r="O23209" s="4"/>
      <c r="P23209" s="4"/>
      <c r="V23209" s="4"/>
      <c r="W23209" s="4"/>
      <c r="AG23209" s="9"/>
      <c r="AT23209" s="4"/>
      <c r="AU23209" s="4"/>
      <c r="BA23209" s="4"/>
      <c r="BB23209" s="4"/>
    </row>
    <row r="23210" spans="15:54" x14ac:dyDescent="0.4">
      <c r="O23210" s="4"/>
      <c r="P23210" s="4"/>
      <c r="V23210" s="4"/>
      <c r="W23210" s="4"/>
      <c r="AG23210" s="9"/>
      <c r="AT23210" s="4"/>
      <c r="AU23210" s="4"/>
      <c r="BA23210" s="4"/>
      <c r="BB23210" s="4"/>
    </row>
    <row r="23211" spans="15:54" x14ac:dyDescent="0.4">
      <c r="O23211" s="4"/>
      <c r="P23211" s="4"/>
      <c r="V23211" s="4"/>
      <c r="W23211" s="4"/>
      <c r="AG23211" s="9"/>
      <c r="AT23211" s="4"/>
      <c r="AU23211" s="4"/>
      <c r="BA23211" s="4"/>
      <c r="BB23211" s="4"/>
    </row>
    <row r="23212" spans="15:54" x14ac:dyDescent="0.4">
      <c r="O23212" s="4"/>
      <c r="P23212" s="4"/>
      <c r="V23212" s="4"/>
      <c r="W23212" s="4"/>
      <c r="AT23212" s="4"/>
      <c r="AU23212" s="4"/>
      <c r="BA23212" s="4"/>
      <c r="BB23212" s="4"/>
    </row>
    <row r="23213" spans="15:54" x14ac:dyDescent="0.4">
      <c r="O23213" s="4"/>
      <c r="P23213" s="4"/>
      <c r="V23213" s="4"/>
      <c r="W23213" s="4"/>
      <c r="AG23213" s="9"/>
      <c r="AT23213" s="4"/>
      <c r="AU23213" s="4"/>
      <c r="BA23213" s="4"/>
      <c r="BB23213" s="4"/>
    </row>
    <row r="23214" spans="15:54" x14ac:dyDescent="0.4">
      <c r="O23214" s="4"/>
      <c r="P23214" s="4"/>
      <c r="V23214" s="4"/>
      <c r="W23214" s="4"/>
      <c r="AG23214" s="9"/>
      <c r="AT23214" s="4"/>
      <c r="AU23214" s="4"/>
      <c r="BA23214" s="4"/>
      <c r="BB23214" s="4"/>
    </row>
    <row r="23215" spans="15:54" x14ac:dyDescent="0.4">
      <c r="O23215" s="4"/>
      <c r="P23215" s="4"/>
      <c r="V23215" s="4"/>
      <c r="W23215" s="4"/>
      <c r="AG23215" s="9"/>
      <c r="AT23215" s="4"/>
      <c r="AU23215" s="4"/>
      <c r="BA23215" s="4"/>
      <c r="BB23215" s="4"/>
    </row>
    <row r="23216" spans="15:54" x14ac:dyDescent="0.4">
      <c r="O23216" s="4"/>
      <c r="P23216" s="4"/>
      <c r="V23216" s="4"/>
      <c r="W23216" s="4"/>
      <c r="AG23216" s="9"/>
      <c r="AT23216" s="4"/>
      <c r="AU23216" s="4"/>
      <c r="BA23216" s="4"/>
      <c r="BB23216" s="4"/>
    </row>
    <row r="23217" spans="15:54" x14ac:dyDescent="0.4">
      <c r="O23217" s="4"/>
      <c r="P23217" s="4"/>
      <c r="V23217" s="4"/>
      <c r="W23217" s="4"/>
      <c r="AG23217" s="9"/>
      <c r="AT23217" s="4"/>
      <c r="AU23217" s="4"/>
      <c r="BA23217" s="4"/>
      <c r="BB23217" s="4"/>
    </row>
    <row r="23218" spans="15:54" x14ac:dyDescent="0.4">
      <c r="O23218" s="4"/>
      <c r="P23218" s="4"/>
      <c r="V23218" s="4"/>
      <c r="W23218" s="4"/>
      <c r="AG23218" s="9"/>
      <c r="AT23218" s="4"/>
      <c r="AU23218" s="4"/>
      <c r="BA23218" s="4"/>
      <c r="BB23218" s="4"/>
    </row>
    <row r="23219" spans="15:54" x14ac:dyDescent="0.4">
      <c r="O23219" s="4"/>
      <c r="P23219" s="4"/>
      <c r="V23219" s="4"/>
      <c r="W23219" s="4"/>
      <c r="AG23219" s="9"/>
      <c r="AT23219" s="4"/>
      <c r="AU23219" s="4"/>
      <c r="BA23219" s="4"/>
      <c r="BB23219" s="4"/>
    </row>
    <row r="23220" spans="15:54" x14ac:dyDescent="0.4">
      <c r="O23220" s="4"/>
      <c r="P23220" s="4"/>
      <c r="V23220" s="4"/>
      <c r="W23220" s="4"/>
      <c r="AG23220" s="9"/>
      <c r="AT23220" s="4"/>
      <c r="AU23220" s="4"/>
      <c r="BA23220" s="4"/>
      <c r="BB23220" s="4"/>
    </row>
    <row r="23221" spans="15:54" x14ac:dyDescent="0.4">
      <c r="O23221" s="4"/>
      <c r="P23221" s="4"/>
      <c r="V23221" s="4"/>
      <c r="W23221" s="4"/>
      <c r="AG23221" s="9"/>
      <c r="AT23221" s="4"/>
      <c r="AU23221" s="4"/>
      <c r="BA23221" s="4"/>
      <c r="BB23221" s="4"/>
    </row>
    <row r="23222" spans="15:54" x14ac:dyDescent="0.4">
      <c r="O23222" s="4"/>
      <c r="P23222" s="4"/>
      <c r="V23222" s="4"/>
      <c r="W23222" s="4"/>
      <c r="AG23222" s="9"/>
      <c r="AT23222" s="4"/>
      <c r="AU23222" s="4"/>
      <c r="BA23222" s="4"/>
      <c r="BB23222" s="4"/>
    </row>
    <row r="23223" spans="15:54" x14ac:dyDescent="0.4">
      <c r="O23223" s="4"/>
      <c r="P23223" s="4"/>
      <c r="V23223" s="4"/>
      <c r="W23223" s="4"/>
      <c r="AG23223" s="9"/>
      <c r="AT23223" s="4"/>
      <c r="AU23223" s="4"/>
      <c r="BA23223" s="4"/>
      <c r="BB23223" s="4"/>
    </row>
    <row r="23224" spans="15:54" x14ac:dyDescent="0.4">
      <c r="O23224" s="4"/>
      <c r="P23224" s="4"/>
      <c r="V23224" s="4"/>
      <c r="W23224" s="4"/>
      <c r="AG23224" s="9"/>
      <c r="AT23224" s="4"/>
      <c r="AU23224" s="4"/>
      <c r="BA23224" s="4"/>
      <c r="BB23224" s="4"/>
    </row>
    <row r="23225" spans="15:54" x14ac:dyDescent="0.4">
      <c r="O23225" s="4"/>
      <c r="P23225" s="4"/>
      <c r="V23225" s="4"/>
      <c r="W23225" s="4"/>
      <c r="AG23225" s="9"/>
      <c r="AT23225" s="4"/>
      <c r="AU23225" s="4"/>
      <c r="BA23225" s="4"/>
      <c r="BB23225" s="4"/>
    </row>
    <row r="23226" spans="15:54" x14ac:dyDescent="0.4">
      <c r="O23226" s="4"/>
      <c r="P23226" s="4"/>
      <c r="V23226" s="4"/>
      <c r="W23226" s="4"/>
      <c r="AG23226" s="9"/>
      <c r="AT23226" s="4"/>
      <c r="AU23226" s="4"/>
      <c r="BA23226" s="4"/>
      <c r="BB23226" s="4"/>
    </row>
    <row r="23227" spans="15:54" x14ac:dyDescent="0.4">
      <c r="O23227" s="4"/>
      <c r="P23227" s="4"/>
      <c r="V23227" s="4"/>
      <c r="W23227" s="4"/>
      <c r="AG23227" s="9"/>
      <c r="AT23227" s="4"/>
      <c r="AU23227" s="4"/>
      <c r="BA23227" s="4"/>
      <c r="BB23227" s="4"/>
    </row>
    <row r="23228" spans="15:54" x14ac:dyDescent="0.4">
      <c r="O23228" s="4"/>
      <c r="P23228" s="4"/>
      <c r="V23228" s="4"/>
      <c r="W23228" s="4"/>
      <c r="AG23228" s="9"/>
      <c r="AT23228" s="4"/>
      <c r="AU23228" s="4"/>
      <c r="BA23228" s="4"/>
      <c r="BB23228" s="4"/>
    </row>
    <row r="23229" spans="15:54" x14ac:dyDescent="0.4">
      <c r="O23229" s="4"/>
      <c r="P23229" s="4"/>
      <c r="V23229" s="4"/>
      <c r="W23229" s="4"/>
      <c r="AG23229" s="9"/>
      <c r="AT23229" s="4"/>
      <c r="AU23229" s="4"/>
      <c r="BA23229" s="4"/>
      <c r="BB23229" s="4"/>
    </row>
    <row r="23230" spans="15:54" x14ac:dyDescent="0.4">
      <c r="O23230" s="4"/>
      <c r="P23230" s="4"/>
      <c r="V23230" s="4"/>
      <c r="W23230" s="4"/>
      <c r="AG23230" s="9"/>
      <c r="AT23230" s="4"/>
      <c r="AU23230" s="4"/>
      <c r="BA23230" s="4"/>
      <c r="BB23230" s="4"/>
    </row>
    <row r="23231" spans="15:54" x14ac:dyDescent="0.4">
      <c r="O23231" s="4"/>
      <c r="P23231" s="4"/>
      <c r="V23231" s="4"/>
      <c r="W23231" s="4"/>
      <c r="AG23231" s="9"/>
      <c r="AT23231" s="4"/>
      <c r="AU23231" s="4"/>
      <c r="BA23231" s="4"/>
      <c r="BB23231" s="4"/>
    </row>
    <row r="23232" spans="15:54" x14ac:dyDescent="0.4">
      <c r="O23232" s="4"/>
      <c r="P23232" s="4"/>
      <c r="V23232" s="4"/>
      <c r="W23232" s="4"/>
      <c r="AG23232" s="9"/>
      <c r="AT23232" s="4"/>
      <c r="AU23232" s="4"/>
      <c r="BA23232" s="4"/>
      <c r="BB23232" s="4"/>
    </row>
    <row r="23233" spans="15:54" x14ac:dyDescent="0.4">
      <c r="O23233" s="4"/>
      <c r="P23233" s="4"/>
      <c r="V23233" s="4"/>
      <c r="W23233" s="4"/>
      <c r="AG23233" s="9"/>
      <c r="AT23233" s="4"/>
      <c r="AU23233" s="4"/>
      <c r="BA23233" s="4"/>
      <c r="BB23233" s="4"/>
    </row>
    <row r="23234" spans="15:54" x14ac:dyDescent="0.4">
      <c r="O23234" s="4"/>
      <c r="P23234" s="4"/>
      <c r="V23234" s="4"/>
      <c r="W23234" s="4"/>
      <c r="AG23234" s="9"/>
      <c r="AT23234" s="4"/>
      <c r="AU23234" s="4"/>
      <c r="BA23234" s="4"/>
      <c r="BB23234" s="4"/>
    </row>
    <row r="23235" spans="15:54" x14ac:dyDescent="0.4">
      <c r="O23235" s="4"/>
      <c r="P23235" s="4"/>
      <c r="V23235" s="4"/>
      <c r="W23235" s="4"/>
      <c r="AG23235" s="9"/>
      <c r="AT23235" s="4"/>
      <c r="AU23235" s="4"/>
      <c r="BA23235" s="4"/>
      <c r="BB23235" s="4"/>
    </row>
    <row r="23236" spans="15:54" x14ac:dyDescent="0.4">
      <c r="O23236" s="4"/>
      <c r="P23236" s="4"/>
      <c r="V23236" s="4"/>
      <c r="W23236" s="4"/>
      <c r="AG23236" s="9"/>
      <c r="AT23236" s="4"/>
      <c r="AU23236" s="4"/>
      <c r="BA23236" s="4"/>
      <c r="BB23236" s="4"/>
    </row>
    <row r="23237" spans="15:54" x14ac:dyDescent="0.4">
      <c r="O23237" s="4"/>
      <c r="P23237" s="4"/>
      <c r="V23237" s="4"/>
      <c r="W23237" s="4"/>
      <c r="AG23237" s="9"/>
      <c r="AT23237" s="4"/>
      <c r="AU23237" s="4"/>
      <c r="BA23237" s="4"/>
      <c r="BB23237" s="4"/>
    </row>
    <row r="23238" spans="15:54" x14ac:dyDescent="0.4">
      <c r="O23238" s="4"/>
      <c r="P23238" s="4"/>
      <c r="V23238" s="4"/>
      <c r="W23238" s="4"/>
      <c r="AG23238" s="9"/>
      <c r="AT23238" s="4"/>
      <c r="AU23238" s="4"/>
      <c r="BA23238" s="4"/>
      <c r="BB23238" s="4"/>
    </row>
    <row r="23239" spans="15:54" x14ac:dyDescent="0.4">
      <c r="O23239" s="4"/>
      <c r="P23239" s="4"/>
      <c r="V23239" s="4"/>
      <c r="W23239" s="4"/>
      <c r="AG23239" s="9"/>
      <c r="AT23239" s="4"/>
      <c r="AU23239" s="4"/>
      <c r="BA23239" s="4"/>
      <c r="BB23239" s="4"/>
    </row>
    <row r="23240" spans="15:54" x14ac:dyDescent="0.4">
      <c r="O23240" s="4"/>
      <c r="P23240" s="4"/>
      <c r="V23240" s="4"/>
      <c r="W23240" s="4"/>
      <c r="AG23240" s="9"/>
      <c r="AT23240" s="4"/>
      <c r="AU23240" s="4"/>
      <c r="BA23240" s="4"/>
      <c r="BB23240" s="4"/>
    </row>
    <row r="23241" spans="15:54" x14ac:dyDescent="0.4">
      <c r="O23241" s="4"/>
      <c r="P23241" s="4"/>
      <c r="V23241" s="4"/>
      <c r="W23241" s="4"/>
      <c r="AG23241" s="9"/>
      <c r="AT23241" s="4"/>
      <c r="AU23241" s="4"/>
      <c r="BA23241" s="4"/>
      <c r="BB23241" s="4"/>
    </row>
    <row r="23242" spans="15:54" x14ac:dyDescent="0.4">
      <c r="O23242" s="4"/>
      <c r="P23242" s="4"/>
      <c r="V23242" s="4"/>
      <c r="W23242" s="4"/>
      <c r="AG23242" s="9"/>
      <c r="AT23242" s="4"/>
      <c r="AU23242" s="4"/>
      <c r="BA23242" s="4"/>
      <c r="BB23242" s="4"/>
    </row>
    <row r="23243" spans="15:54" x14ac:dyDescent="0.4">
      <c r="O23243" s="4"/>
      <c r="P23243" s="4"/>
      <c r="V23243" s="4"/>
      <c r="W23243" s="4"/>
      <c r="AG23243" s="9"/>
      <c r="AT23243" s="4"/>
      <c r="AU23243" s="4"/>
      <c r="BA23243" s="4"/>
      <c r="BB23243" s="4"/>
    </row>
    <row r="23244" spans="15:54" x14ac:dyDescent="0.4">
      <c r="O23244" s="4"/>
      <c r="P23244" s="4"/>
      <c r="V23244" s="4"/>
      <c r="W23244" s="4"/>
      <c r="AG23244" s="9"/>
      <c r="AT23244" s="4"/>
      <c r="AU23244" s="4"/>
      <c r="BA23244" s="4"/>
      <c r="BB23244" s="4"/>
    </row>
    <row r="23245" spans="15:54" x14ac:dyDescent="0.4">
      <c r="O23245" s="4"/>
      <c r="P23245" s="4"/>
      <c r="V23245" s="4"/>
      <c r="W23245" s="4"/>
      <c r="AG23245" s="9"/>
      <c r="AT23245" s="4"/>
      <c r="AU23245" s="4"/>
      <c r="BA23245" s="4"/>
      <c r="BB23245" s="4"/>
    </row>
    <row r="23246" spans="15:54" x14ac:dyDescent="0.4">
      <c r="O23246" s="4"/>
      <c r="P23246" s="4"/>
      <c r="V23246" s="4"/>
      <c r="W23246" s="4"/>
      <c r="AG23246" s="9"/>
      <c r="AT23246" s="4"/>
      <c r="AU23246" s="4"/>
      <c r="BA23246" s="4"/>
      <c r="BB23246" s="4"/>
    </row>
    <row r="23247" spans="15:54" x14ac:dyDescent="0.4">
      <c r="O23247" s="4"/>
      <c r="P23247" s="4"/>
      <c r="V23247" s="4"/>
      <c r="W23247" s="4"/>
      <c r="AG23247" s="9"/>
      <c r="AT23247" s="4"/>
      <c r="AU23247" s="4"/>
      <c r="BA23247" s="4"/>
      <c r="BB23247" s="4"/>
    </row>
    <row r="23248" spans="15:54" x14ac:dyDescent="0.4">
      <c r="O23248" s="4"/>
      <c r="P23248" s="4"/>
      <c r="V23248" s="4"/>
      <c r="W23248" s="4"/>
      <c r="AG23248" s="9"/>
      <c r="AT23248" s="4"/>
      <c r="AU23248" s="4"/>
      <c r="BA23248" s="4"/>
      <c r="BB23248" s="4"/>
    </row>
    <row r="23249" spans="15:54" x14ac:dyDescent="0.4">
      <c r="O23249" s="4"/>
      <c r="P23249" s="4"/>
      <c r="V23249" s="4"/>
      <c r="W23249" s="4"/>
      <c r="AG23249" s="9"/>
      <c r="AT23249" s="4"/>
      <c r="AU23249" s="4"/>
      <c r="BA23249" s="4"/>
      <c r="BB23249" s="4"/>
    </row>
    <row r="23250" spans="15:54" x14ac:dyDescent="0.4">
      <c r="O23250" s="4"/>
      <c r="P23250" s="4"/>
      <c r="V23250" s="4"/>
      <c r="W23250" s="4"/>
      <c r="AG23250" s="9"/>
      <c r="AT23250" s="4"/>
      <c r="AU23250" s="4"/>
      <c r="BA23250" s="4"/>
      <c r="BB23250" s="4"/>
    </row>
    <row r="23251" spans="15:54" x14ac:dyDescent="0.4">
      <c r="O23251" s="4"/>
      <c r="P23251" s="4"/>
      <c r="V23251" s="4"/>
      <c r="W23251" s="4"/>
      <c r="AG23251" s="9"/>
      <c r="AT23251" s="4"/>
      <c r="AU23251" s="4"/>
      <c r="BA23251" s="4"/>
      <c r="BB23251" s="4"/>
    </row>
    <row r="23252" spans="15:54" x14ac:dyDescent="0.4">
      <c r="O23252" s="4"/>
      <c r="P23252" s="4"/>
      <c r="V23252" s="4"/>
      <c r="W23252" s="4"/>
      <c r="AG23252" s="9"/>
      <c r="AT23252" s="4"/>
      <c r="AU23252" s="4"/>
      <c r="BA23252" s="4"/>
      <c r="BB23252" s="4"/>
    </row>
    <row r="23253" spans="15:54" x14ac:dyDescent="0.4">
      <c r="O23253" s="4"/>
      <c r="P23253" s="4"/>
      <c r="V23253" s="4"/>
      <c r="W23253" s="4"/>
      <c r="AG23253" s="9"/>
      <c r="AT23253" s="4"/>
      <c r="AU23253" s="4"/>
      <c r="BA23253" s="4"/>
      <c r="BB23253" s="4"/>
    </row>
    <row r="23254" spans="15:54" x14ac:dyDescent="0.4">
      <c r="O23254" s="4"/>
      <c r="P23254" s="4"/>
      <c r="V23254" s="4"/>
      <c r="W23254" s="4"/>
      <c r="AG23254" s="9"/>
      <c r="AT23254" s="4"/>
      <c r="AU23254" s="4"/>
      <c r="BA23254" s="4"/>
      <c r="BB23254" s="4"/>
    </row>
    <row r="23255" spans="15:54" x14ac:dyDescent="0.4">
      <c r="O23255" s="4"/>
      <c r="P23255" s="4"/>
      <c r="V23255" s="4"/>
      <c r="W23255" s="4"/>
      <c r="AG23255" s="9"/>
      <c r="AT23255" s="4"/>
      <c r="AU23255" s="4"/>
      <c r="BA23255" s="4"/>
      <c r="BB23255" s="4"/>
    </row>
    <row r="23256" spans="15:54" x14ac:dyDescent="0.4">
      <c r="O23256" s="4"/>
      <c r="P23256" s="4"/>
      <c r="V23256" s="4"/>
      <c r="W23256" s="4"/>
      <c r="AG23256" s="9"/>
      <c r="AT23256" s="4"/>
      <c r="AU23256" s="4"/>
      <c r="BA23256" s="4"/>
      <c r="BB23256" s="4"/>
    </row>
    <row r="23257" spans="15:54" x14ac:dyDescent="0.4">
      <c r="O23257" s="4"/>
      <c r="P23257" s="4"/>
      <c r="V23257" s="4"/>
      <c r="W23257" s="4"/>
      <c r="AG23257" s="9"/>
      <c r="AT23257" s="4"/>
      <c r="AU23257" s="4"/>
      <c r="BA23257" s="4"/>
      <c r="BB23257" s="4"/>
    </row>
    <row r="23258" spans="15:54" x14ac:dyDescent="0.4">
      <c r="O23258" s="4"/>
      <c r="P23258" s="4"/>
      <c r="V23258" s="4"/>
      <c r="W23258" s="4"/>
      <c r="AG23258" s="9"/>
      <c r="AT23258" s="4"/>
      <c r="AU23258" s="4"/>
      <c r="BA23258" s="4"/>
      <c r="BB23258" s="4"/>
    </row>
    <row r="23259" spans="15:54" x14ac:dyDescent="0.4">
      <c r="O23259" s="4"/>
      <c r="P23259" s="4"/>
      <c r="V23259" s="4"/>
      <c r="W23259" s="4"/>
      <c r="AG23259" s="9"/>
      <c r="AT23259" s="4"/>
      <c r="AU23259" s="4"/>
      <c r="BA23259" s="4"/>
      <c r="BB23259" s="4"/>
    </row>
    <row r="23260" spans="15:54" x14ac:dyDescent="0.4">
      <c r="O23260" s="4"/>
      <c r="P23260" s="4"/>
      <c r="V23260" s="4"/>
      <c r="W23260" s="4"/>
      <c r="AG23260" s="9"/>
      <c r="AT23260" s="4"/>
      <c r="AU23260" s="4"/>
      <c r="BA23260" s="4"/>
      <c r="BB23260" s="4"/>
    </row>
    <row r="23261" spans="15:54" x14ac:dyDescent="0.4">
      <c r="O23261" s="4"/>
      <c r="P23261" s="4"/>
      <c r="V23261" s="4"/>
      <c r="W23261" s="4"/>
      <c r="AG23261" s="9"/>
      <c r="AT23261" s="4"/>
      <c r="AU23261" s="4"/>
      <c r="BA23261" s="4"/>
      <c r="BB23261" s="4"/>
    </row>
    <row r="23262" spans="15:54" x14ac:dyDescent="0.4">
      <c r="O23262" s="4"/>
      <c r="P23262" s="4"/>
      <c r="V23262" s="4"/>
      <c r="W23262" s="4"/>
      <c r="AG23262" s="9"/>
      <c r="AT23262" s="4"/>
      <c r="AU23262" s="4"/>
      <c r="BA23262" s="4"/>
      <c r="BB23262" s="4"/>
    </row>
    <row r="23263" spans="15:54" x14ac:dyDescent="0.4">
      <c r="O23263" s="4"/>
      <c r="P23263" s="4"/>
      <c r="V23263" s="4"/>
      <c r="W23263" s="4"/>
      <c r="AG23263" s="9"/>
      <c r="AT23263" s="4"/>
      <c r="AU23263" s="4"/>
      <c r="BA23263" s="4"/>
      <c r="BB23263" s="4"/>
    </row>
    <row r="23264" spans="15:54" x14ac:dyDescent="0.4">
      <c r="O23264" s="4"/>
      <c r="P23264" s="4"/>
      <c r="V23264" s="4"/>
      <c r="W23264" s="4"/>
      <c r="AG23264" s="9"/>
      <c r="AT23264" s="4"/>
      <c r="AU23264" s="4"/>
      <c r="BA23264" s="4"/>
      <c r="BB23264" s="4"/>
    </row>
    <row r="23265" spans="15:54" x14ac:dyDescent="0.4">
      <c r="O23265" s="4"/>
      <c r="P23265" s="4"/>
      <c r="V23265" s="4"/>
      <c r="W23265" s="4"/>
      <c r="AG23265" s="9"/>
      <c r="AT23265" s="4"/>
      <c r="AU23265" s="4"/>
      <c r="BA23265" s="4"/>
      <c r="BB23265" s="4"/>
    </row>
    <row r="23266" spans="15:54" x14ac:dyDescent="0.4">
      <c r="O23266" s="4"/>
      <c r="P23266" s="4"/>
      <c r="V23266" s="4"/>
      <c r="W23266" s="4"/>
      <c r="AG23266" s="9"/>
      <c r="AT23266" s="4"/>
      <c r="AU23266" s="4"/>
      <c r="BA23266" s="4"/>
      <c r="BB23266" s="4"/>
    </row>
    <row r="23267" spans="15:54" x14ac:dyDescent="0.4">
      <c r="O23267" s="4"/>
      <c r="P23267" s="4"/>
      <c r="V23267" s="4"/>
      <c r="W23267" s="4"/>
      <c r="AG23267" s="9"/>
      <c r="AT23267" s="4"/>
      <c r="AU23267" s="4"/>
      <c r="BA23267" s="4"/>
      <c r="BB23267" s="4"/>
    </row>
    <row r="23268" spans="15:54" x14ac:dyDescent="0.4">
      <c r="O23268" s="4"/>
      <c r="P23268" s="4"/>
      <c r="V23268" s="4"/>
      <c r="W23268" s="4"/>
      <c r="AG23268" s="9"/>
      <c r="AT23268" s="4"/>
      <c r="AU23268" s="4"/>
      <c r="BA23268" s="4"/>
      <c r="BB23268" s="4"/>
    </row>
    <row r="23269" spans="15:54" x14ac:dyDescent="0.4">
      <c r="O23269" s="4"/>
      <c r="P23269" s="4"/>
      <c r="V23269" s="4"/>
      <c r="W23269" s="4"/>
      <c r="AG23269" s="9"/>
      <c r="AT23269" s="4"/>
      <c r="AU23269" s="4"/>
      <c r="BA23269" s="4"/>
      <c r="BB23269" s="4"/>
    </row>
    <row r="23270" spans="15:54" x14ac:dyDescent="0.4">
      <c r="O23270" s="4"/>
      <c r="P23270" s="4"/>
      <c r="V23270" s="4"/>
      <c r="W23270" s="4"/>
      <c r="AG23270" s="9"/>
      <c r="AT23270" s="4"/>
      <c r="AU23270" s="4"/>
      <c r="BA23270" s="4"/>
      <c r="BB23270" s="4"/>
    </row>
    <row r="23271" spans="15:54" x14ac:dyDescent="0.4">
      <c r="O23271" s="4"/>
      <c r="P23271" s="4"/>
      <c r="V23271" s="4"/>
      <c r="W23271" s="4"/>
      <c r="AG23271" s="9"/>
      <c r="AT23271" s="4"/>
      <c r="AU23271" s="4"/>
      <c r="BA23271" s="4"/>
      <c r="BB23271" s="4"/>
    </row>
    <row r="23272" spans="15:54" x14ac:dyDescent="0.4">
      <c r="O23272" s="4"/>
      <c r="P23272" s="4"/>
      <c r="V23272" s="4"/>
      <c r="W23272" s="4"/>
      <c r="AG23272" s="9"/>
      <c r="AT23272" s="4"/>
      <c r="AU23272" s="4"/>
      <c r="BA23272" s="4"/>
      <c r="BB23272" s="4"/>
    </row>
    <row r="23273" spans="15:54" x14ac:dyDescent="0.4">
      <c r="O23273" s="4"/>
      <c r="P23273" s="4"/>
      <c r="V23273" s="4"/>
      <c r="W23273" s="4"/>
      <c r="AT23273" s="4"/>
      <c r="AU23273" s="4"/>
      <c r="BA23273" s="4"/>
      <c r="BB23273" s="4"/>
    </row>
    <row r="23274" spans="15:54" x14ac:dyDescent="0.4">
      <c r="O23274" s="4"/>
      <c r="P23274" s="4"/>
      <c r="V23274" s="4"/>
      <c r="W23274" s="4"/>
      <c r="AG23274" s="9"/>
      <c r="AT23274" s="4"/>
      <c r="AU23274" s="4"/>
      <c r="BA23274" s="4"/>
      <c r="BB23274" s="4"/>
    </row>
    <row r="23275" spans="15:54" x14ac:dyDescent="0.4">
      <c r="O23275" s="4"/>
      <c r="P23275" s="4"/>
      <c r="V23275" s="4"/>
      <c r="W23275" s="4"/>
      <c r="AG23275" s="9"/>
      <c r="AT23275" s="4"/>
      <c r="AU23275" s="4"/>
      <c r="BA23275" s="4"/>
      <c r="BB23275" s="4"/>
    </row>
    <row r="23276" spans="15:54" x14ac:dyDescent="0.4">
      <c r="O23276" s="4"/>
      <c r="P23276" s="4"/>
      <c r="V23276" s="4"/>
      <c r="W23276" s="4"/>
      <c r="AG23276" s="9"/>
      <c r="AT23276" s="4"/>
      <c r="AU23276" s="4"/>
      <c r="BA23276" s="4"/>
      <c r="BB23276" s="4"/>
    </row>
    <row r="23277" spans="15:54" x14ac:dyDescent="0.4">
      <c r="O23277" s="4"/>
      <c r="P23277" s="4"/>
      <c r="V23277" s="4"/>
      <c r="W23277" s="4"/>
      <c r="AG23277" s="9"/>
      <c r="AT23277" s="4"/>
      <c r="AU23277" s="4"/>
      <c r="BA23277" s="4"/>
      <c r="BB23277" s="4"/>
    </row>
    <row r="23278" spans="15:54" x14ac:dyDescent="0.4">
      <c r="O23278" s="4"/>
      <c r="P23278" s="4"/>
      <c r="V23278" s="4"/>
      <c r="W23278" s="4"/>
      <c r="AG23278" s="9"/>
      <c r="AT23278" s="4"/>
      <c r="AU23278" s="4"/>
      <c r="BA23278" s="4"/>
      <c r="BB23278" s="4"/>
    </row>
    <row r="23279" spans="15:54" x14ac:dyDescent="0.4">
      <c r="O23279" s="4"/>
      <c r="P23279" s="4"/>
      <c r="V23279" s="4"/>
      <c r="W23279" s="4"/>
      <c r="AG23279" s="9"/>
      <c r="AT23279" s="4"/>
      <c r="AU23279" s="4"/>
      <c r="BA23279" s="4"/>
      <c r="BB23279" s="4"/>
    </row>
    <row r="23280" spans="15:54" x14ac:dyDescent="0.4">
      <c r="O23280" s="4"/>
      <c r="P23280" s="4"/>
      <c r="V23280" s="4"/>
      <c r="W23280" s="4"/>
      <c r="AG23280" s="9"/>
      <c r="AT23280" s="4"/>
      <c r="AU23280" s="4"/>
      <c r="BA23280" s="4"/>
      <c r="BB23280" s="4"/>
    </row>
    <row r="23281" spans="15:54" x14ac:dyDescent="0.4">
      <c r="O23281" s="4"/>
      <c r="P23281" s="4"/>
      <c r="V23281" s="4"/>
      <c r="W23281" s="4"/>
      <c r="AG23281" s="9"/>
      <c r="AT23281" s="4"/>
      <c r="AU23281" s="4"/>
      <c r="BA23281" s="4"/>
      <c r="BB23281" s="4"/>
    </row>
    <row r="23282" spans="15:54" x14ac:dyDescent="0.4">
      <c r="O23282" s="4"/>
      <c r="P23282" s="4"/>
      <c r="V23282" s="4"/>
      <c r="W23282" s="4"/>
      <c r="AG23282" s="9"/>
      <c r="AT23282" s="4"/>
      <c r="AU23282" s="4"/>
      <c r="BA23282" s="4"/>
      <c r="BB23282" s="4"/>
    </row>
    <row r="23283" spans="15:54" x14ac:dyDescent="0.4">
      <c r="O23283" s="4"/>
      <c r="P23283" s="4"/>
      <c r="V23283" s="4"/>
      <c r="W23283" s="4"/>
      <c r="AG23283" s="9"/>
      <c r="AT23283" s="4"/>
      <c r="AU23283" s="4"/>
      <c r="BA23283" s="4"/>
      <c r="BB23283" s="4"/>
    </row>
    <row r="23284" spans="15:54" x14ac:dyDescent="0.4">
      <c r="O23284" s="4"/>
      <c r="P23284" s="4"/>
      <c r="V23284" s="4"/>
      <c r="W23284" s="4"/>
      <c r="AG23284" s="9"/>
      <c r="AT23284" s="4"/>
      <c r="AU23284" s="4"/>
      <c r="BA23284" s="4"/>
      <c r="BB23284" s="4"/>
    </row>
    <row r="23285" spans="15:54" x14ac:dyDescent="0.4">
      <c r="O23285" s="4"/>
      <c r="P23285" s="4"/>
      <c r="V23285" s="4"/>
      <c r="W23285" s="4"/>
      <c r="AG23285" s="9"/>
      <c r="AT23285" s="4"/>
      <c r="AU23285" s="4"/>
      <c r="BA23285" s="4"/>
      <c r="BB23285" s="4"/>
    </row>
    <row r="23286" spans="15:54" x14ac:dyDescent="0.4">
      <c r="O23286" s="4"/>
      <c r="P23286" s="4"/>
      <c r="V23286" s="4"/>
      <c r="W23286" s="4"/>
      <c r="AG23286" s="9"/>
      <c r="AT23286" s="4"/>
      <c r="AU23286" s="4"/>
      <c r="BA23286" s="4"/>
      <c r="BB23286" s="4"/>
    </row>
    <row r="23287" spans="15:54" x14ac:dyDescent="0.4">
      <c r="O23287" s="4"/>
      <c r="P23287" s="4"/>
      <c r="V23287" s="4"/>
      <c r="W23287" s="4"/>
      <c r="AG23287" s="9"/>
      <c r="AT23287" s="4"/>
      <c r="AU23287" s="4"/>
      <c r="BA23287" s="4"/>
      <c r="BB23287" s="4"/>
    </row>
    <row r="23288" spans="15:54" x14ac:dyDescent="0.4">
      <c r="O23288" s="4"/>
      <c r="P23288" s="4"/>
      <c r="V23288" s="4"/>
      <c r="W23288" s="4"/>
      <c r="AG23288" s="9"/>
      <c r="AT23288" s="4"/>
      <c r="AU23288" s="4"/>
      <c r="BA23288" s="4"/>
      <c r="BB23288" s="4"/>
    </row>
    <row r="23289" spans="15:54" x14ac:dyDescent="0.4">
      <c r="O23289" s="4"/>
      <c r="P23289" s="4"/>
      <c r="V23289" s="4"/>
      <c r="W23289" s="4"/>
      <c r="AG23289" s="9"/>
      <c r="AT23289" s="4"/>
      <c r="AU23289" s="4"/>
      <c r="BA23289" s="4"/>
      <c r="BB23289" s="4"/>
    </row>
    <row r="23290" spans="15:54" x14ac:dyDescent="0.4">
      <c r="O23290" s="4"/>
      <c r="P23290" s="4"/>
      <c r="V23290" s="4"/>
      <c r="W23290" s="4"/>
      <c r="AG23290" s="9"/>
      <c r="AT23290" s="4"/>
      <c r="AU23290" s="4"/>
      <c r="BA23290" s="4"/>
      <c r="BB23290" s="4"/>
    </row>
    <row r="23291" spans="15:54" x14ac:dyDescent="0.4">
      <c r="O23291" s="4"/>
      <c r="P23291" s="4"/>
      <c r="V23291" s="4"/>
      <c r="W23291" s="4"/>
      <c r="AG23291" s="9"/>
      <c r="AT23291" s="4"/>
      <c r="AU23291" s="4"/>
      <c r="BA23291" s="4"/>
      <c r="BB23291" s="4"/>
    </row>
    <row r="23292" spans="15:54" x14ac:dyDescent="0.4">
      <c r="O23292" s="4"/>
      <c r="P23292" s="4"/>
      <c r="V23292" s="4"/>
      <c r="W23292" s="4"/>
      <c r="AG23292" s="9"/>
      <c r="AT23292" s="4"/>
      <c r="AU23292" s="4"/>
      <c r="BA23292" s="4"/>
      <c r="BB23292" s="4"/>
    </row>
    <row r="23293" spans="15:54" x14ac:dyDescent="0.4">
      <c r="O23293" s="4"/>
      <c r="P23293" s="4"/>
      <c r="V23293" s="4"/>
      <c r="W23293" s="4"/>
      <c r="AT23293" s="4"/>
      <c r="AU23293" s="4"/>
      <c r="BA23293" s="4"/>
      <c r="BB23293" s="4"/>
    </row>
    <row r="23294" spans="15:54" x14ac:dyDescent="0.4">
      <c r="O23294" s="4"/>
      <c r="P23294" s="4"/>
      <c r="V23294" s="4"/>
      <c r="W23294" s="4"/>
      <c r="AG23294" s="9"/>
      <c r="AT23294" s="4"/>
      <c r="AU23294" s="4"/>
      <c r="BA23294" s="4"/>
      <c r="BB23294" s="4"/>
    </row>
    <row r="23295" spans="15:54" x14ac:dyDescent="0.4">
      <c r="O23295" s="4"/>
      <c r="P23295" s="4"/>
      <c r="V23295" s="4"/>
      <c r="W23295" s="4"/>
      <c r="AG23295" s="9"/>
      <c r="AT23295" s="4"/>
      <c r="AU23295" s="4"/>
      <c r="BA23295" s="4"/>
      <c r="BB23295" s="4"/>
    </row>
    <row r="23296" spans="15:54" x14ac:dyDescent="0.4">
      <c r="O23296" s="4"/>
      <c r="P23296" s="4"/>
      <c r="V23296" s="4"/>
      <c r="W23296" s="4"/>
      <c r="AG23296" s="9"/>
      <c r="AT23296" s="4"/>
      <c r="AU23296" s="4"/>
      <c r="BA23296" s="4"/>
      <c r="BB23296" s="4"/>
    </row>
    <row r="23297" spans="15:54" x14ac:dyDescent="0.4">
      <c r="O23297" s="4"/>
      <c r="P23297" s="4"/>
      <c r="V23297" s="4"/>
      <c r="W23297" s="4"/>
      <c r="AG23297" s="9"/>
      <c r="AT23297" s="4"/>
      <c r="AU23297" s="4"/>
      <c r="BA23297" s="4"/>
      <c r="BB23297" s="4"/>
    </row>
    <row r="23298" spans="15:54" x14ac:dyDescent="0.4">
      <c r="O23298" s="4"/>
      <c r="P23298" s="4"/>
      <c r="V23298" s="4"/>
      <c r="W23298" s="4"/>
      <c r="AG23298" s="9"/>
      <c r="AT23298" s="4"/>
      <c r="AU23298" s="4"/>
      <c r="BA23298" s="4"/>
      <c r="BB23298" s="4"/>
    </row>
    <row r="23299" spans="15:54" x14ac:dyDescent="0.4">
      <c r="O23299" s="4"/>
      <c r="P23299" s="4"/>
      <c r="V23299" s="4"/>
      <c r="W23299" s="4"/>
      <c r="AG23299" s="9"/>
      <c r="AT23299" s="4"/>
      <c r="AU23299" s="4"/>
      <c r="BA23299" s="4"/>
      <c r="BB23299" s="4"/>
    </row>
    <row r="23300" spans="15:54" x14ac:dyDescent="0.4">
      <c r="O23300" s="4"/>
      <c r="P23300" s="4"/>
      <c r="V23300" s="4"/>
      <c r="W23300" s="4"/>
      <c r="AG23300" s="9"/>
      <c r="AT23300" s="4"/>
      <c r="AU23300" s="4"/>
      <c r="BA23300" s="4"/>
      <c r="BB23300" s="4"/>
    </row>
    <row r="23301" spans="15:54" x14ac:dyDescent="0.4">
      <c r="O23301" s="4"/>
      <c r="P23301" s="4"/>
      <c r="V23301" s="4"/>
      <c r="W23301" s="4"/>
      <c r="AG23301" s="9"/>
      <c r="AT23301" s="4"/>
      <c r="AU23301" s="4"/>
      <c r="BA23301" s="4"/>
      <c r="BB23301" s="4"/>
    </row>
    <row r="23302" spans="15:54" x14ac:dyDescent="0.4">
      <c r="O23302" s="4"/>
      <c r="P23302" s="4"/>
      <c r="V23302" s="4"/>
      <c r="W23302" s="4"/>
      <c r="AG23302" s="9"/>
      <c r="AT23302" s="4"/>
      <c r="AU23302" s="4"/>
      <c r="BA23302" s="4"/>
      <c r="BB23302" s="4"/>
    </row>
    <row r="23303" spans="15:54" x14ac:dyDescent="0.4">
      <c r="O23303" s="4"/>
      <c r="P23303" s="4"/>
      <c r="V23303" s="4"/>
      <c r="W23303" s="4"/>
      <c r="AG23303" s="9"/>
      <c r="AT23303" s="4"/>
      <c r="AU23303" s="4"/>
      <c r="BA23303" s="4"/>
      <c r="BB23303" s="4"/>
    </row>
    <row r="23304" spans="15:54" x14ac:dyDescent="0.4">
      <c r="O23304" s="4"/>
      <c r="P23304" s="4"/>
      <c r="V23304" s="4"/>
      <c r="W23304" s="4"/>
      <c r="AG23304" s="9"/>
      <c r="AT23304" s="4"/>
      <c r="AU23304" s="4"/>
      <c r="BA23304" s="4"/>
      <c r="BB23304" s="4"/>
    </row>
    <row r="23305" spans="15:54" x14ac:dyDescent="0.4">
      <c r="O23305" s="4"/>
      <c r="P23305" s="4"/>
      <c r="V23305" s="4"/>
      <c r="W23305" s="4"/>
      <c r="AG23305" s="9"/>
      <c r="AT23305" s="4"/>
      <c r="AU23305" s="4"/>
      <c r="BA23305" s="4"/>
      <c r="BB23305" s="4"/>
    </row>
    <row r="23306" spans="15:54" x14ac:dyDescent="0.4">
      <c r="O23306" s="4"/>
      <c r="P23306" s="4"/>
      <c r="V23306" s="4"/>
      <c r="W23306" s="4"/>
      <c r="AG23306" s="9"/>
      <c r="AT23306" s="4"/>
      <c r="AU23306" s="4"/>
      <c r="BA23306" s="4"/>
      <c r="BB23306" s="4"/>
    </row>
    <row r="23307" spans="15:54" x14ac:dyDescent="0.4">
      <c r="O23307" s="4"/>
      <c r="P23307" s="4"/>
      <c r="V23307" s="4"/>
      <c r="W23307" s="4"/>
      <c r="AG23307" s="9"/>
      <c r="AT23307" s="4"/>
      <c r="AU23307" s="4"/>
      <c r="BA23307" s="4"/>
      <c r="BB23307" s="4"/>
    </row>
    <row r="23308" spans="15:54" x14ac:dyDescent="0.4">
      <c r="O23308" s="4"/>
      <c r="P23308" s="4"/>
      <c r="V23308" s="4"/>
      <c r="W23308" s="4"/>
      <c r="AG23308" s="9"/>
      <c r="AT23308" s="4"/>
      <c r="AU23308" s="4"/>
      <c r="BA23308" s="4"/>
      <c r="BB23308" s="4"/>
    </row>
    <row r="23309" spans="15:54" x14ac:dyDescent="0.4">
      <c r="O23309" s="4"/>
      <c r="P23309" s="4"/>
      <c r="V23309" s="4"/>
      <c r="W23309" s="4"/>
      <c r="AG23309" s="9"/>
      <c r="AT23309" s="4"/>
      <c r="AU23309" s="4"/>
      <c r="BA23309" s="4"/>
      <c r="BB23309" s="4"/>
    </row>
    <row r="23310" spans="15:54" x14ac:dyDescent="0.4">
      <c r="O23310" s="4"/>
      <c r="P23310" s="4"/>
      <c r="V23310" s="4"/>
      <c r="W23310" s="4"/>
      <c r="AG23310" s="9"/>
      <c r="AT23310" s="4"/>
      <c r="AU23310" s="4"/>
      <c r="BA23310" s="4"/>
      <c r="BB23310" s="4"/>
    </row>
    <row r="23311" spans="15:54" x14ac:dyDescent="0.4">
      <c r="O23311" s="4"/>
      <c r="P23311" s="4"/>
      <c r="V23311" s="4"/>
      <c r="W23311" s="4"/>
      <c r="AG23311" s="9"/>
      <c r="AT23311" s="4"/>
      <c r="AU23311" s="4"/>
      <c r="BA23311" s="4"/>
      <c r="BB23311" s="4"/>
    </row>
    <row r="23312" spans="15:54" x14ac:dyDescent="0.4">
      <c r="O23312" s="4"/>
      <c r="P23312" s="4"/>
      <c r="V23312" s="4"/>
      <c r="W23312" s="4"/>
      <c r="AG23312" s="9"/>
      <c r="AT23312" s="4"/>
      <c r="AU23312" s="4"/>
      <c r="BA23312" s="4"/>
      <c r="BB23312" s="4"/>
    </row>
    <row r="23313" spans="15:54" x14ac:dyDescent="0.4">
      <c r="O23313" s="4"/>
      <c r="P23313" s="4"/>
      <c r="V23313" s="4"/>
      <c r="W23313" s="4"/>
      <c r="AG23313" s="9"/>
      <c r="AT23313" s="4"/>
      <c r="AU23313" s="4"/>
      <c r="BA23313" s="4"/>
      <c r="BB23313" s="4"/>
    </row>
    <row r="23314" spans="15:54" x14ac:dyDescent="0.4">
      <c r="O23314" s="4"/>
      <c r="P23314" s="4"/>
      <c r="V23314" s="4"/>
      <c r="W23314" s="4"/>
      <c r="AG23314" s="9"/>
      <c r="AT23314" s="4"/>
      <c r="AU23314" s="4"/>
      <c r="BA23314" s="4"/>
      <c r="BB23314" s="4"/>
    </row>
    <row r="23315" spans="15:54" x14ac:dyDescent="0.4">
      <c r="O23315" s="4"/>
      <c r="P23315" s="4"/>
      <c r="V23315" s="4"/>
      <c r="W23315" s="4"/>
      <c r="AG23315" s="9"/>
      <c r="AT23315" s="4"/>
      <c r="AU23315" s="4"/>
      <c r="BA23315" s="4"/>
      <c r="BB23315" s="4"/>
    </row>
    <row r="23316" spans="15:54" x14ac:dyDescent="0.4">
      <c r="O23316" s="4"/>
      <c r="P23316" s="4"/>
      <c r="V23316" s="4"/>
      <c r="W23316" s="4"/>
      <c r="AG23316" s="9"/>
      <c r="AT23316" s="4"/>
      <c r="AU23316" s="4"/>
      <c r="BA23316" s="4"/>
      <c r="BB23316" s="4"/>
    </row>
    <row r="23317" spans="15:54" x14ac:dyDescent="0.4">
      <c r="O23317" s="4"/>
      <c r="P23317" s="4"/>
      <c r="V23317" s="4"/>
      <c r="W23317" s="4"/>
      <c r="AG23317" s="9"/>
      <c r="AT23317" s="4"/>
      <c r="AU23317" s="4"/>
      <c r="BA23317" s="4"/>
      <c r="BB23317" s="4"/>
    </row>
    <row r="23318" spans="15:54" x14ac:dyDescent="0.4">
      <c r="O23318" s="4"/>
      <c r="P23318" s="4"/>
      <c r="V23318" s="4"/>
      <c r="W23318" s="4"/>
      <c r="AG23318" s="9"/>
      <c r="AT23318" s="4"/>
      <c r="AU23318" s="4"/>
      <c r="BA23318" s="4"/>
      <c r="BB23318" s="4"/>
    </row>
    <row r="23319" spans="15:54" x14ac:dyDescent="0.4">
      <c r="O23319" s="4"/>
      <c r="P23319" s="4"/>
      <c r="V23319" s="4"/>
      <c r="W23319" s="4"/>
      <c r="AG23319" s="9"/>
      <c r="AT23319" s="4"/>
      <c r="AU23319" s="4"/>
      <c r="BA23319" s="4"/>
      <c r="BB23319" s="4"/>
    </row>
    <row r="23320" spans="15:54" x14ac:dyDescent="0.4">
      <c r="O23320" s="4"/>
      <c r="P23320" s="4"/>
      <c r="V23320" s="4"/>
      <c r="W23320" s="4"/>
      <c r="AG23320" s="9"/>
      <c r="AT23320" s="4"/>
      <c r="AU23320" s="4"/>
      <c r="BA23320" s="4"/>
      <c r="BB23320" s="4"/>
    </row>
    <row r="23321" spans="15:54" x14ac:dyDescent="0.4">
      <c r="O23321" s="4"/>
      <c r="P23321" s="4"/>
      <c r="V23321" s="4"/>
      <c r="W23321" s="4"/>
      <c r="AG23321" s="9"/>
      <c r="AT23321" s="4"/>
      <c r="AU23321" s="4"/>
      <c r="BA23321" s="4"/>
      <c r="BB23321" s="4"/>
    </row>
    <row r="23322" spans="15:54" x14ac:dyDescent="0.4">
      <c r="O23322" s="4"/>
      <c r="P23322" s="4"/>
      <c r="V23322" s="4"/>
      <c r="W23322" s="4"/>
      <c r="AG23322" s="9"/>
      <c r="AT23322" s="4"/>
      <c r="AU23322" s="4"/>
      <c r="BA23322" s="4"/>
      <c r="BB23322" s="4"/>
    </row>
    <row r="23323" spans="15:54" x14ac:dyDescent="0.4">
      <c r="O23323" s="4"/>
      <c r="P23323" s="4"/>
      <c r="V23323" s="4"/>
      <c r="W23323" s="4"/>
      <c r="AG23323" s="9"/>
      <c r="AT23323" s="4"/>
      <c r="AU23323" s="4"/>
      <c r="BA23323" s="4"/>
      <c r="BB23323" s="4"/>
    </row>
    <row r="23324" spans="15:54" x14ac:dyDescent="0.4">
      <c r="O23324" s="4"/>
      <c r="P23324" s="4"/>
      <c r="V23324" s="4"/>
      <c r="W23324" s="4"/>
      <c r="AG23324" s="9"/>
      <c r="AT23324" s="4"/>
      <c r="AU23324" s="4"/>
      <c r="BA23324" s="4"/>
      <c r="BB23324" s="4"/>
    </row>
    <row r="23325" spans="15:54" x14ac:dyDescent="0.4">
      <c r="O23325" s="4"/>
      <c r="P23325" s="4"/>
      <c r="V23325" s="4"/>
      <c r="W23325" s="4"/>
      <c r="AG23325" s="9"/>
      <c r="AT23325" s="4"/>
      <c r="AU23325" s="4"/>
      <c r="BA23325" s="4"/>
      <c r="BB23325" s="4"/>
    </row>
    <row r="23326" spans="15:54" x14ac:dyDescent="0.4">
      <c r="O23326" s="4"/>
      <c r="P23326" s="4"/>
      <c r="V23326" s="4"/>
      <c r="W23326" s="4"/>
      <c r="AG23326" s="9"/>
      <c r="AT23326" s="4"/>
      <c r="AU23326" s="4"/>
      <c r="BA23326" s="4"/>
      <c r="BB23326" s="4"/>
    </row>
    <row r="23327" spans="15:54" x14ac:dyDescent="0.4">
      <c r="O23327" s="4"/>
      <c r="P23327" s="4"/>
      <c r="V23327" s="4"/>
      <c r="W23327" s="4"/>
      <c r="AG23327" s="9"/>
      <c r="AT23327" s="4"/>
      <c r="AU23327" s="4"/>
      <c r="BA23327" s="4"/>
      <c r="BB23327" s="4"/>
    </row>
    <row r="23328" spans="15:54" x14ac:dyDescent="0.4">
      <c r="O23328" s="4"/>
      <c r="P23328" s="4"/>
      <c r="V23328" s="4"/>
      <c r="W23328" s="4"/>
      <c r="AG23328" s="9"/>
      <c r="AT23328" s="4"/>
      <c r="AU23328" s="4"/>
      <c r="BA23328" s="4"/>
      <c r="BB23328" s="4"/>
    </row>
    <row r="23329" spans="15:54" x14ac:dyDescent="0.4">
      <c r="O23329" s="4"/>
      <c r="P23329" s="4"/>
      <c r="V23329" s="4"/>
      <c r="W23329" s="4"/>
      <c r="AG23329" s="9"/>
      <c r="AT23329" s="4"/>
      <c r="AU23329" s="4"/>
      <c r="BA23329" s="4"/>
      <c r="BB23329" s="4"/>
    </row>
    <row r="23330" spans="15:54" x14ac:dyDescent="0.4">
      <c r="O23330" s="4"/>
      <c r="P23330" s="4"/>
      <c r="V23330" s="4"/>
      <c r="W23330" s="4"/>
      <c r="AG23330" s="9"/>
      <c r="AT23330" s="4"/>
      <c r="AU23330" s="4"/>
      <c r="BA23330" s="4"/>
      <c r="BB23330" s="4"/>
    </row>
    <row r="23331" spans="15:54" x14ac:dyDescent="0.4">
      <c r="O23331" s="4"/>
      <c r="P23331" s="4"/>
      <c r="V23331" s="4"/>
      <c r="W23331" s="4"/>
      <c r="AG23331" s="9"/>
      <c r="AT23331" s="4"/>
      <c r="AU23331" s="4"/>
      <c r="BA23331" s="4"/>
      <c r="BB23331" s="4"/>
    </row>
    <row r="23332" spans="15:54" x14ac:dyDescent="0.4">
      <c r="O23332" s="4"/>
      <c r="P23332" s="4"/>
      <c r="V23332" s="4"/>
      <c r="W23332" s="4"/>
      <c r="AG23332" s="9"/>
      <c r="AT23332" s="4"/>
      <c r="AU23332" s="4"/>
      <c r="BA23332" s="4"/>
      <c r="BB23332" s="4"/>
    </row>
    <row r="23333" spans="15:54" x14ac:dyDescent="0.4">
      <c r="O23333" s="4"/>
      <c r="P23333" s="4"/>
      <c r="V23333" s="4"/>
      <c r="W23333" s="4"/>
      <c r="AG23333" s="9"/>
      <c r="AT23333" s="4"/>
      <c r="AU23333" s="4"/>
      <c r="BA23333" s="4"/>
      <c r="BB23333" s="4"/>
    </row>
    <row r="23334" spans="15:54" x14ac:dyDescent="0.4">
      <c r="O23334" s="4"/>
      <c r="P23334" s="4"/>
      <c r="V23334" s="4"/>
      <c r="W23334" s="4"/>
      <c r="AG23334" s="9"/>
      <c r="AT23334" s="4"/>
      <c r="AU23334" s="4"/>
      <c r="BA23334" s="4"/>
      <c r="BB23334" s="4"/>
    </row>
    <row r="23335" spans="15:54" x14ac:dyDescent="0.4">
      <c r="O23335" s="4"/>
      <c r="P23335" s="4"/>
      <c r="V23335" s="4"/>
      <c r="W23335" s="4"/>
      <c r="AG23335" s="9"/>
      <c r="AT23335" s="4"/>
      <c r="AU23335" s="4"/>
      <c r="BA23335" s="4"/>
      <c r="BB23335" s="4"/>
    </row>
    <row r="23336" spans="15:54" x14ac:dyDescent="0.4">
      <c r="O23336" s="4"/>
      <c r="P23336" s="4"/>
      <c r="V23336" s="4"/>
      <c r="W23336" s="4"/>
      <c r="AG23336" s="9"/>
      <c r="AT23336" s="4"/>
      <c r="AU23336" s="4"/>
      <c r="BA23336" s="4"/>
      <c r="BB23336" s="4"/>
    </row>
    <row r="23337" spans="15:54" x14ac:dyDescent="0.4">
      <c r="O23337" s="4"/>
      <c r="P23337" s="4"/>
      <c r="V23337" s="4"/>
      <c r="W23337" s="4"/>
      <c r="AG23337" s="9"/>
      <c r="AT23337" s="4"/>
      <c r="AU23337" s="4"/>
      <c r="BA23337" s="4"/>
      <c r="BB23337" s="4"/>
    </row>
    <row r="23338" spans="15:54" x14ac:dyDescent="0.4">
      <c r="O23338" s="4"/>
      <c r="P23338" s="4"/>
      <c r="V23338" s="4"/>
      <c r="W23338" s="4"/>
      <c r="AG23338" s="9"/>
      <c r="AT23338" s="4"/>
      <c r="AU23338" s="4"/>
      <c r="BA23338" s="4"/>
      <c r="BB23338" s="4"/>
    </row>
    <row r="23339" spans="15:54" x14ac:dyDescent="0.4">
      <c r="O23339" s="4"/>
      <c r="P23339" s="4"/>
      <c r="V23339" s="4"/>
      <c r="W23339" s="4"/>
      <c r="AG23339" s="9"/>
      <c r="AT23339" s="4"/>
      <c r="AU23339" s="4"/>
      <c r="BA23339" s="4"/>
      <c r="BB23339" s="4"/>
    </row>
    <row r="23340" spans="15:54" x14ac:dyDescent="0.4">
      <c r="O23340" s="4"/>
      <c r="P23340" s="4"/>
      <c r="V23340" s="4"/>
      <c r="W23340" s="4"/>
      <c r="AG23340" s="9"/>
      <c r="AT23340" s="4"/>
      <c r="AU23340" s="4"/>
      <c r="BA23340" s="4"/>
      <c r="BB23340" s="4"/>
    </row>
    <row r="23341" spans="15:54" x14ac:dyDescent="0.4">
      <c r="O23341" s="4"/>
      <c r="P23341" s="4"/>
      <c r="V23341" s="4"/>
      <c r="W23341" s="4"/>
      <c r="AG23341" s="9"/>
      <c r="AT23341" s="4"/>
      <c r="AU23341" s="4"/>
      <c r="BA23341" s="4"/>
      <c r="BB23341" s="4"/>
    </row>
    <row r="23342" spans="15:54" x14ac:dyDescent="0.4">
      <c r="O23342" s="4"/>
      <c r="P23342" s="4"/>
      <c r="V23342" s="4"/>
      <c r="W23342" s="4"/>
      <c r="AG23342" s="9"/>
      <c r="AT23342" s="4"/>
      <c r="AU23342" s="4"/>
      <c r="BA23342" s="4"/>
      <c r="BB23342" s="4"/>
    </row>
    <row r="23343" spans="15:54" x14ac:dyDescent="0.4">
      <c r="O23343" s="4"/>
      <c r="P23343" s="4"/>
      <c r="V23343" s="4"/>
      <c r="W23343" s="4"/>
      <c r="AG23343" s="9"/>
      <c r="AT23343" s="4"/>
      <c r="AU23343" s="4"/>
      <c r="BA23343" s="4"/>
      <c r="BB23343" s="4"/>
    </row>
    <row r="23344" spans="15:54" x14ac:dyDescent="0.4">
      <c r="O23344" s="4"/>
      <c r="P23344" s="4"/>
      <c r="V23344" s="4"/>
      <c r="W23344" s="4"/>
      <c r="AG23344" s="9"/>
      <c r="AT23344" s="4"/>
      <c r="AU23344" s="4"/>
      <c r="BA23344" s="4"/>
      <c r="BB23344" s="4"/>
    </row>
    <row r="23345" spans="15:54" x14ac:dyDescent="0.4">
      <c r="O23345" s="4"/>
      <c r="P23345" s="4"/>
      <c r="V23345" s="4"/>
      <c r="W23345" s="4"/>
      <c r="AG23345" s="9"/>
      <c r="AT23345" s="4"/>
      <c r="AU23345" s="4"/>
      <c r="BA23345" s="4"/>
      <c r="BB23345" s="4"/>
    </row>
    <row r="23346" spans="15:54" x14ac:dyDescent="0.4">
      <c r="O23346" s="4"/>
      <c r="P23346" s="4"/>
      <c r="V23346" s="4"/>
      <c r="W23346" s="4"/>
      <c r="AG23346" s="9"/>
      <c r="AT23346" s="4"/>
      <c r="AU23346" s="4"/>
      <c r="BA23346" s="4"/>
      <c r="BB23346" s="4"/>
    </row>
    <row r="23347" spans="15:54" x14ac:dyDescent="0.4">
      <c r="O23347" s="4"/>
      <c r="P23347" s="4"/>
      <c r="V23347" s="4"/>
      <c r="W23347" s="4"/>
      <c r="AG23347" s="9"/>
      <c r="AT23347" s="4"/>
      <c r="AU23347" s="4"/>
      <c r="BA23347" s="4"/>
      <c r="BB23347" s="4"/>
    </row>
    <row r="23348" spans="15:54" x14ac:dyDescent="0.4">
      <c r="O23348" s="4"/>
      <c r="P23348" s="4"/>
      <c r="V23348" s="4"/>
      <c r="W23348" s="4"/>
      <c r="AG23348" s="9"/>
      <c r="AT23348" s="4"/>
      <c r="AU23348" s="4"/>
      <c r="BA23348" s="4"/>
      <c r="BB23348" s="4"/>
    </row>
    <row r="23349" spans="15:54" x14ac:dyDescent="0.4">
      <c r="O23349" s="4"/>
      <c r="P23349" s="4"/>
      <c r="V23349" s="4"/>
      <c r="W23349" s="4"/>
      <c r="AG23349" s="9"/>
      <c r="AT23349" s="4"/>
      <c r="AU23349" s="4"/>
      <c r="BA23349" s="4"/>
      <c r="BB23349" s="4"/>
    </row>
    <row r="23350" spans="15:54" x14ac:dyDescent="0.4">
      <c r="O23350" s="4"/>
      <c r="P23350" s="4"/>
      <c r="V23350" s="4"/>
      <c r="W23350" s="4"/>
      <c r="AG23350" s="9"/>
      <c r="AT23350" s="4"/>
      <c r="AU23350" s="4"/>
      <c r="BA23350" s="4"/>
      <c r="BB23350" s="4"/>
    </row>
    <row r="23351" spans="15:54" x14ac:dyDescent="0.4">
      <c r="O23351" s="4"/>
      <c r="P23351" s="4"/>
      <c r="V23351" s="4"/>
      <c r="W23351" s="4"/>
      <c r="AG23351" s="9"/>
      <c r="AT23351" s="4"/>
      <c r="AU23351" s="4"/>
      <c r="BA23351" s="4"/>
      <c r="BB23351" s="4"/>
    </row>
    <row r="23352" spans="15:54" x14ac:dyDescent="0.4">
      <c r="O23352" s="4"/>
      <c r="P23352" s="4"/>
      <c r="V23352" s="4"/>
      <c r="W23352" s="4"/>
      <c r="AG23352" s="9"/>
      <c r="AT23352" s="4"/>
      <c r="AU23352" s="4"/>
      <c r="BA23352" s="4"/>
      <c r="BB23352" s="4"/>
    </row>
    <row r="23353" spans="15:54" x14ac:dyDescent="0.4">
      <c r="O23353" s="4"/>
      <c r="P23353" s="4"/>
      <c r="V23353" s="4"/>
      <c r="W23353" s="4"/>
      <c r="AG23353" s="9"/>
      <c r="AT23353" s="4"/>
      <c r="AU23353" s="4"/>
      <c r="BA23353" s="4"/>
      <c r="BB23353" s="4"/>
    </row>
    <row r="23354" spans="15:54" x14ac:dyDescent="0.4">
      <c r="O23354" s="4"/>
      <c r="P23354" s="4"/>
      <c r="V23354" s="4"/>
      <c r="W23354" s="4"/>
      <c r="AT23354" s="4"/>
      <c r="AU23354" s="4"/>
      <c r="BA23354" s="4"/>
      <c r="BB23354" s="4"/>
    </row>
    <row r="23355" spans="15:54" x14ac:dyDescent="0.4">
      <c r="O23355" s="4"/>
      <c r="P23355" s="4"/>
      <c r="V23355" s="4"/>
      <c r="W23355" s="4"/>
      <c r="AG23355" s="9"/>
      <c r="AT23355" s="4"/>
      <c r="AU23355" s="4"/>
      <c r="BA23355" s="4"/>
      <c r="BB23355" s="4"/>
    </row>
    <row r="23356" spans="15:54" x14ac:dyDescent="0.4">
      <c r="O23356" s="4"/>
      <c r="P23356" s="4"/>
      <c r="V23356" s="4"/>
      <c r="W23356" s="4"/>
      <c r="AG23356" s="9"/>
      <c r="AT23356" s="4"/>
      <c r="AU23356" s="4"/>
      <c r="BA23356" s="4"/>
      <c r="BB23356" s="4"/>
    </row>
    <row r="23357" spans="15:54" x14ac:dyDescent="0.4">
      <c r="O23357" s="4"/>
      <c r="P23357" s="4"/>
      <c r="V23357" s="4"/>
      <c r="W23357" s="4"/>
      <c r="AG23357" s="9"/>
      <c r="AT23357" s="4"/>
      <c r="AU23357" s="4"/>
      <c r="BA23357" s="4"/>
      <c r="BB23357" s="4"/>
    </row>
    <row r="23358" spans="15:54" x14ac:dyDescent="0.4">
      <c r="O23358" s="4"/>
      <c r="P23358" s="4"/>
      <c r="V23358" s="4"/>
      <c r="W23358" s="4"/>
      <c r="AG23358" s="9"/>
      <c r="AT23358" s="4"/>
      <c r="AU23358" s="4"/>
      <c r="BA23358" s="4"/>
      <c r="BB23358" s="4"/>
    </row>
    <row r="23359" spans="15:54" x14ac:dyDescent="0.4">
      <c r="O23359" s="4"/>
      <c r="P23359" s="4"/>
      <c r="V23359" s="4"/>
      <c r="W23359" s="4"/>
      <c r="AG23359" s="9"/>
      <c r="AT23359" s="4"/>
      <c r="AU23359" s="4"/>
      <c r="BA23359" s="4"/>
      <c r="BB23359" s="4"/>
    </row>
    <row r="23360" spans="15:54" x14ac:dyDescent="0.4">
      <c r="O23360" s="4"/>
      <c r="P23360" s="4"/>
      <c r="V23360" s="4"/>
      <c r="W23360" s="4"/>
      <c r="AG23360" s="9"/>
      <c r="AT23360" s="4"/>
      <c r="AU23360" s="4"/>
      <c r="BA23360" s="4"/>
      <c r="BB23360" s="4"/>
    </row>
    <row r="23361" spans="15:54" x14ac:dyDescent="0.4">
      <c r="O23361" s="4"/>
      <c r="P23361" s="4"/>
      <c r="V23361" s="4"/>
      <c r="W23361" s="4"/>
      <c r="AG23361" s="9"/>
      <c r="AT23361" s="4"/>
      <c r="AU23361" s="4"/>
      <c r="BA23361" s="4"/>
      <c r="BB23361" s="4"/>
    </row>
    <row r="23362" spans="15:54" x14ac:dyDescent="0.4">
      <c r="O23362" s="4"/>
      <c r="P23362" s="4"/>
      <c r="V23362" s="4"/>
      <c r="W23362" s="4"/>
      <c r="AG23362" s="9"/>
      <c r="AT23362" s="4"/>
      <c r="AU23362" s="4"/>
      <c r="BA23362" s="4"/>
      <c r="BB23362" s="4"/>
    </row>
    <row r="23363" spans="15:54" x14ac:dyDescent="0.4">
      <c r="O23363" s="4"/>
      <c r="P23363" s="4"/>
      <c r="V23363" s="4"/>
      <c r="W23363" s="4"/>
      <c r="AG23363" s="9"/>
      <c r="AT23363" s="4"/>
      <c r="AU23363" s="4"/>
      <c r="BA23363" s="4"/>
      <c r="BB23363" s="4"/>
    </row>
    <row r="23364" spans="15:54" x14ac:dyDescent="0.4">
      <c r="O23364" s="4"/>
      <c r="P23364" s="4"/>
      <c r="V23364" s="4"/>
      <c r="W23364" s="4"/>
      <c r="AG23364" s="9"/>
      <c r="AT23364" s="4"/>
      <c r="AU23364" s="4"/>
      <c r="BA23364" s="4"/>
      <c r="BB23364" s="4"/>
    </row>
    <row r="23365" spans="15:54" x14ac:dyDescent="0.4">
      <c r="O23365" s="4"/>
      <c r="P23365" s="4"/>
      <c r="V23365" s="4"/>
      <c r="W23365" s="4"/>
      <c r="AG23365" s="9"/>
      <c r="AT23365" s="4"/>
      <c r="AU23365" s="4"/>
      <c r="BA23365" s="4"/>
      <c r="BB23365" s="4"/>
    </row>
    <row r="23366" spans="15:54" x14ac:dyDescent="0.4">
      <c r="O23366" s="4"/>
      <c r="P23366" s="4"/>
      <c r="V23366" s="4"/>
      <c r="W23366" s="4"/>
      <c r="AG23366" s="9"/>
      <c r="AT23366" s="4"/>
      <c r="AU23366" s="4"/>
      <c r="BA23366" s="4"/>
      <c r="BB23366" s="4"/>
    </row>
    <row r="23367" spans="15:54" x14ac:dyDescent="0.4">
      <c r="O23367" s="4"/>
      <c r="P23367" s="4"/>
      <c r="V23367" s="4"/>
      <c r="W23367" s="4"/>
      <c r="AG23367" s="9"/>
      <c r="AT23367" s="4"/>
      <c r="AU23367" s="4"/>
      <c r="BA23367" s="4"/>
      <c r="BB23367" s="4"/>
    </row>
    <row r="23368" spans="15:54" x14ac:dyDescent="0.4">
      <c r="O23368" s="4"/>
      <c r="P23368" s="4"/>
      <c r="V23368" s="4"/>
      <c r="W23368" s="4"/>
      <c r="AG23368" s="9"/>
      <c r="AT23368" s="4"/>
      <c r="AU23368" s="4"/>
      <c r="BA23368" s="4"/>
      <c r="BB23368" s="4"/>
    </row>
    <row r="23369" spans="15:54" x14ac:dyDescent="0.4">
      <c r="O23369" s="4"/>
      <c r="P23369" s="4"/>
      <c r="V23369" s="4"/>
      <c r="W23369" s="4"/>
      <c r="AG23369" s="9"/>
      <c r="AT23369" s="4"/>
      <c r="AU23369" s="4"/>
      <c r="BA23369" s="4"/>
      <c r="BB23369" s="4"/>
    </row>
    <row r="23370" spans="15:54" x14ac:dyDescent="0.4">
      <c r="O23370" s="4"/>
      <c r="P23370" s="4"/>
      <c r="V23370" s="4"/>
      <c r="W23370" s="4"/>
      <c r="AG23370" s="9"/>
      <c r="AT23370" s="4"/>
      <c r="AU23370" s="4"/>
      <c r="BA23370" s="4"/>
      <c r="BB23370" s="4"/>
    </row>
    <row r="23371" spans="15:54" x14ac:dyDescent="0.4">
      <c r="O23371" s="4"/>
      <c r="P23371" s="4"/>
      <c r="V23371" s="4"/>
      <c r="W23371" s="4"/>
      <c r="AG23371" s="9"/>
      <c r="AT23371" s="4"/>
      <c r="AU23371" s="4"/>
      <c r="BA23371" s="4"/>
      <c r="BB23371" s="4"/>
    </row>
    <row r="23372" spans="15:54" x14ac:dyDescent="0.4">
      <c r="O23372" s="4"/>
      <c r="P23372" s="4"/>
      <c r="V23372" s="4"/>
      <c r="W23372" s="4"/>
      <c r="AG23372" s="9"/>
      <c r="AT23372" s="4"/>
      <c r="AU23372" s="4"/>
      <c r="BA23372" s="4"/>
      <c r="BB23372" s="4"/>
    </row>
    <row r="23373" spans="15:54" x14ac:dyDescent="0.4">
      <c r="O23373" s="4"/>
      <c r="P23373" s="4"/>
      <c r="V23373" s="4"/>
      <c r="W23373" s="4"/>
      <c r="AG23373" s="9"/>
      <c r="AT23373" s="4"/>
      <c r="AU23373" s="4"/>
      <c r="BA23373" s="4"/>
      <c r="BB23373" s="4"/>
    </row>
    <row r="23374" spans="15:54" x14ac:dyDescent="0.4">
      <c r="O23374" s="4"/>
      <c r="P23374" s="4"/>
      <c r="V23374" s="4"/>
      <c r="W23374" s="4"/>
      <c r="AT23374" s="4"/>
      <c r="AU23374" s="4"/>
      <c r="BA23374" s="4"/>
      <c r="BB23374" s="4"/>
    </row>
    <row r="23375" spans="15:54" x14ac:dyDescent="0.4">
      <c r="O23375" s="4"/>
      <c r="P23375" s="4"/>
      <c r="V23375" s="4"/>
      <c r="W23375" s="4"/>
      <c r="AG23375" s="9"/>
      <c r="AT23375" s="4"/>
      <c r="AU23375" s="4"/>
      <c r="BA23375" s="4"/>
      <c r="BB23375" s="4"/>
    </row>
    <row r="23376" spans="15:54" x14ac:dyDescent="0.4">
      <c r="O23376" s="4"/>
      <c r="P23376" s="4"/>
      <c r="V23376" s="4"/>
      <c r="W23376" s="4"/>
      <c r="AG23376" s="9"/>
      <c r="AT23376" s="4"/>
      <c r="AU23376" s="4"/>
      <c r="BA23376" s="4"/>
      <c r="BB23376" s="4"/>
    </row>
    <row r="23377" spans="15:54" x14ac:dyDescent="0.4">
      <c r="O23377" s="4"/>
      <c r="P23377" s="4"/>
      <c r="V23377" s="4"/>
      <c r="W23377" s="4"/>
      <c r="AG23377" s="9"/>
      <c r="AT23377" s="4"/>
      <c r="AU23377" s="4"/>
      <c r="BA23377" s="4"/>
      <c r="BB23377" s="4"/>
    </row>
    <row r="23378" spans="15:54" x14ac:dyDescent="0.4">
      <c r="O23378" s="4"/>
      <c r="P23378" s="4"/>
      <c r="V23378" s="4"/>
      <c r="W23378" s="4"/>
      <c r="AG23378" s="9"/>
      <c r="AT23378" s="4"/>
      <c r="AU23378" s="4"/>
      <c r="BA23378" s="4"/>
      <c r="BB23378" s="4"/>
    </row>
    <row r="23379" spans="15:54" x14ac:dyDescent="0.4">
      <c r="O23379" s="4"/>
      <c r="P23379" s="4"/>
      <c r="V23379" s="4"/>
      <c r="W23379" s="4"/>
      <c r="AG23379" s="9"/>
      <c r="AT23379" s="4"/>
      <c r="AU23379" s="4"/>
      <c r="BA23379" s="4"/>
      <c r="BB23379" s="4"/>
    </row>
    <row r="23380" spans="15:54" x14ac:dyDescent="0.4">
      <c r="O23380" s="4"/>
      <c r="P23380" s="4"/>
      <c r="V23380" s="4"/>
      <c r="W23380" s="4"/>
      <c r="AG23380" s="9"/>
      <c r="AT23380" s="4"/>
      <c r="AU23380" s="4"/>
      <c r="BA23380" s="4"/>
      <c r="BB23380" s="4"/>
    </row>
    <row r="23381" spans="15:54" x14ac:dyDescent="0.4">
      <c r="O23381" s="4"/>
      <c r="P23381" s="4"/>
      <c r="V23381" s="4"/>
      <c r="W23381" s="4"/>
      <c r="AG23381" s="9"/>
      <c r="AT23381" s="4"/>
      <c r="AU23381" s="4"/>
      <c r="BA23381" s="4"/>
      <c r="BB23381" s="4"/>
    </row>
    <row r="23382" spans="15:54" x14ac:dyDescent="0.4">
      <c r="O23382" s="4"/>
      <c r="P23382" s="4"/>
      <c r="V23382" s="4"/>
      <c r="W23382" s="4"/>
      <c r="AG23382" s="9"/>
      <c r="AT23382" s="4"/>
      <c r="AU23382" s="4"/>
      <c r="BA23382" s="4"/>
      <c r="BB23382" s="4"/>
    </row>
    <row r="23383" spans="15:54" x14ac:dyDescent="0.4">
      <c r="O23383" s="4"/>
      <c r="P23383" s="4"/>
      <c r="V23383" s="4"/>
      <c r="W23383" s="4"/>
      <c r="AG23383" s="9"/>
      <c r="AT23383" s="4"/>
      <c r="AU23383" s="4"/>
      <c r="BA23383" s="4"/>
      <c r="BB23383" s="4"/>
    </row>
    <row r="23384" spans="15:54" x14ac:dyDescent="0.4">
      <c r="O23384" s="4"/>
      <c r="P23384" s="4"/>
      <c r="V23384" s="4"/>
      <c r="W23384" s="4"/>
      <c r="AG23384" s="9"/>
      <c r="AT23384" s="4"/>
      <c r="AU23384" s="4"/>
      <c r="BA23384" s="4"/>
      <c r="BB23384" s="4"/>
    </row>
    <row r="23385" spans="15:54" x14ac:dyDescent="0.4">
      <c r="O23385" s="4"/>
      <c r="P23385" s="4"/>
      <c r="V23385" s="4"/>
      <c r="W23385" s="4"/>
      <c r="AG23385" s="9"/>
      <c r="AT23385" s="4"/>
      <c r="AU23385" s="4"/>
      <c r="BA23385" s="4"/>
      <c r="BB23385" s="4"/>
    </row>
    <row r="23386" spans="15:54" x14ac:dyDescent="0.4">
      <c r="O23386" s="4"/>
      <c r="P23386" s="4"/>
      <c r="V23386" s="4"/>
      <c r="W23386" s="4"/>
      <c r="AG23386" s="9"/>
      <c r="AT23386" s="4"/>
      <c r="AU23386" s="4"/>
      <c r="BA23386" s="4"/>
      <c r="BB23386" s="4"/>
    </row>
    <row r="23387" spans="15:54" x14ac:dyDescent="0.4">
      <c r="O23387" s="4"/>
      <c r="P23387" s="4"/>
      <c r="V23387" s="4"/>
      <c r="W23387" s="4"/>
      <c r="AG23387" s="9"/>
      <c r="AT23387" s="4"/>
      <c r="AU23387" s="4"/>
      <c r="BA23387" s="4"/>
      <c r="BB23387" s="4"/>
    </row>
    <row r="23388" spans="15:54" x14ac:dyDescent="0.4">
      <c r="O23388" s="4"/>
      <c r="P23388" s="4"/>
      <c r="V23388" s="4"/>
      <c r="W23388" s="4"/>
      <c r="AG23388" s="9"/>
      <c r="AT23388" s="4"/>
      <c r="AU23388" s="4"/>
      <c r="BA23388" s="4"/>
      <c r="BB23388" s="4"/>
    </row>
    <row r="23389" spans="15:54" x14ac:dyDescent="0.4">
      <c r="O23389" s="4"/>
      <c r="P23389" s="4"/>
      <c r="V23389" s="4"/>
      <c r="W23389" s="4"/>
      <c r="AG23389" s="9"/>
      <c r="AT23389" s="4"/>
      <c r="AU23389" s="4"/>
      <c r="BA23389" s="4"/>
      <c r="BB23389" s="4"/>
    </row>
    <row r="23390" spans="15:54" x14ac:dyDescent="0.4">
      <c r="O23390" s="4"/>
      <c r="P23390" s="4"/>
      <c r="V23390" s="4"/>
      <c r="W23390" s="4"/>
      <c r="AG23390" s="9"/>
      <c r="AT23390" s="4"/>
      <c r="AU23390" s="4"/>
      <c r="BA23390" s="4"/>
      <c r="BB23390" s="4"/>
    </row>
    <row r="23391" spans="15:54" x14ac:dyDescent="0.4">
      <c r="O23391" s="4"/>
      <c r="P23391" s="4"/>
      <c r="V23391" s="4"/>
      <c r="W23391" s="4"/>
      <c r="AG23391" s="9"/>
      <c r="AT23391" s="4"/>
      <c r="AU23391" s="4"/>
      <c r="BA23391" s="4"/>
      <c r="BB23391" s="4"/>
    </row>
    <row r="23392" spans="15:54" x14ac:dyDescent="0.4">
      <c r="O23392" s="4"/>
      <c r="P23392" s="4"/>
      <c r="V23392" s="4"/>
      <c r="W23392" s="4"/>
      <c r="AG23392" s="9"/>
      <c r="AT23392" s="4"/>
      <c r="AU23392" s="4"/>
      <c r="BA23392" s="4"/>
      <c r="BB23392" s="4"/>
    </row>
    <row r="23393" spans="15:54" x14ac:dyDescent="0.4">
      <c r="O23393" s="4"/>
      <c r="P23393" s="4"/>
      <c r="V23393" s="4"/>
      <c r="W23393" s="4"/>
      <c r="AG23393" s="9"/>
      <c r="AT23393" s="4"/>
      <c r="AU23393" s="4"/>
      <c r="BA23393" s="4"/>
      <c r="BB23393" s="4"/>
    </row>
    <row r="23394" spans="15:54" x14ac:dyDescent="0.4">
      <c r="O23394" s="4"/>
      <c r="P23394" s="4"/>
      <c r="V23394" s="4"/>
      <c r="W23394" s="4"/>
      <c r="AG23394" s="9"/>
      <c r="AT23394" s="4"/>
      <c r="AU23394" s="4"/>
      <c r="BA23394" s="4"/>
      <c r="BB23394" s="4"/>
    </row>
    <row r="23395" spans="15:54" x14ac:dyDescent="0.4">
      <c r="O23395" s="4"/>
      <c r="P23395" s="4"/>
      <c r="V23395" s="4"/>
      <c r="W23395" s="4"/>
      <c r="AG23395" s="9"/>
      <c r="AT23395" s="4"/>
      <c r="AU23395" s="4"/>
      <c r="BA23395" s="4"/>
      <c r="BB23395" s="4"/>
    </row>
    <row r="23396" spans="15:54" x14ac:dyDescent="0.4">
      <c r="O23396" s="4"/>
      <c r="P23396" s="4"/>
      <c r="V23396" s="4"/>
      <c r="W23396" s="4"/>
      <c r="AG23396" s="9"/>
      <c r="AT23396" s="4"/>
      <c r="AU23396" s="4"/>
      <c r="BA23396" s="4"/>
      <c r="BB23396" s="4"/>
    </row>
    <row r="23397" spans="15:54" x14ac:dyDescent="0.4">
      <c r="O23397" s="4"/>
      <c r="P23397" s="4"/>
      <c r="V23397" s="4"/>
      <c r="W23397" s="4"/>
      <c r="AG23397" s="9"/>
      <c r="AT23397" s="4"/>
      <c r="AU23397" s="4"/>
      <c r="BA23397" s="4"/>
      <c r="BB23397" s="4"/>
    </row>
    <row r="23398" spans="15:54" x14ac:dyDescent="0.4">
      <c r="O23398" s="4"/>
      <c r="P23398" s="4"/>
      <c r="V23398" s="4"/>
      <c r="W23398" s="4"/>
      <c r="AG23398" s="9"/>
      <c r="AT23398" s="4"/>
      <c r="AU23398" s="4"/>
      <c r="BA23398" s="4"/>
      <c r="BB23398" s="4"/>
    </row>
    <row r="23399" spans="15:54" x14ac:dyDescent="0.4">
      <c r="O23399" s="4"/>
      <c r="P23399" s="4"/>
      <c r="V23399" s="4"/>
      <c r="W23399" s="4"/>
      <c r="AG23399" s="9"/>
      <c r="AT23399" s="4"/>
      <c r="AU23399" s="4"/>
      <c r="BA23399" s="4"/>
      <c r="BB23399" s="4"/>
    </row>
    <row r="23400" spans="15:54" x14ac:dyDescent="0.4">
      <c r="O23400" s="4"/>
      <c r="P23400" s="4"/>
      <c r="V23400" s="4"/>
      <c r="W23400" s="4"/>
      <c r="AG23400" s="9"/>
      <c r="AT23400" s="4"/>
      <c r="AU23400" s="4"/>
      <c r="BA23400" s="4"/>
      <c r="BB23400" s="4"/>
    </row>
    <row r="23401" spans="15:54" x14ac:dyDescent="0.4">
      <c r="O23401" s="4"/>
      <c r="P23401" s="4"/>
      <c r="V23401" s="4"/>
      <c r="W23401" s="4"/>
      <c r="AG23401" s="9"/>
      <c r="AT23401" s="4"/>
      <c r="AU23401" s="4"/>
      <c r="BA23401" s="4"/>
      <c r="BB23401" s="4"/>
    </row>
    <row r="23402" spans="15:54" x14ac:dyDescent="0.4">
      <c r="O23402" s="4"/>
      <c r="P23402" s="4"/>
      <c r="V23402" s="4"/>
      <c r="W23402" s="4"/>
      <c r="AG23402" s="9"/>
      <c r="AT23402" s="4"/>
      <c r="AU23402" s="4"/>
      <c r="BA23402" s="4"/>
      <c r="BB23402" s="4"/>
    </row>
    <row r="23403" spans="15:54" x14ac:dyDescent="0.4">
      <c r="O23403" s="4"/>
      <c r="P23403" s="4"/>
      <c r="V23403" s="4"/>
      <c r="W23403" s="4"/>
      <c r="AG23403" s="9"/>
      <c r="AT23403" s="4"/>
      <c r="AU23403" s="4"/>
      <c r="BA23403" s="4"/>
      <c r="BB23403" s="4"/>
    </row>
    <row r="23404" spans="15:54" x14ac:dyDescent="0.4">
      <c r="O23404" s="4"/>
      <c r="P23404" s="4"/>
      <c r="V23404" s="4"/>
      <c r="W23404" s="4"/>
      <c r="AG23404" s="9"/>
      <c r="AT23404" s="4"/>
      <c r="AU23404" s="4"/>
      <c r="BA23404" s="4"/>
      <c r="BB23404" s="4"/>
    </row>
    <row r="23405" spans="15:54" x14ac:dyDescent="0.4">
      <c r="O23405" s="4"/>
      <c r="P23405" s="4"/>
      <c r="V23405" s="4"/>
      <c r="W23405" s="4"/>
      <c r="AG23405" s="9"/>
      <c r="AT23405" s="4"/>
      <c r="AU23405" s="4"/>
      <c r="BA23405" s="4"/>
      <c r="BB23405" s="4"/>
    </row>
    <row r="23406" spans="15:54" x14ac:dyDescent="0.4">
      <c r="O23406" s="4"/>
      <c r="P23406" s="4"/>
      <c r="V23406" s="4"/>
      <c r="W23406" s="4"/>
      <c r="AG23406" s="9"/>
      <c r="AT23406" s="4"/>
      <c r="AU23406" s="4"/>
      <c r="BA23406" s="4"/>
      <c r="BB23406" s="4"/>
    </row>
    <row r="23407" spans="15:54" x14ac:dyDescent="0.4">
      <c r="O23407" s="4"/>
      <c r="P23407" s="4"/>
      <c r="V23407" s="4"/>
      <c r="W23407" s="4"/>
      <c r="AG23407" s="9"/>
      <c r="AT23407" s="4"/>
      <c r="AU23407" s="4"/>
      <c r="BA23407" s="4"/>
      <c r="BB23407" s="4"/>
    </row>
    <row r="23408" spans="15:54" x14ac:dyDescent="0.4">
      <c r="O23408" s="4"/>
      <c r="P23408" s="4"/>
      <c r="V23408" s="4"/>
      <c r="W23408" s="4"/>
      <c r="AG23408" s="9"/>
      <c r="AT23408" s="4"/>
      <c r="AU23408" s="4"/>
      <c r="BA23408" s="4"/>
      <c r="BB23408" s="4"/>
    </row>
    <row r="23409" spans="15:54" x14ac:dyDescent="0.4">
      <c r="O23409" s="4"/>
      <c r="P23409" s="4"/>
      <c r="V23409" s="4"/>
      <c r="W23409" s="4"/>
      <c r="AG23409" s="9"/>
      <c r="AT23409" s="4"/>
      <c r="AU23409" s="4"/>
      <c r="BA23409" s="4"/>
      <c r="BB23409" s="4"/>
    </row>
    <row r="23410" spans="15:54" x14ac:dyDescent="0.4">
      <c r="O23410" s="4"/>
      <c r="P23410" s="4"/>
      <c r="V23410" s="4"/>
      <c r="W23410" s="4"/>
      <c r="AG23410" s="9"/>
      <c r="AT23410" s="4"/>
      <c r="AU23410" s="4"/>
      <c r="BA23410" s="4"/>
      <c r="BB23410" s="4"/>
    </row>
    <row r="23411" spans="15:54" x14ac:dyDescent="0.4">
      <c r="O23411" s="4"/>
      <c r="P23411" s="4"/>
      <c r="V23411" s="4"/>
      <c r="W23411" s="4"/>
      <c r="AG23411" s="9"/>
      <c r="AT23411" s="4"/>
      <c r="AU23411" s="4"/>
      <c r="BA23411" s="4"/>
      <c r="BB23411" s="4"/>
    </row>
    <row r="23412" spans="15:54" x14ac:dyDescent="0.4">
      <c r="O23412" s="4"/>
      <c r="P23412" s="4"/>
      <c r="V23412" s="4"/>
      <c r="W23412" s="4"/>
      <c r="AG23412" s="9"/>
      <c r="AT23412" s="4"/>
      <c r="AU23412" s="4"/>
      <c r="BA23412" s="4"/>
      <c r="BB23412" s="4"/>
    </row>
    <row r="23413" spans="15:54" x14ac:dyDescent="0.4">
      <c r="O23413" s="4"/>
      <c r="P23413" s="4"/>
      <c r="V23413" s="4"/>
      <c r="W23413" s="4"/>
      <c r="AG23413" s="9"/>
      <c r="AT23413" s="4"/>
      <c r="AU23413" s="4"/>
      <c r="BA23413" s="4"/>
      <c r="BB23413" s="4"/>
    </row>
    <row r="23414" spans="15:54" x14ac:dyDescent="0.4">
      <c r="O23414" s="4"/>
      <c r="P23414" s="4"/>
      <c r="V23414" s="4"/>
      <c r="W23414" s="4"/>
      <c r="AG23414" s="9"/>
      <c r="AT23414" s="4"/>
      <c r="AU23414" s="4"/>
      <c r="BA23414" s="4"/>
      <c r="BB23414" s="4"/>
    </row>
    <row r="23415" spans="15:54" x14ac:dyDescent="0.4">
      <c r="O23415" s="4"/>
      <c r="P23415" s="4"/>
      <c r="V23415" s="4"/>
      <c r="W23415" s="4"/>
      <c r="AG23415" s="9"/>
      <c r="AT23415" s="4"/>
      <c r="AU23415" s="4"/>
      <c r="BA23415" s="4"/>
      <c r="BB23415" s="4"/>
    </row>
    <row r="23416" spans="15:54" x14ac:dyDescent="0.4">
      <c r="O23416" s="4"/>
      <c r="P23416" s="4"/>
      <c r="V23416" s="4"/>
      <c r="W23416" s="4"/>
      <c r="AG23416" s="9"/>
      <c r="AT23416" s="4"/>
      <c r="AU23416" s="4"/>
      <c r="BA23416" s="4"/>
      <c r="BB23416" s="4"/>
    </row>
    <row r="23417" spans="15:54" x14ac:dyDescent="0.4">
      <c r="O23417" s="4"/>
      <c r="P23417" s="4"/>
      <c r="V23417" s="4"/>
      <c r="W23417" s="4"/>
      <c r="AG23417" s="9"/>
      <c r="AT23417" s="4"/>
      <c r="AU23417" s="4"/>
      <c r="BA23417" s="4"/>
      <c r="BB23417" s="4"/>
    </row>
    <row r="23418" spans="15:54" x14ac:dyDescent="0.4">
      <c r="O23418" s="4"/>
      <c r="P23418" s="4"/>
      <c r="V23418" s="4"/>
      <c r="W23418" s="4"/>
      <c r="AG23418" s="9"/>
      <c r="AT23418" s="4"/>
      <c r="AU23418" s="4"/>
      <c r="BA23418" s="4"/>
      <c r="BB23418" s="4"/>
    </row>
    <row r="23419" spans="15:54" x14ac:dyDescent="0.4">
      <c r="O23419" s="4"/>
      <c r="P23419" s="4"/>
      <c r="V23419" s="4"/>
      <c r="W23419" s="4"/>
      <c r="AG23419" s="9"/>
      <c r="AT23419" s="4"/>
      <c r="AU23419" s="4"/>
      <c r="BA23419" s="4"/>
      <c r="BB23419" s="4"/>
    </row>
    <row r="23420" spans="15:54" x14ac:dyDescent="0.4">
      <c r="O23420" s="4"/>
      <c r="P23420" s="4"/>
      <c r="V23420" s="4"/>
      <c r="W23420" s="4"/>
      <c r="AG23420" s="9"/>
      <c r="AT23420" s="4"/>
      <c r="AU23420" s="4"/>
      <c r="BA23420" s="4"/>
      <c r="BB23420" s="4"/>
    </row>
    <row r="23421" spans="15:54" x14ac:dyDescent="0.4">
      <c r="O23421" s="4"/>
      <c r="P23421" s="4"/>
      <c r="V23421" s="4"/>
      <c r="W23421" s="4"/>
      <c r="AG23421" s="9"/>
      <c r="AT23421" s="4"/>
      <c r="AU23421" s="4"/>
      <c r="BA23421" s="4"/>
      <c r="BB23421" s="4"/>
    </row>
    <row r="23422" spans="15:54" x14ac:dyDescent="0.4">
      <c r="O23422" s="4"/>
      <c r="P23422" s="4"/>
      <c r="V23422" s="4"/>
      <c r="W23422" s="4"/>
      <c r="AG23422" s="9"/>
      <c r="AT23422" s="4"/>
      <c r="AU23422" s="4"/>
      <c r="BA23422" s="4"/>
      <c r="BB23422" s="4"/>
    </row>
    <row r="23423" spans="15:54" x14ac:dyDescent="0.4">
      <c r="O23423" s="4"/>
      <c r="P23423" s="4"/>
      <c r="V23423" s="4"/>
      <c r="W23423" s="4"/>
      <c r="AG23423" s="9"/>
      <c r="AT23423" s="4"/>
      <c r="AU23423" s="4"/>
      <c r="BA23423" s="4"/>
      <c r="BB23423" s="4"/>
    </row>
    <row r="23424" spans="15:54" x14ac:dyDescent="0.4">
      <c r="O23424" s="4"/>
      <c r="P23424" s="4"/>
      <c r="V23424" s="4"/>
      <c r="W23424" s="4"/>
      <c r="AG23424" s="9"/>
      <c r="AT23424" s="4"/>
      <c r="AU23424" s="4"/>
      <c r="BA23424" s="4"/>
      <c r="BB23424" s="4"/>
    </row>
    <row r="23425" spans="15:54" x14ac:dyDescent="0.4">
      <c r="O23425" s="4"/>
      <c r="P23425" s="4"/>
      <c r="V23425" s="4"/>
      <c r="W23425" s="4"/>
      <c r="AG23425" s="9"/>
      <c r="AT23425" s="4"/>
      <c r="AU23425" s="4"/>
      <c r="BA23425" s="4"/>
      <c r="BB23425" s="4"/>
    </row>
    <row r="23426" spans="15:54" x14ac:dyDescent="0.4">
      <c r="O23426" s="4"/>
      <c r="P23426" s="4"/>
      <c r="V23426" s="4"/>
      <c r="W23426" s="4"/>
      <c r="AG23426" s="9"/>
      <c r="AT23426" s="4"/>
      <c r="AU23426" s="4"/>
      <c r="BA23426" s="4"/>
      <c r="BB23426" s="4"/>
    </row>
    <row r="23427" spans="15:54" x14ac:dyDescent="0.4">
      <c r="O23427" s="4"/>
      <c r="P23427" s="4"/>
      <c r="V23427" s="4"/>
      <c r="W23427" s="4"/>
      <c r="AG23427" s="9"/>
      <c r="AT23427" s="4"/>
      <c r="AU23427" s="4"/>
      <c r="BA23427" s="4"/>
      <c r="BB23427" s="4"/>
    </row>
    <row r="23428" spans="15:54" x14ac:dyDescent="0.4">
      <c r="O23428" s="4"/>
      <c r="P23428" s="4"/>
      <c r="V23428" s="4"/>
      <c r="W23428" s="4"/>
      <c r="AG23428" s="9"/>
      <c r="AT23428" s="4"/>
      <c r="AU23428" s="4"/>
      <c r="BA23428" s="4"/>
      <c r="BB23428" s="4"/>
    </row>
    <row r="23429" spans="15:54" x14ac:dyDescent="0.4">
      <c r="O23429" s="4"/>
      <c r="P23429" s="4"/>
      <c r="V23429" s="4"/>
      <c r="W23429" s="4"/>
      <c r="AG23429" s="9"/>
      <c r="AT23429" s="4"/>
      <c r="AU23429" s="4"/>
      <c r="BA23429" s="4"/>
      <c r="BB23429" s="4"/>
    </row>
    <row r="23430" spans="15:54" x14ac:dyDescent="0.4">
      <c r="O23430" s="4"/>
      <c r="P23430" s="4"/>
      <c r="V23430" s="4"/>
      <c r="W23430" s="4"/>
      <c r="AG23430" s="9"/>
      <c r="AT23430" s="4"/>
      <c r="AU23430" s="4"/>
      <c r="BA23430" s="4"/>
      <c r="BB23430" s="4"/>
    </row>
    <row r="23431" spans="15:54" x14ac:dyDescent="0.4">
      <c r="O23431" s="4"/>
      <c r="P23431" s="4"/>
      <c r="V23431" s="4"/>
      <c r="W23431" s="4"/>
      <c r="AG23431" s="9"/>
      <c r="AT23431" s="4"/>
      <c r="AU23431" s="4"/>
      <c r="BA23431" s="4"/>
      <c r="BB23431" s="4"/>
    </row>
    <row r="23432" spans="15:54" x14ac:dyDescent="0.4">
      <c r="O23432" s="4"/>
      <c r="P23432" s="4"/>
      <c r="V23432" s="4"/>
      <c r="W23432" s="4"/>
      <c r="AG23432" s="9"/>
      <c r="AT23432" s="4"/>
      <c r="AU23432" s="4"/>
      <c r="BA23432" s="4"/>
      <c r="BB23432" s="4"/>
    </row>
    <row r="23433" spans="15:54" x14ac:dyDescent="0.4">
      <c r="O23433" s="4"/>
      <c r="P23433" s="4"/>
      <c r="V23433" s="4"/>
      <c r="W23433" s="4"/>
      <c r="AG23433" s="9"/>
      <c r="AT23433" s="4"/>
      <c r="AU23433" s="4"/>
      <c r="BA23433" s="4"/>
      <c r="BB23433" s="4"/>
    </row>
    <row r="23434" spans="15:54" x14ac:dyDescent="0.4">
      <c r="O23434" s="4"/>
      <c r="P23434" s="4"/>
      <c r="V23434" s="4"/>
      <c r="W23434" s="4"/>
      <c r="AG23434" s="9"/>
      <c r="AT23434" s="4"/>
      <c r="AU23434" s="4"/>
      <c r="BA23434" s="4"/>
      <c r="BB23434" s="4"/>
    </row>
    <row r="23435" spans="15:54" x14ac:dyDescent="0.4">
      <c r="O23435" s="4"/>
      <c r="P23435" s="4"/>
      <c r="V23435" s="4"/>
      <c r="W23435" s="4"/>
      <c r="AT23435" s="4"/>
      <c r="AU23435" s="4"/>
      <c r="BA23435" s="4"/>
      <c r="BB23435" s="4"/>
    </row>
    <row r="23436" spans="15:54" x14ac:dyDescent="0.4">
      <c r="O23436" s="4"/>
      <c r="P23436" s="4"/>
      <c r="V23436" s="4"/>
      <c r="W23436" s="4"/>
      <c r="AG23436" s="9"/>
      <c r="AT23436" s="4"/>
      <c r="AU23436" s="4"/>
      <c r="BA23436" s="4"/>
      <c r="BB23436" s="4"/>
    </row>
    <row r="23437" spans="15:54" x14ac:dyDescent="0.4">
      <c r="O23437" s="4"/>
      <c r="P23437" s="4"/>
      <c r="V23437" s="4"/>
      <c r="W23437" s="4"/>
      <c r="AG23437" s="9"/>
      <c r="AT23437" s="4"/>
      <c r="AU23437" s="4"/>
      <c r="BA23437" s="4"/>
      <c r="BB23437" s="4"/>
    </row>
    <row r="23438" spans="15:54" x14ac:dyDescent="0.4">
      <c r="O23438" s="4"/>
      <c r="P23438" s="4"/>
      <c r="V23438" s="4"/>
      <c r="W23438" s="4"/>
      <c r="AG23438" s="9"/>
      <c r="AT23438" s="4"/>
      <c r="AU23438" s="4"/>
      <c r="BA23438" s="4"/>
      <c r="BB23438" s="4"/>
    </row>
    <row r="23439" spans="15:54" x14ac:dyDescent="0.4">
      <c r="O23439" s="4"/>
      <c r="P23439" s="4"/>
      <c r="V23439" s="4"/>
      <c r="W23439" s="4"/>
      <c r="AG23439" s="9"/>
      <c r="AT23439" s="4"/>
      <c r="AU23439" s="4"/>
      <c r="BA23439" s="4"/>
      <c r="BB23439" s="4"/>
    </row>
    <row r="23440" spans="15:54" x14ac:dyDescent="0.4">
      <c r="O23440" s="4"/>
      <c r="P23440" s="4"/>
      <c r="V23440" s="4"/>
      <c r="W23440" s="4"/>
      <c r="AG23440" s="9"/>
      <c r="AT23440" s="4"/>
      <c r="AU23440" s="4"/>
      <c r="BA23440" s="4"/>
      <c r="BB23440" s="4"/>
    </row>
    <row r="23441" spans="15:54" x14ac:dyDescent="0.4">
      <c r="O23441" s="4"/>
      <c r="P23441" s="4"/>
      <c r="V23441" s="4"/>
      <c r="W23441" s="4"/>
      <c r="AG23441" s="9"/>
      <c r="AT23441" s="4"/>
      <c r="AU23441" s="4"/>
      <c r="BA23441" s="4"/>
      <c r="BB23441" s="4"/>
    </row>
    <row r="23442" spans="15:54" x14ac:dyDescent="0.4">
      <c r="O23442" s="4"/>
      <c r="P23442" s="4"/>
      <c r="V23442" s="4"/>
      <c r="W23442" s="4"/>
      <c r="AG23442" s="9"/>
      <c r="AT23442" s="4"/>
      <c r="AU23442" s="4"/>
      <c r="BA23442" s="4"/>
      <c r="BB23442" s="4"/>
    </row>
    <row r="23443" spans="15:54" x14ac:dyDescent="0.4">
      <c r="O23443" s="4"/>
      <c r="P23443" s="4"/>
      <c r="V23443" s="4"/>
      <c r="W23443" s="4"/>
      <c r="AG23443" s="9"/>
      <c r="AT23443" s="4"/>
      <c r="AU23443" s="4"/>
      <c r="BA23443" s="4"/>
      <c r="BB23443" s="4"/>
    </row>
    <row r="23444" spans="15:54" x14ac:dyDescent="0.4">
      <c r="O23444" s="4"/>
      <c r="P23444" s="4"/>
      <c r="V23444" s="4"/>
      <c r="W23444" s="4"/>
      <c r="AG23444" s="9"/>
      <c r="AT23444" s="4"/>
      <c r="AU23444" s="4"/>
      <c r="BA23444" s="4"/>
      <c r="BB23444" s="4"/>
    </row>
    <row r="23445" spans="15:54" x14ac:dyDescent="0.4">
      <c r="O23445" s="4"/>
      <c r="P23445" s="4"/>
      <c r="V23445" s="4"/>
      <c r="W23445" s="4"/>
      <c r="AG23445" s="9"/>
      <c r="AT23445" s="4"/>
      <c r="AU23445" s="4"/>
      <c r="BA23445" s="4"/>
      <c r="BB23445" s="4"/>
    </row>
    <row r="23446" spans="15:54" x14ac:dyDescent="0.4">
      <c r="O23446" s="4"/>
      <c r="P23446" s="4"/>
      <c r="V23446" s="4"/>
      <c r="W23446" s="4"/>
      <c r="AG23446" s="9"/>
      <c r="AT23446" s="4"/>
      <c r="AU23446" s="4"/>
      <c r="BA23446" s="4"/>
      <c r="BB23446" s="4"/>
    </row>
    <row r="23447" spans="15:54" x14ac:dyDescent="0.4">
      <c r="O23447" s="4"/>
      <c r="P23447" s="4"/>
      <c r="V23447" s="4"/>
      <c r="W23447" s="4"/>
      <c r="AG23447" s="9"/>
      <c r="AT23447" s="4"/>
      <c r="AU23447" s="4"/>
      <c r="BA23447" s="4"/>
      <c r="BB23447" s="4"/>
    </row>
    <row r="23448" spans="15:54" x14ac:dyDescent="0.4">
      <c r="O23448" s="4"/>
      <c r="P23448" s="4"/>
      <c r="V23448" s="4"/>
      <c r="W23448" s="4"/>
      <c r="AG23448" s="9"/>
      <c r="AT23448" s="4"/>
      <c r="AU23448" s="4"/>
      <c r="BA23448" s="4"/>
      <c r="BB23448" s="4"/>
    </row>
    <row r="23449" spans="15:54" x14ac:dyDescent="0.4">
      <c r="O23449" s="4"/>
      <c r="P23449" s="4"/>
      <c r="V23449" s="4"/>
      <c r="W23449" s="4"/>
      <c r="AG23449" s="9"/>
      <c r="AT23449" s="4"/>
      <c r="AU23449" s="4"/>
      <c r="BA23449" s="4"/>
      <c r="BB23449" s="4"/>
    </row>
    <row r="23450" spans="15:54" x14ac:dyDescent="0.4">
      <c r="O23450" s="4"/>
      <c r="P23450" s="4"/>
      <c r="V23450" s="4"/>
      <c r="W23450" s="4"/>
      <c r="AG23450" s="9"/>
      <c r="AT23450" s="4"/>
      <c r="AU23450" s="4"/>
      <c r="BA23450" s="4"/>
      <c r="BB23450" s="4"/>
    </row>
    <row r="23451" spans="15:54" x14ac:dyDescent="0.4">
      <c r="O23451" s="4"/>
      <c r="P23451" s="4"/>
      <c r="V23451" s="4"/>
      <c r="W23451" s="4"/>
      <c r="AG23451" s="9"/>
      <c r="AT23451" s="4"/>
      <c r="AU23451" s="4"/>
      <c r="BA23451" s="4"/>
      <c r="BB23451" s="4"/>
    </row>
    <row r="23452" spans="15:54" x14ac:dyDescent="0.4">
      <c r="O23452" s="4"/>
      <c r="P23452" s="4"/>
      <c r="V23452" s="4"/>
      <c r="W23452" s="4"/>
      <c r="AG23452" s="9"/>
      <c r="AT23452" s="4"/>
      <c r="AU23452" s="4"/>
      <c r="BA23452" s="4"/>
      <c r="BB23452" s="4"/>
    </row>
    <row r="23453" spans="15:54" x14ac:dyDescent="0.4">
      <c r="O23453" s="4"/>
      <c r="P23453" s="4"/>
      <c r="V23453" s="4"/>
      <c r="W23453" s="4"/>
      <c r="AG23453" s="9"/>
      <c r="AT23453" s="4"/>
      <c r="AU23453" s="4"/>
      <c r="BA23453" s="4"/>
      <c r="BB23453" s="4"/>
    </row>
    <row r="23454" spans="15:54" x14ac:dyDescent="0.4">
      <c r="O23454" s="4"/>
      <c r="P23454" s="4"/>
      <c r="V23454" s="4"/>
      <c r="W23454" s="4"/>
      <c r="AG23454" s="9"/>
      <c r="AT23454" s="4"/>
      <c r="AU23454" s="4"/>
      <c r="BA23454" s="4"/>
      <c r="BB23454" s="4"/>
    </row>
    <row r="23455" spans="15:54" x14ac:dyDescent="0.4">
      <c r="O23455" s="4"/>
      <c r="P23455" s="4"/>
      <c r="V23455" s="4"/>
      <c r="W23455" s="4"/>
      <c r="AT23455" s="4"/>
      <c r="AU23455" s="4"/>
      <c r="BA23455" s="4"/>
      <c r="BB23455" s="4"/>
    </row>
    <row r="23456" spans="15:54" x14ac:dyDescent="0.4">
      <c r="O23456" s="4"/>
      <c r="P23456" s="4"/>
      <c r="V23456" s="4"/>
      <c r="W23456" s="4"/>
      <c r="AG23456" s="9"/>
      <c r="AT23456" s="4"/>
      <c r="AU23456" s="4"/>
      <c r="BA23456" s="4"/>
      <c r="BB23456" s="4"/>
    </row>
    <row r="23457" spans="15:54" x14ac:dyDescent="0.4">
      <c r="O23457" s="4"/>
      <c r="P23457" s="4"/>
      <c r="V23457" s="4"/>
      <c r="W23457" s="4"/>
      <c r="AG23457" s="9"/>
      <c r="AT23457" s="4"/>
      <c r="AU23457" s="4"/>
      <c r="BA23457" s="4"/>
      <c r="BB23457" s="4"/>
    </row>
    <row r="23458" spans="15:54" x14ac:dyDescent="0.4">
      <c r="O23458" s="4"/>
      <c r="P23458" s="4"/>
      <c r="V23458" s="4"/>
      <c r="W23458" s="4"/>
      <c r="AG23458" s="9"/>
      <c r="AT23458" s="4"/>
      <c r="AU23458" s="4"/>
      <c r="BA23458" s="4"/>
      <c r="BB23458" s="4"/>
    </row>
    <row r="23459" spans="15:54" x14ac:dyDescent="0.4">
      <c r="O23459" s="4"/>
      <c r="P23459" s="4"/>
      <c r="V23459" s="4"/>
      <c r="W23459" s="4"/>
      <c r="AG23459" s="9"/>
      <c r="AT23459" s="4"/>
      <c r="AU23459" s="4"/>
      <c r="BA23459" s="4"/>
      <c r="BB23459" s="4"/>
    </row>
    <row r="23460" spans="15:54" x14ac:dyDescent="0.4">
      <c r="O23460" s="4"/>
      <c r="P23460" s="4"/>
      <c r="V23460" s="4"/>
      <c r="W23460" s="4"/>
      <c r="AG23460" s="9"/>
      <c r="AT23460" s="4"/>
      <c r="AU23460" s="4"/>
      <c r="BA23460" s="4"/>
      <c r="BB23460" s="4"/>
    </row>
    <row r="23461" spans="15:54" x14ac:dyDescent="0.4">
      <c r="O23461" s="4"/>
      <c r="P23461" s="4"/>
      <c r="V23461" s="4"/>
      <c r="W23461" s="4"/>
      <c r="AG23461" s="9"/>
      <c r="AT23461" s="4"/>
      <c r="AU23461" s="4"/>
      <c r="BA23461" s="4"/>
      <c r="BB23461" s="4"/>
    </row>
    <row r="23462" spans="15:54" x14ac:dyDescent="0.4">
      <c r="O23462" s="4"/>
      <c r="P23462" s="4"/>
      <c r="V23462" s="4"/>
      <c r="W23462" s="4"/>
      <c r="AG23462" s="9"/>
      <c r="AT23462" s="4"/>
      <c r="AU23462" s="4"/>
      <c r="BA23462" s="4"/>
      <c r="BB23462" s="4"/>
    </row>
    <row r="23463" spans="15:54" x14ac:dyDescent="0.4">
      <c r="O23463" s="4"/>
      <c r="P23463" s="4"/>
      <c r="V23463" s="4"/>
      <c r="W23463" s="4"/>
      <c r="AG23463" s="9"/>
      <c r="AT23463" s="4"/>
      <c r="AU23463" s="4"/>
      <c r="BA23463" s="4"/>
      <c r="BB23463" s="4"/>
    </row>
    <row r="23464" spans="15:54" x14ac:dyDescent="0.4">
      <c r="O23464" s="4"/>
      <c r="P23464" s="4"/>
      <c r="V23464" s="4"/>
      <c r="W23464" s="4"/>
      <c r="AG23464" s="9"/>
      <c r="AT23464" s="4"/>
      <c r="AU23464" s="4"/>
      <c r="BA23464" s="4"/>
      <c r="BB23464" s="4"/>
    </row>
    <row r="23465" spans="15:54" x14ac:dyDescent="0.4">
      <c r="O23465" s="4"/>
      <c r="P23465" s="4"/>
      <c r="V23465" s="4"/>
      <c r="W23465" s="4"/>
      <c r="AG23465" s="9"/>
      <c r="AT23465" s="4"/>
      <c r="AU23465" s="4"/>
      <c r="BA23465" s="4"/>
      <c r="BB23465" s="4"/>
    </row>
    <row r="23466" spans="15:54" x14ac:dyDescent="0.4">
      <c r="O23466" s="4"/>
      <c r="P23466" s="4"/>
      <c r="V23466" s="4"/>
      <c r="W23466" s="4"/>
      <c r="AG23466" s="9"/>
      <c r="AT23466" s="4"/>
      <c r="AU23466" s="4"/>
      <c r="BA23466" s="4"/>
      <c r="BB23466" s="4"/>
    </row>
    <row r="23467" spans="15:54" x14ac:dyDescent="0.4">
      <c r="O23467" s="4"/>
      <c r="P23467" s="4"/>
      <c r="V23467" s="4"/>
      <c r="W23467" s="4"/>
      <c r="AG23467" s="9"/>
      <c r="AT23467" s="4"/>
      <c r="AU23467" s="4"/>
      <c r="BA23467" s="4"/>
      <c r="BB23467" s="4"/>
    </row>
    <row r="23468" spans="15:54" x14ac:dyDescent="0.4">
      <c r="O23468" s="4"/>
      <c r="P23468" s="4"/>
      <c r="V23468" s="4"/>
      <c r="W23468" s="4"/>
      <c r="AG23468" s="9"/>
      <c r="AT23468" s="4"/>
      <c r="AU23468" s="4"/>
      <c r="BA23468" s="4"/>
      <c r="BB23468" s="4"/>
    </row>
    <row r="23469" spans="15:54" x14ac:dyDescent="0.4">
      <c r="O23469" s="4"/>
      <c r="P23469" s="4"/>
      <c r="V23469" s="4"/>
      <c r="W23469" s="4"/>
      <c r="AG23469" s="9"/>
      <c r="AT23469" s="4"/>
      <c r="AU23469" s="4"/>
      <c r="BA23469" s="4"/>
      <c r="BB23469" s="4"/>
    </row>
    <row r="23470" spans="15:54" x14ac:dyDescent="0.4">
      <c r="O23470" s="4"/>
      <c r="P23470" s="4"/>
      <c r="V23470" s="4"/>
      <c r="W23470" s="4"/>
      <c r="AG23470" s="9"/>
      <c r="AT23470" s="4"/>
      <c r="AU23470" s="4"/>
      <c r="BA23470" s="4"/>
      <c r="BB23470" s="4"/>
    </row>
    <row r="23471" spans="15:54" x14ac:dyDescent="0.4">
      <c r="O23471" s="4"/>
      <c r="P23471" s="4"/>
      <c r="V23471" s="4"/>
      <c r="W23471" s="4"/>
      <c r="AG23471" s="9"/>
      <c r="AT23471" s="4"/>
      <c r="AU23471" s="4"/>
      <c r="BA23471" s="4"/>
      <c r="BB23471" s="4"/>
    </row>
    <row r="23472" spans="15:54" x14ac:dyDescent="0.4">
      <c r="O23472" s="4"/>
      <c r="P23472" s="4"/>
      <c r="V23472" s="4"/>
      <c r="W23472" s="4"/>
      <c r="AG23472" s="9"/>
      <c r="AT23472" s="4"/>
      <c r="AU23472" s="4"/>
      <c r="BA23472" s="4"/>
      <c r="BB23472" s="4"/>
    </row>
    <row r="23473" spans="15:54" x14ac:dyDescent="0.4">
      <c r="O23473" s="4"/>
      <c r="P23473" s="4"/>
      <c r="V23473" s="4"/>
      <c r="W23473" s="4"/>
      <c r="AG23473" s="9"/>
      <c r="AT23473" s="4"/>
      <c r="AU23473" s="4"/>
      <c r="BA23473" s="4"/>
      <c r="BB23473" s="4"/>
    </row>
    <row r="23474" spans="15:54" x14ac:dyDescent="0.4">
      <c r="O23474" s="4"/>
      <c r="P23474" s="4"/>
      <c r="V23474" s="4"/>
      <c r="W23474" s="4"/>
      <c r="AG23474" s="9"/>
      <c r="AT23474" s="4"/>
      <c r="AU23474" s="4"/>
      <c r="BA23474" s="4"/>
      <c r="BB23474" s="4"/>
    </row>
    <row r="23475" spans="15:54" x14ac:dyDescent="0.4">
      <c r="O23475" s="4"/>
      <c r="P23475" s="4"/>
      <c r="V23475" s="4"/>
      <c r="W23475" s="4"/>
      <c r="AG23475" s="9"/>
      <c r="AT23475" s="4"/>
      <c r="AU23475" s="4"/>
      <c r="BA23475" s="4"/>
      <c r="BB23475" s="4"/>
    </row>
    <row r="23476" spans="15:54" x14ac:dyDescent="0.4">
      <c r="O23476" s="4"/>
      <c r="P23476" s="4"/>
      <c r="V23476" s="4"/>
      <c r="W23476" s="4"/>
      <c r="AG23476" s="9"/>
      <c r="AT23476" s="4"/>
      <c r="AU23476" s="4"/>
      <c r="BA23476" s="4"/>
      <c r="BB23476" s="4"/>
    </row>
    <row r="23477" spans="15:54" x14ac:dyDescent="0.4">
      <c r="O23477" s="4"/>
      <c r="P23477" s="4"/>
      <c r="V23477" s="4"/>
      <c r="W23477" s="4"/>
      <c r="AG23477" s="9"/>
      <c r="AT23477" s="4"/>
      <c r="AU23477" s="4"/>
      <c r="BA23477" s="4"/>
      <c r="BB23477" s="4"/>
    </row>
    <row r="23478" spans="15:54" x14ac:dyDescent="0.4">
      <c r="O23478" s="4"/>
      <c r="P23478" s="4"/>
      <c r="V23478" s="4"/>
      <c r="W23478" s="4"/>
      <c r="AG23478" s="9"/>
      <c r="AT23478" s="4"/>
      <c r="AU23478" s="4"/>
      <c r="BA23478" s="4"/>
      <c r="BB23478" s="4"/>
    </row>
    <row r="23479" spans="15:54" x14ac:dyDescent="0.4">
      <c r="O23479" s="4"/>
      <c r="P23479" s="4"/>
      <c r="V23479" s="4"/>
      <c r="W23479" s="4"/>
      <c r="AG23479" s="9"/>
      <c r="AT23479" s="4"/>
      <c r="AU23479" s="4"/>
      <c r="BA23479" s="4"/>
      <c r="BB23479" s="4"/>
    </row>
    <row r="23480" spans="15:54" x14ac:dyDescent="0.4">
      <c r="O23480" s="4"/>
      <c r="P23480" s="4"/>
      <c r="V23480" s="4"/>
      <c r="W23480" s="4"/>
      <c r="AG23480" s="9"/>
      <c r="AT23480" s="4"/>
      <c r="AU23480" s="4"/>
      <c r="BA23480" s="4"/>
      <c r="BB23480" s="4"/>
    </row>
    <row r="23481" spans="15:54" x14ac:dyDescent="0.4">
      <c r="O23481" s="4"/>
      <c r="P23481" s="4"/>
      <c r="V23481" s="4"/>
      <c r="W23481" s="4"/>
      <c r="AG23481" s="9"/>
      <c r="AT23481" s="4"/>
      <c r="AU23481" s="4"/>
      <c r="BA23481" s="4"/>
      <c r="BB23481" s="4"/>
    </row>
    <row r="23482" spans="15:54" x14ac:dyDescent="0.4">
      <c r="O23482" s="4"/>
      <c r="P23482" s="4"/>
      <c r="V23482" s="4"/>
      <c r="W23482" s="4"/>
      <c r="AG23482" s="9"/>
      <c r="AT23482" s="4"/>
      <c r="AU23482" s="4"/>
      <c r="BA23482" s="4"/>
      <c r="BB23482" s="4"/>
    </row>
    <row r="23483" spans="15:54" x14ac:dyDescent="0.4">
      <c r="O23483" s="4"/>
      <c r="P23483" s="4"/>
      <c r="V23483" s="4"/>
      <c r="W23483" s="4"/>
      <c r="AG23483" s="9"/>
      <c r="AT23483" s="4"/>
      <c r="AU23483" s="4"/>
      <c r="BA23483" s="4"/>
      <c r="BB23483" s="4"/>
    </row>
    <row r="23484" spans="15:54" x14ac:dyDescent="0.4">
      <c r="O23484" s="4"/>
      <c r="P23484" s="4"/>
      <c r="V23484" s="4"/>
      <c r="W23484" s="4"/>
      <c r="AG23484" s="9"/>
      <c r="AT23484" s="4"/>
      <c r="AU23484" s="4"/>
      <c r="BA23484" s="4"/>
      <c r="BB23484" s="4"/>
    </row>
    <row r="23485" spans="15:54" x14ac:dyDescent="0.4">
      <c r="O23485" s="4"/>
      <c r="P23485" s="4"/>
      <c r="V23485" s="4"/>
      <c r="W23485" s="4"/>
      <c r="AG23485" s="9"/>
      <c r="AT23485" s="4"/>
      <c r="AU23485" s="4"/>
      <c r="BA23485" s="4"/>
      <c r="BB23485" s="4"/>
    </row>
    <row r="23486" spans="15:54" x14ac:dyDescent="0.4">
      <c r="O23486" s="4"/>
      <c r="P23486" s="4"/>
      <c r="V23486" s="4"/>
      <c r="W23486" s="4"/>
      <c r="AG23486" s="9"/>
      <c r="AT23486" s="4"/>
      <c r="AU23486" s="4"/>
      <c r="BA23486" s="4"/>
      <c r="BB23486" s="4"/>
    </row>
    <row r="23487" spans="15:54" x14ac:dyDescent="0.4">
      <c r="O23487" s="4"/>
      <c r="P23487" s="4"/>
      <c r="V23487" s="4"/>
      <c r="W23487" s="4"/>
      <c r="AG23487" s="9"/>
      <c r="AT23487" s="4"/>
      <c r="AU23487" s="4"/>
      <c r="BA23487" s="4"/>
      <c r="BB23487" s="4"/>
    </row>
    <row r="23488" spans="15:54" x14ac:dyDescent="0.4">
      <c r="O23488" s="4"/>
      <c r="P23488" s="4"/>
      <c r="V23488" s="4"/>
      <c r="W23488" s="4"/>
      <c r="AG23488" s="9"/>
      <c r="AT23488" s="4"/>
      <c r="AU23488" s="4"/>
      <c r="BA23488" s="4"/>
      <c r="BB23488" s="4"/>
    </row>
    <row r="23489" spans="15:54" x14ac:dyDescent="0.4">
      <c r="O23489" s="4"/>
      <c r="P23489" s="4"/>
      <c r="V23489" s="4"/>
      <c r="W23489" s="4"/>
      <c r="AG23489" s="9"/>
      <c r="AT23489" s="4"/>
      <c r="AU23489" s="4"/>
      <c r="BA23489" s="4"/>
      <c r="BB23489" s="4"/>
    </row>
    <row r="23490" spans="15:54" x14ac:dyDescent="0.4">
      <c r="O23490" s="4"/>
      <c r="P23490" s="4"/>
      <c r="V23490" s="4"/>
      <c r="W23490" s="4"/>
      <c r="AG23490" s="9"/>
      <c r="AT23490" s="4"/>
      <c r="AU23490" s="4"/>
      <c r="BA23490" s="4"/>
      <c r="BB23490" s="4"/>
    </row>
    <row r="23491" spans="15:54" x14ac:dyDescent="0.4">
      <c r="O23491" s="4"/>
      <c r="P23491" s="4"/>
      <c r="V23491" s="4"/>
      <c r="W23491" s="4"/>
      <c r="AG23491" s="9"/>
      <c r="AT23491" s="4"/>
      <c r="AU23491" s="4"/>
      <c r="BA23491" s="4"/>
      <c r="BB23491" s="4"/>
    </row>
    <row r="23492" spans="15:54" x14ac:dyDescent="0.4">
      <c r="O23492" s="4"/>
      <c r="P23492" s="4"/>
      <c r="V23492" s="4"/>
      <c r="W23492" s="4"/>
      <c r="AG23492" s="9"/>
      <c r="AT23492" s="4"/>
      <c r="AU23492" s="4"/>
      <c r="BA23492" s="4"/>
      <c r="BB23492" s="4"/>
    </row>
    <row r="23493" spans="15:54" x14ac:dyDescent="0.4">
      <c r="O23493" s="4"/>
      <c r="P23493" s="4"/>
      <c r="V23493" s="4"/>
      <c r="W23493" s="4"/>
      <c r="AG23493" s="9"/>
      <c r="AT23493" s="4"/>
      <c r="AU23493" s="4"/>
      <c r="BA23493" s="4"/>
      <c r="BB23493" s="4"/>
    </row>
    <row r="23494" spans="15:54" x14ac:dyDescent="0.4">
      <c r="O23494" s="4"/>
      <c r="P23494" s="4"/>
      <c r="V23494" s="4"/>
      <c r="W23494" s="4"/>
      <c r="AG23494" s="9"/>
      <c r="AT23494" s="4"/>
      <c r="AU23494" s="4"/>
      <c r="BA23494" s="4"/>
      <c r="BB23494" s="4"/>
    </row>
    <row r="23495" spans="15:54" x14ac:dyDescent="0.4">
      <c r="O23495" s="4"/>
      <c r="P23495" s="4"/>
      <c r="V23495" s="4"/>
      <c r="W23495" s="4"/>
      <c r="AG23495" s="9"/>
      <c r="AT23495" s="4"/>
      <c r="AU23495" s="4"/>
      <c r="BA23495" s="4"/>
      <c r="BB23495" s="4"/>
    </row>
    <row r="23496" spans="15:54" x14ac:dyDescent="0.4">
      <c r="O23496" s="4"/>
      <c r="P23496" s="4"/>
      <c r="V23496" s="4"/>
      <c r="W23496" s="4"/>
      <c r="AG23496" s="9"/>
      <c r="AT23496" s="4"/>
      <c r="AU23496" s="4"/>
      <c r="BA23496" s="4"/>
      <c r="BB23496" s="4"/>
    </row>
    <row r="23497" spans="15:54" x14ac:dyDescent="0.4">
      <c r="O23497" s="4"/>
      <c r="P23497" s="4"/>
      <c r="V23497" s="4"/>
      <c r="W23497" s="4"/>
      <c r="AG23497" s="9"/>
      <c r="AT23497" s="4"/>
      <c r="AU23497" s="4"/>
      <c r="BA23497" s="4"/>
      <c r="BB23497" s="4"/>
    </row>
    <row r="23498" spans="15:54" x14ac:dyDescent="0.4">
      <c r="O23498" s="4"/>
      <c r="P23498" s="4"/>
      <c r="V23498" s="4"/>
      <c r="W23498" s="4"/>
      <c r="AG23498" s="9"/>
      <c r="AT23498" s="4"/>
      <c r="AU23498" s="4"/>
      <c r="BA23498" s="4"/>
      <c r="BB23498" s="4"/>
    </row>
    <row r="23499" spans="15:54" x14ac:dyDescent="0.4">
      <c r="O23499" s="4"/>
      <c r="P23499" s="4"/>
      <c r="V23499" s="4"/>
      <c r="W23499" s="4"/>
      <c r="AG23499" s="9"/>
      <c r="AT23499" s="4"/>
      <c r="AU23499" s="4"/>
      <c r="BA23499" s="4"/>
      <c r="BB23499" s="4"/>
    </row>
    <row r="23500" spans="15:54" x14ac:dyDescent="0.4">
      <c r="O23500" s="4"/>
      <c r="P23500" s="4"/>
      <c r="V23500" s="4"/>
      <c r="W23500" s="4"/>
      <c r="AG23500" s="9"/>
      <c r="AT23500" s="4"/>
      <c r="AU23500" s="4"/>
      <c r="BA23500" s="4"/>
      <c r="BB23500" s="4"/>
    </row>
    <row r="23501" spans="15:54" x14ac:dyDescent="0.4">
      <c r="O23501" s="4"/>
      <c r="P23501" s="4"/>
      <c r="V23501" s="4"/>
      <c r="W23501" s="4"/>
      <c r="AG23501" s="9"/>
      <c r="AT23501" s="4"/>
      <c r="AU23501" s="4"/>
      <c r="BA23501" s="4"/>
      <c r="BB23501" s="4"/>
    </row>
    <row r="23502" spans="15:54" x14ac:dyDescent="0.4">
      <c r="O23502" s="4"/>
      <c r="P23502" s="4"/>
      <c r="V23502" s="4"/>
      <c r="W23502" s="4"/>
      <c r="AG23502" s="9"/>
      <c r="AT23502" s="4"/>
      <c r="AU23502" s="4"/>
      <c r="BA23502" s="4"/>
      <c r="BB23502" s="4"/>
    </row>
    <row r="23503" spans="15:54" x14ac:dyDescent="0.4">
      <c r="O23503" s="4"/>
      <c r="P23503" s="4"/>
      <c r="V23503" s="4"/>
      <c r="W23503" s="4"/>
      <c r="AG23503" s="9"/>
      <c r="AT23503" s="4"/>
      <c r="AU23503" s="4"/>
      <c r="BA23503" s="4"/>
      <c r="BB23503" s="4"/>
    </row>
    <row r="23504" spans="15:54" x14ac:dyDescent="0.4">
      <c r="O23504" s="4"/>
      <c r="P23504" s="4"/>
      <c r="V23504" s="4"/>
      <c r="W23504" s="4"/>
      <c r="AG23504" s="9"/>
      <c r="AT23504" s="4"/>
      <c r="AU23504" s="4"/>
      <c r="BA23504" s="4"/>
      <c r="BB23504" s="4"/>
    </row>
    <row r="23505" spans="15:54" x14ac:dyDescent="0.4">
      <c r="O23505" s="4"/>
      <c r="P23505" s="4"/>
      <c r="V23505" s="4"/>
      <c r="W23505" s="4"/>
      <c r="AG23505" s="9"/>
      <c r="AT23505" s="4"/>
      <c r="AU23505" s="4"/>
      <c r="BA23505" s="4"/>
      <c r="BB23505" s="4"/>
    </row>
    <row r="23506" spans="15:54" x14ac:dyDescent="0.4">
      <c r="O23506" s="4"/>
      <c r="P23506" s="4"/>
      <c r="V23506" s="4"/>
      <c r="W23506" s="4"/>
      <c r="AG23506" s="9"/>
      <c r="AT23506" s="4"/>
      <c r="AU23506" s="4"/>
      <c r="BA23506" s="4"/>
      <c r="BB23506" s="4"/>
    </row>
    <row r="23507" spans="15:54" x14ac:dyDescent="0.4">
      <c r="O23507" s="4"/>
      <c r="P23507" s="4"/>
      <c r="V23507" s="4"/>
      <c r="W23507" s="4"/>
      <c r="AG23507" s="9"/>
      <c r="AT23507" s="4"/>
      <c r="AU23507" s="4"/>
      <c r="BA23507" s="4"/>
      <c r="BB23507" s="4"/>
    </row>
    <row r="23508" spans="15:54" x14ac:dyDescent="0.4">
      <c r="O23508" s="4"/>
      <c r="P23508" s="4"/>
      <c r="V23508" s="4"/>
      <c r="W23508" s="4"/>
      <c r="AG23508" s="9"/>
      <c r="AT23508" s="4"/>
      <c r="AU23508" s="4"/>
      <c r="BA23508" s="4"/>
      <c r="BB23508" s="4"/>
    </row>
    <row r="23509" spans="15:54" x14ac:dyDescent="0.4">
      <c r="O23509" s="4"/>
      <c r="P23509" s="4"/>
      <c r="V23509" s="4"/>
      <c r="W23509" s="4"/>
      <c r="AG23509" s="9"/>
      <c r="AT23509" s="4"/>
      <c r="AU23509" s="4"/>
      <c r="BA23509" s="4"/>
      <c r="BB23509" s="4"/>
    </row>
    <row r="23510" spans="15:54" x14ac:dyDescent="0.4">
      <c r="O23510" s="4"/>
      <c r="P23510" s="4"/>
      <c r="V23510" s="4"/>
      <c r="W23510" s="4"/>
      <c r="AG23510" s="9"/>
      <c r="AT23510" s="4"/>
      <c r="AU23510" s="4"/>
      <c r="BA23510" s="4"/>
      <c r="BB23510" s="4"/>
    </row>
    <row r="23511" spans="15:54" x14ac:dyDescent="0.4">
      <c r="O23511" s="4"/>
      <c r="P23511" s="4"/>
      <c r="V23511" s="4"/>
      <c r="W23511" s="4"/>
      <c r="AG23511" s="9"/>
      <c r="AT23511" s="4"/>
      <c r="AU23511" s="4"/>
      <c r="BA23511" s="4"/>
      <c r="BB23511" s="4"/>
    </row>
    <row r="23512" spans="15:54" x14ac:dyDescent="0.4">
      <c r="O23512" s="4"/>
      <c r="P23512" s="4"/>
      <c r="V23512" s="4"/>
      <c r="W23512" s="4"/>
      <c r="AG23512" s="9"/>
      <c r="AT23512" s="4"/>
      <c r="AU23512" s="4"/>
      <c r="BA23512" s="4"/>
      <c r="BB23512" s="4"/>
    </row>
    <row r="23513" spans="15:54" x14ac:dyDescent="0.4">
      <c r="O23513" s="4"/>
      <c r="P23513" s="4"/>
      <c r="V23513" s="4"/>
      <c r="W23513" s="4"/>
      <c r="AG23513" s="9"/>
      <c r="AT23513" s="4"/>
      <c r="AU23513" s="4"/>
      <c r="BA23513" s="4"/>
      <c r="BB23513" s="4"/>
    </row>
    <row r="23514" spans="15:54" x14ac:dyDescent="0.4">
      <c r="O23514" s="4"/>
      <c r="P23514" s="4"/>
      <c r="V23514" s="4"/>
      <c r="W23514" s="4"/>
      <c r="AG23514" s="9"/>
      <c r="AT23514" s="4"/>
      <c r="AU23514" s="4"/>
      <c r="BA23514" s="4"/>
      <c r="BB23514" s="4"/>
    </row>
    <row r="23515" spans="15:54" x14ac:dyDescent="0.4">
      <c r="O23515" s="4"/>
      <c r="P23515" s="4"/>
      <c r="V23515" s="4"/>
      <c r="W23515" s="4"/>
      <c r="AG23515" s="9"/>
      <c r="AT23515" s="4"/>
      <c r="AU23515" s="4"/>
      <c r="BA23515" s="4"/>
      <c r="BB23515" s="4"/>
    </row>
    <row r="23516" spans="15:54" x14ac:dyDescent="0.4">
      <c r="O23516" s="4"/>
      <c r="P23516" s="4"/>
      <c r="V23516" s="4"/>
      <c r="W23516" s="4"/>
      <c r="AT23516" s="4"/>
      <c r="AU23516" s="4"/>
      <c r="BA23516" s="4"/>
      <c r="BB23516" s="4"/>
    </row>
    <row r="23517" spans="15:54" x14ac:dyDescent="0.4">
      <c r="O23517" s="4"/>
      <c r="P23517" s="4"/>
      <c r="V23517" s="4"/>
      <c r="W23517" s="4"/>
      <c r="AG23517" s="9"/>
      <c r="AT23517" s="4"/>
      <c r="AU23517" s="4"/>
      <c r="BA23517" s="4"/>
      <c r="BB23517" s="4"/>
    </row>
    <row r="23518" spans="15:54" x14ac:dyDescent="0.4">
      <c r="O23518" s="4"/>
      <c r="P23518" s="4"/>
      <c r="V23518" s="4"/>
      <c r="W23518" s="4"/>
      <c r="AG23518" s="9"/>
      <c r="AT23518" s="4"/>
      <c r="AU23518" s="4"/>
      <c r="BA23518" s="4"/>
      <c r="BB23518" s="4"/>
    </row>
    <row r="23519" spans="15:54" x14ac:dyDescent="0.4">
      <c r="O23519" s="4"/>
      <c r="P23519" s="4"/>
      <c r="V23519" s="4"/>
      <c r="W23519" s="4"/>
      <c r="AG23519" s="9"/>
      <c r="AT23519" s="4"/>
      <c r="AU23519" s="4"/>
      <c r="BA23519" s="4"/>
      <c r="BB23519" s="4"/>
    </row>
    <row r="23520" spans="15:54" x14ac:dyDescent="0.4">
      <c r="O23520" s="4"/>
      <c r="P23520" s="4"/>
      <c r="V23520" s="4"/>
      <c r="W23520" s="4"/>
      <c r="AG23520" s="9"/>
      <c r="AT23520" s="4"/>
      <c r="AU23520" s="4"/>
      <c r="BA23520" s="4"/>
      <c r="BB23520" s="4"/>
    </row>
    <row r="23521" spans="15:54" x14ac:dyDescent="0.4">
      <c r="O23521" s="4"/>
      <c r="P23521" s="4"/>
      <c r="V23521" s="4"/>
      <c r="W23521" s="4"/>
      <c r="AG23521" s="9"/>
      <c r="AT23521" s="4"/>
      <c r="AU23521" s="4"/>
      <c r="BA23521" s="4"/>
      <c r="BB23521" s="4"/>
    </row>
    <row r="23522" spans="15:54" x14ac:dyDescent="0.4">
      <c r="O23522" s="4"/>
      <c r="P23522" s="4"/>
      <c r="V23522" s="4"/>
      <c r="W23522" s="4"/>
      <c r="AG23522" s="9"/>
      <c r="AT23522" s="4"/>
      <c r="AU23522" s="4"/>
      <c r="BA23522" s="4"/>
      <c r="BB23522" s="4"/>
    </row>
    <row r="23523" spans="15:54" x14ac:dyDescent="0.4">
      <c r="O23523" s="4"/>
      <c r="P23523" s="4"/>
      <c r="V23523" s="4"/>
      <c r="W23523" s="4"/>
      <c r="AG23523" s="9"/>
      <c r="AT23523" s="4"/>
      <c r="AU23523" s="4"/>
      <c r="BA23523" s="4"/>
      <c r="BB23523" s="4"/>
    </row>
    <row r="23524" spans="15:54" x14ac:dyDescent="0.4">
      <c r="O23524" s="4"/>
      <c r="P23524" s="4"/>
      <c r="V23524" s="4"/>
      <c r="W23524" s="4"/>
      <c r="AG23524" s="9"/>
      <c r="AT23524" s="4"/>
      <c r="AU23524" s="4"/>
      <c r="BA23524" s="4"/>
      <c r="BB23524" s="4"/>
    </row>
    <row r="23525" spans="15:54" x14ac:dyDescent="0.4">
      <c r="O23525" s="4"/>
      <c r="P23525" s="4"/>
      <c r="V23525" s="4"/>
      <c r="W23525" s="4"/>
      <c r="AG23525" s="9"/>
      <c r="AT23525" s="4"/>
      <c r="AU23525" s="4"/>
      <c r="BA23525" s="4"/>
      <c r="BB23525" s="4"/>
    </row>
    <row r="23526" spans="15:54" x14ac:dyDescent="0.4">
      <c r="O23526" s="4"/>
      <c r="P23526" s="4"/>
      <c r="V23526" s="4"/>
      <c r="W23526" s="4"/>
      <c r="AG23526" s="9"/>
      <c r="AT23526" s="4"/>
      <c r="AU23526" s="4"/>
      <c r="BA23526" s="4"/>
      <c r="BB23526" s="4"/>
    </row>
    <row r="23527" spans="15:54" x14ac:dyDescent="0.4">
      <c r="O23527" s="4"/>
      <c r="P23527" s="4"/>
      <c r="V23527" s="4"/>
      <c r="W23527" s="4"/>
      <c r="AG23527" s="9"/>
      <c r="AT23527" s="4"/>
      <c r="AU23527" s="4"/>
      <c r="BA23527" s="4"/>
      <c r="BB23527" s="4"/>
    </row>
    <row r="23528" spans="15:54" x14ac:dyDescent="0.4">
      <c r="O23528" s="4"/>
      <c r="P23528" s="4"/>
      <c r="V23528" s="4"/>
      <c r="W23528" s="4"/>
      <c r="AG23528" s="9"/>
      <c r="AT23528" s="4"/>
      <c r="AU23528" s="4"/>
      <c r="BA23528" s="4"/>
      <c r="BB23528" s="4"/>
    </row>
    <row r="23529" spans="15:54" x14ac:dyDescent="0.4">
      <c r="O23529" s="4"/>
      <c r="P23529" s="4"/>
      <c r="V23529" s="4"/>
      <c r="W23529" s="4"/>
      <c r="AG23529" s="9"/>
      <c r="AT23529" s="4"/>
      <c r="AU23529" s="4"/>
      <c r="BA23529" s="4"/>
      <c r="BB23529" s="4"/>
    </row>
    <row r="23530" spans="15:54" x14ac:dyDescent="0.4">
      <c r="O23530" s="4"/>
      <c r="P23530" s="4"/>
      <c r="V23530" s="4"/>
      <c r="W23530" s="4"/>
      <c r="AG23530" s="9"/>
      <c r="AT23530" s="4"/>
      <c r="AU23530" s="4"/>
      <c r="BA23530" s="4"/>
      <c r="BB23530" s="4"/>
    </row>
    <row r="23531" spans="15:54" x14ac:dyDescent="0.4">
      <c r="O23531" s="4"/>
      <c r="P23531" s="4"/>
      <c r="V23531" s="4"/>
      <c r="W23531" s="4"/>
      <c r="AG23531" s="9"/>
      <c r="AT23531" s="4"/>
      <c r="AU23531" s="4"/>
      <c r="BA23531" s="4"/>
      <c r="BB23531" s="4"/>
    </row>
    <row r="23532" spans="15:54" x14ac:dyDescent="0.4">
      <c r="O23532" s="4"/>
      <c r="P23532" s="4"/>
      <c r="V23532" s="4"/>
      <c r="W23532" s="4"/>
      <c r="AG23532" s="9"/>
      <c r="AT23532" s="4"/>
      <c r="AU23532" s="4"/>
      <c r="BA23532" s="4"/>
      <c r="BB23532" s="4"/>
    </row>
    <row r="23533" spans="15:54" x14ac:dyDescent="0.4">
      <c r="O23533" s="4"/>
      <c r="P23533" s="4"/>
      <c r="V23533" s="4"/>
      <c r="W23533" s="4"/>
      <c r="AG23533" s="9"/>
      <c r="AT23533" s="4"/>
      <c r="AU23533" s="4"/>
      <c r="BA23533" s="4"/>
      <c r="BB23533" s="4"/>
    </row>
    <row r="23534" spans="15:54" x14ac:dyDescent="0.4">
      <c r="O23534" s="4"/>
      <c r="P23534" s="4"/>
      <c r="V23534" s="4"/>
      <c r="W23534" s="4"/>
      <c r="AG23534" s="9"/>
      <c r="AT23534" s="4"/>
      <c r="AU23534" s="4"/>
      <c r="BA23534" s="4"/>
      <c r="BB23534" s="4"/>
    </row>
    <row r="23535" spans="15:54" x14ac:dyDescent="0.4">
      <c r="O23535" s="4"/>
      <c r="P23535" s="4"/>
      <c r="V23535" s="4"/>
      <c r="W23535" s="4"/>
      <c r="AG23535" s="9"/>
      <c r="AT23535" s="4"/>
      <c r="AU23535" s="4"/>
      <c r="BA23535" s="4"/>
      <c r="BB23535" s="4"/>
    </row>
    <row r="23536" spans="15:54" x14ac:dyDescent="0.4">
      <c r="O23536" s="4"/>
      <c r="P23536" s="4"/>
      <c r="V23536" s="4"/>
      <c r="W23536" s="4"/>
      <c r="AT23536" s="4"/>
      <c r="AU23536" s="4"/>
      <c r="BA23536" s="4"/>
      <c r="BB23536" s="4"/>
    </row>
    <row r="23537" spans="15:54" x14ac:dyDescent="0.4">
      <c r="O23537" s="4"/>
      <c r="P23537" s="4"/>
      <c r="V23537" s="4"/>
      <c r="W23537" s="4"/>
      <c r="AG23537" s="9"/>
      <c r="AT23537" s="4"/>
      <c r="AU23537" s="4"/>
      <c r="BA23537" s="4"/>
      <c r="BB23537" s="4"/>
    </row>
    <row r="23538" spans="15:54" x14ac:dyDescent="0.4">
      <c r="O23538" s="4"/>
      <c r="P23538" s="4"/>
      <c r="V23538" s="4"/>
      <c r="W23538" s="4"/>
      <c r="AG23538" s="9"/>
      <c r="AT23538" s="4"/>
      <c r="AU23538" s="4"/>
      <c r="BA23538" s="4"/>
      <c r="BB23538" s="4"/>
    </row>
    <row r="23539" spans="15:54" x14ac:dyDescent="0.4">
      <c r="O23539" s="4"/>
      <c r="P23539" s="4"/>
      <c r="V23539" s="4"/>
      <c r="W23539" s="4"/>
      <c r="AG23539" s="9"/>
      <c r="AT23539" s="4"/>
      <c r="AU23539" s="4"/>
      <c r="BA23539" s="4"/>
      <c r="BB23539" s="4"/>
    </row>
    <row r="23540" spans="15:54" x14ac:dyDescent="0.4">
      <c r="O23540" s="4"/>
      <c r="P23540" s="4"/>
      <c r="V23540" s="4"/>
      <c r="W23540" s="4"/>
      <c r="AG23540" s="9"/>
      <c r="AT23540" s="4"/>
      <c r="AU23540" s="4"/>
      <c r="BA23540" s="4"/>
      <c r="BB23540" s="4"/>
    </row>
    <row r="23541" spans="15:54" x14ac:dyDescent="0.4">
      <c r="O23541" s="4"/>
      <c r="P23541" s="4"/>
      <c r="V23541" s="4"/>
      <c r="W23541" s="4"/>
      <c r="AG23541" s="9"/>
      <c r="AT23541" s="4"/>
      <c r="AU23541" s="4"/>
      <c r="BA23541" s="4"/>
      <c r="BB23541" s="4"/>
    </row>
    <row r="23542" spans="15:54" x14ac:dyDescent="0.4">
      <c r="O23542" s="4"/>
      <c r="P23542" s="4"/>
      <c r="V23542" s="4"/>
      <c r="W23542" s="4"/>
      <c r="AG23542" s="9"/>
      <c r="AT23542" s="4"/>
      <c r="AU23542" s="4"/>
      <c r="BA23542" s="4"/>
      <c r="BB23542" s="4"/>
    </row>
    <row r="23543" spans="15:54" x14ac:dyDescent="0.4">
      <c r="O23543" s="4"/>
      <c r="P23543" s="4"/>
      <c r="V23543" s="4"/>
      <c r="W23543" s="4"/>
      <c r="AG23543" s="9"/>
      <c r="AT23543" s="4"/>
      <c r="AU23543" s="4"/>
      <c r="BA23543" s="4"/>
      <c r="BB23543" s="4"/>
    </row>
    <row r="23544" spans="15:54" x14ac:dyDescent="0.4">
      <c r="O23544" s="4"/>
      <c r="P23544" s="4"/>
      <c r="V23544" s="4"/>
      <c r="W23544" s="4"/>
      <c r="AG23544" s="9"/>
      <c r="AT23544" s="4"/>
      <c r="AU23544" s="4"/>
      <c r="BA23544" s="4"/>
      <c r="BB23544" s="4"/>
    </row>
    <row r="23545" spans="15:54" x14ac:dyDescent="0.4">
      <c r="O23545" s="4"/>
      <c r="P23545" s="4"/>
      <c r="V23545" s="4"/>
      <c r="W23545" s="4"/>
      <c r="AG23545" s="9"/>
      <c r="AT23545" s="4"/>
      <c r="AU23545" s="4"/>
      <c r="BA23545" s="4"/>
      <c r="BB23545" s="4"/>
    </row>
    <row r="23546" spans="15:54" x14ac:dyDescent="0.4">
      <c r="O23546" s="4"/>
      <c r="P23546" s="4"/>
      <c r="V23546" s="4"/>
      <c r="W23546" s="4"/>
      <c r="AG23546" s="9"/>
      <c r="AT23546" s="4"/>
      <c r="AU23546" s="4"/>
      <c r="BA23546" s="4"/>
      <c r="BB23546" s="4"/>
    </row>
    <row r="23547" spans="15:54" x14ac:dyDescent="0.4">
      <c r="O23547" s="4"/>
      <c r="P23547" s="4"/>
      <c r="V23547" s="4"/>
      <c r="W23547" s="4"/>
      <c r="AG23547" s="9"/>
      <c r="AT23547" s="4"/>
      <c r="AU23547" s="4"/>
      <c r="BA23547" s="4"/>
      <c r="BB23547" s="4"/>
    </row>
    <row r="23548" spans="15:54" x14ac:dyDescent="0.4">
      <c r="O23548" s="4"/>
      <c r="P23548" s="4"/>
      <c r="V23548" s="4"/>
      <c r="W23548" s="4"/>
      <c r="AG23548" s="9"/>
      <c r="AT23548" s="4"/>
      <c r="AU23548" s="4"/>
      <c r="BA23548" s="4"/>
      <c r="BB23548" s="4"/>
    </row>
    <row r="23549" spans="15:54" x14ac:dyDescent="0.4">
      <c r="O23549" s="4"/>
      <c r="P23549" s="4"/>
      <c r="V23549" s="4"/>
      <c r="W23549" s="4"/>
      <c r="AG23549" s="9"/>
      <c r="AT23549" s="4"/>
      <c r="AU23549" s="4"/>
      <c r="BA23549" s="4"/>
      <c r="BB23549" s="4"/>
    </row>
    <row r="23550" spans="15:54" x14ac:dyDescent="0.4">
      <c r="O23550" s="4"/>
      <c r="P23550" s="4"/>
      <c r="V23550" s="4"/>
      <c r="W23550" s="4"/>
      <c r="AG23550" s="9"/>
      <c r="AT23550" s="4"/>
      <c r="AU23550" s="4"/>
      <c r="BA23550" s="4"/>
      <c r="BB23550" s="4"/>
    </row>
    <row r="23551" spans="15:54" x14ac:dyDescent="0.4">
      <c r="O23551" s="4"/>
      <c r="P23551" s="4"/>
      <c r="V23551" s="4"/>
      <c r="W23551" s="4"/>
      <c r="AG23551" s="9"/>
      <c r="AT23551" s="4"/>
      <c r="AU23551" s="4"/>
      <c r="BA23551" s="4"/>
      <c r="BB23551" s="4"/>
    </row>
    <row r="23552" spans="15:54" x14ac:dyDescent="0.4">
      <c r="O23552" s="4"/>
      <c r="P23552" s="4"/>
      <c r="V23552" s="4"/>
      <c r="W23552" s="4"/>
      <c r="AG23552" s="9"/>
      <c r="AT23552" s="4"/>
      <c r="AU23552" s="4"/>
      <c r="BA23552" s="4"/>
      <c r="BB23552" s="4"/>
    </row>
    <row r="23553" spans="15:54" x14ac:dyDescent="0.4">
      <c r="O23553" s="4"/>
      <c r="P23553" s="4"/>
      <c r="V23553" s="4"/>
      <c r="W23553" s="4"/>
      <c r="AG23553" s="9"/>
      <c r="AT23553" s="4"/>
      <c r="AU23553" s="4"/>
      <c r="BA23553" s="4"/>
      <c r="BB23553" s="4"/>
    </row>
    <row r="23554" spans="15:54" x14ac:dyDescent="0.4">
      <c r="O23554" s="4"/>
      <c r="P23554" s="4"/>
      <c r="V23554" s="4"/>
      <c r="W23554" s="4"/>
      <c r="AG23554" s="9"/>
      <c r="AT23554" s="4"/>
      <c r="AU23554" s="4"/>
      <c r="BA23554" s="4"/>
      <c r="BB23554" s="4"/>
    </row>
    <row r="23555" spans="15:54" x14ac:dyDescent="0.4">
      <c r="O23555" s="4"/>
      <c r="P23555" s="4"/>
      <c r="V23555" s="4"/>
      <c r="W23555" s="4"/>
      <c r="AG23555" s="9"/>
      <c r="AT23555" s="4"/>
      <c r="AU23555" s="4"/>
      <c r="BA23555" s="4"/>
      <c r="BB23555" s="4"/>
    </row>
    <row r="23556" spans="15:54" x14ac:dyDescent="0.4">
      <c r="O23556" s="4"/>
      <c r="P23556" s="4"/>
      <c r="V23556" s="4"/>
      <c r="W23556" s="4"/>
      <c r="AG23556" s="9"/>
      <c r="AT23556" s="4"/>
      <c r="AU23556" s="4"/>
      <c r="BA23556" s="4"/>
      <c r="BB23556" s="4"/>
    </row>
    <row r="23557" spans="15:54" x14ac:dyDescent="0.4">
      <c r="O23557" s="4"/>
      <c r="P23557" s="4"/>
      <c r="V23557" s="4"/>
      <c r="W23557" s="4"/>
      <c r="AG23557" s="9"/>
      <c r="AT23557" s="4"/>
      <c r="AU23557" s="4"/>
      <c r="BA23557" s="4"/>
      <c r="BB23557" s="4"/>
    </row>
    <row r="23558" spans="15:54" x14ac:dyDescent="0.4">
      <c r="O23558" s="4"/>
      <c r="P23558" s="4"/>
      <c r="V23558" s="4"/>
      <c r="W23558" s="4"/>
      <c r="AG23558" s="9"/>
      <c r="AT23558" s="4"/>
      <c r="AU23558" s="4"/>
      <c r="BA23558" s="4"/>
      <c r="BB23558" s="4"/>
    </row>
    <row r="23559" spans="15:54" x14ac:dyDescent="0.4">
      <c r="O23559" s="4"/>
      <c r="P23559" s="4"/>
      <c r="V23559" s="4"/>
      <c r="W23559" s="4"/>
      <c r="AG23559" s="9"/>
      <c r="AT23559" s="4"/>
      <c r="AU23559" s="4"/>
      <c r="BA23559" s="4"/>
      <c r="BB23559" s="4"/>
    </row>
    <row r="23560" spans="15:54" x14ac:dyDescent="0.4">
      <c r="O23560" s="4"/>
      <c r="P23560" s="4"/>
      <c r="V23560" s="4"/>
      <c r="W23560" s="4"/>
      <c r="AG23560" s="9"/>
      <c r="AT23560" s="4"/>
      <c r="AU23560" s="4"/>
      <c r="BA23560" s="4"/>
      <c r="BB23560" s="4"/>
    </row>
    <row r="23561" spans="15:54" x14ac:dyDescent="0.4">
      <c r="O23561" s="4"/>
      <c r="P23561" s="4"/>
      <c r="V23561" s="4"/>
      <c r="W23561" s="4"/>
      <c r="AG23561" s="9"/>
      <c r="AT23561" s="4"/>
      <c r="AU23561" s="4"/>
      <c r="BA23561" s="4"/>
      <c r="BB23561" s="4"/>
    </row>
    <row r="23562" spans="15:54" x14ac:dyDescent="0.4">
      <c r="O23562" s="4"/>
      <c r="P23562" s="4"/>
      <c r="V23562" s="4"/>
      <c r="W23562" s="4"/>
      <c r="AG23562" s="9"/>
      <c r="AT23562" s="4"/>
      <c r="AU23562" s="4"/>
      <c r="BA23562" s="4"/>
      <c r="BB23562" s="4"/>
    </row>
    <row r="23563" spans="15:54" x14ac:dyDescent="0.4">
      <c r="O23563" s="4"/>
      <c r="P23563" s="4"/>
      <c r="V23563" s="4"/>
      <c r="W23563" s="4"/>
      <c r="AG23563" s="9"/>
      <c r="AT23563" s="4"/>
      <c r="AU23563" s="4"/>
      <c r="BA23563" s="4"/>
      <c r="BB23563" s="4"/>
    </row>
    <row r="23564" spans="15:54" x14ac:dyDescent="0.4">
      <c r="O23564" s="4"/>
      <c r="P23564" s="4"/>
      <c r="V23564" s="4"/>
      <c r="W23564" s="4"/>
      <c r="AG23564" s="9"/>
      <c r="AT23564" s="4"/>
      <c r="AU23564" s="4"/>
      <c r="BA23564" s="4"/>
      <c r="BB23564" s="4"/>
    </row>
    <row r="23565" spans="15:54" x14ac:dyDescent="0.4">
      <c r="O23565" s="4"/>
      <c r="P23565" s="4"/>
      <c r="V23565" s="4"/>
      <c r="W23565" s="4"/>
      <c r="AG23565" s="9"/>
      <c r="AT23565" s="4"/>
      <c r="AU23565" s="4"/>
      <c r="BA23565" s="4"/>
      <c r="BB23565" s="4"/>
    </row>
    <row r="23566" spans="15:54" x14ac:dyDescent="0.4">
      <c r="O23566" s="4"/>
      <c r="P23566" s="4"/>
      <c r="V23566" s="4"/>
      <c r="W23566" s="4"/>
      <c r="AG23566" s="9"/>
      <c r="AT23566" s="4"/>
      <c r="AU23566" s="4"/>
      <c r="BA23566" s="4"/>
      <c r="BB23566" s="4"/>
    </row>
    <row r="23567" spans="15:54" x14ac:dyDescent="0.4">
      <c r="O23567" s="4"/>
      <c r="P23567" s="4"/>
      <c r="V23567" s="4"/>
      <c r="W23567" s="4"/>
      <c r="AG23567" s="9"/>
      <c r="AT23567" s="4"/>
      <c r="AU23567" s="4"/>
      <c r="BA23567" s="4"/>
      <c r="BB23567" s="4"/>
    </row>
    <row r="23568" spans="15:54" x14ac:dyDescent="0.4">
      <c r="O23568" s="4"/>
      <c r="P23568" s="4"/>
      <c r="V23568" s="4"/>
      <c r="W23568" s="4"/>
      <c r="AG23568" s="9"/>
      <c r="AT23568" s="4"/>
      <c r="AU23568" s="4"/>
      <c r="BA23568" s="4"/>
      <c r="BB23568" s="4"/>
    </row>
    <row r="23569" spans="15:54" x14ac:dyDescent="0.4">
      <c r="O23569" s="4"/>
      <c r="P23569" s="4"/>
      <c r="V23569" s="4"/>
      <c r="W23569" s="4"/>
      <c r="AG23569" s="9"/>
      <c r="AT23569" s="4"/>
      <c r="AU23569" s="4"/>
      <c r="BA23569" s="4"/>
      <c r="BB23569" s="4"/>
    </row>
    <row r="23570" spans="15:54" x14ac:dyDescent="0.4">
      <c r="O23570" s="4"/>
      <c r="P23570" s="4"/>
      <c r="V23570" s="4"/>
      <c r="W23570" s="4"/>
      <c r="AG23570" s="9"/>
      <c r="AT23570" s="4"/>
      <c r="AU23570" s="4"/>
      <c r="BA23570" s="4"/>
      <c r="BB23570" s="4"/>
    </row>
    <row r="23571" spans="15:54" x14ac:dyDescent="0.4">
      <c r="O23571" s="4"/>
      <c r="P23571" s="4"/>
      <c r="V23571" s="4"/>
      <c r="W23571" s="4"/>
      <c r="AG23571" s="9"/>
      <c r="AT23571" s="4"/>
      <c r="AU23571" s="4"/>
      <c r="BA23571" s="4"/>
      <c r="BB23571" s="4"/>
    </row>
    <row r="23572" spans="15:54" x14ac:dyDescent="0.4">
      <c r="O23572" s="4"/>
      <c r="P23572" s="4"/>
      <c r="V23572" s="4"/>
      <c r="W23572" s="4"/>
      <c r="AG23572" s="9"/>
      <c r="AT23572" s="4"/>
      <c r="AU23572" s="4"/>
      <c r="BA23572" s="4"/>
      <c r="BB23572" s="4"/>
    </row>
    <row r="23573" spans="15:54" x14ac:dyDescent="0.4">
      <c r="O23573" s="4"/>
      <c r="P23573" s="4"/>
      <c r="V23573" s="4"/>
      <c r="W23573" s="4"/>
      <c r="AG23573" s="9"/>
      <c r="AT23573" s="4"/>
      <c r="AU23573" s="4"/>
      <c r="BA23573" s="4"/>
      <c r="BB23573" s="4"/>
    </row>
    <row r="23574" spans="15:54" x14ac:dyDescent="0.4">
      <c r="O23574" s="4"/>
      <c r="P23574" s="4"/>
      <c r="V23574" s="4"/>
      <c r="W23574" s="4"/>
      <c r="AG23574" s="9"/>
      <c r="AT23574" s="4"/>
      <c r="AU23574" s="4"/>
      <c r="BA23574" s="4"/>
      <c r="BB23574" s="4"/>
    </row>
    <row r="23575" spans="15:54" x14ac:dyDescent="0.4">
      <c r="O23575" s="4"/>
      <c r="P23575" s="4"/>
      <c r="V23575" s="4"/>
      <c r="W23575" s="4"/>
      <c r="AG23575" s="9"/>
      <c r="AT23575" s="4"/>
      <c r="AU23575" s="4"/>
      <c r="BA23575" s="4"/>
      <c r="BB23575" s="4"/>
    </row>
    <row r="23576" spans="15:54" x14ac:dyDescent="0.4">
      <c r="O23576" s="4"/>
      <c r="P23576" s="4"/>
      <c r="V23576" s="4"/>
      <c r="W23576" s="4"/>
      <c r="AG23576" s="9"/>
      <c r="AT23576" s="4"/>
      <c r="AU23576" s="4"/>
      <c r="BA23576" s="4"/>
      <c r="BB23576" s="4"/>
    </row>
    <row r="23577" spans="15:54" x14ac:dyDescent="0.4">
      <c r="O23577" s="4"/>
      <c r="P23577" s="4"/>
      <c r="V23577" s="4"/>
      <c r="W23577" s="4"/>
      <c r="AG23577" s="9"/>
      <c r="AT23577" s="4"/>
      <c r="AU23577" s="4"/>
      <c r="BA23577" s="4"/>
      <c r="BB23577" s="4"/>
    </row>
    <row r="23578" spans="15:54" x14ac:dyDescent="0.4">
      <c r="O23578" s="4"/>
      <c r="P23578" s="4"/>
      <c r="V23578" s="4"/>
      <c r="W23578" s="4"/>
      <c r="AG23578" s="9"/>
      <c r="AT23578" s="4"/>
      <c r="AU23578" s="4"/>
      <c r="BA23578" s="4"/>
      <c r="BB23578" s="4"/>
    </row>
    <row r="23579" spans="15:54" x14ac:dyDescent="0.4">
      <c r="O23579" s="4"/>
      <c r="P23579" s="4"/>
      <c r="V23579" s="4"/>
      <c r="W23579" s="4"/>
      <c r="AG23579" s="9"/>
      <c r="AT23579" s="4"/>
      <c r="AU23579" s="4"/>
      <c r="BA23579" s="4"/>
      <c r="BB23579" s="4"/>
    </row>
    <row r="23580" spans="15:54" x14ac:dyDescent="0.4">
      <c r="O23580" s="4"/>
      <c r="P23580" s="4"/>
      <c r="V23580" s="4"/>
      <c r="W23580" s="4"/>
      <c r="AG23580" s="9"/>
      <c r="AT23580" s="4"/>
      <c r="AU23580" s="4"/>
      <c r="BA23580" s="4"/>
      <c r="BB23580" s="4"/>
    </row>
    <row r="23581" spans="15:54" x14ac:dyDescent="0.4">
      <c r="O23581" s="4"/>
      <c r="P23581" s="4"/>
      <c r="V23581" s="4"/>
      <c r="W23581" s="4"/>
      <c r="AG23581" s="9"/>
      <c r="AT23581" s="4"/>
      <c r="AU23581" s="4"/>
      <c r="BA23581" s="4"/>
      <c r="BB23581" s="4"/>
    </row>
    <row r="23582" spans="15:54" x14ac:dyDescent="0.4">
      <c r="O23582" s="4"/>
      <c r="P23582" s="4"/>
      <c r="V23582" s="4"/>
      <c r="W23582" s="4"/>
      <c r="AG23582" s="9"/>
      <c r="AT23582" s="4"/>
      <c r="AU23582" s="4"/>
      <c r="BA23582" s="4"/>
      <c r="BB23582" s="4"/>
    </row>
    <row r="23583" spans="15:54" x14ac:dyDescent="0.4">
      <c r="O23583" s="4"/>
      <c r="P23583" s="4"/>
      <c r="V23583" s="4"/>
      <c r="W23583" s="4"/>
      <c r="AG23583" s="9"/>
      <c r="AT23583" s="4"/>
      <c r="AU23583" s="4"/>
      <c r="BA23583" s="4"/>
      <c r="BB23583" s="4"/>
    </row>
    <row r="23584" spans="15:54" x14ac:dyDescent="0.4">
      <c r="O23584" s="4"/>
      <c r="P23584" s="4"/>
      <c r="V23584" s="4"/>
      <c r="W23584" s="4"/>
      <c r="AG23584" s="9"/>
      <c r="AT23584" s="4"/>
      <c r="AU23584" s="4"/>
      <c r="BA23584" s="4"/>
      <c r="BB23584" s="4"/>
    </row>
    <row r="23585" spans="15:54" x14ac:dyDescent="0.4">
      <c r="O23585" s="4"/>
      <c r="P23585" s="4"/>
      <c r="V23585" s="4"/>
      <c r="W23585" s="4"/>
      <c r="AG23585" s="9"/>
      <c r="AT23585" s="4"/>
      <c r="AU23585" s="4"/>
      <c r="BA23585" s="4"/>
      <c r="BB23585" s="4"/>
    </row>
    <row r="23586" spans="15:54" x14ac:dyDescent="0.4">
      <c r="O23586" s="4"/>
      <c r="P23586" s="4"/>
      <c r="V23586" s="4"/>
      <c r="W23586" s="4"/>
      <c r="AG23586" s="9"/>
      <c r="AT23586" s="4"/>
      <c r="AU23586" s="4"/>
      <c r="BA23586" s="4"/>
      <c r="BB23586" s="4"/>
    </row>
    <row r="23587" spans="15:54" x14ac:dyDescent="0.4">
      <c r="O23587" s="4"/>
      <c r="P23587" s="4"/>
      <c r="V23587" s="4"/>
      <c r="W23587" s="4"/>
      <c r="AG23587" s="9"/>
      <c r="AT23587" s="4"/>
      <c r="AU23587" s="4"/>
      <c r="BA23587" s="4"/>
      <c r="BB23587" s="4"/>
    </row>
    <row r="23588" spans="15:54" x14ac:dyDescent="0.4">
      <c r="O23588" s="4"/>
      <c r="P23588" s="4"/>
      <c r="V23588" s="4"/>
      <c r="W23588" s="4"/>
      <c r="AG23588" s="9"/>
      <c r="AT23588" s="4"/>
      <c r="AU23588" s="4"/>
      <c r="BA23588" s="4"/>
      <c r="BB23588" s="4"/>
    </row>
    <row r="23589" spans="15:54" x14ac:dyDescent="0.4">
      <c r="O23589" s="4"/>
      <c r="P23589" s="4"/>
      <c r="V23589" s="4"/>
      <c r="W23589" s="4"/>
      <c r="AG23589" s="9"/>
      <c r="AT23589" s="4"/>
      <c r="AU23589" s="4"/>
      <c r="BA23589" s="4"/>
      <c r="BB23589" s="4"/>
    </row>
    <row r="23590" spans="15:54" x14ac:dyDescent="0.4">
      <c r="O23590" s="4"/>
      <c r="P23590" s="4"/>
      <c r="V23590" s="4"/>
      <c r="W23590" s="4"/>
      <c r="AG23590" s="9"/>
      <c r="AT23590" s="4"/>
      <c r="AU23590" s="4"/>
      <c r="BA23590" s="4"/>
      <c r="BB23590" s="4"/>
    </row>
    <row r="23591" spans="15:54" x14ac:dyDescent="0.4">
      <c r="O23591" s="4"/>
      <c r="P23591" s="4"/>
      <c r="V23591" s="4"/>
      <c r="W23591" s="4"/>
      <c r="AG23591" s="9"/>
      <c r="AT23591" s="4"/>
      <c r="AU23591" s="4"/>
      <c r="BA23591" s="4"/>
      <c r="BB23591" s="4"/>
    </row>
    <row r="23592" spans="15:54" x14ac:dyDescent="0.4">
      <c r="O23592" s="4"/>
      <c r="P23592" s="4"/>
      <c r="V23592" s="4"/>
      <c r="W23592" s="4"/>
      <c r="AG23592" s="9"/>
      <c r="AT23592" s="4"/>
      <c r="AU23592" s="4"/>
      <c r="BA23592" s="4"/>
      <c r="BB23592" s="4"/>
    </row>
    <row r="23593" spans="15:54" x14ac:dyDescent="0.4">
      <c r="O23593" s="4"/>
      <c r="P23593" s="4"/>
      <c r="V23593" s="4"/>
      <c r="W23593" s="4"/>
      <c r="AG23593" s="9"/>
      <c r="AT23593" s="4"/>
      <c r="AU23593" s="4"/>
      <c r="BA23593" s="4"/>
      <c r="BB23593" s="4"/>
    </row>
    <row r="23594" spans="15:54" x14ac:dyDescent="0.4">
      <c r="O23594" s="4"/>
      <c r="P23594" s="4"/>
      <c r="V23594" s="4"/>
      <c r="W23594" s="4"/>
      <c r="AG23594" s="9"/>
      <c r="AT23594" s="4"/>
      <c r="AU23594" s="4"/>
      <c r="BA23594" s="4"/>
      <c r="BB23594" s="4"/>
    </row>
    <row r="23595" spans="15:54" x14ac:dyDescent="0.4">
      <c r="O23595" s="4"/>
      <c r="P23595" s="4"/>
      <c r="V23595" s="4"/>
      <c r="W23595" s="4"/>
      <c r="AG23595" s="9"/>
      <c r="AT23595" s="4"/>
      <c r="AU23595" s="4"/>
      <c r="BA23595" s="4"/>
      <c r="BB23595" s="4"/>
    </row>
    <row r="23596" spans="15:54" x14ac:dyDescent="0.4">
      <c r="O23596" s="4"/>
      <c r="P23596" s="4"/>
      <c r="V23596" s="4"/>
      <c r="W23596" s="4"/>
      <c r="AT23596" s="4"/>
      <c r="AU23596" s="4"/>
      <c r="BA23596" s="4"/>
      <c r="BB23596" s="4"/>
    </row>
    <row r="23597" spans="15:54" x14ac:dyDescent="0.4">
      <c r="O23597" s="4"/>
      <c r="P23597" s="4"/>
      <c r="V23597" s="4"/>
      <c r="W23597" s="4"/>
      <c r="AT23597" s="4"/>
      <c r="AU23597" s="4"/>
      <c r="BA23597" s="4"/>
      <c r="BB23597" s="4"/>
    </row>
    <row r="23598" spans="15:54" x14ac:dyDescent="0.4">
      <c r="O23598" s="4"/>
      <c r="P23598" s="4"/>
      <c r="V23598" s="4"/>
      <c r="W23598" s="4"/>
      <c r="AG23598" s="9"/>
      <c r="AT23598" s="4"/>
      <c r="AU23598" s="4"/>
      <c r="BA23598" s="4"/>
      <c r="BB23598" s="4"/>
    </row>
    <row r="23599" spans="15:54" x14ac:dyDescent="0.4">
      <c r="O23599" s="4"/>
      <c r="P23599" s="4"/>
      <c r="V23599" s="4"/>
      <c r="W23599" s="4"/>
      <c r="AG23599" s="9"/>
      <c r="AT23599" s="4"/>
      <c r="AU23599" s="4"/>
      <c r="BA23599" s="4"/>
      <c r="BB23599" s="4"/>
    </row>
    <row r="23600" spans="15:54" x14ac:dyDescent="0.4">
      <c r="O23600" s="4"/>
      <c r="P23600" s="4"/>
      <c r="V23600" s="4"/>
      <c r="W23600" s="4"/>
      <c r="AG23600" s="9"/>
      <c r="AT23600" s="4"/>
      <c r="AU23600" s="4"/>
      <c r="BA23600" s="4"/>
      <c r="BB23600" s="4"/>
    </row>
    <row r="23601" spans="15:54" x14ac:dyDescent="0.4">
      <c r="O23601" s="4"/>
      <c r="P23601" s="4"/>
      <c r="V23601" s="4"/>
      <c r="W23601" s="4"/>
      <c r="AG23601" s="9"/>
      <c r="AT23601" s="4"/>
      <c r="AU23601" s="4"/>
      <c r="BA23601" s="4"/>
      <c r="BB23601" s="4"/>
    </row>
    <row r="23602" spans="15:54" x14ac:dyDescent="0.4">
      <c r="O23602" s="4"/>
      <c r="P23602" s="4"/>
      <c r="V23602" s="4"/>
      <c r="W23602" s="4"/>
      <c r="AG23602" s="9"/>
      <c r="AT23602" s="4"/>
      <c r="AU23602" s="4"/>
      <c r="BA23602" s="4"/>
      <c r="BB23602" s="4"/>
    </row>
    <row r="23603" spans="15:54" x14ac:dyDescent="0.4">
      <c r="O23603" s="4"/>
      <c r="P23603" s="4"/>
      <c r="V23603" s="4"/>
      <c r="W23603" s="4"/>
      <c r="AG23603" s="9"/>
      <c r="AT23603" s="4"/>
      <c r="AU23603" s="4"/>
      <c r="BA23603" s="4"/>
      <c r="BB23603" s="4"/>
    </row>
    <row r="23604" spans="15:54" x14ac:dyDescent="0.4">
      <c r="O23604" s="4"/>
      <c r="P23604" s="4"/>
      <c r="V23604" s="4"/>
      <c r="W23604" s="4"/>
      <c r="AG23604" s="9"/>
      <c r="AT23604" s="4"/>
      <c r="AU23604" s="4"/>
      <c r="BA23604" s="4"/>
      <c r="BB23604" s="4"/>
    </row>
    <row r="23605" spans="15:54" x14ac:dyDescent="0.4">
      <c r="O23605" s="4"/>
      <c r="P23605" s="4"/>
      <c r="V23605" s="4"/>
      <c r="W23605" s="4"/>
      <c r="AG23605" s="9"/>
      <c r="AT23605" s="4"/>
      <c r="AU23605" s="4"/>
      <c r="BA23605" s="4"/>
      <c r="BB23605" s="4"/>
    </row>
    <row r="23606" spans="15:54" x14ac:dyDescent="0.4">
      <c r="O23606" s="4"/>
      <c r="P23606" s="4"/>
      <c r="V23606" s="4"/>
      <c r="W23606" s="4"/>
      <c r="AG23606" s="9"/>
      <c r="AT23606" s="4"/>
      <c r="AU23606" s="4"/>
      <c r="BA23606" s="4"/>
      <c r="BB23606" s="4"/>
    </row>
    <row r="23607" spans="15:54" x14ac:dyDescent="0.4">
      <c r="O23607" s="4"/>
      <c r="P23607" s="4"/>
      <c r="V23607" s="4"/>
      <c r="W23607" s="4"/>
      <c r="AG23607" s="9"/>
      <c r="AT23607" s="4"/>
      <c r="AU23607" s="4"/>
      <c r="BA23607" s="4"/>
      <c r="BB23607" s="4"/>
    </row>
    <row r="23608" spans="15:54" x14ac:dyDescent="0.4">
      <c r="O23608" s="4"/>
      <c r="P23608" s="4"/>
      <c r="V23608" s="4"/>
      <c r="W23608" s="4"/>
      <c r="AG23608" s="9"/>
      <c r="AT23608" s="4"/>
      <c r="AU23608" s="4"/>
      <c r="BA23608" s="4"/>
      <c r="BB23608" s="4"/>
    </row>
    <row r="23609" spans="15:54" x14ac:dyDescent="0.4">
      <c r="O23609" s="4"/>
      <c r="P23609" s="4"/>
      <c r="V23609" s="4"/>
      <c r="W23609" s="4"/>
      <c r="AG23609" s="9"/>
      <c r="AT23609" s="4"/>
      <c r="AU23609" s="4"/>
      <c r="BA23609" s="4"/>
      <c r="BB23609" s="4"/>
    </row>
    <row r="23610" spans="15:54" x14ac:dyDescent="0.4">
      <c r="O23610" s="4"/>
      <c r="P23610" s="4"/>
      <c r="V23610" s="4"/>
      <c r="W23610" s="4"/>
      <c r="AG23610" s="9"/>
      <c r="AT23610" s="4"/>
      <c r="AU23610" s="4"/>
      <c r="BA23610" s="4"/>
      <c r="BB23610" s="4"/>
    </row>
    <row r="23611" spans="15:54" x14ac:dyDescent="0.4">
      <c r="O23611" s="4"/>
      <c r="P23611" s="4"/>
      <c r="V23611" s="4"/>
      <c r="W23611" s="4"/>
      <c r="AG23611" s="9"/>
      <c r="AT23611" s="4"/>
      <c r="AU23611" s="4"/>
      <c r="BA23611" s="4"/>
      <c r="BB23611" s="4"/>
    </row>
    <row r="23612" spans="15:54" x14ac:dyDescent="0.4">
      <c r="O23612" s="4"/>
      <c r="P23612" s="4"/>
      <c r="V23612" s="4"/>
      <c r="W23612" s="4"/>
      <c r="AG23612" s="9"/>
      <c r="AT23612" s="4"/>
      <c r="AU23612" s="4"/>
      <c r="BA23612" s="4"/>
      <c r="BB23612" s="4"/>
    </row>
    <row r="23613" spans="15:54" x14ac:dyDescent="0.4">
      <c r="O23613" s="4"/>
      <c r="P23613" s="4"/>
      <c r="V23613" s="4"/>
      <c r="W23613" s="4"/>
      <c r="AG23613" s="9"/>
      <c r="AT23613" s="4"/>
      <c r="AU23613" s="4"/>
      <c r="BA23613" s="4"/>
      <c r="BB23613" s="4"/>
    </row>
    <row r="23614" spans="15:54" x14ac:dyDescent="0.4">
      <c r="O23614" s="4"/>
      <c r="P23614" s="4"/>
      <c r="V23614" s="4"/>
      <c r="W23614" s="4"/>
      <c r="AG23614" s="9"/>
      <c r="AT23614" s="4"/>
      <c r="AU23614" s="4"/>
      <c r="BA23614" s="4"/>
      <c r="BB23614" s="4"/>
    </row>
    <row r="23615" spans="15:54" x14ac:dyDescent="0.4">
      <c r="O23615" s="4"/>
      <c r="P23615" s="4"/>
      <c r="V23615" s="4"/>
      <c r="W23615" s="4"/>
      <c r="AG23615" s="9"/>
      <c r="AT23615" s="4"/>
      <c r="AU23615" s="4"/>
      <c r="BA23615" s="4"/>
      <c r="BB23615" s="4"/>
    </row>
    <row r="23616" spans="15:54" x14ac:dyDescent="0.4">
      <c r="O23616" s="4"/>
      <c r="P23616" s="4"/>
      <c r="V23616" s="4"/>
      <c r="W23616" s="4"/>
      <c r="AG23616" s="9"/>
      <c r="AT23616" s="4"/>
      <c r="AU23616" s="4"/>
      <c r="BA23616" s="4"/>
      <c r="BB23616" s="4"/>
    </row>
    <row r="23617" spans="15:54" x14ac:dyDescent="0.4">
      <c r="O23617" s="4"/>
      <c r="P23617" s="4"/>
      <c r="V23617" s="4"/>
      <c r="W23617" s="4"/>
      <c r="AT23617" s="4"/>
      <c r="AU23617" s="4"/>
      <c r="BA23617" s="4"/>
      <c r="BB23617" s="4"/>
    </row>
    <row r="23618" spans="15:54" x14ac:dyDescent="0.4">
      <c r="O23618" s="4"/>
      <c r="P23618" s="4"/>
      <c r="V23618" s="4"/>
      <c r="W23618" s="4"/>
      <c r="AG23618" s="9"/>
      <c r="AT23618" s="4"/>
      <c r="AU23618" s="4"/>
      <c r="BA23618" s="4"/>
      <c r="BB23618" s="4"/>
    </row>
    <row r="23619" spans="15:54" x14ac:dyDescent="0.4">
      <c r="O23619" s="4"/>
      <c r="P23619" s="4"/>
      <c r="V23619" s="4"/>
      <c r="W23619" s="4"/>
      <c r="AG23619" s="9"/>
      <c r="AT23619" s="4"/>
      <c r="AU23619" s="4"/>
      <c r="BA23619" s="4"/>
      <c r="BB23619" s="4"/>
    </row>
    <row r="23620" spans="15:54" x14ac:dyDescent="0.4">
      <c r="O23620" s="4"/>
      <c r="P23620" s="4"/>
      <c r="V23620" s="4"/>
      <c r="W23620" s="4"/>
      <c r="AG23620" s="9"/>
      <c r="AT23620" s="4"/>
      <c r="AU23620" s="4"/>
      <c r="BA23620" s="4"/>
      <c r="BB23620" s="4"/>
    </row>
    <row r="23621" spans="15:54" x14ac:dyDescent="0.4">
      <c r="O23621" s="4"/>
      <c r="P23621" s="4"/>
      <c r="V23621" s="4"/>
      <c r="W23621" s="4"/>
      <c r="AG23621" s="9"/>
      <c r="AT23621" s="4"/>
      <c r="AU23621" s="4"/>
      <c r="BA23621" s="4"/>
      <c r="BB23621" s="4"/>
    </row>
    <row r="23622" spans="15:54" x14ac:dyDescent="0.4">
      <c r="O23622" s="4"/>
      <c r="P23622" s="4"/>
      <c r="V23622" s="4"/>
      <c r="W23622" s="4"/>
      <c r="AG23622" s="9"/>
      <c r="AT23622" s="4"/>
      <c r="AU23622" s="4"/>
      <c r="BA23622" s="4"/>
      <c r="BB23622" s="4"/>
    </row>
    <row r="23623" spans="15:54" x14ac:dyDescent="0.4">
      <c r="O23623" s="4"/>
      <c r="P23623" s="4"/>
      <c r="V23623" s="4"/>
      <c r="W23623" s="4"/>
      <c r="AG23623" s="9"/>
      <c r="AT23623" s="4"/>
      <c r="AU23623" s="4"/>
      <c r="BA23623" s="4"/>
      <c r="BB23623" s="4"/>
    </row>
    <row r="23624" spans="15:54" x14ac:dyDescent="0.4">
      <c r="O23624" s="4"/>
      <c r="P23624" s="4"/>
      <c r="V23624" s="4"/>
      <c r="W23624" s="4"/>
      <c r="AG23624" s="9"/>
      <c r="AT23624" s="4"/>
      <c r="AU23624" s="4"/>
      <c r="BA23624" s="4"/>
      <c r="BB23624" s="4"/>
    </row>
    <row r="23625" spans="15:54" x14ac:dyDescent="0.4">
      <c r="O23625" s="4"/>
      <c r="P23625" s="4"/>
      <c r="V23625" s="4"/>
      <c r="W23625" s="4"/>
      <c r="AG23625" s="9"/>
      <c r="AT23625" s="4"/>
      <c r="AU23625" s="4"/>
      <c r="BA23625" s="4"/>
      <c r="BB23625" s="4"/>
    </row>
    <row r="23626" spans="15:54" x14ac:dyDescent="0.4">
      <c r="O23626" s="4"/>
      <c r="P23626" s="4"/>
      <c r="V23626" s="4"/>
      <c r="W23626" s="4"/>
      <c r="AG23626" s="9"/>
      <c r="AT23626" s="4"/>
      <c r="AU23626" s="4"/>
      <c r="BA23626" s="4"/>
      <c r="BB23626" s="4"/>
    </row>
    <row r="23627" spans="15:54" x14ac:dyDescent="0.4">
      <c r="O23627" s="4"/>
      <c r="P23627" s="4"/>
      <c r="V23627" s="4"/>
      <c r="W23627" s="4"/>
      <c r="AG23627" s="9"/>
      <c r="AT23627" s="4"/>
      <c r="AU23627" s="4"/>
      <c r="BA23627" s="4"/>
      <c r="BB23627" s="4"/>
    </row>
    <row r="23628" spans="15:54" x14ac:dyDescent="0.4">
      <c r="O23628" s="4"/>
      <c r="P23628" s="4"/>
      <c r="V23628" s="4"/>
      <c r="W23628" s="4"/>
      <c r="AG23628" s="9"/>
      <c r="AT23628" s="4"/>
      <c r="AU23628" s="4"/>
      <c r="BA23628" s="4"/>
      <c r="BB23628" s="4"/>
    </row>
    <row r="23629" spans="15:54" x14ac:dyDescent="0.4">
      <c r="O23629" s="4"/>
      <c r="P23629" s="4"/>
      <c r="V23629" s="4"/>
      <c r="W23629" s="4"/>
      <c r="AG23629" s="9"/>
      <c r="AT23629" s="4"/>
      <c r="AU23629" s="4"/>
      <c r="BA23629" s="4"/>
      <c r="BB23629" s="4"/>
    </row>
    <row r="23630" spans="15:54" x14ac:dyDescent="0.4">
      <c r="O23630" s="4"/>
      <c r="P23630" s="4"/>
      <c r="V23630" s="4"/>
      <c r="W23630" s="4"/>
      <c r="AG23630" s="9"/>
      <c r="AT23630" s="4"/>
      <c r="AU23630" s="4"/>
      <c r="BA23630" s="4"/>
      <c r="BB23630" s="4"/>
    </row>
    <row r="23631" spans="15:54" x14ac:dyDescent="0.4">
      <c r="O23631" s="4"/>
      <c r="P23631" s="4"/>
      <c r="V23631" s="4"/>
      <c r="W23631" s="4"/>
      <c r="AG23631" s="9"/>
      <c r="AT23631" s="4"/>
      <c r="AU23631" s="4"/>
      <c r="BA23631" s="4"/>
      <c r="BB23631" s="4"/>
    </row>
    <row r="23632" spans="15:54" x14ac:dyDescent="0.4">
      <c r="O23632" s="4"/>
      <c r="P23632" s="4"/>
      <c r="V23632" s="4"/>
      <c r="W23632" s="4"/>
      <c r="AG23632" s="9"/>
      <c r="AT23632" s="4"/>
      <c r="AU23632" s="4"/>
      <c r="BA23632" s="4"/>
      <c r="BB23632" s="4"/>
    </row>
    <row r="23633" spans="15:54" x14ac:dyDescent="0.4">
      <c r="O23633" s="4"/>
      <c r="P23633" s="4"/>
      <c r="V23633" s="4"/>
      <c r="W23633" s="4"/>
      <c r="AG23633" s="9"/>
      <c r="AT23633" s="4"/>
      <c r="AU23633" s="4"/>
      <c r="BA23633" s="4"/>
      <c r="BB23633" s="4"/>
    </row>
    <row r="23634" spans="15:54" x14ac:dyDescent="0.4">
      <c r="O23634" s="4"/>
      <c r="P23634" s="4"/>
      <c r="V23634" s="4"/>
      <c r="W23634" s="4"/>
      <c r="AG23634" s="9"/>
      <c r="AT23634" s="4"/>
      <c r="AU23634" s="4"/>
      <c r="BA23634" s="4"/>
      <c r="BB23634" s="4"/>
    </row>
    <row r="23635" spans="15:54" x14ac:dyDescent="0.4">
      <c r="O23635" s="4"/>
      <c r="P23635" s="4"/>
      <c r="V23635" s="4"/>
      <c r="W23635" s="4"/>
      <c r="AG23635" s="9"/>
      <c r="AT23635" s="4"/>
      <c r="AU23635" s="4"/>
      <c r="BA23635" s="4"/>
      <c r="BB23635" s="4"/>
    </row>
    <row r="23636" spans="15:54" x14ac:dyDescent="0.4">
      <c r="O23636" s="4"/>
      <c r="P23636" s="4"/>
      <c r="V23636" s="4"/>
      <c r="W23636" s="4"/>
      <c r="AG23636" s="9"/>
      <c r="AT23636" s="4"/>
      <c r="AU23636" s="4"/>
      <c r="BA23636" s="4"/>
      <c r="BB23636" s="4"/>
    </row>
    <row r="23637" spans="15:54" x14ac:dyDescent="0.4">
      <c r="O23637" s="4"/>
      <c r="P23637" s="4"/>
      <c r="V23637" s="4"/>
      <c r="W23637" s="4"/>
      <c r="AG23637" s="9"/>
      <c r="AT23637" s="4"/>
      <c r="AU23637" s="4"/>
      <c r="BA23637" s="4"/>
      <c r="BB23637" s="4"/>
    </row>
    <row r="23638" spans="15:54" x14ac:dyDescent="0.4">
      <c r="O23638" s="4"/>
      <c r="P23638" s="4"/>
      <c r="V23638" s="4"/>
      <c r="W23638" s="4"/>
      <c r="AG23638" s="9"/>
      <c r="AT23638" s="4"/>
      <c r="AU23638" s="4"/>
      <c r="BA23638" s="4"/>
      <c r="BB23638" s="4"/>
    </row>
    <row r="23639" spans="15:54" x14ac:dyDescent="0.4">
      <c r="O23639" s="4"/>
      <c r="P23639" s="4"/>
      <c r="V23639" s="4"/>
      <c r="W23639" s="4"/>
      <c r="AG23639" s="9"/>
      <c r="AT23639" s="4"/>
      <c r="AU23639" s="4"/>
      <c r="BA23639" s="4"/>
      <c r="BB23639" s="4"/>
    </row>
    <row r="23640" spans="15:54" x14ac:dyDescent="0.4">
      <c r="O23640" s="4"/>
      <c r="P23640" s="4"/>
      <c r="V23640" s="4"/>
      <c r="W23640" s="4"/>
      <c r="AG23640" s="9"/>
      <c r="AT23640" s="4"/>
      <c r="AU23640" s="4"/>
      <c r="BA23640" s="4"/>
      <c r="BB23640" s="4"/>
    </row>
    <row r="23641" spans="15:54" x14ac:dyDescent="0.4">
      <c r="O23641" s="4"/>
      <c r="P23641" s="4"/>
      <c r="V23641" s="4"/>
      <c r="W23641" s="4"/>
      <c r="AG23641" s="9"/>
      <c r="AT23641" s="4"/>
      <c r="AU23641" s="4"/>
      <c r="BA23641" s="4"/>
      <c r="BB23641" s="4"/>
    </row>
    <row r="23642" spans="15:54" x14ac:dyDescent="0.4">
      <c r="O23642" s="4"/>
      <c r="P23642" s="4"/>
      <c r="V23642" s="4"/>
      <c r="W23642" s="4"/>
      <c r="AG23642" s="9"/>
      <c r="AT23642" s="4"/>
      <c r="AU23642" s="4"/>
      <c r="BA23642" s="4"/>
      <c r="BB23642" s="4"/>
    </row>
    <row r="23643" spans="15:54" x14ac:dyDescent="0.4">
      <c r="O23643" s="4"/>
      <c r="P23643" s="4"/>
      <c r="V23643" s="4"/>
      <c r="W23643" s="4"/>
      <c r="AG23643" s="9"/>
      <c r="AT23643" s="4"/>
      <c r="AU23643" s="4"/>
      <c r="BA23643" s="4"/>
      <c r="BB23643" s="4"/>
    </row>
    <row r="23644" spans="15:54" x14ac:dyDescent="0.4">
      <c r="O23644" s="4"/>
      <c r="P23644" s="4"/>
      <c r="V23644" s="4"/>
      <c r="W23644" s="4"/>
      <c r="AG23644" s="9"/>
      <c r="AT23644" s="4"/>
      <c r="AU23644" s="4"/>
      <c r="BA23644" s="4"/>
      <c r="BB23644" s="4"/>
    </row>
    <row r="23645" spans="15:54" x14ac:dyDescent="0.4">
      <c r="O23645" s="4"/>
      <c r="P23645" s="4"/>
      <c r="V23645" s="4"/>
      <c r="W23645" s="4"/>
      <c r="AG23645" s="9"/>
      <c r="AT23645" s="4"/>
      <c r="AU23645" s="4"/>
      <c r="BA23645" s="4"/>
      <c r="BB23645" s="4"/>
    </row>
    <row r="23646" spans="15:54" x14ac:dyDescent="0.4">
      <c r="O23646" s="4"/>
      <c r="P23646" s="4"/>
      <c r="V23646" s="4"/>
      <c r="W23646" s="4"/>
      <c r="AG23646" s="9"/>
      <c r="AT23646" s="4"/>
      <c r="AU23646" s="4"/>
      <c r="BA23646" s="4"/>
      <c r="BB23646" s="4"/>
    </row>
    <row r="23647" spans="15:54" x14ac:dyDescent="0.4">
      <c r="O23647" s="4"/>
      <c r="P23647" s="4"/>
      <c r="V23647" s="4"/>
      <c r="W23647" s="4"/>
      <c r="AG23647" s="9"/>
      <c r="AT23647" s="4"/>
      <c r="AU23647" s="4"/>
      <c r="BA23647" s="4"/>
      <c r="BB23647" s="4"/>
    </row>
    <row r="23648" spans="15:54" x14ac:dyDescent="0.4">
      <c r="O23648" s="4"/>
      <c r="P23648" s="4"/>
      <c r="V23648" s="4"/>
      <c r="W23648" s="4"/>
      <c r="AG23648" s="9"/>
      <c r="AT23648" s="4"/>
      <c r="AU23648" s="4"/>
      <c r="BA23648" s="4"/>
      <c r="BB23648" s="4"/>
    </row>
    <row r="23649" spans="15:54" x14ac:dyDescent="0.4">
      <c r="O23649" s="4"/>
      <c r="P23649" s="4"/>
      <c r="V23649" s="4"/>
      <c r="W23649" s="4"/>
      <c r="AG23649" s="9"/>
      <c r="AT23649" s="4"/>
      <c r="AU23649" s="4"/>
      <c r="BA23649" s="4"/>
      <c r="BB23649" s="4"/>
    </row>
    <row r="23650" spans="15:54" x14ac:dyDescent="0.4">
      <c r="O23650" s="4"/>
      <c r="P23650" s="4"/>
      <c r="V23650" s="4"/>
      <c r="W23650" s="4"/>
      <c r="AG23650" s="9"/>
      <c r="AT23650" s="4"/>
      <c r="AU23650" s="4"/>
      <c r="BA23650" s="4"/>
      <c r="BB23650" s="4"/>
    </row>
    <row r="23651" spans="15:54" x14ac:dyDescent="0.4">
      <c r="O23651" s="4"/>
      <c r="P23651" s="4"/>
      <c r="V23651" s="4"/>
      <c r="W23651" s="4"/>
      <c r="AG23651" s="9"/>
      <c r="AT23651" s="4"/>
      <c r="AU23651" s="4"/>
      <c r="BA23651" s="4"/>
      <c r="BB23651" s="4"/>
    </row>
    <row r="23652" spans="15:54" x14ac:dyDescent="0.4">
      <c r="O23652" s="4"/>
      <c r="P23652" s="4"/>
      <c r="V23652" s="4"/>
      <c r="W23652" s="4"/>
      <c r="AG23652" s="9"/>
      <c r="AT23652" s="4"/>
      <c r="AU23652" s="4"/>
      <c r="BA23652" s="4"/>
      <c r="BB23652" s="4"/>
    </row>
    <row r="23653" spans="15:54" x14ac:dyDescent="0.4">
      <c r="O23653" s="4"/>
      <c r="P23653" s="4"/>
      <c r="V23653" s="4"/>
      <c r="W23653" s="4"/>
      <c r="AG23653" s="9"/>
      <c r="AT23653" s="4"/>
      <c r="AU23653" s="4"/>
      <c r="BA23653" s="4"/>
      <c r="BB23653" s="4"/>
    </row>
    <row r="23654" spans="15:54" x14ac:dyDescent="0.4">
      <c r="O23654" s="4"/>
      <c r="P23654" s="4"/>
      <c r="V23654" s="4"/>
      <c r="W23654" s="4"/>
      <c r="AG23654" s="9"/>
      <c r="AT23654" s="4"/>
      <c r="AU23654" s="4"/>
      <c r="BA23654" s="4"/>
      <c r="BB23654" s="4"/>
    </row>
    <row r="23655" spans="15:54" x14ac:dyDescent="0.4">
      <c r="O23655" s="4"/>
      <c r="P23655" s="4"/>
      <c r="V23655" s="4"/>
      <c r="W23655" s="4"/>
      <c r="AG23655" s="9"/>
      <c r="AT23655" s="4"/>
      <c r="AU23655" s="4"/>
      <c r="BA23655" s="4"/>
      <c r="BB23655" s="4"/>
    </row>
    <row r="23656" spans="15:54" x14ac:dyDescent="0.4">
      <c r="O23656" s="4"/>
      <c r="P23656" s="4"/>
      <c r="V23656" s="4"/>
      <c r="W23656" s="4"/>
      <c r="AG23656" s="9"/>
      <c r="AT23656" s="4"/>
      <c r="AU23656" s="4"/>
      <c r="BA23656" s="4"/>
      <c r="BB23656" s="4"/>
    </row>
    <row r="23657" spans="15:54" x14ac:dyDescent="0.4">
      <c r="O23657" s="4"/>
      <c r="P23657" s="4"/>
      <c r="V23657" s="4"/>
      <c r="W23657" s="4"/>
      <c r="AG23657" s="9"/>
      <c r="AT23657" s="4"/>
      <c r="AU23657" s="4"/>
      <c r="BA23657" s="4"/>
      <c r="BB23657" s="4"/>
    </row>
    <row r="23658" spans="15:54" x14ac:dyDescent="0.4">
      <c r="O23658" s="4"/>
      <c r="P23658" s="4"/>
      <c r="V23658" s="4"/>
      <c r="W23658" s="4"/>
      <c r="AG23658" s="9"/>
      <c r="AT23658" s="4"/>
      <c r="AU23658" s="4"/>
      <c r="BA23658" s="4"/>
      <c r="BB23658" s="4"/>
    </row>
    <row r="23659" spans="15:54" x14ac:dyDescent="0.4">
      <c r="O23659" s="4"/>
      <c r="P23659" s="4"/>
      <c r="V23659" s="4"/>
      <c r="W23659" s="4"/>
      <c r="AG23659" s="9"/>
      <c r="AT23659" s="4"/>
      <c r="AU23659" s="4"/>
      <c r="BA23659" s="4"/>
      <c r="BB23659" s="4"/>
    </row>
    <row r="23660" spans="15:54" x14ac:dyDescent="0.4">
      <c r="O23660" s="4"/>
      <c r="P23660" s="4"/>
      <c r="V23660" s="4"/>
      <c r="W23660" s="4"/>
      <c r="AG23660" s="9"/>
      <c r="AT23660" s="4"/>
      <c r="AU23660" s="4"/>
      <c r="BA23660" s="4"/>
      <c r="BB23660" s="4"/>
    </row>
    <row r="23661" spans="15:54" x14ac:dyDescent="0.4">
      <c r="O23661" s="4"/>
      <c r="P23661" s="4"/>
      <c r="V23661" s="4"/>
      <c r="W23661" s="4"/>
      <c r="AG23661" s="9"/>
      <c r="AT23661" s="4"/>
      <c r="AU23661" s="4"/>
      <c r="BA23661" s="4"/>
      <c r="BB23661" s="4"/>
    </row>
    <row r="23662" spans="15:54" x14ac:dyDescent="0.4">
      <c r="O23662" s="4"/>
      <c r="P23662" s="4"/>
      <c r="V23662" s="4"/>
      <c r="W23662" s="4"/>
      <c r="AG23662" s="9"/>
      <c r="AT23662" s="4"/>
      <c r="AU23662" s="4"/>
      <c r="BA23662" s="4"/>
      <c r="BB23662" s="4"/>
    </row>
    <row r="23663" spans="15:54" x14ac:dyDescent="0.4">
      <c r="O23663" s="4"/>
      <c r="P23663" s="4"/>
      <c r="V23663" s="4"/>
      <c r="W23663" s="4"/>
      <c r="AG23663" s="9"/>
      <c r="AT23663" s="4"/>
      <c r="AU23663" s="4"/>
      <c r="BA23663" s="4"/>
      <c r="BB23663" s="4"/>
    </row>
    <row r="23664" spans="15:54" x14ac:dyDescent="0.4">
      <c r="O23664" s="4"/>
      <c r="P23664" s="4"/>
      <c r="V23664" s="4"/>
      <c r="W23664" s="4"/>
      <c r="AG23664" s="9"/>
      <c r="AT23664" s="4"/>
      <c r="AU23664" s="4"/>
      <c r="BA23664" s="4"/>
      <c r="BB23664" s="4"/>
    </row>
    <row r="23665" spans="15:54" x14ac:dyDescent="0.4">
      <c r="O23665" s="4"/>
      <c r="P23665" s="4"/>
      <c r="V23665" s="4"/>
      <c r="W23665" s="4"/>
      <c r="AG23665" s="9"/>
      <c r="AT23665" s="4"/>
      <c r="AU23665" s="4"/>
      <c r="BA23665" s="4"/>
      <c r="BB23665" s="4"/>
    </row>
    <row r="23666" spans="15:54" x14ac:dyDescent="0.4">
      <c r="O23666" s="4"/>
      <c r="P23666" s="4"/>
      <c r="V23666" s="4"/>
      <c r="W23666" s="4"/>
      <c r="AG23666" s="9"/>
      <c r="AT23666" s="4"/>
      <c r="AU23666" s="4"/>
      <c r="BA23666" s="4"/>
      <c r="BB23666" s="4"/>
    </row>
    <row r="23667" spans="15:54" x14ac:dyDescent="0.4">
      <c r="O23667" s="4"/>
      <c r="P23667" s="4"/>
      <c r="V23667" s="4"/>
      <c r="W23667" s="4"/>
      <c r="AG23667" s="9"/>
      <c r="AT23667" s="4"/>
      <c r="AU23667" s="4"/>
      <c r="BA23667" s="4"/>
      <c r="BB23667" s="4"/>
    </row>
    <row r="23668" spans="15:54" x14ac:dyDescent="0.4">
      <c r="O23668" s="4"/>
      <c r="P23668" s="4"/>
      <c r="V23668" s="4"/>
      <c r="W23668" s="4"/>
      <c r="AG23668" s="9"/>
      <c r="AT23668" s="4"/>
      <c r="AU23668" s="4"/>
      <c r="BA23668" s="4"/>
      <c r="BB23668" s="4"/>
    </row>
    <row r="23669" spans="15:54" x14ac:dyDescent="0.4">
      <c r="O23669" s="4"/>
      <c r="P23669" s="4"/>
      <c r="V23669" s="4"/>
      <c r="W23669" s="4"/>
      <c r="AG23669" s="9"/>
      <c r="AT23669" s="4"/>
      <c r="AU23669" s="4"/>
      <c r="BA23669" s="4"/>
      <c r="BB23669" s="4"/>
    </row>
    <row r="23670" spans="15:54" x14ac:dyDescent="0.4">
      <c r="O23670" s="4"/>
      <c r="P23670" s="4"/>
      <c r="V23670" s="4"/>
      <c r="W23670" s="4"/>
      <c r="AG23670" s="9"/>
      <c r="AT23670" s="4"/>
      <c r="AU23670" s="4"/>
      <c r="BA23670" s="4"/>
      <c r="BB23670" s="4"/>
    </row>
    <row r="23671" spans="15:54" x14ac:dyDescent="0.4">
      <c r="O23671" s="4"/>
      <c r="P23671" s="4"/>
      <c r="V23671" s="4"/>
      <c r="W23671" s="4"/>
      <c r="AG23671" s="9"/>
      <c r="AT23671" s="4"/>
      <c r="AU23671" s="4"/>
      <c r="BA23671" s="4"/>
      <c r="BB23671" s="4"/>
    </row>
    <row r="23672" spans="15:54" x14ac:dyDescent="0.4">
      <c r="O23672" s="4"/>
      <c r="P23672" s="4"/>
      <c r="V23672" s="4"/>
      <c r="W23672" s="4"/>
      <c r="AG23672" s="9"/>
      <c r="AT23672" s="4"/>
      <c r="AU23672" s="4"/>
      <c r="BA23672" s="4"/>
      <c r="BB23672" s="4"/>
    </row>
    <row r="23673" spans="15:54" x14ac:dyDescent="0.4">
      <c r="O23673" s="4"/>
      <c r="P23673" s="4"/>
      <c r="V23673" s="4"/>
      <c r="W23673" s="4"/>
      <c r="AG23673" s="9"/>
      <c r="AT23673" s="4"/>
      <c r="AU23673" s="4"/>
      <c r="BA23673" s="4"/>
      <c r="BB23673" s="4"/>
    </row>
    <row r="23674" spans="15:54" x14ac:dyDescent="0.4">
      <c r="O23674" s="4"/>
      <c r="P23674" s="4"/>
      <c r="V23674" s="4"/>
      <c r="W23674" s="4"/>
      <c r="AG23674" s="9"/>
      <c r="AT23674" s="4"/>
      <c r="AU23674" s="4"/>
      <c r="BA23674" s="4"/>
      <c r="BB23674" s="4"/>
    </row>
    <row r="23675" spans="15:54" x14ac:dyDescent="0.4">
      <c r="O23675" s="4"/>
      <c r="P23675" s="4"/>
      <c r="V23675" s="4"/>
      <c r="W23675" s="4"/>
      <c r="AG23675" s="9"/>
      <c r="AT23675" s="4"/>
      <c r="AU23675" s="4"/>
      <c r="BA23675" s="4"/>
      <c r="BB23675" s="4"/>
    </row>
    <row r="23676" spans="15:54" x14ac:dyDescent="0.4">
      <c r="O23676" s="4"/>
      <c r="P23676" s="4"/>
      <c r="V23676" s="4"/>
      <c r="W23676" s="4"/>
      <c r="AG23676" s="9"/>
      <c r="AT23676" s="4"/>
      <c r="AU23676" s="4"/>
      <c r="BA23676" s="4"/>
      <c r="BB23676" s="4"/>
    </row>
    <row r="23677" spans="15:54" x14ac:dyDescent="0.4">
      <c r="O23677" s="4"/>
      <c r="P23677" s="4"/>
      <c r="V23677" s="4"/>
      <c r="W23677" s="4"/>
      <c r="AG23677" s="9"/>
      <c r="AT23677" s="4"/>
      <c r="AU23677" s="4"/>
      <c r="BA23677" s="4"/>
      <c r="BB23677" s="4"/>
    </row>
    <row r="23678" spans="15:54" x14ac:dyDescent="0.4">
      <c r="O23678" s="4"/>
      <c r="P23678" s="4"/>
      <c r="V23678" s="4"/>
      <c r="W23678" s="4"/>
      <c r="AT23678" s="4"/>
      <c r="AU23678" s="4"/>
      <c r="BA23678" s="4"/>
      <c r="BB23678" s="4"/>
    </row>
    <row r="23679" spans="15:54" x14ac:dyDescent="0.4">
      <c r="O23679" s="4"/>
      <c r="P23679" s="4"/>
      <c r="V23679" s="4"/>
      <c r="W23679" s="4"/>
      <c r="AG23679" s="9"/>
      <c r="AT23679" s="4"/>
      <c r="AU23679" s="4"/>
      <c r="BA23679" s="4"/>
      <c r="BB23679" s="4"/>
    </row>
    <row r="23680" spans="15:54" x14ac:dyDescent="0.4">
      <c r="O23680" s="4"/>
      <c r="P23680" s="4"/>
      <c r="V23680" s="4"/>
      <c r="W23680" s="4"/>
      <c r="AG23680" s="9"/>
      <c r="AT23680" s="4"/>
      <c r="AU23680" s="4"/>
      <c r="BA23680" s="4"/>
      <c r="BB23680" s="4"/>
    </row>
    <row r="23681" spans="15:54" x14ac:dyDescent="0.4">
      <c r="O23681" s="4"/>
      <c r="P23681" s="4"/>
      <c r="V23681" s="4"/>
      <c r="W23681" s="4"/>
      <c r="AG23681" s="9"/>
      <c r="AT23681" s="4"/>
      <c r="AU23681" s="4"/>
      <c r="BA23681" s="4"/>
      <c r="BB23681" s="4"/>
    </row>
    <row r="23682" spans="15:54" x14ac:dyDescent="0.4">
      <c r="O23682" s="4"/>
      <c r="P23682" s="4"/>
      <c r="V23682" s="4"/>
      <c r="W23682" s="4"/>
      <c r="AG23682" s="9"/>
      <c r="AT23682" s="4"/>
      <c r="AU23682" s="4"/>
      <c r="BA23682" s="4"/>
      <c r="BB23682" s="4"/>
    </row>
    <row r="23683" spans="15:54" x14ac:dyDescent="0.4">
      <c r="O23683" s="4"/>
      <c r="P23683" s="4"/>
      <c r="V23683" s="4"/>
      <c r="W23683" s="4"/>
      <c r="AG23683" s="9"/>
      <c r="AT23683" s="4"/>
      <c r="AU23683" s="4"/>
      <c r="BA23683" s="4"/>
      <c r="BB23683" s="4"/>
    </row>
    <row r="23684" spans="15:54" x14ac:dyDescent="0.4">
      <c r="O23684" s="4"/>
      <c r="P23684" s="4"/>
      <c r="V23684" s="4"/>
      <c r="W23684" s="4"/>
      <c r="AG23684" s="9"/>
      <c r="AT23684" s="4"/>
      <c r="AU23684" s="4"/>
      <c r="BA23684" s="4"/>
      <c r="BB23684" s="4"/>
    </row>
    <row r="23685" spans="15:54" x14ac:dyDescent="0.4">
      <c r="O23685" s="4"/>
      <c r="P23685" s="4"/>
      <c r="V23685" s="4"/>
      <c r="W23685" s="4"/>
      <c r="AG23685" s="9"/>
      <c r="AT23685" s="4"/>
      <c r="AU23685" s="4"/>
      <c r="BA23685" s="4"/>
      <c r="BB23685" s="4"/>
    </row>
    <row r="23686" spans="15:54" x14ac:dyDescent="0.4">
      <c r="O23686" s="4"/>
      <c r="P23686" s="4"/>
      <c r="V23686" s="4"/>
      <c r="W23686" s="4"/>
      <c r="AG23686" s="9"/>
      <c r="AT23686" s="4"/>
      <c r="AU23686" s="4"/>
      <c r="BA23686" s="4"/>
      <c r="BB23686" s="4"/>
    </row>
    <row r="23687" spans="15:54" x14ac:dyDescent="0.4">
      <c r="O23687" s="4"/>
      <c r="P23687" s="4"/>
      <c r="V23687" s="4"/>
      <c r="W23687" s="4"/>
      <c r="AG23687" s="9"/>
      <c r="AT23687" s="4"/>
      <c r="AU23687" s="4"/>
      <c r="BA23687" s="4"/>
      <c r="BB23687" s="4"/>
    </row>
    <row r="23688" spans="15:54" x14ac:dyDescent="0.4">
      <c r="O23688" s="4"/>
      <c r="P23688" s="4"/>
      <c r="V23688" s="4"/>
      <c r="W23688" s="4"/>
      <c r="AG23688" s="9"/>
      <c r="AT23688" s="4"/>
      <c r="AU23688" s="4"/>
      <c r="BA23688" s="4"/>
      <c r="BB23688" s="4"/>
    </row>
    <row r="23689" spans="15:54" x14ac:dyDescent="0.4">
      <c r="O23689" s="4"/>
      <c r="P23689" s="4"/>
      <c r="V23689" s="4"/>
      <c r="W23689" s="4"/>
      <c r="AG23689" s="9"/>
      <c r="AT23689" s="4"/>
      <c r="AU23689" s="4"/>
      <c r="BA23689" s="4"/>
      <c r="BB23689" s="4"/>
    </row>
    <row r="23690" spans="15:54" x14ac:dyDescent="0.4">
      <c r="O23690" s="4"/>
      <c r="P23690" s="4"/>
      <c r="V23690" s="4"/>
      <c r="W23690" s="4"/>
      <c r="AG23690" s="9"/>
      <c r="AT23690" s="4"/>
      <c r="AU23690" s="4"/>
      <c r="BA23690" s="4"/>
      <c r="BB23690" s="4"/>
    </row>
    <row r="23691" spans="15:54" x14ac:dyDescent="0.4">
      <c r="O23691" s="4"/>
      <c r="P23691" s="4"/>
      <c r="V23691" s="4"/>
      <c r="W23691" s="4"/>
      <c r="AG23691" s="9"/>
      <c r="AT23691" s="4"/>
      <c r="AU23691" s="4"/>
      <c r="BA23691" s="4"/>
      <c r="BB23691" s="4"/>
    </row>
    <row r="23692" spans="15:54" x14ac:dyDescent="0.4">
      <c r="O23692" s="4"/>
      <c r="P23692" s="4"/>
      <c r="V23692" s="4"/>
      <c r="W23692" s="4"/>
      <c r="AG23692" s="9"/>
      <c r="AT23692" s="4"/>
      <c r="AU23692" s="4"/>
      <c r="BA23692" s="4"/>
      <c r="BB23692" s="4"/>
    </row>
    <row r="23693" spans="15:54" x14ac:dyDescent="0.4">
      <c r="O23693" s="4"/>
      <c r="P23693" s="4"/>
      <c r="V23693" s="4"/>
      <c r="W23693" s="4"/>
      <c r="AG23693" s="9"/>
      <c r="AT23693" s="4"/>
      <c r="AU23693" s="4"/>
      <c r="BA23693" s="4"/>
      <c r="BB23693" s="4"/>
    </row>
    <row r="23694" spans="15:54" x14ac:dyDescent="0.4">
      <c r="O23694" s="4"/>
      <c r="P23694" s="4"/>
      <c r="V23694" s="4"/>
      <c r="W23694" s="4"/>
      <c r="AG23694" s="9"/>
      <c r="AT23694" s="4"/>
      <c r="AU23694" s="4"/>
      <c r="BA23694" s="4"/>
      <c r="BB23694" s="4"/>
    </row>
    <row r="23695" spans="15:54" x14ac:dyDescent="0.4">
      <c r="O23695" s="4"/>
      <c r="P23695" s="4"/>
      <c r="V23695" s="4"/>
      <c r="W23695" s="4"/>
      <c r="AG23695" s="9"/>
      <c r="AT23695" s="4"/>
      <c r="AU23695" s="4"/>
      <c r="BA23695" s="4"/>
      <c r="BB23695" s="4"/>
    </row>
    <row r="23696" spans="15:54" x14ac:dyDescent="0.4">
      <c r="O23696" s="4"/>
      <c r="P23696" s="4"/>
      <c r="V23696" s="4"/>
      <c r="W23696" s="4"/>
      <c r="AG23696" s="9"/>
      <c r="AT23696" s="4"/>
      <c r="AU23696" s="4"/>
      <c r="BA23696" s="4"/>
      <c r="BB23696" s="4"/>
    </row>
    <row r="23697" spans="15:54" x14ac:dyDescent="0.4">
      <c r="O23697" s="4"/>
      <c r="P23697" s="4"/>
      <c r="V23697" s="4"/>
      <c r="W23697" s="4"/>
      <c r="AG23697" s="9"/>
      <c r="AT23697" s="4"/>
      <c r="AU23697" s="4"/>
      <c r="BA23697" s="4"/>
      <c r="BB23697" s="4"/>
    </row>
    <row r="23698" spans="15:54" x14ac:dyDescent="0.4">
      <c r="O23698" s="4"/>
      <c r="P23698" s="4"/>
      <c r="V23698" s="4"/>
      <c r="W23698" s="4"/>
      <c r="AT23698" s="4"/>
      <c r="AU23698" s="4"/>
      <c r="BA23698" s="4"/>
      <c r="BB23698" s="4"/>
    </row>
    <row r="23699" spans="15:54" x14ac:dyDescent="0.4">
      <c r="O23699" s="4"/>
      <c r="P23699" s="4"/>
      <c r="V23699" s="4"/>
      <c r="W23699" s="4"/>
      <c r="AG23699" s="9"/>
      <c r="AT23699" s="4"/>
      <c r="AU23699" s="4"/>
      <c r="BA23699" s="4"/>
      <c r="BB23699" s="4"/>
    </row>
    <row r="23700" spans="15:54" x14ac:dyDescent="0.4">
      <c r="O23700" s="4"/>
      <c r="P23700" s="4"/>
      <c r="V23700" s="4"/>
      <c r="W23700" s="4"/>
      <c r="AG23700" s="9"/>
      <c r="AT23700" s="4"/>
      <c r="AU23700" s="4"/>
      <c r="BA23700" s="4"/>
      <c r="BB23700" s="4"/>
    </row>
    <row r="23701" spans="15:54" x14ac:dyDescent="0.4">
      <c r="O23701" s="4"/>
      <c r="P23701" s="4"/>
      <c r="V23701" s="4"/>
      <c r="W23701" s="4"/>
      <c r="AG23701" s="9"/>
      <c r="AT23701" s="4"/>
      <c r="AU23701" s="4"/>
      <c r="BA23701" s="4"/>
      <c r="BB23701" s="4"/>
    </row>
    <row r="23702" spans="15:54" x14ac:dyDescent="0.4">
      <c r="O23702" s="4"/>
      <c r="P23702" s="4"/>
      <c r="V23702" s="4"/>
      <c r="W23702" s="4"/>
      <c r="AG23702" s="9"/>
      <c r="AT23702" s="4"/>
      <c r="AU23702" s="4"/>
      <c r="BA23702" s="4"/>
      <c r="BB23702" s="4"/>
    </row>
    <row r="23703" spans="15:54" x14ac:dyDescent="0.4">
      <c r="O23703" s="4"/>
      <c r="P23703" s="4"/>
      <c r="V23703" s="4"/>
      <c r="W23703" s="4"/>
      <c r="AG23703" s="9"/>
      <c r="AT23703" s="4"/>
      <c r="AU23703" s="4"/>
      <c r="BA23703" s="4"/>
      <c r="BB23703" s="4"/>
    </row>
    <row r="23704" spans="15:54" x14ac:dyDescent="0.4">
      <c r="O23704" s="4"/>
      <c r="P23704" s="4"/>
      <c r="V23704" s="4"/>
      <c r="W23704" s="4"/>
      <c r="AG23704" s="9"/>
      <c r="AT23704" s="4"/>
      <c r="AU23704" s="4"/>
      <c r="BA23704" s="4"/>
      <c r="BB23704" s="4"/>
    </row>
    <row r="23705" spans="15:54" x14ac:dyDescent="0.4">
      <c r="O23705" s="4"/>
      <c r="P23705" s="4"/>
      <c r="V23705" s="4"/>
      <c r="W23705" s="4"/>
      <c r="AG23705" s="9"/>
      <c r="AT23705" s="4"/>
      <c r="AU23705" s="4"/>
      <c r="BA23705" s="4"/>
      <c r="BB23705" s="4"/>
    </row>
    <row r="23706" spans="15:54" x14ac:dyDescent="0.4">
      <c r="O23706" s="4"/>
      <c r="P23706" s="4"/>
      <c r="V23706" s="4"/>
      <c r="W23706" s="4"/>
      <c r="AG23706" s="9"/>
      <c r="AT23706" s="4"/>
      <c r="AU23706" s="4"/>
      <c r="BA23706" s="4"/>
      <c r="BB23706" s="4"/>
    </row>
    <row r="23707" spans="15:54" x14ac:dyDescent="0.4">
      <c r="O23707" s="4"/>
      <c r="P23707" s="4"/>
      <c r="V23707" s="4"/>
      <c r="W23707" s="4"/>
      <c r="AG23707" s="9"/>
      <c r="AT23707" s="4"/>
      <c r="AU23707" s="4"/>
      <c r="BA23707" s="4"/>
      <c r="BB23707" s="4"/>
    </row>
    <row r="23708" spans="15:54" x14ac:dyDescent="0.4">
      <c r="O23708" s="4"/>
      <c r="P23708" s="4"/>
      <c r="V23708" s="4"/>
      <c r="W23708" s="4"/>
      <c r="AG23708" s="9"/>
      <c r="AT23708" s="4"/>
      <c r="AU23708" s="4"/>
      <c r="BA23708" s="4"/>
      <c r="BB23708" s="4"/>
    </row>
    <row r="23709" spans="15:54" x14ac:dyDescent="0.4">
      <c r="O23709" s="4"/>
      <c r="P23709" s="4"/>
      <c r="V23709" s="4"/>
      <c r="W23709" s="4"/>
      <c r="AG23709" s="9"/>
      <c r="AT23709" s="4"/>
      <c r="AU23709" s="4"/>
      <c r="BA23709" s="4"/>
      <c r="BB23709" s="4"/>
    </row>
    <row r="23710" spans="15:54" x14ac:dyDescent="0.4">
      <c r="O23710" s="4"/>
      <c r="P23710" s="4"/>
      <c r="V23710" s="4"/>
      <c r="W23710" s="4"/>
      <c r="AG23710" s="9"/>
      <c r="AT23710" s="4"/>
      <c r="AU23710" s="4"/>
      <c r="BA23710" s="4"/>
      <c r="BB23710" s="4"/>
    </row>
    <row r="23711" spans="15:54" x14ac:dyDescent="0.4">
      <c r="O23711" s="4"/>
      <c r="P23711" s="4"/>
      <c r="V23711" s="4"/>
      <c r="W23711" s="4"/>
      <c r="AG23711" s="9"/>
      <c r="AT23711" s="4"/>
      <c r="AU23711" s="4"/>
      <c r="BA23711" s="4"/>
      <c r="BB23711" s="4"/>
    </row>
    <row r="23712" spans="15:54" x14ac:dyDescent="0.4">
      <c r="O23712" s="4"/>
      <c r="P23712" s="4"/>
      <c r="V23712" s="4"/>
      <c r="W23712" s="4"/>
      <c r="AG23712" s="9"/>
      <c r="AT23712" s="4"/>
      <c r="AU23712" s="4"/>
      <c r="BA23712" s="4"/>
      <c r="BB23712" s="4"/>
    </row>
    <row r="23713" spans="15:54" x14ac:dyDescent="0.4">
      <c r="O23713" s="4"/>
      <c r="P23713" s="4"/>
      <c r="V23713" s="4"/>
      <c r="W23713" s="4"/>
      <c r="AG23713" s="9"/>
      <c r="AT23713" s="4"/>
      <c r="AU23713" s="4"/>
      <c r="BA23713" s="4"/>
      <c r="BB23713" s="4"/>
    </row>
    <row r="23714" spans="15:54" x14ac:dyDescent="0.4">
      <c r="O23714" s="4"/>
      <c r="P23714" s="4"/>
      <c r="V23714" s="4"/>
      <c r="W23714" s="4"/>
      <c r="AG23714" s="9"/>
      <c r="AT23714" s="4"/>
      <c r="AU23714" s="4"/>
      <c r="BA23714" s="4"/>
      <c r="BB23714" s="4"/>
    </row>
    <row r="23715" spans="15:54" x14ac:dyDescent="0.4">
      <c r="O23715" s="4"/>
      <c r="P23715" s="4"/>
      <c r="V23715" s="4"/>
      <c r="W23715" s="4"/>
      <c r="AG23715" s="9"/>
      <c r="AT23715" s="4"/>
      <c r="AU23715" s="4"/>
      <c r="BA23715" s="4"/>
      <c r="BB23715" s="4"/>
    </row>
    <row r="23716" spans="15:54" x14ac:dyDescent="0.4">
      <c r="O23716" s="4"/>
      <c r="P23716" s="4"/>
      <c r="V23716" s="4"/>
      <c r="W23716" s="4"/>
      <c r="AG23716" s="9"/>
      <c r="AT23716" s="4"/>
      <c r="AU23716" s="4"/>
      <c r="BA23716" s="4"/>
      <c r="BB23716" s="4"/>
    </row>
    <row r="23717" spans="15:54" x14ac:dyDescent="0.4">
      <c r="O23717" s="4"/>
      <c r="P23717" s="4"/>
      <c r="V23717" s="4"/>
      <c r="W23717" s="4"/>
      <c r="AG23717" s="9"/>
      <c r="AT23717" s="4"/>
      <c r="AU23717" s="4"/>
      <c r="BA23717" s="4"/>
      <c r="BB23717" s="4"/>
    </row>
    <row r="23718" spans="15:54" x14ac:dyDescent="0.4">
      <c r="O23718" s="4"/>
      <c r="P23718" s="4"/>
      <c r="V23718" s="4"/>
      <c r="W23718" s="4"/>
      <c r="AG23718" s="9"/>
      <c r="AT23718" s="4"/>
      <c r="AU23718" s="4"/>
      <c r="BA23718" s="4"/>
      <c r="BB23718" s="4"/>
    </row>
    <row r="23719" spans="15:54" x14ac:dyDescent="0.4">
      <c r="O23719" s="4"/>
      <c r="P23719" s="4"/>
      <c r="V23719" s="4"/>
      <c r="W23719" s="4"/>
      <c r="AG23719" s="9"/>
      <c r="AT23719" s="4"/>
      <c r="AU23719" s="4"/>
      <c r="BA23719" s="4"/>
      <c r="BB23719" s="4"/>
    </row>
    <row r="23720" spans="15:54" x14ac:dyDescent="0.4">
      <c r="O23720" s="4"/>
      <c r="P23720" s="4"/>
      <c r="V23720" s="4"/>
      <c r="W23720" s="4"/>
      <c r="AG23720" s="9"/>
      <c r="AT23720" s="4"/>
      <c r="AU23720" s="4"/>
      <c r="BA23720" s="4"/>
      <c r="BB23720" s="4"/>
    </row>
    <row r="23721" spans="15:54" x14ac:dyDescent="0.4">
      <c r="O23721" s="4"/>
      <c r="P23721" s="4"/>
      <c r="V23721" s="4"/>
      <c r="W23721" s="4"/>
      <c r="AG23721" s="9"/>
      <c r="AT23721" s="4"/>
      <c r="AU23721" s="4"/>
      <c r="BA23721" s="4"/>
      <c r="BB23721" s="4"/>
    </row>
    <row r="23722" spans="15:54" x14ac:dyDescent="0.4">
      <c r="O23722" s="4"/>
      <c r="P23722" s="4"/>
      <c r="V23722" s="4"/>
      <c r="W23722" s="4"/>
      <c r="AG23722" s="9"/>
      <c r="AT23722" s="4"/>
      <c r="AU23722" s="4"/>
      <c r="BA23722" s="4"/>
      <c r="BB23722" s="4"/>
    </row>
    <row r="23723" spans="15:54" x14ac:dyDescent="0.4">
      <c r="O23723" s="4"/>
      <c r="P23723" s="4"/>
      <c r="V23723" s="4"/>
      <c r="W23723" s="4"/>
      <c r="AG23723" s="9"/>
      <c r="AT23723" s="4"/>
      <c r="AU23723" s="4"/>
      <c r="BA23723" s="4"/>
      <c r="BB23723" s="4"/>
    </row>
    <row r="23724" spans="15:54" x14ac:dyDescent="0.4">
      <c r="O23724" s="4"/>
      <c r="P23724" s="4"/>
      <c r="V23724" s="4"/>
      <c r="W23724" s="4"/>
      <c r="AG23724" s="9"/>
      <c r="AT23724" s="4"/>
      <c r="AU23724" s="4"/>
      <c r="BA23724" s="4"/>
      <c r="BB23724" s="4"/>
    </row>
    <row r="23725" spans="15:54" x14ac:dyDescent="0.4">
      <c r="O23725" s="4"/>
      <c r="P23725" s="4"/>
      <c r="V23725" s="4"/>
      <c r="W23725" s="4"/>
      <c r="AG23725" s="9"/>
      <c r="AT23725" s="4"/>
      <c r="AU23725" s="4"/>
      <c r="BA23725" s="4"/>
      <c r="BB23725" s="4"/>
    </row>
    <row r="23726" spans="15:54" x14ac:dyDescent="0.4">
      <c r="O23726" s="4"/>
      <c r="P23726" s="4"/>
      <c r="V23726" s="4"/>
      <c r="W23726" s="4"/>
      <c r="AG23726" s="9"/>
      <c r="AT23726" s="4"/>
      <c r="AU23726" s="4"/>
      <c r="BA23726" s="4"/>
      <c r="BB23726" s="4"/>
    </row>
    <row r="23727" spans="15:54" x14ac:dyDescent="0.4">
      <c r="O23727" s="4"/>
      <c r="P23727" s="4"/>
      <c r="V23727" s="4"/>
      <c r="W23727" s="4"/>
      <c r="AG23727" s="9"/>
      <c r="AT23727" s="4"/>
      <c r="AU23727" s="4"/>
      <c r="BA23727" s="4"/>
      <c r="BB23727" s="4"/>
    </row>
    <row r="23728" spans="15:54" x14ac:dyDescent="0.4">
      <c r="O23728" s="4"/>
      <c r="P23728" s="4"/>
      <c r="V23728" s="4"/>
      <c r="W23728" s="4"/>
      <c r="AG23728" s="9"/>
      <c r="AT23728" s="4"/>
      <c r="AU23728" s="4"/>
      <c r="BA23728" s="4"/>
      <c r="BB23728" s="4"/>
    </row>
    <row r="23729" spans="15:54" x14ac:dyDescent="0.4">
      <c r="O23729" s="4"/>
      <c r="P23729" s="4"/>
      <c r="V23729" s="4"/>
      <c r="W23729" s="4"/>
      <c r="AG23729" s="9"/>
      <c r="AT23729" s="4"/>
      <c r="AU23729" s="4"/>
      <c r="BA23729" s="4"/>
      <c r="BB23729" s="4"/>
    </row>
    <row r="23730" spans="15:54" x14ac:dyDescent="0.4">
      <c r="O23730" s="4"/>
      <c r="P23730" s="4"/>
      <c r="V23730" s="4"/>
      <c r="W23730" s="4"/>
      <c r="AG23730" s="9"/>
      <c r="AT23730" s="4"/>
      <c r="AU23730" s="4"/>
      <c r="BA23730" s="4"/>
      <c r="BB23730" s="4"/>
    </row>
    <row r="23731" spans="15:54" x14ac:dyDescent="0.4">
      <c r="O23731" s="4"/>
      <c r="P23731" s="4"/>
      <c r="V23731" s="4"/>
      <c r="W23731" s="4"/>
      <c r="AG23731" s="9"/>
      <c r="AT23731" s="4"/>
      <c r="AU23731" s="4"/>
      <c r="BA23731" s="4"/>
      <c r="BB23731" s="4"/>
    </row>
    <row r="23732" spans="15:54" x14ac:dyDescent="0.4">
      <c r="O23732" s="4"/>
      <c r="P23732" s="4"/>
      <c r="V23732" s="4"/>
      <c r="W23732" s="4"/>
      <c r="AG23732" s="9"/>
      <c r="AT23732" s="4"/>
      <c r="AU23732" s="4"/>
      <c r="BA23732" s="4"/>
      <c r="BB23732" s="4"/>
    </row>
    <row r="23733" spans="15:54" x14ac:dyDescent="0.4">
      <c r="O23733" s="4"/>
      <c r="P23733" s="4"/>
      <c r="V23733" s="4"/>
      <c r="W23733" s="4"/>
      <c r="AG23733" s="9"/>
      <c r="AT23733" s="4"/>
      <c r="AU23733" s="4"/>
      <c r="BA23733" s="4"/>
      <c r="BB23733" s="4"/>
    </row>
    <row r="23734" spans="15:54" x14ac:dyDescent="0.4">
      <c r="O23734" s="4"/>
      <c r="P23734" s="4"/>
      <c r="V23734" s="4"/>
      <c r="W23734" s="4"/>
      <c r="AG23734" s="9"/>
      <c r="AT23734" s="4"/>
      <c r="AU23734" s="4"/>
      <c r="BA23734" s="4"/>
      <c r="BB23734" s="4"/>
    </row>
    <row r="23735" spans="15:54" x14ac:dyDescent="0.4">
      <c r="O23735" s="4"/>
      <c r="P23735" s="4"/>
      <c r="V23735" s="4"/>
      <c r="W23735" s="4"/>
      <c r="AG23735" s="9"/>
      <c r="AT23735" s="4"/>
      <c r="AU23735" s="4"/>
      <c r="BA23735" s="4"/>
      <c r="BB23735" s="4"/>
    </row>
    <row r="23736" spans="15:54" x14ac:dyDescent="0.4">
      <c r="O23736" s="4"/>
      <c r="P23736" s="4"/>
      <c r="V23736" s="4"/>
      <c r="W23736" s="4"/>
      <c r="AG23736" s="9"/>
      <c r="AT23736" s="4"/>
      <c r="AU23736" s="4"/>
      <c r="BA23736" s="4"/>
      <c r="BB23736" s="4"/>
    </row>
    <row r="23737" spans="15:54" x14ac:dyDescent="0.4">
      <c r="O23737" s="4"/>
      <c r="P23737" s="4"/>
      <c r="V23737" s="4"/>
      <c r="W23737" s="4"/>
      <c r="AG23737" s="9"/>
      <c r="AT23737" s="4"/>
      <c r="AU23737" s="4"/>
      <c r="BA23737" s="4"/>
      <c r="BB23737" s="4"/>
    </row>
    <row r="23738" spans="15:54" x14ac:dyDescent="0.4">
      <c r="O23738" s="4"/>
      <c r="P23738" s="4"/>
      <c r="V23738" s="4"/>
      <c r="W23738" s="4"/>
      <c r="AG23738" s="9"/>
      <c r="AT23738" s="4"/>
      <c r="AU23738" s="4"/>
      <c r="BA23738" s="4"/>
      <c r="BB23738" s="4"/>
    </row>
    <row r="23739" spans="15:54" x14ac:dyDescent="0.4">
      <c r="O23739" s="4"/>
      <c r="P23739" s="4"/>
      <c r="V23739" s="4"/>
      <c r="W23739" s="4"/>
      <c r="AG23739" s="9"/>
      <c r="AT23739" s="4"/>
      <c r="AU23739" s="4"/>
      <c r="BA23739" s="4"/>
      <c r="BB23739" s="4"/>
    </row>
    <row r="23740" spans="15:54" x14ac:dyDescent="0.4">
      <c r="O23740" s="4"/>
      <c r="P23740" s="4"/>
      <c r="V23740" s="4"/>
      <c r="W23740" s="4"/>
      <c r="AG23740" s="9"/>
      <c r="AT23740" s="4"/>
      <c r="AU23740" s="4"/>
      <c r="BA23740" s="4"/>
      <c r="BB23740" s="4"/>
    </row>
    <row r="23741" spans="15:54" x14ac:dyDescent="0.4">
      <c r="O23741" s="4"/>
      <c r="P23741" s="4"/>
      <c r="V23741" s="4"/>
      <c r="W23741" s="4"/>
      <c r="AG23741" s="9"/>
      <c r="AT23741" s="4"/>
      <c r="AU23741" s="4"/>
      <c r="BA23741" s="4"/>
      <c r="BB23741" s="4"/>
    </row>
    <row r="23742" spans="15:54" x14ac:dyDescent="0.4">
      <c r="O23742" s="4"/>
      <c r="P23742" s="4"/>
      <c r="V23742" s="4"/>
      <c r="W23742" s="4"/>
      <c r="AG23742" s="9"/>
      <c r="AT23742" s="4"/>
      <c r="AU23742" s="4"/>
      <c r="BA23742" s="4"/>
      <c r="BB23742" s="4"/>
    </row>
    <row r="23743" spans="15:54" x14ac:dyDescent="0.4">
      <c r="O23743" s="4"/>
      <c r="P23743" s="4"/>
      <c r="V23743" s="4"/>
      <c r="W23743" s="4"/>
      <c r="AG23743" s="9"/>
      <c r="AT23743" s="4"/>
      <c r="AU23743" s="4"/>
      <c r="BA23743" s="4"/>
      <c r="BB23743" s="4"/>
    </row>
    <row r="23744" spans="15:54" x14ac:dyDescent="0.4">
      <c r="O23744" s="4"/>
      <c r="P23744" s="4"/>
      <c r="V23744" s="4"/>
      <c r="W23744" s="4"/>
      <c r="AG23744" s="9"/>
      <c r="AT23744" s="4"/>
      <c r="AU23744" s="4"/>
      <c r="BA23744" s="4"/>
      <c r="BB23744" s="4"/>
    </row>
    <row r="23745" spans="15:54" x14ac:dyDescent="0.4">
      <c r="O23745" s="4"/>
      <c r="P23745" s="4"/>
      <c r="V23745" s="4"/>
      <c r="W23745" s="4"/>
      <c r="AG23745" s="9"/>
      <c r="AT23745" s="4"/>
      <c r="AU23745" s="4"/>
      <c r="BA23745" s="4"/>
      <c r="BB23745" s="4"/>
    </row>
    <row r="23746" spans="15:54" x14ac:dyDescent="0.4">
      <c r="O23746" s="4"/>
      <c r="P23746" s="4"/>
      <c r="V23746" s="4"/>
      <c r="W23746" s="4"/>
      <c r="AG23746" s="9"/>
      <c r="AT23746" s="4"/>
      <c r="AU23746" s="4"/>
      <c r="BA23746" s="4"/>
      <c r="BB23746" s="4"/>
    </row>
    <row r="23747" spans="15:54" x14ac:dyDescent="0.4">
      <c r="O23747" s="4"/>
      <c r="P23747" s="4"/>
      <c r="V23747" s="4"/>
      <c r="W23747" s="4"/>
      <c r="AG23747" s="9"/>
      <c r="AT23747" s="4"/>
      <c r="AU23747" s="4"/>
      <c r="BA23747" s="4"/>
      <c r="BB23747" s="4"/>
    </row>
    <row r="23748" spans="15:54" x14ac:dyDescent="0.4">
      <c r="O23748" s="4"/>
      <c r="P23748" s="4"/>
      <c r="V23748" s="4"/>
      <c r="W23748" s="4"/>
      <c r="AG23748" s="9"/>
      <c r="AT23748" s="4"/>
      <c r="AU23748" s="4"/>
      <c r="BA23748" s="4"/>
      <c r="BB23748" s="4"/>
    </row>
    <row r="23749" spans="15:54" x14ac:dyDescent="0.4">
      <c r="O23749" s="4"/>
      <c r="P23749" s="4"/>
      <c r="V23749" s="4"/>
      <c r="W23749" s="4"/>
      <c r="AG23749" s="9"/>
      <c r="AT23749" s="4"/>
      <c r="AU23749" s="4"/>
      <c r="BA23749" s="4"/>
      <c r="BB23749" s="4"/>
    </row>
    <row r="23750" spans="15:54" x14ac:dyDescent="0.4">
      <c r="O23750" s="4"/>
      <c r="P23750" s="4"/>
      <c r="V23750" s="4"/>
      <c r="W23750" s="4"/>
      <c r="AG23750" s="9"/>
      <c r="AT23750" s="4"/>
      <c r="AU23750" s="4"/>
      <c r="BA23750" s="4"/>
      <c r="BB23750" s="4"/>
    </row>
    <row r="23751" spans="15:54" x14ac:dyDescent="0.4">
      <c r="O23751" s="4"/>
      <c r="P23751" s="4"/>
      <c r="V23751" s="4"/>
      <c r="W23751" s="4"/>
      <c r="AG23751" s="9"/>
      <c r="AT23751" s="4"/>
      <c r="AU23751" s="4"/>
      <c r="BA23751" s="4"/>
      <c r="BB23751" s="4"/>
    </row>
    <row r="23752" spans="15:54" x14ac:dyDescent="0.4">
      <c r="O23752" s="4"/>
      <c r="P23752" s="4"/>
      <c r="V23752" s="4"/>
      <c r="W23752" s="4"/>
      <c r="AG23752" s="9"/>
      <c r="AT23752" s="4"/>
      <c r="AU23752" s="4"/>
      <c r="BA23752" s="4"/>
      <c r="BB23752" s="4"/>
    </row>
    <row r="23753" spans="15:54" x14ac:dyDescent="0.4">
      <c r="O23753" s="4"/>
      <c r="P23753" s="4"/>
      <c r="V23753" s="4"/>
      <c r="W23753" s="4"/>
      <c r="AG23753" s="9"/>
      <c r="AT23753" s="4"/>
      <c r="AU23753" s="4"/>
      <c r="BA23753" s="4"/>
      <c r="BB23753" s="4"/>
    </row>
    <row r="23754" spans="15:54" x14ac:dyDescent="0.4">
      <c r="O23754" s="4"/>
      <c r="P23754" s="4"/>
      <c r="V23754" s="4"/>
      <c r="W23754" s="4"/>
      <c r="AG23754" s="9"/>
      <c r="AT23754" s="4"/>
      <c r="AU23754" s="4"/>
      <c r="BA23754" s="4"/>
      <c r="BB23754" s="4"/>
    </row>
    <row r="23755" spans="15:54" x14ac:dyDescent="0.4">
      <c r="O23755" s="4"/>
      <c r="P23755" s="4"/>
      <c r="V23755" s="4"/>
      <c r="W23755" s="4"/>
      <c r="AG23755" s="9"/>
      <c r="AT23755" s="4"/>
      <c r="AU23755" s="4"/>
      <c r="BA23755" s="4"/>
      <c r="BB23755" s="4"/>
    </row>
    <row r="23756" spans="15:54" x14ac:dyDescent="0.4">
      <c r="O23756" s="4"/>
      <c r="P23756" s="4"/>
      <c r="V23756" s="4"/>
      <c r="W23756" s="4"/>
      <c r="AG23756" s="9"/>
      <c r="AT23756" s="4"/>
      <c r="AU23756" s="4"/>
      <c r="BA23756" s="4"/>
      <c r="BB23756" s="4"/>
    </row>
    <row r="23757" spans="15:54" x14ac:dyDescent="0.4">
      <c r="O23757" s="4"/>
      <c r="P23757" s="4"/>
      <c r="V23757" s="4"/>
      <c r="W23757" s="4"/>
      <c r="AG23757" s="9"/>
      <c r="AT23757" s="4"/>
      <c r="AU23757" s="4"/>
      <c r="BA23757" s="4"/>
      <c r="BB23757" s="4"/>
    </row>
    <row r="23758" spans="15:54" x14ac:dyDescent="0.4">
      <c r="O23758" s="4"/>
      <c r="P23758" s="4"/>
      <c r="V23758" s="4"/>
      <c r="W23758" s="4"/>
      <c r="AG23758" s="9"/>
      <c r="AT23758" s="4"/>
      <c r="AU23758" s="4"/>
      <c r="BA23758" s="4"/>
      <c r="BB23758" s="4"/>
    </row>
    <row r="23759" spans="15:54" x14ac:dyDescent="0.4">
      <c r="O23759" s="4"/>
      <c r="P23759" s="4"/>
      <c r="V23759" s="4"/>
      <c r="W23759" s="4"/>
      <c r="AT23759" s="4"/>
      <c r="AU23759" s="4"/>
      <c r="BA23759" s="4"/>
      <c r="BB23759" s="4"/>
    </row>
    <row r="23760" spans="15:54" x14ac:dyDescent="0.4">
      <c r="O23760" s="4"/>
      <c r="P23760" s="4"/>
      <c r="V23760" s="4"/>
      <c r="W23760" s="4"/>
      <c r="AG23760" s="9"/>
      <c r="AT23760" s="4"/>
      <c r="AU23760" s="4"/>
      <c r="BA23760" s="4"/>
      <c r="BB23760" s="4"/>
    </row>
    <row r="23761" spans="15:54" x14ac:dyDescent="0.4">
      <c r="O23761" s="4"/>
      <c r="P23761" s="4"/>
      <c r="V23761" s="4"/>
      <c r="W23761" s="4"/>
      <c r="AG23761" s="9"/>
      <c r="AT23761" s="4"/>
      <c r="AU23761" s="4"/>
      <c r="BA23761" s="4"/>
      <c r="BB23761" s="4"/>
    </row>
    <row r="23762" spans="15:54" x14ac:dyDescent="0.4">
      <c r="O23762" s="4"/>
      <c r="P23762" s="4"/>
      <c r="V23762" s="4"/>
      <c r="W23762" s="4"/>
      <c r="AG23762" s="9"/>
      <c r="AT23762" s="4"/>
      <c r="AU23762" s="4"/>
      <c r="BA23762" s="4"/>
      <c r="BB23762" s="4"/>
    </row>
    <row r="23763" spans="15:54" x14ac:dyDescent="0.4">
      <c r="O23763" s="4"/>
      <c r="P23763" s="4"/>
      <c r="V23763" s="4"/>
      <c r="W23763" s="4"/>
      <c r="AG23763" s="9"/>
      <c r="AT23763" s="4"/>
      <c r="AU23763" s="4"/>
      <c r="BA23763" s="4"/>
      <c r="BB23763" s="4"/>
    </row>
    <row r="23764" spans="15:54" x14ac:dyDescent="0.4">
      <c r="O23764" s="4"/>
      <c r="P23764" s="4"/>
      <c r="V23764" s="4"/>
      <c r="W23764" s="4"/>
      <c r="AG23764" s="9"/>
      <c r="AT23764" s="4"/>
      <c r="AU23764" s="4"/>
      <c r="BA23764" s="4"/>
      <c r="BB23764" s="4"/>
    </row>
    <row r="23765" spans="15:54" x14ac:dyDescent="0.4">
      <c r="O23765" s="4"/>
      <c r="P23765" s="4"/>
      <c r="V23765" s="4"/>
      <c r="W23765" s="4"/>
      <c r="AG23765" s="9"/>
      <c r="AT23765" s="4"/>
      <c r="AU23765" s="4"/>
      <c r="BA23765" s="4"/>
      <c r="BB23765" s="4"/>
    </row>
    <row r="23766" spans="15:54" x14ac:dyDescent="0.4">
      <c r="O23766" s="4"/>
      <c r="P23766" s="4"/>
      <c r="V23766" s="4"/>
      <c r="W23766" s="4"/>
      <c r="AG23766" s="9"/>
      <c r="AT23766" s="4"/>
      <c r="AU23766" s="4"/>
      <c r="BA23766" s="4"/>
      <c r="BB23766" s="4"/>
    </row>
    <row r="23767" spans="15:54" x14ac:dyDescent="0.4">
      <c r="O23767" s="4"/>
      <c r="P23767" s="4"/>
      <c r="V23767" s="4"/>
      <c r="W23767" s="4"/>
      <c r="AG23767" s="9"/>
      <c r="AT23767" s="4"/>
      <c r="AU23767" s="4"/>
      <c r="BA23767" s="4"/>
      <c r="BB23767" s="4"/>
    </row>
    <row r="23768" spans="15:54" x14ac:dyDescent="0.4">
      <c r="O23768" s="4"/>
      <c r="P23768" s="4"/>
      <c r="V23768" s="4"/>
      <c r="W23768" s="4"/>
      <c r="AG23768" s="9"/>
      <c r="AT23768" s="4"/>
      <c r="AU23768" s="4"/>
      <c r="BA23768" s="4"/>
      <c r="BB23768" s="4"/>
    </row>
    <row r="23769" spans="15:54" x14ac:dyDescent="0.4">
      <c r="O23769" s="4"/>
      <c r="P23769" s="4"/>
      <c r="V23769" s="4"/>
      <c r="W23769" s="4"/>
      <c r="AG23769" s="9"/>
      <c r="AT23769" s="4"/>
      <c r="AU23769" s="4"/>
      <c r="BA23769" s="4"/>
      <c r="BB23769" s="4"/>
    </row>
    <row r="23770" spans="15:54" x14ac:dyDescent="0.4">
      <c r="O23770" s="4"/>
      <c r="P23770" s="4"/>
      <c r="V23770" s="4"/>
      <c r="W23770" s="4"/>
      <c r="AG23770" s="9"/>
      <c r="AT23770" s="4"/>
      <c r="AU23770" s="4"/>
      <c r="BA23770" s="4"/>
      <c r="BB23770" s="4"/>
    </row>
    <row r="23771" spans="15:54" x14ac:dyDescent="0.4">
      <c r="O23771" s="4"/>
      <c r="P23771" s="4"/>
      <c r="V23771" s="4"/>
      <c r="W23771" s="4"/>
      <c r="AG23771" s="9"/>
      <c r="AT23771" s="4"/>
      <c r="AU23771" s="4"/>
      <c r="BA23771" s="4"/>
      <c r="BB23771" s="4"/>
    </row>
    <row r="23772" spans="15:54" x14ac:dyDescent="0.4">
      <c r="O23772" s="4"/>
      <c r="P23772" s="4"/>
      <c r="V23772" s="4"/>
      <c r="W23772" s="4"/>
      <c r="AG23772" s="9"/>
      <c r="AT23772" s="4"/>
      <c r="AU23772" s="4"/>
      <c r="BA23772" s="4"/>
      <c r="BB23772" s="4"/>
    </row>
    <row r="23773" spans="15:54" x14ac:dyDescent="0.4">
      <c r="O23773" s="4"/>
      <c r="P23773" s="4"/>
      <c r="V23773" s="4"/>
      <c r="W23773" s="4"/>
      <c r="AG23773" s="9"/>
      <c r="AT23773" s="4"/>
      <c r="AU23773" s="4"/>
      <c r="BA23773" s="4"/>
      <c r="BB23773" s="4"/>
    </row>
    <row r="23774" spans="15:54" x14ac:dyDescent="0.4">
      <c r="O23774" s="4"/>
      <c r="P23774" s="4"/>
      <c r="V23774" s="4"/>
      <c r="W23774" s="4"/>
      <c r="AG23774" s="9"/>
      <c r="AT23774" s="4"/>
      <c r="AU23774" s="4"/>
      <c r="BA23774" s="4"/>
      <c r="BB23774" s="4"/>
    </row>
    <row r="23775" spans="15:54" x14ac:dyDescent="0.4">
      <c r="O23775" s="4"/>
      <c r="P23775" s="4"/>
      <c r="V23775" s="4"/>
      <c r="W23775" s="4"/>
      <c r="AG23775" s="9"/>
      <c r="AT23775" s="4"/>
      <c r="AU23775" s="4"/>
      <c r="BA23775" s="4"/>
      <c r="BB23775" s="4"/>
    </row>
    <row r="23776" spans="15:54" x14ac:dyDescent="0.4">
      <c r="O23776" s="4"/>
      <c r="P23776" s="4"/>
      <c r="V23776" s="4"/>
      <c r="W23776" s="4"/>
      <c r="AG23776" s="9"/>
      <c r="AT23776" s="4"/>
      <c r="AU23776" s="4"/>
      <c r="BA23776" s="4"/>
      <c r="BB23776" s="4"/>
    </row>
    <row r="23777" spans="15:54" x14ac:dyDescent="0.4">
      <c r="O23777" s="4"/>
      <c r="P23777" s="4"/>
      <c r="V23777" s="4"/>
      <c r="W23777" s="4"/>
      <c r="AG23777" s="9"/>
      <c r="AT23777" s="4"/>
      <c r="AU23777" s="4"/>
      <c r="BA23777" s="4"/>
      <c r="BB23777" s="4"/>
    </row>
    <row r="23778" spans="15:54" x14ac:dyDescent="0.4">
      <c r="O23778" s="4"/>
      <c r="P23778" s="4"/>
      <c r="V23778" s="4"/>
      <c r="W23778" s="4"/>
      <c r="AG23778" s="9"/>
      <c r="AT23778" s="4"/>
      <c r="AU23778" s="4"/>
      <c r="BA23778" s="4"/>
      <c r="BB23778" s="4"/>
    </row>
    <row r="23779" spans="15:54" x14ac:dyDescent="0.4">
      <c r="O23779" s="4"/>
      <c r="P23779" s="4"/>
      <c r="V23779" s="4"/>
      <c r="W23779" s="4"/>
      <c r="AT23779" s="4"/>
      <c r="AU23779" s="4"/>
      <c r="BA23779" s="4"/>
      <c r="BB23779" s="4"/>
    </row>
    <row r="23780" spans="15:54" x14ac:dyDescent="0.4">
      <c r="O23780" s="4"/>
      <c r="P23780" s="4"/>
      <c r="V23780" s="4"/>
      <c r="W23780" s="4"/>
      <c r="AG23780" s="9"/>
      <c r="AT23780" s="4"/>
      <c r="AU23780" s="4"/>
      <c r="BA23780" s="4"/>
      <c r="BB23780" s="4"/>
    </row>
    <row r="23781" spans="15:54" x14ac:dyDescent="0.4">
      <c r="O23781" s="4"/>
      <c r="P23781" s="4"/>
      <c r="V23781" s="4"/>
      <c r="W23781" s="4"/>
      <c r="AG23781" s="9"/>
      <c r="AT23781" s="4"/>
      <c r="AU23781" s="4"/>
      <c r="BA23781" s="4"/>
      <c r="BB23781" s="4"/>
    </row>
    <row r="23782" spans="15:54" x14ac:dyDescent="0.4">
      <c r="O23782" s="4"/>
      <c r="P23782" s="4"/>
      <c r="V23782" s="4"/>
      <c r="W23782" s="4"/>
      <c r="AG23782" s="9"/>
      <c r="AT23782" s="4"/>
      <c r="AU23782" s="4"/>
      <c r="BA23782" s="4"/>
      <c r="BB23782" s="4"/>
    </row>
    <row r="23783" spans="15:54" x14ac:dyDescent="0.4">
      <c r="O23783" s="4"/>
      <c r="P23783" s="4"/>
      <c r="V23783" s="4"/>
      <c r="W23783" s="4"/>
      <c r="AG23783" s="9"/>
      <c r="AT23783" s="4"/>
      <c r="AU23783" s="4"/>
      <c r="BA23783" s="4"/>
      <c r="BB23783" s="4"/>
    </row>
    <row r="23784" spans="15:54" x14ac:dyDescent="0.4">
      <c r="O23784" s="4"/>
      <c r="P23784" s="4"/>
      <c r="V23784" s="4"/>
      <c r="W23784" s="4"/>
      <c r="AG23784" s="9"/>
      <c r="AT23784" s="4"/>
      <c r="AU23784" s="4"/>
      <c r="BA23784" s="4"/>
      <c r="BB23784" s="4"/>
    </row>
    <row r="23785" spans="15:54" x14ac:dyDescent="0.4">
      <c r="O23785" s="4"/>
      <c r="P23785" s="4"/>
      <c r="V23785" s="4"/>
      <c r="W23785" s="4"/>
      <c r="AG23785" s="9"/>
      <c r="AT23785" s="4"/>
      <c r="AU23785" s="4"/>
      <c r="BA23785" s="4"/>
      <c r="BB23785" s="4"/>
    </row>
    <row r="23786" spans="15:54" x14ac:dyDescent="0.4">
      <c r="O23786" s="4"/>
      <c r="P23786" s="4"/>
      <c r="V23786" s="4"/>
      <c r="W23786" s="4"/>
      <c r="AG23786" s="9"/>
      <c r="AT23786" s="4"/>
      <c r="AU23786" s="4"/>
      <c r="BA23786" s="4"/>
      <c r="BB23786" s="4"/>
    </row>
    <row r="23787" spans="15:54" x14ac:dyDescent="0.4">
      <c r="O23787" s="4"/>
      <c r="P23787" s="4"/>
      <c r="V23787" s="4"/>
      <c r="W23787" s="4"/>
      <c r="AG23787" s="9"/>
      <c r="AT23787" s="4"/>
      <c r="AU23787" s="4"/>
      <c r="BA23787" s="4"/>
      <c r="BB23787" s="4"/>
    </row>
    <row r="23788" spans="15:54" x14ac:dyDescent="0.4">
      <c r="O23788" s="4"/>
      <c r="P23788" s="4"/>
      <c r="V23788" s="4"/>
      <c r="W23788" s="4"/>
      <c r="AG23788" s="9"/>
      <c r="AT23788" s="4"/>
      <c r="AU23788" s="4"/>
      <c r="BA23788" s="4"/>
      <c r="BB23788" s="4"/>
    </row>
    <row r="23789" spans="15:54" x14ac:dyDescent="0.4">
      <c r="O23789" s="4"/>
      <c r="P23789" s="4"/>
      <c r="V23789" s="4"/>
      <c r="W23789" s="4"/>
      <c r="AG23789" s="9"/>
      <c r="AT23789" s="4"/>
      <c r="AU23789" s="4"/>
      <c r="BA23789" s="4"/>
      <c r="BB23789" s="4"/>
    </row>
    <row r="23790" spans="15:54" x14ac:dyDescent="0.4">
      <c r="O23790" s="4"/>
      <c r="P23790" s="4"/>
      <c r="V23790" s="4"/>
      <c r="W23790" s="4"/>
      <c r="AG23790" s="9"/>
      <c r="AT23790" s="4"/>
      <c r="AU23790" s="4"/>
      <c r="BA23790" s="4"/>
      <c r="BB23790" s="4"/>
    </row>
    <row r="23791" spans="15:54" x14ac:dyDescent="0.4">
      <c r="O23791" s="4"/>
      <c r="P23791" s="4"/>
      <c r="V23791" s="4"/>
      <c r="W23791" s="4"/>
      <c r="AG23791" s="9"/>
      <c r="AT23791" s="4"/>
      <c r="AU23791" s="4"/>
      <c r="BA23791" s="4"/>
      <c r="BB23791" s="4"/>
    </row>
    <row r="23792" spans="15:54" x14ac:dyDescent="0.4">
      <c r="O23792" s="4"/>
      <c r="P23792" s="4"/>
      <c r="V23792" s="4"/>
      <c r="W23792" s="4"/>
      <c r="AG23792" s="9"/>
      <c r="AT23792" s="4"/>
      <c r="AU23792" s="4"/>
      <c r="BA23792" s="4"/>
      <c r="BB23792" s="4"/>
    </row>
    <row r="23793" spans="15:54" x14ac:dyDescent="0.4">
      <c r="O23793" s="4"/>
      <c r="P23793" s="4"/>
      <c r="V23793" s="4"/>
      <c r="W23793" s="4"/>
      <c r="AG23793" s="9"/>
      <c r="AT23793" s="4"/>
      <c r="AU23793" s="4"/>
      <c r="BA23793" s="4"/>
      <c r="BB23793" s="4"/>
    </row>
    <row r="23794" spans="15:54" x14ac:dyDescent="0.4">
      <c r="O23794" s="4"/>
      <c r="P23794" s="4"/>
      <c r="V23794" s="4"/>
      <c r="W23794" s="4"/>
      <c r="AG23794" s="9"/>
      <c r="AT23794" s="4"/>
      <c r="AU23794" s="4"/>
      <c r="BA23794" s="4"/>
      <c r="BB23794" s="4"/>
    </row>
    <row r="23795" spans="15:54" x14ac:dyDescent="0.4">
      <c r="O23795" s="4"/>
      <c r="P23795" s="4"/>
      <c r="V23795" s="4"/>
      <c r="W23795" s="4"/>
      <c r="AG23795" s="9"/>
      <c r="AT23795" s="4"/>
      <c r="AU23795" s="4"/>
      <c r="BA23795" s="4"/>
      <c r="BB23795" s="4"/>
    </row>
    <row r="23796" spans="15:54" x14ac:dyDescent="0.4">
      <c r="O23796" s="4"/>
      <c r="P23796" s="4"/>
      <c r="V23796" s="4"/>
      <c r="W23796" s="4"/>
      <c r="AG23796" s="9"/>
      <c r="AT23796" s="4"/>
      <c r="AU23796" s="4"/>
      <c r="BA23796" s="4"/>
      <c r="BB23796" s="4"/>
    </row>
    <row r="23797" spans="15:54" x14ac:dyDescent="0.4">
      <c r="O23797" s="4"/>
      <c r="P23797" s="4"/>
      <c r="V23797" s="4"/>
      <c r="W23797" s="4"/>
      <c r="AG23797" s="9"/>
      <c r="AT23797" s="4"/>
      <c r="AU23797" s="4"/>
      <c r="BA23797" s="4"/>
      <c r="BB23797" s="4"/>
    </row>
    <row r="23798" spans="15:54" x14ac:dyDescent="0.4">
      <c r="O23798" s="4"/>
      <c r="P23798" s="4"/>
      <c r="V23798" s="4"/>
      <c r="W23798" s="4"/>
      <c r="AG23798" s="9"/>
      <c r="AT23798" s="4"/>
      <c r="AU23798" s="4"/>
      <c r="BA23798" s="4"/>
      <c r="BB23798" s="4"/>
    </row>
    <row r="23799" spans="15:54" x14ac:dyDescent="0.4">
      <c r="O23799" s="4"/>
      <c r="P23799" s="4"/>
      <c r="V23799" s="4"/>
      <c r="W23799" s="4"/>
      <c r="AG23799" s="9"/>
      <c r="AT23799" s="4"/>
      <c r="AU23799" s="4"/>
      <c r="BA23799" s="4"/>
      <c r="BB23799" s="4"/>
    </row>
    <row r="23800" spans="15:54" x14ac:dyDescent="0.4">
      <c r="O23800" s="4"/>
      <c r="P23800" s="4"/>
      <c r="V23800" s="4"/>
      <c r="W23800" s="4"/>
      <c r="AG23800" s="9"/>
      <c r="AT23800" s="4"/>
      <c r="AU23800" s="4"/>
      <c r="BA23800" s="4"/>
      <c r="BB23800" s="4"/>
    </row>
    <row r="23801" spans="15:54" x14ac:dyDescent="0.4">
      <c r="O23801" s="4"/>
      <c r="P23801" s="4"/>
      <c r="V23801" s="4"/>
      <c r="W23801" s="4"/>
      <c r="AG23801" s="9"/>
      <c r="AT23801" s="4"/>
      <c r="AU23801" s="4"/>
      <c r="BA23801" s="4"/>
      <c r="BB23801" s="4"/>
    </row>
    <row r="23802" spans="15:54" x14ac:dyDescent="0.4">
      <c r="O23802" s="4"/>
      <c r="P23802" s="4"/>
      <c r="V23802" s="4"/>
      <c r="W23802" s="4"/>
      <c r="AG23802" s="9"/>
      <c r="AT23802" s="4"/>
      <c r="AU23802" s="4"/>
      <c r="BA23802" s="4"/>
      <c r="BB23802" s="4"/>
    </row>
    <row r="23803" spans="15:54" x14ac:dyDescent="0.4">
      <c r="O23803" s="4"/>
      <c r="P23803" s="4"/>
      <c r="V23803" s="4"/>
      <c r="W23803" s="4"/>
      <c r="AG23803" s="9"/>
      <c r="AT23803" s="4"/>
      <c r="AU23803" s="4"/>
      <c r="BA23803" s="4"/>
      <c r="BB23803" s="4"/>
    </row>
    <row r="23804" spans="15:54" x14ac:dyDescent="0.4">
      <c r="O23804" s="4"/>
      <c r="P23804" s="4"/>
      <c r="V23804" s="4"/>
      <c r="W23804" s="4"/>
      <c r="AG23804" s="9"/>
      <c r="AT23804" s="4"/>
      <c r="AU23804" s="4"/>
      <c r="BA23804" s="4"/>
      <c r="BB23804" s="4"/>
    </row>
    <row r="23805" spans="15:54" x14ac:dyDescent="0.4">
      <c r="O23805" s="4"/>
      <c r="P23805" s="4"/>
      <c r="V23805" s="4"/>
      <c r="W23805" s="4"/>
      <c r="AG23805" s="9"/>
      <c r="AT23805" s="4"/>
      <c r="AU23805" s="4"/>
      <c r="BA23805" s="4"/>
      <c r="BB23805" s="4"/>
    </row>
    <row r="23806" spans="15:54" x14ac:dyDescent="0.4">
      <c r="O23806" s="4"/>
      <c r="P23806" s="4"/>
      <c r="V23806" s="4"/>
      <c r="W23806" s="4"/>
      <c r="AG23806" s="9"/>
      <c r="AT23806" s="4"/>
      <c r="AU23806" s="4"/>
      <c r="BA23806" s="4"/>
      <c r="BB23806" s="4"/>
    </row>
    <row r="23807" spans="15:54" x14ac:dyDescent="0.4">
      <c r="O23807" s="4"/>
      <c r="P23807" s="4"/>
      <c r="V23807" s="4"/>
      <c r="W23807" s="4"/>
      <c r="AG23807" s="9"/>
      <c r="AT23807" s="4"/>
      <c r="AU23807" s="4"/>
      <c r="BA23807" s="4"/>
      <c r="BB23807" s="4"/>
    </row>
    <row r="23808" spans="15:54" x14ac:dyDescent="0.4">
      <c r="O23808" s="4"/>
      <c r="P23808" s="4"/>
      <c r="V23808" s="4"/>
      <c r="W23808" s="4"/>
      <c r="AG23808" s="9"/>
      <c r="AT23808" s="4"/>
      <c r="AU23808" s="4"/>
      <c r="BA23808" s="4"/>
      <c r="BB23808" s="4"/>
    </row>
    <row r="23809" spans="15:54" x14ac:dyDescent="0.4">
      <c r="O23809" s="4"/>
      <c r="P23809" s="4"/>
      <c r="V23809" s="4"/>
      <c r="W23809" s="4"/>
      <c r="AG23809" s="9"/>
      <c r="AT23809" s="4"/>
      <c r="AU23809" s="4"/>
      <c r="BA23809" s="4"/>
      <c r="BB23809" s="4"/>
    </row>
    <row r="23810" spans="15:54" x14ac:dyDescent="0.4">
      <c r="O23810" s="4"/>
      <c r="P23810" s="4"/>
      <c r="V23810" s="4"/>
      <c r="W23810" s="4"/>
      <c r="AG23810" s="9"/>
      <c r="AT23810" s="4"/>
      <c r="AU23810" s="4"/>
      <c r="BA23810" s="4"/>
      <c r="BB23810" s="4"/>
    </row>
    <row r="23811" spans="15:54" x14ac:dyDescent="0.4">
      <c r="O23811" s="4"/>
      <c r="P23811" s="4"/>
      <c r="V23811" s="4"/>
      <c r="W23811" s="4"/>
      <c r="AG23811" s="9"/>
      <c r="AT23811" s="4"/>
      <c r="AU23811" s="4"/>
      <c r="BA23811" s="4"/>
      <c r="BB23811" s="4"/>
    </row>
    <row r="23812" spans="15:54" x14ac:dyDescent="0.4">
      <c r="O23812" s="4"/>
      <c r="P23812" s="4"/>
      <c r="V23812" s="4"/>
      <c r="W23812" s="4"/>
      <c r="AG23812" s="9"/>
      <c r="AT23812" s="4"/>
      <c r="AU23812" s="4"/>
      <c r="BA23812" s="4"/>
      <c r="BB23812" s="4"/>
    </row>
    <row r="23813" spans="15:54" x14ac:dyDescent="0.4">
      <c r="O23813" s="4"/>
      <c r="P23813" s="4"/>
      <c r="V23813" s="4"/>
      <c r="W23813" s="4"/>
      <c r="AG23813" s="9"/>
      <c r="AT23813" s="4"/>
      <c r="AU23813" s="4"/>
      <c r="BA23813" s="4"/>
      <c r="BB23813" s="4"/>
    </row>
    <row r="23814" spans="15:54" x14ac:dyDescent="0.4">
      <c r="O23814" s="4"/>
      <c r="P23814" s="4"/>
      <c r="V23814" s="4"/>
      <c r="W23814" s="4"/>
      <c r="AG23814" s="9"/>
      <c r="AT23814" s="4"/>
      <c r="AU23814" s="4"/>
      <c r="BA23814" s="4"/>
      <c r="BB23814" s="4"/>
    </row>
    <row r="23815" spans="15:54" x14ac:dyDescent="0.4">
      <c r="O23815" s="4"/>
      <c r="P23815" s="4"/>
      <c r="V23815" s="4"/>
      <c r="W23815" s="4"/>
      <c r="AG23815" s="9"/>
      <c r="AT23815" s="4"/>
      <c r="AU23815" s="4"/>
      <c r="BA23815" s="4"/>
      <c r="BB23815" s="4"/>
    </row>
    <row r="23816" spans="15:54" x14ac:dyDescent="0.4">
      <c r="O23816" s="4"/>
      <c r="P23816" s="4"/>
      <c r="V23816" s="4"/>
      <c r="W23816" s="4"/>
      <c r="AG23816" s="9"/>
      <c r="AT23816" s="4"/>
      <c r="AU23816" s="4"/>
      <c r="BA23816" s="4"/>
      <c r="BB23816" s="4"/>
    </row>
    <row r="23817" spans="15:54" x14ac:dyDescent="0.4">
      <c r="O23817" s="4"/>
      <c r="P23817" s="4"/>
      <c r="V23817" s="4"/>
      <c r="W23817" s="4"/>
      <c r="AG23817" s="9"/>
      <c r="AT23817" s="4"/>
      <c r="AU23817" s="4"/>
      <c r="BA23817" s="4"/>
      <c r="BB23817" s="4"/>
    </row>
    <row r="23818" spans="15:54" x14ac:dyDescent="0.4">
      <c r="O23818" s="4"/>
      <c r="P23818" s="4"/>
      <c r="V23818" s="4"/>
      <c r="W23818" s="4"/>
      <c r="AG23818" s="9"/>
      <c r="AT23818" s="4"/>
      <c r="AU23818" s="4"/>
      <c r="BA23818" s="4"/>
      <c r="BB23818" s="4"/>
    </row>
    <row r="23819" spans="15:54" x14ac:dyDescent="0.4">
      <c r="O23819" s="4"/>
      <c r="P23819" s="4"/>
      <c r="V23819" s="4"/>
      <c r="W23819" s="4"/>
      <c r="AG23819" s="9"/>
      <c r="AT23819" s="4"/>
      <c r="AU23819" s="4"/>
      <c r="BA23819" s="4"/>
      <c r="BB23819" s="4"/>
    </row>
    <row r="23820" spans="15:54" x14ac:dyDescent="0.4">
      <c r="O23820" s="4"/>
      <c r="P23820" s="4"/>
      <c r="V23820" s="4"/>
      <c r="W23820" s="4"/>
      <c r="AG23820" s="9"/>
      <c r="AT23820" s="4"/>
      <c r="AU23820" s="4"/>
      <c r="BA23820" s="4"/>
      <c r="BB23820" s="4"/>
    </row>
    <row r="23821" spans="15:54" x14ac:dyDescent="0.4">
      <c r="O23821" s="4"/>
      <c r="P23821" s="4"/>
      <c r="V23821" s="4"/>
      <c r="W23821" s="4"/>
      <c r="AG23821" s="9"/>
      <c r="AT23821" s="4"/>
      <c r="AU23821" s="4"/>
      <c r="BA23821" s="4"/>
      <c r="BB23821" s="4"/>
    </row>
    <row r="23822" spans="15:54" x14ac:dyDescent="0.4">
      <c r="O23822" s="4"/>
      <c r="P23822" s="4"/>
      <c r="V23822" s="4"/>
      <c r="W23822" s="4"/>
      <c r="AG23822" s="9"/>
      <c r="AT23822" s="4"/>
      <c r="AU23822" s="4"/>
      <c r="BA23822" s="4"/>
      <c r="BB23822" s="4"/>
    </row>
    <row r="23823" spans="15:54" x14ac:dyDescent="0.4">
      <c r="O23823" s="4"/>
      <c r="P23823" s="4"/>
      <c r="V23823" s="4"/>
      <c r="W23823" s="4"/>
      <c r="AG23823" s="9"/>
      <c r="AT23823" s="4"/>
      <c r="AU23823" s="4"/>
      <c r="BA23823" s="4"/>
      <c r="BB23823" s="4"/>
    </row>
    <row r="23824" spans="15:54" x14ac:dyDescent="0.4">
      <c r="O23824" s="4"/>
      <c r="P23824" s="4"/>
      <c r="V23824" s="4"/>
      <c r="W23824" s="4"/>
      <c r="AG23824" s="9"/>
      <c r="AT23824" s="4"/>
      <c r="AU23824" s="4"/>
      <c r="BA23824" s="4"/>
      <c r="BB23824" s="4"/>
    </row>
    <row r="23825" spans="15:54" x14ac:dyDescent="0.4">
      <c r="O23825" s="4"/>
      <c r="P23825" s="4"/>
      <c r="V23825" s="4"/>
      <c r="W23825" s="4"/>
      <c r="AG23825" s="9"/>
      <c r="AT23825" s="4"/>
      <c r="AU23825" s="4"/>
      <c r="BA23825" s="4"/>
      <c r="BB23825" s="4"/>
    </row>
    <row r="23826" spans="15:54" x14ac:dyDescent="0.4">
      <c r="O23826" s="4"/>
      <c r="P23826" s="4"/>
      <c r="V23826" s="4"/>
      <c r="W23826" s="4"/>
      <c r="AG23826" s="9"/>
      <c r="AT23826" s="4"/>
      <c r="AU23826" s="4"/>
      <c r="BA23826" s="4"/>
      <c r="BB23826" s="4"/>
    </row>
    <row r="23827" spans="15:54" x14ac:dyDescent="0.4">
      <c r="O23827" s="4"/>
      <c r="P23827" s="4"/>
      <c r="V23827" s="4"/>
      <c r="W23827" s="4"/>
      <c r="AG23827" s="9"/>
      <c r="AT23827" s="4"/>
      <c r="AU23827" s="4"/>
      <c r="BA23827" s="4"/>
      <c r="BB23827" s="4"/>
    </row>
    <row r="23828" spans="15:54" x14ac:dyDescent="0.4">
      <c r="O23828" s="4"/>
      <c r="P23828" s="4"/>
      <c r="V23828" s="4"/>
      <c r="W23828" s="4"/>
      <c r="AG23828" s="9"/>
      <c r="AT23828" s="4"/>
      <c r="AU23828" s="4"/>
      <c r="BA23828" s="4"/>
      <c r="BB23828" s="4"/>
    </row>
    <row r="23829" spans="15:54" x14ac:dyDescent="0.4">
      <c r="O23829" s="4"/>
      <c r="P23829" s="4"/>
      <c r="V23829" s="4"/>
      <c r="W23829" s="4"/>
      <c r="AG23829" s="9"/>
      <c r="AT23829" s="4"/>
      <c r="AU23829" s="4"/>
      <c r="BA23829" s="4"/>
      <c r="BB23829" s="4"/>
    </row>
    <row r="23830" spans="15:54" x14ac:dyDescent="0.4">
      <c r="O23830" s="4"/>
      <c r="P23830" s="4"/>
      <c r="V23830" s="4"/>
      <c r="W23830" s="4"/>
      <c r="AG23830" s="9"/>
      <c r="AT23830" s="4"/>
      <c r="AU23830" s="4"/>
      <c r="BA23830" s="4"/>
      <c r="BB23830" s="4"/>
    </row>
    <row r="23831" spans="15:54" x14ac:dyDescent="0.4">
      <c r="O23831" s="4"/>
      <c r="P23831" s="4"/>
      <c r="V23831" s="4"/>
      <c r="W23831" s="4"/>
      <c r="AG23831" s="9"/>
      <c r="AT23831" s="4"/>
      <c r="AU23831" s="4"/>
      <c r="BA23831" s="4"/>
      <c r="BB23831" s="4"/>
    </row>
    <row r="23832" spans="15:54" x14ac:dyDescent="0.4">
      <c r="O23832" s="4"/>
      <c r="P23832" s="4"/>
      <c r="V23832" s="4"/>
      <c r="W23832" s="4"/>
      <c r="AG23832" s="9"/>
      <c r="AT23832" s="4"/>
      <c r="AU23832" s="4"/>
      <c r="BA23832" s="4"/>
      <c r="BB23832" s="4"/>
    </row>
    <row r="23833" spans="15:54" x14ac:dyDescent="0.4">
      <c r="O23833" s="4"/>
      <c r="P23833" s="4"/>
      <c r="V23833" s="4"/>
      <c r="W23833" s="4"/>
      <c r="AG23833" s="9"/>
      <c r="AT23833" s="4"/>
      <c r="AU23833" s="4"/>
      <c r="BA23833" s="4"/>
      <c r="BB23833" s="4"/>
    </row>
    <row r="23834" spans="15:54" x14ac:dyDescent="0.4">
      <c r="O23834" s="4"/>
      <c r="P23834" s="4"/>
      <c r="V23834" s="4"/>
      <c r="W23834" s="4"/>
      <c r="AG23834" s="9"/>
      <c r="AT23834" s="4"/>
      <c r="AU23834" s="4"/>
      <c r="BA23834" s="4"/>
      <c r="BB23834" s="4"/>
    </row>
    <row r="23835" spans="15:54" x14ac:dyDescent="0.4">
      <c r="O23835" s="4"/>
      <c r="P23835" s="4"/>
      <c r="V23835" s="4"/>
      <c r="W23835" s="4"/>
      <c r="AG23835" s="9"/>
      <c r="AT23835" s="4"/>
      <c r="AU23835" s="4"/>
      <c r="BA23835" s="4"/>
      <c r="BB23835" s="4"/>
    </row>
    <row r="23836" spans="15:54" x14ac:dyDescent="0.4">
      <c r="O23836" s="4"/>
      <c r="P23836" s="4"/>
      <c r="V23836" s="4"/>
      <c r="W23836" s="4"/>
      <c r="AG23836" s="9"/>
      <c r="AT23836" s="4"/>
      <c r="AU23836" s="4"/>
      <c r="BA23836" s="4"/>
      <c r="BB23836" s="4"/>
    </row>
    <row r="23837" spans="15:54" x14ac:dyDescent="0.4">
      <c r="O23837" s="4"/>
      <c r="P23837" s="4"/>
      <c r="V23837" s="4"/>
      <c r="W23837" s="4"/>
      <c r="AG23837" s="9"/>
      <c r="AT23837" s="4"/>
      <c r="AU23837" s="4"/>
      <c r="BA23837" s="4"/>
      <c r="BB23837" s="4"/>
    </row>
    <row r="23838" spans="15:54" x14ac:dyDescent="0.4">
      <c r="O23838" s="4"/>
      <c r="P23838" s="4"/>
      <c r="V23838" s="4"/>
      <c r="W23838" s="4"/>
      <c r="AG23838" s="9"/>
      <c r="AT23838" s="4"/>
      <c r="AU23838" s="4"/>
      <c r="BA23838" s="4"/>
      <c r="BB23838" s="4"/>
    </row>
    <row r="23839" spans="15:54" x14ac:dyDescent="0.4">
      <c r="O23839" s="4"/>
      <c r="P23839" s="4"/>
      <c r="V23839" s="4"/>
      <c r="W23839" s="4"/>
      <c r="AG23839" s="9"/>
      <c r="AT23839" s="4"/>
      <c r="AU23839" s="4"/>
      <c r="BA23839" s="4"/>
      <c r="BB23839" s="4"/>
    </row>
    <row r="23840" spans="15:54" x14ac:dyDescent="0.4">
      <c r="O23840" s="4"/>
      <c r="P23840" s="4"/>
      <c r="V23840" s="4"/>
      <c r="W23840" s="4"/>
      <c r="AT23840" s="4"/>
      <c r="AU23840" s="4"/>
      <c r="BA23840" s="4"/>
      <c r="BB23840" s="4"/>
    </row>
    <row r="23841" spans="15:54" x14ac:dyDescent="0.4">
      <c r="O23841" s="4"/>
      <c r="P23841" s="4"/>
      <c r="V23841" s="4"/>
      <c r="W23841" s="4"/>
      <c r="AG23841" s="9"/>
      <c r="AT23841" s="4"/>
      <c r="AU23841" s="4"/>
      <c r="BA23841" s="4"/>
      <c r="BB23841" s="4"/>
    </row>
    <row r="23842" spans="15:54" x14ac:dyDescent="0.4">
      <c r="O23842" s="4"/>
      <c r="P23842" s="4"/>
      <c r="V23842" s="4"/>
      <c r="W23842" s="4"/>
      <c r="AG23842" s="9"/>
      <c r="AT23842" s="4"/>
      <c r="AU23842" s="4"/>
      <c r="BA23842" s="4"/>
      <c r="BB23842" s="4"/>
    </row>
    <row r="23843" spans="15:54" x14ac:dyDescent="0.4">
      <c r="O23843" s="4"/>
      <c r="P23843" s="4"/>
      <c r="V23843" s="4"/>
      <c r="W23843" s="4"/>
      <c r="AG23843" s="9"/>
      <c r="AT23843" s="4"/>
      <c r="AU23843" s="4"/>
      <c r="BA23843" s="4"/>
      <c r="BB23843" s="4"/>
    </row>
    <row r="23844" spans="15:54" x14ac:dyDescent="0.4">
      <c r="O23844" s="4"/>
      <c r="P23844" s="4"/>
      <c r="V23844" s="4"/>
      <c r="W23844" s="4"/>
      <c r="AG23844" s="9"/>
      <c r="AT23844" s="4"/>
      <c r="AU23844" s="4"/>
      <c r="BA23844" s="4"/>
      <c r="BB23844" s="4"/>
    </row>
    <row r="23845" spans="15:54" x14ac:dyDescent="0.4">
      <c r="O23845" s="4"/>
      <c r="P23845" s="4"/>
      <c r="V23845" s="4"/>
      <c r="W23845" s="4"/>
      <c r="AG23845" s="9"/>
      <c r="AT23845" s="4"/>
      <c r="AU23845" s="4"/>
      <c r="BA23845" s="4"/>
      <c r="BB23845" s="4"/>
    </row>
    <row r="23846" spans="15:54" x14ac:dyDescent="0.4">
      <c r="O23846" s="4"/>
      <c r="P23846" s="4"/>
      <c r="V23846" s="4"/>
      <c r="W23846" s="4"/>
      <c r="AG23846" s="9"/>
      <c r="AT23846" s="4"/>
      <c r="AU23846" s="4"/>
      <c r="BA23846" s="4"/>
      <c r="BB23846" s="4"/>
    </row>
    <row r="23847" spans="15:54" x14ac:dyDescent="0.4">
      <c r="O23847" s="4"/>
      <c r="P23847" s="4"/>
      <c r="V23847" s="4"/>
      <c r="W23847" s="4"/>
      <c r="AG23847" s="9"/>
      <c r="AT23847" s="4"/>
      <c r="AU23847" s="4"/>
      <c r="BA23847" s="4"/>
      <c r="BB23847" s="4"/>
    </row>
    <row r="23848" spans="15:54" x14ac:dyDescent="0.4">
      <c r="O23848" s="4"/>
      <c r="P23848" s="4"/>
      <c r="V23848" s="4"/>
      <c r="W23848" s="4"/>
      <c r="AG23848" s="9"/>
      <c r="AT23848" s="4"/>
      <c r="AU23848" s="4"/>
      <c r="BA23848" s="4"/>
      <c r="BB23848" s="4"/>
    </row>
    <row r="23849" spans="15:54" x14ac:dyDescent="0.4">
      <c r="O23849" s="4"/>
      <c r="P23849" s="4"/>
      <c r="V23849" s="4"/>
      <c r="W23849" s="4"/>
      <c r="AG23849" s="9"/>
      <c r="AT23849" s="4"/>
      <c r="AU23849" s="4"/>
      <c r="BA23849" s="4"/>
      <c r="BB23849" s="4"/>
    </row>
    <row r="23850" spans="15:54" x14ac:dyDescent="0.4">
      <c r="O23850" s="4"/>
      <c r="P23850" s="4"/>
      <c r="V23850" s="4"/>
      <c r="W23850" s="4"/>
      <c r="AG23850" s="9"/>
      <c r="AT23850" s="4"/>
      <c r="AU23850" s="4"/>
      <c r="BA23850" s="4"/>
      <c r="BB23850" s="4"/>
    </row>
    <row r="23851" spans="15:54" x14ac:dyDescent="0.4">
      <c r="O23851" s="4"/>
      <c r="P23851" s="4"/>
      <c r="V23851" s="4"/>
      <c r="W23851" s="4"/>
      <c r="AG23851" s="9"/>
      <c r="AT23851" s="4"/>
      <c r="AU23851" s="4"/>
      <c r="BA23851" s="4"/>
      <c r="BB23851" s="4"/>
    </row>
    <row r="23852" spans="15:54" x14ac:dyDescent="0.4">
      <c r="O23852" s="4"/>
      <c r="P23852" s="4"/>
      <c r="V23852" s="4"/>
      <c r="W23852" s="4"/>
      <c r="AG23852" s="9"/>
      <c r="AT23852" s="4"/>
      <c r="AU23852" s="4"/>
      <c r="BA23852" s="4"/>
      <c r="BB23852" s="4"/>
    </row>
    <row r="23853" spans="15:54" x14ac:dyDescent="0.4">
      <c r="O23853" s="4"/>
      <c r="P23853" s="4"/>
      <c r="V23853" s="4"/>
      <c r="W23853" s="4"/>
      <c r="AG23853" s="9"/>
      <c r="AT23853" s="4"/>
      <c r="AU23853" s="4"/>
      <c r="BA23853" s="4"/>
      <c r="BB23853" s="4"/>
    </row>
    <row r="23854" spans="15:54" x14ac:dyDescent="0.4">
      <c r="O23854" s="4"/>
      <c r="P23854" s="4"/>
      <c r="V23854" s="4"/>
      <c r="W23854" s="4"/>
      <c r="AG23854" s="9"/>
      <c r="AT23854" s="4"/>
      <c r="AU23854" s="4"/>
      <c r="BA23854" s="4"/>
      <c r="BB23854" s="4"/>
    </row>
    <row r="23855" spans="15:54" x14ac:dyDescent="0.4">
      <c r="O23855" s="4"/>
      <c r="P23855" s="4"/>
      <c r="V23855" s="4"/>
      <c r="W23855" s="4"/>
      <c r="AG23855" s="9"/>
      <c r="AT23855" s="4"/>
      <c r="AU23855" s="4"/>
      <c r="BA23855" s="4"/>
      <c r="BB23855" s="4"/>
    </row>
    <row r="23856" spans="15:54" x14ac:dyDescent="0.4">
      <c r="O23856" s="4"/>
      <c r="P23856" s="4"/>
      <c r="V23856" s="4"/>
      <c r="W23856" s="4"/>
      <c r="AG23856" s="9"/>
      <c r="AT23856" s="4"/>
      <c r="AU23856" s="4"/>
      <c r="BA23856" s="4"/>
      <c r="BB23856" s="4"/>
    </row>
    <row r="23857" spans="15:54" x14ac:dyDescent="0.4">
      <c r="O23857" s="4"/>
      <c r="P23857" s="4"/>
      <c r="V23857" s="4"/>
      <c r="W23857" s="4"/>
      <c r="AG23857" s="9"/>
      <c r="AT23857" s="4"/>
      <c r="AU23857" s="4"/>
      <c r="BA23857" s="4"/>
      <c r="BB23857" s="4"/>
    </row>
    <row r="23858" spans="15:54" x14ac:dyDescent="0.4">
      <c r="O23858" s="4"/>
      <c r="P23858" s="4"/>
      <c r="V23858" s="4"/>
      <c r="W23858" s="4"/>
      <c r="AG23858" s="9"/>
      <c r="AT23858" s="4"/>
      <c r="AU23858" s="4"/>
      <c r="BA23858" s="4"/>
      <c r="BB23858" s="4"/>
    </row>
    <row r="23859" spans="15:54" x14ac:dyDescent="0.4">
      <c r="O23859" s="4"/>
      <c r="P23859" s="4"/>
      <c r="V23859" s="4"/>
      <c r="W23859" s="4"/>
      <c r="AG23859" s="9"/>
      <c r="AT23859" s="4"/>
      <c r="AU23859" s="4"/>
      <c r="BA23859" s="4"/>
      <c r="BB23859" s="4"/>
    </row>
    <row r="23860" spans="15:54" x14ac:dyDescent="0.4">
      <c r="O23860" s="4"/>
      <c r="P23860" s="4"/>
      <c r="V23860" s="4"/>
      <c r="W23860" s="4"/>
      <c r="AT23860" s="4"/>
      <c r="AU23860" s="4"/>
      <c r="BA23860" s="4"/>
      <c r="BB23860" s="4"/>
    </row>
    <row r="23861" spans="15:54" x14ac:dyDescent="0.4">
      <c r="O23861" s="4"/>
      <c r="P23861" s="4"/>
      <c r="V23861" s="4"/>
      <c r="W23861" s="4"/>
      <c r="AG23861" s="9"/>
      <c r="AT23861" s="4"/>
      <c r="AU23861" s="4"/>
      <c r="BA23861" s="4"/>
      <c r="BB23861" s="4"/>
    </row>
    <row r="23862" spans="15:54" x14ac:dyDescent="0.4">
      <c r="O23862" s="4"/>
      <c r="P23862" s="4"/>
      <c r="V23862" s="4"/>
      <c r="W23862" s="4"/>
      <c r="AG23862" s="9"/>
      <c r="AT23862" s="4"/>
      <c r="AU23862" s="4"/>
      <c r="BA23862" s="4"/>
      <c r="BB23862" s="4"/>
    </row>
    <row r="23863" spans="15:54" x14ac:dyDescent="0.4">
      <c r="O23863" s="4"/>
      <c r="P23863" s="4"/>
      <c r="V23863" s="4"/>
      <c r="W23863" s="4"/>
      <c r="AG23863" s="9"/>
      <c r="AT23863" s="4"/>
      <c r="AU23863" s="4"/>
      <c r="BA23863" s="4"/>
      <c r="BB23863" s="4"/>
    </row>
    <row r="23864" spans="15:54" x14ac:dyDescent="0.4">
      <c r="O23864" s="4"/>
      <c r="P23864" s="4"/>
      <c r="V23864" s="4"/>
      <c r="W23864" s="4"/>
      <c r="AG23864" s="9"/>
      <c r="AT23864" s="4"/>
      <c r="AU23864" s="4"/>
      <c r="BA23864" s="4"/>
      <c r="BB23864" s="4"/>
    </row>
    <row r="23865" spans="15:54" x14ac:dyDescent="0.4">
      <c r="O23865" s="4"/>
      <c r="P23865" s="4"/>
      <c r="V23865" s="4"/>
      <c r="W23865" s="4"/>
      <c r="AG23865" s="9"/>
      <c r="AT23865" s="4"/>
      <c r="AU23865" s="4"/>
      <c r="BA23865" s="4"/>
      <c r="BB23865" s="4"/>
    </row>
    <row r="23866" spans="15:54" x14ac:dyDescent="0.4">
      <c r="O23866" s="4"/>
      <c r="P23866" s="4"/>
      <c r="V23866" s="4"/>
      <c r="W23866" s="4"/>
      <c r="AG23866" s="9"/>
      <c r="AT23866" s="4"/>
      <c r="AU23866" s="4"/>
      <c r="BA23866" s="4"/>
      <c r="BB23866" s="4"/>
    </row>
    <row r="23867" spans="15:54" x14ac:dyDescent="0.4">
      <c r="O23867" s="4"/>
      <c r="P23867" s="4"/>
      <c r="V23867" s="4"/>
      <c r="W23867" s="4"/>
      <c r="AG23867" s="9"/>
      <c r="AT23867" s="4"/>
      <c r="AU23867" s="4"/>
      <c r="BA23867" s="4"/>
      <c r="BB23867" s="4"/>
    </row>
    <row r="23868" spans="15:54" x14ac:dyDescent="0.4">
      <c r="O23868" s="4"/>
      <c r="P23868" s="4"/>
      <c r="V23868" s="4"/>
      <c r="W23868" s="4"/>
      <c r="AG23868" s="9"/>
      <c r="AT23868" s="4"/>
      <c r="AU23868" s="4"/>
      <c r="BA23868" s="4"/>
      <c r="BB23868" s="4"/>
    </row>
    <row r="23869" spans="15:54" x14ac:dyDescent="0.4">
      <c r="O23869" s="4"/>
      <c r="P23869" s="4"/>
      <c r="V23869" s="4"/>
      <c r="W23869" s="4"/>
      <c r="AG23869" s="9"/>
      <c r="AT23869" s="4"/>
      <c r="AU23869" s="4"/>
      <c r="BA23869" s="4"/>
      <c r="BB23869" s="4"/>
    </row>
    <row r="23870" spans="15:54" x14ac:dyDescent="0.4">
      <c r="O23870" s="4"/>
      <c r="P23870" s="4"/>
      <c r="V23870" s="4"/>
      <c r="W23870" s="4"/>
      <c r="AG23870" s="9"/>
      <c r="AT23870" s="4"/>
      <c r="AU23870" s="4"/>
      <c r="BA23870" s="4"/>
      <c r="BB23870" s="4"/>
    </row>
    <row r="23871" spans="15:54" x14ac:dyDescent="0.4">
      <c r="O23871" s="4"/>
      <c r="P23871" s="4"/>
      <c r="V23871" s="4"/>
      <c r="W23871" s="4"/>
      <c r="AG23871" s="9"/>
      <c r="AT23871" s="4"/>
      <c r="AU23871" s="4"/>
      <c r="BA23871" s="4"/>
      <c r="BB23871" s="4"/>
    </row>
    <row r="23872" spans="15:54" x14ac:dyDescent="0.4">
      <c r="O23872" s="4"/>
      <c r="P23872" s="4"/>
      <c r="V23872" s="4"/>
      <c r="W23872" s="4"/>
      <c r="AG23872" s="9"/>
      <c r="AT23872" s="4"/>
      <c r="AU23872" s="4"/>
      <c r="BA23872" s="4"/>
      <c r="BB23872" s="4"/>
    </row>
    <row r="23873" spans="15:54" x14ac:dyDescent="0.4">
      <c r="O23873" s="4"/>
      <c r="P23873" s="4"/>
      <c r="V23873" s="4"/>
      <c r="W23873" s="4"/>
      <c r="AG23873" s="9"/>
      <c r="AT23873" s="4"/>
      <c r="AU23873" s="4"/>
      <c r="BA23873" s="4"/>
      <c r="BB23873" s="4"/>
    </row>
    <row r="23874" spans="15:54" x14ac:dyDescent="0.4">
      <c r="O23874" s="4"/>
      <c r="P23874" s="4"/>
      <c r="V23874" s="4"/>
      <c r="W23874" s="4"/>
      <c r="AG23874" s="9"/>
      <c r="AT23874" s="4"/>
      <c r="AU23874" s="4"/>
      <c r="BA23874" s="4"/>
      <c r="BB23874" s="4"/>
    </row>
    <row r="23875" spans="15:54" x14ac:dyDescent="0.4">
      <c r="O23875" s="4"/>
      <c r="P23875" s="4"/>
      <c r="V23875" s="4"/>
      <c r="W23875" s="4"/>
      <c r="AG23875" s="9"/>
      <c r="AT23875" s="4"/>
      <c r="AU23875" s="4"/>
      <c r="BA23875" s="4"/>
      <c r="BB23875" s="4"/>
    </row>
    <row r="23876" spans="15:54" x14ac:dyDescent="0.4">
      <c r="O23876" s="4"/>
      <c r="P23876" s="4"/>
      <c r="V23876" s="4"/>
      <c r="W23876" s="4"/>
      <c r="AG23876" s="9"/>
      <c r="AT23876" s="4"/>
      <c r="AU23876" s="4"/>
      <c r="BA23876" s="4"/>
      <c r="BB23876" s="4"/>
    </row>
    <row r="23877" spans="15:54" x14ac:dyDescent="0.4">
      <c r="O23877" s="4"/>
      <c r="P23877" s="4"/>
      <c r="V23877" s="4"/>
      <c r="W23877" s="4"/>
      <c r="AG23877" s="9"/>
      <c r="AT23877" s="4"/>
      <c r="AU23877" s="4"/>
      <c r="BA23877" s="4"/>
      <c r="BB23877" s="4"/>
    </row>
    <row r="23878" spans="15:54" x14ac:dyDescent="0.4">
      <c r="O23878" s="4"/>
      <c r="P23878" s="4"/>
      <c r="V23878" s="4"/>
      <c r="W23878" s="4"/>
      <c r="AG23878" s="9"/>
      <c r="AT23878" s="4"/>
      <c r="AU23878" s="4"/>
      <c r="BA23878" s="4"/>
      <c r="BB23878" s="4"/>
    </row>
    <row r="23879" spans="15:54" x14ac:dyDescent="0.4">
      <c r="O23879" s="4"/>
      <c r="P23879" s="4"/>
      <c r="V23879" s="4"/>
      <c r="W23879" s="4"/>
      <c r="AG23879" s="9"/>
      <c r="AT23879" s="4"/>
      <c r="AU23879" s="4"/>
      <c r="BA23879" s="4"/>
      <c r="BB23879" s="4"/>
    </row>
    <row r="23880" spans="15:54" x14ac:dyDescent="0.4">
      <c r="O23880" s="4"/>
      <c r="P23880" s="4"/>
      <c r="V23880" s="4"/>
      <c r="W23880" s="4"/>
      <c r="AG23880" s="9"/>
      <c r="AT23880" s="4"/>
      <c r="AU23880" s="4"/>
      <c r="BA23880" s="4"/>
      <c r="BB23880" s="4"/>
    </row>
    <row r="23881" spans="15:54" x14ac:dyDescent="0.4">
      <c r="O23881" s="4"/>
      <c r="P23881" s="4"/>
      <c r="V23881" s="4"/>
      <c r="W23881" s="4"/>
      <c r="AG23881" s="9"/>
      <c r="AT23881" s="4"/>
      <c r="AU23881" s="4"/>
      <c r="BA23881" s="4"/>
      <c r="BB23881" s="4"/>
    </row>
    <row r="23882" spans="15:54" x14ac:dyDescent="0.4">
      <c r="O23882" s="4"/>
      <c r="P23882" s="4"/>
      <c r="V23882" s="4"/>
      <c r="W23882" s="4"/>
      <c r="AG23882" s="9"/>
      <c r="AT23882" s="4"/>
      <c r="AU23882" s="4"/>
      <c r="BA23882" s="4"/>
      <c r="BB23882" s="4"/>
    </row>
    <row r="23883" spans="15:54" x14ac:dyDescent="0.4">
      <c r="O23883" s="4"/>
      <c r="P23883" s="4"/>
      <c r="V23883" s="4"/>
      <c r="W23883" s="4"/>
      <c r="AG23883" s="9"/>
      <c r="AT23883" s="4"/>
      <c r="AU23883" s="4"/>
      <c r="BA23883" s="4"/>
      <c r="BB23883" s="4"/>
    </row>
    <row r="23884" spans="15:54" x14ac:dyDescent="0.4">
      <c r="O23884" s="4"/>
      <c r="P23884" s="4"/>
      <c r="V23884" s="4"/>
      <c r="W23884" s="4"/>
      <c r="AG23884" s="9"/>
      <c r="AT23884" s="4"/>
      <c r="AU23884" s="4"/>
      <c r="BA23884" s="4"/>
      <c r="BB23884" s="4"/>
    </row>
    <row r="23885" spans="15:54" x14ac:dyDescent="0.4">
      <c r="O23885" s="4"/>
      <c r="P23885" s="4"/>
      <c r="V23885" s="4"/>
      <c r="W23885" s="4"/>
      <c r="AG23885" s="9"/>
      <c r="AT23885" s="4"/>
      <c r="AU23885" s="4"/>
      <c r="BA23885" s="4"/>
      <c r="BB23885" s="4"/>
    </row>
    <row r="23886" spans="15:54" x14ac:dyDescent="0.4">
      <c r="O23886" s="4"/>
      <c r="P23886" s="4"/>
      <c r="V23886" s="4"/>
      <c r="W23886" s="4"/>
      <c r="AG23886" s="9"/>
      <c r="AT23886" s="4"/>
      <c r="AU23886" s="4"/>
      <c r="BA23886" s="4"/>
      <c r="BB23886" s="4"/>
    </row>
    <row r="23887" spans="15:54" x14ac:dyDescent="0.4">
      <c r="O23887" s="4"/>
      <c r="P23887" s="4"/>
      <c r="V23887" s="4"/>
      <c r="W23887" s="4"/>
      <c r="AG23887" s="9"/>
      <c r="AT23887" s="4"/>
      <c r="AU23887" s="4"/>
      <c r="BA23887" s="4"/>
      <c r="BB23887" s="4"/>
    </row>
    <row r="23888" spans="15:54" x14ac:dyDescent="0.4">
      <c r="O23888" s="4"/>
      <c r="P23888" s="4"/>
      <c r="V23888" s="4"/>
      <c r="W23888" s="4"/>
      <c r="AG23888" s="9"/>
      <c r="AT23888" s="4"/>
      <c r="AU23888" s="4"/>
      <c r="BA23888" s="4"/>
      <c r="BB23888" s="4"/>
    </row>
    <row r="23889" spans="15:54" x14ac:dyDescent="0.4">
      <c r="O23889" s="4"/>
      <c r="P23889" s="4"/>
      <c r="V23889" s="4"/>
      <c r="W23889" s="4"/>
      <c r="AG23889" s="9"/>
      <c r="AT23889" s="4"/>
      <c r="AU23889" s="4"/>
      <c r="BA23889" s="4"/>
      <c r="BB23889" s="4"/>
    </row>
    <row r="23890" spans="15:54" x14ac:dyDescent="0.4">
      <c r="O23890" s="4"/>
      <c r="P23890" s="4"/>
      <c r="V23890" s="4"/>
      <c r="W23890" s="4"/>
      <c r="AG23890" s="9"/>
      <c r="AT23890" s="4"/>
      <c r="AU23890" s="4"/>
      <c r="BA23890" s="4"/>
      <c r="BB23890" s="4"/>
    </row>
    <row r="23891" spans="15:54" x14ac:dyDescent="0.4">
      <c r="O23891" s="4"/>
      <c r="P23891" s="4"/>
      <c r="V23891" s="4"/>
      <c r="W23891" s="4"/>
      <c r="AG23891" s="9"/>
      <c r="AT23891" s="4"/>
      <c r="AU23891" s="4"/>
      <c r="BA23891" s="4"/>
      <c r="BB23891" s="4"/>
    </row>
    <row r="23892" spans="15:54" x14ac:dyDescent="0.4">
      <c r="O23892" s="4"/>
      <c r="P23892" s="4"/>
      <c r="V23892" s="4"/>
      <c r="W23892" s="4"/>
      <c r="AG23892" s="9"/>
      <c r="AT23892" s="4"/>
      <c r="AU23892" s="4"/>
      <c r="BA23892" s="4"/>
      <c r="BB23892" s="4"/>
    </row>
    <row r="23893" spans="15:54" x14ac:dyDescent="0.4">
      <c r="O23893" s="4"/>
      <c r="P23893" s="4"/>
      <c r="V23893" s="4"/>
      <c r="W23893" s="4"/>
      <c r="AG23893" s="9"/>
      <c r="AT23893" s="4"/>
      <c r="AU23893" s="4"/>
      <c r="BA23893" s="4"/>
      <c r="BB23893" s="4"/>
    </row>
    <row r="23894" spans="15:54" x14ac:dyDescent="0.4">
      <c r="O23894" s="4"/>
      <c r="P23894" s="4"/>
      <c r="V23894" s="4"/>
      <c r="W23894" s="4"/>
      <c r="AG23894" s="9"/>
      <c r="AT23894" s="4"/>
      <c r="AU23894" s="4"/>
      <c r="BA23894" s="4"/>
      <c r="BB23894" s="4"/>
    </row>
    <row r="23895" spans="15:54" x14ac:dyDescent="0.4">
      <c r="O23895" s="4"/>
      <c r="P23895" s="4"/>
      <c r="V23895" s="4"/>
      <c r="W23895" s="4"/>
      <c r="AG23895" s="9"/>
      <c r="AT23895" s="4"/>
      <c r="AU23895" s="4"/>
      <c r="BA23895" s="4"/>
      <c r="BB23895" s="4"/>
    </row>
    <row r="23896" spans="15:54" x14ac:dyDescent="0.4">
      <c r="O23896" s="4"/>
      <c r="P23896" s="4"/>
      <c r="V23896" s="4"/>
      <c r="W23896" s="4"/>
      <c r="AG23896" s="9"/>
      <c r="AT23896" s="4"/>
      <c r="AU23896" s="4"/>
      <c r="BA23896" s="4"/>
      <c r="BB23896" s="4"/>
    </row>
    <row r="23897" spans="15:54" x14ac:dyDescent="0.4">
      <c r="O23897" s="4"/>
      <c r="P23897" s="4"/>
      <c r="V23897" s="4"/>
      <c r="W23897" s="4"/>
      <c r="AG23897" s="9"/>
      <c r="AT23897" s="4"/>
      <c r="AU23897" s="4"/>
      <c r="BA23897" s="4"/>
      <c r="BB23897" s="4"/>
    </row>
    <row r="23898" spans="15:54" x14ac:dyDescent="0.4">
      <c r="O23898" s="4"/>
      <c r="P23898" s="4"/>
      <c r="V23898" s="4"/>
      <c r="W23898" s="4"/>
      <c r="AG23898" s="9"/>
      <c r="AT23898" s="4"/>
      <c r="AU23898" s="4"/>
      <c r="BA23898" s="4"/>
      <c r="BB23898" s="4"/>
    </row>
    <row r="23899" spans="15:54" x14ac:dyDescent="0.4">
      <c r="O23899" s="4"/>
      <c r="P23899" s="4"/>
      <c r="V23899" s="4"/>
      <c r="W23899" s="4"/>
      <c r="AG23899" s="9"/>
      <c r="AT23899" s="4"/>
      <c r="AU23899" s="4"/>
      <c r="BA23899" s="4"/>
      <c r="BB23899" s="4"/>
    </row>
    <row r="23900" spans="15:54" x14ac:dyDescent="0.4">
      <c r="O23900" s="4"/>
      <c r="P23900" s="4"/>
      <c r="V23900" s="4"/>
      <c r="W23900" s="4"/>
      <c r="AG23900" s="9"/>
      <c r="AT23900" s="4"/>
      <c r="AU23900" s="4"/>
      <c r="BA23900" s="4"/>
      <c r="BB23900" s="4"/>
    </row>
    <row r="23901" spans="15:54" x14ac:dyDescent="0.4">
      <c r="O23901" s="4"/>
      <c r="P23901" s="4"/>
      <c r="V23901" s="4"/>
      <c r="W23901" s="4"/>
      <c r="AG23901" s="9"/>
      <c r="AT23901" s="4"/>
      <c r="AU23901" s="4"/>
      <c r="BA23901" s="4"/>
      <c r="BB23901" s="4"/>
    </row>
    <row r="23902" spans="15:54" x14ac:dyDescent="0.4">
      <c r="O23902" s="4"/>
      <c r="P23902" s="4"/>
      <c r="V23902" s="4"/>
      <c r="W23902" s="4"/>
      <c r="AG23902" s="9"/>
      <c r="AT23902" s="4"/>
      <c r="AU23902" s="4"/>
      <c r="BA23902" s="4"/>
      <c r="BB23902" s="4"/>
    </row>
    <row r="23903" spans="15:54" x14ac:dyDescent="0.4">
      <c r="O23903" s="4"/>
      <c r="P23903" s="4"/>
      <c r="V23903" s="4"/>
      <c r="W23903" s="4"/>
      <c r="AG23903" s="9"/>
      <c r="AT23903" s="4"/>
      <c r="AU23903" s="4"/>
      <c r="BA23903" s="4"/>
      <c r="BB23903" s="4"/>
    </row>
    <row r="23904" spans="15:54" x14ac:dyDescent="0.4">
      <c r="O23904" s="4"/>
      <c r="P23904" s="4"/>
      <c r="V23904" s="4"/>
      <c r="W23904" s="4"/>
      <c r="AG23904" s="9"/>
      <c r="AT23904" s="4"/>
      <c r="AU23904" s="4"/>
      <c r="BA23904" s="4"/>
      <c r="BB23904" s="4"/>
    </row>
    <row r="23905" spans="15:54" x14ac:dyDescent="0.4">
      <c r="O23905" s="4"/>
      <c r="P23905" s="4"/>
      <c r="V23905" s="4"/>
      <c r="W23905" s="4"/>
      <c r="AG23905" s="9"/>
      <c r="AT23905" s="4"/>
      <c r="AU23905" s="4"/>
      <c r="BA23905" s="4"/>
      <c r="BB23905" s="4"/>
    </row>
    <row r="23906" spans="15:54" x14ac:dyDescent="0.4">
      <c r="O23906" s="4"/>
      <c r="P23906" s="4"/>
      <c r="V23906" s="4"/>
      <c r="W23906" s="4"/>
      <c r="AG23906" s="9"/>
      <c r="AT23906" s="4"/>
      <c r="AU23906" s="4"/>
      <c r="BA23906" s="4"/>
      <c r="BB23906" s="4"/>
    </row>
    <row r="23907" spans="15:54" x14ac:dyDescent="0.4">
      <c r="O23907" s="4"/>
      <c r="P23907" s="4"/>
      <c r="V23907" s="4"/>
      <c r="W23907" s="4"/>
      <c r="AG23907" s="9"/>
      <c r="AT23907" s="4"/>
      <c r="AU23907" s="4"/>
      <c r="BA23907" s="4"/>
      <c r="BB23907" s="4"/>
    </row>
    <row r="23908" spans="15:54" x14ac:dyDescent="0.4">
      <c r="O23908" s="4"/>
      <c r="P23908" s="4"/>
      <c r="V23908" s="4"/>
      <c r="W23908" s="4"/>
      <c r="AG23908" s="9"/>
      <c r="AT23908" s="4"/>
      <c r="AU23908" s="4"/>
      <c r="BA23908" s="4"/>
      <c r="BB23908" s="4"/>
    </row>
    <row r="23909" spans="15:54" x14ac:dyDescent="0.4">
      <c r="O23909" s="4"/>
      <c r="P23909" s="4"/>
      <c r="V23909" s="4"/>
      <c r="W23909" s="4"/>
      <c r="AG23909" s="9"/>
      <c r="AT23909" s="4"/>
      <c r="AU23909" s="4"/>
      <c r="BA23909" s="4"/>
      <c r="BB23909" s="4"/>
    </row>
    <row r="23910" spans="15:54" x14ac:dyDescent="0.4">
      <c r="O23910" s="4"/>
      <c r="P23910" s="4"/>
      <c r="V23910" s="4"/>
      <c r="W23910" s="4"/>
      <c r="AG23910" s="9"/>
      <c r="AT23910" s="4"/>
      <c r="AU23910" s="4"/>
      <c r="BA23910" s="4"/>
      <c r="BB23910" s="4"/>
    </row>
    <row r="23911" spans="15:54" x14ac:dyDescent="0.4">
      <c r="O23911" s="4"/>
      <c r="P23911" s="4"/>
      <c r="V23911" s="4"/>
      <c r="W23911" s="4"/>
      <c r="AG23911" s="9"/>
      <c r="AT23911" s="4"/>
      <c r="AU23911" s="4"/>
      <c r="BA23911" s="4"/>
      <c r="BB23911" s="4"/>
    </row>
    <row r="23912" spans="15:54" x14ac:dyDescent="0.4">
      <c r="O23912" s="4"/>
      <c r="P23912" s="4"/>
      <c r="V23912" s="4"/>
      <c r="W23912" s="4"/>
      <c r="AG23912" s="9"/>
      <c r="AT23912" s="4"/>
      <c r="AU23912" s="4"/>
      <c r="BA23912" s="4"/>
      <c r="BB23912" s="4"/>
    </row>
    <row r="23913" spans="15:54" x14ac:dyDescent="0.4">
      <c r="O23913" s="4"/>
      <c r="P23913" s="4"/>
      <c r="V23913" s="4"/>
      <c r="W23913" s="4"/>
      <c r="AG23913" s="9"/>
      <c r="AT23913" s="4"/>
      <c r="AU23913" s="4"/>
      <c r="BA23913" s="4"/>
      <c r="BB23913" s="4"/>
    </row>
    <row r="23914" spans="15:54" x14ac:dyDescent="0.4">
      <c r="O23914" s="4"/>
      <c r="P23914" s="4"/>
      <c r="V23914" s="4"/>
      <c r="W23914" s="4"/>
      <c r="AG23914" s="9"/>
      <c r="AT23914" s="4"/>
      <c r="AU23914" s="4"/>
      <c r="BA23914" s="4"/>
      <c r="BB23914" s="4"/>
    </row>
    <row r="23915" spans="15:54" x14ac:dyDescent="0.4">
      <c r="O23915" s="4"/>
      <c r="P23915" s="4"/>
      <c r="V23915" s="4"/>
      <c r="W23915" s="4"/>
      <c r="AG23915" s="9"/>
      <c r="AT23915" s="4"/>
      <c r="AU23915" s="4"/>
      <c r="BA23915" s="4"/>
      <c r="BB23915" s="4"/>
    </row>
    <row r="23916" spans="15:54" x14ac:dyDescent="0.4">
      <c r="O23916" s="4"/>
      <c r="P23916" s="4"/>
      <c r="V23916" s="4"/>
      <c r="W23916" s="4"/>
      <c r="AG23916" s="9"/>
      <c r="AT23916" s="4"/>
      <c r="AU23916" s="4"/>
      <c r="BA23916" s="4"/>
      <c r="BB23916" s="4"/>
    </row>
    <row r="23917" spans="15:54" x14ac:dyDescent="0.4">
      <c r="O23917" s="4"/>
      <c r="P23917" s="4"/>
      <c r="V23917" s="4"/>
      <c r="W23917" s="4"/>
      <c r="AG23917" s="9"/>
      <c r="AT23917" s="4"/>
      <c r="AU23917" s="4"/>
      <c r="BA23917" s="4"/>
      <c r="BB23917" s="4"/>
    </row>
    <row r="23918" spans="15:54" x14ac:dyDescent="0.4">
      <c r="O23918" s="4"/>
      <c r="P23918" s="4"/>
      <c r="V23918" s="4"/>
      <c r="W23918" s="4"/>
      <c r="AG23918" s="9"/>
      <c r="AT23918" s="4"/>
      <c r="AU23918" s="4"/>
      <c r="BA23918" s="4"/>
      <c r="BB23918" s="4"/>
    </row>
    <row r="23919" spans="15:54" x14ac:dyDescent="0.4">
      <c r="O23919" s="4"/>
      <c r="P23919" s="4"/>
      <c r="V23919" s="4"/>
      <c r="W23919" s="4"/>
      <c r="AG23919" s="9"/>
      <c r="AT23919" s="4"/>
      <c r="AU23919" s="4"/>
      <c r="BA23919" s="4"/>
      <c r="BB23919" s="4"/>
    </row>
    <row r="23920" spans="15:54" x14ac:dyDescent="0.4">
      <c r="O23920" s="4"/>
      <c r="P23920" s="4"/>
      <c r="V23920" s="4"/>
      <c r="W23920" s="4"/>
      <c r="AG23920" s="9"/>
      <c r="AT23920" s="4"/>
      <c r="AU23920" s="4"/>
      <c r="BA23920" s="4"/>
      <c r="BB23920" s="4"/>
    </row>
    <row r="23921" spans="15:54" x14ac:dyDescent="0.4">
      <c r="O23921" s="4"/>
      <c r="P23921" s="4"/>
      <c r="V23921" s="4"/>
      <c r="W23921" s="4"/>
      <c r="AT23921" s="4"/>
      <c r="AU23921" s="4"/>
      <c r="BA23921" s="4"/>
      <c r="BB23921" s="4"/>
    </row>
    <row r="23922" spans="15:54" x14ac:dyDescent="0.4">
      <c r="O23922" s="4"/>
      <c r="P23922" s="4"/>
      <c r="V23922" s="4"/>
      <c r="W23922" s="4"/>
      <c r="AG23922" s="9"/>
      <c r="AT23922" s="4"/>
      <c r="AU23922" s="4"/>
      <c r="BA23922" s="4"/>
      <c r="BB23922" s="4"/>
    </row>
    <row r="23923" spans="15:54" x14ac:dyDescent="0.4">
      <c r="O23923" s="4"/>
      <c r="P23923" s="4"/>
      <c r="V23923" s="4"/>
      <c r="W23923" s="4"/>
      <c r="AG23923" s="9"/>
      <c r="AT23923" s="4"/>
      <c r="AU23923" s="4"/>
      <c r="BA23923" s="4"/>
      <c r="BB23923" s="4"/>
    </row>
    <row r="23924" spans="15:54" x14ac:dyDescent="0.4">
      <c r="O23924" s="4"/>
      <c r="P23924" s="4"/>
      <c r="V23924" s="4"/>
      <c r="W23924" s="4"/>
      <c r="AG23924" s="9"/>
      <c r="AT23924" s="4"/>
      <c r="AU23924" s="4"/>
      <c r="BA23924" s="4"/>
      <c r="BB23924" s="4"/>
    </row>
    <row r="23925" spans="15:54" x14ac:dyDescent="0.4">
      <c r="O23925" s="4"/>
      <c r="P23925" s="4"/>
      <c r="V23925" s="4"/>
      <c r="W23925" s="4"/>
      <c r="AG23925" s="9"/>
      <c r="AT23925" s="4"/>
      <c r="AU23925" s="4"/>
      <c r="BA23925" s="4"/>
      <c r="BB23925" s="4"/>
    </row>
    <row r="23926" spans="15:54" x14ac:dyDescent="0.4">
      <c r="O23926" s="4"/>
      <c r="P23926" s="4"/>
      <c r="V23926" s="4"/>
      <c r="W23926" s="4"/>
      <c r="AG23926" s="9"/>
      <c r="AT23926" s="4"/>
      <c r="AU23926" s="4"/>
      <c r="BA23926" s="4"/>
      <c r="BB23926" s="4"/>
    </row>
    <row r="23927" spans="15:54" x14ac:dyDescent="0.4">
      <c r="O23927" s="4"/>
      <c r="P23927" s="4"/>
      <c r="V23927" s="4"/>
      <c r="W23927" s="4"/>
      <c r="AG23927" s="9"/>
      <c r="AT23927" s="4"/>
      <c r="AU23927" s="4"/>
      <c r="BA23927" s="4"/>
      <c r="BB23927" s="4"/>
    </row>
    <row r="23928" spans="15:54" x14ac:dyDescent="0.4">
      <c r="O23928" s="4"/>
      <c r="P23928" s="4"/>
      <c r="V23928" s="4"/>
      <c r="W23928" s="4"/>
      <c r="AG23928" s="9"/>
      <c r="AT23928" s="4"/>
      <c r="AU23928" s="4"/>
      <c r="BA23928" s="4"/>
      <c r="BB23928" s="4"/>
    </row>
    <row r="23929" spans="15:54" x14ac:dyDescent="0.4">
      <c r="O23929" s="4"/>
      <c r="P23929" s="4"/>
      <c r="V23929" s="4"/>
      <c r="W23929" s="4"/>
      <c r="AG23929" s="9"/>
      <c r="AT23929" s="4"/>
      <c r="AU23929" s="4"/>
      <c r="BA23929" s="4"/>
      <c r="BB23929" s="4"/>
    </row>
    <row r="23930" spans="15:54" x14ac:dyDescent="0.4">
      <c r="O23930" s="4"/>
      <c r="P23930" s="4"/>
      <c r="V23930" s="4"/>
      <c r="W23930" s="4"/>
      <c r="AG23930" s="9"/>
      <c r="AT23930" s="4"/>
      <c r="AU23930" s="4"/>
      <c r="BA23930" s="4"/>
      <c r="BB23930" s="4"/>
    </row>
    <row r="23931" spans="15:54" x14ac:dyDescent="0.4">
      <c r="O23931" s="4"/>
      <c r="P23931" s="4"/>
      <c r="V23931" s="4"/>
      <c r="W23931" s="4"/>
      <c r="AG23931" s="9"/>
      <c r="AT23931" s="4"/>
      <c r="AU23931" s="4"/>
      <c r="BA23931" s="4"/>
      <c r="BB23931" s="4"/>
    </row>
    <row r="23932" spans="15:54" x14ac:dyDescent="0.4">
      <c r="O23932" s="4"/>
      <c r="P23932" s="4"/>
      <c r="V23932" s="4"/>
      <c r="W23932" s="4"/>
      <c r="AG23932" s="9"/>
      <c r="AT23932" s="4"/>
      <c r="AU23932" s="4"/>
      <c r="BA23932" s="4"/>
      <c r="BB23932" s="4"/>
    </row>
    <row r="23933" spans="15:54" x14ac:dyDescent="0.4">
      <c r="O23933" s="4"/>
      <c r="P23933" s="4"/>
      <c r="V23933" s="4"/>
      <c r="W23933" s="4"/>
      <c r="AG23933" s="9"/>
      <c r="AT23933" s="4"/>
      <c r="AU23933" s="4"/>
      <c r="BA23933" s="4"/>
      <c r="BB23933" s="4"/>
    </row>
    <row r="23934" spans="15:54" x14ac:dyDescent="0.4">
      <c r="O23934" s="4"/>
      <c r="P23934" s="4"/>
      <c r="V23934" s="4"/>
      <c r="W23934" s="4"/>
      <c r="AG23934" s="9"/>
      <c r="AT23934" s="4"/>
      <c r="AU23934" s="4"/>
      <c r="BA23934" s="4"/>
      <c r="BB23934" s="4"/>
    </row>
    <row r="23935" spans="15:54" x14ac:dyDescent="0.4">
      <c r="O23935" s="4"/>
      <c r="P23935" s="4"/>
      <c r="V23935" s="4"/>
      <c r="W23935" s="4"/>
      <c r="AG23935" s="9"/>
      <c r="AT23935" s="4"/>
      <c r="AU23935" s="4"/>
      <c r="BA23935" s="4"/>
      <c r="BB23935" s="4"/>
    </row>
    <row r="23936" spans="15:54" x14ac:dyDescent="0.4">
      <c r="O23936" s="4"/>
      <c r="P23936" s="4"/>
      <c r="V23936" s="4"/>
      <c r="W23936" s="4"/>
      <c r="AG23936" s="9"/>
      <c r="AT23936" s="4"/>
      <c r="AU23936" s="4"/>
      <c r="BA23936" s="4"/>
      <c r="BB23936" s="4"/>
    </row>
    <row r="23937" spans="15:54" x14ac:dyDescent="0.4">
      <c r="O23937" s="4"/>
      <c r="P23937" s="4"/>
      <c r="V23937" s="4"/>
      <c r="W23937" s="4"/>
      <c r="AG23937" s="9"/>
      <c r="AT23937" s="4"/>
      <c r="AU23937" s="4"/>
      <c r="BA23937" s="4"/>
      <c r="BB23937" s="4"/>
    </row>
    <row r="23938" spans="15:54" x14ac:dyDescent="0.4">
      <c r="O23938" s="4"/>
      <c r="P23938" s="4"/>
      <c r="V23938" s="4"/>
      <c r="W23938" s="4"/>
      <c r="AG23938" s="9"/>
      <c r="AT23938" s="4"/>
      <c r="AU23938" s="4"/>
      <c r="BA23938" s="4"/>
      <c r="BB23938" s="4"/>
    </row>
    <row r="23939" spans="15:54" x14ac:dyDescent="0.4">
      <c r="O23939" s="4"/>
      <c r="P23939" s="4"/>
      <c r="V23939" s="4"/>
      <c r="W23939" s="4"/>
      <c r="AG23939" s="9"/>
      <c r="AT23939" s="4"/>
      <c r="AU23939" s="4"/>
      <c r="BA23939" s="4"/>
      <c r="BB23939" s="4"/>
    </row>
    <row r="23940" spans="15:54" x14ac:dyDescent="0.4">
      <c r="O23940" s="4"/>
      <c r="P23940" s="4"/>
      <c r="V23940" s="4"/>
      <c r="W23940" s="4"/>
      <c r="AG23940" s="9"/>
      <c r="AT23940" s="4"/>
      <c r="AU23940" s="4"/>
      <c r="BA23940" s="4"/>
      <c r="BB23940" s="4"/>
    </row>
    <row r="23941" spans="15:54" x14ac:dyDescent="0.4">
      <c r="O23941" s="4"/>
      <c r="P23941" s="4"/>
      <c r="V23941" s="4"/>
      <c r="W23941" s="4"/>
      <c r="AT23941" s="4"/>
      <c r="AU23941" s="4"/>
      <c r="BA23941" s="4"/>
      <c r="BB23941" s="4"/>
    </row>
    <row r="23942" spans="15:54" x14ac:dyDescent="0.4">
      <c r="O23942" s="4"/>
      <c r="P23942" s="4"/>
      <c r="V23942" s="4"/>
      <c r="W23942" s="4"/>
      <c r="AG23942" s="9"/>
      <c r="AT23942" s="4"/>
      <c r="AU23942" s="4"/>
      <c r="BA23942" s="4"/>
      <c r="BB23942" s="4"/>
    </row>
    <row r="23943" spans="15:54" x14ac:dyDescent="0.4">
      <c r="O23943" s="4"/>
      <c r="P23943" s="4"/>
      <c r="V23943" s="4"/>
      <c r="W23943" s="4"/>
      <c r="AG23943" s="9"/>
      <c r="AT23943" s="4"/>
      <c r="AU23943" s="4"/>
      <c r="BA23943" s="4"/>
      <c r="BB23943" s="4"/>
    </row>
    <row r="23944" spans="15:54" x14ac:dyDescent="0.4">
      <c r="O23944" s="4"/>
      <c r="P23944" s="4"/>
      <c r="V23944" s="4"/>
      <c r="W23944" s="4"/>
      <c r="AG23944" s="9"/>
      <c r="AT23944" s="4"/>
      <c r="AU23944" s="4"/>
      <c r="BA23944" s="4"/>
      <c r="BB23944" s="4"/>
    </row>
    <row r="23945" spans="15:54" x14ac:dyDescent="0.4">
      <c r="O23945" s="4"/>
      <c r="P23945" s="4"/>
      <c r="V23945" s="4"/>
      <c r="W23945" s="4"/>
      <c r="AG23945" s="9"/>
      <c r="AT23945" s="4"/>
      <c r="AU23945" s="4"/>
      <c r="BA23945" s="4"/>
      <c r="BB23945" s="4"/>
    </row>
    <row r="23946" spans="15:54" x14ac:dyDescent="0.4">
      <c r="O23946" s="4"/>
      <c r="P23946" s="4"/>
      <c r="V23946" s="4"/>
      <c r="W23946" s="4"/>
      <c r="AG23946" s="9"/>
      <c r="AT23946" s="4"/>
      <c r="AU23946" s="4"/>
      <c r="BA23946" s="4"/>
      <c r="BB23946" s="4"/>
    </row>
    <row r="23947" spans="15:54" x14ac:dyDescent="0.4">
      <c r="O23947" s="4"/>
      <c r="P23947" s="4"/>
      <c r="V23947" s="4"/>
      <c r="W23947" s="4"/>
      <c r="AG23947" s="9"/>
      <c r="AT23947" s="4"/>
      <c r="AU23947" s="4"/>
      <c r="BA23947" s="4"/>
      <c r="BB23947" s="4"/>
    </row>
    <row r="23948" spans="15:54" x14ac:dyDescent="0.4">
      <c r="O23948" s="4"/>
      <c r="P23948" s="4"/>
      <c r="V23948" s="4"/>
      <c r="W23948" s="4"/>
      <c r="AG23948" s="9"/>
      <c r="AT23948" s="4"/>
      <c r="AU23948" s="4"/>
      <c r="BA23948" s="4"/>
      <c r="BB23948" s="4"/>
    </row>
    <row r="23949" spans="15:54" x14ac:dyDescent="0.4">
      <c r="O23949" s="4"/>
      <c r="P23949" s="4"/>
      <c r="V23949" s="4"/>
      <c r="W23949" s="4"/>
      <c r="AG23949" s="9"/>
      <c r="AT23949" s="4"/>
      <c r="AU23949" s="4"/>
      <c r="BA23949" s="4"/>
      <c r="BB23949" s="4"/>
    </row>
    <row r="23950" spans="15:54" x14ac:dyDescent="0.4">
      <c r="O23950" s="4"/>
      <c r="P23950" s="4"/>
      <c r="V23950" s="4"/>
      <c r="W23950" s="4"/>
      <c r="AG23950" s="9"/>
      <c r="AT23950" s="4"/>
      <c r="AU23950" s="4"/>
      <c r="BA23950" s="4"/>
      <c r="BB23950" s="4"/>
    </row>
    <row r="23951" spans="15:54" x14ac:dyDescent="0.4">
      <c r="O23951" s="4"/>
      <c r="P23951" s="4"/>
      <c r="V23951" s="4"/>
      <c r="W23951" s="4"/>
      <c r="AG23951" s="9"/>
      <c r="AT23951" s="4"/>
      <c r="AU23951" s="4"/>
      <c r="BA23951" s="4"/>
      <c r="BB23951" s="4"/>
    </row>
    <row r="23952" spans="15:54" x14ac:dyDescent="0.4">
      <c r="O23952" s="4"/>
      <c r="P23952" s="4"/>
      <c r="V23952" s="4"/>
      <c r="W23952" s="4"/>
      <c r="AG23952" s="9"/>
      <c r="AT23952" s="4"/>
      <c r="AU23952" s="4"/>
      <c r="BA23952" s="4"/>
      <c r="BB23952" s="4"/>
    </row>
    <row r="23953" spans="15:54" x14ac:dyDescent="0.4">
      <c r="O23953" s="4"/>
      <c r="P23953" s="4"/>
      <c r="V23953" s="4"/>
      <c r="W23953" s="4"/>
      <c r="AG23953" s="9"/>
      <c r="AT23953" s="4"/>
      <c r="AU23953" s="4"/>
      <c r="BA23953" s="4"/>
      <c r="BB23953" s="4"/>
    </row>
    <row r="23954" spans="15:54" x14ac:dyDescent="0.4">
      <c r="O23954" s="4"/>
      <c r="P23954" s="4"/>
      <c r="V23954" s="4"/>
      <c r="W23954" s="4"/>
      <c r="AG23954" s="9"/>
      <c r="AT23954" s="4"/>
      <c r="AU23954" s="4"/>
      <c r="BA23954" s="4"/>
      <c r="BB23954" s="4"/>
    </row>
    <row r="23955" spans="15:54" x14ac:dyDescent="0.4">
      <c r="O23955" s="4"/>
      <c r="P23955" s="4"/>
      <c r="V23955" s="4"/>
      <c r="W23955" s="4"/>
      <c r="AG23955" s="9"/>
      <c r="AT23955" s="4"/>
      <c r="AU23955" s="4"/>
      <c r="BA23955" s="4"/>
      <c r="BB23955" s="4"/>
    </row>
    <row r="23956" spans="15:54" x14ac:dyDescent="0.4">
      <c r="O23956" s="4"/>
      <c r="P23956" s="4"/>
      <c r="V23956" s="4"/>
      <c r="W23956" s="4"/>
      <c r="AG23956" s="9"/>
      <c r="AT23956" s="4"/>
      <c r="AU23956" s="4"/>
      <c r="BA23956" s="4"/>
      <c r="BB23956" s="4"/>
    </row>
    <row r="23957" spans="15:54" x14ac:dyDescent="0.4">
      <c r="O23957" s="4"/>
      <c r="P23957" s="4"/>
      <c r="V23957" s="4"/>
      <c r="W23957" s="4"/>
      <c r="AG23957" s="9"/>
      <c r="AT23957" s="4"/>
      <c r="AU23957" s="4"/>
      <c r="BA23957" s="4"/>
      <c r="BB23957" s="4"/>
    </row>
    <row r="23958" spans="15:54" x14ac:dyDescent="0.4">
      <c r="O23958" s="4"/>
      <c r="P23958" s="4"/>
      <c r="V23958" s="4"/>
      <c r="W23958" s="4"/>
      <c r="AG23958" s="9"/>
      <c r="AT23958" s="4"/>
      <c r="AU23958" s="4"/>
      <c r="BA23958" s="4"/>
      <c r="BB23958" s="4"/>
    </row>
    <row r="23959" spans="15:54" x14ac:dyDescent="0.4">
      <c r="O23959" s="4"/>
      <c r="P23959" s="4"/>
      <c r="V23959" s="4"/>
      <c r="W23959" s="4"/>
      <c r="AG23959" s="9"/>
      <c r="AT23959" s="4"/>
      <c r="AU23959" s="4"/>
      <c r="BA23959" s="4"/>
      <c r="BB23959" s="4"/>
    </row>
    <row r="23960" spans="15:54" x14ac:dyDescent="0.4">
      <c r="O23960" s="4"/>
      <c r="P23960" s="4"/>
      <c r="V23960" s="4"/>
      <c r="W23960" s="4"/>
      <c r="AG23960" s="9"/>
      <c r="AT23960" s="4"/>
      <c r="AU23960" s="4"/>
      <c r="BA23960" s="4"/>
      <c r="BB23960" s="4"/>
    </row>
    <row r="23961" spans="15:54" x14ac:dyDescent="0.4">
      <c r="O23961" s="4"/>
      <c r="P23961" s="4"/>
      <c r="V23961" s="4"/>
      <c r="W23961" s="4"/>
      <c r="AG23961" s="9"/>
      <c r="AT23961" s="4"/>
      <c r="AU23961" s="4"/>
      <c r="BA23961" s="4"/>
      <c r="BB23961" s="4"/>
    </row>
    <row r="23962" spans="15:54" x14ac:dyDescent="0.4">
      <c r="O23962" s="4"/>
      <c r="P23962" s="4"/>
      <c r="V23962" s="4"/>
      <c r="W23962" s="4"/>
      <c r="AG23962" s="9"/>
      <c r="AT23962" s="4"/>
      <c r="AU23962" s="4"/>
      <c r="BA23962" s="4"/>
      <c r="BB23962" s="4"/>
    </row>
    <row r="23963" spans="15:54" x14ac:dyDescent="0.4">
      <c r="O23963" s="4"/>
      <c r="P23963" s="4"/>
      <c r="V23963" s="4"/>
      <c r="W23963" s="4"/>
      <c r="AG23963" s="9"/>
      <c r="AT23963" s="4"/>
      <c r="AU23963" s="4"/>
      <c r="BA23963" s="4"/>
      <c r="BB23963" s="4"/>
    </row>
    <row r="23964" spans="15:54" x14ac:dyDescent="0.4">
      <c r="O23964" s="4"/>
      <c r="P23964" s="4"/>
      <c r="V23964" s="4"/>
      <c r="W23964" s="4"/>
      <c r="AG23964" s="9"/>
      <c r="AT23964" s="4"/>
      <c r="AU23964" s="4"/>
      <c r="BA23964" s="4"/>
      <c r="BB23964" s="4"/>
    </row>
    <row r="23965" spans="15:54" x14ac:dyDescent="0.4">
      <c r="O23965" s="4"/>
      <c r="P23965" s="4"/>
      <c r="V23965" s="4"/>
      <c r="W23965" s="4"/>
      <c r="AG23965" s="9"/>
      <c r="AT23965" s="4"/>
      <c r="AU23965" s="4"/>
      <c r="BA23965" s="4"/>
      <c r="BB23965" s="4"/>
    </row>
    <row r="23966" spans="15:54" x14ac:dyDescent="0.4">
      <c r="O23966" s="4"/>
      <c r="P23966" s="4"/>
      <c r="V23966" s="4"/>
      <c r="W23966" s="4"/>
      <c r="AG23966" s="9"/>
      <c r="AT23966" s="4"/>
      <c r="AU23966" s="4"/>
      <c r="BA23966" s="4"/>
      <c r="BB23966" s="4"/>
    </row>
    <row r="23967" spans="15:54" x14ac:dyDescent="0.4">
      <c r="O23967" s="4"/>
      <c r="P23967" s="4"/>
      <c r="V23967" s="4"/>
      <c r="W23967" s="4"/>
      <c r="AG23967" s="9"/>
      <c r="AT23967" s="4"/>
      <c r="AU23967" s="4"/>
      <c r="BA23967" s="4"/>
      <c r="BB23967" s="4"/>
    </row>
    <row r="23968" spans="15:54" x14ac:dyDescent="0.4">
      <c r="O23968" s="4"/>
      <c r="P23968" s="4"/>
      <c r="V23968" s="4"/>
      <c r="W23968" s="4"/>
      <c r="AG23968" s="9"/>
      <c r="AT23968" s="4"/>
      <c r="AU23968" s="4"/>
      <c r="BA23968" s="4"/>
      <c r="BB23968" s="4"/>
    </row>
    <row r="23969" spans="15:54" x14ac:dyDescent="0.4">
      <c r="O23969" s="4"/>
      <c r="P23969" s="4"/>
      <c r="V23969" s="4"/>
      <c r="W23969" s="4"/>
      <c r="AG23969" s="9"/>
      <c r="AT23969" s="4"/>
      <c r="AU23969" s="4"/>
      <c r="BA23969" s="4"/>
      <c r="BB23969" s="4"/>
    </row>
    <row r="23970" spans="15:54" x14ac:dyDescent="0.4">
      <c r="O23970" s="4"/>
      <c r="P23970" s="4"/>
      <c r="V23970" s="4"/>
      <c r="W23970" s="4"/>
      <c r="AG23970" s="9"/>
      <c r="AT23970" s="4"/>
      <c r="AU23970" s="4"/>
      <c r="BA23970" s="4"/>
      <c r="BB23970" s="4"/>
    </row>
    <row r="23971" spans="15:54" x14ac:dyDescent="0.4">
      <c r="O23971" s="4"/>
      <c r="P23971" s="4"/>
      <c r="V23971" s="4"/>
      <c r="W23971" s="4"/>
      <c r="AG23971" s="9"/>
      <c r="AT23971" s="4"/>
      <c r="AU23971" s="4"/>
      <c r="BA23971" s="4"/>
      <c r="BB23971" s="4"/>
    </row>
    <row r="23972" spans="15:54" x14ac:dyDescent="0.4">
      <c r="O23972" s="4"/>
      <c r="P23972" s="4"/>
      <c r="V23972" s="4"/>
      <c r="W23972" s="4"/>
      <c r="AG23972" s="9"/>
      <c r="AT23972" s="4"/>
      <c r="AU23972" s="4"/>
      <c r="BA23972" s="4"/>
      <c r="BB23972" s="4"/>
    </row>
    <row r="23973" spans="15:54" x14ac:dyDescent="0.4">
      <c r="O23973" s="4"/>
      <c r="P23973" s="4"/>
      <c r="V23973" s="4"/>
      <c r="W23973" s="4"/>
      <c r="AG23973" s="9"/>
      <c r="AT23973" s="4"/>
      <c r="AU23973" s="4"/>
      <c r="BA23973" s="4"/>
      <c r="BB23973" s="4"/>
    </row>
    <row r="23974" spans="15:54" x14ac:dyDescent="0.4">
      <c r="O23974" s="4"/>
      <c r="P23974" s="4"/>
      <c r="V23974" s="4"/>
      <c r="W23974" s="4"/>
      <c r="AG23974" s="9"/>
      <c r="AT23974" s="4"/>
      <c r="AU23974" s="4"/>
      <c r="BA23974" s="4"/>
      <c r="BB23974" s="4"/>
    </row>
    <row r="23975" spans="15:54" x14ac:dyDescent="0.4">
      <c r="O23975" s="4"/>
      <c r="P23975" s="4"/>
      <c r="V23975" s="4"/>
      <c r="W23975" s="4"/>
      <c r="AG23975" s="9"/>
      <c r="AT23975" s="4"/>
      <c r="AU23975" s="4"/>
      <c r="BA23975" s="4"/>
      <c r="BB23975" s="4"/>
    </row>
    <row r="23976" spans="15:54" x14ac:dyDescent="0.4">
      <c r="O23976" s="4"/>
      <c r="P23976" s="4"/>
      <c r="V23976" s="4"/>
      <c r="W23976" s="4"/>
      <c r="AG23976" s="9"/>
      <c r="AT23976" s="4"/>
      <c r="AU23976" s="4"/>
      <c r="BA23976" s="4"/>
      <c r="BB23976" s="4"/>
    </row>
    <row r="23977" spans="15:54" x14ac:dyDescent="0.4">
      <c r="O23977" s="4"/>
      <c r="P23977" s="4"/>
      <c r="V23977" s="4"/>
      <c r="W23977" s="4"/>
      <c r="AG23977" s="9"/>
      <c r="AT23977" s="4"/>
      <c r="AU23977" s="4"/>
      <c r="BA23977" s="4"/>
      <c r="BB23977" s="4"/>
    </row>
    <row r="23978" spans="15:54" x14ac:dyDescent="0.4">
      <c r="O23978" s="4"/>
      <c r="P23978" s="4"/>
      <c r="V23978" s="4"/>
      <c r="W23978" s="4"/>
      <c r="AG23978" s="9"/>
      <c r="AT23978" s="4"/>
      <c r="AU23978" s="4"/>
      <c r="BA23978" s="4"/>
      <c r="BB23978" s="4"/>
    </row>
    <row r="23979" spans="15:54" x14ac:dyDescent="0.4">
      <c r="O23979" s="4"/>
      <c r="P23979" s="4"/>
      <c r="V23979" s="4"/>
      <c r="W23979" s="4"/>
      <c r="AG23979" s="9"/>
      <c r="AT23979" s="4"/>
      <c r="AU23979" s="4"/>
      <c r="BA23979" s="4"/>
      <c r="BB23979" s="4"/>
    </row>
    <row r="23980" spans="15:54" x14ac:dyDescent="0.4">
      <c r="O23980" s="4"/>
      <c r="P23980" s="4"/>
      <c r="V23980" s="4"/>
      <c r="W23980" s="4"/>
      <c r="AG23980" s="9"/>
      <c r="AT23980" s="4"/>
      <c r="AU23980" s="4"/>
      <c r="BA23980" s="4"/>
      <c r="BB23980" s="4"/>
    </row>
    <row r="23981" spans="15:54" x14ac:dyDescent="0.4">
      <c r="O23981" s="4"/>
      <c r="P23981" s="4"/>
      <c r="V23981" s="4"/>
      <c r="W23981" s="4"/>
      <c r="AG23981" s="9"/>
      <c r="AT23981" s="4"/>
      <c r="AU23981" s="4"/>
      <c r="BA23981" s="4"/>
      <c r="BB23981" s="4"/>
    </row>
    <row r="23982" spans="15:54" x14ac:dyDescent="0.4">
      <c r="O23982" s="4"/>
      <c r="P23982" s="4"/>
      <c r="V23982" s="4"/>
      <c r="W23982" s="4"/>
      <c r="AG23982" s="9"/>
      <c r="AT23982" s="4"/>
      <c r="AU23982" s="4"/>
      <c r="BA23982" s="4"/>
      <c r="BB23982" s="4"/>
    </row>
    <row r="23983" spans="15:54" x14ac:dyDescent="0.4">
      <c r="O23983" s="4"/>
      <c r="P23983" s="4"/>
      <c r="V23983" s="4"/>
      <c r="W23983" s="4"/>
      <c r="AG23983" s="9"/>
      <c r="AT23983" s="4"/>
      <c r="AU23983" s="4"/>
      <c r="BA23983" s="4"/>
      <c r="BB23983" s="4"/>
    </row>
    <row r="23984" spans="15:54" x14ac:dyDescent="0.4">
      <c r="O23984" s="4"/>
      <c r="P23984" s="4"/>
      <c r="V23984" s="4"/>
      <c r="W23984" s="4"/>
      <c r="AG23984" s="9"/>
      <c r="AT23984" s="4"/>
      <c r="AU23984" s="4"/>
      <c r="BA23984" s="4"/>
      <c r="BB23984" s="4"/>
    </row>
    <row r="23985" spans="15:54" x14ac:dyDescent="0.4">
      <c r="O23985" s="4"/>
      <c r="P23985" s="4"/>
      <c r="V23985" s="4"/>
      <c r="W23985" s="4"/>
      <c r="AG23985" s="9"/>
      <c r="AT23985" s="4"/>
      <c r="AU23985" s="4"/>
      <c r="BA23985" s="4"/>
      <c r="BB23985" s="4"/>
    </row>
    <row r="23986" spans="15:54" x14ac:dyDescent="0.4">
      <c r="O23986" s="4"/>
      <c r="P23986" s="4"/>
      <c r="V23986" s="4"/>
      <c r="W23986" s="4"/>
      <c r="AG23986" s="9"/>
      <c r="AT23986" s="4"/>
      <c r="AU23986" s="4"/>
      <c r="BA23986" s="4"/>
      <c r="BB23986" s="4"/>
    </row>
    <row r="23987" spans="15:54" x14ac:dyDescent="0.4">
      <c r="O23987" s="4"/>
      <c r="P23987" s="4"/>
      <c r="V23987" s="4"/>
      <c r="W23987" s="4"/>
      <c r="AG23987" s="9"/>
      <c r="AT23987" s="4"/>
      <c r="AU23987" s="4"/>
      <c r="BA23987" s="4"/>
      <c r="BB23987" s="4"/>
    </row>
    <row r="23988" spans="15:54" x14ac:dyDescent="0.4">
      <c r="O23988" s="4"/>
      <c r="P23988" s="4"/>
      <c r="V23988" s="4"/>
      <c r="W23988" s="4"/>
      <c r="AG23988" s="9"/>
      <c r="AT23988" s="4"/>
      <c r="AU23988" s="4"/>
      <c r="BA23988" s="4"/>
      <c r="BB23988" s="4"/>
    </row>
    <row r="23989" spans="15:54" x14ac:dyDescent="0.4">
      <c r="O23989" s="4"/>
      <c r="P23989" s="4"/>
      <c r="V23989" s="4"/>
      <c r="W23989" s="4"/>
      <c r="AG23989" s="9"/>
      <c r="AT23989" s="4"/>
      <c r="AU23989" s="4"/>
      <c r="BA23989" s="4"/>
      <c r="BB23989" s="4"/>
    </row>
    <row r="23990" spans="15:54" x14ac:dyDescent="0.4">
      <c r="O23990" s="4"/>
      <c r="P23990" s="4"/>
      <c r="V23990" s="4"/>
      <c r="W23990" s="4"/>
      <c r="AG23990" s="9"/>
      <c r="AT23990" s="4"/>
      <c r="AU23990" s="4"/>
      <c r="BA23990" s="4"/>
      <c r="BB23990" s="4"/>
    </row>
    <row r="23991" spans="15:54" x14ac:dyDescent="0.4">
      <c r="O23991" s="4"/>
      <c r="P23991" s="4"/>
      <c r="V23991" s="4"/>
      <c r="W23991" s="4"/>
      <c r="AG23991" s="9"/>
      <c r="AT23991" s="4"/>
      <c r="AU23991" s="4"/>
      <c r="BA23991" s="4"/>
      <c r="BB23991" s="4"/>
    </row>
    <row r="23992" spans="15:54" x14ac:dyDescent="0.4">
      <c r="O23992" s="4"/>
      <c r="P23992" s="4"/>
      <c r="V23992" s="4"/>
      <c r="W23992" s="4"/>
      <c r="AG23992" s="9"/>
      <c r="AT23992" s="4"/>
      <c r="AU23992" s="4"/>
      <c r="BA23992" s="4"/>
      <c r="BB23992" s="4"/>
    </row>
    <row r="23993" spans="15:54" x14ac:dyDescent="0.4">
      <c r="O23993" s="4"/>
      <c r="P23993" s="4"/>
      <c r="V23993" s="4"/>
      <c r="W23993" s="4"/>
      <c r="AG23993" s="9"/>
      <c r="AT23993" s="4"/>
      <c r="AU23993" s="4"/>
      <c r="BA23993" s="4"/>
      <c r="BB23993" s="4"/>
    </row>
    <row r="23994" spans="15:54" x14ac:dyDescent="0.4">
      <c r="O23994" s="4"/>
      <c r="P23994" s="4"/>
      <c r="V23994" s="4"/>
      <c r="W23994" s="4"/>
      <c r="AG23994" s="9"/>
      <c r="AT23994" s="4"/>
      <c r="AU23994" s="4"/>
      <c r="BA23994" s="4"/>
      <c r="BB23994" s="4"/>
    </row>
    <row r="23995" spans="15:54" x14ac:dyDescent="0.4">
      <c r="O23995" s="4"/>
      <c r="P23995" s="4"/>
      <c r="V23995" s="4"/>
      <c r="W23995" s="4"/>
      <c r="AG23995" s="9"/>
      <c r="AT23995" s="4"/>
      <c r="AU23995" s="4"/>
      <c r="BA23995" s="4"/>
      <c r="BB23995" s="4"/>
    </row>
    <row r="23996" spans="15:54" x14ac:dyDescent="0.4">
      <c r="O23996" s="4"/>
      <c r="P23996" s="4"/>
      <c r="V23996" s="4"/>
      <c r="W23996" s="4"/>
      <c r="AG23996" s="9"/>
      <c r="AT23996" s="4"/>
      <c r="AU23996" s="4"/>
      <c r="BA23996" s="4"/>
      <c r="BB23996" s="4"/>
    </row>
    <row r="23997" spans="15:54" x14ac:dyDescent="0.4">
      <c r="O23997" s="4"/>
      <c r="P23997" s="4"/>
      <c r="V23997" s="4"/>
      <c r="W23997" s="4"/>
      <c r="AG23997" s="9"/>
      <c r="AT23997" s="4"/>
      <c r="AU23997" s="4"/>
      <c r="BA23997" s="4"/>
      <c r="BB23997" s="4"/>
    </row>
    <row r="23998" spans="15:54" x14ac:dyDescent="0.4">
      <c r="O23998" s="4"/>
      <c r="P23998" s="4"/>
      <c r="V23998" s="4"/>
      <c r="W23998" s="4"/>
      <c r="AG23998" s="9"/>
      <c r="AT23998" s="4"/>
      <c r="AU23998" s="4"/>
      <c r="BA23998" s="4"/>
      <c r="BB23998" s="4"/>
    </row>
    <row r="23999" spans="15:54" x14ac:dyDescent="0.4">
      <c r="O23999" s="4"/>
      <c r="P23999" s="4"/>
      <c r="V23999" s="4"/>
      <c r="W23999" s="4"/>
      <c r="AG23999" s="9"/>
      <c r="AT23999" s="4"/>
      <c r="AU23999" s="4"/>
      <c r="BA23999" s="4"/>
      <c r="BB23999" s="4"/>
    </row>
    <row r="24000" spans="15:54" x14ac:dyDescent="0.4">
      <c r="O24000" s="4"/>
      <c r="P24000" s="4"/>
      <c r="V24000" s="4"/>
      <c r="W24000" s="4"/>
      <c r="AG24000" s="9"/>
      <c r="AT24000" s="4"/>
      <c r="AU24000" s="4"/>
      <c r="BA24000" s="4"/>
      <c r="BB24000" s="4"/>
    </row>
    <row r="24001" spans="15:54" x14ac:dyDescent="0.4">
      <c r="O24001" s="4"/>
      <c r="P24001" s="4"/>
      <c r="V24001" s="4"/>
      <c r="W24001" s="4"/>
      <c r="AG24001" s="9"/>
      <c r="AT24001" s="4"/>
      <c r="AU24001" s="4"/>
      <c r="BA24001" s="4"/>
      <c r="BB24001" s="4"/>
    </row>
    <row r="24002" spans="15:54" x14ac:dyDescent="0.4">
      <c r="O24002" s="4"/>
      <c r="P24002" s="4"/>
      <c r="V24002" s="4"/>
      <c r="W24002" s="4"/>
      <c r="AT24002" s="4"/>
      <c r="AU24002" s="4"/>
      <c r="BA24002" s="4"/>
      <c r="BB24002" s="4"/>
    </row>
    <row r="24003" spans="15:54" x14ac:dyDescent="0.4">
      <c r="O24003" s="4"/>
      <c r="P24003" s="4"/>
      <c r="V24003" s="4"/>
      <c r="W24003" s="4"/>
      <c r="AG24003" s="9"/>
      <c r="AT24003" s="4"/>
      <c r="AU24003" s="4"/>
      <c r="BA24003" s="4"/>
      <c r="BB24003" s="4"/>
    </row>
    <row r="24004" spans="15:54" x14ac:dyDescent="0.4">
      <c r="O24004" s="4"/>
      <c r="P24004" s="4"/>
      <c r="V24004" s="4"/>
      <c r="W24004" s="4"/>
      <c r="AG24004" s="9"/>
      <c r="AT24004" s="4"/>
      <c r="AU24004" s="4"/>
      <c r="BA24004" s="4"/>
      <c r="BB24004" s="4"/>
    </row>
    <row r="24005" spans="15:54" x14ac:dyDescent="0.4">
      <c r="O24005" s="4"/>
      <c r="P24005" s="4"/>
      <c r="V24005" s="4"/>
      <c r="W24005" s="4"/>
      <c r="AG24005" s="9"/>
      <c r="AT24005" s="4"/>
      <c r="AU24005" s="4"/>
      <c r="BA24005" s="4"/>
      <c r="BB24005" s="4"/>
    </row>
    <row r="24006" spans="15:54" x14ac:dyDescent="0.4">
      <c r="O24006" s="4"/>
      <c r="P24006" s="4"/>
      <c r="V24006" s="4"/>
      <c r="W24006" s="4"/>
      <c r="AG24006" s="9"/>
      <c r="AT24006" s="4"/>
      <c r="AU24006" s="4"/>
      <c r="BA24006" s="4"/>
      <c r="BB24006" s="4"/>
    </row>
    <row r="24007" spans="15:54" x14ac:dyDescent="0.4">
      <c r="O24007" s="4"/>
      <c r="P24007" s="4"/>
      <c r="V24007" s="4"/>
      <c r="W24007" s="4"/>
      <c r="AG24007" s="9"/>
      <c r="AT24007" s="4"/>
      <c r="AU24007" s="4"/>
      <c r="BA24007" s="4"/>
      <c r="BB24007" s="4"/>
    </row>
    <row r="24008" spans="15:54" x14ac:dyDescent="0.4">
      <c r="O24008" s="4"/>
      <c r="P24008" s="4"/>
      <c r="V24008" s="4"/>
      <c r="W24008" s="4"/>
      <c r="AG24008" s="9"/>
      <c r="AT24008" s="4"/>
      <c r="AU24008" s="4"/>
      <c r="BA24008" s="4"/>
      <c r="BB24008" s="4"/>
    </row>
    <row r="24009" spans="15:54" x14ac:dyDescent="0.4">
      <c r="O24009" s="4"/>
      <c r="P24009" s="4"/>
      <c r="V24009" s="4"/>
      <c r="W24009" s="4"/>
      <c r="AG24009" s="9"/>
      <c r="AT24009" s="4"/>
      <c r="AU24009" s="4"/>
      <c r="BA24009" s="4"/>
      <c r="BB24009" s="4"/>
    </row>
    <row r="24010" spans="15:54" x14ac:dyDescent="0.4">
      <c r="O24010" s="4"/>
      <c r="P24010" s="4"/>
      <c r="V24010" s="4"/>
      <c r="W24010" s="4"/>
      <c r="AG24010" s="9"/>
      <c r="AT24010" s="4"/>
      <c r="AU24010" s="4"/>
      <c r="BA24010" s="4"/>
      <c r="BB24010" s="4"/>
    </row>
    <row r="24011" spans="15:54" x14ac:dyDescent="0.4">
      <c r="O24011" s="4"/>
      <c r="P24011" s="4"/>
      <c r="V24011" s="4"/>
      <c r="W24011" s="4"/>
      <c r="AG24011" s="9"/>
      <c r="AT24011" s="4"/>
      <c r="AU24011" s="4"/>
      <c r="BA24011" s="4"/>
      <c r="BB24011" s="4"/>
    </row>
    <row r="24012" spans="15:54" x14ac:dyDescent="0.4">
      <c r="O24012" s="4"/>
      <c r="P24012" s="4"/>
      <c r="V24012" s="4"/>
      <c r="W24012" s="4"/>
      <c r="AG24012" s="9"/>
      <c r="AT24012" s="4"/>
      <c r="AU24012" s="4"/>
      <c r="BA24012" s="4"/>
      <c r="BB24012" s="4"/>
    </row>
    <row r="24013" spans="15:54" x14ac:dyDescent="0.4">
      <c r="O24013" s="4"/>
      <c r="P24013" s="4"/>
      <c r="V24013" s="4"/>
      <c r="W24013" s="4"/>
      <c r="AG24013" s="9"/>
      <c r="AT24013" s="4"/>
      <c r="AU24013" s="4"/>
      <c r="BA24013" s="4"/>
      <c r="BB24013" s="4"/>
    </row>
    <row r="24014" spans="15:54" x14ac:dyDescent="0.4">
      <c r="O24014" s="4"/>
      <c r="P24014" s="4"/>
      <c r="V24014" s="4"/>
      <c r="W24014" s="4"/>
      <c r="AG24014" s="9"/>
      <c r="AT24014" s="4"/>
      <c r="AU24014" s="4"/>
      <c r="BA24014" s="4"/>
      <c r="BB24014" s="4"/>
    </row>
    <row r="24015" spans="15:54" x14ac:dyDescent="0.4">
      <c r="O24015" s="4"/>
      <c r="P24015" s="4"/>
      <c r="V24015" s="4"/>
      <c r="W24015" s="4"/>
      <c r="AG24015" s="9"/>
      <c r="AT24015" s="4"/>
      <c r="AU24015" s="4"/>
      <c r="BA24015" s="4"/>
      <c r="BB24015" s="4"/>
    </row>
    <row r="24016" spans="15:54" x14ac:dyDescent="0.4">
      <c r="O24016" s="4"/>
      <c r="P24016" s="4"/>
      <c r="V24016" s="4"/>
      <c r="W24016" s="4"/>
      <c r="AG24016" s="9"/>
      <c r="AT24016" s="4"/>
      <c r="AU24016" s="4"/>
      <c r="BA24016" s="4"/>
      <c r="BB24016" s="4"/>
    </row>
    <row r="24017" spans="15:54" x14ac:dyDescent="0.4">
      <c r="O24017" s="4"/>
      <c r="P24017" s="4"/>
      <c r="V24017" s="4"/>
      <c r="W24017" s="4"/>
      <c r="AG24017" s="9"/>
      <c r="AT24017" s="4"/>
      <c r="AU24017" s="4"/>
      <c r="BA24017" s="4"/>
      <c r="BB24017" s="4"/>
    </row>
    <row r="24018" spans="15:54" x14ac:dyDescent="0.4">
      <c r="O24018" s="4"/>
      <c r="P24018" s="4"/>
      <c r="V24018" s="4"/>
      <c r="W24018" s="4"/>
      <c r="AG24018" s="9"/>
      <c r="AT24018" s="4"/>
      <c r="AU24018" s="4"/>
      <c r="BA24018" s="4"/>
      <c r="BB24018" s="4"/>
    </row>
    <row r="24019" spans="15:54" x14ac:dyDescent="0.4">
      <c r="O24019" s="4"/>
      <c r="P24019" s="4"/>
      <c r="V24019" s="4"/>
      <c r="W24019" s="4"/>
      <c r="AG24019" s="9"/>
      <c r="AT24019" s="4"/>
      <c r="AU24019" s="4"/>
      <c r="BA24019" s="4"/>
      <c r="BB24019" s="4"/>
    </row>
    <row r="24020" spans="15:54" x14ac:dyDescent="0.4">
      <c r="O24020" s="4"/>
      <c r="P24020" s="4"/>
      <c r="V24020" s="4"/>
      <c r="W24020" s="4"/>
      <c r="AG24020" s="9"/>
      <c r="AT24020" s="4"/>
      <c r="AU24020" s="4"/>
      <c r="BA24020" s="4"/>
      <c r="BB24020" s="4"/>
    </row>
    <row r="24021" spans="15:54" x14ac:dyDescent="0.4">
      <c r="O24021" s="4"/>
      <c r="P24021" s="4"/>
      <c r="V24021" s="4"/>
      <c r="W24021" s="4"/>
      <c r="AG24021" s="9"/>
      <c r="AT24021" s="4"/>
      <c r="AU24021" s="4"/>
      <c r="BA24021" s="4"/>
      <c r="BB24021" s="4"/>
    </row>
    <row r="24022" spans="15:54" x14ac:dyDescent="0.4">
      <c r="O24022" s="4"/>
      <c r="P24022" s="4"/>
      <c r="V24022" s="4"/>
      <c r="W24022" s="4"/>
      <c r="AT24022" s="4"/>
      <c r="AU24022" s="4"/>
      <c r="BA24022" s="4"/>
      <c r="BB24022" s="4"/>
    </row>
    <row r="24023" spans="15:54" x14ac:dyDescent="0.4">
      <c r="O24023" s="4"/>
      <c r="P24023" s="4"/>
      <c r="V24023" s="4"/>
      <c r="W24023" s="4"/>
      <c r="AG24023" s="9"/>
      <c r="AT24023" s="4"/>
      <c r="AU24023" s="4"/>
      <c r="BA24023" s="4"/>
      <c r="BB24023" s="4"/>
    </row>
    <row r="24024" spans="15:54" x14ac:dyDescent="0.4">
      <c r="O24024" s="4"/>
      <c r="P24024" s="4"/>
      <c r="V24024" s="4"/>
      <c r="W24024" s="4"/>
      <c r="AG24024" s="9"/>
      <c r="AT24024" s="4"/>
      <c r="AU24024" s="4"/>
      <c r="BA24024" s="4"/>
      <c r="BB24024" s="4"/>
    </row>
    <row r="24025" spans="15:54" x14ac:dyDescent="0.4">
      <c r="O24025" s="4"/>
      <c r="P24025" s="4"/>
      <c r="V24025" s="4"/>
      <c r="W24025" s="4"/>
      <c r="AG24025" s="9"/>
      <c r="AT24025" s="4"/>
      <c r="AU24025" s="4"/>
      <c r="BA24025" s="4"/>
      <c r="BB24025" s="4"/>
    </row>
    <row r="24026" spans="15:54" x14ac:dyDescent="0.4">
      <c r="O24026" s="4"/>
      <c r="P24026" s="4"/>
      <c r="V24026" s="4"/>
      <c r="W24026" s="4"/>
      <c r="AG24026" s="9"/>
      <c r="AT24026" s="4"/>
      <c r="AU24026" s="4"/>
      <c r="BA24026" s="4"/>
      <c r="BB24026" s="4"/>
    </row>
    <row r="24027" spans="15:54" x14ac:dyDescent="0.4">
      <c r="O24027" s="4"/>
      <c r="P24027" s="4"/>
      <c r="V24027" s="4"/>
      <c r="W24027" s="4"/>
      <c r="AG24027" s="9"/>
      <c r="AT24027" s="4"/>
      <c r="AU24027" s="4"/>
      <c r="BA24027" s="4"/>
      <c r="BB24027" s="4"/>
    </row>
    <row r="24028" spans="15:54" x14ac:dyDescent="0.4">
      <c r="O24028" s="4"/>
      <c r="P24028" s="4"/>
      <c r="V24028" s="4"/>
      <c r="W24028" s="4"/>
      <c r="AG24028" s="9"/>
      <c r="AT24028" s="4"/>
      <c r="AU24028" s="4"/>
      <c r="BA24028" s="4"/>
      <c r="BB24028" s="4"/>
    </row>
    <row r="24029" spans="15:54" x14ac:dyDescent="0.4">
      <c r="O24029" s="4"/>
      <c r="P24029" s="4"/>
      <c r="V24029" s="4"/>
      <c r="W24029" s="4"/>
      <c r="AG24029" s="9"/>
      <c r="AT24029" s="4"/>
      <c r="AU24029" s="4"/>
      <c r="BA24029" s="4"/>
      <c r="BB24029" s="4"/>
    </row>
    <row r="24030" spans="15:54" x14ac:dyDescent="0.4">
      <c r="O24030" s="4"/>
      <c r="P24030" s="4"/>
      <c r="V24030" s="4"/>
      <c r="W24030" s="4"/>
      <c r="AG24030" s="9"/>
      <c r="AT24030" s="4"/>
      <c r="AU24030" s="4"/>
      <c r="BA24030" s="4"/>
      <c r="BB24030" s="4"/>
    </row>
    <row r="24031" spans="15:54" x14ac:dyDescent="0.4">
      <c r="O24031" s="4"/>
      <c r="P24031" s="4"/>
      <c r="V24031" s="4"/>
      <c r="W24031" s="4"/>
      <c r="AG24031" s="9"/>
      <c r="AT24031" s="4"/>
      <c r="AU24031" s="4"/>
      <c r="BA24031" s="4"/>
      <c r="BB24031" s="4"/>
    </row>
    <row r="24032" spans="15:54" x14ac:dyDescent="0.4">
      <c r="O24032" s="4"/>
      <c r="P24032" s="4"/>
      <c r="V24032" s="4"/>
      <c r="W24032" s="4"/>
      <c r="AG24032" s="9"/>
      <c r="AT24032" s="4"/>
      <c r="AU24032" s="4"/>
      <c r="BA24032" s="4"/>
      <c r="BB24032" s="4"/>
    </row>
    <row r="24033" spans="15:54" x14ac:dyDescent="0.4">
      <c r="O24033" s="4"/>
      <c r="P24033" s="4"/>
      <c r="V24033" s="4"/>
      <c r="W24033" s="4"/>
      <c r="AG24033" s="9"/>
      <c r="AT24033" s="4"/>
      <c r="AU24033" s="4"/>
      <c r="BA24033" s="4"/>
      <c r="BB24033" s="4"/>
    </row>
    <row r="24034" spans="15:54" x14ac:dyDescent="0.4">
      <c r="O24034" s="4"/>
      <c r="P24034" s="4"/>
      <c r="V24034" s="4"/>
      <c r="W24034" s="4"/>
      <c r="AG24034" s="9"/>
      <c r="AT24034" s="4"/>
      <c r="AU24034" s="4"/>
      <c r="BA24034" s="4"/>
      <c r="BB24034" s="4"/>
    </row>
    <row r="24035" spans="15:54" x14ac:dyDescent="0.4">
      <c r="O24035" s="4"/>
      <c r="P24035" s="4"/>
      <c r="V24035" s="4"/>
      <c r="W24035" s="4"/>
      <c r="AG24035" s="9"/>
      <c r="AT24035" s="4"/>
      <c r="AU24035" s="4"/>
      <c r="BA24035" s="4"/>
      <c r="BB24035" s="4"/>
    </row>
    <row r="24036" spans="15:54" x14ac:dyDescent="0.4">
      <c r="O24036" s="4"/>
      <c r="P24036" s="4"/>
      <c r="V24036" s="4"/>
      <c r="W24036" s="4"/>
      <c r="AG24036" s="9"/>
      <c r="AT24036" s="4"/>
      <c r="AU24036" s="4"/>
      <c r="BA24036" s="4"/>
      <c r="BB24036" s="4"/>
    </row>
    <row r="24037" spans="15:54" x14ac:dyDescent="0.4">
      <c r="O24037" s="4"/>
      <c r="P24037" s="4"/>
      <c r="V24037" s="4"/>
      <c r="W24037" s="4"/>
      <c r="AG24037" s="9"/>
      <c r="AT24037" s="4"/>
      <c r="AU24037" s="4"/>
      <c r="BA24037" s="4"/>
      <c r="BB24037" s="4"/>
    </row>
    <row r="24038" spans="15:54" x14ac:dyDescent="0.4">
      <c r="O24038" s="4"/>
      <c r="P24038" s="4"/>
      <c r="V24038" s="4"/>
      <c r="W24038" s="4"/>
      <c r="AG24038" s="9"/>
      <c r="AT24038" s="4"/>
      <c r="AU24038" s="4"/>
      <c r="BA24038" s="4"/>
      <c r="BB24038" s="4"/>
    </row>
    <row r="24039" spans="15:54" x14ac:dyDescent="0.4">
      <c r="O24039" s="4"/>
      <c r="P24039" s="4"/>
      <c r="V24039" s="4"/>
      <c r="W24039" s="4"/>
      <c r="AG24039" s="9"/>
      <c r="AT24039" s="4"/>
      <c r="AU24039" s="4"/>
      <c r="BA24039" s="4"/>
      <c r="BB24039" s="4"/>
    </row>
    <row r="24040" spans="15:54" x14ac:dyDescent="0.4">
      <c r="O24040" s="4"/>
      <c r="P24040" s="4"/>
      <c r="V24040" s="4"/>
      <c r="W24040" s="4"/>
      <c r="AG24040" s="9"/>
      <c r="AT24040" s="4"/>
      <c r="AU24040" s="4"/>
      <c r="BA24040" s="4"/>
      <c r="BB24040" s="4"/>
    </row>
    <row r="24041" spans="15:54" x14ac:dyDescent="0.4">
      <c r="O24041" s="4"/>
      <c r="P24041" s="4"/>
      <c r="V24041" s="4"/>
      <c r="W24041" s="4"/>
      <c r="AG24041" s="9"/>
      <c r="AT24041" s="4"/>
      <c r="AU24041" s="4"/>
      <c r="BA24041" s="4"/>
      <c r="BB24041" s="4"/>
    </row>
    <row r="24042" spans="15:54" x14ac:dyDescent="0.4">
      <c r="O24042" s="4"/>
      <c r="P24042" s="4"/>
      <c r="V24042" s="4"/>
      <c r="W24042" s="4"/>
      <c r="AG24042" s="9"/>
      <c r="AT24042" s="4"/>
      <c r="AU24042" s="4"/>
      <c r="BA24042" s="4"/>
      <c r="BB24042" s="4"/>
    </row>
    <row r="24043" spans="15:54" x14ac:dyDescent="0.4">
      <c r="O24043" s="4"/>
      <c r="P24043" s="4"/>
      <c r="V24043" s="4"/>
      <c r="W24043" s="4"/>
      <c r="AG24043" s="9"/>
      <c r="AT24043" s="4"/>
      <c r="AU24043" s="4"/>
      <c r="BA24043" s="4"/>
      <c r="BB24043" s="4"/>
    </row>
    <row r="24044" spans="15:54" x14ac:dyDescent="0.4">
      <c r="O24044" s="4"/>
      <c r="P24044" s="4"/>
      <c r="V24044" s="4"/>
      <c r="W24044" s="4"/>
      <c r="AG24044" s="9"/>
      <c r="AT24044" s="4"/>
      <c r="AU24044" s="4"/>
      <c r="BA24044" s="4"/>
      <c r="BB24044" s="4"/>
    </row>
    <row r="24045" spans="15:54" x14ac:dyDescent="0.4">
      <c r="O24045" s="4"/>
      <c r="P24045" s="4"/>
      <c r="V24045" s="4"/>
      <c r="W24045" s="4"/>
      <c r="AG24045" s="9"/>
      <c r="AT24045" s="4"/>
      <c r="AU24045" s="4"/>
      <c r="BA24045" s="4"/>
      <c r="BB24045" s="4"/>
    </row>
    <row r="24046" spans="15:54" x14ac:dyDescent="0.4">
      <c r="O24046" s="4"/>
      <c r="P24046" s="4"/>
      <c r="V24046" s="4"/>
      <c r="W24046" s="4"/>
      <c r="AG24046" s="9"/>
      <c r="AT24046" s="4"/>
      <c r="AU24046" s="4"/>
      <c r="BA24046" s="4"/>
      <c r="BB24046" s="4"/>
    </row>
    <row r="24047" spans="15:54" x14ac:dyDescent="0.4">
      <c r="O24047" s="4"/>
      <c r="P24047" s="4"/>
      <c r="V24047" s="4"/>
      <c r="W24047" s="4"/>
      <c r="AG24047" s="9"/>
      <c r="AT24047" s="4"/>
      <c r="AU24047" s="4"/>
      <c r="BA24047" s="4"/>
      <c r="BB24047" s="4"/>
    </row>
    <row r="24048" spans="15:54" x14ac:dyDescent="0.4">
      <c r="O24048" s="4"/>
      <c r="P24048" s="4"/>
      <c r="V24048" s="4"/>
      <c r="W24048" s="4"/>
      <c r="AG24048" s="9"/>
      <c r="AT24048" s="4"/>
      <c r="AU24048" s="4"/>
      <c r="BA24048" s="4"/>
      <c r="BB24048" s="4"/>
    </row>
    <row r="24049" spans="15:54" x14ac:dyDescent="0.4">
      <c r="O24049" s="4"/>
      <c r="P24049" s="4"/>
      <c r="V24049" s="4"/>
      <c r="W24049" s="4"/>
      <c r="AG24049" s="9"/>
      <c r="AT24049" s="4"/>
      <c r="AU24049" s="4"/>
      <c r="BA24049" s="4"/>
      <c r="BB24049" s="4"/>
    </row>
    <row r="24050" spans="15:54" x14ac:dyDescent="0.4">
      <c r="O24050" s="4"/>
      <c r="P24050" s="4"/>
      <c r="V24050" s="4"/>
      <c r="W24050" s="4"/>
      <c r="AG24050" s="9"/>
      <c r="AT24050" s="4"/>
      <c r="AU24050" s="4"/>
      <c r="BA24050" s="4"/>
      <c r="BB24050" s="4"/>
    </row>
    <row r="24051" spans="15:54" x14ac:dyDescent="0.4">
      <c r="O24051" s="4"/>
      <c r="P24051" s="4"/>
      <c r="V24051" s="4"/>
      <c r="W24051" s="4"/>
      <c r="AG24051" s="9"/>
      <c r="AT24051" s="4"/>
      <c r="AU24051" s="4"/>
      <c r="BA24051" s="4"/>
      <c r="BB24051" s="4"/>
    </row>
    <row r="24052" spans="15:54" x14ac:dyDescent="0.4">
      <c r="O24052" s="4"/>
      <c r="P24052" s="4"/>
      <c r="V24052" s="4"/>
      <c r="W24052" s="4"/>
      <c r="AG24052" s="9"/>
      <c r="AT24052" s="4"/>
      <c r="AU24052" s="4"/>
      <c r="BA24052" s="4"/>
      <c r="BB24052" s="4"/>
    </row>
    <row r="24053" spans="15:54" x14ac:dyDescent="0.4">
      <c r="O24053" s="4"/>
      <c r="P24053" s="4"/>
      <c r="V24053" s="4"/>
      <c r="W24053" s="4"/>
      <c r="AG24053" s="9"/>
      <c r="AT24053" s="4"/>
      <c r="AU24053" s="4"/>
      <c r="BA24053" s="4"/>
      <c r="BB24053" s="4"/>
    </row>
    <row r="24054" spans="15:54" x14ac:dyDescent="0.4">
      <c r="O24054" s="4"/>
      <c r="P24054" s="4"/>
      <c r="V24054" s="4"/>
      <c r="W24054" s="4"/>
      <c r="AG24054" s="9"/>
      <c r="AT24054" s="4"/>
      <c r="AU24054" s="4"/>
      <c r="BA24054" s="4"/>
      <c r="BB24054" s="4"/>
    </row>
    <row r="24055" spans="15:54" x14ac:dyDescent="0.4">
      <c r="O24055" s="4"/>
      <c r="P24055" s="4"/>
      <c r="V24055" s="4"/>
      <c r="W24055" s="4"/>
      <c r="AG24055" s="9"/>
      <c r="AT24055" s="4"/>
      <c r="AU24055" s="4"/>
      <c r="BA24055" s="4"/>
      <c r="BB24055" s="4"/>
    </row>
    <row r="24056" spans="15:54" x14ac:dyDescent="0.4">
      <c r="O24056" s="4"/>
      <c r="P24056" s="4"/>
      <c r="V24056" s="4"/>
      <c r="W24056" s="4"/>
      <c r="AG24056" s="9"/>
      <c r="AT24056" s="4"/>
      <c r="AU24056" s="4"/>
      <c r="BA24056" s="4"/>
      <c r="BB24056" s="4"/>
    </row>
    <row r="24057" spans="15:54" x14ac:dyDescent="0.4">
      <c r="O24057" s="4"/>
      <c r="P24057" s="4"/>
      <c r="V24057" s="4"/>
      <c r="W24057" s="4"/>
      <c r="AG24057" s="9"/>
      <c r="AT24057" s="4"/>
      <c r="AU24057" s="4"/>
      <c r="BA24057" s="4"/>
      <c r="BB24057" s="4"/>
    </row>
    <row r="24058" spans="15:54" x14ac:dyDescent="0.4">
      <c r="O24058" s="4"/>
      <c r="P24058" s="4"/>
      <c r="V24058" s="4"/>
      <c r="W24058" s="4"/>
      <c r="AG24058" s="9"/>
      <c r="AT24058" s="4"/>
      <c r="AU24058" s="4"/>
      <c r="BA24058" s="4"/>
      <c r="BB24058" s="4"/>
    </row>
    <row r="24059" spans="15:54" x14ac:dyDescent="0.4">
      <c r="O24059" s="4"/>
      <c r="P24059" s="4"/>
      <c r="V24059" s="4"/>
      <c r="W24059" s="4"/>
      <c r="AG24059" s="9"/>
      <c r="AT24059" s="4"/>
      <c r="AU24059" s="4"/>
      <c r="BA24059" s="4"/>
      <c r="BB24059" s="4"/>
    </row>
    <row r="24060" spans="15:54" x14ac:dyDescent="0.4">
      <c r="O24060" s="4"/>
      <c r="P24060" s="4"/>
      <c r="V24060" s="4"/>
      <c r="W24060" s="4"/>
      <c r="AG24060" s="9"/>
      <c r="AT24060" s="4"/>
      <c r="AU24060" s="4"/>
      <c r="BA24060" s="4"/>
      <c r="BB24060" s="4"/>
    </row>
    <row r="24061" spans="15:54" x14ac:dyDescent="0.4">
      <c r="O24061" s="4"/>
      <c r="P24061" s="4"/>
      <c r="V24061" s="4"/>
      <c r="W24061" s="4"/>
      <c r="AG24061" s="9"/>
      <c r="AT24061" s="4"/>
      <c r="AU24061" s="4"/>
      <c r="BA24061" s="4"/>
      <c r="BB24061" s="4"/>
    </row>
    <row r="24062" spans="15:54" x14ac:dyDescent="0.4">
      <c r="O24062" s="4"/>
      <c r="P24062" s="4"/>
      <c r="V24062" s="4"/>
      <c r="W24062" s="4"/>
      <c r="AG24062" s="9"/>
      <c r="AT24062" s="4"/>
      <c r="AU24062" s="4"/>
      <c r="BA24062" s="4"/>
      <c r="BB24062" s="4"/>
    </row>
    <row r="24063" spans="15:54" x14ac:dyDescent="0.4">
      <c r="O24063" s="4"/>
      <c r="P24063" s="4"/>
      <c r="V24063" s="4"/>
      <c r="W24063" s="4"/>
      <c r="AG24063" s="9"/>
      <c r="AT24063" s="4"/>
      <c r="AU24063" s="4"/>
      <c r="BA24063" s="4"/>
      <c r="BB24063" s="4"/>
    </row>
    <row r="24064" spans="15:54" x14ac:dyDescent="0.4">
      <c r="O24064" s="4"/>
      <c r="P24064" s="4"/>
      <c r="V24064" s="4"/>
      <c r="W24064" s="4"/>
      <c r="AG24064" s="9"/>
      <c r="AT24064" s="4"/>
      <c r="AU24064" s="4"/>
      <c r="BA24064" s="4"/>
      <c r="BB24064" s="4"/>
    </row>
    <row r="24065" spans="15:54" x14ac:dyDescent="0.4">
      <c r="O24065" s="4"/>
      <c r="P24065" s="4"/>
      <c r="V24065" s="4"/>
      <c r="W24065" s="4"/>
      <c r="AG24065" s="9"/>
      <c r="AT24065" s="4"/>
      <c r="AU24065" s="4"/>
      <c r="BA24065" s="4"/>
      <c r="BB24065" s="4"/>
    </row>
    <row r="24066" spans="15:54" x14ac:dyDescent="0.4">
      <c r="O24066" s="4"/>
      <c r="P24066" s="4"/>
      <c r="V24066" s="4"/>
      <c r="W24066" s="4"/>
      <c r="AG24066" s="9"/>
      <c r="AT24066" s="4"/>
      <c r="AU24066" s="4"/>
      <c r="BA24066" s="4"/>
      <c r="BB24066" s="4"/>
    </row>
    <row r="24067" spans="15:54" x14ac:dyDescent="0.4">
      <c r="O24067" s="4"/>
      <c r="P24067" s="4"/>
      <c r="V24067" s="4"/>
      <c r="W24067" s="4"/>
      <c r="AG24067" s="9"/>
      <c r="AT24067" s="4"/>
      <c r="AU24067" s="4"/>
      <c r="BA24067" s="4"/>
      <c r="BB24067" s="4"/>
    </row>
    <row r="24068" spans="15:54" x14ac:dyDescent="0.4">
      <c r="O24068" s="4"/>
      <c r="P24068" s="4"/>
      <c r="V24068" s="4"/>
      <c r="W24068" s="4"/>
      <c r="AG24068" s="9"/>
      <c r="AT24068" s="4"/>
      <c r="AU24068" s="4"/>
      <c r="BA24068" s="4"/>
      <c r="BB24068" s="4"/>
    </row>
    <row r="24069" spans="15:54" x14ac:dyDescent="0.4">
      <c r="O24069" s="4"/>
      <c r="P24069" s="4"/>
      <c r="V24069" s="4"/>
      <c r="W24069" s="4"/>
      <c r="AG24069" s="9"/>
      <c r="AT24069" s="4"/>
      <c r="AU24069" s="4"/>
      <c r="BA24069" s="4"/>
      <c r="BB24069" s="4"/>
    </row>
    <row r="24070" spans="15:54" x14ac:dyDescent="0.4">
      <c r="O24070" s="4"/>
      <c r="P24070" s="4"/>
      <c r="V24070" s="4"/>
      <c r="W24070" s="4"/>
      <c r="AG24070" s="9"/>
      <c r="AT24070" s="4"/>
      <c r="AU24070" s="4"/>
      <c r="BA24070" s="4"/>
      <c r="BB24070" s="4"/>
    </row>
    <row r="24071" spans="15:54" x14ac:dyDescent="0.4">
      <c r="O24071" s="4"/>
      <c r="P24071" s="4"/>
      <c r="V24071" s="4"/>
      <c r="W24071" s="4"/>
      <c r="AG24071" s="9"/>
      <c r="AT24071" s="4"/>
      <c r="AU24071" s="4"/>
      <c r="BA24071" s="4"/>
      <c r="BB24071" s="4"/>
    </row>
    <row r="24072" spans="15:54" x14ac:dyDescent="0.4">
      <c r="O24072" s="4"/>
      <c r="P24072" s="4"/>
      <c r="V24072" s="4"/>
      <c r="W24072" s="4"/>
      <c r="AG24072" s="9"/>
      <c r="AT24072" s="4"/>
      <c r="AU24072" s="4"/>
      <c r="BA24072" s="4"/>
      <c r="BB24072" s="4"/>
    </row>
    <row r="24073" spans="15:54" x14ac:dyDescent="0.4">
      <c r="O24073" s="4"/>
      <c r="P24073" s="4"/>
      <c r="V24073" s="4"/>
      <c r="W24073" s="4"/>
      <c r="AG24073" s="9"/>
      <c r="AT24073" s="4"/>
      <c r="AU24073" s="4"/>
      <c r="BA24073" s="4"/>
      <c r="BB24073" s="4"/>
    </row>
    <row r="24074" spans="15:54" x14ac:dyDescent="0.4">
      <c r="O24074" s="4"/>
      <c r="P24074" s="4"/>
      <c r="V24074" s="4"/>
      <c r="W24074" s="4"/>
      <c r="AG24074" s="9"/>
      <c r="AT24074" s="4"/>
      <c r="AU24074" s="4"/>
      <c r="BA24074" s="4"/>
      <c r="BB24074" s="4"/>
    </row>
    <row r="24075" spans="15:54" x14ac:dyDescent="0.4">
      <c r="O24075" s="4"/>
      <c r="P24075" s="4"/>
      <c r="V24075" s="4"/>
      <c r="W24075" s="4"/>
      <c r="AG24075" s="9"/>
      <c r="AT24075" s="4"/>
      <c r="AU24075" s="4"/>
      <c r="BA24075" s="4"/>
      <c r="BB24075" s="4"/>
    </row>
    <row r="24076" spans="15:54" x14ac:dyDescent="0.4">
      <c r="O24076" s="4"/>
      <c r="P24076" s="4"/>
      <c r="V24076" s="4"/>
      <c r="W24076" s="4"/>
      <c r="AG24076" s="9"/>
      <c r="AT24076" s="4"/>
      <c r="AU24076" s="4"/>
      <c r="BA24076" s="4"/>
      <c r="BB24076" s="4"/>
    </row>
    <row r="24077" spans="15:54" x14ac:dyDescent="0.4">
      <c r="O24077" s="4"/>
      <c r="P24077" s="4"/>
      <c r="V24077" s="4"/>
      <c r="W24077" s="4"/>
      <c r="AG24077" s="9"/>
      <c r="AT24077" s="4"/>
      <c r="AU24077" s="4"/>
      <c r="BA24077" s="4"/>
      <c r="BB24077" s="4"/>
    </row>
    <row r="24078" spans="15:54" x14ac:dyDescent="0.4">
      <c r="O24078" s="4"/>
      <c r="P24078" s="4"/>
      <c r="V24078" s="4"/>
      <c r="W24078" s="4"/>
      <c r="AG24078" s="9"/>
      <c r="AT24078" s="4"/>
      <c r="AU24078" s="4"/>
      <c r="BA24078" s="4"/>
      <c r="BB24078" s="4"/>
    </row>
    <row r="24079" spans="15:54" x14ac:dyDescent="0.4">
      <c r="O24079" s="4"/>
      <c r="P24079" s="4"/>
      <c r="V24079" s="4"/>
      <c r="W24079" s="4"/>
      <c r="AG24079" s="9"/>
      <c r="AT24079" s="4"/>
      <c r="AU24079" s="4"/>
      <c r="BA24079" s="4"/>
      <c r="BB24079" s="4"/>
    </row>
    <row r="24080" spans="15:54" x14ac:dyDescent="0.4">
      <c r="O24080" s="4"/>
      <c r="P24080" s="4"/>
      <c r="V24080" s="4"/>
      <c r="W24080" s="4"/>
      <c r="AG24080" s="9"/>
      <c r="AT24080" s="4"/>
      <c r="AU24080" s="4"/>
      <c r="BA24080" s="4"/>
      <c r="BB24080" s="4"/>
    </row>
    <row r="24081" spans="15:54" x14ac:dyDescent="0.4">
      <c r="O24081" s="4"/>
      <c r="P24081" s="4"/>
      <c r="V24081" s="4"/>
      <c r="W24081" s="4"/>
      <c r="AG24081" s="9"/>
      <c r="AT24081" s="4"/>
      <c r="AU24081" s="4"/>
      <c r="BA24081" s="4"/>
      <c r="BB24081" s="4"/>
    </row>
    <row r="24082" spans="15:54" x14ac:dyDescent="0.4">
      <c r="O24082" s="4"/>
      <c r="P24082" s="4"/>
      <c r="V24082" s="4"/>
      <c r="W24082" s="4"/>
      <c r="AG24082" s="9"/>
      <c r="AT24082" s="4"/>
      <c r="AU24082" s="4"/>
      <c r="BA24082" s="4"/>
      <c r="BB24082" s="4"/>
    </row>
    <row r="24083" spans="15:54" x14ac:dyDescent="0.4">
      <c r="O24083" s="4"/>
      <c r="P24083" s="4"/>
      <c r="V24083" s="4"/>
      <c r="W24083" s="4"/>
      <c r="AT24083" s="4"/>
      <c r="AU24083" s="4"/>
      <c r="BA24083" s="4"/>
      <c r="BB24083" s="4"/>
    </row>
    <row r="24084" spans="15:54" x14ac:dyDescent="0.4">
      <c r="O24084" s="4"/>
      <c r="P24084" s="4"/>
      <c r="V24084" s="4"/>
      <c r="W24084" s="4"/>
      <c r="AG24084" s="9"/>
      <c r="AT24084" s="4"/>
      <c r="AU24084" s="4"/>
      <c r="BA24084" s="4"/>
      <c r="BB24084" s="4"/>
    </row>
    <row r="24085" spans="15:54" x14ac:dyDescent="0.4">
      <c r="O24085" s="4"/>
      <c r="P24085" s="4"/>
      <c r="V24085" s="4"/>
      <c r="W24085" s="4"/>
      <c r="AG24085" s="9"/>
      <c r="AT24085" s="4"/>
      <c r="AU24085" s="4"/>
      <c r="BA24085" s="4"/>
      <c r="BB24085" s="4"/>
    </row>
    <row r="24086" spans="15:54" x14ac:dyDescent="0.4">
      <c r="O24086" s="4"/>
      <c r="P24086" s="4"/>
      <c r="V24086" s="4"/>
      <c r="W24086" s="4"/>
      <c r="AG24086" s="9"/>
      <c r="AT24086" s="4"/>
      <c r="AU24086" s="4"/>
      <c r="BA24086" s="4"/>
      <c r="BB24086" s="4"/>
    </row>
    <row r="24087" spans="15:54" x14ac:dyDescent="0.4">
      <c r="O24087" s="4"/>
      <c r="P24087" s="4"/>
      <c r="V24087" s="4"/>
      <c r="W24087" s="4"/>
      <c r="AG24087" s="9"/>
      <c r="AT24087" s="4"/>
      <c r="AU24087" s="4"/>
      <c r="BA24087" s="4"/>
      <c r="BB24087" s="4"/>
    </row>
    <row r="24088" spans="15:54" x14ac:dyDescent="0.4">
      <c r="O24088" s="4"/>
      <c r="P24088" s="4"/>
      <c r="V24088" s="4"/>
      <c r="W24088" s="4"/>
      <c r="AG24088" s="9"/>
      <c r="AT24088" s="4"/>
      <c r="AU24088" s="4"/>
      <c r="BA24088" s="4"/>
      <c r="BB24088" s="4"/>
    </row>
    <row r="24089" spans="15:54" x14ac:dyDescent="0.4">
      <c r="O24089" s="4"/>
      <c r="P24089" s="4"/>
      <c r="V24089" s="4"/>
      <c r="W24089" s="4"/>
      <c r="AG24089" s="9"/>
      <c r="AT24089" s="4"/>
      <c r="AU24089" s="4"/>
      <c r="BA24089" s="4"/>
      <c r="BB24089" s="4"/>
    </row>
    <row r="24090" spans="15:54" x14ac:dyDescent="0.4">
      <c r="O24090" s="4"/>
      <c r="P24090" s="4"/>
      <c r="V24090" s="4"/>
      <c r="W24090" s="4"/>
      <c r="AG24090" s="9"/>
      <c r="AT24090" s="4"/>
      <c r="AU24090" s="4"/>
      <c r="BA24090" s="4"/>
      <c r="BB24090" s="4"/>
    </row>
    <row r="24091" spans="15:54" x14ac:dyDescent="0.4">
      <c r="O24091" s="4"/>
      <c r="P24091" s="4"/>
      <c r="V24091" s="4"/>
      <c r="W24091" s="4"/>
      <c r="AG24091" s="9"/>
      <c r="AT24091" s="4"/>
      <c r="AU24091" s="4"/>
      <c r="BA24091" s="4"/>
      <c r="BB24091" s="4"/>
    </row>
    <row r="24092" spans="15:54" x14ac:dyDescent="0.4">
      <c r="O24092" s="4"/>
      <c r="P24092" s="4"/>
      <c r="V24092" s="4"/>
      <c r="W24092" s="4"/>
      <c r="AG24092" s="9"/>
      <c r="AT24092" s="4"/>
      <c r="AU24092" s="4"/>
      <c r="BA24092" s="4"/>
      <c r="BB24092" s="4"/>
    </row>
    <row r="24093" spans="15:54" x14ac:dyDescent="0.4">
      <c r="O24093" s="4"/>
      <c r="P24093" s="4"/>
      <c r="V24093" s="4"/>
      <c r="W24093" s="4"/>
      <c r="AG24093" s="9"/>
      <c r="AT24093" s="4"/>
      <c r="AU24093" s="4"/>
      <c r="BA24093" s="4"/>
      <c r="BB24093" s="4"/>
    </row>
    <row r="24094" spans="15:54" x14ac:dyDescent="0.4">
      <c r="O24094" s="4"/>
      <c r="P24094" s="4"/>
      <c r="V24094" s="4"/>
      <c r="W24094" s="4"/>
      <c r="AG24094" s="9"/>
      <c r="AT24094" s="4"/>
      <c r="AU24094" s="4"/>
      <c r="BA24094" s="4"/>
      <c r="BB24094" s="4"/>
    </row>
    <row r="24095" spans="15:54" x14ac:dyDescent="0.4">
      <c r="O24095" s="4"/>
      <c r="P24095" s="4"/>
      <c r="V24095" s="4"/>
      <c r="W24095" s="4"/>
      <c r="AG24095" s="9"/>
      <c r="AT24095" s="4"/>
      <c r="AU24095" s="4"/>
      <c r="BA24095" s="4"/>
      <c r="BB24095" s="4"/>
    </row>
    <row r="24096" spans="15:54" x14ac:dyDescent="0.4">
      <c r="O24096" s="4"/>
      <c r="P24096" s="4"/>
      <c r="V24096" s="4"/>
      <c r="W24096" s="4"/>
      <c r="AG24096" s="9"/>
      <c r="AT24096" s="4"/>
      <c r="AU24096" s="4"/>
      <c r="BA24096" s="4"/>
      <c r="BB24096" s="4"/>
    </row>
    <row r="24097" spans="15:54" x14ac:dyDescent="0.4">
      <c r="O24097" s="4"/>
      <c r="P24097" s="4"/>
      <c r="V24097" s="4"/>
      <c r="W24097" s="4"/>
      <c r="AG24097" s="9"/>
      <c r="AT24097" s="4"/>
      <c r="AU24097" s="4"/>
      <c r="BA24097" s="4"/>
      <c r="BB24097" s="4"/>
    </row>
    <row r="24098" spans="15:54" x14ac:dyDescent="0.4">
      <c r="O24098" s="4"/>
      <c r="P24098" s="4"/>
      <c r="V24098" s="4"/>
      <c r="W24098" s="4"/>
      <c r="AG24098" s="9"/>
      <c r="AT24098" s="4"/>
      <c r="AU24098" s="4"/>
      <c r="BA24098" s="4"/>
      <c r="BB24098" s="4"/>
    </row>
    <row r="24099" spans="15:54" x14ac:dyDescent="0.4">
      <c r="O24099" s="4"/>
      <c r="P24099" s="4"/>
      <c r="V24099" s="4"/>
      <c r="W24099" s="4"/>
      <c r="AG24099" s="9"/>
      <c r="AT24099" s="4"/>
      <c r="AU24099" s="4"/>
      <c r="BA24099" s="4"/>
      <c r="BB24099" s="4"/>
    </row>
    <row r="24100" spans="15:54" x14ac:dyDescent="0.4">
      <c r="O24100" s="4"/>
      <c r="P24100" s="4"/>
      <c r="V24100" s="4"/>
      <c r="W24100" s="4"/>
      <c r="AG24100" s="9"/>
      <c r="AT24100" s="4"/>
      <c r="AU24100" s="4"/>
      <c r="BA24100" s="4"/>
      <c r="BB24100" s="4"/>
    </row>
    <row r="24101" spans="15:54" x14ac:dyDescent="0.4">
      <c r="O24101" s="4"/>
      <c r="P24101" s="4"/>
      <c r="V24101" s="4"/>
      <c r="W24101" s="4"/>
      <c r="AG24101" s="9"/>
      <c r="AT24101" s="4"/>
      <c r="AU24101" s="4"/>
      <c r="BA24101" s="4"/>
      <c r="BB24101" s="4"/>
    </row>
    <row r="24102" spans="15:54" x14ac:dyDescent="0.4">
      <c r="O24102" s="4"/>
      <c r="P24102" s="4"/>
      <c r="V24102" s="4"/>
      <c r="W24102" s="4"/>
      <c r="AG24102" s="9"/>
      <c r="AT24102" s="4"/>
      <c r="AU24102" s="4"/>
      <c r="BA24102" s="4"/>
      <c r="BB24102" s="4"/>
    </row>
    <row r="24103" spans="15:54" x14ac:dyDescent="0.4">
      <c r="O24103" s="4"/>
      <c r="P24103" s="4"/>
      <c r="V24103" s="4"/>
      <c r="W24103" s="4"/>
      <c r="AT24103" s="4"/>
      <c r="AU24103" s="4"/>
      <c r="BA24103" s="4"/>
      <c r="BB24103" s="4"/>
    </row>
    <row r="24104" spans="15:54" x14ac:dyDescent="0.4">
      <c r="O24104" s="4"/>
      <c r="P24104" s="4"/>
      <c r="V24104" s="4"/>
      <c r="W24104" s="4"/>
      <c r="AG24104" s="9"/>
      <c r="AT24104" s="4"/>
      <c r="AU24104" s="4"/>
      <c r="BA24104" s="4"/>
      <c r="BB24104" s="4"/>
    </row>
    <row r="24105" spans="15:54" x14ac:dyDescent="0.4">
      <c r="O24105" s="4"/>
      <c r="P24105" s="4"/>
      <c r="V24105" s="4"/>
      <c r="W24105" s="4"/>
      <c r="AG24105" s="9"/>
      <c r="AT24105" s="4"/>
      <c r="AU24105" s="4"/>
      <c r="BA24105" s="4"/>
      <c r="BB24105" s="4"/>
    </row>
    <row r="24106" spans="15:54" x14ac:dyDescent="0.4">
      <c r="O24106" s="4"/>
      <c r="P24106" s="4"/>
      <c r="V24106" s="4"/>
      <c r="W24106" s="4"/>
      <c r="AG24106" s="9"/>
      <c r="AT24106" s="4"/>
      <c r="AU24106" s="4"/>
      <c r="BA24106" s="4"/>
      <c r="BB24106" s="4"/>
    </row>
    <row r="24107" spans="15:54" x14ac:dyDescent="0.4">
      <c r="O24107" s="4"/>
      <c r="P24107" s="4"/>
      <c r="V24107" s="4"/>
      <c r="W24107" s="4"/>
      <c r="AG24107" s="9"/>
      <c r="AT24107" s="4"/>
      <c r="AU24107" s="4"/>
      <c r="BA24107" s="4"/>
      <c r="BB24107" s="4"/>
    </row>
    <row r="24108" spans="15:54" x14ac:dyDescent="0.4">
      <c r="O24108" s="4"/>
      <c r="P24108" s="4"/>
      <c r="V24108" s="4"/>
      <c r="W24108" s="4"/>
      <c r="AG24108" s="9"/>
      <c r="AT24108" s="4"/>
      <c r="AU24108" s="4"/>
      <c r="BA24108" s="4"/>
      <c r="BB24108" s="4"/>
    </row>
    <row r="24109" spans="15:54" x14ac:dyDescent="0.4">
      <c r="O24109" s="4"/>
      <c r="P24109" s="4"/>
      <c r="V24109" s="4"/>
      <c r="W24109" s="4"/>
      <c r="AG24109" s="9"/>
      <c r="AT24109" s="4"/>
      <c r="AU24109" s="4"/>
      <c r="BA24109" s="4"/>
      <c r="BB24109" s="4"/>
    </row>
    <row r="24110" spans="15:54" x14ac:dyDescent="0.4">
      <c r="O24110" s="4"/>
      <c r="P24110" s="4"/>
      <c r="V24110" s="4"/>
      <c r="W24110" s="4"/>
      <c r="AG24110" s="9"/>
      <c r="AT24110" s="4"/>
      <c r="AU24110" s="4"/>
      <c r="BA24110" s="4"/>
      <c r="BB24110" s="4"/>
    </row>
    <row r="24111" spans="15:54" x14ac:dyDescent="0.4">
      <c r="O24111" s="4"/>
      <c r="P24111" s="4"/>
      <c r="V24111" s="4"/>
      <c r="W24111" s="4"/>
      <c r="AG24111" s="9"/>
      <c r="AT24111" s="4"/>
      <c r="AU24111" s="4"/>
      <c r="BA24111" s="4"/>
      <c r="BB24111" s="4"/>
    </row>
    <row r="24112" spans="15:54" x14ac:dyDescent="0.4">
      <c r="O24112" s="4"/>
      <c r="P24112" s="4"/>
      <c r="V24112" s="4"/>
      <c r="W24112" s="4"/>
      <c r="AG24112" s="9"/>
      <c r="AT24112" s="4"/>
      <c r="AU24112" s="4"/>
      <c r="BA24112" s="4"/>
      <c r="BB24112" s="4"/>
    </row>
    <row r="24113" spans="15:54" x14ac:dyDescent="0.4">
      <c r="O24113" s="4"/>
      <c r="P24113" s="4"/>
      <c r="V24113" s="4"/>
      <c r="W24113" s="4"/>
      <c r="AG24113" s="9"/>
      <c r="AT24113" s="4"/>
      <c r="AU24113" s="4"/>
      <c r="BA24113" s="4"/>
      <c r="BB24113" s="4"/>
    </row>
    <row r="24114" spans="15:54" x14ac:dyDescent="0.4">
      <c r="O24114" s="4"/>
      <c r="P24114" s="4"/>
      <c r="V24114" s="4"/>
      <c r="W24114" s="4"/>
      <c r="AG24114" s="9"/>
      <c r="AT24114" s="4"/>
      <c r="AU24114" s="4"/>
      <c r="BA24114" s="4"/>
      <c r="BB24114" s="4"/>
    </row>
    <row r="24115" spans="15:54" x14ac:dyDescent="0.4">
      <c r="O24115" s="4"/>
      <c r="P24115" s="4"/>
      <c r="V24115" s="4"/>
      <c r="W24115" s="4"/>
      <c r="AG24115" s="9"/>
      <c r="AT24115" s="4"/>
      <c r="AU24115" s="4"/>
      <c r="BA24115" s="4"/>
      <c r="BB24115" s="4"/>
    </row>
    <row r="24116" spans="15:54" x14ac:dyDescent="0.4">
      <c r="O24116" s="4"/>
      <c r="P24116" s="4"/>
      <c r="V24116" s="4"/>
      <c r="W24116" s="4"/>
      <c r="AG24116" s="9"/>
      <c r="AT24116" s="4"/>
      <c r="AU24116" s="4"/>
      <c r="BA24116" s="4"/>
      <c r="BB24116" s="4"/>
    </row>
    <row r="24117" spans="15:54" x14ac:dyDescent="0.4">
      <c r="O24117" s="4"/>
      <c r="P24117" s="4"/>
      <c r="V24117" s="4"/>
      <c r="W24117" s="4"/>
      <c r="AG24117" s="9"/>
      <c r="AT24117" s="4"/>
      <c r="AU24117" s="4"/>
      <c r="BA24117" s="4"/>
      <c r="BB24117" s="4"/>
    </row>
    <row r="24118" spans="15:54" x14ac:dyDescent="0.4">
      <c r="O24118" s="4"/>
      <c r="P24118" s="4"/>
      <c r="V24118" s="4"/>
      <c r="W24118" s="4"/>
      <c r="AG24118" s="9"/>
      <c r="AT24118" s="4"/>
      <c r="AU24118" s="4"/>
      <c r="BA24118" s="4"/>
      <c r="BB24118" s="4"/>
    </row>
    <row r="24119" spans="15:54" x14ac:dyDescent="0.4">
      <c r="O24119" s="4"/>
      <c r="P24119" s="4"/>
      <c r="V24119" s="4"/>
      <c r="W24119" s="4"/>
      <c r="AG24119" s="9"/>
      <c r="AT24119" s="4"/>
      <c r="AU24119" s="4"/>
      <c r="BA24119" s="4"/>
      <c r="BB24119" s="4"/>
    </row>
    <row r="24120" spans="15:54" x14ac:dyDescent="0.4">
      <c r="O24120" s="4"/>
      <c r="P24120" s="4"/>
      <c r="V24120" s="4"/>
      <c r="W24120" s="4"/>
      <c r="AG24120" s="9"/>
      <c r="AT24120" s="4"/>
      <c r="AU24120" s="4"/>
      <c r="BA24120" s="4"/>
      <c r="BB24120" s="4"/>
    </row>
    <row r="24121" spans="15:54" x14ac:dyDescent="0.4">
      <c r="O24121" s="4"/>
      <c r="P24121" s="4"/>
      <c r="V24121" s="4"/>
      <c r="W24121" s="4"/>
      <c r="AG24121" s="9"/>
      <c r="AT24121" s="4"/>
      <c r="AU24121" s="4"/>
      <c r="BA24121" s="4"/>
      <c r="BB24121" s="4"/>
    </row>
    <row r="24122" spans="15:54" x14ac:dyDescent="0.4">
      <c r="O24122" s="4"/>
      <c r="P24122" s="4"/>
      <c r="V24122" s="4"/>
      <c r="W24122" s="4"/>
      <c r="AG24122" s="9"/>
      <c r="AT24122" s="4"/>
      <c r="AU24122" s="4"/>
      <c r="BA24122" s="4"/>
      <c r="BB24122" s="4"/>
    </row>
    <row r="24123" spans="15:54" x14ac:dyDescent="0.4">
      <c r="O24123" s="4"/>
      <c r="P24123" s="4"/>
      <c r="V24123" s="4"/>
      <c r="W24123" s="4"/>
      <c r="AG24123" s="9"/>
      <c r="AT24123" s="4"/>
      <c r="AU24123" s="4"/>
      <c r="BA24123" s="4"/>
      <c r="BB24123" s="4"/>
    </row>
    <row r="24124" spans="15:54" x14ac:dyDescent="0.4">
      <c r="O24124" s="4"/>
      <c r="P24124" s="4"/>
      <c r="V24124" s="4"/>
      <c r="W24124" s="4"/>
      <c r="AG24124" s="9"/>
      <c r="AT24124" s="4"/>
      <c r="AU24124" s="4"/>
      <c r="BA24124" s="4"/>
      <c r="BB24124" s="4"/>
    </row>
    <row r="24125" spans="15:54" x14ac:dyDescent="0.4">
      <c r="O24125" s="4"/>
      <c r="P24125" s="4"/>
      <c r="V24125" s="4"/>
      <c r="W24125" s="4"/>
      <c r="AG24125" s="9"/>
      <c r="AT24125" s="4"/>
      <c r="AU24125" s="4"/>
      <c r="BA24125" s="4"/>
      <c r="BB24125" s="4"/>
    </row>
    <row r="24126" spans="15:54" x14ac:dyDescent="0.4">
      <c r="O24126" s="4"/>
      <c r="P24126" s="4"/>
      <c r="V24126" s="4"/>
      <c r="W24126" s="4"/>
      <c r="AG24126" s="9"/>
      <c r="AT24126" s="4"/>
      <c r="AU24126" s="4"/>
      <c r="BA24126" s="4"/>
      <c r="BB24126" s="4"/>
    </row>
    <row r="24127" spans="15:54" x14ac:dyDescent="0.4">
      <c r="O24127" s="4"/>
      <c r="P24127" s="4"/>
      <c r="V24127" s="4"/>
      <c r="W24127" s="4"/>
      <c r="AG24127" s="9"/>
      <c r="AT24127" s="4"/>
      <c r="AU24127" s="4"/>
      <c r="BA24127" s="4"/>
      <c r="BB24127" s="4"/>
    </row>
    <row r="24128" spans="15:54" x14ac:dyDescent="0.4">
      <c r="O24128" s="4"/>
      <c r="P24128" s="4"/>
      <c r="V24128" s="4"/>
      <c r="W24128" s="4"/>
      <c r="AG24128" s="9"/>
      <c r="AT24128" s="4"/>
      <c r="AU24128" s="4"/>
      <c r="BA24128" s="4"/>
      <c r="BB24128" s="4"/>
    </row>
    <row r="24129" spans="15:54" x14ac:dyDescent="0.4">
      <c r="O24129" s="4"/>
      <c r="P24129" s="4"/>
      <c r="V24129" s="4"/>
      <c r="W24129" s="4"/>
      <c r="AG24129" s="9"/>
      <c r="AT24129" s="4"/>
      <c r="AU24129" s="4"/>
      <c r="BA24129" s="4"/>
      <c r="BB24129" s="4"/>
    </row>
    <row r="24130" spans="15:54" x14ac:dyDescent="0.4">
      <c r="O24130" s="4"/>
      <c r="P24130" s="4"/>
      <c r="V24130" s="4"/>
      <c r="W24130" s="4"/>
      <c r="AG24130" s="9"/>
      <c r="AT24130" s="4"/>
      <c r="AU24130" s="4"/>
      <c r="BA24130" s="4"/>
      <c r="BB24130" s="4"/>
    </row>
    <row r="24131" spans="15:54" x14ac:dyDescent="0.4">
      <c r="O24131" s="4"/>
      <c r="P24131" s="4"/>
      <c r="V24131" s="4"/>
      <c r="W24131" s="4"/>
      <c r="AG24131" s="9"/>
      <c r="AT24131" s="4"/>
      <c r="AU24131" s="4"/>
      <c r="BA24131" s="4"/>
      <c r="BB24131" s="4"/>
    </row>
    <row r="24132" spans="15:54" x14ac:dyDescent="0.4">
      <c r="O24132" s="4"/>
      <c r="P24132" s="4"/>
      <c r="V24132" s="4"/>
      <c r="W24132" s="4"/>
      <c r="AG24132" s="9"/>
      <c r="AT24132" s="4"/>
      <c r="AU24132" s="4"/>
      <c r="BA24132" s="4"/>
      <c r="BB24132" s="4"/>
    </row>
    <row r="24133" spans="15:54" x14ac:dyDescent="0.4">
      <c r="O24133" s="4"/>
      <c r="P24133" s="4"/>
      <c r="V24133" s="4"/>
      <c r="W24133" s="4"/>
      <c r="AG24133" s="9"/>
      <c r="AT24133" s="4"/>
      <c r="AU24133" s="4"/>
      <c r="BA24133" s="4"/>
      <c r="BB24133" s="4"/>
    </row>
    <row r="24134" spans="15:54" x14ac:dyDescent="0.4">
      <c r="O24134" s="4"/>
      <c r="P24134" s="4"/>
      <c r="V24134" s="4"/>
      <c r="W24134" s="4"/>
      <c r="AG24134" s="9"/>
      <c r="AT24134" s="4"/>
      <c r="AU24134" s="4"/>
      <c r="BA24134" s="4"/>
      <c r="BB24134" s="4"/>
    </row>
    <row r="24135" spans="15:54" x14ac:dyDescent="0.4">
      <c r="O24135" s="4"/>
      <c r="P24135" s="4"/>
      <c r="V24135" s="4"/>
      <c r="W24135" s="4"/>
      <c r="AG24135" s="9"/>
      <c r="AT24135" s="4"/>
      <c r="AU24135" s="4"/>
      <c r="BA24135" s="4"/>
      <c r="BB24135" s="4"/>
    </row>
    <row r="24136" spans="15:54" x14ac:dyDescent="0.4">
      <c r="O24136" s="4"/>
      <c r="P24136" s="4"/>
      <c r="V24136" s="4"/>
      <c r="W24136" s="4"/>
      <c r="AG24136" s="9"/>
      <c r="AT24136" s="4"/>
      <c r="AU24136" s="4"/>
      <c r="BA24136" s="4"/>
      <c r="BB24136" s="4"/>
    </row>
    <row r="24137" spans="15:54" x14ac:dyDescent="0.4">
      <c r="O24137" s="4"/>
      <c r="P24137" s="4"/>
      <c r="V24137" s="4"/>
      <c r="W24137" s="4"/>
      <c r="AG24137" s="9"/>
      <c r="AT24137" s="4"/>
      <c r="AU24137" s="4"/>
      <c r="BA24137" s="4"/>
      <c r="BB24137" s="4"/>
    </row>
    <row r="24138" spans="15:54" x14ac:dyDescent="0.4">
      <c r="O24138" s="4"/>
      <c r="P24138" s="4"/>
      <c r="V24138" s="4"/>
      <c r="W24138" s="4"/>
      <c r="AG24138" s="9"/>
      <c r="AT24138" s="4"/>
      <c r="AU24138" s="4"/>
      <c r="BA24138" s="4"/>
      <c r="BB24138" s="4"/>
    </row>
    <row r="24139" spans="15:54" x14ac:dyDescent="0.4">
      <c r="O24139" s="4"/>
      <c r="P24139" s="4"/>
      <c r="V24139" s="4"/>
      <c r="W24139" s="4"/>
      <c r="AG24139" s="9"/>
      <c r="AT24139" s="4"/>
      <c r="AU24139" s="4"/>
      <c r="BA24139" s="4"/>
      <c r="BB24139" s="4"/>
    </row>
    <row r="24140" spans="15:54" x14ac:dyDescent="0.4">
      <c r="O24140" s="4"/>
      <c r="P24140" s="4"/>
      <c r="V24140" s="4"/>
      <c r="W24140" s="4"/>
      <c r="AG24140" s="9"/>
      <c r="AT24140" s="4"/>
      <c r="AU24140" s="4"/>
      <c r="BA24140" s="4"/>
      <c r="BB24140" s="4"/>
    </row>
    <row r="24141" spans="15:54" x14ac:dyDescent="0.4">
      <c r="O24141" s="4"/>
      <c r="P24141" s="4"/>
      <c r="V24141" s="4"/>
      <c r="W24141" s="4"/>
      <c r="AG24141" s="9"/>
      <c r="AT24141" s="4"/>
      <c r="AU24141" s="4"/>
      <c r="BA24141" s="4"/>
      <c r="BB24141" s="4"/>
    </row>
    <row r="24142" spans="15:54" x14ac:dyDescent="0.4">
      <c r="O24142" s="4"/>
      <c r="P24142" s="4"/>
      <c r="V24142" s="4"/>
      <c r="W24142" s="4"/>
      <c r="AG24142" s="9"/>
      <c r="AT24142" s="4"/>
      <c r="AU24142" s="4"/>
      <c r="BA24142" s="4"/>
      <c r="BB24142" s="4"/>
    </row>
    <row r="24143" spans="15:54" x14ac:dyDescent="0.4">
      <c r="O24143" s="4"/>
      <c r="P24143" s="4"/>
      <c r="V24143" s="4"/>
      <c r="W24143" s="4"/>
      <c r="AG24143" s="9"/>
      <c r="AT24143" s="4"/>
      <c r="AU24143" s="4"/>
      <c r="BA24143" s="4"/>
      <c r="BB24143" s="4"/>
    </row>
    <row r="24144" spans="15:54" x14ac:dyDescent="0.4">
      <c r="O24144" s="4"/>
      <c r="P24144" s="4"/>
      <c r="V24144" s="4"/>
      <c r="W24144" s="4"/>
      <c r="AG24144" s="9"/>
      <c r="AT24144" s="4"/>
      <c r="AU24144" s="4"/>
      <c r="BA24144" s="4"/>
      <c r="BB24144" s="4"/>
    </row>
    <row r="24145" spans="15:54" x14ac:dyDescent="0.4">
      <c r="O24145" s="4"/>
      <c r="P24145" s="4"/>
      <c r="V24145" s="4"/>
      <c r="W24145" s="4"/>
      <c r="AG24145" s="9"/>
      <c r="AT24145" s="4"/>
      <c r="AU24145" s="4"/>
      <c r="BA24145" s="4"/>
      <c r="BB24145" s="4"/>
    </row>
    <row r="24146" spans="15:54" x14ac:dyDescent="0.4">
      <c r="O24146" s="4"/>
      <c r="P24146" s="4"/>
      <c r="V24146" s="4"/>
      <c r="W24146" s="4"/>
      <c r="AG24146" s="9"/>
      <c r="AT24146" s="4"/>
      <c r="AU24146" s="4"/>
      <c r="BA24146" s="4"/>
      <c r="BB24146" s="4"/>
    </row>
    <row r="24147" spans="15:54" x14ac:dyDescent="0.4">
      <c r="O24147" s="4"/>
      <c r="P24147" s="4"/>
      <c r="V24147" s="4"/>
      <c r="W24147" s="4"/>
      <c r="AG24147" s="9"/>
      <c r="AT24147" s="4"/>
      <c r="AU24147" s="4"/>
      <c r="BA24147" s="4"/>
      <c r="BB24147" s="4"/>
    </row>
    <row r="24148" spans="15:54" x14ac:dyDescent="0.4">
      <c r="O24148" s="4"/>
      <c r="P24148" s="4"/>
      <c r="V24148" s="4"/>
      <c r="W24148" s="4"/>
      <c r="AG24148" s="9"/>
      <c r="AT24148" s="4"/>
      <c r="AU24148" s="4"/>
      <c r="BA24148" s="4"/>
      <c r="BB24148" s="4"/>
    </row>
    <row r="24149" spans="15:54" x14ac:dyDescent="0.4">
      <c r="O24149" s="4"/>
      <c r="P24149" s="4"/>
      <c r="V24149" s="4"/>
      <c r="W24149" s="4"/>
      <c r="AG24149" s="9"/>
      <c r="AT24149" s="4"/>
      <c r="AU24149" s="4"/>
      <c r="BA24149" s="4"/>
      <c r="BB24149" s="4"/>
    </row>
    <row r="24150" spans="15:54" x14ac:dyDescent="0.4">
      <c r="O24150" s="4"/>
      <c r="P24150" s="4"/>
      <c r="V24150" s="4"/>
      <c r="W24150" s="4"/>
      <c r="AG24150" s="9"/>
      <c r="AT24150" s="4"/>
      <c r="AU24150" s="4"/>
      <c r="BA24150" s="4"/>
      <c r="BB24150" s="4"/>
    </row>
    <row r="24151" spans="15:54" x14ac:dyDescent="0.4">
      <c r="O24151" s="4"/>
      <c r="P24151" s="4"/>
      <c r="V24151" s="4"/>
      <c r="W24151" s="4"/>
      <c r="AG24151" s="9"/>
      <c r="AT24151" s="4"/>
      <c r="AU24151" s="4"/>
      <c r="BA24151" s="4"/>
      <c r="BB24151" s="4"/>
    </row>
    <row r="24152" spans="15:54" x14ac:dyDescent="0.4">
      <c r="O24152" s="4"/>
      <c r="P24152" s="4"/>
      <c r="V24152" s="4"/>
      <c r="W24152" s="4"/>
      <c r="AG24152" s="9"/>
      <c r="AT24152" s="4"/>
      <c r="AU24152" s="4"/>
      <c r="BA24152" s="4"/>
      <c r="BB24152" s="4"/>
    </row>
    <row r="24153" spans="15:54" x14ac:dyDescent="0.4">
      <c r="O24153" s="4"/>
      <c r="P24153" s="4"/>
      <c r="V24153" s="4"/>
      <c r="W24153" s="4"/>
      <c r="AG24153" s="9"/>
      <c r="AT24153" s="4"/>
      <c r="AU24153" s="4"/>
      <c r="BA24153" s="4"/>
      <c r="BB24153" s="4"/>
    </row>
    <row r="24154" spans="15:54" x14ac:dyDescent="0.4">
      <c r="O24154" s="4"/>
      <c r="P24154" s="4"/>
      <c r="V24154" s="4"/>
      <c r="W24154" s="4"/>
      <c r="AG24154" s="9"/>
      <c r="AT24154" s="4"/>
      <c r="AU24154" s="4"/>
      <c r="BA24154" s="4"/>
      <c r="BB24154" s="4"/>
    </row>
    <row r="24155" spans="15:54" x14ac:dyDescent="0.4">
      <c r="O24155" s="4"/>
      <c r="P24155" s="4"/>
      <c r="V24155" s="4"/>
      <c r="W24155" s="4"/>
      <c r="AG24155" s="9"/>
      <c r="AT24155" s="4"/>
      <c r="AU24155" s="4"/>
      <c r="BA24155" s="4"/>
      <c r="BB24155" s="4"/>
    </row>
    <row r="24156" spans="15:54" x14ac:dyDescent="0.4">
      <c r="O24156" s="4"/>
      <c r="P24156" s="4"/>
      <c r="V24156" s="4"/>
      <c r="W24156" s="4"/>
      <c r="AG24156" s="9"/>
      <c r="AT24156" s="4"/>
      <c r="AU24156" s="4"/>
      <c r="BA24156" s="4"/>
      <c r="BB24156" s="4"/>
    </row>
    <row r="24157" spans="15:54" x14ac:dyDescent="0.4">
      <c r="O24157" s="4"/>
      <c r="P24157" s="4"/>
      <c r="V24157" s="4"/>
      <c r="W24157" s="4"/>
      <c r="AG24157" s="9"/>
      <c r="AT24157" s="4"/>
      <c r="AU24157" s="4"/>
      <c r="BA24157" s="4"/>
      <c r="BB24157" s="4"/>
    </row>
    <row r="24158" spans="15:54" x14ac:dyDescent="0.4">
      <c r="O24158" s="4"/>
      <c r="P24158" s="4"/>
      <c r="V24158" s="4"/>
      <c r="W24158" s="4"/>
      <c r="AG24158" s="9"/>
      <c r="AT24158" s="4"/>
      <c r="AU24158" s="4"/>
      <c r="BA24158" s="4"/>
      <c r="BB24158" s="4"/>
    </row>
    <row r="24159" spans="15:54" x14ac:dyDescent="0.4">
      <c r="O24159" s="4"/>
      <c r="P24159" s="4"/>
      <c r="V24159" s="4"/>
      <c r="W24159" s="4"/>
      <c r="AG24159" s="9"/>
      <c r="AT24159" s="4"/>
      <c r="AU24159" s="4"/>
      <c r="BA24159" s="4"/>
      <c r="BB24159" s="4"/>
    </row>
    <row r="24160" spans="15:54" x14ac:dyDescent="0.4">
      <c r="O24160" s="4"/>
      <c r="P24160" s="4"/>
      <c r="V24160" s="4"/>
      <c r="W24160" s="4"/>
      <c r="AG24160" s="9"/>
      <c r="AT24160" s="4"/>
      <c r="AU24160" s="4"/>
      <c r="BA24160" s="4"/>
      <c r="BB24160" s="4"/>
    </row>
    <row r="24161" spans="15:54" x14ac:dyDescent="0.4">
      <c r="O24161" s="4"/>
      <c r="P24161" s="4"/>
      <c r="V24161" s="4"/>
      <c r="W24161" s="4"/>
      <c r="AG24161" s="9"/>
      <c r="AT24161" s="4"/>
      <c r="AU24161" s="4"/>
      <c r="BA24161" s="4"/>
      <c r="BB24161" s="4"/>
    </row>
    <row r="24162" spans="15:54" x14ac:dyDescent="0.4">
      <c r="O24162" s="4"/>
      <c r="P24162" s="4"/>
      <c r="V24162" s="4"/>
      <c r="W24162" s="4"/>
      <c r="AG24162" s="9"/>
      <c r="AT24162" s="4"/>
      <c r="AU24162" s="4"/>
      <c r="BA24162" s="4"/>
      <c r="BB24162" s="4"/>
    </row>
    <row r="24163" spans="15:54" x14ac:dyDescent="0.4">
      <c r="O24163" s="4"/>
      <c r="P24163" s="4"/>
      <c r="V24163" s="4"/>
      <c r="W24163" s="4"/>
      <c r="AG24163" s="9"/>
      <c r="AT24163" s="4"/>
      <c r="AU24163" s="4"/>
      <c r="BA24163" s="4"/>
      <c r="BB24163" s="4"/>
    </row>
    <row r="24164" spans="15:54" x14ac:dyDescent="0.4">
      <c r="O24164" s="4"/>
      <c r="P24164" s="4"/>
      <c r="V24164" s="4"/>
      <c r="W24164" s="4"/>
      <c r="AT24164" s="4"/>
      <c r="AU24164" s="4"/>
      <c r="BA24164" s="4"/>
      <c r="BB24164" s="4"/>
    </row>
    <row r="24165" spans="15:54" x14ac:dyDescent="0.4">
      <c r="O24165" s="4"/>
      <c r="P24165" s="4"/>
      <c r="V24165" s="4"/>
      <c r="W24165" s="4"/>
      <c r="AG24165" s="9"/>
      <c r="AT24165" s="4"/>
      <c r="AU24165" s="4"/>
      <c r="BA24165" s="4"/>
      <c r="BB24165" s="4"/>
    </row>
    <row r="24166" spans="15:54" x14ac:dyDescent="0.4">
      <c r="O24166" s="4"/>
      <c r="P24166" s="4"/>
      <c r="V24166" s="4"/>
      <c r="W24166" s="4"/>
      <c r="AG24166" s="9"/>
      <c r="AT24166" s="4"/>
      <c r="AU24166" s="4"/>
      <c r="BA24166" s="4"/>
      <c r="BB24166" s="4"/>
    </row>
    <row r="24167" spans="15:54" x14ac:dyDescent="0.4">
      <c r="O24167" s="4"/>
      <c r="P24167" s="4"/>
      <c r="V24167" s="4"/>
      <c r="W24167" s="4"/>
      <c r="AG24167" s="9"/>
      <c r="AT24167" s="4"/>
      <c r="AU24167" s="4"/>
      <c r="BA24167" s="4"/>
      <c r="BB24167" s="4"/>
    </row>
    <row r="24168" spans="15:54" x14ac:dyDescent="0.4">
      <c r="O24168" s="4"/>
      <c r="P24168" s="4"/>
      <c r="V24168" s="4"/>
      <c r="W24168" s="4"/>
      <c r="AG24168" s="9"/>
      <c r="AT24168" s="4"/>
      <c r="AU24168" s="4"/>
      <c r="BA24168" s="4"/>
      <c r="BB24168" s="4"/>
    </row>
    <row r="24169" spans="15:54" x14ac:dyDescent="0.4">
      <c r="O24169" s="4"/>
      <c r="P24169" s="4"/>
      <c r="V24169" s="4"/>
      <c r="W24169" s="4"/>
      <c r="AG24169" s="9"/>
      <c r="AT24169" s="4"/>
      <c r="AU24169" s="4"/>
      <c r="BA24169" s="4"/>
      <c r="BB24169" s="4"/>
    </row>
    <row r="24170" spans="15:54" x14ac:dyDescent="0.4">
      <c r="O24170" s="4"/>
      <c r="P24170" s="4"/>
      <c r="V24170" s="4"/>
      <c r="W24170" s="4"/>
      <c r="AG24170" s="9"/>
      <c r="AT24170" s="4"/>
      <c r="AU24170" s="4"/>
      <c r="BA24170" s="4"/>
      <c r="BB24170" s="4"/>
    </row>
    <row r="24171" spans="15:54" x14ac:dyDescent="0.4">
      <c r="O24171" s="4"/>
      <c r="P24171" s="4"/>
      <c r="V24171" s="4"/>
      <c r="W24171" s="4"/>
      <c r="AG24171" s="9"/>
      <c r="AT24171" s="4"/>
      <c r="AU24171" s="4"/>
      <c r="BA24171" s="4"/>
      <c r="BB24171" s="4"/>
    </row>
    <row r="24172" spans="15:54" x14ac:dyDescent="0.4">
      <c r="O24172" s="4"/>
      <c r="P24172" s="4"/>
      <c r="V24172" s="4"/>
      <c r="W24172" s="4"/>
      <c r="AG24172" s="9"/>
      <c r="AT24172" s="4"/>
      <c r="AU24172" s="4"/>
      <c r="BA24172" s="4"/>
      <c r="BB24172" s="4"/>
    </row>
    <row r="24173" spans="15:54" x14ac:dyDescent="0.4">
      <c r="O24173" s="4"/>
      <c r="P24173" s="4"/>
      <c r="V24173" s="4"/>
      <c r="W24173" s="4"/>
      <c r="AG24173" s="9"/>
      <c r="AT24173" s="4"/>
      <c r="AU24173" s="4"/>
      <c r="BA24173" s="4"/>
      <c r="BB24173" s="4"/>
    </row>
    <row r="24174" spans="15:54" x14ac:dyDescent="0.4">
      <c r="O24174" s="4"/>
      <c r="P24174" s="4"/>
      <c r="V24174" s="4"/>
      <c r="W24174" s="4"/>
      <c r="AG24174" s="9"/>
      <c r="AT24174" s="4"/>
      <c r="AU24174" s="4"/>
      <c r="BA24174" s="4"/>
      <c r="BB24174" s="4"/>
    </row>
    <row r="24175" spans="15:54" x14ac:dyDescent="0.4">
      <c r="O24175" s="4"/>
      <c r="P24175" s="4"/>
      <c r="V24175" s="4"/>
      <c r="W24175" s="4"/>
      <c r="AG24175" s="9"/>
      <c r="AT24175" s="4"/>
      <c r="AU24175" s="4"/>
      <c r="BA24175" s="4"/>
      <c r="BB24175" s="4"/>
    </row>
    <row r="24176" spans="15:54" x14ac:dyDescent="0.4">
      <c r="O24176" s="4"/>
      <c r="P24176" s="4"/>
      <c r="V24176" s="4"/>
      <c r="W24176" s="4"/>
      <c r="AG24176" s="9"/>
      <c r="AT24176" s="4"/>
      <c r="AU24176" s="4"/>
      <c r="BA24176" s="4"/>
      <c r="BB24176" s="4"/>
    </row>
    <row r="24177" spans="15:54" x14ac:dyDescent="0.4">
      <c r="O24177" s="4"/>
      <c r="P24177" s="4"/>
      <c r="V24177" s="4"/>
      <c r="W24177" s="4"/>
      <c r="AG24177" s="9"/>
      <c r="AT24177" s="4"/>
      <c r="AU24177" s="4"/>
      <c r="BA24177" s="4"/>
      <c r="BB24177" s="4"/>
    </row>
    <row r="24178" spans="15:54" x14ac:dyDescent="0.4">
      <c r="O24178" s="4"/>
      <c r="P24178" s="4"/>
      <c r="V24178" s="4"/>
      <c r="W24178" s="4"/>
      <c r="AG24178" s="9"/>
      <c r="AT24178" s="4"/>
      <c r="AU24178" s="4"/>
      <c r="BA24178" s="4"/>
      <c r="BB24178" s="4"/>
    </row>
    <row r="24179" spans="15:54" x14ac:dyDescent="0.4">
      <c r="O24179" s="4"/>
      <c r="P24179" s="4"/>
      <c r="V24179" s="4"/>
      <c r="W24179" s="4"/>
      <c r="AG24179" s="9"/>
      <c r="AT24179" s="4"/>
      <c r="AU24179" s="4"/>
      <c r="BA24179" s="4"/>
      <c r="BB24179" s="4"/>
    </row>
    <row r="24180" spans="15:54" x14ac:dyDescent="0.4">
      <c r="O24180" s="4"/>
      <c r="P24180" s="4"/>
      <c r="V24180" s="4"/>
      <c r="W24180" s="4"/>
      <c r="AG24180" s="9"/>
      <c r="AT24180" s="4"/>
      <c r="AU24180" s="4"/>
      <c r="BA24180" s="4"/>
      <c r="BB24180" s="4"/>
    </row>
    <row r="24181" spans="15:54" x14ac:dyDescent="0.4">
      <c r="O24181" s="4"/>
      <c r="P24181" s="4"/>
      <c r="V24181" s="4"/>
      <c r="W24181" s="4"/>
      <c r="AG24181" s="9"/>
      <c r="AT24181" s="4"/>
      <c r="AU24181" s="4"/>
      <c r="BA24181" s="4"/>
      <c r="BB24181" s="4"/>
    </row>
    <row r="24182" spans="15:54" x14ac:dyDescent="0.4">
      <c r="O24182" s="4"/>
      <c r="P24182" s="4"/>
      <c r="V24182" s="4"/>
      <c r="W24182" s="4"/>
      <c r="AG24182" s="9"/>
      <c r="AT24182" s="4"/>
      <c r="AU24182" s="4"/>
      <c r="BA24182" s="4"/>
      <c r="BB24182" s="4"/>
    </row>
    <row r="24183" spans="15:54" x14ac:dyDescent="0.4">
      <c r="O24183" s="4"/>
      <c r="P24183" s="4"/>
      <c r="V24183" s="4"/>
      <c r="W24183" s="4"/>
      <c r="AG24183" s="9"/>
      <c r="AT24183" s="4"/>
      <c r="AU24183" s="4"/>
      <c r="BA24183" s="4"/>
      <c r="BB24183" s="4"/>
    </row>
    <row r="24184" spans="15:54" x14ac:dyDescent="0.4">
      <c r="O24184" s="4"/>
      <c r="P24184" s="4"/>
      <c r="V24184" s="4"/>
      <c r="W24184" s="4"/>
      <c r="AT24184" s="4"/>
      <c r="AU24184" s="4"/>
      <c r="BA24184" s="4"/>
      <c r="BB24184" s="4"/>
    </row>
    <row r="24185" spans="15:54" x14ac:dyDescent="0.4">
      <c r="O24185" s="4"/>
      <c r="P24185" s="4"/>
      <c r="V24185" s="4"/>
      <c r="W24185" s="4"/>
      <c r="AG24185" s="9"/>
      <c r="AT24185" s="4"/>
      <c r="AU24185" s="4"/>
      <c r="BA24185" s="4"/>
      <c r="BB24185" s="4"/>
    </row>
    <row r="24186" spans="15:54" x14ac:dyDescent="0.4">
      <c r="O24186" s="4"/>
      <c r="P24186" s="4"/>
      <c r="V24186" s="4"/>
      <c r="W24186" s="4"/>
      <c r="AG24186" s="9"/>
      <c r="AT24186" s="4"/>
      <c r="AU24186" s="4"/>
      <c r="BA24186" s="4"/>
      <c r="BB24186" s="4"/>
    </row>
    <row r="24187" spans="15:54" x14ac:dyDescent="0.4">
      <c r="O24187" s="4"/>
      <c r="P24187" s="4"/>
      <c r="V24187" s="4"/>
      <c r="W24187" s="4"/>
      <c r="AG24187" s="9"/>
      <c r="AT24187" s="4"/>
      <c r="AU24187" s="4"/>
      <c r="BA24187" s="4"/>
      <c r="BB24187" s="4"/>
    </row>
    <row r="24188" spans="15:54" x14ac:dyDescent="0.4">
      <c r="O24188" s="4"/>
      <c r="P24188" s="4"/>
      <c r="V24188" s="4"/>
      <c r="W24188" s="4"/>
      <c r="AG24188" s="9"/>
      <c r="AT24188" s="4"/>
      <c r="AU24188" s="4"/>
      <c r="BA24188" s="4"/>
      <c r="BB24188" s="4"/>
    </row>
    <row r="24189" spans="15:54" x14ac:dyDescent="0.4">
      <c r="O24189" s="4"/>
      <c r="P24189" s="4"/>
      <c r="V24189" s="4"/>
      <c r="W24189" s="4"/>
      <c r="AG24189" s="9"/>
      <c r="AT24189" s="4"/>
      <c r="AU24189" s="4"/>
      <c r="BA24189" s="4"/>
      <c r="BB24189" s="4"/>
    </row>
    <row r="24190" spans="15:54" x14ac:dyDescent="0.4">
      <c r="O24190" s="4"/>
      <c r="P24190" s="4"/>
      <c r="V24190" s="4"/>
      <c r="W24190" s="4"/>
      <c r="AG24190" s="9"/>
      <c r="AT24190" s="4"/>
      <c r="AU24190" s="4"/>
      <c r="BA24190" s="4"/>
      <c r="BB24190" s="4"/>
    </row>
    <row r="24191" spans="15:54" x14ac:dyDescent="0.4">
      <c r="O24191" s="4"/>
      <c r="P24191" s="4"/>
      <c r="V24191" s="4"/>
      <c r="W24191" s="4"/>
      <c r="AG24191" s="9"/>
      <c r="AT24191" s="4"/>
      <c r="AU24191" s="4"/>
      <c r="BA24191" s="4"/>
      <c r="BB24191" s="4"/>
    </row>
    <row r="24192" spans="15:54" x14ac:dyDescent="0.4">
      <c r="O24192" s="4"/>
      <c r="P24192" s="4"/>
      <c r="V24192" s="4"/>
      <c r="W24192" s="4"/>
      <c r="AG24192" s="9"/>
      <c r="AT24192" s="4"/>
      <c r="AU24192" s="4"/>
      <c r="BA24192" s="4"/>
      <c r="BB24192" s="4"/>
    </row>
    <row r="24193" spans="15:54" x14ac:dyDescent="0.4">
      <c r="O24193" s="4"/>
      <c r="P24193" s="4"/>
      <c r="V24193" s="4"/>
      <c r="W24193" s="4"/>
      <c r="AG24193" s="9"/>
      <c r="AT24193" s="4"/>
      <c r="AU24193" s="4"/>
      <c r="BA24193" s="4"/>
      <c r="BB24193" s="4"/>
    </row>
    <row r="24194" spans="15:54" x14ac:dyDescent="0.4">
      <c r="O24194" s="4"/>
      <c r="P24194" s="4"/>
      <c r="V24194" s="4"/>
      <c r="W24194" s="4"/>
      <c r="AG24194" s="9"/>
      <c r="AT24194" s="4"/>
      <c r="AU24194" s="4"/>
      <c r="BA24194" s="4"/>
      <c r="BB24194" s="4"/>
    </row>
    <row r="24195" spans="15:54" x14ac:dyDescent="0.4">
      <c r="O24195" s="4"/>
      <c r="P24195" s="4"/>
      <c r="V24195" s="4"/>
      <c r="W24195" s="4"/>
      <c r="AG24195" s="9"/>
      <c r="AT24195" s="4"/>
      <c r="AU24195" s="4"/>
      <c r="BA24195" s="4"/>
      <c r="BB24195" s="4"/>
    </row>
    <row r="24196" spans="15:54" x14ac:dyDescent="0.4">
      <c r="O24196" s="4"/>
      <c r="P24196" s="4"/>
      <c r="V24196" s="4"/>
      <c r="W24196" s="4"/>
      <c r="AG24196" s="9"/>
      <c r="AT24196" s="4"/>
      <c r="AU24196" s="4"/>
      <c r="BA24196" s="4"/>
      <c r="BB24196" s="4"/>
    </row>
    <row r="24197" spans="15:54" x14ac:dyDescent="0.4">
      <c r="O24197" s="4"/>
      <c r="P24197" s="4"/>
      <c r="V24197" s="4"/>
      <c r="W24197" s="4"/>
      <c r="AG24197" s="9"/>
      <c r="AT24197" s="4"/>
      <c r="AU24197" s="4"/>
      <c r="BA24197" s="4"/>
      <c r="BB24197" s="4"/>
    </row>
    <row r="24198" spans="15:54" x14ac:dyDescent="0.4">
      <c r="O24198" s="4"/>
      <c r="P24198" s="4"/>
      <c r="V24198" s="4"/>
      <c r="W24198" s="4"/>
      <c r="AG24198" s="9"/>
      <c r="AT24198" s="4"/>
      <c r="AU24198" s="4"/>
      <c r="BA24198" s="4"/>
      <c r="BB24198" s="4"/>
    </row>
    <row r="24199" spans="15:54" x14ac:dyDescent="0.4">
      <c r="O24199" s="4"/>
      <c r="P24199" s="4"/>
      <c r="V24199" s="4"/>
      <c r="W24199" s="4"/>
      <c r="AG24199" s="9"/>
      <c r="AT24199" s="4"/>
      <c r="AU24199" s="4"/>
      <c r="BA24199" s="4"/>
      <c r="BB24199" s="4"/>
    </row>
    <row r="24200" spans="15:54" x14ac:dyDescent="0.4">
      <c r="O24200" s="4"/>
      <c r="P24200" s="4"/>
      <c r="V24200" s="4"/>
      <c r="W24200" s="4"/>
      <c r="AG24200" s="9"/>
      <c r="AT24200" s="4"/>
      <c r="AU24200" s="4"/>
      <c r="BA24200" s="4"/>
      <c r="BB24200" s="4"/>
    </row>
    <row r="24201" spans="15:54" x14ac:dyDescent="0.4">
      <c r="O24201" s="4"/>
      <c r="P24201" s="4"/>
      <c r="V24201" s="4"/>
      <c r="W24201" s="4"/>
      <c r="AG24201" s="9"/>
      <c r="AT24201" s="4"/>
      <c r="AU24201" s="4"/>
      <c r="BA24201" s="4"/>
      <c r="BB24201" s="4"/>
    </row>
    <row r="24202" spans="15:54" x14ac:dyDescent="0.4">
      <c r="O24202" s="4"/>
      <c r="P24202" s="4"/>
      <c r="V24202" s="4"/>
      <c r="W24202" s="4"/>
      <c r="AG24202" s="9"/>
      <c r="AT24202" s="4"/>
      <c r="AU24202" s="4"/>
      <c r="BA24202" s="4"/>
      <c r="BB24202" s="4"/>
    </row>
    <row r="24203" spans="15:54" x14ac:dyDescent="0.4">
      <c r="O24203" s="4"/>
      <c r="P24203" s="4"/>
      <c r="V24203" s="4"/>
      <c r="W24203" s="4"/>
      <c r="AG24203" s="9"/>
      <c r="AT24203" s="4"/>
      <c r="AU24203" s="4"/>
      <c r="BA24203" s="4"/>
      <c r="BB24203" s="4"/>
    </row>
    <row r="24204" spans="15:54" x14ac:dyDescent="0.4">
      <c r="O24204" s="4"/>
      <c r="P24204" s="4"/>
      <c r="V24204" s="4"/>
      <c r="W24204" s="4"/>
      <c r="AG24204" s="9"/>
      <c r="AT24204" s="4"/>
      <c r="AU24204" s="4"/>
      <c r="BA24204" s="4"/>
      <c r="BB24204" s="4"/>
    </row>
    <row r="24205" spans="15:54" x14ac:dyDescent="0.4">
      <c r="O24205" s="4"/>
      <c r="P24205" s="4"/>
      <c r="V24205" s="4"/>
      <c r="W24205" s="4"/>
      <c r="AG24205" s="9"/>
      <c r="AT24205" s="4"/>
      <c r="AU24205" s="4"/>
      <c r="BA24205" s="4"/>
      <c r="BB24205" s="4"/>
    </row>
    <row r="24206" spans="15:54" x14ac:dyDescent="0.4">
      <c r="O24206" s="4"/>
      <c r="P24206" s="4"/>
      <c r="V24206" s="4"/>
      <c r="W24206" s="4"/>
      <c r="AG24206" s="9"/>
      <c r="AT24206" s="4"/>
      <c r="AU24206" s="4"/>
      <c r="BA24206" s="4"/>
      <c r="BB24206" s="4"/>
    </row>
    <row r="24207" spans="15:54" x14ac:dyDescent="0.4">
      <c r="O24207" s="4"/>
      <c r="P24207" s="4"/>
      <c r="V24207" s="4"/>
      <c r="W24207" s="4"/>
      <c r="AG24207" s="9"/>
      <c r="AT24207" s="4"/>
      <c r="AU24207" s="4"/>
      <c r="BA24207" s="4"/>
      <c r="BB24207" s="4"/>
    </row>
    <row r="24208" spans="15:54" x14ac:dyDescent="0.4">
      <c r="O24208" s="4"/>
      <c r="P24208" s="4"/>
      <c r="V24208" s="4"/>
      <c r="W24208" s="4"/>
      <c r="AG24208" s="9"/>
      <c r="AT24208" s="4"/>
      <c r="AU24208" s="4"/>
      <c r="BA24208" s="4"/>
      <c r="BB24208" s="4"/>
    </row>
    <row r="24209" spans="15:54" x14ac:dyDescent="0.4">
      <c r="O24209" s="4"/>
      <c r="P24209" s="4"/>
      <c r="V24209" s="4"/>
      <c r="W24209" s="4"/>
      <c r="AG24209" s="9"/>
      <c r="AT24209" s="4"/>
      <c r="AU24209" s="4"/>
      <c r="BA24209" s="4"/>
      <c r="BB24209" s="4"/>
    </row>
    <row r="24210" spans="15:54" x14ac:dyDescent="0.4">
      <c r="O24210" s="4"/>
      <c r="P24210" s="4"/>
      <c r="V24210" s="4"/>
      <c r="W24210" s="4"/>
      <c r="AG24210" s="9"/>
      <c r="AT24210" s="4"/>
      <c r="AU24210" s="4"/>
      <c r="BA24210" s="4"/>
      <c r="BB24210" s="4"/>
    </row>
    <row r="24211" spans="15:54" x14ac:dyDescent="0.4">
      <c r="O24211" s="4"/>
      <c r="P24211" s="4"/>
      <c r="V24211" s="4"/>
      <c r="W24211" s="4"/>
      <c r="AG24211" s="9"/>
      <c r="AT24211" s="4"/>
      <c r="AU24211" s="4"/>
      <c r="BA24211" s="4"/>
      <c r="BB24211" s="4"/>
    </row>
    <row r="24212" spans="15:54" x14ac:dyDescent="0.4">
      <c r="O24212" s="4"/>
      <c r="P24212" s="4"/>
      <c r="V24212" s="4"/>
      <c r="W24212" s="4"/>
      <c r="AG24212" s="9"/>
      <c r="AT24212" s="4"/>
      <c r="AU24212" s="4"/>
      <c r="BA24212" s="4"/>
      <c r="BB24212" s="4"/>
    </row>
    <row r="24213" spans="15:54" x14ac:dyDescent="0.4">
      <c r="O24213" s="4"/>
      <c r="P24213" s="4"/>
      <c r="V24213" s="4"/>
      <c r="W24213" s="4"/>
      <c r="AG24213" s="9"/>
      <c r="AT24213" s="4"/>
      <c r="AU24213" s="4"/>
      <c r="BA24213" s="4"/>
      <c r="BB24213" s="4"/>
    </row>
    <row r="24214" spans="15:54" x14ac:dyDescent="0.4">
      <c r="O24214" s="4"/>
      <c r="P24214" s="4"/>
      <c r="V24214" s="4"/>
      <c r="W24214" s="4"/>
      <c r="AG24214" s="9"/>
      <c r="AT24214" s="4"/>
      <c r="AU24214" s="4"/>
      <c r="BA24214" s="4"/>
      <c r="BB24214" s="4"/>
    </row>
    <row r="24215" spans="15:54" x14ac:dyDescent="0.4">
      <c r="O24215" s="4"/>
      <c r="P24215" s="4"/>
      <c r="V24215" s="4"/>
      <c r="W24215" s="4"/>
      <c r="AG24215" s="9"/>
      <c r="AT24215" s="4"/>
      <c r="AU24215" s="4"/>
      <c r="BA24215" s="4"/>
      <c r="BB24215" s="4"/>
    </row>
    <row r="24216" spans="15:54" x14ac:dyDescent="0.4">
      <c r="O24216" s="4"/>
      <c r="P24216" s="4"/>
      <c r="V24216" s="4"/>
      <c r="W24216" s="4"/>
      <c r="AG24216" s="9"/>
      <c r="AT24216" s="4"/>
      <c r="AU24216" s="4"/>
      <c r="BA24216" s="4"/>
      <c r="BB24216" s="4"/>
    </row>
    <row r="24217" spans="15:54" x14ac:dyDescent="0.4">
      <c r="O24217" s="4"/>
      <c r="P24217" s="4"/>
      <c r="V24217" s="4"/>
      <c r="W24217" s="4"/>
      <c r="AG24217" s="9"/>
      <c r="AT24217" s="4"/>
      <c r="AU24217" s="4"/>
      <c r="BA24217" s="4"/>
      <c r="BB24217" s="4"/>
    </row>
    <row r="24218" spans="15:54" x14ac:dyDescent="0.4">
      <c r="O24218" s="4"/>
      <c r="P24218" s="4"/>
      <c r="V24218" s="4"/>
      <c r="W24218" s="4"/>
      <c r="AG24218" s="9"/>
      <c r="AT24218" s="4"/>
      <c r="AU24218" s="4"/>
      <c r="BA24218" s="4"/>
      <c r="BB24218" s="4"/>
    </row>
    <row r="24219" spans="15:54" x14ac:dyDescent="0.4">
      <c r="O24219" s="4"/>
      <c r="P24219" s="4"/>
      <c r="V24219" s="4"/>
      <c r="W24219" s="4"/>
      <c r="AG24219" s="9"/>
      <c r="AT24219" s="4"/>
      <c r="AU24219" s="4"/>
      <c r="BA24219" s="4"/>
      <c r="BB24219" s="4"/>
    </row>
    <row r="24220" spans="15:54" x14ac:dyDescent="0.4">
      <c r="O24220" s="4"/>
      <c r="P24220" s="4"/>
      <c r="V24220" s="4"/>
      <c r="W24220" s="4"/>
      <c r="AG24220" s="9"/>
      <c r="AT24220" s="4"/>
      <c r="AU24220" s="4"/>
      <c r="BA24220" s="4"/>
      <c r="BB24220" s="4"/>
    </row>
    <row r="24221" spans="15:54" x14ac:dyDescent="0.4">
      <c r="O24221" s="4"/>
      <c r="P24221" s="4"/>
      <c r="V24221" s="4"/>
      <c r="W24221" s="4"/>
      <c r="AG24221" s="9"/>
      <c r="AT24221" s="4"/>
      <c r="AU24221" s="4"/>
      <c r="BA24221" s="4"/>
      <c r="BB24221" s="4"/>
    </row>
    <row r="24222" spans="15:54" x14ac:dyDescent="0.4">
      <c r="O24222" s="4"/>
      <c r="P24222" s="4"/>
      <c r="V24222" s="4"/>
      <c r="W24222" s="4"/>
      <c r="AG24222" s="9"/>
      <c r="AT24222" s="4"/>
      <c r="AU24222" s="4"/>
      <c r="BA24222" s="4"/>
      <c r="BB24222" s="4"/>
    </row>
    <row r="24223" spans="15:54" x14ac:dyDescent="0.4">
      <c r="O24223" s="4"/>
      <c r="P24223" s="4"/>
      <c r="V24223" s="4"/>
      <c r="W24223" s="4"/>
      <c r="AG24223" s="9"/>
      <c r="AT24223" s="4"/>
      <c r="AU24223" s="4"/>
      <c r="BA24223" s="4"/>
      <c r="BB24223" s="4"/>
    </row>
    <row r="24224" spans="15:54" x14ac:dyDescent="0.4">
      <c r="O24224" s="4"/>
      <c r="P24224" s="4"/>
      <c r="V24224" s="4"/>
      <c r="W24224" s="4"/>
      <c r="AG24224" s="9"/>
      <c r="AT24224" s="4"/>
      <c r="AU24224" s="4"/>
      <c r="BA24224" s="4"/>
      <c r="BB24224" s="4"/>
    </row>
    <row r="24225" spans="15:54" x14ac:dyDescent="0.4">
      <c r="O24225" s="4"/>
      <c r="P24225" s="4"/>
      <c r="V24225" s="4"/>
      <c r="W24225" s="4"/>
      <c r="AG24225" s="9"/>
      <c r="AT24225" s="4"/>
      <c r="AU24225" s="4"/>
      <c r="BA24225" s="4"/>
      <c r="BB24225" s="4"/>
    </row>
    <row r="24226" spans="15:54" x14ac:dyDescent="0.4">
      <c r="O24226" s="4"/>
      <c r="P24226" s="4"/>
      <c r="V24226" s="4"/>
      <c r="W24226" s="4"/>
      <c r="AG24226" s="9"/>
      <c r="AT24226" s="4"/>
      <c r="AU24226" s="4"/>
      <c r="BA24226" s="4"/>
      <c r="BB24226" s="4"/>
    </row>
    <row r="24227" spans="15:54" x14ac:dyDescent="0.4">
      <c r="O24227" s="4"/>
      <c r="P24227" s="4"/>
      <c r="V24227" s="4"/>
      <c r="W24227" s="4"/>
      <c r="AG24227" s="9"/>
      <c r="AT24227" s="4"/>
      <c r="AU24227" s="4"/>
      <c r="BA24227" s="4"/>
      <c r="BB24227" s="4"/>
    </row>
    <row r="24228" spans="15:54" x14ac:dyDescent="0.4">
      <c r="O24228" s="4"/>
      <c r="P24228" s="4"/>
      <c r="V24228" s="4"/>
      <c r="W24228" s="4"/>
      <c r="AG24228" s="9"/>
      <c r="AT24228" s="4"/>
      <c r="AU24228" s="4"/>
      <c r="BA24228" s="4"/>
      <c r="BB24228" s="4"/>
    </row>
    <row r="24229" spans="15:54" x14ac:dyDescent="0.4">
      <c r="O24229" s="4"/>
      <c r="P24229" s="4"/>
      <c r="V24229" s="4"/>
      <c r="W24229" s="4"/>
      <c r="AG24229" s="9"/>
      <c r="AT24229" s="4"/>
      <c r="AU24229" s="4"/>
      <c r="BA24229" s="4"/>
      <c r="BB24229" s="4"/>
    </row>
    <row r="24230" spans="15:54" x14ac:dyDescent="0.4">
      <c r="O24230" s="4"/>
      <c r="P24230" s="4"/>
      <c r="V24230" s="4"/>
      <c r="W24230" s="4"/>
      <c r="AG24230" s="9"/>
      <c r="AT24230" s="4"/>
      <c r="AU24230" s="4"/>
      <c r="BA24230" s="4"/>
      <c r="BB24230" s="4"/>
    </row>
    <row r="24231" spans="15:54" x14ac:dyDescent="0.4">
      <c r="O24231" s="4"/>
      <c r="P24231" s="4"/>
      <c r="V24231" s="4"/>
      <c r="W24231" s="4"/>
      <c r="AG24231" s="9"/>
      <c r="AT24231" s="4"/>
      <c r="AU24231" s="4"/>
      <c r="BA24231" s="4"/>
      <c r="BB24231" s="4"/>
    </row>
    <row r="24232" spans="15:54" x14ac:dyDescent="0.4">
      <c r="O24232" s="4"/>
      <c r="P24232" s="4"/>
      <c r="V24232" s="4"/>
      <c r="W24232" s="4"/>
      <c r="AG24232" s="9"/>
      <c r="AT24232" s="4"/>
      <c r="AU24232" s="4"/>
      <c r="BA24232" s="4"/>
      <c r="BB24232" s="4"/>
    </row>
    <row r="24233" spans="15:54" x14ac:dyDescent="0.4">
      <c r="O24233" s="4"/>
      <c r="P24233" s="4"/>
      <c r="V24233" s="4"/>
      <c r="W24233" s="4"/>
      <c r="AG24233" s="9"/>
      <c r="AT24233" s="4"/>
      <c r="AU24233" s="4"/>
      <c r="BA24233" s="4"/>
      <c r="BB24233" s="4"/>
    </row>
    <row r="24234" spans="15:54" x14ac:dyDescent="0.4">
      <c r="O24234" s="4"/>
      <c r="P24234" s="4"/>
      <c r="V24234" s="4"/>
      <c r="W24234" s="4"/>
      <c r="AG24234" s="9"/>
      <c r="AT24234" s="4"/>
      <c r="AU24234" s="4"/>
      <c r="BA24234" s="4"/>
      <c r="BB24234" s="4"/>
    </row>
    <row r="24235" spans="15:54" x14ac:dyDescent="0.4">
      <c r="O24235" s="4"/>
      <c r="P24235" s="4"/>
      <c r="V24235" s="4"/>
      <c r="W24235" s="4"/>
      <c r="AG24235" s="9"/>
      <c r="AT24235" s="4"/>
      <c r="AU24235" s="4"/>
      <c r="BA24235" s="4"/>
      <c r="BB24235" s="4"/>
    </row>
    <row r="24236" spans="15:54" x14ac:dyDescent="0.4">
      <c r="O24236" s="4"/>
      <c r="P24236" s="4"/>
      <c r="V24236" s="4"/>
      <c r="W24236" s="4"/>
      <c r="AG24236" s="9"/>
      <c r="AT24236" s="4"/>
      <c r="AU24236" s="4"/>
      <c r="BA24236" s="4"/>
      <c r="BB24236" s="4"/>
    </row>
    <row r="24237" spans="15:54" x14ac:dyDescent="0.4">
      <c r="O24237" s="4"/>
      <c r="P24237" s="4"/>
      <c r="V24237" s="4"/>
      <c r="W24237" s="4"/>
      <c r="AG24237" s="9"/>
      <c r="AT24237" s="4"/>
      <c r="AU24237" s="4"/>
      <c r="BA24237" s="4"/>
      <c r="BB24237" s="4"/>
    </row>
    <row r="24238" spans="15:54" x14ac:dyDescent="0.4">
      <c r="O24238" s="4"/>
      <c r="P24238" s="4"/>
      <c r="V24238" s="4"/>
      <c r="W24238" s="4"/>
      <c r="AG24238" s="9"/>
      <c r="AT24238" s="4"/>
      <c r="AU24238" s="4"/>
      <c r="BA24238" s="4"/>
      <c r="BB24238" s="4"/>
    </row>
    <row r="24239" spans="15:54" x14ac:dyDescent="0.4">
      <c r="O24239" s="4"/>
      <c r="P24239" s="4"/>
      <c r="V24239" s="4"/>
      <c r="W24239" s="4"/>
      <c r="AG24239" s="9"/>
      <c r="AT24239" s="4"/>
      <c r="AU24239" s="4"/>
      <c r="BA24239" s="4"/>
      <c r="BB24239" s="4"/>
    </row>
    <row r="24240" spans="15:54" x14ac:dyDescent="0.4">
      <c r="O24240" s="4"/>
      <c r="P24240" s="4"/>
      <c r="V24240" s="4"/>
      <c r="W24240" s="4"/>
      <c r="AG24240" s="9"/>
      <c r="AT24240" s="4"/>
      <c r="AU24240" s="4"/>
      <c r="BA24240" s="4"/>
      <c r="BB24240" s="4"/>
    </row>
    <row r="24241" spans="15:54" x14ac:dyDescent="0.4">
      <c r="O24241" s="4"/>
      <c r="P24241" s="4"/>
      <c r="V24241" s="4"/>
      <c r="W24241" s="4"/>
      <c r="AG24241" s="9"/>
      <c r="AT24241" s="4"/>
      <c r="AU24241" s="4"/>
      <c r="BA24241" s="4"/>
      <c r="BB24241" s="4"/>
    </row>
    <row r="24242" spans="15:54" x14ac:dyDescent="0.4">
      <c r="O24242" s="4"/>
      <c r="P24242" s="4"/>
      <c r="V24242" s="4"/>
      <c r="W24242" s="4"/>
      <c r="AG24242" s="9"/>
      <c r="AT24242" s="4"/>
      <c r="AU24242" s="4"/>
      <c r="BA24242" s="4"/>
      <c r="BB24242" s="4"/>
    </row>
    <row r="24243" spans="15:54" x14ac:dyDescent="0.4">
      <c r="O24243" s="4"/>
      <c r="P24243" s="4"/>
      <c r="V24243" s="4"/>
      <c r="W24243" s="4"/>
      <c r="AG24243" s="9"/>
      <c r="AT24243" s="4"/>
      <c r="AU24243" s="4"/>
      <c r="BA24243" s="4"/>
      <c r="BB24243" s="4"/>
    </row>
    <row r="24244" spans="15:54" x14ac:dyDescent="0.4">
      <c r="O24244" s="4"/>
      <c r="P24244" s="4"/>
      <c r="V24244" s="4"/>
      <c r="W24244" s="4"/>
      <c r="AG24244" s="9"/>
      <c r="AT24244" s="4"/>
      <c r="AU24244" s="4"/>
      <c r="BA24244" s="4"/>
      <c r="BB24244" s="4"/>
    </row>
    <row r="24245" spans="15:54" x14ac:dyDescent="0.4">
      <c r="O24245" s="4"/>
      <c r="P24245" s="4"/>
      <c r="V24245" s="4"/>
      <c r="W24245" s="4"/>
      <c r="AT24245" s="4"/>
      <c r="AU24245" s="4"/>
      <c r="BA24245" s="4"/>
      <c r="BB24245" s="4"/>
    </row>
    <row r="24246" spans="15:54" x14ac:dyDescent="0.4">
      <c r="O24246" s="4"/>
      <c r="P24246" s="4"/>
      <c r="V24246" s="4"/>
      <c r="W24246" s="4"/>
      <c r="AG24246" s="9"/>
      <c r="AT24246" s="4"/>
      <c r="AU24246" s="4"/>
      <c r="BA24246" s="4"/>
      <c r="BB24246" s="4"/>
    </row>
    <row r="24247" spans="15:54" x14ac:dyDescent="0.4">
      <c r="O24247" s="4"/>
      <c r="P24247" s="4"/>
      <c r="V24247" s="4"/>
      <c r="W24247" s="4"/>
      <c r="AG24247" s="9"/>
      <c r="AT24247" s="4"/>
      <c r="AU24247" s="4"/>
      <c r="BA24247" s="4"/>
      <c r="BB24247" s="4"/>
    </row>
    <row r="24248" spans="15:54" x14ac:dyDescent="0.4">
      <c r="O24248" s="4"/>
      <c r="P24248" s="4"/>
      <c r="V24248" s="4"/>
      <c r="W24248" s="4"/>
      <c r="AG24248" s="9"/>
      <c r="AT24248" s="4"/>
      <c r="AU24248" s="4"/>
      <c r="BA24248" s="4"/>
      <c r="BB24248" s="4"/>
    </row>
    <row r="24249" spans="15:54" x14ac:dyDescent="0.4">
      <c r="O24249" s="4"/>
      <c r="P24249" s="4"/>
      <c r="V24249" s="4"/>
      <c r="W24249" s="4"/>
      <c r="AG24249" s="9"/>
      <c r="AT24249" s="4"/>
      <c r="AU24249" s="4"/>
      <c r="BA24249" s="4"/>
      <c r="BB24249" s="4"/>
    </row>
    <row r="24250" spans="15:54" x14ac:dyDescent="0.4">
      <c r="O24250" s="4"/>
      <c r="P24250" s="4"/>
      <c r="V24250" s="4"/>
      <c r="W24250" s="4"/>
      <c r="AG24250" s="9"/>
      <c r="AT24250" s="4"/>
      <c r="AU24250" s="4"/>
      <c r="BA24250" s="4"/>
      <c r="BB24250" s="4"/>
    </row>
    <row r="24251" spans="15:54" x14ac:dyDescent="0.4">
      <c r="O24251" s="4"/>
      <c r="P24251" s="4"/>
      <c r="V24251" s="4"/>
      <c r="W24251" s="4"/>
      <c r="AG24251" s="9"/>
      <c r="AT24251" s="4"/>
      <c r="AU24251" s="4"/>
      <c r="BA24251" s="4"/>
      <c r="BB24251" s="4"/>
    </row>
    <row r="24252" spans="15:54" x14ac:dyDescent="0.4">
      <c r="O24252" s="4"/>
      <c r="P24252" s="4"/>
      <c r="V24252" s="4"/>
      <c r="W24252" s="4"/>
      <c r="AG24252" s="9"/>
      <c r="AT24252" s="4"/>
      <c r="AU24252" s="4"/>
      <c r="BA24252" s="4"/>
      <c r="BB24252" s="4"/>
    </row>
    <row r="24253" spans="15:54" x14ac:dyDescent="0.4">
      <c r="O24253" s="4"/>
      <c r="P24253" s="4"/>
      <c r="V24253" s="4"/>
      <c r="W24253" s="4"/>
      <c r="AG24253" s="9"/>
      <c r="AT24253" s="4"/>
      <c r="AU24253" s="4"/>
      <c r="BA24253" s="4"/>
      <c r="BB24253" s="4"/>
    </row>
    <row r="24254" spans="15:54" x14ac:dyDescent="0.4">
      <c r="O24254" s="4"/>
      <c r="P24254" s="4"/>
      <c r="V24254" s="4"/>
      <c r="W24254" s="4"/>
      <c r="AG24254" s="9"/>
      <c r="AT24254" s="4"/>
      <c r="AU24254" s="4"/>
      <c r="BA24254" s="4"/>
      <c r="BB24254" s="4"/>
    </row>
    <row r="24255" spans="15:54" x14ac:dyDescent="0.4">
      <c r="O24255" s="4"/>
      <c r="P24255" s="4"/>
      <c r="V24255" s="4"/>
      <c r="W24255" s="4"/>
      <c r="AG24255" s="9"/>
      <c r="AT24255" s="4"/>
      <c r="AU24255" s="4"/>
      <c r="BA24255" s="4"/>
      <c r="BB24255" s="4"/>
    </row>
    <row r="24256" spans="15:54" x14ac:dyDescent="0.4">
      <c r="O24256" s="4"/>
      <c r="P24256" s="4"/>
      <c r="V24256" s="4"/>
      <c r="W24256" s="4"/>
      <c r="AG24256" s="9"/>
      <c r="AT24256" s="4"/>
      <c r="AU24256" s="4"/>
      <c r="BA24256" s="4"/>
      <c r="BB24256" s="4"/>
    </row>
    <row r="24257" spans="15:54" x14ac:dyDescent="0.4">
      <c r="O24257" s="4"/>
      <c r="P24257" s="4"/>
      <c r="V24257" s="4"/>
      <c r="W24257" s="4"/>
      <c r="AG24257" s="9"/>
      <c r="AT24257" s="4"/>
      <c r="AU24257" s="4"/>
      <c r="BA24257" s="4"/>
      <c r="BB24257" s="4"/>
    </row>
    <row r="24258" spans="15:54" x14ac:dyDescent="0.4">
      <c r="O24258" s="4"/>
      <c r="P24258" s="4"/>
      <c r="V24258" s="4"/>
      <c r="W24258" s="4"/>
      <c r="AG24258" s="9"/>
      <c r="AT24258" s="4"/>
      <c r="AU24258" s="4"/>
      <c r="BA24258" s="4"/>
      <c r="BB24258" s="4"/>
    </row>
    <row r="24259" spans="15:54" x14ac:dyDescent="0.4">
      <c r="O24259" s="4"/>
      <c r="P24259" s="4"/>
      <c r="V24259" s="4"/>
      <c r="W24259" s="4"/>
      <c r="AG24259" s="9"/>
      <c r="AT24259" s="4"/>
      <c r="AU24259" s="4"/>
      <c r="BA24259" s="4"/>
      <c r="BB24259" s="4"/>
    </row>
    <row r="24260" spans="15:54" x14ac:dyDescent="0.4">
      <c r="O24260" s="4"/>
      <c r="P24260" s="4"/>
      <c r="V24260" s="4"/>
      <c r="W24260" s="4"/>
      <c r="AG24260" s="9"/>
      <c r="AT24260" s="4"/>
      <c r="AU24260" s="4"/>
      <c r="BA24260" s="4"/>
      <c r="BB24260" s="4"/>
    </row>
    <row r="24261" spans="15:54" x14ac:dyDescent="0.4">
      <c r="O24261" s="4"/>
      <c r="P24261" s="4"/>
      <c r="V24261" s="4"/>
      <c r="W24261" s="4"/>
      <c r="AG24261" s="9"/>
      <c r="AT24261" s="4"/>
      <c r="AU24261" s="4"/>
      <c r="BA24261" s="4"/>
      <c r="BB24261" s="4"/>
    </row>
    <row r="24262" spans="15:54" x14ac:dyDescent="0.4">
      <c r="O24262" s="4"/>
      <c r="P24262" s="4"/>
      <c r="V24262" s="4"/>
      <c r="W24262" s="4"/>
      <c r="AG24262" s="9"/>
      <c r="AT24262" s="4"/>
      <c r="AU24262" s="4"/>
      <c r="BA24262" s="4"/>
      <c r="BB24262" s="4"/>
    </row>
    <row r="24263" spans="15:54" x14ac:dyDescent="0.4">
      <c r="O24263" s="4"/>
      <c r="P24263" s="4"/>
      <c r="V24263" s="4"/>
      <c r="W24263" s="4"/>
      <c r="AG24263" s="9"/>
      <c r="AT24263" s="4"/>
      <c r="AU24263" s="4"/>
      <c r="BA24263" s="4"/>
      <c r="BB24263" s="4"/>
    </row>
    <row r="24264" spans="15:54" x14ac:dyDescent="0.4">
      <c r="O24264" s="4"/>
      <c r="P24264" s="4"/>
      <c r="V24264" s="4"/>
      <c r="W24264" s="4"/>
      <c r="AG24264" s="9"/>
      <c r="AT24264" s="4"/>
      <c r="AU24264" s="4"/>
      <c r="BA24264" s="4"/>
      <c r="BB24264" s="4"/>
    </row>
    <row r="24265" spans="15:54" x14ac:dyDescent="0.4">
      <c r="O24265" s="4"/>
      <c r="P24265" s="4"/>
      <c r="V24265" s="4"/>
      <c r="W24265" s="4"/>
      <c r="AT24265" s="4"/>
      <c r="AU24265" s="4"/>
      <c r="BA24265" s="4"/>
      <c r="BB24265" s="4"/>
    </row>
    <row r="24266" spans="15:54" x14ac:dyDescent="0.4">
      <c r="O24266" s="4"/>
      <c r="P24266" s="4"/>
      <c r="V24266" s="4"/>
      <c r="W24266" s="4"/>
      <c r="AG24266" s="9"/>
      <c r="AT24266" s="4"/>
      <c r="AU24266" s="4"/>
      <c r="BA24266" s="4"/>
      <c r="BB24266" s="4"/>
    </row>
    <row r="24267" spans="15:54" x14ac:dyDescent="0.4">
      <c r="O24267" s="4"/>
      <c r="P24267" s="4"/>
      <c r="V24267" s="4"/>
      <c r="W24267" s="4"/>
      <c r="AG24267" s="9"/>
      <c r="AT24267" s="4"/>
      <c r="AU24267" s="4"/>
      <c r="BA24267" s="4"/>
      <c r="BB24267" s="4"/>
    </row>
    <row r="24268" spans="15:54" x14ac:dyDescent="0.4">
      <c r="O24268" s="4"/>
      <c r="P24268" s="4"/>
      <c r="V24268" s="4"/>
      <c r="W24268" s="4"/>
      <c r="AG24268" s="9"/>
      <c r="AT24268" s="4"/>
      <c r="AU24268" s="4"/>
      <c r="BA24268" s="4"/>
      <c r="BB24268" s="4"/>
    </row>
    <row r="24269" spans="15:54" x14ac:dyDescent="0.4">
      <c r="O24269" s="4"/>
      <c r="P24269" s="4"/>
      <c r="V24269" s="4"/>
      <c r="W24269" s="4"/>
      <c r="AG24269" s="9"/>
      <c r="AT24269" s="4"/>
      <c r="AU24269" s="4"/>
      <c r="BA24269" s="4"/>
      <c r="BB24269" s="4"/>
    </row>
    <row r="24270" spans="15:54" x14ac:dyDescent="0.4">
      <c r="O24270" s="4"/>
      <c r="P24270" s="4"/>
      <c r="V24270" s="4"/>
      <c r="W24270" s="4"/>
      <c r="AG24270" s="9"/>
      <c r="AT24270" s="4"/>
      <c r="AU24270" s="4"/>
      <c r="BA24270" s="4"/>
      <c r="BB24270" s="4"/>
    </row>
    <row r="24271" spans="15:54" x14ac:dyDescent="0.4">
      <c r="O24271" s="4"/>
      <c r="P24271" s="4"/>
      <c r="V24271" s="4"/>
      <c r="W24271" s="4"/>
      <c r="AG24271" s="9"/>
      <c r="AT24271" s="4"/>
      <c r="AU24271" s="4"/>
      <c r="BA24271" s="4"/>
      <c r="BB24271" s="4"/>
    </row>
    <row r="24272" spans="15:54" x14ac:dyDescent="0.4">
      <c r="O24272" s="4"/>
      <c r="P24272" s="4"/>
      <c r="V24272" s="4"/>
      <c r="W24272" s="4"/>
      <c r="AG24272" s="9"/>
      <c r="AT24272" s="4"/>
      <c r="AU24272" s="4"/>
      <c r="BA24272" s="4"/>
      <c r="BB24272" s="4"/>
    </row>
    <row r="24273" spans="15:54" x14ac:dyDescent="0.4">
      <c r="O24273" s="4"/>
      <c r="P24273" s="4"/>
      <c r="V24273" s="4"/>
      <c r="W24273" s="4"/>
      <c r="AG24273" s="9"/>
      <c r="AT24273" s="4"/>
      <c r="AU24273" s="4"/>
      <c r="BA24273" s="4"/>
      <c r="BB24273" s="4"/>
    </row>
    <row r="24274" spans="15:54" x14ac:dyDescent="0.4">
      <c r="O24274" s="4"/>
      <c r="P24274" s="4"/>
      <c r="V24274" s="4"/>
      <c r="W24274" s="4"/>
      <c r="AG24274" s="9"/>
      <c r="AT24274" s="4"/>
      <c r="AU24274" s="4"/>
      <c r="BA24274" s="4"/>
      <c r="BB24274" s="4"/>
    </row>
    <row r="24275" spans="15:54" x14ac:dyDescent="0.4">
      <c r="O24275" s="4"/>
      <c r="P24275" s="4"/>
      <c r="V24275" s="4"/>
      <c r="W24275" s="4"/>
      <c r="AG24275" s="9"/>
      <c r="AT24275" s="4"/>
      <c r="AU24275" s="4"/>
      <c r="BA24275" s="4"/>
      <c r="BB24275" s="4"/>
    </row>
    <row r="24276" spans="15:54" x14ac:dyDescent="0.4">
      <c r="O24276" s="4"/>
      <c r="P24276" s="4"/>
      <c r="V24276" s="4"/>
      <c r="W24276" s="4"/>
      <c r="AG24276" s="9"/>
      <c r="AT24276" s="4"/>
      <c r="AU24276" s="4"/>
      <c r="BA24276" s="4"/>
      <c r="BB24276" s="4"/>
    </row>
    <row r="24277" spans="15:54" x14ac:dyDescent="0.4">
      <c r="O24277" s="4"/>
      <c r="P24277" s="4"/>
      <c r="V24277" s="4"/>
      <c r="W24277" s="4"/>
      <c r="AG24277" s="9"/>
      <c r="AT24277" s="4"/>
      <c r="AU24277" s="4"/>
      <c r="BA24277" s="4"/>
      <c r="BB24277" s="4"/>
    </row>
    <row r="24278" spans="15:54" x14ac:dyDescent="0.4">
      <c r="O24278" s="4"/>
      <c r="P24278" s="4"/>
      <c r="V24278" s="4"/>
      <c r="W24278" s="4"/>
      <c r="AG24278" s="9"/>
      <c r="AT24278" s="4"/>
      <c r="AU24278" s="4"/>
      <c r="BA24278" s="4"/>
      <c r="BB24278" s="4"/>
    </row>
    <row r="24279" spans="15:54" x14ac:dyDescent="0.4">
      <c r="O24279" s="4"/>
      <c r="P24279" s="4"/>
      <c r="V24279" s="4"/>
      <c r="W24279" s="4"/>
      <c r="AG24279" s="9"/>
      <c r="AT24279" s="4"/>
      <c r="AU24279" s="4"/>
      <c r="BA24279" s="4"/>
      <c r="BB24279" s="4"/>
    </row>
    <row r="24280" spans="15:54" x14ac:dyDescent="0.4">
      <c r="O24280" s="4"/>
      <c r="P24280" s="4"/>
      <c r="V24280" s="4"/>
      <c r="W24280" s="4"/>
      <c r="AG24280" s="9"/>
      <c r="AT24280" s="4"/>
      <c r="AU24280" s="4"/>
      <c r="BA24280" s="4"/>
      <c r="BB24280" s="4"/>
    </row>
    <row r="24281" spans="15:54" x14ac:dyDescent="0.4">
      <c r="O24281" s="4"/>
      <c r="P24281" s="4"/>
      <c r="V24281" s="4"/>
      <c r="W24281" s="4"/>
      <c r="AG24281" s="9"/>
      <c r="AT24281" s="4"/>
      <c r="AU24281" s="4"/>
      <c r="BA24281" s="4"/>
      <c r="BB24281" s="4"/>
    </row>
    <row r="24282" spans="15:54" x14ac:dyDescent="0.4">
      <c r="O24282" s="4"/>
      <c r="P24282" s="4"/>
      <c r="V24282" s="4"/>
      <c r="W24282" s="4"/>
      <c r="AG24282" s="9"/>
      <c r="AT24282" s="4"/>
      <c r="AU24282" s="4"/>
      <c r="BA24282" s="4"/>
      <c r="BB24282" s="4"/>
    </row>
    <row r="24283" spans="15:54" x14ac:dyDescent="0.4">
      <c r="O24283" s="4"/>
      <c r="P24283" s="4"/>
      <c r="V24283" s="4"/>
      <c r="W24283" s="4"/>
      <c r="AG24283" s="9"/>
      <c r="AT24283" s="4"/>
      <c r="AU24283" s="4"/>
      <c r="BA24283" s="4"/>
      <c r="BB24283" s="4"/>
    </row>
    <row r="24284" spans="15:54" x14ac:dyDescent="0.4">
      <c r="O24284" s="4"/>
      <c r="P24284" s="4"/>
      <c r="V24284" s="4"/>
      <c r="W24284" s="4"/>
      <c r="AG24284" s="9"/>
      <c r="AT24284" s="4"/>
      <c r="AU24284" s="4"/>
      <c r="BA24284" s="4"/>
      <c r="BB24284" s="4"/>
    </row>
    <row r="24285" spans="15:54" x14ac:dyDescent="0.4">
      <c r="O24285" s="4"/>
      <c r="P24285" s="4"/>
      <c r="V24285" s="4"/>
      <c r="W24285" s="4"/>
      <c r="AG24285" s="9"/>
      <c r="AT24285" s="4"/>
      <c r="AU24285" s="4"/>
      <c r="BA24285" s="4"/>
      <c r="BB24285" s="4"/>
    </row>
    <row r="24286" spans="15:54" x14ac:dyDescent="0.4">
      <c r="O24286" s="4"/>
      <c r="P24286" s="4"/>
      <c r="V24286" s="4"/>
      <c r="W24286" s="4"/>
      <c r="AG24286" s="9"/>
      <c r="AT24286" s="4"/>
      <c r="AU24286" s="4"/>
      <c r="BA24286" s="4"/>
      <c r="BB24286" s="4"/>
    </row>
    <row r="24287" spans="15:54" x14ac:dyDescent="0.4">
      <c r="O24287" s="4"/>
      <c r="P24287" s="4"/>
      <c r="V24287" s="4"/>
      <c r="W24287" s="4"/>
      <c r="AG24287" s="9"/>
      <c r="AT24287" s="4"/>
      <c r="AU24287" s="4"/>
      <c r="BA24287" s="4"/>
      <c r="BB24287" s="4"/>
    </row>
    <row r="24288" spans="15:54" x14ac:dyDescent="0.4">
      <c r="O24288" s="4"/>
      <c r="P24288" s="4"/>
      <c r="V24288" s="4"/>
      <c r="W24288" s="4"/>
      <c r="AG24288" s="9"/>
      <c r="AT24288" s="4"/>
      <c r="AU24288" s="4"/>
      <c r="BA24288" s="4"/>
      <c r="BB24288" s="4"/>
    </row>
    <row r="24289" spans="15:54" x14ac:dyDescent="0.4">
      <c r="O24289" s="4"/>
      <c r="P24289" s="4"/>
      <c r="V24289" s="4"/>
      <c r="W24289" s="4"/>
      <c r="AG24289" s="9"/>
      <c r="AT24289" s="4"/>
      <c r="AU24289" s="4"/>
      <c r="BA24289" s="4"/>
      <c r="BB24289" s="4"/>
    </row>
    <row r="24290" spans="15:54" x14ac:dyDescent="0.4">
      <c r="O24290" s="4"/>
      <c r="P24290" s="4"/>
      <c r="V24290" s="4"/>
      <c r="W24290" s="4"/>
      <c r="AG24290" s="9"/>
      <c r="AT24290" s="4"/>
      <c r="AU24290" s="4"/>
      <c r="BA24290" s="4"/>
      <c r="BB24290" s="4"/>
    </row>
    <row r="24291" spans="15:54" x14ac:dyDescent="0.4">
      <c r="O24291" s="4"/>
      <c r="P24291" s="4"/>
      <c r="V24291" s="4"/>
      <c r="W24291" s="4"/>
      <c r="AG24291" s="9"/>
      <c r="AT24291" s="4"/>
      <c r="AU24291" s="4"/>
      <c r="BA24291" s="4"/>
      <c r="BB24291" s="4"/>
    </row>
    <row r="24292" spans="15:54" x14ac:dyDescent="0.4">
      <c r="O24292" s="4"/>
      <c r="P24292" s="4"/>
      <c r="V24292" s="4"/>
      <c r="W24292" s="4"/>
      <c r="AG24292" s="9"/>
      <c r="AT24292" s="4"/>
      <c r="AU24292" s="4"/>
      <c r="BA24292" s="4"/>
      <c r="BB24292" s="4"/>
    </row>
    <row r="24293" spans="15:54" x14ac:dyDescent="0.4">
      <c r="O24293" s="4"/>
      <c r="P24293" s="4"/>
      <c r="V24293" s="4"/>
      <c r="W24293" s="4"/>
      <c r="AG24293" s="9"/>
      <c r="AT24293" s="4"/>
      <c r="AU24293" s="4"/>
      <c r="BA24293" s="4"/>
      <c r="BB24293" s="4"/>
    </row>
    <row r="24294" spans="15:54" x14ac:dyDescent="0.4">
      <c r="O24294" s="4"/>
      <c r="P24294" s="4"/>
      <c r="V24294" s="4"/>
      <c r="W24294" s="4"/>
      <c r="AG24294" s="9"/>
      <c r="AT24294" s="4"/>
      <c r="AU24294" s="4"/>
      <c r="BA24294" s="4"/>
      <c r="BB24294" s="4"/>
    </row>
    <row r="24295" spans="15:54" x14ac:dyDescent="0.4">
      <c r="O24295" s="4"/>
      <c r="P24295" s="4"/>
      <c r="V24295" s="4"/>
      <c r="W24295" s="4"/>
      <c r="AG24295" s="9"/>
      <c r="AT24295" s="4"/>
      <c r="AU24295" s="4"/>
      <c r="BA24295" s="4"/>
      <c r="BB24295" s="4"/>
    </row>
    <row r="24296" spans="15:54" x14ac:dyDescent="0.4">
      <c r="O24296" s="4"/>
      <c r="P24296" s="4"/>
      <c r="V24296" s="4"/>
      <c r="W24296" s="4"/>
      <c r="AG24296" s="9"/>
      <c r="AT24296" s="4"/>
      <c r="AU24296" s="4"/>
      <c r="BA24296" s="4"/>
      <c r="BB24296" s="4"/>
    </row>
    <row r="24297" spans="15:54" x14ac:dyDescent="0.4">
      <c r="O24297" s="4"/>
      <c r="P24297" s="4"/>
      <c r="V24297" s="4"/>
      <c r="W24297" s="4"/>
      <c r="AG24297" s="9"/>
      <c r="AT24297" s="4"/>
      <c r="AU24297" s="4"/>
      <c r="BA24297" s="4"/>
      <c r="BB24297" s="4"/>
    </row>
    <row r="24298" spans="15:54" x14ac:dyDescent="0.4">
      <c r="O24298" s="4"/>
      <c r="P24298" s="4"/>
      <c r="V24298" s="4"/>
      <c r="W24298" s="4"/>
      <c r="AG24298" s="9"/>
      <c r="AT24298" s="4"/>
      <c r="AU24298" s="4"/>
      <c r="BA24298" s="4"/>
      <c r="BB24298" s="4"/>
    </row>
    <row r="24299" spans="15:54" x14ac:dyDescent="0.4">
      <c r="O24299" s="4"/>
      <c r="P24299" s="4"/>
      <c r="V24299" s="4"/>
      <c r="W24299" s="4"/>
      <c r="AG24299" s="9"/>
      <c r="AT24299" s="4"/>
      <c r="AU24299" s="4"/>
      <c r="BA24299" s="4"/>
      <c r="BB24299" s="4"/>
    </row>
    <row r="24300" spans="15:54" x14ac:dyDescent="0.4">
      <c r="O24300" s="4"/>
      <c r="P24300" s="4"/>
      <c r="V24300" s="4"/>
      <c r="W24300" s="4"/>
      <c r="AG24300" s="9"/>
      <c r="AT24300" s="4"/>
      <c r="AU24300" s="4"/>
      <c r="BA24300" s="4"/>
      <c r="BB24300" s="4"/>
    </row>
    <row r="24301" spans="15:54" x14ac:dyDescent="0.4">
      <c r="O24301" s="4"/>
      <c r="P24301" s="4"/>
      <c r="V24301" s="4"/>
      <c r="W24301" s="4"/>
      <c r="AG24301" s="9"/>
      <c r="AT24301" s="4"/>
      <c r="AU24301" s="4"/>
      <c r="BA24301" s="4"/>
      <c r="BB24301" s="4"/>
    </row>
    <row r="24302" spans="15:54" x14ac:dyDescent="0.4">
      <c r="O24302" s="4"/>
      <c r="P24302" s="4"/>
      <c r="V24302" s="4"/>
      <c r="W24302" s="4"/>
      <c r="AG24302" s="9"/>
      <c r="AT24302" s="4"/>
      <c r="AU24302" s="4"/>
      <c r="BA24302" s="4"/>
      <c r="BB24302" s="4"/>
    </row>
    <row r="24303" spans="15:54" x14ac:dyDescent="0.4">
      <c r="O24303" s="4"/>
      <c r="P24303" s="4"/>
      <c r="V24303" s="4"/>
      <c r="W24303" s="4"/>
      <c r="AG24303" s="9"/>
      <c r="AT24303" s="4"/>
      <c r="AU24303" s="4"/>
      <c r="BA24303" s="4"/>
      <c r="BB24303" s="4"/>
    </row>
    <row r="24304" spans="15:54" x14ac:dyDescent="0.4">
      <c r="O24304" s="4"/>
      <c r="P24304" s="4"/>
      <c r="V24304" s="4"/>
      <c r="W24304" s="4"/>
      <c r="AG24304" s="9"/>
      <c r="AT24304" s="4"/>
      <c r="AU24304" s="4"/>
      <c r="BA24304" s="4"/>
      <c r="BB24304" s="4"/>
    </row>
    <row r="24305" spans="15:54" x14ac:dyDescent="0.4">
      <c r="O24305" s="4"/>
      <c r="P24305" s="4"/>
      <c r="V24305" s="4"/>
      <c r="W24305" s="4"/>
      <c r="AG24305" s="9"/>
      <c r="AT24305" s="4"/>
      <c r="AU24305" s="4"/>
      <c r="BA24305" s="4"/>
      <c r="BB24305" s="4"/>
    </row>
    <row r="24306" spans="15:54" x14ac:dyDescent="0.4">
      <c r="O24306" s="4"/>
      <c r="P24306" s="4"/>
      <c r="V24306" s="4"/>
      <c r="W24306" s="4"/>
      <c r="AG24306" s="9"/>
      <c r="AT24306" s="4"/>
      <c r="AU24306" s="4"/>
      <c r="BA24306" s="4"/>
      <c r="BB24306" s="4"/>
    </row>
    <row r="24307" spans="15:54" x14ac:dyDescent="0.4">
      <c r="O24307" s="4"/>
      <c r="P24307" s="4"/>
      <c r="V24307" s="4"/>
      <c r="W24307" s="4"/>
      <c r="AG24307" s="9"/>
      <c r="AT24307" s="4"/>
      <c r="AU24307" s="4"/>
      <c r="BA24307" s="4"/>
      <c r="BB24307" s="4"/>
    </row>
    <row r="24308" spans="15:54" x14ac:dyDescent="0.4">
      <c r="O24308" s="4"/>
      <c r="P24308" s="4"/>
      <c r="V24308" s="4"/>
      <c r="W24308" s="4"/>
      <c r="AG24308" s="9"/>
      <c r="AT24308" s="4"/>
      <c r="AU24308" s="4"/>
      <c r="BA24308" s="4"/>
      <c r="BB24308" s="4"/>
    </row>
    <row r="24309" spans="15:54" x14ac:dyDescent="0.4">
      <c r="O24309" s="4"/>
      <c r="P24309" s="4"/>
      <c r="V24309" s="4"/>
      <c r="W24309" s="4"/>
      <c r="AG24309" s="9"/>
      <c r="AT24309" s="4"/>
      <c r="AU24309" s="4"/>
      <c r="BA24309" s="4"/>
      <c r="BB24309" s="4"/>
    </row>
    <row r="24310" spans="15:54" x14ac:dyDescent="0.4">
      <c r="O24310" s="4"/>
      <c r="P24310" s="4"/>
      <c r="V24310" s="4"/>
      <c r="W24310" s="4"/>
      <c r="AG24310" s="9"/>
      <c r="AT24310" s="4"/>
      <c r="AU24310" s="4"/>
      <c r="BA24310" s="4"/>
      <c r="BB24310" s="4"/>
    </row>
    <row r="24311" spans="15:54" x14ac:dyDescent="0.4">
      <c r="O24311" s="4"/>
      <c r="P24311" s="4"/>
      <c r="V24311" s="4"/>
      <c r="W24311" s="4"/>
      <c r="AG24311" s="9"/>
      <c r="AT24311" s="4"/>
      <c r="AU24311" s="4"/>
      <c r="BA24311" s="4"/>
      <c r="BB24311" s="4"/>
    </row>
    <row r="24312" spans="15:54" x14ac:dyDescent="0.4">
      <c r="O24312" s="4"/>
      <c r="P24312" s="4"/>
      <c r="V24312" s="4"/>
      <c r="W24312" s="4"/>
      <c r="AG24312" s="9"/>
      <c r="AT24312" s="4"/>
      <c r="AU24312" s="4"/>
      <c r="BA24312" s="4"/>
      <c r="BB24312" s="4"/>
    </row>
    <row r="24313" spans="15:54" x14ac:dyDescent="0.4">
      <c r="O24313" s="4"/>
      <c r="P24313" s="4"/>
      <c r="V24313" s="4"/>
      <c r="W24313" s="4"/>
      <c r="AG24313" s="9"/>
      <c r="AT24313" s="4"/>
      <c r="AU24313" s="4"/>
      <c r="BA24313" s="4"/>
      <c r="BB24313" s="4"/>
    </row>
    <row r="24314" spans="15:54" x14ac:dyDescent="0.4">
      <c r="O24314" s="4"/>
      <c r="P24314" s="4"/>
      <c r="V24314" s="4"/>
      <c r="W24314" s="4"/>
      <c r="AG24314" s="9"/>
      <c r="AT24314" s="4"/>
      <c r="AU24314" s="4"/>
      <c r="BA24314" s="4"/>
      <c r="BB24314" s="4"/>
    </row>
    <row r="24315" spans="15:54" x14ac:dyDescent="0.4">
      <c r="O24315" s="4"/>
      <c r="P24315" s="4"/>
      <c r="V24315" s="4"/>
      <c r="W24315" s="4"/>
      <c r="AG24315" s="9"/>
      <c r="AT24315" s="4"/>
      <c r="AU24315" s="4"/>
      <c r="BA24315" s="4"/>
      <c r="BB24315" s="4"/>
    </row>
    <row r="24316" spans="15:54" x14ac:dyDescent="0.4">
      <c r="O24316" s="4"/>
      <c r="P24316" s="4"/>
      <c r="V24316" s="4"/>
      <c r="W24316" s="4"/>
      <c r="AG24316" s="9"/>
      <c r="AT24316" s="4"/>
      <c r="AU24316" s="4"/>
      <c r="BA24316" s="4"/>
      <c r="BB24316" s="4"/>
    </row>
    <row r="24317" spans="15:54" x14ac:dyDescent="0.4">
      <c r="O24317" s="4"/>
      <c r="P24317" s="4"/>
      <c r="V24317" s="4"/>
      <c r="W24317" s="4"/>
      <c r="AG24317" s="9"/>
      <c r="AT24317" s="4"/>
      <c r="AU24317" s="4"/>
      <c r="BA24317" s="4"/>
      <c r="BB24317" s="4"/>
    </row>
    <row r="24318" spans="15:54" x14ac:dyDescent="0.4">
      <c r="O24318" s="4"/>
      <c r="P24318" s="4"/>
      <c r="V24318" s="4"/>
      <c r="W24318" s="4"/>
      <c r="AG24318" s="9"/>
      <c r="AT24318" s="4"/>
      <c r="AU24318" s="4"/>
      <c r="BA24318" s="4"/>
      <c r="BB24318" s="4"/>
    </row>
    <row r="24319" spans="15:54" x14ac:dyDescent="0.4">
      <c r="O24319" s="4"/>
      <c r="P24319" s="4"/>
      <c r="V24319" s="4"/>
      <c r="W24319" s="4"/>
      <c r="AG24319" s="9"/>
      <c r="AT24319" s="4"/>
      <c r="AU24319" s="4"/>
      <c r="BA24319" s="4"/>
      <c r="BB24319" s="4"/>
    </row>
    <row r="24320" spans="15:54" x14ac:dyDescent="0.4">
      <c r="O24320" s="4"/>
      <c r="P24320" s="4"/>
      <c r="V24320" s="4"/>
      <c r="W24320" s="4"/>
      <c r="AG24320" s="9"/>
      <c r="AT24320" s="4"/>
      <c r="AU24320" s="4"/>
      <c r="BA24320" s="4"/>
      <c r="BB24320" s="4"/>
    </row>
    <row r="24321" spans="15:54" x14ac:dyDescent="0.4">
      <c r="O24321" s="4"/>
      <c r="P24321" s="4"/>
      <c r="V24321" s="4"/>
      <c r="W24321" s="4"/>
      <c r="AG24321" s="9"/>
      <c r="AT24321" s="4"/>
      <c r="AU24321" s="4"/>
      <c r="BA24321" s="4"/>
      <c r="BB24321" s="4"/>
    </row>
    <row r="24322" spans="15:54" x14ac:dyDescent="0.4">
      <c r="O24322" s="4"/>
      <c r="P24322" s="4"/>
      <c r="V24322" s="4"/>
      <c r="W24322" s="4"/>
      <c r="AG24322" s="9"/>
      <c r="AT24322" s="4"/>
      <c r="AU24322" s="4"/>
      <c r="BA24322" s="4"/>
      <c r="BB24322" s="4"/>
    </row>
    <row r="24323" spans="15:54" x14ac:dyDescent="0.4">
      <c r="O24323" s="4"/>
      <c r="P24323" s="4"/>
      <c r="V24323" s="4"/>
      <c r="W24323" s="4"/>
      <c r="AG24323" s="9"/>
      <c r="AT24323" s="4"/>
      <c r="AU24323" s="4"/>
      <c r="BA24323" s="4"/>
      <c r="BB24323" s="4"/>
    </row>
    <row r="24324" spans="15:54" x14ac:dyDescent="0.4">
      <c r="O24324" s="4"/>
      <c r="P24324" s="4"/>
      <c r="V24324" s="4"/>
      <c r="W24324" s="4"/>
      <c r="AG24324" s="9"/>
      <c r="AT24324" s="4"/>
      <c r="AU24324" s="4"/>
      <c r="BA24324" s="4"/>
      <c r="BB24324" s="4"/>
    </row>
    <row r="24325" spans="15:54" x14ac:dyDescent="0.4">
      <c r="O24325" s="4"/>
      <c r="P24325" s="4"/>
      <c r="V24325" s="4"/>
      <c r="W24325" s="4"/>
      <c r="AG24325" s="9"/>
      <c r="AT24325" s="4"/>
      <c r="AU24325" s="4"/>
      <c r="BA24325" s="4"/>
      <c r="BB24325" s="4"/>
    </row>
    <row r="24326" spans="15:54" x14ac:dyDescent="0.4">
      <c r="O24326" s="4"/>
      <c r="P24326" s="4"/>
      <c r="V24326" s="4"/>
      <c r="W24326" s="4"/>
      <c r="AT24326" s="4"/>
      <c r="AU24326" s="4"/>
      <c r="BA24326" s="4"/>
      <c r="BB24326" s="4"/>
    </row>
    <row r="24327" spans="15:54" x14ac:dyDescent="0.4">
      <c r="O24327" s="4"/>
      <c r="P24327" s="4"/>
      <c r="V24327" s="4"/>
      <c r="W24327" s="4"/>
      <c r="AG24327" s="9"/>
      <c r="AT24327" s="4"/>
      <c r="AU24327" s="4"/>
      <c r="BA24327" s="4"/>
      <c r="BB24327" s="4"/>
    </row>
    <row r="24328" spans="15:54" x14ac:dyDescent="0.4">
      <c r="O24328" s="4"/>
      <c r="P24328" s="4"/>
      <c r="V24328" s="4"/>
      <c r="W24328" s="4"/>
      <c r="AG24328" s="9"/>
      <c r="AT24328" s="4"/>
      <c r="AU24328" s="4"/>
      <c r="BA24328" s="4"/>
      <c r="BB24328" s="4"/>
    </row>
    <row r="24329" spans="15:54" x14ac:dyDescent="0.4">
      <c r="O24329" s="4"/>
      <c r="P24329" s="4"/>
      <c r="V24329" s="4"/>
      <c r="W24329" s="4"/>
      <c r="AG24329" s="9"/>
      <c r="AT24329" s="4"/>
      <c r="AU24329" s="4"/>
      <c r="BA24329" s="4"/>
      <c r="BB24329" s="4"/>
    </row>
    <row r="24330" spans="15:54" x14ac:dyDescent="0.4">
      <c r="O24330" s="4"/>
      <c r="P24330" s="4"/>
      <c r="V24330" s="4"/>
      <c r="W24330" s="4"/>
      <c r="AG24330" s="9"/>
      <c r="AT24330" s="4"/>
      <c r="AU24330" s="4"/>
      <c r="BA24330" s="4"/>
      <c r="BB24330" s="4"/>
    </row>
    <row r="24331" spans="15:54" x14ac:dyDescent="0.4">
      <c r="O24331" s="4"/>
      <c r="P24331" s="4"/>
      <c r="V24331" s="4"/>
      <c r="W24331" s="4"/>
      <c r="AG24331" s="9"/>
      <c r="AT24331" s="4"/>
      <c r="AU24331" s="4"/>
      <c r="BA24331" s="4"/>
      <c r="BB24331" s="4"/>
    </row>
    <row r="24332" spans="15:54" x14ac:dyDescent="0.4">
      <c r="O24332" s="4"/>
      <c r="P24332" s="4"/>
      <c r="V24332" s="4"/>
      <c r="W24332" s="4"/>
      <c r="AG24332" s="9"/>
      <c r="AT24332" s="4"/>
      <c r="AU24332" s="4"/>
      <c r="BA24332" s="4"/>
      <c r="BB24332" s="4"/>
    </row>
    <row r="24333" spans="15:54" x14ac:dyDescent="0.4">
      <c r="O24333" s="4"/>
      <c r="P24333" s="4"/>
      <c r="V24333" s="4"/>
      <c r="W24333" s="4"/>
      <c r="AG24333" s="9"/>
      <c r="AT24333" s="4"/>
      <c r="AU24333" s="4"/>
      <c r="BA24333" s="4"/>
      <c r="BB24333" s="4"/>
    </row>
    <row r="24334" spans="15:54" x14ac:dyDescent="0.4">
      <c r="O24334" s="4"/>
      <c r="P24334" s="4"/>
      <c r="V24334" s="4"/>
      <c r="W24334" s="4"/>
      <c r="AG24334" s="9"/>
      <c r="AT24334" s="4"/>
      <c r="AU24334" s="4"/>
      <c r="BA24334" s="4"/>
      <c r="BB24334" s="4"/>
    </row>
    <row r="24335" spans="15:54" x14ac:dyDescent="0.4">
      <c r="O24335" s="4"/>
      <c r="P24335" s="4"/>
      <c r="V24335" s="4"/>
      <c r="W24335" s="4"/>
      <c r="AG24335" s="9"/>
      <c r="AT24335" s="4"/>
      <c r="AU24335" s="4"/>
      <c r="BA24335" s="4"/>
      <c r="BB24335" s="4"/>
    </row>
    <row r="24336" spans="15:54" x14ac:dyDescent="0.4">
      <c r="O24336" s="4"/>
      <c r="P24336" s="4"/>
      <c r="V24336" s="4"/>
      <c r="W24336" s="4"/>
      <c r="AG24336" s="9"/>
      <c r="AT24336" s="4"/>
      <c r="AU24336" s="4"/>
      <c r="BA24336" s="4"/>
      <c r="BB24336" s="4"/>
    </row>
    <row r="24337" spans="15:54" x14ac:dyDescent="0.4">
      <c r="O24337" s="4"/>
      <c r="P24337" s="4"/>
      <c r="V24337" s="4"/>
      <c r="W24337" s="4"/>
      <c r="AG24337" s="9"/>
      <c r="AT24337" s="4"/>
      <c r="AU24337" s="4"/>
      <c r="BA24337" s="4"/>
      <c r="BB24337" s="4"/>
    </row>
    <row r="24338" spans="15:54" x14ac:dyDescent="0.4">
      <c r="O24338" s="4"/>
      <c r="P24338" s="4"/>
      <c r="V24338" s="4"/>
      <c r="W24338" s="4"/>
      <c r="AG24338" s="9"/>
      <c r="AT24338" s="4"/>
      <c r="AU24338" s="4"/>
      <c r="BA24338" s="4"/>
      <c r="BB24338" s="4"/>
    </row>
    <row r="24339" spans="15:54" x14ac:dyDescent="0.4">
      <c r="O24339" s="4"/>
      <c r="P24339" s="4"/>
      <c r="V24339" s="4"/>
      <c r="W24339" s="4"/>
      <c r="AG24339" s="9"/>
      <c r="AT24339" s="4"/>
      <c r="AU24339" s="4"/>
      <c r="BA24339" s="4"/>
      <c r="BB24339" s="4"/>
    </row>
    <row r="24340" spans="15:54" x14ac:dyDescent="0.4">
      <c r="O24340" s="4"/>
      <c r="P24340" s="4"/>
      <c r="V24340" s="4"/>
      <c r="W24340" s="4"/>
      <c r="AG24340" s="9"/>
      <c r="AT24340" s="4"/>
      <c r="AU24340" s="4"/>
      <c r="BA24340" s="4"/>
      <c r="BB24340" s="4"/>
    </row>
    <row r="24341" spans="15:54" x14ac:dyDescent="0.4">
      <c r="O24341" s="4"/>
      <c r="P24341" s="4"/>
      <c r="V24341" s="4"/>
      <c r="W24341" s="4"/>
      <c r="AG24341" s="9"/>
      <c r="AT24341" s="4"/>
      <c r="AU24341" s="4"/>
      <c r="BA24341" s="4"/>
      <c r="BB24341" s="4"/>
    </row>
    <row r="24342" spans="15:54" x14ac:dyDescent="0.4">
      <c r="O24342" s="4"/>
      <c r="P24342" s="4"/>
      <c r="V24342" s="4"/>
      <c r="W24342" s="4"/>
      <c r="AG24342" s="9"/>
      <c r="AT24342" s="4"/>
      <c r="AU24342" s="4"/>
      <c r="BA24342" s="4"/>
      <c r="BB24342" s="4"/>
    </row>
    <row r="24343" spans="15:54" x14ac:dyDescent="0.4">
      <c r="O24343" s="4"/>
      <c r="P24343" s="4"/>
      <c r="V24343" s="4"/>
      <c r="W24343" s="4"/>
      <c r="AG24343" s="9"/>
      <c r="AT24343" s="4"/>
      <c r="AU24343" s="4"/>
      <c r="BA24343" s="4"/>
      <c r="BB24343" s="4"/>
    </row>
    <row r="24344" spans="15:54" x14ac:dyDescent="0.4">
      <c r="O24344" s="4"/>
      <c r="P24344" s="4"/>
      <c r="V24344" s="4"/>
      <c r="W24344" s="4"/>
      <c r="AG24344" s="9"/>
      <c r="AT24344" s="4"/>
      <c r="AU24344" s="4"/>
      <c r="BA24344" s="4"/>
      <c r="BB24344" s="4"/>
    </row>
    <row r="24345" spans="15:54" x14ac:dyDescent="0.4">
      <c r="O24345" s="4"/>
      <c r="P24345" s="4"/>
      <c r="V24345" s="4"/>
      <c r="W24345" s="4"/>
      <c r="AG24345" s="9"/>
      <c r="AT24345" s="4"/>
      <c r="AU24345" s="4"/>
      <c r="BA24345" s="4"/>
      <c r="BB24345" s="4"/>
    </row>
    <row r="24346" spans="15:54" x14ac:dyDescent="0.4">
      <c r="O24346" s="4"/>
      <c r="P24346" s="4"/>
      <c r="V24346" s="4"/>
      <c r="W24346" s="4"/>
      <c r="AT24346" s="4"/>
      <c r="AU24346" s="4"/>
      <c r="BA24346" s="4"/>
      <c r="BB24346" s="4"/>
    </row>
    <row r="24347" spans="15:54" x14ac:dyDescent="0.4">
      <c r="O24347" s="4"/>
      <c r="P24347" s="4"/>
      <c r="V24347" s="4"/>
      <c r="W24347" s="4"/>
      <c r="AG24347" s="9"/>
      <c r="AT24347" s="4"/>
      <c r="AU24347" s="4"/>
      <c r="BA24347" s="4"/>
      <c r="BB24347" s="4"/>
    </row>
    <row r="24348" spans="15:54" x14ac:dyDescent="0.4">
      <c r="O24348" s="4"/>
      <c r="P24348" s="4"/>
      <c r="V24348" s="4"/>
      <c r="W24348" s="4"/>
      <c r="AG24348" s="9"/>
      <c r="AT24348" s="4"/>
      <c r="AU24348" s="4"/>
      <c r="BA24348" s="4"/>
      <c r="BB24348" s="4"/>
    </row>
    <row r="24349" spans="15:54" x14ac:dyDescent="0.4">
      <c r="O24349" s="4"/>
      <c r="P24349" s="4"/>
      <c r="V24349" s="4"/>
      <c r="W24349" s="4"/>
      <c r="AG24349" s="9"/>
      <c r="AT24349" s="4"/>
      <c r="AU24349" s="4"/>
      <c r="BA24349" s="4"/>
      <c r="BB24349" s="4"/>
    </row>
    <row r="24350" spans="15:54" x14ac:dyDescent="0.4">
      <c r="O24350" s="4"/>
      <c r="P24350" s="4"/>
      <c r="V24350" s="4"/>
      <c r="W24350" s="4"/>
      <c r="AG24350" s="9"/>
      <c r="AT24350" s="4"/>
      <c r="AU24350" s="4"/>
      <c r="BA24350" s="4"/>
      <c r="BB24350" s="4"/>
    </row>
    <row r="24351" spans="15:54" x14ac:dyDescent="0.4">
      <c r="O24351" s="4"/>
      <c r="P24351" s="4"/>
      <c r="V24351" s="4"/>
      <c r="W24351" s="4"/>
      <c r="AG24351" s="9"/>
      <c r="AT24351" s="4"/>
      <c r="AU24351" s="4"/>
      <c r="BA24351" s="4"/>
      <c r="BB24351" s="4"/>
    </row>
    <row r="24352" spans="15:54" x14ac:dyDescent="0.4">
      <c r="O24352" s="4"/>
      <c r="P24352" s="4"/>
      <c r="V24352" s="4"/>
      <c r="W24352" s="4"/>
      <c r="AG24352" s="9"/>
      <c r="AT24352" s="4"/>
      <c r="AU24352" s="4"/>
      <c r="BA24352" s="4"/>
      <c r="BB24352" s="4"/>
    </row>
    <row r="24353" spans="15:54" x14ac:dyDescent="0.4">
      <c r="O24353" s="4"/>
      <c r="P24353" s="4"/>
      <c r="V24353" s="4"/>
      <c r="W24353" s="4"/>
      <c r="AG24353" s="9"/>
      <c r="AT24353" s="4"/>
      <c r="AU24353" s="4"/>
      <c r="BA24353" s="4"/>
      <c r="BB24353" s="4"/>
    </row>
    <row r="24354" spans="15:54" x14ac:dyDescent="0.4">
      <c r="O24354" s="4"/>
      <c r="P24354" s="4"/>
      <c r="V24354" s="4"/>
      <c r="W24354" s="4"/>
      <c r="AG24354" s="9"/>
      <c r="AT24354" s="4"/>
      <c r="AU24354" s="4"/>
      <c r="BA24354" s="4"/>
      <c r="BB24354" s="4"/>
    </row>
    <row r="24355" spans="15:54" x14ac:dyDescent="0.4">
      <c r="O24355" s="4"/>
      <c r="P24355" s="4"/>
      <c r="V24355" s="4"/>
      <c r="W24355" s="4"/>
      <c r="AG24355" s="9"/>
      <c r="AT24355" s="4"/>
      <c r="AU24355" s="4"/>
      <c r="BA24355" s="4"/>
      <c r="BB24355" s="4"/>
    </row>
    <row r="24356" spans="15:54" x14ac:dyDescent="0.4">
      <c r="O24356" s="4"/>
      <c r="P24356" s="4"/>
      <c r="V24356" s="4"/>
      <c r="W24356" s="4"/>
      <c r="AG24356" s="9"/>
      <c r="AT24356" s="4"/>
      <c r="AU24356" s="4"/>
      <c r="BA24356" s="4"/>
      <c r="BB24356" s="4"/>
    </row>
    <row r="24357" spans="15:54" x14ac:dyDescent="0.4">
      <c r="O24357" s="4"/>
      <c r="P24357" s="4"/>
      <c r="V24357" s="4"/>
      <c r="W24357" s="4"/>
      <c r="AG24357" s="9"/>
      <c r="AT24357" s="4"/>
      <c r="AU24357" s="4"/>
      <c r="BA24357" s="4"/>
      <c r="BB24357" s="4"/>
    </row>
    <row r="24358" spans="15:54" x14ac:dyDescent="0.4">
      <c r="O24358" s="4"/>
      <c r="P24358" s="4"/>
      <c r="V24358" s="4"/>
      <c r="W24358" s="4"/>
      <c r="AG24358" s="9"/>
      <c r="AT24358" s="4"/>
      <c r="AU24358" s="4"/>
      <c r="BA24358" s="4"/>
      <c r="BB24358" s="4"/>
    </row>
    <row r="24359" spans="15:54" x14ac:dyDescent="0.4">
      <c r="O24359" s="4"/>
      <c r="P24359" s="4"/>
      <c r="V24359" s="4"/>
      <c r="W24359" s="4"/>
      <c r="AG24359" s="9"/>
      <c r="AT24359" s="4"/>
      <c r="AU24359" s="4"/>
      <c r="BA24359" s="4"/>
      <c r="BB24359" s="4"/>
    </row>
    <row r="24360" spans="15:54" x14ac:dyDescent="0.4">
      <c r="O24360" s="4"/>
      <c r="P24360" s="4"/>
      <c r="V24360" s="4"/>
      <c r="W24360" s="4"/>
      <c r="AG24360" s="9"/>
      <c r="AT24360" s="4"/>
      <c r="AU24360" s="4"/>
      <c r="BA24360" s="4"/>
      <c r="BB24360" s="4"/>
    </row>
    <row r="24361" spans="15:54" x14ac:dyDescent="0.4">
      <c r="O24361" s="4"/>
      <c r="P24361" s="4"/>
      <c r="V24361" s="4"/>
      <c r="W24361" s="4"/>
      <c r="AG24361" s="9"/>
      <c r="AT24361" s="4"/>
      <c r="AU24361" s="4"/>
      <c r="BA24361" s="4"/>
      <c r="BB24361" s="4"/>
    </row>
    <row r="24362" spans="15:54" x14ac:dyDescent="0.4">
      <c r="O24362" s="4"/>
      <c r="P24362" s="4"/>
      <c r="V24362" s="4"/>
      <c r="W24362" s="4"/>
      <c r="AG24362" s="9"/>
      <c r="AT24362" s="4"/>
      <c r="AU24362" s="4"/>
      <c r="BA24362" s="4"/>
      <c r="BB24362" s="4"/>
    </row>
    <row r="24363" spans="15:54" x14ac:dyDescent="0.4">
      <c r="O24363" s="4"/>
      <c r="P24363" s="4"/>
      <c r="V24363" s="4"/>
      <c r="W24363" s="4"/>
      <c r="AG24363" s="9"/>
      <c r="AT24363" s="4"/>
      <c r="AU24363" s="4"/>
      <c r="BA24363" s="4"/>
      <c r="BB24363" s="4"/>
    </row>
    <row r="24364" spans="15:54" x14ac:dyDescent="0.4">
      <c r="O24364" s="4"/>
      <c r="P24364" s="4"/>
      <c r="V24364" s="4"/>
      <c r="W24364" s="4"/>
      <c r="AG24364" s="9"/>
      <c r="AT24364" s="4"/>
      <c r="AU24364" s="4"/>
      <c r="BA24364" s="4"/>
      <c r="BB24364" s="4"/>
    </row>
    <row r="24365" spans="15:54" x14ac:dyDescent="0.4">
      <c r="O24365" s="4"/>
      <c r="P24365" s="4"/>
      <c r="V24365" s="4"/>
      <c r="W24365" s="4"/>
      <c r="AG24365" s="9"/>
      <c r="AT24365" s="4"/>
      <c r="AU24365" s="4"/>
      <c r="BA24365" s="4"/>
      <c r="BB24365" s="4"/>
    </row>
    <row r="24366" spans="15:54" x14ac:dyDescent="0.4">
      <c r="O24366" s="4"/>
      <c r="P24366" s="4"/>
      <c r="V24366" s="4"/>
      <c r="W24366" s="4"/>
      <c r="AG24366" s="9"/>
      <c r="AT24366" s="4"/>
      <c r="AU24366" s="4"/>
      <c r="BA24366" s="4"/>
      <c r="BB24366" s="4"/>
    </row>
    <row r="24367" spans="15:54" x14ac:dyDescent="0.4">
      <c r="O24367" s="4"/>
      <c r="P24367" s="4"/>
      <c r="V24367" s="4"/>
      <c r="W24367" s="4"/>
      <c r="AG24367" s="9"/>
      <c r="AT24367" s="4"/>
      <c r="AU24367" s="4"/>
      <c r="BA24367" s="4"/>
      <c r="BB24367" s="4"/>
    </row>
    <row r="24368" spans="15:54" x14ac:dyDescent="0.4">
      <c r="O24368" s="4"/>
      <c r="P24368" s="4"/>
      <c r="V24368" s="4"/>
      <c r="W24368" s="4"/>
      <c r="AG24368" s="9"/>
      <c r="AT24368" s="4"/>
      <c r="AU24368" s="4"/>
      <c r="BA24368" s="4"/>
      <c r="BB24368" s="4"/>
    </row>
    <row r="24369" spans="15:54" x14ac:dyDescent="0.4">
      <c r="O24369" s="4"/>
      <c r="P24369" s="4"/>
      <c r="V24369" s="4"/>
      <c r="W24369" s="4"/>
      <c r="AG24369" s="9"/>
      <c r="AT24369" s="4"/>
      <c r="AU24369" s="4"/>
      <c r="BA24369" s="4"/>
      <c r="BB24369" s="4"/>
    </row>
    <row r="24370" spans="15:54" x14ac:dyDescent="0.4">
      <c r="O24370" s="4"/>
      <c r="P24370" s="4"/>
      <c r="V24370" s="4"/>
      <c r="W24370" s="4"/>
      <c r="AG24370" s="9"/>
      <c r="AT24370" s="4"/>
      <c r="AU24370" s="4"/>
      <c r="BA24370" s="4"/>
      <c r="BB24370" s="4"/>
    </row>
    <row r="24371" spans="15:54" x14ac:dyDescent="0.4">
      <c r="O24371" s="4"/>
      <c r="P24371" s="4"/>
      <c r="V24371" s="4"/>
      <c r="W24371" s="4"/>
      <c r="AG24371" s="9"/>
      <c r="AT24371" s="4"/>
      <c r="AU24371" s="4"/>
      <c r="BA24371" s="4"/>
      <c r="BB24371" s="4"/>
    </row>
    <row r="24372" spans="15:54" x14ac:dyDescent="0.4">
      <c r="O24372" s="4"/>
      <c r="P24372" s="4"/>
      <c r="V24372" s="4"/>
      <c r="W24372" s="4"/>
      <c r="AG24372" s="9"/>
      <c r="AT24372" s="4"/>
      <c r="AU24372" s="4"/>
      <c r="BA24372" s="4"/>
      <c r="BB24372" s="4"/>
    </row>
    <row r="24373" spans="15:54" x14ac:dyDescent="0.4">
      <c r="O24373" s="4"/>
      <c r="P24373" s="4"/>
      <c r="V24373" s="4"/>
      <c r="W24373" s="4"/>
      <c r="AG24373" s="9"/>
      <c r="AT24373" s="4"/>
      <c r="AU24373" s="4"/>
      <c r="BA24373" s="4"/>
      <c r="BB24373" s="4"/>
    </row>
    <row r="24374" spans="15:54" x14ac:dyDescent="0.4">
      <c r="O24374" s="4"/>
      <c r="P24374" s="4"/>
      <c r="V24374" s="4"/>
      <c r="W24374" s="4"/>
      <c r="AG24374" s="9"/>
      <c r="AT24374" s="4"/>
      <c r="AU24374" s="4"/>
      <c r="BA24374" s="4"/>
      <c r="BB24374" s="4"/>
    </row>
    <row r="24375" spans="15:54" x14ac:dyDescent="0.4">
      <c r="O24375" s="4"/>
      <c r="P24375" s="4"/>
      <c r="V24375" s="4"/>
      <c r="W24375" s="4"/>
      <c r="AG24375" s="9"/>
      <c r="AT24375" s="4"/>
      <c r="AU24375" s="4"/>
      <c r="BA24375" s="4"/>
      <c r="BB24375" s="4"/>
    </row>
    <row r="24376" spans="15:54" x14ac:dyDescent="0.4">
      <c r="O24376" s="4"/>
      <c r="P24376" s="4"/>
      <c r="V24376" s="4"/>
      <c r="W24376" s="4"/>
      <c r="AG24376" s="9"/>
      <c r="AT24376" s="4"/>
      <c r="AU24376" s="4"/>
      <c r="BA24376" s="4"/>
      <c r="BB24376" s="4"/>
    </row>
    <row r="24377" spans="15:54" x14ac:dyDescent="0.4">
      <c r="O24377" s="4"/>
      <c r="P24377" s="4"/>
      <c r="V24377" s="4"/>
      <c r="W24377" s="4"/>
      <c r="AG24377" s="9"/>
      <c r="AT24377" s="4"/>
      <c r="AU24377" s="4"/>
      <c r="BA24377" s="4"/>
      <c r="BB24377" s="4"/>
    </row>
    <row r="24378" spans="15:54" x14ac:dyDescent="0.4">
      <c r="O24378" s="4"/>
      <c r="P24378" s="4"/>
      <c r="V24378" s="4"/>
      <c r="W24378" s="4"/>
      <c r="AG24378" s="9"/>
      <c r="AT24378" s="4"/>
      <c r="AU24378" s="4"/>
      <c r="BA24378" s="4"/>
      <c r="BB24378" s="4"/>
    </row>
    <row r="24379" spans="15:54" x14ac:dyDescent="0.4">
      <c r="O24379" s="4"/>
      <c r="P24379" s="4"/>
      <c r="V24379" s="4"/>
      <c r="W24379" s="4"/>
      <c r="AG24379" s="9"/>
      <c r="AT24379" s="4"/>
      <c r="AU24379" s="4"/>
      <c r="BA24379" s="4"/>
      <c r="BB24379" s="4"/>
    </row>
    <row r="24380" spans="15:54" x14ac:dyDescent="0.4">
      <c r="O24380" s="4"/>
      <c r="P24380" s="4"/>
      <c r="V24380" s="4"/>
      <c r="W24380" s="4"/>
      <c r="AG24380" s="9"/>
      <c r="AT24380" s="4"/>
      <c r="AU24380" s="4"/>
      <c r="BA24380" s="4"/>
      <c r="BB24380" s="4"/>
    </row>
    <row r="24381" spans="15:54" x14ac:dyDescent="0.4">
      <c r="O24381" s="4"/>
      <c r="P24381" s="4"/>
      <c r="V24381" s="4"/>
      <c r="W24381" s="4"/>
      <c r="AG24381" s="9"/>
      <c r="AT24381" s="4"/>
      <c r="AU24381" s="4"/>
      <c r="BA24381" s="4"/>
      <c r="BB24381" s="4"/>
    </row>
    <row r="24382" spans="15:54" x14ac:dyDescent="0.4">
      <c r="O24382" s="4"/>
      <c r="P24382" s="4"/>
      <c r="V24382" s="4"/>
      <c r="W24382" s="4"/>
      <c r="AG24382" s="9"/>
      <c r="AT24382" s="4"/>
      <c r="AU24382" s="4"/>
      <c r="BA24382" s="4"/>
      <c r="BB24382" s="4"/>
    </row>
    <row r="24383" spans="15:54" x14ac:dyDescent="0.4">
      <c r="O24383" s="4"/>
      <c r="P24383" s="4"/>
      <c r="V24383" s="4"/>
      <c r="W24383" s="4"/>
      <c r="AG24383" s="9"/>
      <c r="AT24383" s="4"/>
      <c r="AU24383" s="4"/>
      <c r="BA24383" s="4"/>
      <c r="BB24383" s="4"/>
    </row>
    <row r="24384" spans="15:54" x14ac:dyDescent="0.4">
      <c r="O24384" s="4"/>
      <c r="P24384" s="4"/>
      <c r="V24384" s="4"/>
      <c r="W24384" s="4"/>
      <c r="AG24384" s="9"/>
      <c r="AT24384" s="4"/>
      <c r="AU24384" s="4"/>
      <c r="BA24384" s="4"/>
      <c r="BB24384" s="4"/>
    </row>
    <row r="24385" spans="15:54" x14ac:dyDescent="0.4">
      <c r="O24385" s="4"/>
      <c r="P24385" s="4"/>
      <c r="V24385" s="4"/>
      <c r="W24385" s="4"/>
      <c r="AG24385" s="9"/>
      <c r="AT24385" s="4"/>
      <c r="AU24385" s="4"/>
      <c r="BA24385" s="4"/>
      <c r="BB24385" s="4"/>
    </row>
    <row r="24386" spans="15:54" x14ac:dyDescent="0.4">
      <c r="O24386" s="4"/>
      <c r="P24386" s="4"/>
      <c r="V24386" s="4"/>
      <c r="W24386" s="4"/>
      <c r="AG24386" s="9"/>
      <c r="AT24386" s="4"/>
      <c r="AU24386" s="4"/>
      <c r="BA24386" s="4"/>
      <c r="BB24386" s="4"/>
    </row>
    <row r="24387" spans="15:54" x14ac:dyDescent="0.4">
      <c r="O24387" s="4"/>
      <c r="P24387" s="4"/>
      <c r="V24387" s="4"/>
      <c r="W24387" s="4"/>
      <c r="AG24387" s="9"/>
      <c r="AT24387" s="4"/>
      <c r="AU24387" s="4"/>
      <c r="BA24387" s="4"/>
      <c r="BB24387" s="4"/>
    </row>
    <row r="24388" spans="15:54" x14ac:dyDescent="0.4">
      <c r="O24388" s="4"/>
      <c r="P24388" s="4"/>
      <c r="V24388" s="4"/>
      <c r="W24388" s="4"/>
      <c r="AG24388" s="9"/>
      <c r="AT24388" s="4"/>
      <c r="AU24388" s="4"/>
      <c r="BA24388" s="4"/>
      <c r="BB24388" s="4"/>
    </row>
    <row r="24389" spans="15:54" x14ac:dyDescent="0.4">
      <c r="O24389" s="4"/>
      <c r="P24389" s="4"/>
      <c r="V24389" s="4"/>
      <c r="W24389" s="4"/>
      <c r="AG24389" s="9"/>
      <c r="AT24389" s="4"/>
      <c r="AU24389" s="4"/>
      <c r="BA24389" s="4"/>
      <c r="BB24389" s="4"/>
    </row>
    <row r="24390" spans="15:54" x14ac:dyDescent="0.4">
      <c r="O24390" s="4"/>
      <c r="P24390" s="4"/>
      <c r="V24390" s="4"/>
      <c r="W24390" s="4"/>
      <c r="AG24390" s="9"/>
      <c r="AT24390" s="4"/>
      <c r="AU24390" s="4"/>
      <c r="BA24390" s="4"/>
      <c r="BB24390" s="4"/>
    </row>
    <row r="24391" spans="15:54" x14ac:dyDescent="0.4">
      <c r="O24391" s="4"/>
      <c r="P24391" s="4"/>
      <c r="V24391" s="4"/>
      <c r="W24391" s="4"/>
      <c r="AG24391" s="9"/>
      <c r="AT24391" s="4"/>
      <c r="AU24391" s="4"/>
      <c r="BA24391" s="4"/>
      <c r="BB24391" s="4"/>
    </row>
    <row r="24392" spans="15:54" x14ac:dyDescent="0.4">
      <c r="O24392" s="4"/>
      <c r="P24392" s="4"/>
      <c r="V24392" s="4"/>
      <c r="W24392" s="4"/>
      <c r="AG24392" s="9"/>
      <c r="AT24392" s="4"/>
      <c r="AU24392" s="4"/>
      <c r="BA24392" s="4"/>
      <c r="BB24392" s="4"/>
    </row>
    <row r="24393" spans="15:54" x14ac:dyDescent="0.4">
      <c r="O24393" s="4"/>
      <c r="P24393" s="4"/>
      <c r="V24393" s="4"/>
      <c r="W24393" s="4"/>
      <c r="AG24393" s="9"/>
      <c r="AT24393" s="4"/>
      <c r="AU24393" s="4"/>
      <c r="BA24393" s="4"/>
      <c r="BB24393" s="4"/>
    </row>
    <row r="24394" spans="15:54" x14ac:dyDescent="0.4">
      <c r="O24394" s="4"/>
      <c r="P24394" s="4"/>
      <c r="V24394" s="4"/>
      <c r="W24394" s="4"/>
      <c r="AG24394" s="9"/>
      <c r="AT24394" s="4"/>
      <c r="AU24394" s="4"/>
      <c r="BA24394" s="4"/>
      <c r="BB24394" s="4"/>
    </row>
    <row r="24395" spans="15:54" x14ac:dyDescent="0.4">
      <c r="O24395" s="4"/>
      <c r="P24395" s="4"/>
      <c r="V24395" s="4"/>
      <c r="W24395" s="4"/>
      <c r="AG24395" s="9"/>
      <c r="AT24395" s="4"/>
      <c r="AU24395" s="4"/>
      <c r="BA24395" s="4"/>
      <c r="BB24395" s="4"/>
    </row>
    <row r="24396" spans="15:54" x14ac:dyDescent="0.4">
      <c r="O24396" s="4"/>
      <c r="P24396" s="4"/>
      <c r="V24396" s="4"/>
      <c r="W24396" s="4"/>
      <c r="AG24396" s="9"/>
      <c r="AT24396" s="4"/>
      <c r="AU24396" s="4"/>
      <c r="BA24396" s="4"/>
      <c r="BB24396" s="4"/>
    </row>
    <row r="24397" spans="15:54" x14ac:dyDescent="0.4">
      <c r="O24397" s="4"/>
      <c r="P24397" s="4"/>
      <c r="V24397" s="4"/>
      <c r="W24397" s="4"/>
      <c r="AG24397" s="9"/>
      <c r="AT24397" s="4"/>
      <c r="AU24397" s="4"/>
      <c r="BA24397" s="4"/>
      <c r="BB24397" s="4"/>
    </row>
    <row r="24398" spans="15:54" x14ac:dyDescent="0.4">
      <c r="O24398" s="4"/>
      <c r="P24398" s="4"/>
      <c r="V24398" s="4"/>
      <c r="W24398" s="4"/>
      <c r="AG24398" s="9"/>
      <c r="AT24398" s="4"/>
      <c r="AU24398" s="4"/>
      <c r="BA24398" s="4"/>
      <c r="BB24398" s="4"/>
    </row>
    <row r="24399" spans="15:54" x14ac:dyDescent="0.4">
      <c r="O24399" s="4"/>
      <c r="P24399" s="4"/>
      <c r="V24399" s="4"/>
      <c r="W24399" s="4"/>
      <c r="AG24399" s="9"/>
      <c r="AT24399" s="4"/>
      <c r="AU24399" s="4"/>
      <c r="BA24399" s="4"/>
      <c r="BB24399" s="4"/>
    </row>
    <row r="24400" spans="15:54" x14ac:dyDescent="0.4">
      <c r="O24400" s="4"/>
      <c r="P24400" s="4"/>
      <c r="V24400" s="4"/>
      <c r="W24400" s="4"/>
      <c r="AG24400" s="9"/>
      <c r="AT24400" s="4"/>
      <c r="AU24400" s="4"/>
      <c r="BA24400" s="4"/>
      <c r="BB24400" s="4"/>
    </row>
    <row r="24401" spans="15:54" x14ac:dyDescent="0.4">
      <c r="O24401" s="4"/>
      <c r="P24401" s="4"/>
      <c r="V24401" s="4"/>
      <c r="W24401" s="4"/>
      <c r="AG24401" s="9"/>
      <c r="AT24401" s="4"/>
      <c r="AU24401" s="4"/>
      <c r="BA24401" s="4"/>
      <c r="BB24401" s="4"/>
    </row>
    <row r="24402" spans="15:54" x14ac:dyDescent="0.4">
      <c r="O24402" s="4"/>
      <c r="P24402" s="4"/>
      <c r="V24402" s="4"/>
      <c r="W24402" s="4"/>
      <c r="AG24402" s="9"/>
      <c r="AT24402" s="4"/>
      <c r="AU24402" s="4"/>
      <c r="BA24402" s="4"/>
      <c r="BB24402" s="4"/>
    </row>
    <row r="24403" spans="15:54" x14ac:dyDescent="0.4">
      <c r="O24403" s="4"/>
      <c r="P24403" s="4"/>
      <c r="V24403" s="4"/>
      <c r="W24403" s="4"/>
      <c r="AG24403" s="9"/>
      <c r="AT24403" s="4"/>
      <c r="AU24403" s="4"/>
      <c r="BA24403" s="4"/>
      <c r="BB24403" s="4"/>
    </row>
    <row r="24404" spans="15:54" x14ac:dyDescent="0.4">
      <c r="O24404" s="4"/>
      <c r="P24404" s="4"/>
      <c r="V24404" s="4"/>
      <c r="W24404" s="4"/>
      <c r="AG24404" s="9"/>
      <c r="AT24404" s="4"/>
      <c r="AU24404" s="4"/>
      <c r="BA24404" s="4"/>
      <c r="BB24404" s="4"/>
    </row>
    <row r="24405" spans="15:54" x14ac:dyDescent="0.4">
      <c r="O24405" s="4"/>
      <c r="P24405" s="4"/>
      <c r="V24405" s="4"/>
      <c r="W24405" s="4"/>
      <c r="AG24405" s="9"/>
      <c r="AT24405" s="4"/>
      <c r="AU24405" s="4"/>
      <c r="BA24405" s="4"/>
      <c r="BB24405" s="4"/>
    </row>
    <row r="24406" spans="15:54" x14ac:dyDescent="0.4">
      <c r="AT24406" s="4"/>
      <c r="AU24406" s="4"/>
      <c r="BA24406" s="4"/>
      <c r="BB24406" s="4"/>
    </row>
    <row r="24407" spans="15:54" x14ac:dyDescent="0.4">
      <c r="O24407" s="4"/>
      <c r="P24407" s="4"/>
      <c r="V24407" s="4"/>
      <c r="W24407" s="4"/>
      <c r="AT24407" s="4"/>
      <c r="AU24407" s="4"/>
      <c r="BA24407" s="4"/>
      <c r="BB24407" s="4"/>
    </row>
    <row r="24408" spans="15:54" x14ac:dyDescent="0.4">
      <c r="O24408" s="4"/>
      <c r="P24408" s="4"/>
      <c r="V24408" s="4"/>
      <c r="W24408" s="4"/>
      <c r="AG24408" s="9"/>
      <c r="AT24408" s="4"/>
      <c r="AU24408" s="4"/>
      <c r="BA24408" s="4"/>
      <c r="BB24408" s="4"/>
    </row>
    <row r="24409" spans="15:54" x14ac:dyDescent="0.4">
      <c r="O24409" s="4"/>
      <c r="P24409" s="4"/>
      <c r="V24409" s="4"/>
      <c r="W24409" s="4"/>
      <c r="AG24409" s="9"/>
      <c r="AT24409" s="4"/>
      <c r="AU24409" s="4"/>
      <c r="BA24409" s="4"/>
      <c r="BB24409" s="4"/>
    </row>
    <row r="24410" spans="15:54" x14ac:dyDescent="0.4">
      <c r="O24410" s="4"/>
      <c r="P24410" s="4"/>
      <c r="V24410" s="4"/>
      <c r="W24410" s="4"/>
      <c r="AG24410" s="9"/>
      <c r="AT24410" s="4"/>
      <c r="AU24410" s="4"/>
      <c r="BA24410" s="4"/>
      <c r="BB24410" s="4"/>
    </row>
    <row r="24411" spans="15:54" x14ac:dyDescent="0.4">
      <c r="O24411" s="4"/>
      <c r="P24411" s="4"/>
      <c r="V24411" s="4"/>
      <c r="W24411" s="4"/>
      <c r="AG24411" s="9"/>
      <c r="AT24411" s="4"/>
      <c r="AU24411" s="4"/>
      <c r="BA24411" s="4"/>
      <c r="BB24411" s="4"/>
    </row>
    <row r="24412" spans="15:54" x14ac:dyDescent="0.4">
      <c r="O24412" s="4"/>
      <c r="P24412" s="4"/>
      <c r="V24412" s="4"/>
      <c r="W24412" s="4"/>
      <c r="AG24412" s="9"/>
      <c r="AT24412" s="4"/>
      <c r="AU24412" s="4"/>
      <c r="BA24412" s="4"/>
      <c r="BB24412" s="4"/>
    </row>
    <row r="24413" spans="15:54" x14ac:dyDescent="0.4">
      <c r="O24413" s="4"/>
      <c r="P24413" s="4"/>
      <c r="V24413" s="4"/>
      <c r="W24413" s="4"/>
      <c r="AG24413" s="9"/>
      <c r="AT24413" s="4"/>
      <c r="AU24413" s="4"/>
      <c r="BA24413" s="4"/>
      <c r="BB24413" s="4"/>
    </row>
    <row r="24414" spans="15:54" x14ac:dyDescent="0.4">
      <c r="O24414" s="4"/>
      <c r="P24414" s="4"/>
      <c r="V24414" s="4"/>
      <c r="W24414" s="4"/>
      <c r="AG24414" s="9"/>
      <c r="AT24414" s="4"/>
      <c r="AU24414" s="4"/>
      <c r="BA24414" s="4"/>
      <c r="BB24414" s="4"/>
    </row>
    <row r="24415" spans="15:54" x14ac:dyDescent="0.4">
      <c r="O24415" s="4"/>
      <c r="P24415" s="4"/>
      <c r="V24415" s="4"/>
      <c r="W24415" s="4"/>
      <c r="AG24415" s="9"/>
      <c r="AT24415" s="4"/>
      <c r="AU24415" s="4"/>
      <c r="BA24415" s="4"/>
      <c r="BB24415" s="4"/>
    </row>
    <row r="24416" spans="15:54" x14ac:dyDescent="0.4">
      <c r="O24416" s="4"/>
      <c r="P24416" s="4"/>
      <c r="V24416" s="4"/>
      <c r="W24416" s="4"/>
      <c r="AG24416" s="9"/>
      <c r="AT24416" s="4"/>
      <c r="AU24416" s="4"/>
      <c r="BA24416" s="4"/>
      <c r="BB24416" s="4"/>
    </row>
    <row r="24417" spans="15:54" x14ac:dyDescent="0.4">
      <c r="O24417" s="4"/>
      <c r="P24417" s="4"/>
      <c r="V24417" s="4"/>
      <c r="W24417" s="4"/>
      <c r="AG24417" s="9"/>
      <c r="AT24417" s="4"/>
      <c r="AU24417" s="4"/>
      <c r="BA24417" s="4"/>
      <c r="BB24417" s="4"/>
    </row>
    <row r="24418" spans="15:54" x14ac:dyDescent="0.4">
      <c r="O24418" s="4"/>
      <c r="P24418" s="4"/>
      <c r="V24418" s="4"/>
      <c r="W24418" s="4"/>
      <c r="AG24418" s="9"/>
      <c r="AT24418" s="4"/>
      <c r="AU24418" s="4"/>
      <c r="BA24418" s="4"/>
      <c r="BB24418" s="4"/>
    </row>
    <row r="24419" spans="15:54" x14ac:dyDescent="0.4">
      <c r="O24419" s="4"/>
      <c r="P24419" s="4"/>
      <c r="V24419" s="4"/>
      <c r="W24419" s="4"/>
      <c r="AG24419" s="9"/>
      <c r="AT24419" s="4"/>
      <c r="AU24419" s="4"/>
      <c r="BA24419" s="4"/>
      <c r="BB24419" s="4"/>
    </row>
    <row r="24420" spans="15:54" x14ac:dyDescent="0.4">
      <c r="O24420" s="4"/>
      <c r="P24420" s="4"/>
      <c r="V24420" s="4"/>
      <c r="W24420" s="4"/>
      <c r="AG24420" s="9"/>
      <c r="AT24420" s="4"/>
      <c r="AU24420" s="4"/>
      <c r="BA24420" s="4"/>
      <c r="BB24420" s="4"/>
    </row>
    <row r="24421" spans="15:54" x14ac:dyDescent="0.4">
      <c r="O24421" s="4"/>
      <c r="P24421" s="4"/>
      <c r="V24421" s="4"/>
      <c r="W24421" s="4"/>
      <c r="AG24421" s="9"/>
      <c r="AT24421" s="4"/>
      <c r="AU24421" s="4"/>
      <c r="BA24421" s="4"/>
      <c r="BB24421" s="4"/>
    </row>
    <row r="24422" spans="15:54" x14ac:dyDescent="0.4">
      <c r="O24422" s="4"/>
      <c r="P24422" s="4"/>
      <c r="V24422" s="4"/>
      <c r="W24422" s="4"/>
      <c r="AG24422" s="9"/>
      <c r="AT24422" s="4"/>
      <c r="AU24422" s="4"/>
      <c r="BA24422" s="4"/>
      <c r="BB24422" s="4"/>
    </row>
    <row r="24423" spans="15:54" x14ac:dyDescent="0.4">
      <c r="O24423" s="4"/>
      <c r="P24423" s="4"/>
      <c r="V24423" s="4"/>
      <c r="W24423" s="4"/>
      <c r="AG24423" s="9"/>
      <c r="AT24423" s="4"/>
      <c r="AU24423" s="4"/>
      <c r="BA24423" s="4"/>
      <c r="BB24423" s="4"/>
    </row>
    <row r="24424" spans="15:54" x14ac:dyDescent="0.4">
      <c r="O24424" s="4"/>
      <c r="P24424" s="4"/>
      <c r="V24424" s="4"/>
      <c r="W24424" s="4"/>
      <c r="AG24424" s="9"/>
      <c r="AT24424" s="4"/>
      <c r="AU24424" s="4"/>
      <c r="BA24424" s="4"/>
      <c r="BB24424" s="4"/>
    </row>
    <row r="24425" spans="15:54" x14ac:dyDescent="0.4">
      <c r="O24425" s="4"/>
      <c r="P24425" s="4"/>
      <c r="V24425" s="4"/>
      <c r="W24425" s="4"/>
      <c r="AG24425" s="9"/>
      <c r="AT24425" s="4"/>
      <c r="AU24425" s="4"/>
      <c r="BA24425" s="4"/>
      <c r="BB24425" s="4"/>
    </row>
    <row r="24426" spans="15:54" x14ac:dyDescent="0.4">
      <c r="O24426" s="4"/>
      <c r="P24426" s="4"/>
      <c r="V24426" s="4"/>
      <c r="W24426" s="4"/>
      <c r="AG24426" s="9"/>
      <c r="AT24426" s="4"/>
      <c r="AU24426" s="4"/>
      <c r="BA24426" s="4"/>
      <c r="BB24426" s="4"/>
    </row>
    <row r="24427" spans="15:54" x14ac:dyDescent="0.4">
      <c r="O24427" s="4"/>
      <c r="P24427" s="4"/>
      <c r="V24427" s="4"/>
      <c r="W24427" s="4"/>
      <c r="AT24427" s="4"/>
      <c r="AU24427" s="4"/>
      <c r="BA24427" s="4"/>
      <c r="BB24427" s="4"/>
    </row>
    <row r="24428" spans="15:54" x14ac:dyDescent="0.4">
      <c r="O24428" s="4"/>
      <c r="P24428" s="4"/>
      <c r="V24428" s="4"/>
      <c r="W24428" s="4"/>
      <c r="AG24428" s="9"/>
      <c r="AT24428" s="4"/>
      <c r="AU24428" s="4"/>
      <c r="BA24428" s="4"/>
      <c r="BB24428" s="4"/>
    </row>
    <row r="24429" spans="15:54" x14ac:dyDescent="0.4">
      <c r="O24429" s="4"/>
      <c r="P24429" s="4"/>
      <c r="V24429" s="4"/>
      <c r="W24429" s="4"/>
      <c r="AG24429" s="9"/>
      <c r="AT24429" s="4"/>
      <c r="AU24429" s="4"/>
      <c r="BA24429" s="4"/>
      <c r="BB24429" s="4"/>
    </row>
    <row r="24430" spans="15:54" x14ac:dyDescent="0.4">
      <c r="O24430" s="4"/>
      <c r="P24430" s="4"/>
      <c r="V24430" s="4"/>
      <c r="W24430" s="4"/>
      <c r="AG24430" s="9"/>
      <c r="AT24430" s="4"/>
      <c r="AU24430" s="4"/>
      <c r="BA24430" s="4"/>
      <c r="BB24430" s="4"/>
    </row>
    <row r="24431" spans="15:54" x14ac:dyDescent="0.4">
      <c r="O24431" s="4"/>
      <c r="P24431" s="4"/>
      <c r="V24431" s="4"/>
      <c r="W24431" s="4"/>
      <c r="AG24431" s="9"/>
      <c r="AT24431" s="4"/>
      <c r="AU24431" s="4"/>
      <c r="BA24431" s="4"/>
      <c r="BB24431" s="4"/>
    </row>
    <row r="24432" spans="15:54" x14ac:dyDescent="0.4">
      <c r="O24432" s="4"/>
      <c r="P24432" s="4"/>
      <c r="V24432" s="4"/>
      <c r="W24432" s="4"/>
      <c r="AG24432" s="9"/>
      <c r="AT24432" s="4"/>
      <c r="AU24432" s="4"/>
      <c r="BA24432" s="4"/>
      <c r="BB24432" s="4"/>
    </row>
    <row r="24433" spans="15:54" x14ac:dyDescent="0.4">
      <c r="O24433" s="4"/>
      <c r="P24433" s="4"/>
      <c r="V24433" s="4"/>
      <c r="W24433" s="4"/>
      <c r="AG24433" s="9"/>
      <c r="AT24433" s="4"/>
      <c r="AU24433" s="4"/>
      <c r="BA24433" s="4"/>
      <c r="BB24433" s="4"/>
    </row>
    <row r="24434" spans="15:54" x14ac:dyDescent="0.4">
      <c r="O24434" s="4"/>
      <c r="P24434" s="4"/>
      <c r="V24434" s="4"/>
      <c r="W24434" s="4"/>
      <c r="AG24434" s="9"/>
      <c r="AT24434" s="4"/>
      <c r="AU24434" s="4"/>
      <c r="BA24434" s="4"/>
      <c r="BB24434" s="4"/>
    </row>
    <row r="24435" spans="15:54" x14ac:dyDescent="0.4">
      <c r="O24435" s="4"/>
      <c r="P24435" s="4"/>
      <c r="V24435" s="4"/>
      <c r="W24435" s="4"/>
      <c r="AG24435" s="9"/>
      <c r="AT24435" s="4"/>
      <c r="AU24435" s="4"/>
      <c r="BA24435" s="4"/>
      <c r="BB24435" s="4"/>
    </row>
    <row r="24436" spans="15:54" x14ac:dyDescent="0.4">
      <c r="O24436" s="4"/>
      <c r="P24436" s="4"/>
      <c r="V24436" s="4"/>
      <c r="W24436" s="4"/>
      <c r="AG24436" s="9"/>
      <c r="AT24436" s="4"/>
      <c r="AU24436" s="4"/>
      <c r="BA24436" s="4"/>
      <c r="BB24436" s="4"/>
    </row>
    <row r="24437" spans="15:54" x14ac:dyDescent="0.4">
      <c r="O24437" s="4"/>
      <c r="P24437" s="4"/>
      <c r="V24437" s="4"/>
      <c r="W24437" s="4"/>
      <c r="AG24437" s="9"/>
      <c r="AT24437" s="4"/>
      <c r="AU24437" s="4"/>
      <c r="BA24437" s="4"/>
      <c r="BB24437" s="4"/>
    </row>
    <row r="24438" spans="15:54" x14ac:dyDescent="0.4">
      <c r="O24438" s="4"/>
      <c r="P24438" s="4"/>
      <c r="V24438" s="4"/>
      <c r="W24438" s="4"/>
      <c r="AG24438" s="9"/>
      <c r="AT24438" s="4"/>
      <c r="AU24438" s="4"/>
      <c r="BA24438" s="4"/>
      <c r="BB24438" s="4"/>
    </row>
    <row r="24439" spans="15:54" x14ac:dyDescent="0.4">
      <c r="O24439" s="4"/>
      <c r="P24439" s="4"/>
      <c r="V24439" s="4"/>
      <c r="W24439" s="4"/>
      <c r="AG24439" s="9"/>
      <c r="AT24439" s="4"/>
      <c r="AU24439" s="4"/>
      <c r="BA24439" s="4"/>
      <c r="BB24439" s="4"/>
    </row>
    <row r="24440" spans="15:54" x14ac:dyDescent="0.4">
      <c r="O24440" s="4"/>
      <c r="P24440" s="4"/>
      <c r="V24440" s="4"/>
      <c r="W24440" s="4"/>
      <c r="AG24440" s="9"/>
      <c r="AT24440" s="4"/>
      <c r="AU24440" s="4"/>
      <c r="BA24440" s="4"/>
      <c r="BB24440" s="4"/>
    </row>
    <row r="24441" spans="15:54" x14ac:dyDescent="0.4">
      <c r="O24441" s="4"/>
      <c r="P24441" s="4"/>
      <c r="V24441" s="4"/>
      <c r="W24441" s="4"/>
      <c r="AG24441" s="9"/>
      <c r="AT24441" s="4"/>
      <c r="AU24441" s="4"/>
      <c r="BA24441" s="4"/>
      <c r="BB24441" s="4"/>
    </row>
    <row r="24442" spans="15:54" x14ac:dyDescent="0.4">
      <c r="O24442" s="4"/>
      <c r="P24442" s="4"/>
      <c r="V24442" s="4"/>
      <c r="W24442" s="4"/>
      <c r="AG24442" s="9"/>
      <c r="AT24442" s="4"/>
      <c r="AU24442" s="4"/>
      <c r="BA24442" s="4"/>
      <c r="BB24442" s="4"/>
    </row>
    <row r="24443" spans="15:54" x14ac:dyDescent="0.4">
      <c r="O24443" s="4"/>
      <c r="P24443" s="4"/>
      <c r="V24443" s="4"/>
      <c r="W24443" s="4"/>
      <c r="AG24443" s="9"/>
      <c r="AT24443" s="4"/>
      <c r="AU24443" s="4"/>
      <c r="BA24443" s="4"/>
      <c r="BB24443" s="4"/>
    </row>
    <row r="24444" spans="15:54" x14ac:dyDescent="0.4">
      <c r="O24444" s="4"/>
      <c r="P24444" s="4"/>
      <c r="V24444" s="4"/>
      <c r="W24444" s="4"/>
      <c r="AG24444" s="9"/>
      <c r="AT24444" s="4"/>
      <c r="AU24444" s="4"/>
      <c r="BA24444" s="4"/>
      <c r="BB24444" s="4"/>
    </row>
    <row r="24445" spans="15:54" x14ac:dyDescent="0.4">
      <c r="O24445" s="4"/>
      <c r="P24445" s="4"/>
      <c r="V24445" s="4"/>
      <c r="W24445" s="4"/>
      <c r="AG24445" s="9"/>
      <c r="AT24445" s="4"/>
      <c r="AU24445" s="4"/>
      <c r="BA24445" s="4"/>
      <c r="BB24445" s="4"/>
    </row>
    <row r="24446" spans="15:54" x14ac:dyDescent="0.4">
      <c r="O24446" s="4"/>
      <c r="P24446" s="4"/>
      <c r="V24446" s="4"/>
      <c r="W24446" s="4"/>
      <c r="AG24446" s="9"/>
      <c r="AT24446" s="4"/>
      <c r="AU24446" s="4"/>
      <c r="BA24446" s="4"/>
      <c r="BB24446" s="4"/>
    </row>
    <row r="24447" spans="15:54" x14ac:dyDescent="0.4">
      <c r="O24447" s="4"/>
      <c r="P24447" s="4"/>
      <c r="V24447" s="4"/>
      <c r="W24447" s="4"/>
      <c r="AG24447" s="9"/>
      <c r="AT24447" s="4"/>
      <c r="AU24447" s="4"/>
      <c r="BA24447" s="4"/>
      <c r="BB24447" s="4"/>
    </row>
    <row r="24448" spans="15:54" x14ac:dyDescent="0.4">
      <c r="O24448" s="4"/>
      <c r="P24448" s="4"/>
      <c r="V24448" s="4"/>
      <c r="W24448" s="4"/>
      <c r="AG24448" s="9"/>
      <c r="AT24448" s="4"/>
      <c r="AU24448" s="4"/>
      <c r="BA24448" s="4"/>
      <c r="BB24448" s="4"/>
    </row>
    <row r="24449" spans="15:54" x14ac:dyDescent="0.4">
      <c r="O24449" s="4"/>
      <c r="P24449" s="4"/>
      <c r="V24449" s="4"/>
      <c r="W24449" s="4"/>
      <c r="AG24449" s="9"/>
      <c r="AT24449" s="4"/>
      <c r="AU24449" s="4"/>
      <c r="BA24449" s="4"/>
      <c r="BB24449" s="4"/>
    </row>
    <row r="24450" spans="15:54" x14ac:dyDescent="0.4">
      <c r="O24450" s="4"/>
      <c r="P24450" s="4"/>
      <c r="V24450" s="4"/>
      <c r="W24450" s="4"/>
      <c r="AG24450" s="9"/>
      <c r="AT24450" s="4"/>
      <c r="AU24450" s="4"/>
      <c r="BA24450" s="4"/>
      <c r="BB24450" s="4"/>
    </row>
    <row r="24451" spans="15:54" x14ac:dyDescent="0.4">
      <c r="O24451" s="4"/>
      <c r="P24451" s="4"/>
      <c r="V24451" s="4"/>
      <c r="W24451" s="4"/>
      <c r="AG24451" s="9"/>
      <c r="AT24451" s="4"/>
      <c r="AU24451" s="4"/>
      <c r="BA24451" s="4"/>
      <c r="BB24451" s="4"/>
    </row>
    <row r="24452" spans="15:54" x14ac:dyDescent="0.4">
      <c r="O24452" s="4"/>
      <c r="P24452" s="4"/>
      <c r="V24452" s="4"/>
      <c r="W24452" s="4"/>
      <c r="AG24452" s="9"/>
      <c r="AT24452" s="4"/>
      <c r="AU24452" s="4"/>
      <c r="BA24452" s="4"/>
      <c r="BB24452" s="4"/>
    </row>
    <row r="24453" spans="15:54" x14ac:dyDescent="0.4">
      <c r="O24453" s="4"/>
      <c r="P24453" s="4"/>
      <c r="V24453" s="4"/>
      <c r="W24453" s="4"/>
      <c r="AG24453" s="9"/>
      <c r="AT24453" s="4"/>
      <c r="AU24453" s="4"/>
      <c r="BA24453" s="4"/>
      <c r="BB24453" s="4"/>
    </row>
    <row r="24454" spans="15:54" x14ac:dyDescent="0.4">
      <c r="O24454" s="4"/>
      <c r="P24454" s="4"/>
      <c r="V24454" s="4"/>
      <c r="W24454" s="4"/>
      <c r="AG24454" s="9"/>
      <c r="AT24454" s="4"/>
      <c r="AU24454" s="4"/>
      <c r="BA24454" s="4"/>
      <c r="BB24454" s="4"/>
    </row>
    <row r="24455" spans="15:54" x14ac:dyDescent="0.4">
      <c r="O24455" s="4"/>
      <c r="P24455" s="4"/>
      <c r="V24455" s="4"/>
      <c r="W24455" s="4"/>
      <c r="AG24455" s="9"/>
      <c r="AT24455" s="4"/>
      <c r="AU24455" s="4"/>
      <c r="BA24455" s="4"/>
      <c r="BB24455" s="4"/>
    </row>
    <row r="24456" spans="15:54" x14ac:dyDescent="0.4">
      <c r="O24456" s="4"/>
      <c r="P24456" s="4"/>
      <c r="V24456" s="4"/>
      <c r="W24456" s="4"/>
      <c r="AG24456" s="9"/>
      <c r="AT24456" s="4"/>
      <c r="AU24456" s="4"/>
      <c r="BA24456" s="4"/>
      <c r="BB24456" s="4"/>
    </row>
    <row r="24457" spans="15:54" x14ac:dyDescent="0.4">
      <c r="O24457" s="4"/>
      <c r="P24457" s="4"/>
      <c r="V24457" s="4"/>
      <c r="W24457" s="4"/>
      <c r="AG24457" s="9"/>
      <c r="AT24457" s="4"/>
      <c r="AU24457" s="4"/>
      <c r="BA24457" s="4"/>
      <c r="BB24457" s="4"/>
    </row>
    <row r="24458" spans="15:54" x14ac:dyDescent="0.4">
      <c r="O24458" s="4"/>
      <c r="P24458" s="4"/>
      <c r="V24458" s="4"/>
      <c r="W24458" s="4"/>
      <c r="AG24458" s="9"/>
      <c r="AT24458" s="4"/>
      <c r="AU24458" s="4"/>
      <c r="BA24458" s="4"/>
      <c r="BB24458" s="4"/>
    </row>
    <row r="24459" spans="15:54" x14ac:dyDescent="0.4">
      <c r="O24459" s="4"/>
      <c r="P24459" s="4"/>
      <c r="V24459" s="4"/>
      <c r="W24459" s="4"/>
      <c r="AG24459" s="9"/>
      <c r="AT24459" s="4"/>
      <c r="AU24459" s="4"/>
      <c r="BA24459" s="4"/>
      <c r="BB24459" s="4"/>
    </row>
    <row r="24460" spans="15:54" x14ac:dyDescent="0.4">
      <c r="O24460" s="4"/>
      <c r="P24460" s="4"/>
      <c r="V24460" s="4"/>
      <c r="W24460" s="4"/>
      <c r="AG24460" s="9"/>
      <c r="AT24460" s="4"/>
      <c r="AU24460" s="4"/>
      <c r="BA24460" s="4"/>
      <c r="BB24460" s="4"/>
    </row>
    <row r="24461" spans="15:54" x14ac:dyDescent="0.4">
      <c r="O24461" s="4"/>
      <c r="P24461" s="4"/>
      <c r="V24461" s="4"/>
      <c r="W24461" s="4"/>
      <c r="AG24461" s="9"/>
      <c r="AT24461" s="4"/>
      <c r="AU24461" s="4"/>
      <c r="BA24461" s="4"/>
      <c r="BB24461" s="4"/>
    </row>
    <row r="24462" spans="15:54" x14ac:dyDescent="0.4">
      <c r="O24462" s="4"/>
      <c r="P24462" s="4"/>
      <c r="V24462" s="4"/>
      <c r="W24462" s="4"/>
      <c r="AG24462" s="9"/>
      <c r="AT24462" s="4"/>
      <c r="AU24462" s="4"/>
      <c r="BA24462" s="4"/>
      <c r="BB24462" s="4"/>
    </row>
    <row r="24463" spans="15:54" x14ac:dyDescent="0.4">
      <c r="O24463" s="4"/>
      <c r="P24463" s="4"/>
      <c r="V24463" s="4"/>
      <c r="W24463" s="4"/>
      <c r="AG24463" s="9"/>
      <c r="AT24463" s="4"/>
      <c r="AU24463" s="4"/>
      <c r="BA24463" s="4"/>
      <c r="BB24463" s="4"/>
    </row>
    <row r="24464" spans="15:54" x14ac:dyDescent="0.4">
      <c r="O24464" s="4"/>
      <c r="P24464" s="4"/>
      <c r="V24464" s="4"/>
      <c r="W24464" s="4"/>
      <c r="AG24464" s="9"/>
      <c r="AT24464" s="4"/>
      <c r="AU24464" s="4"/>
      <c r="BA24464" s="4"/>
      <c r="BB24464" s="4"/>
    </row>
    <row r="24465" spans="15:54" x14ac:dyDescent="0.4">
      <c r="O24465" s="4"/>
      <c r="P24465" s="4"/>
      <c r="V24465" s="4"/>
      <c r="W24465" s="4"/>
      <c r="AG24465" s="9"/>
      <c r="AT24465" s="4"/>
      <c r="AU24465" s="4"/>
      <c r="BA24465" s="4"/>
      <c r="BB24465" s="4"/>
    </row>
    <row r="24466" spans="15:54" x14ac:dyDescent="0.4">
      <c r="O24466" s="4"/>
      <c r="P24466" s="4"/>
      <c r="V24466" s="4"/>
      <c r="W24466" s="4"/>
      <c r="AG24466" s="9"/>
      <c r="AT24466" s="4"/>
      <c r="AU24466" s="4"/>
      <c r="BA24466" s="4"/>
      <c r="BB24466" s="4"/>
    </row>
    <row r="24467" spans="15:54" x14ac:dyDescent="0.4">
      <c r="O24467" s="4"/>
      <c r="P24467" s="4"/>
      <c r="V24467" s="4"/>
      <c r="W24467" s="4"/>
      <c r="AG24467" s="9"/>
      <c r="AT24467" s="4"/>
      <c r="AU24467" s="4"/>
      <c r="BA24467" s="4"/>
      <c r="BB24467" s="4"/>
    </row>
    <row r="24468" spans="15:54" x14ac:dyDescent="0.4">
      <c r="O24468" s="4"/>
      <c r="P24468" s="4"/>
      <c r="V24468" s="4"/>
      <c r="W24468" s="4"/>
      <c r="AG24468" s="9"/>
      <c r="AT24468" s="4"/>
      <c r="AU24468" s="4"/>
      <c r="BA24468" s="4"/>
      <c r="BB24468" s="4"/>
    </row>
    <row r="24469" spans="15:54" x14ac:dyDescent="0.4">
      <c r="O24469" s="4"/>
      <c r="P24469" s="4"/>
      <c r="V24469" s="4"/>
      <c r="W24469" s="4"/>
      <c r="AG24469" s="9"/>
      <c r="AT24469" s="4"/>
      <c r="AU24469" s="4"/>
      <c r="BA24469" s="4"/>
      <c r="BB24469" s="4"/>
    </row>
    <row r="24470" spans="15:54" x14ac:dyDescent="0.4">
      <c r="O24470" s="4"/>
      <c r="P24470" s="4"/>
      <c r="V24470" s="4"/>
      <c r="W24470" s="4"/>
      <c r="AG24470" s="9"/>
      <c r="AT24470" s="4"/>
      <c r="AU24470" s="4"/>
      <c r="BA24470" s="4"/>
      <c r="BB24470" s="4"/>
    </row>
    <row r="24471" spans="15:54" x14ac:dyDescent="0.4">
      <c r="O24471" s="4"/>
      <c r="P24471" s="4"/>
      <c r="V24471" s="4"/>
      <c r="W24471" s="4"/>
      <c r="AG24471" s="9"/>
      <c r="AT24471" s="4"/>
      <c r="AU24471" s="4"/>
      <c r="BA24471" s="4"/>
      <c r="BB24471" s="4"/>
    </row>
    <row r="24472" spans="15:54" x14ac:dyDescent="0.4">
      <c r="O24472" s="4"/>
      <c r="P24472" s="4"/>
      <c r="V24472" s="4"/>
      <c r="W24472" s="4"/>
      <c r="AG24472" s="9"/>
      <c r="AT24472" s="4"/>
      <c r="AU24472" s="4"/>
      <c r="BA24472" s="4"/>
      <c r="BB24472" s="4"/>
    </row>
    <row r="24473" spans="15:54" x14ac:dyDescent="0.4">
      <c r="O24473" s="4"/>
      <c r="P24473" s="4"/>
      <c r="V24473" s="4"/>
      <c r="W24473" s="4"/>
      <c r="AG24473" s="9"/>
      <c r="AT24473" s="4"/>
      <c r="AU24473" s="4"/>
      <c r="BA24473" s="4"/>
      <c r="BB24473" s="4"/>
    </row>
    <row r="24474" spans="15:54" x14ac:dyDescent="0.4">
      <c r="O24474" s="4"/>
      <c r="P24474" s="4"/>
      <c r="V24474" s="4"/>
      <c r="W24474" s="4"/>
      <c r="AG24474" s="9"/>
      <c r="AT24474" s="4"/>
      <c r="AU24474" s="4"/>
      <c r="BA24474" s="4"/>
      <c r="BB24474" s="4"/>
    </row>
    <row r="24475" spans="15:54" x14ac:dyDescent="0.4">
      <c r="O24475" s="4"/>
      <c r="P24475" s="4"/>
      <c r="V24475" s="4"/>
      <c r="W24475" s="4"/>
      <c r="AG24475" s="9"/>
      <c r="AT24475" s="4"/>
      <c r="AU24475" s="4"/>
      <c r="BA24475" s="4"/>
      <c r="BB24475" s="4"/>
    </row>
    <row r="24476" spans="15:54" x14ac:dyDescent="0.4">
      <c r="O24476" s="4"/>
      <c r="P24476" s="4"/>
      <c r="V24476" s="4"/>
      <c r="W24476" s="4"/>
      <c r="AG24476" s="9"/>
      <c r="AT24476" s="4"/>
      <c r="AU24476" s="4"/>
      <c r="BA24476" s="4"/>
      <c r="BB24476" s="4"/>
    </row>
    <row r="24477" spans="15:54" x14ac:dyDescent="0.4">
      <c r="O24477" s="4"/>
      <c r="P24477" s="4"/>
      <c r="V24477" s="4"/>
      <c r="W24477" s="4"/>
      <c r="AG24477" s="9"/>
      <c r="AT24477" s="4"/>
      <c r="AU24477" s="4"/>
      <c r="BA24477" s="4"/>
      <c r="BB24477" s="4"/>
    </row>
    <row r="24478" spans="15:54" x14ac:dyDescent="0.4">
      <c r="O24478" s="4"/>
      <c r="P24478" s="4"/>
      <c r="V24478" s="4"/>
      <c r="W24478" s="4"/>
      <c r="AG24478" s="9"/>
      <c r="AT24478" s="4"/>
      <c r="AU24478" s="4"/>
      <c r="BA24478" s="4"/>
      <c r="BB24478" s="4"/>
    </row>
    <row r="24479" spans="15:54" x14ac:dyDescent="0.4">
      <c r="O24479" s="4"/>
      <c r="P24479" s="4"/>
      <c r="V24479" s="4"/>
      <c r="W24479" s="4"/>
      <c r="AG24479" s="9"/>
      <c r="AT24479" s="4"/>
      <c r="AU24479" s="4"/>
      <c r="BA24479" s="4"/>
      <c r="BB24479" s="4"/>
    </row>
    <row r="24480" spans="15:54" x14ac:dyDescent="0.4">
      <c r="O24480" s="4"/>
      <c r="P24480" s="4"/>
      <c r="V24480" s="4"/>
      <c r="W24480" s="4"/>
      <c r="AG24480" s="9"/>
      <c r="AT24480" s="4"/>
      <c r="AU24480" s="4"/>
      <c r="BA24480" s="4"/>
      <c r="BB24480" s="4"/>
    </row>
    <row r="24481" spans="15:54" x14ac:dyDescent="0.4">
      <c r="O24481" s="4"/>
      <c r="P24481" s="4"/>
      <c r="V24481" s="4"/>
      <c r="W24481" s="4"/>
      <c r="AG24481" s="9"/>
      <c r="AT24481" s="4"/>
      <c r="AU24481" s="4"/>
      <c r="BA24481" s="4"/>
      <c r="BB24481" s="4"/>
    </row>
    <row r="24482" spans="15:54" x14ac:dyDescent="0.4">
      <c r="O24482" s="4"/>
      <c r="P24482" s="4"/>
      <c r="V24482" s="4"/>
      <c r="W24482" s="4"/>
      <c r="AG24482" s="9"/>
      <c r="AT24482" s="4"/>
      <c r="AU24482" s="4"/>
      <c r="BA24482" s="4"/>
      <c r="BB24482" s="4"/>
    </row>
    <row r="24483" spans="15:54" x14ac:dyDescent="0.4">
      <c r="O24483" s="4"/>
      <c r="P24483" s="4"/>
      <c r="V24483" s="4"/>
      <c r="W24483" s="4"/>
      <c r="AG24483" s="9"/>
      <c r="AT24483" s="4"/>
      <c r="AU24483" s="4"/>
      <c r="BA24483" s="4"/>
      <c r="BB24483" s="4"/>
    </row>
    <row r="24484" spans="15:54" x14ac:dyDescent="0.4">
      <c r="O24484" s="4"/>
      <c r="P24484" s="4"/>
      <c r="V24484" s="4"/>
      <c r="W24484" s="4"/>
      <c r="AG24484" s="9"/>
      <c r="AT24484" s="4"/>
      <c r="AU24484" s="4"/>
      <c r="BA24484" s="4"/>
      <c r="BB24484" s="4"/>
    </row>
    <row r="24485" spans="15:54" x14ac:dyDescent="0.4">
      <c r="O24485" s="4"/>
      <c r="P24485" s="4"/>
      <c r="V24485" s="4"/>
      <c r="W24485" s="4"/>
      <c r="AG24485" s="9"/>
      <c r="AT24485" s="4"/>
      <c r="AU24485" s="4"/>
      <c r="BA24485" s="4"/>
      <c r="BB24485" s="4"/>
    </row>
    <row r="24486" spans="15:54" x14ac:dyDescent="0.4">
      <c r="O24486" s="4"/>
      <c r="P24486" s="4"/>
      <c r="V24486" s="4"/>
      <c r="W24486" s="4"/>
      <c r="AG24486" s="9"/>
      <c r="AT24486" s="4"/>
      <c r="AU24486" s="4"/>
      <c r="BA24486" s="4"/>
      <c r="BB24486" s="4"/>
    </row>
    <row r="24488" spans="15:54" x14ac:dyDescent="0.4">
      <c r="O24488" s="4"/>
      <c r="P24488" s="4"/>
      <c r="V24488" s="4"/>
      <c r="W24488" s="4"/>
    </row>
    <row r="26431" spans="5:5" x14ac:dyDescent="0.4">
      <c r="E26431">
        <v>-1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3"/>
  <sheetViews>
    <sheetView topLeftCell="Q67" zoomScale="120" zoomScaleNormal="120" workbookViewId="0">
      <selection activeCell="AE2" sqref="AE2"/>
    </sheetView>
  </sheetViews>
  <sheetFormatPr defaultRowHeight="12.3" x14ac:dyDescent="0.4"/>
  <cols>
    <col min="1" max="1" width="16.71875" customWidth="1"/>
    <col min="2" max="2" width="11.5"/>
    <col min="3" max="3" width="11.5" hidden="1"/>
    <col min="4" max="4" width="9.94140625" customWidth="1"/>
    <col min="5" max="5" width="8.109375" customWidth="1"/>
    <col min="6" max="6" width="16.109375" customWidth="1"/>
    <col min="7" max="7" width="17.0546875" customWidth="1"/>
    <col min="8" max="11" width="16.109375" customWidth="1"/>
    <col min="12" max="12" width="17.0546875" customWidth="1"/>
    <col min="13" max="14" width="16.109375" customWidth="1"/>
    <col min="15" max="15" width="9.94140625" customWidth="1"/>
    <col min="16" max="16" width="9.33203125" customWidth="1"/>
    <col min="17" max="17" width="16.109375" customWidth="1"/>
    <col min="18" max="18" width="17.0546875" customWidth="1"/>
    <col min="19" max="20" width="16.109375" customWidth="1"/>
    <col min="21" max="21" width="17.0546875" customWidth="1"/>
    <col min="22" max="22" width="9.94140625" customWidth="1"/>
    <col min="23" max="23" width="9.33203125" customWidth="1"/>
    <col min="24" max="25" width="16.109375" customWidth="1"/>
    <col min="26" max="26" width="16.77734375" customWidth="1"/>
    <col min="27" max="27" width="28.5" customWidth="1"/>
    <col min="28" max="30" width="16.109375" customWidth="1"/>
    <col min="31" max="34" width="17.0546875" customWidth="1"/>
    <col min="35" max="37" width="11.5"/>
    <col min="38" max="41" width="11.5" hidden="1"/>
    <col min="42" max="1025" width="11.5"/>
  </cols>
  <sheetData>
    <row r="1" spans="1:41" hidden="1" x14ac:dyDescent="0.4"/>
    <row r="2" spans="1:41" x14ac:dyDescent="0.4">
      <c r="A2" s="7" t="s">
        <v>201</v>
      </c>
      <c r="B2" s="6">
        <v>-0.99</v>
      </c>
      <c r="D2" s="1" t="s">
        <v>13</v>
      </c>
      <c r="E2" s="1" t="s">
        <v>164</v>
      </c>
      <c r="F2" s="1" t="s">
        <v>165</v>
      </c>
      <c r="G2" s="1" t="s">
        <v>166</v>
      </c>
      <c r="H2" s="1" t="s">
        <v>167</v>
      </c>
      <c r="I2" s="1" t="s">
        <v>168</v>
      </c>
      <c r="J2" s="1" t="s">
        <v>169</v>
      </c>
      <c r="K2" s="1" t="s">
        <v>170</v>
      </c>
      <c r="L2" s="1" t="s">
        <v>171</v>
      </c>
      <c r="M2" s="1" t="s">
        <v>172</v>
      </c>
      <c r="N2" s="1" t="s">
        <v>173</v>
      </c>
      <c r="O2" s="1" t="s">
        <v>174</v>
      </c>
      <c r="P2" s="1" t="s">
        <v>175</v>
      </c>
      <c r="Q2" s="1" t="s">
        <v>176</v>
      </c>
      <c r="R2" s="1" t="s">
        <v>177</v>
      </c>
      <c r="S2" s="1" t="s">
        <v>178</v>
      </c>
      <c r="T2" s="1" t="s">
        <v>179</v>
      </c>
      <c r="U2" s="1" t="s">
        <v>180</v>
      </c>
      <c r="V2" s="1" t="s">
        <v>174</v>
      </c>
      <c r="W2" s="1" t="s">
        <v>175</v>
      </c>
      <c r="X2" s="1" t="s">
        <v>181</v>
      </c>
      <c r="Y2" s="1" t="s">
        <v>182</v>
      </c>
      <c r="Z2" s="1" t="s">
        <v>183</v>
      </c>
      <c r="AA2" s="1" t="s">
        <v>184</v>
      </c>
      <c r="AB2" s="1" t="s">
        <v>185</v>
      </c>
      <c r="AC2" s="1" t="s">
        <v>186</v>
      </c>
      <c r="AD2" s="1" t="s">
        <v>50</v>
      </c>
      <c r="AE2" s="1" t="s">
        <v>187</v>
      </c>
      <c r="AF2" s="1" t="s">
        <v>191</v>
      </c>
      <c r="AG2" s="1" t="s">
        <v>192</v>
      </c>
      <c r="AH2" s="1" t="s">
        <v>198</v>
      </c>
      <c r="AL2" t="s">
        <v>92</v>
      </c>
      <c r="AM2" t="s">
        <v>93</v>
      </c>
      <c r="AN2" t="s">
        <v>95</v>
      </c>
      <c r="AO2" t="s">
        <v>97</v>
      </c>
    </row>
    <row r="3" spans="1:41" x14ac:dyDescent="0.4">
      <c r="A3" t="s">
        <v>205</v>
      </c>
      <c r="B3" s="4">
        <v>1E-4</v>
      </c>
      <c r="D3" s="4">
        <f>B3</f>
        <v>1E-4</v>
      </c>
      <c r="E3">
        <f t="shared" ref="E3:E34" si="0">$B$2</f>
        <v>-0.99</v>
      </c>
      <c r="F3">
        <f>'Input Parameters'!$G$15/(2*'Model Parameters'!$F$4)*'Model Parameters'!$B$39/('Model Parameters'!$B$65)*EXP(-($E3+0.11)/'Model Parameters'!$B$48)</f>
        <v>2568.2374124370176</v>
      </c>
      <c r="G3">
        <f>1/((SQRT($F3*('Input Parameters'!$G$12)^2/'Model Parameters'!$B$51))/TANH(SQRT($F3*('Input Parameters'!$G$12)^2/'Model Parameters'!$B$51))+$F3*'Input Parameters'!$G$12/'Input Parameters'!$G$17)</f>
        <v>0.12262905287006196</v>
      </c>
      <c r="H3">
        <f>'Model Parameters'!$F$2*'Input Parameters'!$G$4*$G3</f>
        <v>4.1768727657319884</v>
      </c>
      <c r="I3">
        <f>'Input Parameters'!$G$15*'Model Parameters'!$B$41/'Model Parameters'!$F$4*EXP(-$E3/'Model Parameters'!$B$50)</f>
        <v>3814.8600817790016</v>
      </c>
      <c r="J3">
        <f>'Input Parameters'!$G$22+(AM3*'Input Parameters'!$G$22 - (1/(1/('Input Parameters'!$G$12*($I3+2*$F3*$H3))+1/(AO3*'Input Parameters'!$G$24))) + 'Input Parameters'!$G$12*($I3+2*$F3*$H3))/(AM3+2*'Input Parameters'!$G$13*'Input Parameters'!$G$12*'Model Parameters'!$B$61*$H3)</f>
        <v>2251.5203153084458</v>
      </c>
      <c r="K3">
        <f>'Input Parameters'!$G$15/(2*'Model Parameters'!$F$4)*'Model Parameters'!$B$39/('Model Parameters'!$B$65)*EXP(-($E3+0.11)/'Model Parameters'!$B$48)+'Input Parameters'!$G$13*'Model Parameters'!$B$61*$J3</f>
        <v>5078.6825640059342</v>
      </c>
      <c r="L3">
        <f>1/((SQRT($K3*('Input Parameters'!$G$12)^2/'Model Parameters'!$B$51))/TANH(SQRT($K3*('Input Parameters'!$G$12)^2/'Model Parameters'!$B$51))+$K3*'Input Parameters'!$G$12/'Input Parameters'!$G$17)</f>
        <v>8.4166120999607325E-2</v>
      </c>
      <c r="M3">
        <f>'Model Parameters'!$F$2*'Input Parameters'!$G$4*$L3</f>
        <v>2.8667854017682708</v>
      </c>
      <c r="N3">
        <f>'Input Parameters'!$G$22+(AM3*'Input Parameters'!$G$22 - (1/(1/('Input Parameters'!$G$12*($I3+2*$F3*$M3))+1/(AO3*'Input Parameters'!$G$24))) + 'Input Parameters'!$G$12*($I3+2*$F3*$M3))/(AM3+2*'Input Parameters'!$G$13*'Input Parameters'!$G$12*'Model Parameters'!$B$61*$M3)</f>
        <v>2233.1863570280475</v>
      </c>
      <c r="O3" s="4">
        <f>(2*AN3*'Input Parameters'!$G$23+AO3*'Input Parameters'!$G$24+AM3*'Input Parameters'!$G$22+'Input Parameters'!$G$12*$I3-AM3*$N3)/(2*AN3)</f>
        <v>-299.46207570265716</v>
      </c>
      <c r="P3" s="4">
        <f>'Input Parameters'!$G$12*(2*$F3*$M3)/(2*AN3)*EXP(-$N3*('Model Parameters'!$B$32+'Model Parameters'!$B$35))</f>
        <v>14234.008122054078</v>
      </c>
      <c r="Q3">
        <f>MAX(0,$O3+LN(1+($P3*('Model Parameters'!$B$33+2*'Model Parameters'!$B$35)*EXP(-$O3*('Model Parameters'!$B$33+2*'Model Parameters'!$B$35)))/(1+LN(SQRT(1+$P3*('Model Parameters'!$B$33+2*'Model Parameters'!$B$35)*EXP(-$O3*('Model Parameters'!$B$33+2*'Model Parameters'!$B$35))))))/('Model Parameters'!$B$33+2*'Model Parameters'!$B$35))</f>
        <v>4067.2651358287462</v>
      </c>
      <c r="R3">
        <f>'Input Parameters'!$G$4*'Model Parameters'!$F$2*EXP(-'Model Parameters'!$B$32*$N3-'Model Parameters'!$B$33*$Q3-'Model Parameters'!$B$35*($N3+2*$Q3))*$L3</f>
        <v>0.68238872009110252</v>
      </c>
      <c r="S3">
        <f>'Input Parameters'!$G$22+(AM3*'Input Parameters'!$G$22 - (1/(1/('Input Parameters'!$G$12*($I3+2*$F3*$R3))+1/(AO3*'Input Parameters'!$G$24))) +'Input Parameters'!$G$12*($I3+2*$F3*$R3))/(AM3+2*'Input Parameters'!$G$13*'Input Parameters'!$G$12*'Model Parameters'!$B$61*$R3)</f>
        <v>2132.9425431037625</v>
      </c>
      <c r="T3">
        <f>'Input Parameters'!$G$15/(2*'Model Parameters'!$F$4)*'Model Parameters'!$B$39/('Model Parameters'!$B$65)*EXP(-($E3+0.11)/'Model Parameters'!$B$48)+'Input Parameters'!$G$13*'Model Parameters'!$B$61*$S3</f>
        <v>4946.468347997713</v>
      </c>
      <c r="U3">
        <f>1/((SQRT($T3*('Input Parameters'!$G$12)^2/'Model Parameters'!$B$51))/TANH(SQRT($T3*('Input Parameters'!$G$12)^2/'Model Parameters'!$B$51))+$T3*'Input Parameters'!$G$12/'Input Parameters'!$G$17)</f>
        <v>8.541849994268938E-2</v>
      </c>
      <c r="V3" s="4">
        <f>(2*AN3*'Input Parameters'!$G$23+AO3*'Input Parameters'!$G$24+AM3*'Input Parameters'!$G$22+'Input Parameters'!$G$12*$I3-AM3*$S3)/(2*AN3)</f>
        <v>-47.279245925395031</v>
      </c>
      <c r="W3" s="4">
        <f>'Input Parameters'!$G$12*(2*$F3*$U3*'Model Parameters'!$F$2*'Input Parameters'!$G$4)/(2*'Model Parameters'!$F$21)*EXP(-$S3*('Model Parameters'!$B$32+'Model Parameters'!$B$35))</f>
        <v>5055.5655377908179</v>
      </c>
      <c r="X3">
        <f>MAX(0,$V3+LN(1+($W3*('Model Parameters'!$B$33+2*'Model Parameters'!$B$35)*EXP(-$V3*('Model Parameters'!$B$33+2*'Model Parameters'!$B$35)))/(1+LN(SQRT(1+$W3*('Model Parameters'!$B$33+2*'Model Parameters'!$B$35)*EXP(-$V3*('Model Parameters'!$B$33+2*'Model Parameters'!$B$35))))))/('Model Parameters'!$B$33+2*'Model Parameters'!$B$35))</f>
        <v>2433.4860069309316</v>
      </c>
      <c r="Y3">
        <f>'Input Parameters'!$G$4*'Model Parameters'!$F$2*EXP(-'Model Parameters'!$B$32*$S3-'Model Parameters'!$B$33*$X3-'Model Parameters'!$B$35*($S3+2*$X3))*$U3</f>
        <v>1.1010580724493275</v>
      </c>
      <c r="Z3" s="8">
        <f>$E3-'Model Parameters'!$F$3*'Input Parameters'!$G$3/'Model Parameters'!$F$4*LN($S3/'Input Parameters'!$G$22)</f>
        <v>-1.2291110178054563</v>
      </c>
      <c r="AA3" s="8">
        <f>'Input Parameters'!$G$12*$Y3*$F3*2*'Model Parameters'!$F$4/10</f>
        <v>207.90271750036453</v>
      </c>
      <c r="AB3" s="8">
        <f t="shared" ref="AB3:AB34" si="1">Y3</f>
        <v>1.1010580724493275</v>
      </c>
      <c r="AC3" s="8">
        <f t="shared" ref="AC3:AC34" si="2">X3</f>
        <v>2433.4860069309316</v>
      </c>
      <c r="AD3" s="8">
        <f>LOG10(S3/1000/'Model Parameters'!$B$15)</f>
        <v>13.641036247119496</v>
      </c>
      <c r="AE3" s="8">
        <f>AA3*10/(AA3*10+('Model Parameters'!$F$4*'Input Parameters'!$G$12)*I3)</f>
        <v>0.59718141020655469</v>
      </c>
      <c r="AF3" s="8">
        <f>MIN(1,('Model Parameters'!$B$45-'Model Parameters'!$F$3*'Input Parameters'!$G$3/'Model Parameters'!$F$4*LN($S3/'Input Parameters'!$G$22))/Z3)</f>
        <v>0.28403538227879876</v>
      </c>
      <c r="AG3" s="8">
        <f>MIN('Input Parameters'!$G$24+'Model Parameters'!$F$2*'Input Parameters'!$G$4*EXP(-'Model Parameters'!$B$32*$S3-'Model Parameters'!$B$33*$X3-'Model Parameters'!$B$35*($S3+2*$X3)),AC3*10^(3-AD3)/'Model Parameters'!$B$13)</f>
        <v>4.2775313426651931E-2</v>
      </c>
      <c r="AH3" s="8">
        <f>EXP(-'Model Parameters'!$B$32*$S3-'Model Parameters'!$B$33*$X3-'Model Parameters'!$B$35*($S3+2*$X3))</f>
        <v>0.37844294438114373</v>
      </c>
      <c r="AL3">
        <f>'Model Parameters'!$B$22*SQRT((3*1.607/4*('Input Parameters'!$G$10*'Model Parameters'!$B$22*'Input Parameters'!$G$8/D3)^(1/3))^-2+'Model Parameters'!$F$18^-2)/SQRT(2)</f>
        <v>2.7742509582606139E-6</v>
      </c>
      <c r="AM3">
        <f>'Model Parameters'!$B$23*SQRT((3*1.607/4*('Input Parameters'!$G$10*'Model Parameters'!$B$23*'Input Parameters'!$G$8/D3)^(1/3))^-2+'Model Parameters'!$F$18^-2)/SQRT(2)</f>
        <v>7.2258145628519208E-6</v>
      </c>
      <c r="AN3">
        <f>'Model Parameters'!$B$24*SQRT((3*1.607/4*('Input Parameters'!$G$10*'Model Parameters'!$B$24*'Input Parameters'!$G$8/D3)^(1/3))^-2+'Model Parameters'!$F$18^-2)/SQRT(2)</f>
        <v>1.436146963553555E-6</v>
      </c>
      <c r="AO3">
        <f>'Model Parameters'!$B$25*SQRT((3*1.607/4*('Input Parameters'!$G$10*'Model Parameters'!$B$25*'Input Parameters'!$G$8/D3)^(1/3))^-2+'Model Parameters'!$F$18^-2)/SQRT(2)</f>
        <v>1.7890181379680837E-6</v>
      </c>
    </row>
    <row r="4" spans="1:41" x14ac:dyDescent="0.4">
      <c r="A4" t="s">
        <v>206</v>
      </c>
      <c r="B4" s="4">
        <v>0.05</v>
      </c>
      <c r="D4" s="4">
        <f t="shared" ref="D4:D35" si="3">$B$3+($B$4-$B$3)/100*(ROW(D4)-3)</f>
        <v>5.9900000000000003E-4</v>
      </c>
      <c r="E4">
        <f t="shared" si="0"/>
        <v>-0.99</v>
      </c>
      <c r="F4">
        <f>'Input Parameters'!$G$15/(2*'Model Parameters'!$F$4)*'Model Parameters'!$B$39/('Model Parameters'!$B$65)*EXP(-($E4+0.11)/'Model Parameters'!$B$48)</f>
        <v>2568.2374124370176</v>
      </c>
      <c r="G4">
        <f>1/((SQRT($F4*('Input Parameters'!$G$12)^2/'Model Parameters'!$B$51))/TANH(SQRT($F4*('Input Parameters'!$G$12)^2/'Model Parameters'!$B$51))+$F4*'Input Parameters'!$G$12/'Input Parameters'!$G$17)</f>
        <v>0.12262905287006196</v>
      </c>
      <c r="H4">
        <f>'Model Parameters'!$F$2*'Input Parameters'!$G$4*$G4</f>
        <v>4.1768727657319884</v>
      </c>
      <c r="I4">
        <f>'Input Parameters'!$G$15*'Model Parameters'!$B$41/'Model Parameters'!$F$4*EXP(-$E4/'Model Parameters'!$B$50)</f>
        <v>3814.8600817790016</v>
      </c>
      <c r="J4">
        <f>'Input Parameters'!$G$22+(AM4*'Input Parameters'!$G$22 - (1/(1/('Input Parameters'!$G$12*($I4+2*$F4*$H4))+1/(AO4*'Input Parameters'!$G$24))) + 'Input Parameters'!$G$12*($I4+2*$F4*$H4))/(AM4+2*'Input Parameters'!$G$13*'Input Parameters'!$G$12*'Model Parameters'!$B$61*$H4)</f>
        <v>2196.7086505847979</v>
      </c>
      <c r="K4">
        <f>'Input Parameters'!$G$15/(2*'Model Parameters'!$F$4)*'Model Parameters'!$B$39/('Model Parameters'!$B$65)*EXP(-($E4+0.11)/'Model Parameters'!$B$48)+'Input Parameters'!$G$13*'Model Parameters'!$B$61*$J4</f>
        <v>5017.5675578390674</v>
      </c>
      <c r="L4">
        <f>1/((SQRT($K4*('Input Parameters'!$G$12)^2/'Model Parameters'!$B$51))/TANH(SQRT($K4*('Input Parameters'!$G$12)^2/'Model Parameters'!$B$51))+$K4*'Input Parameters'!$G$12/'Input Parameters'!$G$17)</f>
        <v>8.4738817470578529E-2</v>
      </c>
      <c r="M4">
        <f>'Model Parameters'!$F$2*'Input Parameters'!$G$4*$L4</f>
        <v>2.8862920377296941</v>
      </c>
      <c r="N4">
        <f>'Input Parameters'!$G$22+(AM4*'Input Parameters'!$G$22 - (1/(1/('Input Parameters'!$G$12*($I4+2*$F4*$M4))+1/(AO4*'Input Parameters'!$G$24))) + 'Input Parameters'!$G$12*($I4+2*$F4*$M4))/(AM4+2*'Input Parameters'!$G$13*'Input Parameters'!$G$12*'Model Parameters'!$B$61*$M4)</f>
        <v>2160.9940473287334</v>
      </c>
      <c r="O4" s="4">
        <f>(2*AN4*'Input Parameters'!$G$23+AO4*'Input Parameters'!$G$24+AM4*'Input Parameters'!$G$22+'Input Parameters'!$G$12*$I4-AM4*$N4)/(2*AN4)</f>
        <v>-619.64819815432963</v>
      </c>
      <c r="P4" s="4">
        <f>'Input Parameters'!$G$12*(2*$F4*$M4)/(2*AN4)*EXP(-$N4*('Model Parameters'!$B$32+'Model Parameters'!$B$35))</f>
        <v>10885.140081091959</v>
      </c>
      <c r="Q4">
        <f>MAX(0,$O4+LN(1+($P4*('Model Parameters'!$B$33+2*'Model Parameters'!$B$35)*EXP(-$O4*('Model Parameters'!$B$33+2*'Model Parameters'!$B$35)))/(1+LN(SQRT(1+$P4*('Model Parameters'!$B$33+2*'Model Parameters'!$B$35)*EXP(-$O4*('Model Parameters'!$B$33+2*'Model Parameters'!$B$35))))))/('Model Parameters'!$B$33+2*'Model Parameters'!$B$35))</f>
        <v>3398.3749873222041</v>
      </c>
      <c r="R4">
        <f>'Input Parameters'!$G$4*'Model Parameters'!$F$2*EXP(-'Model Parameters'!$B$32*$N4-'Model Parameters'!$B$33*$Q4-'Model Parameters'!$B$35*($N4+2*$Q4))*$L4</f>
        <v>0.83432424507858904</v>
      </c>
      <c r="S4">
        <f>'Input Parameters'!$G$22+(AM4*'Input Parameters'!$G$22 - (1/(1/('Input Parameters'!$G$12*($I4+2*$F4*$R4))+1/(AO4*'Input Parameters'!$G$24))) +'Input Parameters'!$G$12*($I4+2*$F4*$R4))/(AM4+2*'Input Parameters'!$G$13*'Input Parameters'!$G$12*'Model Parameters'!$B$61*$R4)</f>
        <v>1999.2705771403726</v>
      </c>
      <c r="T4">
        <f>'Input Parameters'!$G$15/(2*'Model Parameters'!$F$4)*'Model Parameters'!$B$39/('Model Parameters'!$B$65)*EXP(-($E4+0.11)/'Model Parameters'!$B$48)+'Input Parameters'!$G$13*'Model Parameters'!$B$61*$S4</f>
        <v>4797.424105948533</v>
      </c>
      <c r="U4">
        <f>1/((SQRT($T4*('Input Parameters'!$G$12)^2/'Model Parameters'!$B$51))/TANH(SQRT($T4*('Input Parameters'!$G$12)^2/'Model Parameters'!$B$51))+$T4*'Input Parameters'!$G$12/'Input Parameters'!$G$17)</f>
        <v>8.6892453081152218E-2</v>
      </c>
      <c r="V4" s="4">
        <f>(2*AN4*'Input Parameters'!$G$23+AO4*'Input Parameters'!$G$24+AM4*'Input Parameters'!$G$22+'Input Parameters'!$G$12*$I4-AM4*$S4)/(2*AN4)</f>
        <v>-269.30466519176184</v>
      </c>
      <c r="W4" s="4">
        <f>'Input Parameters'!$G$12*(2*$F4*$U4*'Model Parameters'!$F$2*'Input Parameters'!$G$4)/(2*'Model Parameters'!$F$21)*EXP(-$S4*('Model Parameters'!$B$32+'Model Parameters'!$B$35))</f>
        <v>5241.1425522607205</v>
      </c>
      <c r="X4">
        <f>MAX(0,$V4+LN(1+($W4*('Model Parameters'!$B$33+2*'Model Parameters'!$B$35)*EXP(-$V4*('Model Parameters'!$B$33+2*'Model Parameters'!$B$35)))/(1+LN(SQRT(1+$W4*('Model Parameters'!$B$33+2*'Model Parameters'!$B$35)*EXP(-$V4*('Model Parameters'!$B$33+2*'Model Parameters'!$B$35))))))/('Model Parameters'!$B$33+2*'Model Parameters'!$B$35))</f>
        <v>2352.9776994287486</v>
      </c>
      <c r="Y4">
        <f>'Input Parameters'!$G$4*'Model Parameters'!$F$2*EXP(-'Model Parameters'!$B$32*$S4-'Model Parameters'!$B$33*$X4-'Model Parameters'!$B$35*($S4+2*$X4))*$U4</f>
        <v>1.167038370875521</v>
      </c>
      <c r="Z4" s="8">
        <f>$E4-'Model Parameters'!$F$3*'Input Parameters'!$G$3/'Model Parameters'!$F$4*LN($S4/'Input Parameters'!$G$22)</f>
        <v>-1.2274481783312148</v>
      </c>
      <c r="AA4" s="8">
        <f>'Input Parameters'!$G$12*$Y4*$F4*2*'Model Parameters'!$F$4/10</f>
        <v>220.36117331439422</v>
      </c>
      <c r="AB4" s="8">
        <f t="shared" si="1"/>
        <v>1.167038370875521</v>
      </c>
      <c r="AC4" s="8">
        <f t="shared" si="2"/>
        <v>2352.9776994287486</v>
      </c>
      <c r="AD4" s="8">
        <f>LOG10(S4/1000/'Model Parameters'!$B$15)</f>
        <v>13.612928665085919</v>
      </c>
      <c r="AE4" s="8">
        <f>AA4*10/(AA4*10+('Model Parameters'!$F$4*'Input Parameters'!$G$12)*I4)</f>
        <v>0.61109854699875366</v>
      </c>
      <c r="AF4" s="8">
        <f>MIN(1,('Model Parameters'!$B$45-'Model Parameters'!$F$3*'Input Parameters'!$G$3/'Model Parameters'!$F$4*LN($S4/'Input Parameters'!$G$22))/Z4)</f>
        <v>0.28306545601264421</v>
      </c>
      <c r="AG4" s="8">
        <f>MIN('Input Parameters'!$G$24+'Model Parameters'!$F$2*'Input Parameters'!$G$4*EXP(-'Model Parameters'!$B$32*$S4-'Model Parameters'!$B$33*$X4-'Model Parameters'!$B$35*($S4+2*$X4)),AC4*10^(3-AD4)/'Model Parameters'!$B$13)</f>
        <v>4.4125510234589792E-2</v>
      </c>
      <c r="AH4" s="8">
        <f>EXP(-'Model Parameters'!$B$32*$S4-'Model Parameters'!$B$33*$X4-'Model Parameters'!$B$35*($S4+2*$X4))</f>
        <v>0.39431673137337042</v>
      </c>
      <c r="AL4">
        <f>'Model Parameters'!$B$22*SQRT((3*1.607/4*('Input Parameters'!$G$10*'Model Parameters'!$B$22*'Input Parameters'!$G$8/D4)^(1/3))^-2+'Model Parameters'!$F$18^-2)/SQRT(2)</f>
        <v>3.4466933277030878E-6</v>
      </c>
      <c r="AM4">
        <f>'Model Parameters'!$B$23*SQRT((3*1.607/4*('Input Parameters'!$G$10*'Model Parameters'!$B$23*'Input Parameters'!$G$8/D4)^(1/3))^-2+'Model Parameters'!$F$18^-2)/SQRT(2)</f>
        <v>8.2761983045641081E-6</v>
      </c>
      <c r="AN4">
        <f>'Model Parameters'!$B$24*SQRT((3*1.607/4*('Input Parameters'!$G$10*'Model Parameters'!$B$24*'Input Parameters'!$G$8/D4)^(1/3))^-2+'Model Parameters'!$F$18^-2)/SQRT(2)</f>
        <v>1.9102043906204232E-6</v>
      </c>
      <c r="AO4">
        <f>'Model Parameters'!$B$25*SQRT((3*1.607/4*('Input Parameters'!$G$10*'Model Parameters'!$B$25*'Input Parameters'!$G$8/D4)^(1/3))^-2+'Model Parameters'!$F$18^-2)/SQRT(2)</f>
        <v>2.3241561374184192E-6</v>
      </c>
    </row>
    <row r="5" spans="1:41" x14ac:dyDescent="0.4">
      <c r="D5" s="4">
        <f t="shared" si="3"/>
        <v>1.098E-3</v>
      </c>
      <c r="E5">
        <f t="shared" si="0"/>
        <v>-0.99</v>
      </c>
      <c r="F5">
        <f>'Input Parameters'!$G$15/(2*'Model Parameters'!$F$4)*'Model Parameters'!$B$39/('Model Parameters'!$B$65)*EXP(-($E5+0.11)/'Model Parameters'!$B$48)</f>
        <v>2568.2374124370176</v>
      </c>
      <c r="G5">
        <f>1/((SQRT($F5*('Input Parameters'!$G$12)^2/'Model Parameters'!$B$51))/TANH(SQRT($F5*('Input Parameters'!$G$12)^2/'Model Parameters'!$B$51))+$F5*'Input Parameters'!$G$12/'Input Parameters'!$G$17)</f>
        <v>0.12262905287006196</v>
      </c>
      <c r="H5">
        <f>'Model Parameters'!$F$2*'Input Parameters'!$G$4*$G5</f>
        <v>4.1768727657319884</v>
      </c>
      <c r="I5">
        <f>'Input Parameters'!$G$15*'Model Parameters'!$B$41/'Model Parameters'!$F$4*EXP(-$E5/'Model Parameters'!$B$50)</f>
        <v>3814.8600817790016</v>
      </c>
      <c r="J5">
        <f>'Input Parameters'!$G$22+(AM5*'Input Parameters'!$G$22 - (1/(1/('Input Parameters'!$G$12*($I5+2*$F5*$H5))+1/(AO5*'Input Parameters'!$G$24))) + 'Input Parameters'!$G$12*($I5+2*$F5*$H5))/(AM5+2*'Input Parameters'!$G$13*'Input Parameters'!$G$12*'Model Parameters'!$B$61*$H5)</f>
        <v>2162.8820107380257</v>
      </c>
      <c r="K5">
        <f>'Input Parameters'!$G$15/(2*'Model Parameters'!$F$4)*'Model Parameters'!$B$39/('Model Parameters'!$B$65)*EXP(-($E5+0.11)/'Model Parameters'!$B$48)+'Input Parameters'!$G$13*'Model Parameters'!$B$61*$J5</f>
        <v>4979.8508544099168</v>
      </c>
      <c r="L5">
        <f>1/((SQRT($K5*('Input Parameters'!$G$12)^2/'Model Parameters'!$B$51))/TANH(SQRT($K5*('Input Parameters'!$G$12)^2/'Model Parameters'!$B$51))+$K5*'Input Parameters'!$G$12/'Input Parameters'!$G$17)</f>
        <v>8.5097547312073432E-2</v>
      </c>
      <c r="M5">
        <f>'Model Parameters'!$F$2*'Input Parameters'!$G$4*$L5</f>
        <v>2.898510748305426</v>
      </c>
      <c r="N5">
        <f>'Input Parameters'!$G$22+(AM5*'Input Parameters'!$G$22 - (1/(1/('Input Parameters'!$G$12*($I5+2*$F5*$M5))+1/(AO5*'Input Parameters'!$G$24))) + 'Input Parameters'!$G$12*($I5+2*$F5*$M5))/(AM5+2*'Input Parameters'!$G$13*'Input Parameters'!$G$12*'Model Parameters'!$B$61*$M5)</f>
        <v>2117.385217930389</v>
      </c>
      <c r="O5" s="4">
        <f>(2*AN5*'Input Parameters'!$G$23+AO5*'Input Parameters'!$G$24+AM5*'Input Parameters'!$G$22+'Input Parameters'!$G$12*$I5-AM5*$N5)/(2*AN5)</f>
        <v>-753.40902007415582</v>
      </c>
      <c r="P5" s="4">
        <f>'Input Parameters'!$G$12*(2*$F5*$M5)/(2*AN5)*EXP(-$N5*('Model Parameters'!$B$32+'Model Parameters'!$B$35))</f>
        <v>9607.7260066184772</v>
      </c>
      <c r="Q5">
        <f>MAX(0,$O5+LN(1+($P5*('Model Parameters'!$B$33+2*'Model Parameters'!$B$35)*EXP(-$O5*('Model Parameters'!$B$33+2*'Model Parameters'!$B$35)))/(1+LN(SQRT(1+$P5*('Model Parameters'!$B$33+2*'Model Parameters'!$B$35)*EXP(-$O5*('Model Parameters'!$B$33+2*'Model Parameters'!$B$35))))))/('Model Parameters'!$B$33+2*'Model Parameters'!$B$35))</f>
        <v>3099.9686393229986</v>
      </c>
      <c r="R5">
        <f>'Input Parameters'!$G$4*'Model Parameters'!$F$2*EXP(-'Model Parameters'!$B$32*$N5-'Model Parameters'!$B$33*$Q5-'Model Parameters'!$B$35*($N5+2*$Q5))*$L5</f>
        <v>0.91517700160505988</v>
      </c>
      <c r="S5">
        <f>'Input Parameters'!$G$22+(AM5*'Input Parameters'!$G$22 - (1/(1/('Input Parameters'!$G$12*($I5+2*$F5*$R5))+1/(AO5*'Input Parameters'!$G$24))) +'Input Parameters'!$G$12*($I5+2*$F5*$R5))/(AM5+2*'Input Parameters'!$G$13*'Input Parameters'!$G$12*'Model Parameters'!$B$61*$R5)</f>
        <v>1929.8736707468665</v>
      </c>
      <c r="T5">
        <f>'Input Parameters'!$G$15/(2*'Model Parameters'!$F$4)*'Model Parameters'!$B$39/('Model Parameters'!$B$65)*EXP(-($E5+0.11)/'Model Parameters'!$B$48)+'Input Parameters'!$G$13*'Model Parameters'!$B$61*$S5</f>
        <v>4720.0465553197737</v>
      </c>
      <c r="U5">
        <f>1/((SQRT($T5*('Input Parameters'!$G$12)^2/'Model Parameters'!$B$51))/TANH(SQRT($T5*('Input Parameters'!$G$12)^2/'Model Parameters'!$B$51))+$T5*'Input Parameters'!$G$12/'Input Parameters'!$G$17)</f>
        <v>8.7685283904913855E-2</v>
      </c>
      <c r="V5" s="4">
        <f>(2*AN5*'Input Parameters'!$G$23+AO5*'Input Parameters'!$G$24+AM5*'Input Parameters'!$G$22+'Input Parameters'!$G$12*$I5-AM5*$S5)/(2*AN5)</f>
        <v>-369.63284281989468</v>
      </c>
      <c r="W5" s="4">
        <f>'Input Parameters'!$G$12*(2*$F5*$U5*'Model Parameters'!$F$2*'Input Parameters'!$G$4)/(2*'Model Parameters'!$F$21)*EXP(-$S5*('Model Parameters'!$B$32+'Model Parameters'!$B$35))</f>
        <v>5341.2299968629704</v>
      </c>
      <c r="X5">
        <f>MAX(0,$V5+LN(1+($W5*('Model Parameters'!$B$33+2*'Model Parameters'!$B$35)*EXP(-$V5*('Model Parameters'!$B$33+2*'Model Parameters'!$B$35)))/(1+LN(SQRT(1+$W5*('Model Parameters'!$B$33+2*'Model Parameters'!$B$35)*EXP(-$V5*('Model Parameters'!$B$33+2*'Model Parameters'!$B$35))))))/('Model Parameters'!$B$33+2*'Model Parameters'!$B$35))</f>
        <v>2322.093223353977</v>
      </c>
      <c r="Y5">
        <f>'Input Parameters'!$G$4*'Model Parameters'!$F$2*EXP(-'Model Parameters'!$B$32*$S5-'Model Parameters'!$B$33*$X5-'Model Parameters'!$B$35*($S5+2*$X5))*$U5</f>
        <v>1.1994726430907612</v>
      </c>
      <c r="Z5" s="8">
        <f>$E5-'Model Parameters'!$F$3*'Input Parameters'!$G$3/'Model Parameters'!$F$4*LN($S5/'Input Parameters'!$G$22)</f>
        <v>-1.2265405073544304</v>
      </c>
      <c r="AA5" s="8">
        <f>'Input Parameters'!$G$12*$Y5*$F5*2*'Model Parameters'!$F$4/10</f>
        <v>226.48544005601548</v>
      </c>
      <c r="AB5" s="8">
        <f t="shared" si="1"/>
        <v>1.1994726430907612</v>
      </c>
      <c r="AC5" s="8">
        <f t="shared" si="2"/>
        <v>2322.093223353977</v>
      </c>
      <c r="AD5" s="8">
        <f>LOG10(S5/1000/'Model Parameters'!$B$15)</f>
        <v>13.597585971557971</v>
      </c>
      <c r="AE5" s="8">
        <f>AA5*10/(AA5*10+('Model Parameters'!$F$4*'Input Parameters'!$G$12)*I5)</f>
        <v>0.61759319892706177</v>
      </c>
      <c r="AF5" s="8">
        <f>MIN(1,('Model Parameters'!$B$45-'Model Parameters'!$F$3*'Input Parameters'!$G$3/'Model Parameters'!$F$4*LN($S5/'Input Parameters'!$G$22))/Z5)</f>
        <v>0.28253490632926281</v>
      </c>
      <c r="AG5" s="8">
        <f>MIN('Input Parameters'!$G$24+'Model Parameters'!$F$2*'Input Parameters'!$G$4*EXP(-'Model Parameters'!$B$32*$S5-'Model Parameters'!$B$33*$X5-'Model Parameters'!$B$35*($S5+2*$X5)),AC5*10^(3-AD5)/'Model Parameters'!$B$13)</f>
        <v>4.5112227708850962E-2</v>
      </c>
      <c r="AH5" s="8">
        <f>EXP(-'Model Parameters'!$B$32*$S5-'Model Parameters'!$B$33*$X5-'Model Parameters'!$B$35*($S5+2*$X5))</f>
        <v>0.40161115086599236</v>
      </c>
      <c r="AL5">
        <f>'Model Parameters'!$B$22*SQRT((3*1.607/4*('Input Parameters'!$G$10*'Model Parameters'!$B$22*'Input Parameters'!$G$8/D5)^(1/3))^-2+'Model Parameters'!$F$18^-2)/SQRT(2)</f>
        <v>3.8559194997772462E-6</v>
      </c>
      <c r="AM5">
        <f>'Model Parameters'!$B$23*SQRT((3*1.607/4*('Input Parameters'!$G$10*'Model Parameters'!$B$23*'Input Parameters'!$G$8/D5)^(1/3))^-2+'Model Parameters'!$F$18^-2)/SQRT(2)</f>
        <v>8.9514121457301702E-6</v>
      </c>
      <c r="AN5">
        <f>'Model Parameters'!$B$24*SQRT((3*1.607/4*('Input Parameters'!$G$10*'Model Parameters'!$B$24*'Input Parameters'!$G$8/D5)^(1/3))^-2+'Model Parameters'!$F$18^-2)/SQRT(2)</f>
        <v>2.1868125751474082E-6</v>
      </c>
      <c r="AO5">
        <f>'Model Parameters'!$B$25*SQRT((3*1.607/4*('Input Parameters'!$G$10*'Model Parameters'!$B$25*'Input Parameters'!$G$8/D5)^(1/3))^-2+'Model Parameters'!$F$18^-2)/SQRT(2)</f>
        <v>2.6408594327167112E-6</v>
      </c>
    </row>
    <row r="6" spans="1:41" x14ac:dyDescent="0.4">
      <c r="D6" s="4">
        <f t="shared" si="3"/>
        <v>1.5970000000000001E-3</v>
      </c>
      <c r="E6">
        <f t="shared" si="0"/>
        <v>-0.99</v>
      </c>
      <c r="F6">
        <f>'Input Parameters'!$G$15/(2*'Model Parameters'!$F$4)*'Model Parameters'!$B$39/('Model Parameters'!$B$65)*EXP(-($E6+0.11)/'Model Parameters'!$B$48)</f>
        <v>2568.2374124370176</v>
      </c>
      <c r="G6">
        <f>1/((SQRT($F6*('Input Parameters'!$G$12)^2/'Model Parameters'!$B$51))/TANH(SQRT($F6*('Input Parameters'!$G$12)^2/'Model Parameters'!$B$51))+$F6*'Input Parameters'!$G$12/'Input Parameters'!$G$17)</f>
        <v>0.12262905287006196</v>
      </c>
      <c r="H6">
        <f>'Model Parameters'!$F$2*'Input Parameters'!$G$4*$G6</f>
        <v>4.1768727657319884</v>
      </c>
      <c r="I6">
        <f>'Input Parameters'!$G$15*'Model Parameters'!$B$41/'Model Parameters'!$F$4*EXP(-$E6/'Model Parameters'!$B$50)</f>
        <v>3814.8600817790016</v>
      </c>
      <c r="J6">
        <f>'Input Parameters'!$G$22+(AM6*'Input Parameters'!$G$22 - (1/(1/('Input Parameters'!$G$12*($I6+2*$F6*$H6))+1/(AO6*'Input Parameters'!$G$24))) + 'Input Parameters'!$G$12*($I6+2*$F6*$H6))/(AM6+2*'Input Parameters'!$G$13*'Input Parameters'!$G$12*'Model Parameters'!$B$61*$H6)</f>
        <v>2136.6475729443973</v>
      </c>
      <c r="K6">
        <f>'Input Parameters'!$G$15/(2*'Model Parameters'!$F$4)*'Model Parameters'!$B$39/('Model Parameters'!$B$65)*EXP(-($E6+0.11)/'Model Parameters'!$B$48)+'Input Parameters'!$G$13*'Model Parameters'!$B$61*$J6</f>
        <v>4950.5994562700207</v>
      </c>
      <c r="L6">
        <f>1/((SQRT($K6*('Input Parameters'!$G$12)^2/'Model Parameters'!$B$51))/TANH(SQRT($K6*('Input Parameters'!$G$12)^2/'Model Parameters'!$B$51))+$K6*'Input Parameters'!$G$12/'Input Parameters'!$G$17)</f>
        <v>8.5378604402231925E-2</v>
      </c>
      <c r="M6">
        <f>'Model Parameters'!$F$2*'Input Parameters'!$G$4*$L6</f>
        <v>2.908083844386848</v>
      </c>
      <c r="N6">
        <f>'Input Parameters'!$G$22+(AM6*'Input Parameters'!$G$22 - (1/(1/('Input Parameters'!$G$12*($I6+2*$F6*$M6))+1/(AO6*'Input Parameters'!$G$24))) + 'Input Parameters'!$G$12*($I6+2*$F6*$M6))/(AM6+2*'Input Parameters'!$G$13*'Input Parameters'!$G$12*'Model Parameters'!$B$61*$M6)</f>
        <v>2084.040723253082</v>
      </c>
      <c r="O6" s="4">
        <f>(2*AN6*'Input Parameters'!$G$23+AO6*'Input Parameters'!$G$24+AM6*'Input Parameters'!$G$22+'Input Parameters'!$G$12*$I6-AM6*$N6)/(2*AN6)</f>
        <v>-836.42821289263497</v>
      </c>
      <c r="P6" s="4">
        <f>'Input Parameters'!$G$12*(2*$F6*$M6)/(2*AN6)*EXP(-$N6*('Model Parameters'!$B$32+'Model Parameters'!$B$35))</f>
        <v>8832.7943361227408</v>
      </c>
      <c r="Q6">
        <f>MAX(0,$O6+LN(1+($P6*('Model Parameters'!$B$33+2*'Model Parameters'!$B$35)*EXP(-$O6*('Model Parameters'!$B$33+2*'Model Parameters'!$B$35)))/(1+LN(SQRT(1+$P6*('Model Parameters'!$B$33+2*'Model Parameters'!$B$35)*EXP(-$O6*('Model Parameters'!$B$33+2*'Model Parameters'!$B$35))))))/('Model Parameters'!$B$33+2*'Model Parameters'!$B$35))</f>
        <v>2904.6270585236316</v>
      </c>
      <c r="R6">
        <f>'Input Parameters'!$G$4*'Model Parameters'!$F$2*EXP(-'Model Parameters'!$B$32*$N6-'Model Parameters'!$B$33*$Q6-'Model Parameters'!$B$35*($N6+2*$Q6))*$L6</f>
        <v>0.97348089180462116</v>
      </c>
      <c r="S6">
        <f>'Input Parameters'!$G$22+(AM6*'Input Parameters'!$G$22 - (1/(1/('Input Parameters'!$G$12*($I6+2*$F6*$R6))+1/(AO6*'Input Parameters'!$G$24))) +'Input Parameters'!$G$12*($I6+2*$F6*$R6))/(AM6+2*'Input Parameters'!$G$13*'Input Parameters'!$G$12*'Model Parameters'!$B$61*$R6)</f>
        <v>1880.9279095593288</v>
      </c>
      <c r="T6">
        <f>'Input Parameters'!$G$15/(2*'Model Parameters'!$F$4)*'Model Parameters'!$B$39/('Model Parameters'!$B$65)*EXP(-($E6+0.11)/'Model Parameters'!$B$48)+'Input Parameters'!$G$13*'Model Parameters'!$B$61*$S6</f>
        <v>4665.4720315956693</v>
      </c>
      <c r="U6">
        <f>1/((SQRT($T6*('Input Parameters'!$G$12)^2/'Model Parameters'!$B$51))/TANH(SQRT($T6*('Input Parameters'!$G$12)^2/'Model Parameters'!$B$51))+$T6*'Input Parameters'!$G$12/'Input Parameters'!$G$17)</f>
        <v>8.8256388478646378E-2</v>
      </c>
      <c r="V6" s="4">
        <f>(2*AN6*'Input Parameters'!$G$23+AO6*'Input Parameters'!$G$24+AM6*'Input Parameters'!$G$22+'Input Parameters'!$G$12*$I6-AM6*$S6)/(2*AN6)</f>
        <v>-434.49849834543988</v>
      </c>
      <c r="W6" s="4">
        <f>'Input Parameters'!$G$12*(2*$F6*$U6*'Model Parameters'!$F$2*'Input Parameters'!$G$4)/(2*'Model Parameters'!$F$21)*EXP(-$S6*('Model Parameters'!$B$32+'Model Parameters'!$B$35))</f>
        <v>5413.4336445363997</v>
      </c>
      <c r="X6">
        <f>MAX(0,$V6+LN(1+($W6*('Model Parameters'!$B$33+2*'Model Parameters'!$B$35)*EXP(-$V6*('Model Parameters'!$B$33+2*'Model Parameters'!$B$35)))/(1+LN(SQRT(1+$W6*('Model Parameters'!$B$33+2*'Model Parameters'!$B$35)*EXP(-$V6*('Model Parameters'!$B$33+2*'Model Parameters'!$B$35))))))/('Model Parameters'!$B$33+2*'Model Parameters'!$B$35))</f>
        <v>2304.5204358954243</v>
      </c>
      <c r="Y6">
        <f>'Input Parameters'!$G$4*'Model Parameters'!$F$2*EXP(-'Model Parameters'!$B$32*$S6-'Model Parameters'!$B$33*$X6-'Model Parameters'!$B$35*($S6+2*$X6))*$U6</f>
        <v>1.221578510249308</v>
      </c>
      <c r="Z6" s="8">
        <f>$E6-'Model Parameters'!$F$3*'Input Parameters'!$G$3/'Model Parameters'!$F$4*LN($S6/'Input Parameters'!$G$22)</f>
        <v>-1.2258804771971947</v>
      </c>
      <c r="AA6" s="8">
        <f>'Input Parameters'!$G$12*$Y6*$F6*2*'Model Parameters'!$F$4/10</f>
        <v>230.65948860982184</v>
      </c>
      <c r="AB6" s="8">
        <f t="shared" si="1"/>
        <v>1.221578510249308</v>
      </c>
      <c r="AC6" s="8">
        <f t="shared" si="2"/>
        <v>2304.5204358954243</v>
      </c>
      <c r="AD6" s="8">
        <f>LOG10(S6/1000/'Model Parameters'!$B$15)</f>
        <v>13.586429241111937</v>
      </c>
      <c r="AE6" s="8">
        <f>AA6*10/(AA6*10+('Model Parameters'!$F$4*'Input Parameters'!$G$12)*I6)</f>
        <v>0.6218967809846867</v>
      </c>
      <c r="AF6" s="8">
        <f>MIN(1,('Model Parameters'!$B$45-'Model Parameters'!$F$3*'Input Parameters'!$G$3/'Model Parameters'!$F$4*LN($S6/'Input Parameters'!$G$22))/Z6)</f>
        <v>0.28214861369519678</v>
      </c>
      <c r="AG6" s="8">
        <f>MIN('Input Parameters'!$G$24+'Model Parameters'!$F$2*'Input Parameters'!$G$4*EXP(-'Model Parameters'!$B$32*$S6-'Model Parameters'!$B$33*$X6-'Model Parameters'!$B$35*($S6+2*$X6)),AC6*10^(3-AD6)/'Model Parameters'!$B$13)</f>
        <v>4.5935866904304561E-2</v>
      </c>
      <c r="AH6" s="8">
        <f>EXP(-'Model Parameters'!$B$32*$S6-'Model Parameters'!$B$33*$X6-'Model Parameters'!$B$35*($S6+2*$X6))</f>
        <v>0.40636599631654063</v>
      </c>
      <c r="AL6">
        <f>'Model Parameters'!$B$22*SQRT((3*1.607/4*('Input Parameters'!$G$10*'Model Parameters'!$B$22*'Input Parameters'!$G$8/D6)^(1/3))^-2+'Model Parameters'!$F$18^-2)/SQRT(2)</f>
        <v>4.1736342956424251E-6</v>
      </c>
      <c r="AM6">
        <f>'Model Parameters'!$B$23*SQRT((3*1.607/4*('Input Parameters'!$G$10*'Model Parameters'!$B$23*'Input Parameters'!$G$8/D6)^(1/3))^-2+'Model Parameters'!$F$18^-2)/SQRT(2)</f>
        <v>9.4898829214004676E-6</v>
      </c>
      <c r="AN6">
        <f>'Model Parameters'!$B$24*SQRT((3*1.607/4*('Input Parameters'!$G$10*'Model Parameters'!$B$24*'Input Parameters'!$G$8/D6)^(1/3))^-2+'Model Parameters'!$F$18^-2)/SQRT(2)</f>
        <v>2.3978282172561469E-6</v>
      </c>
      <c r="AO6">
        <f>'Model Parameters'!$B$25*SQRT((3*1.607/4*('Input Parameters'!$G$10*'Model Parameters'!$B$25*'Input Parameters'!$G$8/D6)^(1/3))^-2+'Model Parameters'!$F$18^-2)/SQRT(2)</f>
        <v>2.883829375848205E-6</v>
      </c>
    </row>
    <row r="7" spans="1:41" x14ac:dyDescent="0.4">
      <c r="D7" s="4">
        <f t="shared" si="3"/>
        <v>2.0959999999999998E-3</v>
      </c>
      <c r="E7">
        <f t="shared" si="0"/>
        <v>-0.99</v>
      </c>
      <c r="F7">
        <f>'Input Parameters'!$G$15/(2*'Model Parameters'!$F$4)*'Model Parameters'!$B$39/('Model Parameters'!$B$65)*EXP(-($E7+0.11)/'Model Parameters'!$B$48)</f>
        <v>2568.2374124370176</v>
      </c>
      <c r="G7">
        <f>1/((SQRT($F7*('Input Parameters'!$G$12)^2/'Model Parameters'!$B$51))/TANH(SQRT($F7*('Input Parameters'!$G$12)^2/'Model Parameters'!$B$51))+$F7*'Input Parameters'!$G$12/'Input Parameters'!$G$17)</f>
        <v>0.12262905287006196</v>
      </c>
      <c r="H7">
        <f>'Model Parameters'!$F$2*'Input Parameters'!$G$4*$G7</f>
        <v>4.1768727657319884</v>
      </c>
      <c r="I7">
        <f>'Input Parameters'!$G$15*'Model Parameters'!$B$41/'Model Parameters'!$F$4*EXP(-$E7/'Model Parameters'!$B$50)</f>
        <v>3814.8600817790016</v>
      </c>
      <c r="J7">
        <f>'Input Parameters'!$G$22+(AM7*'Input Parameters'!$G$22 - (1/(1/('Input Parameters'!$G$12*($I7+2*$F7*$H7))+1/(AO7*'Input Parameters'!$G$24))) + 'Input Parameters'!$G$12*($I7+2*$F7*$H7))/(AM7+2*'Input Parameters'!$G$13*'Input Parameters'!$G$12*'Model Parameters'!$B$61*$H7)</f>
        <v>2114.7665547162687</v>
      </c>
      <c r="K7">
        <f>'Input Parameters'!$G$15/(2*'Model Parameters'!$F$4)*'Model Parameters'!$B$39/('Model Parameters'!$B$65)*EXP(-($E7+0.11)/'Model Parameters'!$B$48)+'Input Parameters'!$G$13*'Model Parameters'!$B$61*$J7</f>
        <v>4926.202120945657</v>
      </c>
      <c r="L7">
        <f>1/((SQRT($K7*('Input Parameters'!$G$12)^2/'Model Parameters'!$B$51))/TANH(SQRT($K7*('Input Parameters'!$G$12)^2/'Model Parameters'!$B$51))+$K7*'Input Parameters'!$G$12/'Input Parameters'!$G$17)</f>
        <v>8.5614950489062092E-2</v>
      </c>
      <c r="M7">
        <f>'Model Parameters'!$F$2*'Input Parameters'!$G$4*$L7</f>
        <v>2.916134037308213</v>
      </c>
      <c r="N7">
        <f>'Input Parameters'!$G$22+(AM7*'Input Parameters'!$G$22 - (1/(1/('Input Parameters'!$G$12*($I7+2*$F7*$M7))+1/(AO7*'Input Parameters'!$G$24))) + 'Input Parameters'!$G$12*($I7+2*$F7*$M7))/(AM7+2*'Input Parameters'!$G$13*'Input Parameters'!$G$12*'Model Parameters'!$B$61*$M7)</f>
        <v>2056.5388935858341</v>
      </c>
      <c r="O7" s="4">
        <f>(2*AN7*'Input Parameters'!$G$23+AO7*'Input Parameters'!$G$24+AM7*'Input Parameters'!$G$22+'Input Parameters'!$G$12*$I7-AM7*$N7)/(2*AN7)</f>
        <v>-895.04154218203394</v>
      </c>
      <c r="P7" s="4">
        <f>'Input Parameters'!$G$12*(2*$F7*$M7)/(2*AN7)*EXP(-$N7*('Model Parameters'!$B$32+'Model Parameters'!$B$35))</f>
        <v>8286.9751246649612</v>
      </c>
      <c r="Q7">
        <f>MAX(0,$O7+LN(1+($P7*('Model Parameters'!$B$33+2*'Model Parameters'!$B$35)*EXP(-$O7*('Model Parameters'!$B$33+2*'Model Parameters'!$B$35)))/(1+LN(SQRT(1+$P7*('Model Parameters'!$B$33+2*'Model Parameters'!$B$35)*EXP(-$O7*('Model Parameters'!$B$33+2*'Model Parameters'!$B$35))))))/('Model Parameters'!$B$33+2*'Model Parameters'!$B$35))</f>
        <v>2759.899694624929</v>
      </c>
      <c r="R7">
        <f>'Input Parameters'!$G$4*'Model Parameters'!$F$2*EXP(-'Model Parameters'!$B$32*$N7-'Model Parameters'!$B$33*$Q7-'Model Parameters'!$B$35*($N7+2*$Q7))*$L7</f>
        <v>1.0197921296154975</v>
      </c>
      <c r="S7">
        <f>'Input Parameters'!$G$22+(AM7*'Input Parameters'!$G$22 - (1/(1/('Input Parameters'!$G$12*($I7+2*$F7*$R7))+1/(AO7*'Input Parameters'!$G$24))) +'Input Parameters'!$G$12*($I7+2*$F7*$R7))/(AM7+2*'Input Parameters'!$G$13*'Input Parameters'!$G$12*'Model Parameters'!$B$61*$R7)</f>
        <v>1842.7628381685283</v>
      </c>
      <c r="T7">
        <f>'Input Parameters'!$G$15/(2*'Model Parameters'!$F$4)*'Model Parameters'!$B$39/('Model Parameters'!$B$65)*EXP(-($E7+0.11)/'Model Parameters'!$B$48)+'Input Parameters'!$G$13*'Model Parameters'!$B$61*$S7</f>
        <v>4622.9179769949269</v>
      </c>
      <c r="U7">
        <f>1/((SQRT($T7*('Input Parameters'!$G$12)^2/'Model Parameters'!$B$51))/TANH(SQRT($T7*('Input Parameters'!$G$12)^2/'Model Parameters'!$B$51))+$T7*'Input Parameters'!$G$12/'Input Parameters'!$G$17)</f>
        <v>8.8708759212735938E-2</v>
      </c>
      <c r="V7" s="4">
        <f>(2*AN7*'Input Parameters'!$G$23+AO7*'Input Parameters'!$G$24+AM7*'Input Parameters'!$G$22+'Input Parameters'!$G$12*$I7-AM7*$S7)/(2*AN7)</f>
        <v>-481.70332902279068</v>
      </c>
      <c r="W7" s="4">
        <f>'Input Parameters'!$G$12*(2*$F7*$U7*'Model Parameters'!$F$2*'Input Parameters'!$G$4)/(2*'Model Parameters'!$F$21)*EXP(-$S7*('Model Parameters'!$B$32+'Model Parameters'!$B$35))</f>
        <v>5470.6865390938665</v>
      </c>
      <c r="X7">
        <f>MAX(0,$V7+LN(1+($W7*('Model Parameters'!$B$33+2*'Model Parameters'!$B$35)*EXP(-$V7*('Model Parameters'!$B$33+2*'Model Parameters'!$B$35)))/(1+LN(SQRT(1+$W7*('Model Parameters'!$B$33+2*'Model Parameters'!$B$35)*EXP(-$V7*('Model Parameters'!$B$33+2*'Model Parameters'!$B$35))))))/('Model Parameters'!$B$33+2*'Model Parameters'!$B$35))</f>
        <v>2293.1860953234564</v>
      </c>
      <c r="Y7">
        <f>'Input Parameters'!$G$4*'Model Parameters'!$F$2*EXP(-'Model Parameters'!$B$32*$S7-'Model Parameters'!$B$33*$X7-'Model Parameters'!$B$35*($S7+2*$X7))*$U7</f>
        <v>1.2383532868052958</v>
      </c>
      <c r="Z7" s="8">
        <f>$E7-'Model Parameters'!$F$3*'Input Parameters'!$G$3/'Model Parameters'!$F$4*LN($S7/'Input Parameters'!$G$22)</f>
        <v>-1.2253537947715085</v>
      </c>
      <c r="AA7" s="8">
        <f>'Input Parameters'!$G$12*$Y7*$F7*2*'Model Parameters'!$F$4/10</f>
        <v>233.82691612224465</v>
      </c>
      <c r="AB7" s="8">
        <f t="shared" si="1"/>
        <v>1.2383532868052958</v>
      </c>
      <c r="AC7" s="8">
        <f t="shared" si="2"/>
        <v>2293.1860953234564</v>
      </c>
      <c r="AD7" s="8">
        <f>LOG10(S7/1000/'Model Parameters'!$B$15)</f>
        <v>13.577526536001228</v>
      </c>
      <c r="AE7" s="8">
        <f>AA7*10/(AA7*10+('Model Parameters'!$F$4*'Input Parameters'!$G$12)*I7)</f>
        <v>0.62509840958971841</v>
      </c>
      <c r="AF7" s="8">
        <f>MIN(1,('Model Parameters'!$B$45-'Model Parameters'!$F$3*'Input Parameters'!$G$3/'Model Parameters'!$F$4*LN($S7/'Input Parameters'!$G$22))/Z7)</f>
        <v>0.28184006630991554</v>
      </c>
      <c r="AG7" s="8">
        <f>MIN('Input Parameters'!$G$24+'Model Parameters'!$F$2*'Input Parameters'!$G$4*EXP(-'Model Parameters'!$B$32*$S7-'Model Parameters'!$B$33*$X7-'Model Parameters'!$B$35*($S7+2*$X7)),AC7*10^(3-AD7)/'Model Parameters'!$B$13)</f>
        <v>4.6656629080256341E-2</v>
      </c>
      <c r="AH7" s="8">
        <f>EXP(-'Model Parameters'!$B$32*$S7-'Model Parameters'!$B$33*$X7-'Model Parameters'!$B$35*($S7+2*$X7))</f>
        <v>0.40984551253229828</v>
      </c>
      <c r="AL7">
        <f>'Model Parameters'!$B$22*SQRT((3*1.607/4*('Input Parameters'!$G$10*'Model Parameters'!$B$22*'Input Parameters'!$G$8/D7)^(1/3))^-2+'Model Parameters'!$F$18^-2)/SQRT(2)</f>
        <v>4.4399595347334626E-6</v>
      </c>
      <c r="AM7">
        <f>'Model Parameters'!$B$23*SQRT((3*1.607/4*('Input Parameters'!$G$10*'Model Parameters'!$B$23*'Input Parameters'!$G$8/D7)^(1/3))^-2+'Model Parameters'!$F$18^-2)/SQRT(2)</f>
        <v>9.9492341492627171E-6</v>
      </c>
      <c r="AN7">
        <f>'Model Parameters'!$B$24*SQRT((3*1.607/4*('Input Parameters'!$G$10*'Model Parameters'!$B$24*'Input Parameters'!$G$8/D7)^(1/3))^-2+'Model Parameters'!$F$18^-2)/SQRT(2)</f>
        <v>2.5728422429129773E-6</v>
      </c>
      <c r="AO7">
        <f>'Model Parameters'!$B$25*SQRT((3*1.607/4*('Input Parameters'!$G$10*'Model Parameters'!$B$25*'Input Parameters'!$G$8/D7)^(1/3))^-2+'Model Parameters'!$F$18^-2)/SQRT(2)</f>
        <v>3.0860217328242683E-6</v>
      </c>
    </row>
    <row r="8" spans="1:41" x14ac:dyDescent="0.4">
      <c r="D8" s="4">
        <f t="shared" si="3"/>
        <v>2.5949999999999997E-3</v>
      </c>
      <c r="E8">
        <f t="shared" si="0"/>
        <v>-0.99</v>
      </c>
      <c r="F8">
        <f>'Input Parameters'!$G$15/(2*'Model Parameters'!$F$4)*'Model Parameters'!$B$39/('Model Parameters'!$B$65)*EXP(-($E8+0.11)/'Model Parameters'!$B$48)</f>
        <v>2568.2374124370176</v>
      </c>
      <c r="G8">
        <f>1/((SQRT($F8*('Input Parameters'!$G$12)^2/'Model Parameters'!$B$51))/TANH(SQRT($F8*('Input Parameters'!$G$12)^2/'Model Parameters'!$B$51))+$F8*'Input Parameters'!$G$12/'Input Parameters'!$G$17)</f>
        <v>0.12262905287006196</v>
      </c>
      <c r="H8">
        <f>'Model Parameters'!$F$2*'Input Parameters'!$G$4*$G8</f>
        <v>4.1768727657319884</v>
      </c>
      <c r="I8">
        <f>'Input Parameters'!$G$15*'Model Parameters'!$B$41/'Model Parameters'!$F$4*EXP(-$E8/'Model Parameters'!$B$50)</f>
        <v>3814.8600817790016</v>
      </c>
      <c r="J8">
        <f>'Input Parameters'!$G$22+(AM8*'Input Parameters'!$G$22 - (1/(1/('Input Parameters'!$G$12*($I8+2*$F8*$H8))+1/(AO8*'Input Parameters'!$G$24))) + 'Input Parameters'!$G$12*($I8+2*$F8*$H8))/(AM8+2*'Input Parameters'!$G$13*'Input Parameters'!$G$12*'Model Parameters'!$B$61*$H8)</f>
        <v>2095.802810778584</v>
      </c>
      <c r="K8">
        <f>'Input Parameters'!$G$15/(2*'Model Parameters'!$F$4)*'Model Parameters'!$B$39/('Model Parameters'!$B$65)*EXP(-($E8+0.11)/'Model Parameters'!$B$48)+'Input Parameters'!$G$13*'Model Parameters'!$B$61*$J8</f>
        <v>4905.0575464551384</v>
      </c>
      <c r="L8">
        <f>1/((SQRT($K8*('Input Parameters'!$G$12)^2/'Model Parameters'!$B$51))/TANH(SQRT($K8*('Input Parameters'!$G$12)^2/'Model Parameters'!$B$51))+$K8*'Input Parameters'!$G$12/'Input Parameters'!$G$17)</f>
        <v>8.5821222690372553E-2</v>
      </c>
      <c r="M8">
        <f>'Model Parameters'!$F$2*'Input Parameters'!$G$4*$L8</f>
        <v>2.923159882487774</v>
      </c>
      <c r="N8">
        <f>'Input Parameters'!$G$22+(AM8*'Input Parameters'!$G$22 - (1/(1/('Input Parameters'!$G$12*($I8+2*$F8*$M8))+1/(AO8*'Input Parameters'!$G$24))) + 'Input Parameters'!$G$12*($I8+2*$F8*$M8))/(AM8+2*'Input Parameters'!$G$13*'Input Parameters'!$G$12*'Model Parameters'!$B$61*$M8)</f>
        <v>2032.9260236817345</v>
      </c>
      <c r="O8" s="4">
        <f>(2*AN8*'Input Parameters'!$G$23+AO8*'Input Parameters'!$G$24+AM8*'Input Parameters'!$G$22+'Input Parameters'!$G$12*$I8-AM8*$N8)/(2*AN8)</f>
        <v>-939.36110258655276</v>
      </c>
      <c r="P8" s="4">
        <f>'Input Parameters'!$G$12*(2*$F8*$M8)/(2*AN8)*EXP(-$N8*('Model Parameters'!$B$32+'Model Parameters'!$B$35))</f>
        <v>7871.1146806148445</v>
      </c>
      <c r="Q8">
        <f>MAX(0,$O8+LN(1+($P8*('Model Parameters'!$B$33+2*'Model Parameters'!$B$35)*EXP(-$O8*('Model Parameters'!$B$33+2*'Model Parameters'!$B$35)))/(1+LN(SQRT(1+$P8*('Model Parameters'!$B$33+2*'Model Parameters'!$B$35)*EXP(-$O8*('Model Parameters'!$B$33+2*'Model Parameters'!$B$35))))))/('Model Parameters'!$B$33+2*'Model Parameters'!$B$35))</f>
        <v>2645.4305737039667</v>
      </c>
      <c r="R8">
        <f>'Input Parameters'!$G$4*'Model Parameters'!$F$2*EXP(-'Model Parameters'!$B$32*$N8-'Model Parameters'!$B$33*$Q8-'Model Parameters'!$B$35*($N8+2*$Q8))*$L8</f>
        <v>1.0584881477653285</v>
      </c>
      <c r="S8">
        <f>'Input Parameters'!$G$22+(AM8*'Input Parameters'!$G$22 - (1/(1/('Input Parameters'!$G$12*($I8+2*$F8*$R8))+1/(AO8*'Input Parameters'!$G$24))) +'Input Parameters'!$G$12*($I8+2*$F8*$R8))/(AM8+2*'Input Parameters'!$G$13*'Input Parameters'!$G$12*'Model Parameters'!$B$61*$R8)</f>
        <v>1811.3694387207154</v>
      </c>
      <c r="T8">
        <f>'Input Parameters'!$G$15/(2*'Model Parameters'!$F$4)*'Model Parameters'!$B$39/('Model Parameters'!$B$65)*EXP(-($E8+0.11)/'Model Parameters'!$B$48)+'Input Parameters'!$G$13*'Model Parameters'!$B$61*$S8</f>
        <v>4587.9143366106155</v>
      </c>
      <c r="U8">
        <f>1/((SQRT($T8*('Input Parameters'!$G$12)^2/'Model Parameters'!$B$51))/TANH(SQRT($T8*('Input Parameters'!$G$12)^2/'Model Parameters'!$B$51))+$T8*'Input Parameters'!$G$12/'Input Parameters'!$G$17)</f>
        <v>8.9085611381012619E-2</v>
      </c>
      <c r="V8" s="4">
        <f>(2*AN8*'Input Parameters'!$G$23+AO8*'Input Parameters'!$G$24+AM8*'Input Parameters'!$G$22+'Input Parameters'!$G$12*$I8-AM8*$S8)/(2*AN8)</f>
        <v>-518.30725943634843</v>
      </c>
      <c r="W8" s="4">
        <f>'Input Parameters'!$G$12*(2*$F8*$U8*'Model Parameters'!$F$2*'Input Parameters'!$G$4)/(2*'Model Parameters'!$F$21)*EXP(-$S8*('Model Parameters'!$B$32+'Model Parameters'!$B$35))</f>
        <v>5518.4209563133054</v>
      </c>
      <c r="X8">
        <f>MAX(0,$V8+LN(1+($W8*('Model Parameters'!$B$33+2*'Model Parameters'!$B$35)*EXP(-$V8*('Model Parameters'!$B$33+2*'Model Parameters'!$B$35)))/(1+LN(SQRT(1+$W8*('Model Parameters'!$B$33+2*'Model Parameters'!$B$35)*EXP(-$V8*('Model Parameters'!$B$33+2*'Model Parameters'!$B$35))))))/('Model Parameters'!$B$33+2*'Model Parameters'!$B$35))</f>
        <v>2285.403379326925</v>
      </c>
      <c r="Y8">
        <f>'Input Parameters'!$G$4*'Model Parameters'!$F$2*EXP(-'Model Parameters'!$B$32*$S8-'Model Parameters'!$B$33*$X8-'Model Parameters'!$B$35*($S8+2*$X8))*$U8</f>
        <v>1.2518358701935723</v>
      </c>
      <c r="Z8" s="8">
        <f>$E8-'Model Parameters'!$F$3*'Input Parameters'!$G$3/'Model Parameters'!$F$4*LN($S8/'Input Parameters'!$G$22)</f>
        <v>-1.2249123199774454</v>
      </c>
      <c r="AA8" s="8">
        <f>'Input Parameters'!$G$12*$Y8*$F8*2*'Model Parameters'!$F$4/10</f>
        <v>236.37270893325643</v>
      </c>
      <c r="AB8" s="8">
        <f t="shared" si="1"/>
        <v>1.2518358701935723</v>
      </c>
      <c r="AC8" s="8">
        <f t="shared" si="2"/>
        <v>2285.403379326925</v>
      </c>
      <c r="AD8" s="8">
        <f>LOG10(S8/1000/'Model Parameters'!$B$15)</f>
        <v>13.570064126561167</v>
      </c>
      <c r="AE8" s="8">
        <f>AA8*10/(AA8*10+('Model Parameters'!$F$4*'Input Parameters'!$G$12)*I8)</f>
        <v>0.62763265423153514</v>
      </c>
      <c r="AF8" s="8">
        <f>MIN(1,('Model Parameters'!$B$45-'Model Parameters'!$F$3*'Input Parameters'!$G$3/'Model Parameters'!$F$4*LN($S8/'Input Parameters'!$G$22))/Z8)</f>
        <v>0.28158123185812711</v>
      </c>
      <c r="AG8" s="8">
        <f>MIN('Input Parameters'!$G$24+'Model Parameters'!$F$2*'Input Parameters'!$G$4*EXP(-'Model Parameters'!$B$32*$S8-'Model Parameters'!$B$33*$X8-'Model Parameters'!$B$35*($S8+2*$X8)),AC8*10^(3-AD8)/'Model Parameters'!$B$13)</f>
        <v>4.7304159777909048E-2</v>
      </c>
      <c r="AH8" s="8">
        <f>EXP(-'Model Parameters'!$B$32*$S8-'Model Parameters'!$B$33*$X8-'Model Parameters'!$B$35*($S8+2*$X8))</f>
        <v>0.41255509474021562</v>
      </c>
      <c r="AL8">
        <f>'Model Parameters'!$B$22*SQRT((3*1.607/4*('Input Parameters'!$G$10*'Model Parameters'!$B$22*'Input Parameters'!$G$8/D8)^(1/3))^-2+'Model Parameters'!$F$18^-2)/SQRT(2)</f>
        <v>4.6722955084401204E-6</v>
      </c>
      <c r="AM8">
        <f>'Model Parameters'!$B$23*SQRT((3*1.607/4*('Input Parameters'!$G$10*'Model Parameters'!$B$23*'Input Parameters'!$G$8/D8)^(1/3))^-2+'Model Parameters'!$F$18^-2)/SQRT(2)</f>
        <v>1.0355096119193852E-5</v>
      </c>
      <c r="AN8">
        <f>'Model Parameters'!$B$24*SQRT((3*1.607/4*('Input Parameters'!$G$10*'Model Parameters'!$B$24*'Input Parameters'!$G$8/D8)^(1/3))^-2+'Model Parameters'!$F$18^-2)/SQRT(2)</f>
        <v>2.7244018436535864E-6</v>
      </c>
      <c r="AO8">
        <f>'Model Parameters'!$B$25*SQRT((3*1.607/4*('Input Parameters'!$G$10*'Model Parameters'!$B$25*'Input Parameters'!$G$8/D8)^(1/3))^-2+'Model Parameters'!$F$18^-2)/SQRT(2)</f>
        <v>3.2615182100880527E-6</v>
      </c>
    </row>
    <row r="9" spans="1:41" x14ac:dyDescent="0.4">
      <c r="D9" s="4">
        <f t="shared" si="3"/>
        <v>3.094E-3</v>
      </c>
      <c r="E9">
        <f t="shared" si="0"/>
        <v>-0.99</v>
      </c>
      <c r="F9">
        <f>'Input Parameters'!$G$15/(2*'Model Parameters'!$F$4)*'Model Parameters'!$B$39/('Model Parameters'!$B$65)*EXP(-($E9+0.11)/'Model Parameters'!$B$48)</f>
        <v>2568.2374124370176</v>
      </c>
      <c r="G9">
        <f>1/((SQRT($F9*('Input Parameters'!$G$12)^2/'Model Parameters'!$B$51))/TANH(SQRT($F9*('Input Parameters'!$G$12)^2/'Model Parameters'!$B$51))+$F9*'Input Parameters'!$G$12/'Input Parameters'!$G$17)</f>
        <v>0.12262905287006196</v>
      </c>
      <c r="H9">
        <f>'Model Parameters'!$F$2*'Input Parameters'!$G$4*$G9</f>
        <v>4.1768727657319884</v>
      </c>
      <c r="I9">
        <f>'Input Parameters'!$G$15*'Model Parameters'!$B$41/'Model Parameters'!$F$4*EXP(-$E9/'Model Parameters'!$B$50)</f>
        <v>3814.8600817790016</v>
      </c>
      <c r="J9">
        <f>'Input Parameters'!$G$22+(AM9*'Input Parameters'!$G$22 - (1/(1/('Input Parameters'!$G$12*($I9+2*$F9*$H9))+1/(AO9*'Input Parameters'!$G$24))) + 'Input Parameters'!$G$12*($I9+2*$F9*$H9))/(AM9+2*'Input Parameters'!$G$13*'Input Parameters'!$G$12*'Model Parameters'!$B$61*$H9)</f>
        <v>2078.965594857716</v>
      </c>
      <c r="K9">
        <f>'Input Parameters'!$G$15/(2*'Model Parameters'!$F$4)*'Model Parameters'!$B$39/('Model Parameters'!$B$65)*EXP(-($E9+0.11)/'Model Parameters'!$B$48)+'Input Parameters'!$G$13*'Model Parameters'!$B$61*$J9</f>
        <v>4886.2840507033707</v>
      </c>
      <c r="L9">
        <f>1/((SQRT($K9*('Input Parameters'!$G$12)^2/'Model Parameters'!$B$51))/TANH(SQRT($K9*('Input Parameters'!$G$12)^2/'Model Parameters'!$B$51))+$K9*'Input Parameters'!$G$12/'Input Parameters'!$G$17)</f>
        <v>8.6005494696284157E-2</v>
      </c>
      <c r="M9">
        <f>'Model Parameters'!$F$2*'Input Parameters'!$G$4*$L9</f>
        <v>2.9294363781873249</v>
      </c>
      <c r="N9">
        <f>'Input Parameters'!$G$22+(AM9*'Input Parameters'!$G$22 - (1/(1/('Input Parameters'!$G$12*($I9+2*$F9*$M9))+1/(AO9*'Input Parameters'!$G$24))) + 'Input Parameters'!$G$12*($I9+2*$F9*$M9))/(AM9+2*'Input Parameters'!$G$13*'Input Parameters'!$G$12*'Model Parameters'!$B$61*$M9)</f>
        <v>2012.1305223186412</v>
      </c>
      <c r="O9" s="4">
        <f>(2*AN9*'Input Parameters'!$G$23+AO9*'Input Parameters'!$G$24+AM9*'Input Parameters'!$G$22+'Input Parameters'!$G$12*$I9-AM9*$N9)/(2*AN9)</f>
        <v>-974.35672952527523</v>
      </c>
      <c r="P9" s="4">
        <f>'Input Parameters'!$G$12*(2*$F9*$M9)/(2*AN9)*EXP(-$N9*('Model Parameters'!$B$32+'Model Parameters'!$B$35))</f>
        <v>7538.3167383916734</v>
      </c>
      <c r="Q9">
        <f>MAX(0,$O9+LN(1+($P9*('Model Parameters'!$B$33+2*'Model Parameters'!$B$35)*EXP(-$O9*('Model Parameters'!$B$33+2*'Model Parameters'!$B$35)))/(1+LN(SQRT(1+$P9*('Model Parameters'!$B$33+2*'Model Parameters'!$B$35)*EXP(-$O9*('Model Parameters'!$B$33+2*'Model Parameters'!$B$35))))))/('Model Parameters'!$B$33+2*'Model Parameters'!$B$35))</f>
        <v>2551.1016691083269</v>
      </c>
      <c r="R9">
        <f>'Input Parameters'!$G$4*'Model Parameters'!$F$2*EXP(-'Model Parameters'!$B$32*$N9-'Model Parameters'!$B$33*$Q9-'Model Parameters'!$B$35*($N9+2*$Q9))*$L9</f>
        <v>1.0918604519993134</v>
      </c>
      <c r="S9">
        <f>'Input Parameters'!$G$22+(AM9*'Input Parameters'!$G$22 - (1/(1/('Input Parameters'!$G$12*($I9+2*$F9*$R9))+1/(AO9*'Input Parameters'!$G$24))) +'Input Parameters'!$G$12*($I9+2*$F9*$R9))/(AM9+2*'Input Parameters'!$G$13*'Input Parameters'!$G$12*'Model Parameters'!$B$61*$R9)</f>
        <v>1784.6582946317174</v>
      </c>
      <c r="T9">
        <f>'Input Parameters'!$G$15/(2*'Model Parameters'!$F$4)*'Model Parameters'!$B$39/('Model Parameters'!$B$65)*EXP(-($E9+0.11)/'Model Parameters'!$B$48)+'Input Parameters'!$G$13*'Model Parameters'!$B$61*$S9</f>
        <v>4558.1314109513823</v>
      </c>
      <c r="U9">
        <f>1/((SQRT($T9*('Input Parameters'!$G$12)^2/'Model Parameters'!$B$51))/TANH(SQRT($T9*('Input Parameters'!$G$12)^2/'Model Parameters'!$B$51))+$T9*'Input Parameters'!$G$12/'Input Parameters'!$G$17)</f>
        <v>8.940969637023953E-2</v>
      </c>
      <c r="V9" s="4">
        <f>(2*AN9*'Input Parameters'!$G$23+AO9*'Input Parameters'!$G$24+AM9*'Input Parameters'!$G$22+'Input Parameters'!$G$12*$I9-AM9*$S9)/(2*AN9)</f>
        <v>-547.8604652315239</v>
      </c>
      <c r="W9" s="4">
        <f>'Input Parameters'!$G$12*(2*$F9*$U9*'Model Parameters'!$F$2*'Input Parameters'!$G$4)/(2*'Model Parameters'!$F$21)*EXP(-$S9*('Model Parameters'!$B$32+'Model Parameters'!$B$35))</f>
        <v>5559.4992077242559</v>
      </c>
      <c r="X9">
        <f>MAX(0,$V9+LN(1+($W9*('Model Parameters'!$B$33+2*'Model Parameters'!$B$35)*EXP(-$V9*('Model Parameters'!$B$33+2*'Model Parameters'!$B$35)))/(1+LN(SQRT(1+$W9*('Model Parameters'!$B$33+2*'Model Parameters'!$B$35)*EXP(-$V9*('Model Parameters'!$B$33+2*'Model Parameters'!$B$35))))))/('Model Parameters'!$B$33+2*'Model Parameters'!$B$35))</f>
        <v>2279.8706810597341</v>
      </c>
      <c r="Y9">
        <f>'Input Parameters'!$G$4*'Model Parameters'!$F$2*EXP(-'Model Parameters'!$B$32*$S9-'Model Parameters'!$B$33*$X9-'Model Parameters'!$B$35*($S9+2*$X9))*$U9</f>
        <v>1.2630753336793465</v>
      </c>
      <c r="Z9" s="8">
        <f>$E9-'Model Parameters'!$F$3*'Input Parameters'!$G$3/'Model Parameters'!$F$4*LN($S9/'Input Parameters'!$G$22)</f>
        <v>-1.2245306231141988</v>
      </c>
      <c r="AA9" s="8">
        <f>'Input Parameters'!$G$12*$Y9*$F9*2*'Model Parameters'!$F$4/10</f>
        <v>238.4949539450391</v>
      </c>
      <c r="AB9" s="8">
        <f t="shared" si="1"/>
        <v>1.2630753336793465</v>
      </c>
      <c r="AC9" s="8">
        <f t="shared" si="2"/>
        <v>2279.8706810597341</v>
      </c>
      <c r="AD9" s="8">
        <f>LOG10(S9/1000/'Model Parameters'!$B$15)</f>
        <v>13.563612165285377</v>
      </c>
      <c r="AE9" s="8">
        <f>AA9*10/(AA9*10+('Model Parameters'!$F$4*'Input Parameters'!$G$12)*I9)</f>
        <v>0.62971923343241498</v>
      </c>
      <c r="AF9" s="8">
        <f>MIN(1,('Model Parameters'!$B$45-'Model Parameters'!$F$3*'Input Parameters'!$G$3/'Model Parameters'!$F$4*LN($S9/'Input Parameters'!$G$22))/Z9)</f>
        <v>0.2813572944692852</v>
      </c>
      <c r="AG9" s="8">
        <f>MIN('Input Parameters'!$G$24+'Model Parameters'!$F$2*'Input Parameters'!$G$4*EXP(-'Model Parameters'!$B$32*$S9-'Model Parameters'!$B$33*$X9-'Model Parameters'!$B$35*($S9+2*$X9)),AC9*10^(3-AD9)/'Model Parameters'!$B$13)</f>
        <v>4.7895933547359763E-2</v>
      </c>
      <c r="AH9" s="8">
        <f>EXP(-'Model Parameters'!$B$32*$S9-'Model Parameters'!$B$33*$X9-'Model Parameters'!$B$35*($S9+2*$X9))</f>
        <v>0.41475035054798293</v>
      </c>
      <c r="AL9">
        <f>'Model Parameters'!$B$22*SQRT((3*1.607/4*('Input Parameters'!$G$10*'Model Parameters'!$B$22*'Input Parameters'!$G$8/D9)^(1/3))^-2+'Model Parameters'!$F$18^-2)/SQRT(2)</f>
        <v>4.8800692350901493E-6</v>
      </c>
      <c r="AM9">
        <f>'Model Parameters'!$B$23*SQRT((3*1.607/4*('Input Parameters'!$G$10*'Model Parameters'!$B$23*'Input Parameters'!$G$8/D9)^(1/3))^-2+'Model Parameters'!$F$18^-2)/SQRT(2)</f>
        <v>1.0721637425759844E-5</v>
      </c>
      <c r="AN9">
        <f>'Model Parameters'!$B$24*SQRT((3*1.607/4*('Input Parameters'!$G$10*'Model Parameters'!$B$24*'Input Parameters'!$G$8/D9)^(1/3))^-2+'Model Parameters'!$F$18^-2)/SQRT(2)</f>
        <v>2.8591982554966796E-6</v>
      </c>
      <c r="AO9">
        <f>'Model Parameters'!$B$25*SQRT((3*1.607/4*('Input Parameters'!$G$10*'Model Parameters'!$B$25*'Input Parameters'!$G$8/D9)^(1/3))^-2+'Model Parameters'!$F$18^-2)/SQRT(2)</f>
        <v>3.4178677146643228E-6</v>
      </c>
    </row>
    <row r="10" spans="1:41" x14ac:dyDescent="0.4">
      <c r="D10" s="4">
        <f t="shared" si="3"/>
        <v>3.5929999999999998E-3</v>
      </c>
      <c r="E10">
        <f t="shared" si="0"/>
        <v>-0.99</v>
      </c>
      <c r="F10">
        <f>'Input Parameters'!$G$15/(2*'Model Parameters'!$F$4)*'Model Parameters'!$B$39/('Model Parameters'!$B$65)*EXP(-($E10+0.11)/'Model Parameters'!$B$48)</f>
        <v>2568.2374124370176</v>
      </c>
      <c r="G10">
        <f>1/((SQRT($F10*('Input Parameters'!$G$12)^2/'Model Parameters'!$B$51))/TANH(SQRT($F10*('Input Parameters'!$G$12)^2/'Model Parameters'!$B$51))+$F10*'Input Parameters'!$G$12/'Input Parameters'!$G$17)</f>
        <v>0.12262905287006196</v>
      </c>
      <c r="H10">
        <f>'Model Parameters'!$F$2*'Input Parameters'!$G$4*$G10</f>
        <v>4.1768727657319884</v>
      </c>
      <c r="I10">
        <f>'Input Parameters'!$G$15*'Model Parameters'!$B$41/'Model Parameters'!$F$4*EXP(-$E10/'Model Parameters'!$B$50)</f>
        <v>3814.8600817790016</v>
      </c>
      <c r="J10">
        <f>'Input Parameters'!$G$22+(AM10*'Input Parameters'!$G$22 - (1/(1/('Input Parameters'!$G$12*($I10+2*$F10*$H10))+1/(AO10*'Input Parameters'!$G$24))) + 'Input Parameters'!$G$12*($I10+2*$F10*$H10))/(AM10+2*'Input Parameters'!$G$13*'Input Parameters'!$G$12*'Model Parameters'!$B$61*$H10)</f>
        <v>2063.7638167337509</v>
      </c>
      <c r="K10">
        <f>'Input Parameters'!$G$15/(2*'Model Parameters'!$F$4)*'Model Parameters'!$B$39/('Model Parameters'!$B$65)*EXP(-($E10+0.11)/'Model Parameters'!$B$48)+'Input Parameters'!$G$13*'Model Parameters'!$B$61*$J10</f>
        <v>4869.3340680951496</v>
      </c>
      <c r="L10">
        <f>1/((SQRT($K10*('Input Parameters'!$G$12)^2/'Model Parameters'!$B$51))/TANH(SQRT($K10*('Input Parameters'!$G$12)^2/'Model Parameters'!$B$51))+$K10*'Input Parameters'!$G$12/'Input Parameters'!$G$17)</f>
        <v>8.6172790232859536E-2</v>
      </c>
      <c r="M10">
        <f>'Model Parameters'!$F$2*'Input Parameters'!$G$4*$L10</f>
        <v>2.9351346377285665</v>
      </c>
      <c r="N10">
        <f>'Input Parameters'!$G$22+(AM10*'Input Parameters'!$G$22 - (1/(1/('Input Parameters'!$G$12*($I10+2*$F10*$M10))+1/(AO10*'Input Parameters'!$G$24))) + 'Input Parameters'!$G$12*($I10+2*$F10*$M10))/(AM10+2*'Input Parameters'!$G$13*'Input Parameters'!$G$12*'Model Parameters'!$B$61*$M10)</f>
        <v>1993.4894435960471</v>
      </c>
      <c r="O10" s="4">
        <f>(2*AN10*'Input Parameters'!$G$23+AO10*'Input Parameters'!$G$24+AM10*'Input Parameters'!$G$22+'Input Parameters'!$G$12*$I10-AM10*$N10)/(2*AN10)</f>
        <v>-1002.8341991010432</v>
      </c>
      <c r="P10" s="4">
        <f>'Input Parameters'!$G$12*(2*$F10*$M10)/(2*AN10)*EXP(-$N10*('Model Parameters'!$B$32+'Model Parameters'!$B$35))</f>
        <v>7262.8311604037017</v>
      </c>
      <c r="Q10">
        <f>MAX(0,$O10+LN(1+($P10*('Model Parameters'!$B$33+2*'Model Parameters'!$B$35)*EXP(-$O10*('Model Parameters'!$B$33+2*'Model Parameters'!$B$35)))/(1+LN(SQRT(1+$P10*('Model Parameters'!$B$33+2*'Model Parameters'!$B$35)*EXP(-$O10*('Model Parameters'!$B$33+2*'Model Parameters'!$B$35))))))/('Model Parameters'!$B$33+2*'Model Parameters'!$B$35))</f>
        <v>2471.1338346619068</v>
      </c>
      <c r="R10">
        <f>'Input Parameters'!$G$4*'Model Parameters'!$F$2*EXP(-'Model Parameters'!$B$32*$N10-'Model Parameters'!$B$33*$Q10-'Model Parameters'!$B$35*($N10+2*$Q10))*$L10</f>
        <v>1.121275586011971</v>
      </c>
      <c r="S10">
        <f>'Input Parameters'!$G$22+(AM10*'Input Parameters'!$G$22 - (1/(1/('Input Parameters'!$G$12*($I10+2*$F10*$R10))+1/(AO10*'Input Parameters'!$G$24))) +'Input Parameters'!$G$12*($I10+2*$F10*$R10))/(AM10+2*'Input Parameters'!$G$13*'Input Parameters'!$G$12*'Model Parameters'!$B$61*$R10)</f>
        <v>1761.3909245635421</v>
      </c>
      <c r="T10">
        <f>'Input Parameters'!$G$15/(2*'Model Parameters'!$F$4)*'Model Parameters'!$B$39/('Model Parameters'!$B$65)*EXP(-($E10+0.11)/'Model Parameters'!$B$48)+'Input Parameters'!$G$13*'Model Parameters'!$B$61*$S10</f>
        <v>4532.1882933253673</v>
      </c>
      <c r="U10">
        <f>1/((SQRT($T10*('Input Parameters'!$G$12)^2/'Model Parameters'!$B$51))/TANH(SQRT($T10*('Input Parameters'!$G$12)^2/'Model Parameters'!$B$51))+$T10*'Input Parameters'!$G$12/'Input Parameters'!$G$17)</f>
        <v>8.9694618272540202E-2</v>
      </c>
      <c r="V10" s="4">
        <f>(2*AN10*'Input Parameters'!$G$23+AO10*'Input Parameters'!$G$24+AM10*'Input Parameters'!$G$22+'Input Parameters'!$G$12*$I10-AM10*$S10)/(2*AN10)</f>
        <v>-572.40355632627586</v>
      </c>
      <c r="W10" s="4">
        <f>'Input Parameters'!$G$12*(2*$F10*$U10*'Model Parameters'!$F$2*'Input Parameters'!$G$4)/(2*'Model Parameters'!$F$21)*EXP(-$S10*('Model Parameters'!$B$32+'Model Parameters'!$B$35))</f>
        <v>5595.6340149677371</v>
      </c>
      <c r="X10">
        <f>MAX(0,$V10+LN(1+($W10*('Model Parameters'!$B$33+2*'Model Parameters'!$B$35)*EXP(-$V10*('Model Parameters'!$B$33+2*'Model Parameters'!$B$35)))/(1+LN(SQRT(1+$W10*('Model Parameters'!$B$33+2*'Model Parameters'!$B$35)*EXP(-$V10*('Model Parameters'!$B$33+2*'Model Parameters'!$B$35))))))/('Model Parameters'!$B$33+2*'Model Parameters'!$B$35))</f>
        <v>2275.864795382478</v>
      </c>
      <c r="Y10">
        <f>'Input Parameters'!$G$4*'Model Parameters'!$F$2*EXP(-'Model Parameters'!$B$32*$S10-'Model Parameters'!$B$33*$X10-'Model Parameters'!$B$35*($S10+2*$X10))*$U10</f>
        <v>1.2726866356622473</v>
      </c>
      <c r="Z10" s="8">
        <f>$E10-'Model Parameters'!$F$3*'Input Parameters'!$G$3/'Model Parameters'!$F$4*LN($S10/'Input Parameters'!$G$22)</f>
        <v>-1.2241934523451157</v>
      </c>
      <c r="AA10" s="8">
        <f>'Input Parameters'!$G$12*$Y10*$F10*2*'Model Parameters'!$F$4/10</f>
        <v>240.30976812329277</v>
      </c>
      <c r="AB10" s="8">
        <f t="shared" si="1"/>
        <v>1.2726866356622473</v>
      </c>
      <c r="AC10" s="8">
        <f t="shared" si="2"/>
        <v>2275.864795382478</v>
      </c>
      <c r="AD10" s="8">
        <f>LOG10(S10/1000/'Model Parameters'!$B$15)</f>
        <v>13.557912844816901</v>
      </c>
      <c r="AE10" s="8">
        <f>AA10*10/(AA10*10+('Model Parameters'!$F$4*'Input Parameters'!$G$12)*I10)</f>
        <v>0.63148508824365601</v>
      </c>
      <c r="AF10" s="8">
        <f>MIN(1,('Model Parameters'!$B$45-'Model Parameters'!$F$3*'Input Parameters'!$G$3/'Model Parameters'!$F$4*LN($S10/'Input Parameters'!$G$22))/Z10)</f>
        <v>0.28115936389445995</v>
      </c>
      <c r="AG10" s="8">
        <f>MIN('Input Parameters'!$G$24+'Model Parameters'!$F$2*'Input Parameters'!$G$4*EXP(-'Model Parameters'!$B$32*$S10-'Model Parameters'!$B$33*$X10-'Model Parameters'!$B$35*($S10+2*$X10)),AC10*10^(3-AD10)/'Model Parameters'!$B$13)</f>
        <v>4.8443354360307625E-2</v>
      </c>
      <c r="AH10" s="8">
        <f>EXP(-'Model Parameters'!$B$32*$S10-'Model Parameters'!$B$33*$X10-'Model Parameters'!$B$35*($S10+2*$X10))</f>
        <v>0.41657885847593679</v>
      </c>
      <c r="AL10">
        <f>'Model Parameters'!$B$22*SQRT((3*1.607/4*('Input Parameters'!$G$10*'Model Parameters'!$B$22*'Input Parameters'!$G$8/D10)^(1/3))^-2+'Model Parameters'!$F$18^-2)/SQRT(2)</f>
        <v>5.0690637254555842E-6</v>
      </c>
      <c r="AM10">
        <f>'Model Parameters'!$B$23*SQRT((3*1.607/4*('Input Parameters'!$G$10*'Model Parameters'!$B$23*'Input Parameters'!$G$8/D10)^(1/3))^-2+'Model Parameters'!$F$18^-2)/SQRT(2)</f>
        <v>1.1057695631625779E-5</v>
      </c>
      <c r="AN10">
        <f>'Model Parameters'!$B$24*SQRT((3*1.607/4*('Input Parameters'!$G$10*'Model Parameters'!$B$24*'Input Parameters'!$G$8/D10)^(1/3))^-2+'Model Parameters'!$F$18^-2)/SQRT(2)</f>
        <v>2.9812872562554868E-6</v>
      </c>
      <c r="AO10">
        <f>'Model Parameters'!$B$25*SQRT((3*1.607/4*('Input Parameters'!$G$10*'Model Parameters'!$B$25*'Input Parameters'!$G$8/D10)^(1/3))^-2+'Model Parameters'!$F$18^-2)/SQRT(2)</f>
        <v>3.559663752232357E-6</v>
      </c>
    </row>
    <row r="11" spans="1:41" x14ac:dyDescent="0.4">
      <c r="D11" s="4">
        <f t="shared" si="3"/>
        <v>4.0920000000000002E-3</v>
      </c>
      <c r="E11">
        <f t="shared" si="0"/>
        <v>-0.99</v>
      </c>
      <c r="F11">
        <f>'Input Parameters'!$G$15/(2*'Model Parameters'!$F$4)*'Model Parameters'!$B$39/('Model Parameters'!$B$65)*EXP(-($E11+0.11)/'Model Parameters'!$B$48)</f>
        <v>2568.2374124370176</v>
      </c>
      <c r="G11">
        <f>1/((SQRT($F11*('Input Parameters'!$G$12)^2/'Model Parameters'!$B$51))/TANH(SQRT($F11*('Input Parameters'!$G$12)^2/'Model Parameters'!$B$51))+$F11*'Input Parameters'!$G$12/'Input Parameters'!$G$17)</f>
        <v>0.12262905287006196</v>
      </c>
      <c r="H11">
        <f>'Model Parameters'!$F$2*'Input Parameters'!$G$4*$G11</f>
        <v>4.1768727657319884</v>
      </c>
      <c r="I11">
        <f>'Input Parameters'!$G$15*'Model Parameters'!$B$41/'Model Parameters'!$F$4*EXP(-$E11/'Model Parameters'!$B$50)</f>
        <v>3814.8600817790016</v>
      </c>
      <c r="J11">
        <f>'Input Parameters'!$G$22+(AM11*'Input Parameters'!$G$22 - (1/(1/('Input Parameters'!$G$12*($I11+2*$F11*$H11))+1/(AO11*'Input Parameters'!$G$24))) + 'Input Parameters'!$G$12*($I11+2*$F11*$H11))/(AM11+2*'Input Parameters'!$G$13*'Input Parameters'!$G$12*'Model Parameters'!$B$61*$H11)</f>
        <v>2049.8677123732091</v>
      </c>
      <c r="K11">
        <f>'Input Parameters'!$G$15/(2*'Model Parameters'!$F$4)*'Model Parameters'!$B$39/('Model Parameters'!$B$65)*EXP(-($E11+0.11)/'Model Parameters'!$B$48)+'Input Parameters'!$G$13*'Model Parameters'!$B$61*$J11</f>
        <v>4853.8399117331455</v>
      </c>
      <c r="L11">
        <f>1/((SQRT($K11*('Input Parameters'!$G$12)^2/'Model Parameters'!$B$51))/TANH(SQRT($K11*('Input Parameters'!$G$12)^2/'Model Parameters'!$B$51))+$K11*'Input Parameters'!$G$12/'Input Parameters'!$G$17)</f>
        <v>8.6326489263550535E-2</v>
      </c>
      <c r="M11">
        <f>'Model Parameters'!$F$2*'Input Parameters'!$G$4*$L11</f>
        <v>2.9403697861733065</v>
      </c>
      <c r="N11">
        <f>'Input Parameters'!$G$22+(AM11*'Input Parameters'!$G$22 - (1/(1/('Input Parameters'!$G$12*($I11+2*$F11*$M11))+1/(AO11*'Input Parameters'!$G$24))) + 'Input Parameters'!$G$12*($I11+2*$F11*$M11))/(AM11+2*'Input Parameters'!$G$13*'Input Parameters'!$G$12*'Model Parameters'!$B$61*$M11)</f>
        <v>1976.5593020556075</v>
      </c>
      <c r="O11" s="4">
        <f>(2*AN11*'Input Parameters'!$G$23+AO11*'Input Parameters'!$G$24+AM11*'Input Parameters'!$G$22+'Input Parameters'!$G$12*$I11-AM11*$N11)/(2*AN11)</f>
        <v>-1026.5278063825922</v>
      </c>
      <c r="P11" s="4">
        <f>'Input Parameters'!$G$12*(2*$F11*$M11)/(2*AN11)*EXP(-$N11*('Model Parameters'!$B$32+'Model Parameters'!$B$35))</f>
        <v>7029.0694348150519</v>
      </c>
      <c r="Q11">
        <f>MAX(0,$O11+LN(1+($P11*('Model Parameters'!$B$33+2*'Model Parameters'!$B$35)*EXP(-$O11*('Model Parameters'!$B$33+2*'Model Parameters'!$B$35)))/(1+LN(SQRT(1+$P11*('Model Parameters'!$B$33+2*'Model Parameters'!$B$35)*EXP(-$O11*('Model Parameters'!$B$33+2*'Model Parameters'!$B$35))))))/('Model Parameters'!$B$33+2*'Model Parameters'!$B$35))</f>
        <v>2401.9123912527384</v>
      </c>
      <c r="R11">
        <f>'Input Parameters'!$G$4*'Model Parameters'!$F$2*EXP(-'Model Parameters'!$B$32*$N11-'Model Parameters'!$B$33*$Q11-'Model Parameters'!$B$35*($N11+2*$Q11))*$L11</f>
        <v>1.1476206500901323</v>
      </c>
      <c r="S11">
        <f>'Input Parameters'!$G$22+(AM11*'Input Parameters'!$G$22 - (1/(1/('Input Parameters'!$G$12*($I11+2*$F11*$R11))+1/(AO11*'Input Parameters'!$G$24))) +'Input Parameters'!$G$12*($I11+2*$F11*$R11))/(AM11+2*'Input Parameters'!$G$13*'Input Parameters'!$G$12*'Model Parameters'!$B$61*$R11)</f>
        <v>1740.7687795378811</v>
      </c>
      <c r="T11">
        <f>'Input Parameters'!$G$15/(2*'Model Parameters'!$F$4)*'Model Parameters'!$B$39/('Model Parameters'!$B$65)*EXP(-($E11+0.11)/'Model Parameters'!$B$48)+'Input Parameters'!$G$13*'Model Parameters'!$B$61*$S11</f>
        <v>4509.1946016217553</v>
      </c>
      <c r="U11">
        <f>1/((SQRT($T11*('Input Parameters'!$G$12)^2/'Model Parameters'!$B$51))/TANH(SQRT($T11*('Input Parameters'!$G$12)^2/'Model Parameters'!$B$51))+$T11*'Input Parameters'!$G$12/'Input Parameters'!$G$17)</f>
        <v>8.9949216876846358E-2</v>
      </c>
      <c r="V11" s="4">
        <f>(2*AN11*'Input Parameters'!$G$23+AO11*'Input Parameters'!$G$24+AM11*'Input Parameters'!$G$22+'Input Parameters'!$G$12*$I11-AM11*$S11)/(2*AN11)</f>
        <v>-593.21679481439173</v>
      </c>
      <c r="W11" s="4">
        <f>'Input Parameters'!$G$12*(2*$F11*$U11*'Model Parameters'!$F$2*'Input Parameters'!$G$4)/(2*'Model Parameters'!$F$21)*EXP(-$S11*('Model Parameters'!$B$32+'Model Parameters'!$B$35))</f>
        <v>5627.9389704540854</v>
      </c>
      <c r="X11">
        <f>MAX(0,$V11+LN(1+($W11*('Model Parameters'!$B$33+2*'Model Parameters'!$B$35)*EXP(-$V11*('Model Parameters'!$B$33+2*'Model Parameters'!$B$35)))/(1+LN(SQRT(1+$W11*('Model Parameters'!$B$33+2*'Model Parameters'!$B$35)*EXP(-$V11*('Model Parameters'!$B$33+2*'Model Parameters'!$B$35))))))/('Model Parameters'!$B$33+2*'Model Parameters'!$B$35))</f>
        <v>2272.9461150429879</v>
      </c>
      <c r="Y11">
        <f>'Input Parameters'!$G$4*'Model Parameters'!$F$2*EXP(-'Model Parameters'!$B$32*$S11-'Model Parameters'!$B$33*$X11-'Model Parameters'!$B$35*($S11+2*$X11))*$U11</f>
        <v>1.2810623542333102</v>
      </c>
      <c r="Z11" s="8">
        <f>$E11-'Model Parameters'!$F$3*'Input Parameters'!$G$3/'Model Parameters'!$F$4*LN($S11/'Input Parameters'!$G$22)</f>
        <v>-1.2238908696719306</v>
      </c>
      <c r="AA11" s="8">
        <f>'Input Parameters'!$G$12*$Y11*$F11*2*'Model Parameters'!$F$4/10</f>
        <v>241.89127839556082</v>
      </c>
      <c r="AB11" s="8">
        <f t="shared" si="1"/>
        <v>1.2810623542333102</v>
      </c>
      <c r="AC11" s="8">
        <f t="shared" si="2"/>
        <v>2272.9461150429879</v>
      </c>
      <c r="AD11" s="8">
        <f>LOG10(S11/1000/'Model Parameters'!$B$15)</f>
        <v>13.552798179546903</v>
      </c>
      <c r="AE11" s="8">
        <f>AA11*10/(AA11*10+('Model Parameters'!$F$4*'Input Parameters'!$G$12)*I11)</f>
        <v>0.63301025601622352</v>
      </c>
      <c r="AF11" s="8">
        <f>MIN(1,('Model Parameters'!$B$45-'Model Parameters'!$F$3*'Input Parameters'!$G$3/'Model Parameters'!$F$4*LN($S11/'Input Parameters'!$G$22))/Z11)</f>
        <v>0.28098164484559973</v>
      </c>
      <c r="AG11" s="8">
        <f>MIN('Input Parameters'!$G$24+'Model Parameters'!$F$2*'Input Parameters'!$G$4*EXP(-'Model Parameters'!$B$32*$S11-'Model Parameters'!$B$33*$X11-'Model Parameters'!$B$35*($S11+2*$X11)),AC11*10^(3-AD11)/'Model Parameters'!$B$13)</f>
        <v>4.8954380001871703E-2</v>
      </c>
      <c r="AH11" s="8">
        <f>EXP(-'Model Parameters'!$B$32*$S11-'Model Parameters'!$B$33*$X11-'Model Parameters'!$B$35*($S11+2*$X11))</f>
        <v>0.41813354480233805</v>
      </c>
      <c r="AL11">
        <f>'Model Parameters'!$B$22*SQRT((3*1.607/4*('Input Parameters'!$G$10*'Model Parameters'!$B$22*'Input Parameters'!$G$8/D11)^(1/3))^-2+'Model Parameters'!$F$18^-2)/SQRT(2)</f>
        <v>5.2431250765079569E-6</v>
      </c>
      <c r="AM11">
        <f>'Model Parameters'!$B$23*SQRT((3*1.607/4*('Input Parameters'!$G$10*'Model Parameters'!$B$23*'Input Parameters'!$G$8/D11)^(1/3))^-2+'Model Parameters'!$F$18^-2)/SQRT(2)</f>
        <v>1.1369231556835066E-5</v>
      </c>
      <c r="AN11">
        <f>'Model Parameters'!$B$24*SQRT((3*1.607/4*('Input Parameters'!$G$10*'Model Parameters'!$B$24*'Input Parameters'!$G$8/D11)^(1/3))^-2+'Model Parameters'!$F$18^-2)/SQRT(2)</f>
        <v>3.0933405542928731E-6</v>
      </c>
      <c r="AO11">
        <f>'Model Parameters'!$B$25*SQRT((3*1.607/4*('Input Parameters'!$G$10*'Model Parameters'!$B$25*'Input Parameters'!$G$8/D11)^(1/3))^-2+'Model Parameters'!$F$18^-2)/SQRT(2)</f>
        <v>3.6899415367206594E-6</v>
      </c>
    </row>
    <row r="12" spans="1:41" x14ac:dyDescent="0.4">
      <c r="D12" s="4">
        <f t="shared" si="3"/>
        <v>4.5910000000000005E-3</v>
      </c>
      <c r="E12">
        <f t="shared" si="0"/>
        <v>-0.99</v>
      </c>
      <c r="F12">
        <f>'Input Parameters'!$G$15/(2*'Model Parameters'!$F$4)*'Model Parameters'!$B$39/('Model Parameters'!$B$65)*EXP(-($E12+0.11)/'Model Parameters'!$B$48)</f>
        <v>2568.2374124370176</v>
      </c>
      <c r="G12">
        <f>1/((SQRT($F12*('Input Parameters'!$G$12)^2/'Model Parameters'!$B$51))/TANH(SQRT($F12*('Input Parameters'!$G$12)^2/'Model Parameters'!$B$51))+$F12*'Input Parameters'!$G$12/'Input Parameters'!$G$17)</f>
        <v>0.12262905287006196</v>
      </c>
      <c r="H12">
        <f>'Model Parameters'!$F$2*'Input Parameters'!$G$4*$G12</f>
        <v>4.1768727657319884</v>
      </c>
      <c r="I12">
        <f>'Input Parameters'!$G$15*'Model Parameters'!$B$41/'Model Parameters'!$F$4*EXP(-$E12/'Model Parameters'!$B$50)</f>
        <v>3814.8600817790016</v>
      </c>
      <c r="J12">
        <f>'Input Parameters'!$G$22+(AM12*'Input Parameters'!$G$22 - (1/(1/('Input Parameters'!$G$12*($I12+2*$F12*$H12))+1/(AO12*'Input Parameters'!$G$24))) + 'Input Parameters'!$G$12*($I12+2*$F12*$H12))/(AM12+2*'Input Parameters'!$G$13*'Input Parameters'!$G$12*'Model Parameters'!$B$61*$H12)</f>
        <v>2037.0432798985221</v>
      </c>
      <c r="K12">
        <f>'Input Parameters'!$G$15/(2*'Model Parameters'!$F$4)*'Model Parameters'!$B$39/('Model Parameters'!$B$65)*EXP(-($E12+0.11)/'Model Parameters'!$B$48)+'Input Parameters'!$G$13*'Model Parameters'!$B$61*$J12</f>
        <v>4839.5406695238698</v>
      </c>
      <c r="L12">
        <f>1/((SQRT($K12*('Input Parameters'!$G$12)^2/'Model Parameters'!$B$51))/TANH(SQRT($K12*('Input Parameters'!$G$12)^2/'Model Parameters'!$B$51))+$K12*'Input Parameters'!$G$12/'Input Parameters'!$G$17)</f>
        <v>8.6468994873006605E-2</v>
      </c>
      <c r="M12">
        <f>'Model Parameters'!$F$2*'Input Parameters'!$G$4*$L12</f>
        <v>2.9452236750778535</v>
      </c>
      <c r="N12">
        <f>'Input Parameters'!$G$22+(AM12*'Input Parameters'!$G$22 - (1/(1/('Input Parameters'!$G$12*($I12+2*$F12*$M12))+1/(AO12*'Input Parameters'!$G$24))) + 'Input Parameters'!$G$12*($I12+2*$F12*$M12))/(AM12+2*'Input Parameters'!$G$13*'Input Parameters'!$G$12*'Model Parameters'!$B$61*$M12)</f>
        <v>1961.026549195941</v>
      </c>
      <c r="O12" s="4">
        <f>(2*AN12*'Input Parameters'!$G$23+AO12*'Input Parameters'!$G$24+AM12*'Input Parameters'!$G$22+'Input Parameters'!$G$12*$I12-AM12*$N12)/(2*AN12)</f>
        <v>-1046.5809069624943</v>
      </c>
      <c r="P12" s="4">
        <f>'Input Parameters'!$G$12*(2*$F12*$M12)/(2*AN12)*EXP(-$N12*('Model Parameters'!$B$32+'Model Parameters'!$B$35))</f>
        <v>6826.9166377542642</v>
      </c>
      <c r="Q12">
        <f>MAX(0,$O12+LN(1+($P12*('Model Parameters'!$B$33+2*'Model Parameters'!$B$35)*EXP(-$O12*('Model Parameters'!$B$33+2*'Model Parameters'!$B$35)))/(1+LN(SQRT(1+$P12*('Model Parameters'!$B$33+2*'Model Parameters'!$B$35)*EXP(-$O12*('Model Parameters'!$B$33+2*'Model Parameters'!$B$35))))))/('Model Parameters'!$B$33+2*'Model Parameters'!$B$35))</f>
        <v>2341.0257926330878</v>
      </c>
      <c r="R12">
        <f>'Input Parameters'!$G$4*'Model Parameters'!$F$2*EXP(-'Model Parameters'!$B$32*$N12-'Model Parameters'!$B$33*$Q12-'Model Parameters'!$B$35*($N12+2*$Q12))*$L12</f>
        <v>1.1715071795242964</v>
      </c>
      <c r="S12">
        <f>'Input Parameters'!$G$22+(AM12*'Input Parameters'!$G$22 - (1/(1/('Input Parameters'!$G$12*($I12+2*$F12*$R12))+1/(AO12*'Input Parameters'!$G$24))) +'Input Parameters'!$G$12*($I12+2*$F12*$R12))/(AM12+2*'Input Parameters'!$G$13*'Input Parameters'!$G$12*'Model Parameters'!$B$61*$R12)</f>
        <v>1722.245204429873</v>
      </c>
      <c r="T12">
        <f>'Input Parameters'!$G$15/(2*'Model Parameters'!$F$4)*'Model Parameters'!$B$39/('Model Parameters'!$B$65)*EXP(-($E12+0.11)/'Model Parameters'!$B$48)+'Input Parameters'!$G$13*'Model Parameters'!$B$61*$S12</f>
        <v>4488.5408153763256</v>
      </c>
      <c r="U12">
        <f>1/((SQRT($T12*('Input Parameters'!$G$12)^2/'Model Parameters'!$B$51))/TANH(SQRT($T12*('Input Parameters'!$G$12)^2/'Model Parameters'!$B$51))+$T12*'Input Parameters'!$G$12/'Input Parameters'!$G$17)</f>
        <v>9.0179585761274605E-2</v>
      </c>
      <c r="V12" s="4">
        <f>(2*AN12*'Input Parameters'!$G$23+AO12*'Input Parameters'!$G$24+AM12*'Input Parameters'!$G$22+'Input Parameters'!$G$12*$I12-AM12*$S12)/(2*AN12)</f>
        <v>-611.15509895053913</v>
      </c>
      <c r="W12" s="4">
        <f>'Input Parameters'!$G$12*(2*$F12*$U12*'Model Parameters'!$F$2*'Input Parameters'!$G$4)/(2*'Model Parameters'!$F$21)*EXP(-$S12*('Model Parameters'!$B$32+'Model Parameters'!$B$35))</f>
        <v>5657.1821293387056</v>
      </c>
      <c r="X12">
        <f>MAX(0,$V12+LN(1+($W12*('Model Parameters'!$B$33+2*'Model Parameters'!$B$35)*EXP(-$V12*('Model Parameters'!$B$33+2*'Model Parameters'!$B$35)))/(1+LN(SQRT(1+$W12*('Model Parameters'!$B$33+2*'Model Parameters'!$B$35)*EXP(-$V12*('Model Parameters'!$B$33+2*'Model Parameters'!$B$35))))))/('Model Parameters'!$B$33+2*'Model Parameters'!$B$35))</f>
        <v>2270.8297587827901</v>
      </c>
      <c r="Y12">
        <f>'Input Parameters'!$G$4*'Model Parameters'!$F$2*EXP(-'Model Parameters'!$B$32*$S12-'Model Parameters'!$B$33*$X12-'Model Parameters'!$B$35*($S12+2*$X12))*$U12</f>
        <v>1.2884687831148567</v>
      </c>
      <c r="Z12" s="8">
        <f>$E12-'Model Parameters'!$F$3*'Input Parameters'!$G$3/'Model Parameters'!$F$4*LN($S12/'Input Parameters'!$G$22)</f>
        <v>-1.2236160069435322</v>
      </c>
      <c r="AA12" s="8">
        <f>'Input Parameters'!$G$12*$Y12*$F12*2*'Model Parameters'!$F$4/10</f>
        <v>243.28976656796149</v>
      </c>
      <c r="AB12" s="8">
        <f t="shared" si="1"/>
        <v>1.2884687831148567</v>
      </c>
      <c r="AC12" s="8">
        <f t="shared" si="2"/>
        <v>2270.8297587827901</v>
      </c>
      <c r="AD12" s="8">
        <f>LOG10(S12/1000/'Model Parameters'!$B$15)</f>
        <v>13.548152074612476</v>
      </c>
      <c r="AE12" s="8">
        <f>AA12*10/(AA12*10+('Model Parameters'!$F$4*'Input Parameters'!$G$12)*I12)</f>
        <v>0.63434844287785597</v>
      </c>
      <c r="AF12" s="8">
        <f>MIN(1,('Model Parameters'!$B$45-'Model Parameters'!$F$3*'Input Parameters'!$G$3/'Model Parameters'!$F$4*LN($S12/'Input Parameters'!$G$22))/Z12)</f>
        <v>0.28082013065671629</v>
      </c>
      <c r="AG12" s="8">
        <f>MIN('Input Parameters'!$G$24+'Model Parameters'!$F$2*'Input Parameters'!$G$4*EXP(-'Model Parameters'!$B$32*$S12-'Model Parameters'!$B$33*$X12-'Model Parameters'!$B$35*($S12+2*$X12)),AC12*10^(3-AD12)/'Model Parameters'!$B$13)</f>
        <v>4.9434835868079924E-2</v>
      </c>
      <c r="AH12" s="8">
        <f>EXP(-'Model Parameters'!$B$32*$S12-'Model Parameters'!$B$33*$X12-'Model Parameters'!$B$35*($S12+2*$X12))</f>
        <v>0.41947665168502274</v>
      </c>
      <c r="AL12">
        <f>'Model Parameters'!$B$22*SQRT((3*1.607/4*('Input Parameters'!$G$10*'Model Parameters'!$B$22*'Input Parameters'!$G$8/D12)^(1/3))^-2+'Model Parameters'!$F$18^-2)/SQRT(2)</f>
        <v>5.4049617150123396E-6</v>
      </c>
      <c r="AM12">
        <f>'Model Parameters'!$B$23*SQRT((3*1.607/4*('Input Parameters'!$G$10*'Model Parameters'!$B$23*'Input Parameters'!$G$8/D12)^(1/3))^-2+'Model Parameters'!$F$18^-2)/SQRT(2)</f>
        <v>1.166049392262931E-5</v>
      </c>
      <c r="AN12">
        <f>'Model Parameters'!$B$24*SQRT((3*1.607/4*('Input Parameters'!$G$10*'Model Parameters'!$B$24*'Input Parameters'!$G$8/D12)^(1/3))^-2+'Model Parameters'!$F$18^-2)/SQRT(2)</f>
        <v>3.1972248408913128E-6</v>
      </c>
      <c r="AO12">
        <f>'Model Parameters'!$B$25*SQRT((3*1.607/4*('Input Parameters'!$G$10*'Model Parameters'!$B$25*'Input Parameters'!$G$8/D12)^(1/3))^-2+'Model Parameters'!$F$18^-2)/SQRT(2)</f>
        <v>3.8108270297088807E-6</v>
      </c>
    </row>
    <row r="13" spans="1:41" x14ac:dyDescent="0.4">
      <c r="D13" s="4">
        <f t="shared" si="3"/>
        <v>5.0899999999999999E-3</v>
      </c>
      <c r="E13">
        <f t="shared" si="0"/>
        <v>-0.99</v>
      </c>
      <c r="F13">
        <f>'Input Parameters'!$G$15/(2*'Model Parameters'!$F$4)*'Model Parameters'!$B$39/('Model Parameters'!$B$65)*EXP(-($E13+0.11)/'Model Parameters'!$B$48)</f>
        <v>2568.2374124370176</v>
      </c>
      <c r="G13">
        <f>1/((SQRT($F13*('Input Parameters'!$G$12)^2/'Model Parameters'!$B$51))/TANH(SQRT($F13*('Input Parameters'!$G$12)^2/'Model Parameters'!$B$51))+$F13*'Input Parameters'!$G$12/'Input Parameters'!$G$17)</f>
        <v>0.12262905287006196</v>
      </c>
      <c r="H13">
        <f>'Model Parameters'!$F$2*'Input Parameters'!$G$4*$G13</f>
        <v>4.1768727657319884</v>
      </c>
      <c r="I13">
        <f>'Input Parameters'!$G$15*'Model Parameters'!$B$41/'Model Parameters'!$F$4*EXP(-$E13/'Model Parameters'!$B$50)</f>
        <v>3814.8600817790016</v>
      </c>
      <c r="J13">
        <f>'Input Parameters'!$G$22+(AM13*'Input Parameters'!$G$22 - (1/(1/('Input Parameters'!$G$12*($I13+2*$F13*$H13))+1/(AO13*'Input Parameters'!$G$24))) + 'Input Parameters'!$G$12*($I13+2*$F13*$H13))/(AM13+2*'Input Parameters'!$G$13*'Input Parameters'!$G$12*'Model Parameters'!$B$61*$H13)</f>
        <v>2025.1174752412508</v>
      </c>
      <c r="K13">
        <f>'Input Parameters'!$G$15/(2*'Model Parameters'!$F$4)*'Model Parameters'!$B$39/('Model Parameters'!$B$65)*EXP(-($E13+0.11)/'Model Parameters'!$B$48)+'Input Parameters'!$G$13*'Model Parameters'!$B$61*$J13</f>
        <v>4826.2433973310126</v>
      </c>
      <c r="L13">
        <f>1/((SQRT($K13*('Input Parameters'!$G$12)^2/'Model Parameters'!$B$51))/TANH(SQRT($K13*('Input Parameters'!$G$12)^2/'Model Parameters'!$B$51))+$K13*'Input Parameters'!$G$12/'Input Parameters'!$G$17)</f>
        <v>8.6602087536104086E-2</v>
      </c>
      <c r="M13">
        <f>'Model Parameters'!$F$2*'Input Parameters'!$G$4*$L13</f>
        <v>2.9497569492636995</v>
      </c>
      <c r="N13">
        <f>'Input Parameters'!$G$22+(AM13*'Input Parameters'!$G$22 - (1/(1/('Input Parameters'!$G$12*($I13+2*$F13*$M13))+1/(AO13*'Input Parameters'!$G$24))) + 'Input Parameters'!$G$12*($I13+2*$F13*$M13))/(AM13+2*'Input Parameters'!$G$13*'Input Parameters'!$G$12*'Model Parameters'!$B$61*$M13)</f>
        <v>1946.6601346921038</v>
      </c>
      <c r="O13" s="4">
        <f>(2*AN13*'Input Parameters'!$G$23+AO13*'Input Parameters'!$G$24+AM13*'Input Parameters'!$G$22+'Input Parameters'!$G$12*$I13-AM13*$N13)/(2*AN13)</f>
        <v>-1063.7846598388051</v>
      </c>
      <c r="P13" s="4">
        <f>'Input Parameters'!$G$12*(2*$F13*$M13)/(2*AN13)*EXP(-$N13*('Model Parameters'!$B$32+'Model Parameters'!$B$35))</f>
        <v>6649.4585835784301</v>
      </c>
      <c r="Q13">
        <f>MAX(0,$O13+LN(1+($P13*('Model Parameters'!$B$33+2*'Model Parameters'!$B$35)*EXP(-$O13*('Model Parameters'!$B$33+2*'Model Parameters'!$B$35)))/(1+LN(SQRT(1+$P13*('Model Parameters'!$B$33+2*'Model Parameters'!$B$35)*EXP(-$O13*('Model Parameters'!$B$33+2*'Model Parameters'!$B$35))))))/('Model Parameters'!$B$33+2*'Model Parameters'!$B$35))</f>
        <v>2286.7853614717496</v>
      </c>
      <c r="R13">
        <f>'Input Parameters'!$G$4*'Model Parameters'!$F$2*EXP(-'Model Parameters'!$B$32*$N13-'Model Parameters'!$B$33*$Q13-'Model Parameters'!$B$35*($N13+2*$Q13))*$L13</f>
        <v>1.1933761402877423</v>
      </c>
      <c r="S13">
        <f>'Input Parameters'!$G$22+(AM13*'Input Parameters'!$G$22 - (1/(1/('Input Parameters'!$G$12*($I13+2*$F13*$R13))+1/(AO13*'Input Parameters'!$G$24))) +'Input Parameters'!$G$12*($I13+2*$F13*$R13))/(AM13+2*'Input Parameters'!$G$13*'Input Parameters'!$G$12*'Model Parameters'!$B$61*$R13)</f>
        <v>1705.4287628445779</v>
      </c>
      <c r="T13">
        <f>'Input Parameters'!$G$15/(2*'Model Parameters'!$F$4)*'Model Parameters'!$B$39/('Model Parameters'!$B$65)*EXP(-($E13+0.11)/'Model Parameters'!$B$48)+'Input Parameters'!$G$13*'Model Parameters'!$B$61*$S13</f>
        <v>4469.7904830087218</v>
      </c>
      <c r="U13">
        <f>1/((SQRT($T13*('Input Parameters'!$G$12)^2/'Model Parameters'!$B$51))/TANH(SQRT($T13*('Input Parameters'!$G$12)^2/'Model Parameters'!$B$51))+$T13*'Input Parameters'!$G$12/'Input Parameters'!$G$17)</f>
        <v>9.0390115922385009E-2</v>
      </c>
      <c r="V13" s="4">
        <f>(2*AN13*'Input Parameters'!$G$23+AO13*'Input Parameters'!$G$24+AM13*'Input Parameters'!$G$22+'Input Parameters'!$G$12*$I13-AM13*$S13)/(2*AN13)</f>
        <v>-626.81677806021776</v>
      </c>
      <c r="W13" s="4">
        <f>'Input Parameters'!$G$12*(2*$F13*$U13*'Model Parameters'!$F$2*'Input Parameters'!$G$4)/(2*'Model Parameters'!$F$21)*EXP(-$S13*('Model Parameters'!$B$32+'Model Parameters'!$B$35))</f>
        <v>5683.9172161863253</v>
      </c>
      <c r="X13">
        <f>MAX(0,$V13+LN(1+($W13*('Model Parameters'!$B$33+2*'Model Parameters'!$B$35)*EXP(-$V13*('Model Parameters'!$B$33+2*'Model Parameters'!$B$35)))/(1+LN(SQRT(1+$W13*('Model Parameters'!$B$33+2*'Model Parameters'!$B$35)*EXP(-$V13*('Model Parameters'!$B$33+2*'Model Parameters'!$B$35))))))/('Model Parameters'!$B$33+2*'Model Parameters'!$B$35))</f>
        <v>2269.3220120495189</v>
      </c>
      <c r="Y13">
        <f>'Input Parameters'!$G$4*'Model Parameters'!$F$2*EXP(-'Model Parameters'!$B$32*$S13-'Model Parameters'!$B$33*$X13-'Model Parameters'!$B$35*($S13+2*$X13))*$U13</f>
        <v>1.2950949839878341</v>
      </c>
      <c r="Z13" s="8">
        <f>$E13-'Model Parameters'!$F$3*'Input Parameters'!$G$3/'Model Parameters'!$F$4*LN($S13/'Input Parameters'!$G$22)</f>
        <v>-1.2233639032391326</v>
      </c>
      <c r="AA13" s="8">
        <f>'Input Parameters'!$G$12*$Y13*$F13*2*'Model Parameters'!$F$4/10</f>
        <v>244.54093142716897</v>
      </c>
      <c r="AB13" s="8">
        <f t="shared" si="1"/>
        <v>1.2950949839878341</v>
      </c>
      <c r="AC13" s="8">
        <f t="shared" si="2"/>
        <v>2269.3220120495189</v>
      </c>
      <c r="AD13" s="8">
        <f>LOG10(S13/1000/'Model Parameters'!$B$15)</f>
        <v>13.543890673760412</v>
      </c>
      <c r="AE13" s="8">
        <f>AA13*10/(AA13*10+('Model Parameters'!$F$4*'Input Parameters'!$G$12)*I13)</f>
        <v>0.63553741460119351</v>
      </c>
      <c r="AF13" s="8">
        <f>MIN(1,('Model Parameters'!$B$45-'Model Parameters'!$F$3*'Input Parameters'!$G$3/'Model Parameters'!$F$4*LN($S13/'Input Parameters'!$G$22))/Z13)</f>
        <v>0.28067192626004334</v>
      </c>
      <c r="AG13" s="8">
        <f>MIN('Input Parameters'!$G$24+'Model Parameters'!$F$2*'Input Parameters'!$G$4*EXP(-'Model Parameters'!$B$32*$S13-'Model Parameters'!$B$33*$X13-'Model Parameters'!$B$35*($S13+2*$X13)),AC13*10^(3-AD13)/'Model Parameters'!$B$13)</f>
        <v>4.9889143294348515E-2</v>
      </c>
      <c r="AH13" s="8">
        <f>EXP(-'Model Parameters'!$B$32*$S13-'Model Parameters'!$B$33*$X13-'Model Parameters'!$B$35*($S13+2*$X13))</f>
        <v>0.42065185245220726</v>
      </c>
      <c r="AL13">
        <f>'Model Parameters'!$B$22*SQRT((3*1.607/4*('Input Parameters'!$G$10*'Model Parameters'!$B$22*'Input Parameters'!$G$8/D13)^(1/3))^-2+'Model Parameters'!$F$18^-2)/SQRT(2)</f>
        <v>5.5565642470960746E-6</v>
      </c>
      <c r="AM13">
        <f>'Model Parameters'!$B$23*SQRT((3*1.607/4*('Input Parameters'!$G$10*'Model Parameters'!$B$23*'Input Parameters'!$G$8/D13)^(1/3))^-2+'Model Parameters'!$F$18^-2)/SQRT(2)</f>
        <v>1.1934638559391644E-5</v>
      </c>
      <c r="AN13">
        <f>'Model Parameters'!$B$24*SQRT((3*1.607/4*('Input Parameters'!$G$10*'Model Parameters'!$B$24*'Input Parameters'!$G$8/D13)^(1/3))^-2+'Model Parameters'!$F$18^-2)/SQRT(2)</f>
        <v>3.2943030280257828E-6</v>
      </c>
      <c r="AO13">
        <f>'Model Parameters'!$B$25*SQRT((3*1.607/4*('Input Parameters'!$G$10*'Model Parameters'!$B$25*'Input Parameters'!$G$8/D13)^(1/3))^-2+'Model Parameters'!$F$18^-2)/SQRT(2)</f>
        <v>3.9238756760080816E-6</v>
      </c>
    </row>
    <row r="14" spans="1:41" x14ac:dyDescent="0.4">
      <c r="D14" s="4">
        <f t="shared" si="3"/>
        <v>5.5890000000000002E-3</v>
      </c>
      <c r="E14">
        <f t="shared" si="0"/>
        <v>-0.99</v>
      </c>
      <c r="F14">
        <f>'Input Parameters'!$G$15/(2*'Model Parameters'!$F$4)*'Model Parameters'!$B$39/('Model Parameters'!$B$65)*EXP(-($E14+0.11)/'Model Parameters'!$B$48)</f>
        <v>2568.2374124370176</v>
      </c>
      <c r="G14">
        <f>1/((SQRT($F14*('Input Parameters'!$G$12)^2/'Model Parameters'!$B$51))/TANH(SQRT($F14*('Input Parameters'!$G$12)^2/'Model Parameters'!$B$51))+$F14*'Input Parameters'!$G$12/'Input Parameters'!$G$17)</f>
        <v>0.12262905287006196</v>
      </c>
      <c r="H14">
        <f>'Model Parameters'!$F$2*'Input Parameters'!$G$4*$G14</f>
        <v>4.1768727657319884</v>
      </c>
      <c r="I14">
        <f>'Input Parameters'!$G$15*'Model Parameters'!$B$41/'Model Parameters'!$F$4*EXP(-$E14/'Model Parameters'!$B$50)</f>
        <v>3814.8600817790016</v>
      </c>
      <c r="J14">
        <f>'Input Parameters'!$G$22+(AM14*'Input Parameters'!$G$22 - (1/(1/('Input Parameters'!$G$12*($I14+2*$F14*$H14))+1/(AO14*'Input Parameters'!$G$24))) + 'Input Parameters'!$G$12*($I14+2*$F14*$H14))/(AM14+2*'Input Parameters'!$G$13*'Input Parameters'!$G$12*'Model Parameters'!$B$61*$H14)</f>
        <v>2013.9581582039846</v>
      </c>
      <c r="K14">
        <f>'Input Parameters'!$G$15/(2*'Model Parameters'!$F$4)*'Model Parameters'!$B$39/('Model Parameters'!$B$65)*EXP(-($E14+0.11)/'Model Parameters'!$B$48)+'Input Parameters'!$G$13*'Model Parameters'!$B$61*$J14</f>
        <v>4813.8007588344608</v>
      </c>
      <c r="L14">
        <f>1/((SQRT($K14*('Input Parameters'!$G$12)^2/'Model Parameters'!$B$51))/TANH(SQRT($K14*('Input Parameters'!$G$12)^2/'Model Parameters'!$B$51))+$K14*'Input Parameters'!$G$12/'Input Parameters'!$G$17)</f>
        <v>8.6727129411241805E-2</v>
      </c>
      <c r="M14">
        <f>'Model Parameters'!$F$2*'Input Parameters'!$G$4*$L14</f>
        <v>2.9540160052591187</v>
      </c>
      <c r="N14">
        <f>'Input Parameters'!$G$22+(AM14*'Input Parameters'!$G$22 - (1/(1/('Input Parameters'!$G$12*($I14+2*$F14*$M14))+1/(AO14*'Input Parameters'!$G$24))) + 'Input Parameters'!$G$12*($I14+2*$F14*$M14))/(AM14+2*'Input Parameters'!$G$13*'Input Parameters'!$G$12*'Model Parameters'!$B$61*$M14)</f>
        <v>1933.2842236382901</v>
      </c>
      <c r="O14" s="4">
        <f>(2*AN14*'Input Parameters'!$G$23+AO14*'Input Parameters'!$G$24+AM14*'Input Parameters'!$G$22+'Input Parameters'!$G$12*$I14-AM14*$N14)/(2*AN14)</f>
        <v>-1078.707611868977</v>
      </c>
      <c r="P14" s="4">
        <f>'Input Parameters'!$G$12*(2*$F14*$M14)/(2*AN14)*EXP(-$N14*('Model Parameters'!$B$32+'Model Parameters'!$B$35))</f>
        <v>6491.772953056482</v>
      </c>
      <c r="Q14">
        <f>MAX(0,$O14+LN(1+($P14*('Model Parameters'!$B$33+2*'Model Parameters'!$B$35)*EXP(-$O14*('Model Parameters'!$B$33+2*'Model Parameters'!$B$35)))/(1+LN(SQRT(1+$P14*('Model Parameters'!$B$33+2*'Model Parameters'!$B$35)*EXP(-$O14*('Model Parameters'!$B$33+2*'Model Parameters'!$B$35))))))/('Model Parameters'!$B$33+2*'Model Parameters'!$B$35))</f>
        <v>2237.9630940614738</v>
      </c>
      <c r="R14">
        <f>'Input Parameters'!$G$4*'Model Parameters'!$F$2*EXP(-'Model Parameters'!$B$32*$N14-'Model Parameters'!$B$33*$Q14-'Model Parameters'!$B$35*($N14+2*$Q14))*$L14</f>
        <v>1.2135568348862678</v>
      </c>
      <c r="S14">
        <f>'Input Parameters'!$G$22+(AM14*'Input Parameters'!$G$22 - (1/(1/('Input Parameters'!$G$12*($I14+2*$F14*$R14))+1/(AO14*'Input Parameters'!$G$24))) +'Input Parameters'!$G$12*($I14+2*$F14*$R14))/(AM14+2*'Input Parameters'!$G$13*'Input Parameters'!$G$12*'Model Parameters'!$B$61*$R14)</f>
        <v>1690.029139753796</v>
      </c>
      <c r="T14">
        <f>'Input Parameters'!$G$15/(2*'Model Parameters'!$F$4)*'Model Parameters'!$B$39/('Model Parameters'!$B$65)*EXP(-($E14+0.11)/'Model Parameters'!$B$48)+'Input Parameters'!$G$13*'Model Parameters'!$B$61*$S14</f>
        <v>4452.6199032625</v>
      </c>
      <c r="U14">
        <f>1/((SQRT($T14*('Input Parameters'!$G$12)^2/'Model Parameters'!$B$51))/TANH(SQRT($T14*('Input Parameters'!$G$12)^2/'Model Parameters'!$B$51))+$T14*'Input Parameters'!$G$12/'Input Parameters'!$G$17)</f>
        <v>9.0584082927820567E-2</v>
      </c>
      <c r="V14" s="4">
        <f>(2*AN14*'Input Parameters'!$G$23+AO14*'Input Parameters'!$G$24+AM14*'Input Parameters'!$G$22+'Input Parameters'!$G$12*$I14-AM14*$S14)/(2*AN14)</f>
        <v>-640.63620215519279</v>
      </c>
      <c r="W14" s="4">
        <f>'Input Parameters'!$G$12*(2*$F14*$U14*'Model Parameters'!$F$2*'Input Parameters'!$G$4)/(2*'Model Parameters'!$F$21)*EXP(-$S14*('Model Parameters'!$B$32+'Model Parameters'!$B$35))</f>
        <v>5708.5574759818783</v>
      </c>
      <c r="X14">
        <f>MAX(0,$V14+LN(1+($W14*('Model Parameters'!$B$33+2*'Model Parameters'!$B$35)*EXP(-$V14*('Model Parameters'!$B$33+2*'Model Parameters'!$B$35)))/(1+LN(SQRT(1+$W14*('Model Parameters'!$B$33+2*'Model Parameters'!$B$35)*EXP(-$V14*('Model Parameters'!$B$33+2*'Model Parameters'!$B$35))))))/('Model Parameters'!$B$33+2*'Model Parameters'!$B$35))</f>
        <v>2268.2861057919072</v>
      </c>
      <c r="Y14">
        <f>'Input Parameters'!$G$4*'Model Parameters'!$F$2*EXP(-'Model Parameters'!$B$32*$S14-'Model Parameters'!$B$33*$X14-'Model Parameters'!$B$35*($S14+2*$X14))*$U14</f>
        <v>1.3010800559281064</v>
      </c>
      <c r="Z14" s="8">
        <f>$E14-'Model Parameters'!$F$3*'Input Parameters'!$G$3/'Model Parameters'!$F$4*LN($S14/'Input Parameters'!$G$22)</f>
        <v>-1.2231308496129483</v>
      </c>
      <c r="AA14" s="8">
        <f>'Input Parameters'!$G$12*$Y14*$F14*2*'Model Parameters'!$F$4/10</f>
        <v>245.67103777846228</v>
      </c>
      <c r="AB14" s="8">
        <f t="shared" si="1"/>
        <v>1.3010800559281064</v>
      </c>
      <c r="AC14" s="8">
        <f t="shared" si="2"/>
        <v>2268.2861057919072</v>
      </c>
      <c r="AD14" s="8">
        <f>LOG10(S14/1000/'Model Parameters'!$B$15)</f>
        <v>13.539951283327555</v>
      </c>
      <c r="AE14" s="8">
        <f>AA14*10/(AA14*10+('Model Parameters'!$F$4*'Input Parameters'!$G$12)*I14)</f>
        <v>0.63660471865828461</v>
      </c>
      <c r="AF14" s="8">
        <f>MIN(1,('Model Parameters'!$B$45-'Model Parameters'!$F$3*'Input Parameters'!$G$3/'Model Parameters'!$F$4*LN($S14/'Input Parameters'!$G$22))/Z14)</f>
        <v>0.28053486650388199</v>
      </c>
      <c r="AG14" s="8">
        <f>MIN('Input Parameters'!$G$24+'Model Parameters'!$F$2*'Input Parameters'!$G$4*EXP(-'Model Parameters'!$B$32*$S14-'Model Parameters'!$B$33*$X14-'Model Parameters'!$B$35*($S14+2*$X14)),AC14*10^(3-AD14)/'Model Parameters'!$B$13)</f>
        <v>5.0320754413172207E-2</v>
      </c>
      <c r="AH14" s="8">
        <f>EXP(-'Model Parameters'!$B$32*$S14-'Model Parameters'!$B$33*$X14-'Model Parameters'!$B$35*($S14+2*$X14))</f>
        <v>0.42169092571377825</v>
      </c>
      <c r="AL14">
        <f>'Model Parameters'!$B$22*SQRT((3*1.607/4*('Input Parameters'!$G$10*'Model Parameters'!$B$22*'Input Parameters'!$G$8/D14)^(1/3))^-2+'Model Parameters'!$F$18^-2)/SQRT(2)</f>
        <v>5.6994451918560515E-6</v>
      </c>
      <c r="AM14">
        <f>'Model Parameters'!$B$23*SQRT((3*1.607/4*('Input Parameters'!$G$10*'Model Parameters'!$B$23*'Input Parameters'!$G$8/D14)^(1/3))^-2+'Model Parameters'!$F$18^-2)/SQRT(2)</f>
        <v>1.2194085827138218E-5</v>
      </c>
      <c r="AN14">
        <f>'Model Parameters'!$B$24*SQRT((3*1.607/4*('Input Parameters'!$G$10*'Model Parameters'!$B$24*'Input Parameters'!$G$8/D14)^(1/3))^-2+'Model Parameters'!$F$18^-2)/SQRT(2)</f>
        <v>3.3856048409016878E-6</v>
      </c>
      <c r="AO14">
        <f>'Model Parameters'!$B$25*SQRT((3*1.607/4*('Input Parameters'!$G$10*'Model Parameters'!$B$25*'Input Parameters'!$G$8/D14)^(1/3))^-2+'Model Parameters'!$F$18^-2)/SQRT(2)</f>
        <v>4.0302647497891494E-6</v>
      </c>
    </row>
    <row r="15" spans="1:41" x14ac:dyDescent="0.4">
      <c r="D15" s="4">
        <f t="shared" si="3"/>
        <v>6.0880000000000005E-3</v>
      </c>
      <c r="E15">
        <f t="shared" si="0"/>
        <v>-0.99</v>
      </c>
      <c r="F15">
        <f>'Input Parameters'!$G$15/(2*'Model Parameters'!$F$4)*'Model Parameters'!$B$39/('Model Parameters'!$B$65)*EXP(-($E15+0.11)/'Model Parameters'!$B$48)</f>
        <v>2568.2374124370176</v>
      </c>
      <c r="G15">
        <f>1/((SQRT($F15*('Input Parameters'!$G$12)^2/'Model Parameters'!$B$51))/TANH(SQRT($F15*('Input Parameters'!$G$12)^2/'Model Parameters'!$B$51))+$F15*'Input Parameters'!$G$12/'Input Parameters'!$G$17)</f>
        <v>0.12262905287006196</v>
      </c>
      <c r="H15">
        <f>'Model Parameters'!$F$2*'Input Parameters'!$G$4*$G15</f>
        <v>4.1768727657319884</v>
      </c>
      <c r="I15">
        <f>'Input Parameters'!$G$15*'Model Parameters'!$B$41/'Model Parameters'!$F$4*EXP(-$E15/'Model Parameters'!$B$50)</f>
        <v>3814.8600817790016</v>
      </c>
      <c r="J15">
        <f>'Input Parameters'!$G$22+(AM15*'Input Parameters'!$G$22 - (1/(1/('Input Parameters'!$G$12*($I15+2*$F15*$H15))+1/(AO15*'Input Parameters'!$G$24))) + 'Input Parameters'!$G$12*($I15+2*$F15*$H15))/(AM15+2*'Input Parameters'!$G$13*'Input Parameters'!$G$12*'Model Parameters'!$B$61*$H15)</f>
        <v>2003.4617938201532</v>
      </c>
      <c r="K15">
        <f>'Input Parameters'!$G$15/(2*'Model Parameters'!$F$4)*'Model Parameters'!$B$39/('Model Parameters'!$B$65)*EXP(-($E15+0.11)/'Model Parameters'!$B$48)+'Input Parameters'!$G$13*'Model Parameters'!$B$61*$J15</f>
        <v>4802.097312546488</v>
      </c>
      <c r="L15">
        <f>1/((SQRT($K15*('Input Parameters'!$G$12)^2/'Model Parameters'!$B$51))/TANH(SQRT($K15*('Input Parameters'!$G$12)^2/'Model Parameters'!$B$51))+$K15*'Input Parameters'!$G$12/'Input Parameters'!$G$17)</f>
        <v>8.6845189738760722E-2</v>
      </c>
      <c r="M15">
        <f>'Model Parameters'!$F$2*'Input Parameters'!$G$4*$L15</f>
        <v>2.9580372624994373</v>
      </c>
      <c r="N15">
        <f>'Input Parameters'!$G$22+(AM15*'Input Parameters'!$G$22 - (1/(1/('Input Parameters'!$G$12*($I15+2*$F15*$M15))+1/(AO15*'Input Parameters'!$G$24))) + 'Input Parameters'!$G$12*($I15+2*$F15*$M15))/(AM15+2*'Input Parameters'!$G$13*'Input Parameters'!$G$12*'Model Parameters'!$B$61*$M15)</f>
        <v>1920.7614966766237</v>
      </c>
      <c r="O15" s="4">
        <f>(2*AN15*'Input Parameters'!$G$23+AO15*'Input Parameters'!$G$24+AM15*'Input Parameters'!$G$22+'Input Parameters'!$G$12*$I15-AM15*$N15)/(2*AN15)</f>
        <v>-1091.7709489691165</v>
      </c>
      <c r="P15" s="4">
        <f>'Input Parameters'!$G$12*(2*$F15*$M15)/(2*AN15)*EXP(-$N15*('Model Parameters'!$B$32+'Model Parameters'!$B$35))</f>
        <v>6350.2391752230706</v>
      </c>
      <c r="Q15">
        <f>MAX(0,$O15+LN(1+($P15*('Model Parameters'!$B$33+2*'Model Parameters'!$B$35)*EXP(-$O15*('Model Parameters'!$B$33+2*'Model Parameters'!$B$35)))/(1+LN(SQRT(1+$P15*('Model Parameters'!$B$33+2*'Model Parameters'!$B$35)*EXP(-$O15*('Model Parameters'!$B$33+2*'Model Parameters'!$B$35))))))/('Model Parameters'!$B$33+2*'Model Parameters'!$B$35))</f>
        <v>2193.6384825267037</v>
      </c>
      <c r="R15">
        <f>'Input Parameters'!$G$4*'Model Parameters'!$F$2*EXP(-'Model Parameters'!$B$32*$N15-'Model Parameters'!$B$33*$Q15-'Model Parameters'!$B$35*($N15+2*$Q15))*$L15</f>
        <v>1.2323021797175935</v>
      </c>
      <c r="S15">
        <f>'Input Parameters'!$G$22+(AM15*'Input Parameters'!$G$22 - (1/(1/('Input Parameters'!$G$12*($I15+2*$F15*$R15))+1/(AO15*'Input Parameters'!$G$24))) +'Input Parameters'!$G$12*($I15+2*$F15*$R15))/(AM15+2*'Input Parameters'!$G$13*'Input Parameters'!$G$12*'Model Parameters'!$B$61*$R15)</f>
        <v>1675.8248464285066</v>
      </c>
      <c r="T15">
        <f>'Input Parameters'!$G$15/(2*'Model Parameters'!$F$4)*'Model Parameters'!$B$39/('Model Parameters'!$B$65)*EXP(-($E15+0.11)/'Model Parameters'!$B$48)+'Input Parameters'!$G$13*'Model Parameters'!$B$61*$S15</f>
        <v>4436.7821162048022</v>
      </c>
      <c r="U15">
        <f>1/((SQRT($T15*('Input Parameters'!$G$12)^2/'Model Parameters'!$B$51))/TANH(SQRT($T15*('Input Parameters'!$G$12)^2/'Model Parameters'!$B$51))+$T15*'Input Parameters'!$G$12/'Input Parameters'!$G$17)</f>
        <v>9.0763999197181644E-2</v>
      </c>
      <c r="V15" s="4">
        <f>(2*AN15*'Input Parameters'!$G$23+AO15*'Input Parameters'!$G$24+AM15*'Input Parameters'!$G$22+'Input Parameters'!$G$12*$I15-AM15*$S15)/(2*AN15)</f>
        <v>-652.93817494621067</v>
      </c>
      <c r="W15" s="4">
        <f>'Input Parameters'!$G$12*(2*$F15*$U15*'Model Parameters'!$F$2*'Input Parameters'!$G$4)/(2*'Model Parameters'!$F$21)*EXP(-$S15*('Model Parameters'!$B$32+'Model Parameters'!$B$35))</f>
        <v>5731.4200017073172</v>
      </c>
      <c r="X15">
        <f>MAX(0,$V15+LN(1+($W15*('Model Parameters'!$B$33+2*'Model Parameters'!$B$35)*EXP(-$V15*('Model Parameters'!$B$33+2*'Model Parameters'!$B$35)))/(1+LN(SQRT(1+$W15*('Model Parameters'!$B$33+2*'Model Parameters'!$B$35)*EXP(-$V15*('Model Parameters'!$B$33+2*'Model Parameters'!$B$35))))))/('Model Parameters'!$B$33+2*'Model Parameters'!$B$35))</f>
        <v>2267.6225133708858</v>
      </c>
      <c r="Y15">
        <f>'Input Parameters'!$G$4*'Model Parameters'!$F$2*EXP(-'Model Parameters'!$B$32*$S15-'Model Parameters'!$B$33*$X15-'Model Parameters'!$B$35*($S15+2*$X15))*$U15</f>
        <v>1.3065293160069242</v>
      </c>
      <c r="Z15" s="8">
        <f>$E15-'Model Parameters'!$F$3*'Input Parameters'!$G$3/'Model Parameters'!$F$4*LN($S15/'Input Parameters'!$G$22)</f>
        <v>-1.2229139952899972</v>
      </c>
      <c r="AA15" s="8">
        <f>'Input Parameters'!$G$12*$Y15*$F15*2*'Model Parameters'!$F$4/10</f>
        <v>246.69997168040649</v>
      </c>
      <c r="AB15" s="8">
        <f t="shared" si="1"/>
        <v>1.3065293160069242</v>
      </c>
      <c r="AC15" s="8">
        <f t="shared" si="2"/>
        <v>2267.6225133708858</v>
      </c>
      <c r="AD15" s="8">
        <f>LOG10(S15/1000/'Model Parameters'!$B$15)</f>
        <v>13.536285715624782</v>
      </c>
      <c r="AE15" s="8">
        <f>AA15*10/(AA15*10+('Model Parameters'!$F$4*'Input Parameters'!$G$12)*I15)</f>
        <v>0.6375710504108274</v>
      </c>
      <c r="AF15" s="8">
        <f>MIN(1,('Model Parameters'!$B$45-'Model Parameters'!$F$3*'Input Parameters'!$G$3/'Model Parameters'!$F$4*LN($S15/'Input Parameters'!$G$22))/Z15)</f>
        <v>0.28040728670267612</v>
      </c>
      <c r="AG15" s="8">
        <f>MIN('Input Parameters'!$G$24+'Model Parameters'!$F$2*'Input Parameters'!$G$4*EXP(-'Model Parameters'!$B$32*$S15-'Model Parameters'!$B$33*$X15-'Model Parameters'!$B$35*($S15+2*$X15)),AC15*10^(3-AD15)/'Model Parameters'!$B$13)</f>
        <v>5.0732426951630452E-2</v>
      </c>
      <c r="AH15" s="8">
        <f>EXP(-'Model Parameters'!$B$32*$S15-'Model Parameters'!$B$33*$X15-'Model Parameters'!$B$35*($S15+2*$X15))</f>
        <v>0.4226176817987739</v>
      </c>
      <c r="AL15">
        <f>'Model Parameters'!$B$22*SQRT((3*1.607/4*('Input Parameters'!$G$10*'Model Parameters'!$B$22*'Input Parameters'!$G$8/D15)^(1/3))^-2+'Model Parameters'!$F$18^-2)/SQRT(2)</f>
        <v>5.8347848510765301E-6</v>
      </c>
      <c r="AM15">
        <f>'Model Parameters'!$B$23*SQRT((3*1.607/4*('Input Parameters'!$G$10*'Model Parameters'!$B$23*'Input Parameters'!$G$8/D15)^(1/3))^-2+'Model Parameters'!$F$18^-2)/SQRT(2)</f>
        <v>1.2440740239857473E-5</v>
      </c>
      <c r="AN15">
        <f>'Model Parameters'!$B$24*SQRT((3*1.607/4*('Input Parameters'!$G$10*'Model Parameters'!$B$24*'Input Parameters'!$G$8/D15)^(1/3))^-2+'Model Parameters'!$F$18^-2)/SQRT(2)</f>
        <v>3.4719298800579003E-6</v>
      </c>
      <c r="AO15">
        <f>'Model Parameters'!$B$25*SQRT((3*1.607/4*('Input Parameters'!$G$10*'Model Parameters'!$B$25*'Input Parameters'!$G$8/D15)^(1/3))^-2+'Model Parameters'!$F$18^-2)/SQRT(2)</f>
        <v>4.1309098275041801E-6</v>
      </c>
    </row>
    <row r="16" spans="1:41" x14ac:dyDescent="0.4">
      <c r="D16" s="4">
        <f t="shared" si="3"/>
        <v>6.587E-3</v>
      </c>
      <c r="E16">
        <f t="shared" si="0"/>
        <v>-0.99</v>
      </c>
      <c r="F16">
        <f>'Input Parameters'!$G$15/(2*'Model Parameters'!$F$4)*'Model Parameters'!$B$39/('Model Parameters'!$B$65)*EXP(-($E16+0.11)/'Model Parameters'!$B$48)</f>
        <v>2568.2374124370176</v>
      </c>
      <c r="G16">
        <f>1/((SQRT($F16*('Input Parameters'!$G$12)^2/'Model Parameters'!$B$51))/TANH(SQRT($F16*('Input Parameters'!$G$12)^2/'Model Parameters'!$B$51))+$F16*'Input Parameters'!$G$12/'Input Parameters'!$G$17)</f>
        <v>0.12262905287006196</v>
      </c>
      <c r="H16">
        <f>'Model Parameters'!$F$2*'Input Parameters'!$G$4*$G16</f>
        <v>4.1768727657319884</v>
      </c>
      <c r="I16">
        <f>'Input Parameters'!$G$15*'Model Parameters'!$B$41/'Model Parameters'!$F$4*EXP(-$E16/'Model Parameters'!$B$50)</f>
        <v>3814.8600817790016</v>
      </c>
      <c r="J16">
        <f>'Input Parameters'!$G$22+(AM16*'Input Parameters'!$G$22 - (1/(1/('Input Parameters'!$G$12*($I16+2*$F16*$H16))+1/(AO16*'Input Parameters'!$G$24))) + 'Input Parameters'!$G$12*($I16+2*$F16*$H16))/(AM16+2*'Input Parameters'!$G$13*'Input Parameters'!$G$12*'Model Parameters'!$B$61*$H16)</f>
        <v>1993.5455293174591</v>
      </c>
      <c r="K16">
        <f>'Input Parameters'!$G$15/(2*'Model Parameters'!$F$4)*'Model Parameters'!$B$39/('Model Parameters'!$B$65)*EXP(-($E16+0.11)/'Model Parameters'!$B$48)+'Input Parameters'!$G$13*'Model Parameters'!$B$61*$J16</f>
        <v>4791.0406776259842</v>
      </c>
      <c r="L16">
        <f>1/((SQRT($K16*('Input Parameters'!$G$12)^2/'Model Parameters'!$B$51))/TANH(SQRT($K16*('Input Parameters'!$G$12)^2/'Model Parameters'!$B$51))+$K16*'Input Parameters'!$G$12/'Input Parameters'!$G$17)</f>
        <v>8.6957125699129112E-2</v>
      </c>
      <c r="M16">
        <f>'Model Parameters'!$F$2*'Input Parameters'!$G$4*$L16</f>
        <v>2.9618499174407114</v>
      </c>
      <c r="N16">
        <f>'Input Parameters'!$G$22+(AM16*'Input Parameters'!$G$22 - (1/(1/('Input Parameters'!$G$12*($I16+2*$F16*$M16))+1/(AO16*'Input Parameters'!$G$24))) + 'Input Parameters'!$G$12*($I16+2*$F16*$M16))/(AM16+2*'Input Parameters'!$G$13*'Input Parameters'!$G$12*'Model Parameters'!$B$61*$M16)</f>
        <v>1908.9824124295994</v>
      </c>
      <c r="O16" s="4">
        <f>(2*AN16*'Input Parameters'!$G$23+AO16*'Input Parameters'!$G$24+AM16*'Input Parameters'!$G$22+'Input Parameters'!$G$12*$I16-AM16*$N16)/(2*AN16)</f>
        <v>-1103.2945950578492</v>
      </c>
      <c r="P16" s="4">
        <f>'Input Parameters'!$G$12*(2*$F16*$M16)/(2*AN16)*EXP(-$N16*('Model Parameters'!$B$32+'Model Parameters'!$B$35))</f>
        <v>6222.1217539407271</v>
      </c>
      <c r="Q16">
        <f>MAX(0,$O16+LN(1+($P16*('Model Parameters'!$B$33+2*'Model Parameters'!$B$35)*EXP(-$O16*('Model Parameters'!$B$33+2*'Model Parameters'!$B$35)))/(1+LN(SQRT(1+$P16*('Model Parameters'!$B$33+2*'Model Parameters'!$B$35)*EXP(-$O16*('Model Parameters'!$B$33+2*'Model Parameters'!$B$35))))))/('Model Parameters'!$B$33+2*'Model Parameters'!$B$35))</f>
        <v>2153.1040979187924</v>
      </c>
      <c r="R16">
        <f>'Input Parameters'!$G$4*'Model Parameters'!$F$2*EXP(-'Model Parameters'!$B$32*$N16-'Model Parameters'!$B$33*$Q16-'Model Parameters'!$B$35*($N16+2*$Q16))*$L16</f>
        <v>1.2498109502194152</v>
      </c>
      <c r="S16">
        <f>'Input Parameters'!$G$22+(AM16*'Input Parameters'!$G$22 - (1/(1/('Input Parameters'!$G$12*($I16+2*$F16*$R16))+1/(AO16*'Input Parameters'!$G$24))) +'Input Parameters'!$G$12*($I16+2*$F16*$R16))/(AM16+2*'Input Parameters'!$G$13*'Input Parameters'!$G$12*'Model Parameters'!$B$61*$R16)</f>
        <v>1662.6429279127467</v>
      </c>
      <c r="T16">
        <f>'Input Parameters'!$G$15/(2*'Model Parameters'!$F$4)*'Model Parameters'!$B$39/('Model Parameters'!$B$65)*EXP(-($E16+0.11)/'Model Parameters'!$B$48)+'Input Parameters'!$G$13*'Model Parameters'!$B$61*$S16</f>
        <v>4422.0842770597301</v>
      </c>
      <c r="U16">
        <f>1/((SQRT($T16*('Input Parameters'!$G$12)^2/'Model Parameters'!$B$51))/TANH(SQRT($T16*('Input Parameters'!$G$12)^2/'Model Parameters'!$B$51))+$T16*'Input Parameters'!$G$12/'Input Parameters'!$G$17)</f>
        <v>9.0931836396396418E-2</v>
      </c>
      <c r="V16" s="4">
        <f>(2*AN16*'Input Parameters'!$G$23+AO16*'Input Parameters'!$G$24+AM16*'Input Parameters'!$G$22+'Input Parameters'!$G$12*$I16-AM16*$S16)/(2*AN16)</f>
        <v>-663.97155150192725</v>
      </c>
      <c r="W16" s="4">
        <f>'Input Parameters'!$G$12*(2*$F16*$U16*'Model Parameters'!$F$2*'Input Parameters'!$G$4)/(2*'Model Parameters'!$F$21)*EXP(-$S16*('Model Parameters'!$B$32+'Model Parameters'!$B$35))</f>
        <v>5752.7537289464126</v>
      </c>
      <c r="X16">
        <f>MAX(0,$V16+LN(1+($W16*('Model Parameters'!$B$33+2*'Model Parameters'!$B$35)*EXP(-$V16*('Model Parameters'!$B$33+2*'Model Parameters'!$B$35)))/(1+LN(SQRT(1+$W16*('Model Parameters'!$B$33+2*'Model Parameters'!$B$35)*EXP(-$V16*('Model Parameters'!$B$33+2*'Model Parameters'!$B$35))))))/('Model Parameters'!$B$33+2*'Model Parameters'!$B$35))</f>
        <v>2267.256987477439</v>
      </c>
      <c r="Y16">
        <f>'Input Parameters'!$G$4*'Model Parameters'!$F$2*EXP(-'Model Parameters'!$B$32*$S16-'Model Parameters'!$B$33*$X16-'Model Parameters'!$B$35*($S16+2*$X16))*$U16</f>
        <v>1.3115244084040523</v>
      </c>
      <c r="Z16" s="8">
        <f>$E16-'Model Parameters'!$F$3*'Input Parameters'!$G$3/'Model Parameters'!$F$4*LN($S16/'Input Parameters'!$G$22)</f>
        <v>-1.2227110986584142</v>
      </c>
      <c r="AA16" s="8">
        <f>'Input Parameters'!$G$12*$Y16*$F16*2*'Model Parameters'!$F$4/10</f>
        <v>247.6431492561525</v>
      </c>
      <c r="AB16" s="8">
        <f t="shared" si="1"/>
        <v>1.3115244084040523</v>
      </c>
      <c r="AC16" s="8">
        <f t="shared" si="2"/>
        <v>2267.256987477439</v>
      </c>
      <c r="AD16" s="8">
        <f>LOG10(S16/1000/'Model Parameters'!$B$15)</f>
        <v>13.532856079869257</v>
      </c>
      <c r="AE16" s="8">
        <f>AA16*10/(AA16*10+('Model Parameters'!$F$4*'Input Parameters'!$G$12)*I16)</f>
        <v>0.63845233974018978</v>
      </c>
      <c r="AF16" s="8">
        <f>MIN(1,('Model Parameters'!$B$45-'Model Parameters'!$F$3*'Input Parameters'!$G$3/'Model Parameters'!$F$4*LN($S16/'Input Parameters'!$G$22))/Z16)</f>
        <v>0.28028787751615608</v>
      </c>
      <c r="AG16" s="8">
        <f>MIN('Input Parameters'!$G$24+'Model Parameters'!$F$2*'Input Parameters'!$G$4*EXP(-'Model Parameters'!$B$32*$S16-'Model Parameters'!$B$33*$X16-'Model Parameters'!$B$35*($S16+2*$X16)),AC16*10^(3-AD16)/'Model Parameters'!$B$13)</f>
        <v>5.1126405872727584E-2</v>
      </c>
      <c r="AH16" s="8">
        <f>EXP(-'Model Parameters'!$B$32*$S16-'Model Parameters'!$B$33*$X16-'Model Parameters'!$B$35*($S16+2*$X16))</f>
        <v>0.42345039612675617</v>
      </c>
      <c r="AL16">
        <f>'Model Parameters'!$B$22*SQRT((3*1.607/4*('Input Parameters'!$G$10*'Model Parameters'!$B$22*'Input Parameters'!$G$8/D16)^(1/3))^-2+'Model Parameters'!$F$18^-2)/SQRT(2)</f>
        <v>5.9635246351751447E-6</v>
      </c>
      <c r="AM16">
        <f>'Model Parameters'!$B$23*SQRT((3*1.607/4*('Input Parameters'!$G$10*'Model Parameters'!$B$23*'Input Parameters'!$G$8/D16)^(1/3))^-2+'Model Parameters'!$F$18^-2)/SQRT(2)</f>
        <v>1.2676132241680077E-5</v>
      </c>
      <c r="AN16">
        <f>'Model Parameters'!$B$24*SQRT((3*1.607/4*('Input Parameters'!$G$10*'Model Parameters'!$B$24*'Input Parameters'!$G$8/D16)^(1/3))^-2+'Model Parameters'!$F$18^-2)/SQRT(2)</f>
        <v>3.5539131487481853E-6</v>
      </c>
      <c r="AO16">
        <f>'Model Parameters'!$B$25*SQRT((3*1.607/4*('Input Parameters'!$G$10*'Model Parameters'!$B$25*'Input Parameters'!$G$8/D16)^(1/3))^-2+'Model Parameters'!$F$18^-2)/SQRT(2)</f>
        <v>4.2265389906074144E-6</v>
      </c>
    </row>
    <row r="17" spans="4:41" x14ac:dyDescent="0.4">
      <c r="D17" s="4">
        <f t="shared" si="3"/>
        <v>7.0860000000000003E-3</v>
      </c>
      <c r="E17">
        <f t="shared" si="0"/>
        <v>-0.99</v>
      </c>
      <c r="F17">
        <f>'Input Parameters'!$G$15/(2*'Model Parameters'!$F$4)*'Model Parameters'!$B$39/('Model Parameters'!$B$65)*EXP(-($E17+0.11)/'Model Parameters'!$B$48)</f>
        <v>2568.2374124370176</v>
      </c>
      <c r="G17">
        <f>1/((SQRT($F17*('Input Parameters'!$G$12)^2/'Model Parameters'!$B$51))/TANH(SQRT($F17*('Input Parameters'!$G$12)^2/'Model Parameters'!$B$51))+$F17*'Input Parameters'!$G$12/'Input Parameters'!$G$17)</f>
        <v>0.12262905287006196</v>
      </c>
      <c r="H17">
        <f>'Model Parameters'!$F$2*'Input Parameters'!$G$4*$G17</f>
        <v>4.1768727657319884</v>
      </c>
      <c r="I17">
        <f>'Input Parameters'!$G$15*'Model Parameters'!$B$41/'Model Parameters'!$F$4*EXP(-$E17/'Model Parameters'!$B$50)</f>
        <v>3814.8600817790016</v>
      </c>
      <c r="J17">
        <f>'Input Parameters'!$G$22+(AM17*'Input Parameters'!$G$22 - (1/(1/('Input Parameters'!$G$12*($I17+2*$F17*$H17))+1/(AO17*'Input Parameters'!$G$24))) + 'Input Parameters'!$G$12*($I17+2*$F17*$H17))/(AM17+2*'Input Parameters'!$G$13*'Input Parameters'!$G$12*'Model Parameters'!$B$61*$H17)</f>
        <v>1984.1418820831623</v>
      </c>
      <c r="K17">
        <f>'Input Parameters'!$G$15/(2*'Model Parameters'!$F$4)*'Model Parameters'!$B$39/('Model Parameters'!$B$65)*EXP(-($E17+0.11)/'Model Parameters'!$B$48)+'Input Parameters'!$G$13*'Model Parameters'!$B$61*$J17</f>
        <v>4780.5556109597437</v>
      </c>
      <c r="L17">
        <f>1/((SQRT($K17*('Input Parameters'!$G$12)^2/'Model Parameters'!$B$51))/TANH(SQRT($K17*('Input Parameters'!$G$12)^2/'Model Parameters'!$B$51))+$K17*'Input Parameters'!$G$12/'Input Parameters'!$G$17)</f>
        <v>8.7063636675640349E-2</v>
      </c>
      <c r="M17">
        <f>'Model Parameters'!$F$2*'Input Parameters'!$G$4*$L17</f>
        <v>2.9654777918035076</v>
      </c>
      <c r="N17">
        <f>'Input Parameters'!$G$22+(AM17*'Input Parameters'!$G$22 - (1/(1/('Input Parameters'!$G$12*($I17+2*$F17*$M17))+1/(AO17*'Input Parameters'!$G$24))) + 'Input Parameters'!$G$12*($I17+2*$F17*$M17))/(AM17+2*'Input Parameters'!$G$13*'Input Parameters'!$G$12*'Model Parameters'!$B$61*$M17)</f>
        <v>1897.8580224154816</v>
      </c>
      <c r="O17" s="4">
        <f>(2*AN17*'Input Parameters'!$G$23+AO17*'Input Parameters'!$G$24+AM17*'Input Parameters'!$G$22+'Input Parameters'!$G$12*$I17-AM17*$N17)/(2*AN17)</f>
        <v>-1113.5267066800186</v>
      </c>
      <c r="P17" s="4">
        <f>'Input Parameters'!$G$12*(2*$F17*$M17)/(2*AN17)*EXP(-$N17*('Model Parameters'!$B$32+'Model Parameters'!$B$35))</f>
        <v>6105.3069686961644</v>
      </c>
      <c r="Q17">
        <f>MAX(0,$O17+LN(1+($P17*('Model Parameters'!$B$33+2*'Model Parameters'!$B$35)*EXP(-$O17*('Model Parameters'!$B$33+2*'Model Parameters'!$B$35)))/(1+LN(SQRT(1+$P17*('Model Parameters'!$B$33+2*'Model Parameters'!$B$35)*EXP(-$O17*('Model Parameters'!$B$33+2*'Model Parameters'!$B$35))))))/('Model Parameters'!$B$33+2*'Model Parameters'!$B$35))</f>
        <v>2115.8048009224667</v>
      </c>
      <c r="R17">
        <f>'Input Parameters'!$G$4*'Model Parameters'!$F$2*EXP(-'Model Parameters'!$B$32*$N17-'Model Parameters'!$B$33*$Q17-'Model Parameters'!$B$35*($N17+2*$Q17))*$L17</f>
        <v>1.2662424079977934</v>
      </c>
      <c r="S17">
        <f>'Input Parameters'!$G$22+(AM17*'Input Parameters'!$G$22 - (1/(1/('Input Parameters'!$G$12*($I17+2*$F17*$R17))+1/(AO17*'Input Parameters'!$G$24))) +'Input Parameters'!$G$12*($I17+2*$F17*$R17))/(AM17+2*'Input Parameters'!$G$13*'Input Parameters'!$G$12*'Model Parameters'!$B$61*$R17)</f>
        <v>1650.3456701607611</v>
      </c>
      <c r="T17">
        <f>'Input Parameters'!$G$15/(2*'Model Parameters'!$F$4)*'Model Parameters'!$B$39/('Model Parameters'!$B$65)*EXP(-($E17+0.11)/'Model Parameters'!$B$48)+'Input Parameters'!$G$13*'Model Parameters'!$B$61*$S17</f>
        <v>4408.3728346662665</v>
      </c>
      <c r="U17">
        <f>1/((SQRT($T17*('Input Parameters'!$G$12)^2/'Model Parameters'!$B$51))/TANH(SQRT($T17*('Input Parameters'!$G$12)^2/'Model Parameters'!$B$51))+$T17*'Input Parameters'!$G$12/'Input Parameters'!$G$17)</f>
        <v>9.1089171761814997E-2</v>
      </c>
      <c r="V17" s="4">
        <f>(2*AN17*'Input Parameters'!$G$23+AO17*'Input Parameters'!$G$24+AM17*'Input Parameters'!$G$22+'Input Parameters'!$G$12*$I17-AM17*$S17)/(2*AN17)</f>
        <v>-673.93092765845142</v>
      </c>
      <c r="W17" s="4">
        <f>'Input Parameters'!$G$12*(2*$F17*$U17*'Model Parameters'!$F$2*'Input Parameters'!$G$4)/(2*'Model Parameters'!$F$21)*EXP(-$S17*('Model Parameters'!$B$32+'Model Parameters'!$B$35))</f>
        <v>5772.7578614173462</v>
      </c>
      <c r="X17">
        <f>MAX(0,$V17+LN(1+($W17*('Model Parameters'!$B$33+2*'Model Parameters'!$B$35)*EXP(-$V17*('Model Parameters'!$B$33+2*'Model Parameters'!$B$35)))/(1+LN(SQRT(1+$W17*('Model Parameters'!$B$33+2*'Model Parameters'!$B$35)*EXP(-$V17*('Model Parameters'!$B$33+2*'Model Parameters'!$B$35))))))/('Model Parameters'!$B$33+2*'Model Parameters'!$B$35))</f>
        <v>2267.1329757191279</v>
      </c>
      <c r="Y17">
        <f>'Input Parameters'!$G$4*'Model Parameters'!$F$2*EXP(-'Model Parameters'!$B$32*$S17-'Model Parameters'!$B$33*$X17-'Model Parameters'!$B$35*($S17+2*$X17))*$U17</f>
        <v>1.3161298907484833</v>
      </c>
      <c r="Z17" s="8">
        <f>$E17-'Model Parameters'!$F$3*'Input Parameters'!$G$3/'Model Parameters'!$F$4*LN($S17/'Input Parameters'!$G$22)</f>
        <v>-1.2225203631834654</v>
      </c>
      <c r="AA17" s="8">
        <f>'Input Parameters'!$G$12*$Y17*$F17*2*'Model Parameters'!$F$4/10</f>
        <v>248.51276033186736</v>
      </c>
      <c r="AB17" s="8">
        <f t="shared" si="1"/>
        <v>1.3161298907484833</v>
      </c>
      <c r="AC17" s="8">
        <f t="shared" si="2"/>
        <v>2267.1329757191279</v>
      </c>
      <c r="AD17" s="8">
        <f>LOG10(S17/1000/'Model Parameters'!$B$15)</f>
        <v>13.52963200857922</v>
      </c>
      <c r="AE17" s="8">
        <f>AA17*10/(AA17*10+('Model Parameters'!$F$4*'Input Parameters'!$G$12)*I17)</f>
        <v>0.6392611007443737</v>
      </c>
      <c r="AF17" s="8">
        <f>MIN(1,('Model Parameters'!$B$45-'Model Parameters'!$F$3*'Input Parameters'!$G$3/'Model Parameters'!$F$4*LN($S17/'Input Parameters'!$G$22))/Z17)</f>
        <v>0.28017558929778152</v>
      </c>
      <c r="AG17" s="8">
        <f>MIN('Input Parameters'!$G$24+'Model Parameters'!$F$2*'Input Parameters'!$G$4*EXP(-'Model Parameters'!$B$32*$S17-'Model Parameters'!$B$33*$X17-'Model Parameters'!$B$35*($S17+2*$X17)),AC17*10^(3-AD17)/'Model Parameters'!$B$13)</f>
        <v>5.1504547919561161E-2</v>
      </c>
      <c r="AH17" s="8">
        <f>EXP(-'Model Parameters'!$B$32*$S17-'Model Parameters'!$B$33*$X17-'Model Parameters'!$B$35*($S17+2*$X17))</f>
        <v>0.42420338248648332</v>
      </c>
      <c r="AL17">
        <f>'Model Parameters'!$B$22*SQRT((3*1.607/4*('Input Parameters'!$G$10*'Model Parameters'!$B$22*'Input Parameters'!$G$8/D17)^(1/3))^-2+'Model Parameters'!$F$18^-2)/SQRT(2)</f>
        <v>6.0864292547273221E-6</v>
      </c>
      <c r="AM17">
        <f>'Model Parameters'!$B$23*SQRT((3*1.607/4*('Input Parameters'!$G$10*'Model Parameters'!$B$23*'Input Parameters'!$G$8/D17)^(1/3))^-2+'Model Parameters'!$F$18^-2)/SQRT(2)</f>
        <v>1.2901513462423154E-5</v>
      </c>
      <c r="AN17">
        <f>'Model Parameters'!$B$24*SQRT((3*1.607/4*('Input Parameters'!$G$10*'Model Parameters'!$B$24*'Input Parameters'!$G$8/D17)^(1/3))^-2+'Model Parameters'!$F$18^-2)/SQRT(2)</f>
        <v>3.632068478725807E-6</v>
      </c>
      <c r="AO17">
        <f>'Model Parameters'!$B$25*SQRT((3*1.607/4*('Input Parameters'!$G$10*'Model Parameters'!$B$25*'Input Parameters'!$G$8/D17)^(1/3))^-2+'Model Parameters'!$F$18^-2)/SQRT(2)</f>
        <v>4.3177420874364389E-6</v>
      </c>
    </row>
    <row r="18" spans="4:41" x14ac:dyDescent="0.4">
      <c r="D18" s="4">
        <f t="shared" si="3"/>
        <v>7.5849999999999997E-3</v>
      </c>
      <c r="E18">
        <f t="shared" si="0"/>
        <v>-0.99</v>
      </c>
      <c r="F18">
        <f>'Input Parameters'!$G$15/(2*'Model Parameters'!$F$4)*'Model Parameters'!$B$39/('Model Parameters'!$B$65)*EXP(-($E18+0.11)/'Model Parameters'!$B$48)</f>
        <v>2568.2374124370176</v>
      </c>
      <c r="G18">
        <f>1/((SQRT($F18*('Input Parameters'!$G$12)^2/'Model Parameters'!$B$51))/TANH(SQRT($F18*('Input Parameters'!$G$12)^2/'Model Parameters'!$B$51))+$F18*'Input Parameters'!$G$12/'Input Parameters'!$G$17)</f>
        <v>0.12262905287006196</v>
      </c>
      <c r="H18">
        <f>'Model Parameters'!$F$2*'Input Parameters'!$G$4*$G18</f>
        <v>4.1768727657319884</v>
      </c>
      <c r="I18">
        <f>'Input Parameters'!$G$15*'Model Parameters'!$B$41/'Model Parameters'!$F$4*EXP(-$E18/'Model Parameters'!$B$50)</f>
        <v>3814.8600817790016</v>
      </c>
      <c r="J18">
        <f>'Input Parameters'!$G$22+(AM18*'Input Parameters'!$G$22 - (1/(1/('Input Parameters'!$G$12*($I18+2*$F18*$H18))+1/(AO18*'Input Parameters'!$G$24))) + 'Input Parameters'!$G$12*($I18+2*$F18*$H18))/(AM18+2*'Input Parameters'!$G$13*'Input Parameters'!$G$12*'Model Parameters'!$B$61*$H18)</f>
        <v>1975.1950584534479</v>
      </c>
      <c r="K18">
        <f>'Input Parameters'!$G$15/(2*'Model Parameters'!$F$4)*'Model Parameters'!$B$39/('Model Parameters'!$B$65)*EXP(-($E18+0.11)/'Model Parameters'!$B$48)+'Input Parameters'!$G$13*'Model Parameters'!$B$61*$J18</f>
        <v>4770.5799026126115</v>
      </c>
      <c r="L18">
        <f>1/((SQRT($K18*('Input Parameters'!$G$12)^2/'Model Parameters'!$B$51))/TANH(SQRT($K18*('Input Parameters'!$G$12)^2/'Model Parameters'!$B$51))+$K18*'Input Parameters'!$G$12/'Input Parameters'!$G$17)</f>
        <v>8.7165301894089386E-2</v>
      </c>
      <c r="M18">
        <f>'Model Parameters'!$F$2*'Input Parameters'!$G$4*$L18</f>
        <v>2.9689406146193367</v>
      </c>
      <c r="N18">
        <f>'Input Parameters'!$G$22+(AM18*'Input Parameters'!$G$22 - (1/(1/('Input Parameters'!$G$12*($I18+2*$F18*$M18))+1/(AO18*'Input Parameters'!$G$24))) + 'Input Parameters'!$G$12*($I18+2*$F18*$M18))/(AM18+2*'Input Parameters'!$G$13*'Input Parameters'!$G$12*'Model Parameters'!$B$61*$M18)</f>
        <v>1887.3150014417813</v>
      </c>
      <c r="O18" s="4">
        <f>(2*AN18*'Input Parameters'!$G$23+AO18*'Input Parameters'!$G$24+AM18*'Input Parameters'!$G$22+'Input Parameters'!$G$12*$I18-AM18*$N18)/(2*AN18)</f>
        <v>-1122.663237367603</v>
      </c>
      <c r="P18" s="4">
        <f>'Input Parameters'!$G$12*(2*$F18*$M18)/(2*AN18)*EXP(-$N18*('Model Parameters'!$B$32+'Model Parameters'!$B$35))</f>
        <v>5998.130081094605</v>
      </c>
      <c r="Q18">
        <f>MAX(0,$O18+LN(1+($P18*('Model Parameters'!$B$33+2*'Model Parameters'!$B$35)*EXP(-$O18*('Model Parameters'!$B$33+2*'Model Parameters'!$B$35)))/(1+LN(SQRT(1+$P18*('Model Parameters'!$B$33+2*'Model Parameters'!$B$35)*EXP(-$O18*('Model Parameters'!$B$33+2*'Model Parameters'!$B$35))))))/('Model Parameters'!$B$33+2*'Model Parameters'!$B$35))</f>
        <v>2081.2971619292925</v>
      </c>
      <c r="R18">
        <f>'Input Parameters'!$G$4*'Model Parameters'!$F$2*EXP(-'Model Parameters'!$B$32*$N18-'Model Parameters'!$B$33*$Q18-'Model Parameters'!$B$35*($N18+2*$Q18))*$L18</f>
        <v>1.2817262585396931</v>
      </c>
      <c r="S18">
        <f>'Input Parameters'!$G$22+(AM18*'Input Parameters'!$G$22 - (1/(1/('Input Parameters'!$G$12*($I18+2*$F18*$R18))+1/(AO18*'Input Parameters'!$G$24))) +'Input Parameters'!$G$12*($I18+2*$F18*$R18))/(AM18+2*'Input Parameters'!$G$13*'Input Parameters'!$G$12*'Model Parameters'!$B$61*$R18)</f>
        <v>1638.8215860629823</v>
      </c>
      <c r="T18">
        <f>'Input Parameters'!$G$15/(2*'Model Parameters'!$F$4)*'Model Parameters'!$B$39/('Model Parameters'!$B$65)*EXP(-($E18+0.11)/'Model Parameters'!$B$48)+'Input Parameters'!$G$13*'Model Parameters'!$B$61*$S18</f>
        <v>4395.5234808972427</v>
      </c>
      <c r="U18">
        <f>1/((SQRT($T18*('Input Parameters'!$G$12)^2/'Model Parameters'!$B$51))/TANH(SQRT($T18*('Input Parameters'!$G$12)^2/'Model Parameters'!$B$51))+$T18*'Input Parameters'!$G$12/'Input Parameters'!$G$17)</f>
        <v>9.1237287735414674E-2</v>
      </c>
      <c r="V18" s="4">
        <f>(2*AN18*'Input Parameters'!$G$23+AO18*'Input Parameters'!$G$24+AM18*'Input Parameters'!$G$22+'Input Parameters'!$G$12*$I18-AM18*$S18)/(2*AN18)</f>
        <v>-682.97113753356246</v>
      </c>
      <c r="W18" s="4">
        <f>'Input Parameters'!$G$12*(2*$F18*$U18*'Model Parameters'!$F$2*'Input Parameters'!$G$4)/(2*'Model Parameters'!$F$21)*EXP(-$S18*('Model Parameters'!$B$32+'Model Parameters'!$B$35))</f>
        <v>5791.594421450166</v>
      </c>
      <c r="X18">
        <f>MAX(0,$V18+LN(1+($W18*('Model Parameters'!$B$33+2*'Model Parameters'!$B$35)*EXP(-$V18*('Model Parameters'!$B$33+2*'Model Parameters'!$B$35)))/(1+LN(SQRT(1+$W18*('Model Parameters'!$B$33+2*'Model Parameters'!$B$35)*EXP(-$V18*('Model Parameters'!$B$33+2*'Model Parameters'!$B$35))))))/('Model Parameters'!$B$33+2*'Model Parameters'!$B$35))</f>
        <v>2267.2066364164034</v>
      </c>
      <c r="Y18">
        <f>'Input Parameters'!$G$4*'Model Parameters'!$F$2*EXP(-'Model Parameters'!$B$32*$S18-'Model Parameters'!$B$33*$X18-'Model Parameters'!$B$35*($S18+2*$X18))*$U18</f>
        <v>1.320397677353365</v>
      </c>
      <c r="Z18" s="8">
        <f>$E18-'Model Parameters'!$F$3*'Input Parameters'!$G$3/'Model Parameters'!$F$4*LN($S18/'Input Parameters'!$G$22)</f>
        <v>-1.222340325513535</v>
      </c>
      <c r="AA18" s="8">
        <f>'Input Parameters'!$G$12*$Y18*$F18*2*'Model Parameters'!$F$4/10</f>
        <v>249.31860741211517</v>
      </c>
      <c r="AB18" s="8">
        <f t="shared" si="1"/>
        <v>1.320397677353365</v>
      </c>
      <c r="AC18" s="8">
        <f t="shared" si="2"/>
        <v>2267.2066364164034</v>
      </c>
      <c r="AD18" s="8">
        <f>LOG10(S18/1000/'Model Parameters'!$B$15)</f>
        <v>13.526588766188665</v>
      </c>
      <c r="AE18" s="8">
        <f>AA18*10/(AA18*10+('Model Parameters'!$F$4*'Input Parameters'!$G$12)*I18)</f>
        <v>0.64000733618716588</v>
      </c>
      <c r="AF18" s="8">
        <f>MIN(1,('Model Parameters'!$B$45-'Model Parameters'!$F$3*'Input Parameters'!$G$3/'Model Parameters'!$F$4*LN($S18/'Input Parameters'!$G$22))/Z18)</f>
        <v>0.28006956685300344</v>
      </c>
      <c r="AG18" s="8">
        <f>MIN('Input Parameters'!$G$24+'Model Parameters'!$F$2*'Input Parameters'!$G$4*EXP(-'Model Parameters'!$B$32*$S18-'Model Parameters'!$B$33*$X18-'Model Parameters'!$B$35*($S18+2*$X18)),AC18*10^(3-AD18)/'Model Parameters'!$B$13)</f>
        <v>5.1868409650885065E-2</v>
      </c>
      <c r="AH18" s="8">
        <f>EXP(-'Model Parameters'!$B$32*$S18-'Model Parameters'!$B$33*$X18-'Model Parameters'!$B$35*($S18+2*$X18))</f>
        <v>0.42488804664258623</v>
      </c>
      <c r="AL18">
        <f>'Model Parameters'!$B$22*SQRT((3*1.607/4*('Input Parameters'!$G$10*'Model Parameters'!$B$22*'Input Parameters'!$G$8/D18)^(1/3))^-2+'Model Parameters'!$F$18^-2)/SQRT(2)</f>
        <v>6.2041295875669847E-6</v>
      </c>
      <c r="AM18">
        <f>'Model Parameters'!$B$23*SQRT((3*1.607/4*('Input Parameters'!$G$10*'Model Parameters'!$B$23*'Input Parameters'!$G$8/D18)^(1/3))^-2+'Model Parameters'!$F$18^-2)/SQRT(2)</f>
        <v>1.3117922871706828E-5</v>
      </c>
      <c r="AN18">
        <f>'Model Parameters'!$B$24*SQRT((3*1.607/4*('Input Parameters'!$G$10*'Model Parameters'!$B$24*'Input Parameters'!$G$8/D18)^(1/3))^-2+'Model Parameters'!$F$18^-2)/SQRT(2)</f>
        <v>3.7068183147894355E-6</v>
      </c>
      <c r="AO18">
        <f>'Model Parameters'!$B$25*SQRT((3*1.607/4*('Input Parameters'!$G$10*'Model Parameters'!$B$25*'Input Parameters'!$G$8/D18)^(1/3))^-2+'Model Parameters'!$F$18^-2)/SQRT(2)</f>
        <v>4.4050045736064575E-6</v>
      </c>
    </row>
    <row r="19" spans="4:41" x14ac:dyDescent="0.4">
      <c r="D19" s="4">
        <f t="shared" si="3"/>
        <v>8.0839999999999992E-3</v>
      </c>
      <c r="E19">
        <f t="shared" si="0"/>
        <v>-0.99</v>
      </c>
      <c r="F19">
        <f>'Input Parameters'!$G$15/(2*'Model Parameters'!$F$4)*'Model Parameters'!$B$39/('Model Parameters'!$B$65)*EXP(-($E19+0.11)/'Model Parameters'!$B$48)</f>
        <v>2568.2374124370176</v>
      </c>
      <c r="G19">
        <f>1/((SQRT($F19*('Input Parameters'!$G$12)^2/'Model Parameters'!$B$51))/TANH(SQRT($F19*('Input Parameters'!$G$12)^2/'Model Parameters'!$B$51))+$F19*'Input Parameters'!$G$12/'Input Parameters'!$G$17)</f>
        <v>0.12262905287006196</v>
      </c>
      <c r="H19">
        <f>'Model Parameters'!$F$2*'Input Parameters'!$G$4*$G19</f>
        <v>4.1768727657319884</v>
      </c>
      <c r="I19">
        <f>'Input Parameters'!$G$15*'Model Parameters'!$B$41/'Model Parameters'!$F$4*EXP(-$E19/'Model Parameters'!$B$50)</f>
        <v>3814.8600817790016</v>
      </c>
      <c r="J19">
        <f>'Input Parameters'!$G$22+(AM19*'Input Parameters'!$G$22 - (1/(1/('Input Parameters'!$G$12*($I19+2*$F19*$H19))+1/(AO19*'Input Parameters'!$G$24))) + 'Input Parameters'!$G$12*($I19+2*$F19*$H19))/(AM19+2*'Input Parameters'!$G$13*'Input Parameters'!$G$12*'Model Parameters'!$B$61*$H19)</f>
        <v>1966.6583305561599</v>
      </c>
      <c r="K19">
        <f>'Input Parameters'!$G$15/(2*'Model Parameters'!$F$4)*'Model Parameters'!$B$39/('Model Parameters'!$B$65)*EXP(-($E19+0.11)/'Model Parameters'!$B$48)+'Input Parameters'!$G$13*'Model Parameters'!$B$61*$J19</f>
        <v>4761.0614510071355</v>
      </c>
      <c r="L19">
        <f>1/((SQRT($K19*('Input Parameters'!$G$12)^2/'Model Parameters'!$B$51))/TANH(SQRT($K19*('Input Parameters'!$G$12)^2/'Model Parameters'!$B$51))+$K19*'Input Parameters'!$G$12/'Input Parameters'!$G$17)</f>
        <v>8.726260726990126E-2</v>
      </c>
      <c r="M19">
        <f>'Model Parameters'!$F$2*'Input Parameters'!$G$4*$L19</f>
        <v>2.9722549366717024</v>
      </c>
      <c r="N19">
        <f>'Input Parameters'!$G$22+(AM19*'Input Parameters'!$G$22 - (1/(1/('Input Parameters'!$G$12*($I19+2*$F19*$M19))+1/(AO19*'Input Parameters'!$G$24))) + 'Input Parameters'!$G$12*($I19+2*$F19*$M19))/(AM19+2*'Input Parameters'!$G$13*'Input Parameters'!$G$12*'Model Parameters'!$B$61*$M19)</f>
        <v>1877.2921131453479</v>
      </c>
      <c r="O19" s="4">
        <f>(2*AN19*'Input Parameters'!$G$23+AO19*'Input Parameters'!$G$24+AM19*'Input Parameters'!$G$22+'Input Parameters'!$G$12*$I19-AM19*$N19)/(2*AN19)</f>
        <v>-1130.8613166205444</v>
      </c>
      <c r="P19" s="4">
        <f>'Input Parameters'!$G$12*(2*$F19*$M19)/(2*AN19)*EXP(-$N19*('Model Parameters'!$B$32+'Model Parameters'!$B$35))</f>
        <v>5899.2582570711611</v>
      </c>
      <c r="Q19">
        <f>MAX(0,$O19+LN(1+($P19*('Model Parameters'!$B$33+2*'Model Parameters'!$B$35)*EXP(-$O19*('Model Parameters'!$B$33+2*'Model Parameters'!$B$35)))/(1+LN(SQRT(1+$P19*('Model Parameters'!$B$33+2*'Model Parameters'!$B$35)*EXP(-$O19*('Model Parameters'!$B$33+2*'Model Parameters'!$B$35))))))/('Model Parameters'!$B$33+2*'Model Parameters'!$B$35))</f>
        <v>2049.2215320229707</v>
      </c>
      <c r="R19">
        <f>'Input Parameters'!$G$4*'Model Parameters'!$F$2*EXP(-'Model Parameters'!$B$32*$N19-'Model Parameters'!$B$33*$Q19-'Model Parameters'!$B$35*($N19+2*$Q19))*$L19</f>
        <v>1.2963696315354494</v>
      </c>
      <c r="S19">
        <f>'Input Parameters'!$G$22+(AM19*'Input Parameters'!$G$22 - (1/(1/('Input Parameters'!$G$12*($I19+2*$F19*$R19))+1/(AO19*'Input Parameters'!$G$24))) +'Input Parameters'!$G$12*($I19+2*$F19*$R19))/(AM19+2*'Input Parameters'!$G$13*'Input Parameters'!$G$12*'Model Parameters'!$B$61*$R19)</f>
        <v>1627.9791218861747</v>
      </c>
      <c r="T19">
        <f>'Input Parameters'!$G$15/(2*'Model Parameters'!$F$4)*'Model Parameters'!$B$39/('Model Parameters'!$B$65)*EXP(-($E19+0.11)/'Model Parameters'!$B$48)+'Input Parameters'!$G$13*'Model Parameters'!$B$61*$S19</f>
        <v>4383.4341333401026</v>
      </c>
      <c r="U19">
        <f>1/((SQRT($T19*('Input Parameters'!$G$12)^2/'Model Parameters'!$B$51))/TANH(SQRT($T19*('Input Parameters'!$G$12)^2/'Model Parameters'!$B$51))+$T19*'Input Parameters'!$G$12/'Input Parameters'!$G$17)</f>
        <v>9.137724180313625E-2</v>
      </c>
      <c r="V19" s="4">
        <f>(2*AN19*'Input Parameters'!$G$23+AO19*'Input Parameters'!$G$24+AM19*'Input Parameters'!$G$22+'Input Parameters'!$G$12*$I19-AM19*$S19)/(2*AN19)</f>
        <v>-691.21723794365278</v>
      </c>
      <c r="W19" s="4">
        <f>'Input Parameters'!$G$12*(2*$F19*$U19*'Model Parameters'!$F$2*'Input Parameters'!$G$4)/(2*'Model Parameters'!$F$21)*EXP(-$S19*('Model Parameters'!$B$32+'Model Parameters'!$B$35))</f>
        <v>5809.3970498385943</v>
      </c>
      <c r="X19">
        <f>MAX(0,$V19+LN(1+($W19*('Model Parameters'!$B$33+2*'Model Parameters'!$B$35)*EXP(-$V19*('Model Parameters'!$B$33+2*'Model Parameters'!$B$35)))/(1+LN(SQRT(1+$W19*('Model Parameters'!$B$33+2*'Model Parameters'!$B$35)*EXP(-$V19*('Model Parameters'!$B$33+2*'Model Parameters'!$B$35))))))/('Model Parameters'!$B$33+2*'Model Parameters'!$B$35))</f>
        <v>2267.4434622581225</v>
      </c>
      <c r="Y19">
        <f>'Input Parameters'!$G$4*'Model Parameters'!$F$2*EXP(-'Model Parameters'!$B$32*$S19-'Model Parameters'!$B$33*$X19-'Model Parameters'!$B$35*($S19+2*$X19))*$U19</f>
        <v>1.3243701261621124</v>
      </c>
      <c r="Z19" s="8">
        <f>$E19-'Model Parameters'!$F$3*'Input Parameters'!$G$3/'Model Parameters'!$F$4*LN($S19/'Input Parameters'!$G$22)</f>
        <v>-1.2221697769384032</v>
      </c>
      <c r="AA19" s="8">
        <f>'Input Parameters'!$G$12*$Y19*$F19*2*'Model Parameters'!$F$4/10</f>
        <v>250.0686885596358</v>
      </c>
      <c r="AB19" s="8">
        <f t="shared" si="1"/>
        <v>1.3243701261621124</v>
      </c>
      <c r="AC19" s="8">
        <f t="shared" si="2"/>
        <v>2267.4434622581225</v>
      </c>
      <c r="AD19" s="8">
        <f>LOG10(S19/1000/'Model Parameters'!$B$15)</f>
        <v>13.52370592142795</v>
      </c>
      <c r="AE19" s="8">
        <f>AA19*10/(AA19*10+('Model Parameters'!$F$4*'Input Parameters'!$G$12)*I19)</f>
        <v>0.64069916196488441</v>
      </c>
      <c r="AF19" s="8">
        <f>MIN(1,('Model Parameters'!$B$45-'Model Parameters'!$F$3*'Input Parameters'!$G$3/'Model Parameters'!$F$4*LN($S19/'Input Parameters'!$G$22))/Z19)</f>
        <v>0.27996910363432131</v>
      </c>
      <c r="AG19" s="8">
        <f>MIN('Input Parameters'!$G$24+'Model Parameters'!$F$2*'Input Parameters'!$G$4*EXP(-'Model Parameters'!$B$32*$S19-'Model Parameters'!$B$33*$X19-'Model Parameters'!$B$35*($S19+2*$X19)),AC19*10^(3-AD19)/'Model Parameters'!$B$13)</f>
        <v>5.2219311293548488E-2</v>
      </c>
      <c r="AH19" s="8">
        <f>EXP(-'Model Parameters'!$B$32*$S19-'Model Parameters'!$B$33*$X19-'Model Parameters'!$B$35*($S19+2*$X19))</f>
        <v>0.42551361320957398</v>
      </c>
      <c r="AL19">
        <f>'Model Parameters'!$B$22*SQRT((3*1.607/4*('Input Parameters'!$G$10*'Model Parameters'!$B$22*'Input Parameters'!$G$8/D19)^(1/3))^-2+'Model Parameters'!$F$18^-2)/SQRT(2)</f>
        <v>6.3171530793426291E-6</v>
      </c>
      <c r="AM19">
        <f>'Model Parameters'!$B$23*SQRT((3*1.607/4*('Input Parameters'!$G$10*'Model Parameters'!$B$23*'Input Parameters'!$G$8/D19)^(1/3))^-2+'Model Parameters'!$F$18^-2)/SQRT(2)</f>
        <v>1.3326234022115421E-5</v>
      </c>
      <c r="AN19">
        <f>'Model Parameters'!$B$24*SQRT((3*1.607/4*('Input Parameters'!$G$10*'Model Parameters'!$B$24*'Input Parameters'!$G$8/D19)^(1/3))^-2+'Model Parameters'!$F$18^-2)/SQRT(2)</f>
        <v>3.7785147434171389E-6</v>
      </c>
      <c r="AO19">
        <f>'Model Parameters'!$B$25*SQRT((3*1.607/4*('Input Parameters'!$G$10*'Model Parameters'!$B$25*'Input Parameters'!$G$8/D19)^(1/3))^-2+'Model Parameters'!$F$18^-2)/SQRT(2)</f>
        <v>4.4887314377920956E-6</v>
      </c>
    </row>
    <row r="20" spans="4:41" x14ac:dyDescent="0.4">
      <c r="D20" s="4">
        <f t="shared" si="3"/>
        <v>8.5829999999999986E-3</v>
      </c>
      <c r="E20">
        <f t="shared" si="0"/>
        <v>-0.99</v>
      </c>
      <c r="F20">
        <f>'Input Parameters'!$G$15/(2*'Model Parameters'!$F$4)*'Model Parameters'!$B$39/('Model Parameters'!$B$65)*EXP(-($E20+0.11)/'Model Parameters'!$B$48)</f>
        <v>2568.2374124370176</v>
      </c>
      <c r="G20">
        <f>1/((SQRT($F20*('Input Parameters'!$G$12)^2/'Model Parameters'!$B$51))/TANH(SQRT($F20*('Input Parameters'!$G$12)^2/'Model Parameters'!$B$51))+$F20*'Input Parameters'!$G$12/'Input Parameters'!$G$17)</f>
        <v>0.12262905287006196</v>
      </c>
      <c r="H20">
        <f>'Model Parameters'!$F$2*'Input Parameters'!$G$4*$G20</f>
        <v>4.1768727657319884</v>
      </c>
      <c r="I20">
        <f>'Input Parameters'!$G$15*'Model Parameters'!$B$41/'Model Parameters'!$F$4*EXP(-$E20/'Model Parameters'!$B$50)</f>
        <v>3814.8600817790016</v>
      </c>
      <c r="J20">
        <f>'Input Parameters'!$G$22+(AM20*'Input Parameters'!$G$22 - (1/(1/('Input Parameters'!$G$12*($I20+2*$F20*$H20))+1/(AO20*'Input Parameters'!$G$24))) + 'Input Parameters'!$G$12*($I20+2*$F20*$H20))/(AM20+2*'Input Parameters'!$G$13*'Input Parameters'!$G$12*'Model Parameters'!$B$61*$H20)</f>
        <v>1958.4921220263536</v>
      </c>
      <c r="K20">
        <f>'Input Parameters'!$G$15/(2*'Model Parameters'!$F$4)*'Model Parameters'!$B$39/('Model Parameters'!$B$65)*EXP(-($E20+0.11)/'Model Parameters'!$B$48)+'Input Parameters'!$G$13*'Model Parameters'!$B$61*$J20</f>
        <v>4751.956128496402</v>
      </c>
      <c r="L20">
        <f>1/((SQRT($K20*('Input Parameters'!$G$12)^2/'Model Parameters'!$B$51))/TANH(SQRT($K20*('Input Parameters'!$G$12)^2/'Model Parameters'!$B$51))+$K20*'Input Parameters'!$G$12/'Input Parameters'!$G$17)</f>
        <v>8.7355965019130205E-2</v>
      </c>
      <c r="M20">
        <f>'Model Parameters'!$F$2*'Input Parameters'!$G$4*$L20</f>
        <v>2.9754347984670764</v>
      </c>
      <c r="N20">
        <f>'Input Parameters'!$G$22+(AM20*'Input Parameters'!$G$22 - (1/(1/('Input Parameters'!$G$12*($I20+2*$F20*$M20))+1/(AO20*'Input Parameters'!$G$24))) + 'Input Parameters'!$G$12*($I20+2*$F20*$M20))/(AM20+2*'Input Parameters'!$G$13*'Input Parameters'!$G$12*'Model Parameters'!$B$61*$M20)</f>
        <v>1867.7376355574145</v>
      </c>
      <c r="O20" s="4">
        <f>(2*AN20*'Input Parameters'!$G$23+AO20*'Input Parameters'!$G$24+AM20*'Input Parameters'!$G$22+'Input Parameters'!$G$12*$I20-AM20*$N20)/(2*AN20)</f>
        <v>-1138.2486409878097</v>
      </c>
      <c r="P20" s="4">
        <f>'Input Parameters'!$G$12*(2*$F20*$M20)/(2*AN20)*EXP(-$N20*('Model Parameters'!$B$32+'Model Parameters'!$B$35))</f>
        <v>5807.6090405244904</v>
      </c>
      <c r="Q20">
        <f>MAX(0,$O20+LN(1+($P20*('Model Parameters'!$B$33+2*'Model Parameters'!$B$35)*EXP(-$O20*('Model Parameters'!$B$33+2*'Model Parameters'!$B$35)))/(1+LN(SQRT(1+$P20*('Model Parameters'!$B$33+2*'Model Parameters'!$B$35)*EXP(-$O20*('Model Parameters'!$B$33+2*'Model Parameters'!$B$35))))))/('Model Parameters'!$B$33+2*'Model Parameters'!$B$35))</f>
        <v>2019.2823118125125</v>
      </c>
      <c r="R20">
        <f>'Input Parameters'!$G$4*'Model Parameters'!$F$2*EXP(-'Model Parameters'!$B$32*$N20-'Model Parameters'!$B$33*$Q20-'Model Parameters'!$B$35*($N20+2*$Q20))*$L20</f>
        <v>1.3102620981517497</v>
      </c>
      <c r="S20">
        <f>'Input Parameters'!$G$22+(AM20*'Input Parameters'!$G$22 - (1/(1/('Input Parameters'!$G$12*($I20+2*$F20*$R20))+1/(AO20*'Input Parameters'!$G$24))) +'Input Parameters'!$G$12*($I20+2*$F20*$R20))/(AM20+2*'Input Parameters'!$G$13*'Input Parameters'!$G$12*'Model Parameters'!$B$61*$R20)</f>
        <v>1617.74215180888</v>
      </c>
      <c r="T20">
        <f>'Input Parameters'!$G$15/(2*'Model Parameters'!$F$4)*'Model Parameters'!$B$39/('Model Parameters'!$B$65)*EXP(-($E20+0.11)/'Model Parameters'!$B$48)+'Input Parameters'!$G$13*'Model Parameters'!$B$61*$S20</f>
        <v>4372.0199117039192</v>
      </c>
      <c r="U20">
        <f>1/((SQRT($T20*('Input Parameters'!$G$12)^2/'Model Parameters'!$B$51))/TANH(SQRT($T20*('Input Parameters'!$G$12)^2/'Model Parameters'!$B$51))+$T20*'Input Parameters'!$G$12/'Input Parameters'!$G$17)</f>
        <v>9.1509916677139022E-2</v>
      </c>
      <c r="V20" s="4">
        <f>(2*AN20*'Input Parameters'!$G$23+AO20*'Input Parameters'!$G$24+AM20*'Input Parameters'!$G$22+'Input Parameters'!$G$12*$I20-AM20*$S20)/(2*AN20)</f>
        <v>-698.77156308193503</v>
      </c>
      <c r="W20" s="4">
        <f>'Input Parameters'!$G$12*(2*$F20*$U20*'Model Parameters'!$F$2*'Input Parameters'!$G$4)/(2*'Model Parameters'!$F$21)*EXP(-$S20*('Model Parameters'!$B$32+'Model Parameters'!$B$35))</f>
        <v>5826.2773307968209</v>
      </c>
      <c r="X20">
        <f>MAX(0,$V20+LN(1+($W20*('Model Parameters'!$B$33+2*'Model Parameters'!$B$35)*EXP(-$V20*('Model Parameters'!$B$33+2*'Model Parameters'!$B$35)))/(1+LN(SQRT(1+$W20*('Model Parameters'!$B$33+2*'Model Parameters'!$B$35)*EXP(-$V20*('Model Parameters'!$B$33+2*'Model Parameters'!$B$35))))))/('Model Parameters'!$B$33+2*'Model Parameters'!$B$35))</f>
        <v>2267.8159328960719</v>
      </c>
      <c r="Y20">
        <f>'Input Parameters'!$G$4*'Model Parameters'!$F$2*EXP(-'Model Parameters'!$B$32*$S20-'Model Parameters'!$B$33*$X20-'Model Parameters'!$B$35*($S20+2*$X20))*$U20</f>
        <v>1.3280822381368804</v>
      </c>
      <c r="Z20" s="8">
        <f>$E20-'Model Parameters'!$F$3*'Input Parameters'!$G$3/'Model Parameters'!$F$4*LN($S20/'Input Parameters'!$G$22)</f>
        <v>-1.2220077068766206</v>
      </c>
      <c r="AA20" s="8">
        <f>'Input Parameters'!$G$12*$Y20*$F20*2*'Model Parameters'!$F$4/10</f>
        <v>250.76961268573854</v>
      </c>
      <c r="AB20" s="8">
        <f t="shared" si="1"/>
        <v>1.3280822381368804</v>
      </c>
      <c r="AC20" s="8">
        <f t="shared" si="2"/>
        <v>2267.8159328960719</v>
      </c>
      <c r="AD20" s="8">
        <f>LOG10(S20/1000/'Model Parameters'!$B$15)</f>
        <v>13.520966392070301</v>
      </c>
      <c r="AE20" s="8">
        <f>AA20*10/(AA20*10+('Model Parameters'!$F$4*'Input Parameters'!$G$12)*I20)</f>
        <v>0.64134324944549548</v>
      </c>
      <c r="AF20" s="8">
        <f>MIN(1,('Model Parameters'!$B$45-'Model Parameters'!$F$3*'Input Parameters'!$G$3/'Model Parameters'!$F$4*LN($S20/'Input Parameters'!$G$22))/Z20)</f>
        <v>0.27987360877679901</v>
      </c>
      <c r="AG20" s="8">
        <f>MIN('Input Parameters'!$G$24+'Model Parameters'!$F$2*'Input Parameters'!$G$4*EXP(-'Model Parameters'!$B$32*$S20-'Model Parameters'!$B$33*$X20-'Model Parameters'!$B$35*($S20+2*$X20)),AC20*10^(3-AD20)/'Model Parameters'!$B$13)</f>
        <v>5.2558384089003672E-2</v>
      </c>
      <c r="AH20" s="8">
        <f>EXP(-'Model Parameters'!$B$32*$S20-'Model Parameters'!$B$33*$X20-'Model Parameters'!$B$35*($S20+2*$X20))</f>
        <v>0.42608764005166305</v>
      </c>
      <c r="AL20">
        <f>'Model Parameters'!$B$22*SQRT((3*1.607/4*('Input Parameters'!$G$10*'Model Parameters'!$B$22*'Input Parameters'!$G$8/D20)^(1/3))^-2+'Model Parameters'!$F$18^-2)/SQRT(2)</f>
        <v>6.4259458343930256E-6</v>
      </c>
      <c r="AM20">
        <f>'Model Parameters'!$B$23*SQRT((3*1.607/4*('Input Parameters'!$G$10*'Model Parameters'!$B$23*'Input Parameters'!$G$8/D20)^(1/3))^-2+'Model Parameters'!$F$18^-2)/SQRT(2)</f>
        <v>1.3527189601390562E-5</v>
      </c>
      <c r="AN20">
        <f>'Model Parameters'!$B$24*SQRT((3*1.607/4*('Input Parameters'!$G$10*'Model Parameters'!$B$24*'Input Parameters'!$G$8/D20)^(1/3))^-2+'Model Parameters'!$F$18^-2)/SQRT(2)</f>
        <v>3.8474547117131617E-6</v>
      </c>
      <c r="AO20">
        <f>'Model Parameters'!$B$25*SQRT((3*1.607/4*('Input Parameters'!$G$10*'Model Parameters'!$B$25*'Input Parameters'!$G$8/D20)^(1/3))^-2+'Model Parameters'!$F$18^-2)/SQRT(2)</f>
        <v>4.5692645394160353E-6</v>
      </c>
    </row>
    <row r="21" spans="4:41" x14ac:dyDescent="0.4">
      <c r="D21" s="4">
        <f t="shared" si="3"/>
        <v>9.0819999999999998E-3</v>
      </c>
      <c r="E21">
        <f t="shared" si="0"/>
        <v>-0.99</v>
      </c>
      <c r="F21">
        <f>'Input Parameters'!$G$15/(2*'Model Parameters'!$F$4)*'Model Parameters'!$B$39/('Model Parameters'!$B$65)*EXP(-($E21+0.11)/'Model Parameters'!$B$48)</f>
        <v>2568.2374124370176</v>
      </c>
      <c r="G21">
        <f>1/((SQRT($F21*('Input Parameters'!$G$12)^2/'Model Parameters'!$B$51))/TANH(SQRT($F21*('Input Parameters'!$G$12)^2/'Model Parameters'!$B$51))+$F21*'Input Parameters'!$G$12/'Input Parameters'!$G$17)</f>
        <v>0.12262905287006196</v>
      </c>
      <c r="H21">
        <f>'Model Parameters'!$F$2*'Input Parameters'!$G$4*$G21</f>
        <v>4.1768727657319884</v>
      </c>
      <c r="I21">
        <f>'Input Parameters'!$G$15*'Model Parameters'!$B$41/'Model Parameters'!$F$4*EXP(-$E21/'Model Parameters'!$B$50)</f>
        <v>3814.8600817790016</v>
      </c>
      <c r="J21">
        <f>'Input Parameters'!$G$22+(AM21*'Input Parameters'!$G$22 - (1/(1/('Input Parameters'!$G$12*($I21+2*$F21*$H21))+1/(AO21*'Input Parameters'!$G$24))) + 'Input Parameters'!$G$12*($I21+2*$F21*$H21))/(AM21+2*'Input Parameters'!$G$13*'Input Parameters'!$G$12*'Model Parameters'!$B$61*$H21)</f>
        <v>1950.6625819288458</v>
      </c>
      <c r="K21">
        <f>'Input Parameters'!$G$15/(2*'Model Parameters'!$F$4)*'Model Parameters'!$B$39/('Model Parameters'!$B$65)*EXP(-($E21+0.11)/'Model Parameters'!$B$48)+'Input Parameters'!$G$13*'Model Parameters'!$B$61*$J21</f>
        <v>4743.2261912876802</v>
      </c>
      <c r="L21">
        <f>1/((SQRT($K21*('Input Parameters'!$G$12)^2/'Model Parameters'!$B$51))/TANH(SQRT($K21*('Input Parameters'!$G$12)^2/'Model Parameters'!$B$51))+$K21*'Input Parameters'!$G$12/'Input Parameters'!$G$17)</f>
        <v>8.74457282821135E-2</v>
      </c>
      <c r="M21">
        <f>'Model Parameters'!$F$2*'Input Parameters'!$G$4*$L21</f>
        <v>2.9784922283317221</v>
      </c>
      <c r="N21">
        <f>'Input Parameters'!$G$22+(AM21*'Input Parameters'!$G$22 - (1/(1/('Input Parameters'!$G$12*($I21+2*$F21*$M21))+1/(AO21*'Input Parameters'!$G$24))) + 'Input Parameters'!$G$12*($I21+2*$F21*$M21))/(AM21+2*'Input Parameters'!$G$13*'Input Parameters'!$G$12*'Model Parameters'!$B$61*$M21)</f>
        <v>1858.6074468206441</v>
      </c>
      <c r="O21" s="4">
        <f>(2*AN21*'Input Parameters'!$G$23+AO21*'Input Parameters'!$G$24+AM21*'Input Parameters'!$G$22+'Input Parameters'!$G$12*$I21-AM21*$N21)/(2*AN21)</f>
        <v>-1144.9302167396306</v>
      </c>
      <c r="P21" s="4">
        <f>'Input Parameters'!$G$12*(2*$F21*$M21)/(2*AN21)*EXP(-$N21*('Model Parameters'!$B$32+'Model Parameters'!$B$35))</f>
        <v>5722.2922217610867</v>
      </c>
      <c r="Q21">
        <f>MAX(0,$O21+LN(1+($P21*('Model Parameters'!$B$33+2*'Model Parameters'!$B$35)*EXP(-$O21*('Model Parameters'!$B$33+2*'Model Parameters'!$B$35)))/(1+LN(SQRT(1+$P21*('Model Parameters'!$B$33+2*'Model Parameters'!$B$35)*EXP(-$O21*('Model Parameters'!$B$33+2*'Model Parameters'!$B$35))))))/('Model Parameters'!$B$33+2*'Model Parameters'!$B$35))</f>
        <v>1991.2336925631546</v>
      </c>
      <c r="R21">
        <f>'Input Parameters'!$G$4*'Model Parameters'!$F$2*EXP(-'Model Parameters'!$B$32*$N21-'Model Parameters'!$B$33*$Q21-'Model Parameters'!$B$35*($N21+2*$Q21))*$L21</f>
        <v>1.323479356345397</v>
      </c>
      <c r="S21">
        <f>'Input Parameters'!$G$22+(AM21*'Input Parameters'!$G$22 - (1/(1/('Input Parameters'!$G$12*($I21+2*$F21*$R21))+1/(AO21*'Input Parameters'!$G$24))) +'Input Parameters'!$G$12*($I21+2*$F21*$R21))/(AM21+2*'Input Parameters'!$G$13*'Input Parameters'!$G$12*'Model Parameters'!$B$61*$R21)</f>
        <v>1608.0466818376904</v>
      </c>
      <c r="T21">
        <f>'Input Parameters'!$G$15/(2*'Model Parameters'!$F$4)*'Model Parameters'!$B$39/('Model Parameters'!$B$65)*EXP(-($E21+0.11)/'Model Parameters'!$B$48)+'Input Parameters'!$G$13*'Model Parameters'!$B$61*$S21</f>
        <v>4361.2094626860426</v>
      </c>
      <c r="U21">
        <f>1/((SQRT($T21*('Input Parameters'!$G$12)^2/'Model Parameters'!$B$51))/TANH(SQRT($T21*('Input Parameters'!$G$12)^2/'Model Parameters'!$B$51))+$T21*'Input Parameters'!$G$12/'Input Parameters'!$G$17)</f>
        <v>9.1636057137762045E-2</v>
      </c>
      <c r="V21" s="4">
        <f>(2*AN21*'Input Parameters'!$G$23+AO21*'Input Parameters'!$G$24+AM21*'Input Parameters'!$G$22+'Input Parameters'!$G$12*$I21-AM21*$S21)/(2*AN21)</f>
        <v>-705.71882108838145</v>
      </c>
      <c r="W21" s="4">
        <f>'Input Parameters'!$G$12*(2*$F21*$U21*'Model Parameters'!$F$2*'Input Parameters'!$G$4)/(2*'Model Parameters'!$F$21)*EXP(-$S21*('Model Parameters'!$B$32+'Model Parameters'!$B$35))</f>
        <v>5842.3294367785111</v>
      </c>
      <c r="X21">
        <f>MAX(0,$V21+LN(1+($W21*('Model Parameters'!$B$33+2*'Model Parameters'!$B$35)*EXP(-$V21*('Model Parameters'!$B$33+2*'Model Parameters'!$B$35)))/(1+LN(SQRT(1+$W21*('Model Parameters'!$B$33+2*'Model Parameters'!$B$35)*EXP(-$V21*('Model Parameters'!$B$33+2*'Model Parameters'!$B$35))))))/('Model Parameters'!$B$33+2*'Model Parameters'!$B$35))</f>
        <v>2268.3018457117964</v>
      </c>
      <c r="Y21">
        <f>'Input Parameters'!$G$4*'Model Parameters'!$F$2*EXP(-'Model Parameters'!$B$32*$S21-'Model Parameters'!$B$33*$X21-'Model Parameters'!$B$35*($S21+2*$X21))*$U21</f>
        <v>1.3315632588823454</v>
      </c>
      <c r="Z21" s="8">
        <f>$E21-'Model Parameters'!$F$3*'Input Parameters'!$G$3/'Model Parameters'!$F$4*LN($S21/'Input Parameters'!$G$22)</f>
        <v>-1.2218532613318311</v>
      </c>
      <c r="AA21" s="8">
        <f>'Input Parameters'!$G$12*$Y21*$F21*2*'Model Parameters'!$F$4/10</f>
        <v>251.4269019702605</v>
      </c>
      <c r="AB21" s="8">
        <f t="shared" si="1"/>
        <v>1.3315632588823454</v>
      </c>
      <c r="AC21" s="8">
        <f t="shared" si="2"/>
        <v>2268.3018457117964</v>
      </c>
      <c r="AD21" s="8">
        <f>LOG10(S21/1000/'Model Parameters'!$B$15)</f>
        <v>13.518355742703879</v>
      </c>
      <c r="AE21" s="8">
        <f>AA21*10/(AA21*10+('Model Parameters'!$F$4*'Input Parameters'!$G$12)*I21)</f>
        <v>0.64194514583302498</v>
      </c>
      <c r="AF21" s="8">
        <f>MIN(1,('Model Parameters'!$B$45-'Model Parameters'!$F$3*'Input Parameters'!$G$3/'Model Parameters'!$F$4*LN($S21/'Input Parameters'!$G$22))/Z21)</f>
        <v>0.27978258286040658</v>
      </c>
      <c r="AG21" s="8">
        <f>MIN('Input Parameters'!$G$24+'Model Parameters'!$F$2*'Input Parameters'!$G$4*EXP(-'Model Parameters'!$B$32*$S21-'Model Parameters'!$B$33*$X21-'Model Parameters'!$B$35*($S21+2*$X21)),AC21*10^(3-AD21)/'Model Parameters'!$B$13)</f>
        <v>5.2886606079864978E-2</v>
      </c>
      <c r="AH21" s="8">
        <f>EXP(-'Model Parameters'!$B$32*$S21-'Model Parameters'!$B$33*$X21-'Model Parameters'!$B$35*($S21+2*$X21))</f>
        <v>0.42661639044605626</v>
      </c>
      <c r="AL21">
        <f>'Model Parameters'!$B$22*SQRT((3*1.607/4*('Input Parameters'!$G$10*'Model Parameters'!$B$22*'Input Parameters'!$G$8/D21)^(1/3))^-2+'Model Parameters'!$F$18^-2)/SQRT(2)</f>
        <v>6.5308890101398148E-6</v>
      </c>
      <c r="AM21">
        <f>'Model Parameters'!$B$23*SQRT((3*1.607/4*('Input Parameters'!$G$10*'Model Parameters'!$B$23*'Input Parameters'!$G$8/D21)^(1/3))^-2+'Model Parameters'!$F$18^-2)/SQRT(2)</f>
        <v>1.3721427229411954E-5</v>
      </c>
      <c r="AN21">
        <f>'Model Parameters'!$B$24*SQRT((3*1.607/4*('Input Parameters'!$G$10*'Model Parameters'!$B$24*'Input Parameters'!$G$8/D21)^(1/3))^-2+'Model Parameters'!$F$18^-2)/SQRT(2)</f>
        <v>3.9138912802587394E-6</v>
      </c>
      <c r="AO21">
        <f>'Model Parameters'!$B$25*SQRT((3*1.607/4*('Input Parameters'!$G$10*'Model Parameters'!$B$25*'Input Parameters'!$G$8/D21)^(1/3))^-2+'Model Parameters'!$F$18^-2)/SQRT(2)</f>
        <v>4.6468954428987423E-6</v>
      </c>
    </row>
    <row r="22" spans="4:41" x14ac:dyDescent="0.4">
      <c r="D22" s="4">
        <f t="shared" si="3"/>
        <v>9.5809999999999992E-3</v>
      </c>
      <c r="E22">
        <f t="shared" si="0"/>
        <v>-0.99</v>
      </c>
      <c r="F22">
        <f>'Input Parameters'!$G$15/(2*'Model Parameters'!$F$4)*'Model Parameters'!$B$39/('Model Parameters'!$B$65)*EXP(-($E22+0.11)/'Model Parameters'!$B$48)</f>
        <v>2568.2374124370176</v>
      </c>
      <c r="G22">
        <f>1/((SQRT($F22*('Input Parameters'!$G$12)^2/'Model Parameters'!$B$51))/TANH(SQRT($F22*('Input Parameters'!$G$12)^2/'Model Parameters'!$B$51))+$F22*'Input Parameters'!$G$12/'Input Parameters'!$G$17)</f>
        <v>0.12262905287006196</v>
      </c>
      <c r="H22">
        <f>'Model Parameters'!$F$2*'Input Parameters'!$G$4*$G22</f>
        <v>4.1768727657319884</v>
      </c>
      <c r="I22">
        <f>'Input Parameters'!$G$15*'Model Parameters'!$B$41/'Model Parameters'!$F$4*EXP(-$E22/'Model Parameters'!$B$50)</f>
        <v>3814.8600817790016</v>
      </c>
      <c r="J22">
        <f>'Input Parameters'!$G$22+(AM22*'Input Parameters'!$G$22 - (1/(1/('Input Parameters'!$G$12*($I22+2*$F22*$H22))+1/(AO22*'Input Parameters'!$G$24))) + 'Input Parameters'!$G$12*($I22+2*$F22*$H22))/(AM22+2*'Input Parameters'!$G$13*'Input Parameters'!$G$12*'Model Parameters'!$B$61*$H22)</f>
        <v>1943.1405030556393</v>
      </c>
      <c r="K22">
        <f>'Input Parameters'!$G$15/(2*'Model Parameters'!$F$4)*'Model Parameters'!$B$39/('Model Parameters'!$B$65)*EXP(-($E22+0.11)/'Model Parameters'!$B$48)+'Input Parameters'!$G$13*'Model Parameters'!$B$61*$J22</f>
        <v>4734.8390733440556</v>
      </c>
      <c r="L22">
        <f>1/((SQRT($K22*('Input Parameters'!$G$12)^2/'Model Parameters'!$B$51))/TANH(SQRT($K22*('Input Parameters'!$G$12)^2/'Model Parameters'!$B$51))+$K22*'Input Parameters'!$G$12/'Input Parameters'!$G$17)</f>
        <v>8.7532202226433847E-2</v>
      </c>
      <c r="M22">
        <f>'Model Parameters'!$F$2*'Input Parameters'!$G$4*$L22</f>
        <v>2.9814376205901114</v>
      </c>
      <c r="N22">
        <f>'Input Parameters'!$G$22+(AM22*'Input Parameters'!$G$22 - (1/(1/('Input Parameters'!$G$12*($I22+2*$F22*$M22))+1/(AO22*'Input Parameters'!$G$24))) + 'Input Parameters'!$G$12*($I22+2*$F22*$M22))/(AM22+2*'Input Parameters'!$G$13*'Input Parameters'!$G$12*'Model Parameters'!$B$61*$M22)</f>
        <v>1849.8635758491696</v>
      </c>
      <c r="O22" s="4">
        <f>(2*AN22*'Input Parameters'!$G$23+AO22*'Input Parameters'!$G$24+AM22*'Input Parameters'!$G$22+'Input Parameters'!$G$12*$I22-AM22*$N22)/(2*AN22)</f>
        <v>-1150.9932978438469</v>
      </c>
      <c r="P22" s="4">
        <f>'Input Parameters'!$G$12*(2*$F22*$M22)/(2*AN22)*EXP(-$N22*('Model Parameters'!$B$32+'Model Parameters'!$B$35))</f>
        <v>5642.5675188552232</v>
      </c>
      <c r="Q22">
        <f>MAX(0,$O22+LN(1+($P22*('Model Parameters'!$B$33+2*'Model Parameters'!$B$35)*EXP(-$O22*('Model Parameters'!$B$33+2*'Model Parameters'!$B$35)))/(1+LN(SQRT(1+$P22*('Model Parameters'!$B$33+2*'Model Parameters'!$B$35)*EXP(-$O22*('Model Parameters'!$B$33+2*'Model Parameters'!$B$35))))))/('Model Parameters'!$B$33+2*'Model Parameters'!$B$35))</f>
        <v>1964.8691456781075</v>
      </c>
      <c r="R22">
        <f>'Input Parameters'!$G$4*'Model Parameters'!$F$2*EXP(-'Model Parameters'!$B$32*$N22-'Model Parameters'!$B$33*$Q22-'Model Parameters'!$B$35*($N22+2*$Q22))*$L22</f>
        <v>1.3360859896205941</v>
      </c>
      <c r="S22">
        <f>'Input Parameters'!$G$22+(AM22*'Input Parameters'!$G$22 - (1/(1/('Input Parameters'!$G$12*($I22+2*$F22*$R22))+1/(AO22*'Input Parameters'!$G$24))) +'Input Parameters'!$G$12*($I22+2*$F22*$R22))/(AM22+2*'Input Parameters'!$G$13*'Input Parameters'!$G$12*'Model Parameters'!$B$61*$R22)</f>
        <v>1598.8383922693263</v>
      </c>
      <c r="T22">
        <f>'Input Parameters'!$G$15/(2*'Model Parameters'!$F$4)*'Model Parameters'!$B$39/('Model Parameters'!$B$65)*EXP(-($E22+0.11)/'Model Parameters'!$B$48)+'Input Parameters'!$G$13*'Model Parameters'!$B$61*$S22</f>
        <v>4350.9422198173161</v>
      </c>
      <c r="U22">
        <f>1/((SQRT($T22*('Input Parameters'!$G$12)^2/'Model Parameters'!$B$51))/TANH(SQRT($T22*('Input Parameters'!$G$12)^2/'Model Parameters'!$B$51))+$T22*'Input Parameters'!$G$12/'Input Parameters'!$G$17)</f>
        <v>9.1756297595284739E-2</v>
      </c>
      <c r="V22" s="4">
        <f>(2*AN22*'Input Parameters'!$G$23+AO22*'Input Parameters'!$G$24+AM22*'Input Parameters'!$G$22+'Input Parameters'!$G$12*$I22-AM22*$S22)/(2*AN22)</f>
        <v>-712.12984833455562</v>
      </c>
      <c r="W22" s="4">
        <f>'Input Parameters'!$G$12*(2*$F22*$U22*'Model Parameters'!$F$2*'Input Parameters'!$G$4)/(2*'Model Parameters'!$F$21)*EXP(-$S22*('Model Parameters'!$B$32+'Model Parameters'!$B$35))</f>
        <v>5857.6336041998829</v>
      </c>
      <c r="X22">
        <f>MAX(0,$V22+LN(1+($W22*('Model Parameters'!$B$33+2*'Model Parameters'!$B$35)*EXP(-$V22*('Model Parameters'!$B$33+2*'Model Parameters'!$B$35)))/(1+LN(SQRT(1+$W22*('Model Parameters'!$B$33+2*'Model Parameters'!$B$35)*EXP(-$V22*('Model Parameters'!$B$33+2*'Model Parameters'!$B$35))))))/('Model Parameters'!$B$33+2*'Model Parameters'!$B$35))</f>
        <v>2268.8831051748866</v>
      </c>
      <c r="Y22">
        <f>'Input Parameters'!$G$4*'Model Parameters'!$F$2*EXP(-'Model Parameters'!$B$32*$S22-'Model Parameters'!$B$33*$X22-'Model Parameters'!$B$35*($S22+2*$X22))*$U22</f>
        <v>1.3348378674895252</v>
      </c>
      <c r="Z22" s="8">
        <f>$E22-'Model Parameters'!$F$3*'Input Parameters'!$G$3/'Model Parameters'!$F$4*LN($S22/'Input Parameters'!$G$22)</f>
        <v>-1.2217057117744705</v>
      </c>
      <c r="AA22" s="8">
        <f>'Input Parameters'!$G$12*$Y22*$F22*2*'Model Parameters'!$F$4/10</f>
        <v>252.04521634006323</v>
      </c>
      <c r="AB22" s="8">
        <f t="shared" si="1"/>
        <v>1.3348378674895252</v>
      </c>
      <c r="AC22" s="8">
        <f t="shared" si="2"/>
        <v>2268.8831051748866</v>
      </c>
      <c r="AD22" s="8">
        <f>LOG10(S22/1000/'Model Parameters'!$B$15)</f>
        <v>13.515861658727779</v>
      </c>
      <c r="AE22" s="8">
        <f>AA22*10/(AA22*10+('Model Parameters'!$F$4*'Input Parameters'!$G$12)*I22)</f>
        <v>0.64250951074807483</v>
      </c>
      <c r="AF22" s="8">
        <f>MIN(1,('Model Parameters'!$B$45-'Model Parameters'!$F$3*'Input Parameters'!$G$3/'Model Parameters'!$F$4*LN($S22/'Input Parameters'!$G$22))/Z22)</f>
        <v>0.27969559975139913</v>
      </c>
      <c r="AG22" s="8">
        <f>MIN('Input Parameters'!$G$24+'Model Parameters'!$F$2*'Input Parameters'!$G$4*EXP(-'Model Parameters'!$B$32*$S22-'Model Parameters'!$B$33*$X22-'Model Parameters'!$B$35*($S22+2*$X22)),AC22*10^(3-AD22)/'Model Parameters'!$B$13)</f>
        <v>5.3204829617010077E-2</v>
      </c>
      <c r="AH22" s="8">
        <f>EXP(-'Model Parameters'!$B$32*$S22-'Model Parameters'!$B$33*$X22-'Model Parameters'!$B$35*($S22+2*$X22))</f>
        <v>0.42710510759837494</v>
      </c>
      <c r="AL22">
        <f>'Model Parameters'!$B$22*SQRT((3*1.607/4*('Input Parameters'!$G$10*'Model Parameters'!$B$22*'Input Parameters'!$G$8/D22)^(1/3))^-2+'Model Parameters'!$F$18^-2)/SQRT(2)</f>
        <v>6.6323112101358486E-6</v>
      </c>
      <c r="AM22">
        <f>'Model Parameters'!$B$23*SQRT((3*1.607/4*('Input Parameters'!$G$10*'Model Parameters'!$B$23*'Input Parameters'!$G$8/D22)^(1/3))^-2+'Model Parameters'!$F$18^-2)/SQRT(2)</f>
        <v>1.3909499068728465E-5</v>
      </c>
      <c r="AN22">
        <f>'Model Parameters'!$B$24*SQRT((3*1.607/4*('Input Parameters'!$G$10*'Model Parameters'!$B$24*'Input Parameters'!$G$8/D22)^(1/3))^-2+'Model Parameters'!$F$18^-2)/SQRT(2)</f>
        <v>3.9780421007210136E-6</v>
      </c>
      <c r="AO22">
        <f>'Model Parameters'!$B$25*SQRT((3*1.607/4*('Input Parameters'!$G$10*'Model Parameters'!$B$25*'Input Parameters'!$G$8/D22)^(1/3))^-2+'Model Parameters'!$F$18^-2)/SQRT(2)</f>
        <v>4.7218750968604829E-6</v>
      </c>
    </row>
    <row r="23" spans="4:41" x14ac:dyDescent="0.4">
      <c r="D23" s="4">
        <f t="shared" si="3"/>
        <v>1.0079999999999999E-2</v>
      </c>
      <c r="E23">
        <f t="shared" si="0"/>
        <v>-0.99</v>
      </c>
      <c r="F23">
        <f>'Input Parameters'!$G$15/(2*'Model Parameters'!$F$4)*'Model Parameters'!$B$39/('Model Parameters'!$B$65)*EXP(-($E23+0.11)/'Model Parameters'!$B$48)</f>
        <v>2568.2374124370176</v>
      </c>
      <c r="G23">
        <f>1/((SQRT($F23*('Input Parameters'!$G$12)^2/'Model Parameters'!$B$51))/TANH(SQRT($F23*('Input Parameters'!$G$12)^2/'Model Parameters'!$B$51))+$F23*'Input Parameters'!$G$12/'Input Parameters'!$G$17)</f>
        <v>0.12262905287006196</v>
      </c>
      <c r="H23">
        <f>'Model Parameters'!$F$2*'Input Parameters'!$G$4*$G23</f>
        <v>4.1768727657319884</v>
      </c>
      <c r="I23">
        <f>'Input Parameters'!$G$15*'Model Parameters'!$B$41/'Model Parameters'!$F$4*EXP(-$E23/'Model Parameters'!$B$50)</f>
        <v>3814.8600817790016</v>
      </c>
      <c r="J23">
        <f>'Input Parameters'!$G$22+(AM23*'Input Parameters'!$G$22 - (1/(1/('Input Parameters'!$G$12*($I23+2*$F23*$H23))+1/(AO23*'Input Parameters'!$G$24))) + 'Input Parameters'!$G$12*($I23+2*$F23*$H23))/(AM23+2*'Input Parameters'!$G$13*'Input Parameters'!$G$12*'Model Parameters'!$B$61*$H23)</f>
        <v>1935.9004882890415</v>
      </c>
      <c r="K23">
        <f>'Input Parameters'!$G$15/(2*'Model Parameters'!$F$4)*'Model Parameters'!$B$39/('Model Parameters'!$B$65)*EXP(-($E23+0.11)/'Model Parameters'!$B$48)+'Input Parameters'!$G$13*'Model Parameters'!$B$61*$J23</f>
        <v>4726.7664568792989</v>
      </c>
      <c r="L23">
        <f>1/((SQRT($K23*('Input Parameters'!$G$12)^2/'Model Parameters'!$B$51))/TANH(SQRT($K23*('Input Parameters'!$G$12)^2/'Model Parameters'!$B$51))+$K23*'Input Parameters'!$G$12/'Input Parameters'!$G$17)</f>
        <v>8.76156526118511E-2</v>
      </c>
      <c r="M23">
        <f>'Model Parameters'!$F$2*'Input Parameters'!$G$4*$L23</f>
        <v>2.9842800272953847</v>
      </c>
      <c r="N23">
        <f>'Input Parameters'!$G$22+(AM23*'Input Parameters'!$G$22 - (1/(1/('Input Parameters'!$G$12*($I23+2*$F23*$M23))+1/(AO23*'Input Parameters'!$G$24))) + 'Input Parameters'!$G$12*($I23+2*$F23*$M23))/(AM23+2*'Input Parameters'!$G$13*'Input Parameters'!$G$12*'Model Parameters'!$B$61*$M23)</f>
        <v>1841.4730873895442</v>
      </c>
      <c r="O23" s="4">
        <f>(2*AN23*'Input Parameters'!$G$23+AO23*'Input Parameters'!$G$24+AM23*'Input Parameters'!$G$22+'Input Parameters'!$G$12*$I23-AM23*$N23)/(2*AN23)</f>
        <v>-1156.5110660810749</v>
      </c>
      <c r="P23" s="4">
        <f>'Input Parameters'!$G$12*(2*$F23*$M23)/(2*AN23)*EXP(-$N23*('Model Parameters'!$B$32+'Model Parameters'!$B$35))</f>
        <v>5567.8132013274544</v>
      </c>
      <c r="Q23">
        <f>MAX(0,$O23+LN(1+($P23*('Model Parameters'!$B$33+2*'Model Parameters'!$B$35)*EXP(-$O23*('Model Parameters'!$B$33+2*'Model Parameters'!$B$35)))/(1+LN(SQRT(1+$P23*('Model Parameters'!$B$33+2*'Model Parameters'!$B$35)*EXP(-$O23*('Model Parameters'!$B$33+2*'Model Parameters'!$B$35))))))/('Model Parameters'!$B$33+2*'Model Parameters'!$B$35))</f>
        <v>1940.013538439395</v>
      </c>
      <c r="R23">
        <f>'Input Parameters'!$G$4*'Model Parameters'!$F$2*EXP(-'Model Parameters'!$B$32*$N23-'Model Parameters'!$B$33*$Q23-'Model Parameters'!$B$35*($N23+2*$Q23))*$L23</f>
        <v>1.3481375670060063</v>
      </c>
      <c r="S23">
        <f>'Input Parameters'!$G$22+(AM23*'Input Parameters'!$G$22 - (1/(1/('Input Parameters'!$G$12*($I23+2*$F23*$R23))+1/(AO23*'Input Parameters'!$G$24))) +'Input Parameters'!$G$12*($I23+2*$F23*$R23))/(AM23+2*'Input Parameters'!$G$13*'Input Parameters'!$G$12*'Model Parameters'!$B$61*$R23)</f>
        <v>1590.0707743918599</v>
      </c>
      <c r="T23">
        <f>'Input Parameters'!$G$15/(2*'Model Parameters'!$F$4)*'Model Parameters'!$B$39/('Model Parameters'!$B$65)*EXP(-($E23+0.11)/'Model Parameters'!$B$48)+'Input Parameters'!$G$13*'Model Parameters'!$B$61*$S23</f>
        <v>4341.1663258839417</v>
      </c>
      <c r="U23">
        <f>1/((SQRT($T23*('Input Parameters'!$G$12)^2/'Model Parameters'!$B$51))/TANH(SQRT($T23*('Input Parameters'!$G$12)^2/'Model Parameters'!$B$51))+$T23*'Input Parameters'!$G$12/'Input Parameters'!$G$17)</f>
        <v>9.1871183054510336E-2</v>
      </c>
      <c r="V23" s="4">
        <f>(2*AN23*'Input Parameters'!$G$23+AO23*'Input Parameters'!$G$24+AM23*'Input Parameters'!$G$22+'Input Parameters'!$G$12*$I23-AM23*$S23)/(2*AN23)</f>
        <v>-718.0644228818511</v>
      </c>
      <c r="W23" s="4">
        <f>'Input Parameters'!$G$12*(2*$F23*$U23*'Model Parameters'!$F$2*'Input Parameters'!$G$4)/(2*'Model Parameters'!$F$21)*EXP(-$S23*('Model Parameters'!$B$32+'Model Parameters'!$B$35))</f>
        <v>5872.2587778615607</v>
      </c>
      <c r="X23">
        <f>MAX(0,$V23+LN(1+($W23*('Model Parameters'!$B$33+2*'Model Parameters'!$B$35)*EXP(-$V23*('Model Parameters'!$B$33+2*'Model Parameters'!$B$35)))/(1+LN(SQRT(1+$W23*('Model Parameters'!$B$33+2*'Model Parameters'!$B$35)*EXP(-$V23*('Model Parameters'!$B$33+2*'Model Parameters'!$B$35))))))/('Model Parameters'!$B$33+2*'Model Parameters'!$B$35))</f>
        <v>2269.5448293676291</v>
      </c>
      <c r="Y23">
        <f>'Input Parameters'!$G$4*'Model Parameters'!$F$2*EXP(-'Model Parameters'!$B$32*$S23-'Model Parameters'!$B$33*$X23-'Model Parameters'!$B$35*($S23+2*$X23))*$U23</f>
        <v>1.3379270740170599</v>
      </c>
      <c r="Z23" s="8">
        <f>$E23-'Model Parameters'!$F$3*'Input Parameters'!$G$3/'Model Parameters'!$F$4*LN($S23/'Input Parameters'!$G$22)</f>
        <v>-1.2215644314431402</v>
      </c>
      <c r="AA23" s="8">
        <f>'Input Parameters'!$G$12*$Y23*$F23*2*'Model Parameters'!$F$4/10</f>
        <v>252.62852293220845</v>
      </c>
      <c r="AB23" s="8">
        <f t="shared" si="1"/>
        <v>1.3379270740170599</v>
      </c>
      <c r="AC23" s="8">
        <f t="shared" si="2"/>
        <v>2269.5448293676291</v>
      </c>
      <c r="AD23" s="8">
        <f>LOG10(S23/1000/'Model Parameters'!$B$15)</f>
        <v>13.513473545765518</v>
      </c>
      <c r="AE23" s="8">
        <f>AA23*10/(AA23*10+('Model Parameters'!$F$4*'Input Parameters'!$G$12)*I23)</f>
        <v>0.64304029396387563</v>
      </c>
      <c r="AF23" s="8">
        <f>MIN(1,('Model Parameters'!$B$45-'Model Parameters'!$F$3*'Input Parameters'!$G$3/'Model Parameters'!$F$4*LN($S23/'Input Parameters'!$G$22))/Z23)</f>
        <v>0.27961229277085325</v>
      </c>
      <c r="AG23" s="8">
        <f>MIN('Input Parameters'!$G$24+'Model Parameters'!$F$2*'Input Parameters'!$G$4*EXP(-'Model Parameters'!$B$32*$S23-'Model Parameters'!$B$33*$X23-'Model Parameters'!$B$35*($S23+2*$X23)),AC23*10^(3-AD23)/'Model Parameters'!$B$13)</f>
        <v>5.3513802818907261E-2</v>
      </c>
      <c r="AH23" s="8">
        <f>EXP(-'Model Parameters'!$B$32*$S23-'Model Parameters'!$B$33*$X23-'Model Parameters'!$B$35*($S23+2*$X23))</f>
        <v>0.42755822062127796</v>
      </c>
      <c r="AL23">
        <f>'Model Parameters'!$B$22*SQRT((3*1.607/4*('Input Parameters'!$G$10*'Model Parameters'!$B$22*'Input Parameters'!$G$8/D23)^(1/3))^-2+'Model Parameters'!$F$18^-2)/SQRT(2)</f>
        <v>6.730498005824864E-6</v>
      </c>
      <c r="AM23">
        <f>'Model Parameters'!$B$23*SQRT((3*1.607/4*('Input Parameters'!$G$10*'Model Parameters'!$B$23*'Input Parameters'!$G$8/D23)^(1/3))^-2+'Model Parameters'!$F$18^-2)/SQRT(2)</f>
        <v>1.4091886971013358E-5</v>
      </c>
      <c r="AN23">
        <f>'Model Parameters'!$B$24*SQRT((3*1.607/4*('Input Parameters'!$G$10*'Model Parameters'!$B$24*'Input Parameters'!$G$8/D23)^(1/3))^-2+'Model Parameters'!$F$18^-2)/SQRT(2)</f>
        <v>4.0400959090077046E-6</v>
      </c>
      <c r="AO23">
        <f>'Model Parameters'!$B$25*SQRT((3*1.607/4*('Input Parameters'!$G$10*'Model Parameters'!$B$25*'Input Parameters'!$G$8/D23)^(1/3))^-2+'Model Parameters'!$F$18^-2)/SQRT(2)</f>
        <v>4.7944212547873099E-6</v>
      </c>
    </row>
    <row r="24" spans="4:41" x14ac:dyDescent="0.4">
      <c r="D24" s="4">
        <f t="shared" si="3"/>
        <v>1.0579E-2</v>
      </c>
      <c r="E24">
        <f t="shared" si="0"/>
        <v>-0.99</v>
      </c>
      <c r="F24">
        <f>'Input Parameters'!$G$15/(2*'Model Parameters'!$F$4)*'Model Parameters'!$B$39/('Model Parameters'!$B$65)*EXP(-($E24+0.11)/'Model Parameters'!$B$48)</f>
        <v>2568.2374124370176</v>
      </c>
      <c r="G24">
        <f>1/((SQRT($F24*('Input Parameters'!$G$12)^2/'Model Parameters'!$B$51))/TANH(SQRT($F24*('Input Parameters'!$G$12)^2/'Model Parameters'!$B$51))+$F24*'Input Parameters'!$G$12/'Input Parameters'!$G$17)</f>
        <v>0.12262905287006196</v>
      </c>
      <c r="H24">
        <f>'Model Parameters'!$F$2*'Input Parameters'!$G$4*$G24</f>
        <v>4.1768727657319884</v>
      </c>
      <c r="I24">
        <f>'Input Parameters'!$G$15*'Model Parameters'!$B$41/'Model Parameters'!$F$4*EXP(-$E24/'Model Parameters'!$B$50)</f>
        <v>3814.8600817790016</v>
      </c>
      <c r="J24">
        <f>'Input Parameters'!$G$22+(AM24*'Input Parameters'!$G$22 - (1/(1/('Input Parameters'!$G$12*($I24+2*$F24*$H24))+1/(AO24*'Input Parameters'!$G$24))) + 'Input Parameters'!$G$12*($I24+2*$F24*$H24))/(AM24+2*'Input Parameters'!$G$13*'Input Parameters'!$G$12*'Model Parameters'!$B$61*$H24)</f>
        <v>1928.9202989990242</v>
      </c>
      <c r="K24">
        <f>'Input Parameters'!$G$15/(2*'Model Parameters'!$F$4)*'Model Parameters'!$B$39/('Model Parameters'!$B$65)*EXP(-($E24+0.11)/'Model Parameters'!$B$48)+'Input Parameters'!$G$13*'Model Parameters'!$B$61*$J24</f>
        <v>4718.9835458209291</v>
      </c>
      <c r="L24">
        <f>1/((SQRT($K24*('Input Parameters'!$G$12)^2/'Model Parameters'!$B$51))/TANH(SQRT($K24*('Input Parameters'!$G$12)^2/'Model Parameters'!$B$51))+$K24*'Input Parameters'!$G$12/'Input Parameters'!$G$17)</f>
        <v>8.7696312491354456E-2</v>
      </c>
      <c r="M24">
        <f>'Model Parameters'!$F$2*'Input Parameters'!$G$4*$L24</f>
        <v>2.987027386474141</v>
      </c>
      <c r="N24">
        <f>'Input Parameters'!$G$22+(AM24*'Input Parameters'!$G$22 - (1/(1/('Input Parameters'!$G$12*($I24+2*$F24*$M24))+1/(AO24*'Input Parameters'!$G$24))) + 'Input Parameters'!$G$12*($I24+2*$F24*$M24))/(AM24+2*'Input Parameters'!$G$13*'Input Parameters'!$G$12*'Model Parameters'!$B$61*$M24)</f>
        <v>1833.4072120961775</v>
      </c>
      <c r="O24" s="4">
        <f>(2*AN24*'Input Parameters'!$G$23+AO24*'Input Parameters'!$G$24+AM24*'Input Parameters'!$G$22+'Input Parameters'!$G$12*$I24-AM24*$N24)/(2*AN24)</f>
        <v>-1161.5454167363396</v>
      </c>
      <c r="P24" s="4">
        <f>'Input Parameters'!$G$12*(2*$F24*$M24)/(2*AN24)*EXP(-$N24*('Model Parameters'!$B$32+'Model Parameters'!$B$35))</f>
        <v>5497.5024448501945</v>
      </c>
      <c r="Q24">
        <f>MAX(0,$O24+LN(1+($P24*('Model Parameters'!$B$33+2*'Model Parameters'!$B$35)*EXP(-$O24*('Model Parameters'!$B$33+2*'Model Parameters'!$B$35)))/(1+LN(SQRT(1+$P24*('Model Parameters'!$B$33+2*'Model Parameters'!$B$35)*EXP(-$O24*('Model Parameters'!$B$33+2*'Model Parameters'!$B$35))))))/('Model Parameters'!$B$33+2*'Model Parameters'!$B$35))</f>
        <v>1916.5171270311498</v>
      </c>
      <c r="R24">
        <f>'Input Parameters'!$G$4*'Model Parameters'!$F$2*EXP(-'Model Parameters'!$B$32*$N24-'Model Parameters'!$B$33*$Q24-'Model Parameters'!$B$35*($N24+2*$Q24))*$L24</f>
        <v>1.3596822655040397</v>
      </c>
      <c r="S24">
        <f>'Input Parameters'!$G$22+(AM24*'Input Parameters'!$G$22 - (1/(1/('Input Parameters'!$G$12*($I24+2*$F24*$R24))+1/(AO24*'Input Parameters'!$G$24))) +'Input Parameters'!$G$12*($I24+2*$F24*$R24))/(AM24+2*'Input Parameters'!$G$13*'Input Parameters'!$G$12*'Model Parameters'!$B$61*$R24)</f>
        <v>1581.703696502927</v>
      </c>
      <c r="T24">
        <f>'Input Parameters'!$G$15/(2*'Model Parameters'!$F$4)*'Model Parameters'!$B$39/('Model Parameters'!$B$65)*EXP(-($E24+0.11)/'Model Parameters'!$B$48)+'Input Parameters'!$G$13*'Model Parameters'!$B$61*$S24</f>
        <v>4331.8370340377815</v>
      </c>
      <c r="U24">
        <f>1/((SQRT($T24*('Input Parameters'!$G$12)^2/'Model Parameters'!$B$51))/TANH(SQRT($T24*('Input Parameters'!$G$12)^2/'Model Parameters'!$B$51))+$T24*'Input Parameters'!$G$12/'Input Parameters'!$G$17)</f>
        <v>9.1981185298725995E-2</v>
      </c>
      <c r="V24" s="4">
        <f>(2*AN24*'Input Parameters'!$G$23+AO24*'Input Parameters'!$G$24+AM24*'Input Parameters'!$G$22+'Input Parameters'!$G$12*$I24-AM24*$S24)/(2*AN24)</f>
        <v>-723.57340539122367</v>
      </c>
      <c r="W24" s="4">
        <f>'Input Parameters'!$G$12*(2*$F24*$U24*'Model Parameters'!$F$2*'Input Parameters'!$G$4)/(2*'Model Parameters'!$F$21)*EXP(-$S24*('Model Parameters'!$B$32+'Model Parameters'!$B$35))</f>
        <v>5886.2646528287978</v>
      </c>
      <c r="X24">
        <f>MAX(0,$V24+LN(1+($W24*('Model Parameters'!$B$33+2*'Model Parameters'!$B$35)*EXP(-$V24*('Model Parameters'!$B$33+2*'Model Parameters'!$B$35)))/(1+LN(SQRT(1+$W24*('Model Parameters'!$B$33+2*'Model Parameters'!$B$35)*EXP(-$V24*('Model Parameters'!$B$33+2*'Model Parameters'!$B$35))))))/('Model Parameters'!$B$33+2*'Model Parameters'!$B$35))</f>
        <v>2270.2746802795418</v>
      </c>
      <c r="Y24">
        <f>'Input Parameters'!$G$4*'Model Parameters'!$F$2*EXP(-'Model Parameters'!$B$32*$S24-'Model Parameters'!$B$33*$X24-'Model Parameters'!$B$35*($S24+2*$X24))*$U24</f>
        <v>1.3408489072808301</v>
      </c>
      <c r="Z24" s="8">
        <f>$E24-'Model Parameters'!$F$3*'Input Parameters'!$G$3/'Model Parameters'!$F$4*LN($S24/'Input Parameters'!$G$22)</f>
        <v>-1.2214288770285309</v>
      </c>
      <c r="AA24" s="8">
        <f>'Input Parameters'!$G$12*$Y24*$F24*2*'Model Parameters'!$F$4/10</f>
        <v>253.18022596297547</v>
      </c>
      <c r="AB24" s="8">
        <f t="shared" si="1"/>
        <v>1.3408489072808301</v>
      </c>
      <c r="AC24" s="8">
        <f t="shared" si="2"/>
        <v>2270.2746802795418</v>
      </c>
      <c r="AD24" s="8">
        <f>LOG10(S24/1000/'Model Parameters'!$B$15)</f>
        <v>13.511182220061706</v>
      </c>
      <c r="AE24" s="8">
        <f>AA24*10/(AA24*10+('Model Parameters'!$F$4*'Input Parameters'!$G$12)*I24)</f>
        <v>0.64354087099229407</v>
      </c>
      <c r="AF24" s="8">
        <f>MIN(1,('Model Parameters'!$B$45-'Model Parameters'!$F$3*'Input Parameters'!$G$3/'Model Parameters'!$F$4*LN($S24/'Input Parameters'!$G$22))/Z24)</f>
        <v>0.27953234400283106</v>
      </c>
      <c r="AG24" s="8">
        <f>MIN('Input Parameters'!$G$24+'Model Parameters'!$F$2*'Input Parameters'!$G$4*EXP(-'Model Parameters'!$B$32*$S24-'Model Parameters'!$B$33*$X24-'Model Parameters'!$B$35*($S24+2*$X24)),AC24*10^(3-AD24)/'Model Parameters'!$B$13)</f>
        <v>5.381418653565874E-2</v>
      </c>
      <c r="AH24" s="8">
        <f>EXP(-'Model Parameters'!$B$32*$S24-'Model Parameters'!$B$33*$X24-'Model Parameters'!$B$35*($S24+2*$X24))</f>
        <v>0.42797950145698882</v>
      </c>
      <c r="AL24">
        <f>'Model Parameters'!$B$22*SQRT((3*1.607/4*('Input Parameters'!$G$10*'Model Parameters'!$B$22*'Input Parameters'!$G$8/D24)^(1/3))^-2+'Model Parameters'!$F$18^-2)/SQRT(2)</f>
        <v>6.8256993586587546E-6</v>
      </c>
      <c r="AM24">
        <f>'Model Parameters'!$B$23*SQRT((3*1.607/4*('Input Parameters'!$G$10*'Model Parameters'!$B$23*'Input Parameters'!$G$8/D24)^(1/3))^-2+'Model Parameters'!$F$18^-2)/SQRT(2)</f>
        <v>1.4269014341981567E-5</v>
      </c>
      <c r="AN24">
        <f>'Model Parameters'!$B$24*SQRT((3*1.607/4*('Input Parameters'!$G$10*'Model Parameters'!$B$24*'Input Parameters'!$G$8/D24)^(1/3))^-2+'Model Parameters'!$F$18^-2)/SQRT(2)</f>
        <v>4.100217572005044E-6</v>
      </c>
      <c r="AO24">
        <f>'Model Parameters'!$B$25*SQRT((3*1.607/4*('Input Parameters'!$G$10*'Model Parameters'!$B$25*'Input Parameters'!$G$8/D24)^(1/3))^-2+'Model Parameters'!$F$18^-2)/SQRT(2)</f>
        <v>4.864724247828248E-6</v>
      </c>
    </row>
    <row r="25" spans="4:41" x14ac:dyDescent="0.4">
      <c r="D25" s="4">
        <f t="shared" si="3"/>
        <v>1.1077999999999999E-2</v>
      </c>
      <c r="E25">
        <f t="shared" si="0"/>
        <v>-0.99</v>
      </c>
      <c r="F25">
        <f>'Input Parameters'!$G$15/(2*'Model Parameters'!$F$4)*'Model Parameters'!$B$39/('Model Parameters'!$B$65)*EXP(-($E25+0.11)/'Model Parameters'!$B$48)</f>
        <v>2568.2374124370176</v>
      </c>
      <c r="G25">
        <f>1/((SQRT($F25*('Input Parameters'!$G$12)^2/'Model Parameters'!$B$51))/TANH(SQRT($F25*('Input Parameters'!$G$12)^2/'Model Parameters'!$B$51))+$F25*'Input Parameters'!$G$12/'Input Parameters'!$G$17)</f>
        <v>0.12262905287006196</v>
      </c>
      <c r="H25">
        <f>'Model Parameters'!$F$2*'Input Parameters'!$G$4*$G25</f>
        <v>4.1768727657319884</v>
      </c>
      <c r="I25">
        <f>'Input Parameters'!$G$15*'Model Parameters'!$B$41/'Model Parameters'!$F$4*EXP(-$E25/'Model Parameters'!$B$50)</f>
        <v>3814.8600817790016</v>
      </c>
      <c r="J25">
        <f>'Input Parameters'!$G$22+(AM25*'Input Parameters'!$G$22 - (1/(1/('Input Parameters'!$G$12*($I25+2*$F25*$H25))+1/(AO25*'Input Parameters'!$G$24))) + 'Input Parameters'!$G$12*($I25+2*$F25*$H25))/(AM25+2*'Input Parameters'!$G$13*'Input Parameters'!$G$12*'Model Parameters'!$B$61*$H25)</f>
        <v>1922.180339243891</v>
      </c>
      <c r="K25">
        <f>'Input Parameters'!$G$15/(2*'Model Parameters'!$F$4)*'Model Parameters'!$B$39/('Model Parameters'!$B$65)*EXP(-($E25+0.11)/'Model Parameters'!$B$48)+'Input Parameters'!$G$13*'Model Parameters'!$B$61*$J25</f>
        <v>4711.4684906939565</v>
      </c>
      <c r="L25">
        <f>1/((SQRT($K25*('Input Parameters'!$G$12)^2/'Model Parameters'!$B$51))/TANH(SQRT($K25*('Input Parameters'!$G$12)^2/'Model Parameters'!$B$51))+$K25*'Input Parameters'!$G$12/'Input Parameters'!$G$17)</f>
        <v>8.7774387520627023E-2</v>
      </c>
      <c r="M25">
        <f>'Model Parameters'!$F$2*'Input Parameters'!$G$4*$L25</f>
        <v>2.9896867029723109</v>
      </c>
      <c r="N25">
        <f>'Input Parameters'!$G$22+(AM25*'Input Parameters'!$G$22 - (1/(1/('Input Parameters'!$G$12*($I25+2*$F25*$M25))+1/(AO25*'Input Parameters'!$G$24))) + 'Input Parameters'!$G$12*($I25+2*$F25*$M25))/(AM25+2*'Input Parameters'!$G$13*'Input Parameters'!$G$12*'Model Parameters'!$B$61*$M25)</f>
        <v>1825.6406591195462</v>
      </c>
      <c r="O25" s="4">
        <f>(2*AN25*'Input Parameters'!$G$23+AO25*'Input Parameters'!$G$24+AM25*'Input Parameters'!$G$22+'Input Parameters'!$G$12*$I25-AM25*$N25)/(2*AN25)</f>
        <v>-1166.1490968578785</v>
      </c>
      <c r="P25" s="4">
        <f>'Input Parameters'!$G$12*(2*$F25*$M25)/(2*AN25)*EXP(-$N25*('Model Parameters'!$B$32+'Model Parameters'!$B$35))</f>
        <v>5431.1852503121399</v>
      </c>
      <c r="Q25">
        <f>MAX(0,$O25+LN(1+($P25*('Model Parameters'!$B$33+2*'Model Parameters'!$B$35)*EXP(-$O25*('Model Parameters'!$B$33+2*'Model Parameters'!$B$35)))/(1+LN(SQRT(1+$P25*('Model Parameters'!$B$33+2*'Model Parameters'!$B$35)*EXP(-$O25*('Model Parameters'!$B$33+2*'Model Parameters'!$B$35))))))/('Model Parameters'!$B$33+2*'Model Parameters'!$B$35))</f>
        <v>1894.2509156292515</v>
      </c>
      <c r="R25">
        <f>'Input Parameters'!$G$4*'Model Parameters'!$F$2*EXP(-'Model Parameters'!$B$32*$N25-'Model Parameters'!$B$33*$Q25-'Model Parameters'!$B$35*($N25+2*$Q25))*$L25</f>
        <v>1.3707621403878141</v>
      </c>
      <c r="S25">
        <f>'Input Parameters'!$G$22+(AM25*'Input Parameters'!$G$22 - (1/(1/('Input Parameters'!$G$12*($I25+2*$F25*$R25))+1/(AO25*'Input Parameters'!$G$24))) +'Input Parameters'!$G$12*($I25+2*$F25*$R25))/(AM25+2*'Input Parameters'!$G$13*'Input Parameters'!$G$12*'Model Parameters'!$B$61*$R25)</f>
        <v>1573.702285478633</v>
      </c>
      <c r="T25">
        <f>'Input Parameters'!$G$15/(2*'Model Parameters'!$F$4)*'Model Parameters'!$B$39/('Model Parameters'!$B$65)*EXP(-($E25+0.11)/'Model Parameters'!$B$48)+'Input Parameters'!$G$13*'Model Parameters'!$B$61*$S25</f>
        <v>4322.9154607456931</v>
      </c>
      <c r="U25">
        <f>1/((SQRT($T25*('Input Parameters'!$G$12)^2/'Model Parameters'!$B$51))/TANH(SQRT($T25*('Input Parameters'!$G$12)^2/'Model Parameters'!$B$51))+$T25*'Input Parameters'!$G$12/'Input Parameters'!$G$17)</f>
        <v>9.2086715549686463E-2</v>
      </c>
      <c r="V25" s="4">
        <f>(2*AN25*'Input Parameters'!$G$23+AO25*'Input Parameters'!$G$24+AM25*'Input Parameters'!$G$22+'Input Parameters'!$G$12*$I25-AM25*$S25)/(2*AN25)</f>
        <v>-728.70039074710678</v>
      </c>
      <c r="W25" s="4">
        <f>'Input Parameters'!$G$12*(2*$F25*$U25*'Model Parameters'!$F$2*'Input Parameters'!$G$4)/(2*'Model Parameters'!$F$21)*EXP(-$S25*('Model Parameters'!$B$32+'Model Parameters'!$B$35))</f>
        <v>5899.7032720560819</v>
      </c>
      <c r="X25">
        <f>MAX(0,$V25+LN(1+($W25*('Model Parameters'!$B$33+2*'Model Parameters'!$B$35)*EXP(-$V25*('Model Parameters'!$B$33+2*'Model Parameters'!$B$35)))/(1+LN(SQRT(1+$W25*('Model Parameters'!$B$33+2*'Model Parameters'!$B$35)*EXP(-$V25*('Model Parameters'!$B$33+2*'Model Parameters'!$B$35))))))/('Model Parameters'!$B$33+2*'Model Parameters'!$B$35))</f>
        <v>2271.0623548082913</v>
      </c>
      <c r="Y25">
        <f>'Input Parameters'!$G$4*'Model Parameters'!$F$2*EXP(-'Model Parameters'!$B$32*$S25-'Model Parameters'!$B$33*$X25-'Model Parameters'!$B$35*($S25+2*$X25))*$U25</f>
        <v>1.3436189490942116</v>
      </c>
      <c r="Z25" s="8">
        <f>$E25-'Model Parameters'!$F$3*'Input Parameters'!$G$3/'Model Parameters'!$F$4*LN($S25/'Input Parameters'!$G$22)</f>
        <v>-1.221298574329257</v>
      </c>
      <c r="AA25" s="8">
        <f>'Input Parameters'!$G$12*$Y25*$F25*2*'Model Parameters'!$F$4/10</f>
        <v>253.70326760355903</v>
      </c>
      <c r="AB25" s="8">
        <f t="shared" si="1"/>
        <v>1.3436189490942116</v>
      </c>
      <c r="AC25" s="8">
        <f t="shared" si="2"/>
        <v>2271.0623548082913</v>
      </c>
      <c r="AD25" s="8">
        <f>LOG10(S25/1000/'Model Parameters'!$B$15)</f>
        <v>13.508979666017389</v>
      </c>
      <c r="AE25" s="8">
        <f>AA25*10/(AA25*10+('Model Parameters'!$F$4*'Input Parameters'!$G$12)*I25)</f>
        <v>0.64401414794326539</v>
      </c>
      <c r="AF25" s="8">
        <f>MIN(1,('Model Parameters'!$B$45-'Model Parameters'!$F$3*'Input Parameters'!$G$3/'Model Parameters'!$F$4*LN($S25/'Input Parameters'!$G$22))/Z25)</f>
        <v>0.27945547591971914</v>
      </c>
      <c r="AG25" s="8">
        <f>MIN('Input Parameters'!$G$24+'Model Parameters'!$F$2*'Input Parameters'!$G$4*EXP(-'Model Parameters'!$B$32*$S25-'Model Parameters'!$B$33*$X25-'Model Parameters'!$B$35*($S25+2*$X25)),AC25*10^(3-AD25)/'Model Parameters'!$B$13)</f>
        <v>5.4106567919336893E-2</v>
      </c>
      <c r="AH25" s="8">
        <f>EXP(-'Model Parameters'!$B$32*$S25-'Model Parameters'!$B$33*$X25-'Model Parameters'!$B$35*($S25+2*$X25))</f>
        <v>0.42837218606839117</v>
      </c>
      <c r="AL25">
        <f>'Model Parameters'!$B$22*SQRT((3*1.607/4*('Input Parameters'!$G$10*'Model Parameters'!$B$22*'Input Parameters'!$G$8/D25)^(1/3))^-2+'Model Parameters'!$F$18^-2)/SQRT(2)</f>
        <v>6.918135480809765E-6</v>
      </c>
      <c r="AM25">
        <f>'Model Parameters'!$B$23*SQRT((3*1.607/4*('Input Parameters'!$G$10*'Model Parameters'!$B$23*'Input Parameters'!$G$8/D25)^(1/3))^-2+'Model Parameters'!$F$18^-2)/SQRT(2)</f>
        <v>1.4441255553876491E-5</v>
      </c>
      <c r="AN25">
        <f>'Model Parameters'!$B$24*SQRT((3*1.607/4*('Input Parameters'!$G$10*'Model Parameters'!$B$24*'Input Parameters'!$G$8/D25)^(1/3))^-2+'Model Parameters'!$F$18^-2)/SQRT(2)</f>
        <v>4.1585520619360908E-6</v>
      </c>
      <c r="AO25">
        <f>'Model Parameters'!$B$25*SQRT((3*1.607/4*('Input Parameters'!$G$10*'Model Parameters'!$B$25*'Input Parameters'!$G$8/D25)^(1/3))^-2+'Model Parameters'!$F$18^-2)/SQRT(2)</f>
        <v>4.9329515347007078E-6</v>
      </c>
    </row>
    <row r="26" spans="4:41" x14ac:dyDescent="0.4">
      <c r="D26" s="4">
        <f t="shared" si="3"/>
        <v>1.1576999999999999E-2</v>
      </c>
      <c r="E26">
        <f t="shared" si="0"/>
        <v>-0.99</v>
      </c>
      <c r="F26">
        <f>'Input Parameters'!$G$15/(2*'Model Parameters'!$F$4)*'Model Parameters'!$B$39/('Model Parameters'!$B$65)*EXP(-($E26+0.11)/'Model Parameters'!$B$48)</f>
        <v>2568.2374124370176</v>
      </c>
      <c r="G26">
        <f>1/((SQRT($F26*('Input Parameters'!$G$12)^2/'Model Parameters'!$B$51))/TANH(SQRT($F26*('Input Parameters'!$G$12)^2/'Model Parameters'!$B$51))+$F26*'Input Parameters'!$G$12/'Input Parameters'!$G$17)</f>
        <v>0.12262905287006196</v>
      </c>
      <c r="H26">
        <f>'Model Parameters'!$F$2*'Input Parameters'!$G$4*$G26</f>
        <v>4.1768727657319884</v>
      </c>
      <c r="I26">
        <f>'Input Parameters'!$G$15*'Model Parameters'!$B$41/'Model Parameters'!$F$4*EXP(-$E26/'Model Parameters'!$B$50)</f>
        <v>3814.8600817790016</v>
      </c>
      <c r="J26">
        <f>'Input Parameters'!$G$22+(AM26*'Input Parameters'!$G$22 - (1/(1/('Input Parameters'!$G$12*($I26+2*$F26*$H26))+1/(AO26*'Input Parameters'!$G$24))) + 'Input Parameters'!$G$12*($I26+2*$F26*$H26))/(AM26+2*'Input Parameters'!$G$13*'Input Parameters'!$G$12*'Model Parameters'!$B$61*$H26)</f>
        <v>1915.6632427954246</v>
      </c>
      <c r="K26">
        <f>'Input Parameters'!$G$15/(2*'Model Parameters'!$F$4)*'Model Parameters'!$B$39/('Model Parameters'!$B$65)*EXP(-($E26+0.11)/'Model Parameters'!$B$48)+'Input Parameters'!$G$13*'Model Parameters'!$B$61*$J26</f>
        <v>4704.201928153916</v>
      </c>
      <c r="L26">
        <f>1/((SQRT($K26*('Input Parameters'!$G$12)^2/'Model Parameters'!$B$51))/TANH(SQRT($K26*('Input Parameters'!$G$12)^2/'Model Parameters'!$B$51))+$K26*'Input Parameters'!$G$12/'Input Parameters'!$G$17)</f>
        <v>8.7850060213048156E-2</v>
      </c>
      <c r="M26">
        <f>'Model Parameters'!$F$2*'Input Parameters'!$G$4*$L26</f>
        <v>2.992264193384949</v>
      </c>
      <c r="N26">
        <f>'Input Parameters'!$G$22+(AM26*'Input Parameters'!$G$22 - (1/(1/('Input Parameters'!$G$12*($I26+2*$F26*$M26))+1/(AO26*'Input Parameters'!$G$24))) + 'Input Parameters'!$G$12*($I26+2*$F26*$M26))/(AM26+2*'Input Parameters'!$G$13*'Input Parameters'!$G$12*'Model Parameters'!$B$61*$M26)</f>
        <v>1818.1510666790277</v>
      </c>
      <c r="O26" s="4">
        <f>(2*AN26*'Input Parameters'!$G$23+AO26*'Input Parameters'!$G$24+AM26*'Input Parameters'!$G$22+'Input Parameters'!$G$12*$I26-AM26*$N26)/(2*AN26)</f>
        <v>-1170.3673673118135</v>
      </c>
      <c r="P26" s="4">
        <f>'Input Parameters'!$G$12*(2*$F26*$M26)/(2*AN26)*EXP(-$N26*('Model Parameters'!$B$32+'Model Parameters'!$B$35))</f>
        <v>5368.4744349616549</v>
      </c>
      <c r="Q26">
        <f>MAX(0,$O26+LN(1+($P26*('Model Parameters'!$B$33+2*'Model Parameters'!$B$35)*EXP(-$O26*('Model Parameters'!$B$33+2*'Model Parameters'!$B$35)))/(1+LN(SQRT(1+$P26*('Model Parameters'!$B$33+2*'Model Parameters'!$B$35)*EXP(-$O26*('Model Parameters'!$B$33+2*'Model Parameters'!$B$35))))))/('Model Parameters'!$B$33+2*'Model Parameters'!$B$35))</f>
        <v>1873.1030255978606</v>
      </c>
      <c r="R26">
        <f>'Input Parameters'!$G$4*'Model Parameters'!$F$2*EXP(-'Model Parameters'!$B$32*$N26-'Model Parameters'!$B$33*$Q26-'Model Parameters'!$B$35*($N26+2*$Q26))*$L26</f>
        <v>1.3814141317653037</v>
      </c>
      <c r="S26">
        <f>'Input Parameters'!$G$22+(AM26*'Input Parameters'!$G$22 - (1/(1/('Input Parameters'!$G$12*($I26+2*$F26*$R26))+1/(AO26*'Input Parameters'!$G$24))) +'Input Parameters'!$G$12*($I26+2*$F26*$R26))/(AM26+2*'Input Parameters'!$G$13*'Input Parameters'!$G$12*'Model Parameters'!$B$61*$R26)</f>
        <v>1566.0360438843327</v>
      </c>
      <c r="T26">
        <f>'Input Parameters'!$G$15/(2*'Model Parameters'!$F$4)*'Model Parameters'!$B$39/('Model Parameters'!$B$65)*EXP(-($E26+0.11)/'Model Parameters'!$B$48)+'Input Parameters'!$G$13*'Model Parameters'!$B$61*$S26</f>
        <v>4314.3676013680488</v>
      </c>
      <c r="U26">
        <f>1/((SQRT($T26*('Input Parameters'!$G$12)^2/'Model Parameters'!$B$51))/TANH(SQRT($T26*('Input Parameters'!$G$12)^2/'Model Parameters'!$B$51))+$T26*'Input Parameters'!$G$12/'Input Parameters'!$G$17)</f>
        <v>9.2188134489803189E-2</v>
      </c>
      <c r="V26" s="4">
        <f>(2*AN26*'Input Parameters'!$G$23+AO26*'Input Parameters'!$G$24+AM26*'Input Parameters'!$G$22+'Input Parameters'!$G$12*$I26-AM26*$S26)/(2*AN26)</f>
        <v>-733.48299806630962</v>
      </c>
      <c r="W26" s="4">
        <f>'Input Parameters'!$G$12*(2*$F26*$U26*'Model Parameters'!$F$2*'Input Parameters'!$G$4)/(2*'Model Parameters'!$F$21)*EXP(-$S26*('Model Parameters'!$B$32+'Model Parameters'!$B$35))</f>
        <v>5912.6202914026981</v>
      </c>
      <c r="X26">
        <f>MAX(0,$V26+LN(1+($W26*('Model Parameters'!$B$33+2*'Model Parameters'!$B$35)*EXP(-$V26*('Model Parameters'!$B$33+2*'Model Parameters'!$B$35)))/(1+LN(SQRT(1+$W26*('Model Parameters'!$B$33+2*'Model Parameters'!$B$35)*EXP(-$V26*('Model Parameters'!$B$33+2*'Model Parameters'!$B$35))))))/('Model Parameters'!$B$33+2*'Model Parameters'!$B$35))</f>
        <v>2271.8991930316006</v>
      </c>
      <c r="Y26">
        <f>'Input Parameters'!$G$4*'Model Parameters'!$F$2*EXP(-'Model Parameters'!$B$32*$S26-'Model Parameters'!$B$33*$X26-'Model Parameters'!$B$35*($S26+2*$X26))*$U26</f>
        <v>1.3462507543089697</v>
      </c>
      <c r="Z26" s="8">
        <f>$E26-'Model Parameters'!$F$3*'Input Parameters'!$G$3/'Model Parameters'!$F$4*LN($S26/'Input Parameters'!$G$22)</f>
        <v>-1.2211731068838525</v>
      </c>
      <c r="AA26" s="8">
        <f>'Input Parameters'!$G$12*$Y26*$F26*2*'Model Parameters'!$F$4/10</f>
        <v>254.2002072925462</v>
      </c>
      <c r="AB26" s="8">
        <f t="shared" si="1"/>
        <v>1.3462507543089697</v>
      </c>
      <c r="AC26" s="8">
        <f t="shared" si="2"/>
        <v>2271.8991930316006</v>
      </c>
      <c r="AD26" s="8">
        <f>LOG10(S26/1000/'Model Parameters'!$B$15)</f>
        <v>13.506858844032539</v>
      </c>
      <c r="AE26" s="8">
        <f>AA26*10/(AA26*10+('Model Parameters'!$F$4*'Input Parameters'!$G$12)*I26)</f>
        <v>0.64446264362937233</v>
      </c>
      <c r="AF26" s="8">
        <f>MIN(1,('Model Parameters'!$B$45-'Model Parameters'!$F$3*'Input Parameters'!$G$3/'Model Parameters'!$F$4*LN($S26/'Input Parameters'!$G$22))/Z26)</f>
        <v>0.27938144474410048</v>
      </c>
      <c r="AG26" s="8">
        <f>MIN('Input Parameters'!$G$24+'Model Parameters'!$F$2*'Input Parameters'!$G$4*EXP(-'Model Parameters'!$B$32*$S26-'Model Parameters'!$B$33*$X26-'Model Parameters'!$B$35*($S26+2*$X26)),AC26*10^(3-AD26)/'Model Parameters'!$B$13)</f>
        <v>5.4391471396226763E-2</v>
      </c>
      <c r="AH26" s="8">
        <f>EXP(-'Model Parameters'!$B$32*$S26-'Model Parameters'!$B$33*$X26-'Model Parameters'!$B$35*($S26+2*$X26))</f>
        <v>0.42873906919264104</v>
      </c>
      <c r="AL26">
        <f>'Model Parameters'!$B$22*SQRT((3*1.607/4*('Input Parameters'!$G$10*'Model Parameters'!$B$22*'Input Parameters'!$G$8/D26)^(1/3))^-2+'Model Parameters'!$F$18^-2)/SQRT(2)</f>
        <v>7.008001517102369E-6</v>
      </c>
      <c r="AM26">
        <f>'Model Parameters'!$B$23*SQRT((3*1.607/4*('Input Parameters'!$G$10*'Model Parameters'!$B$23*'Input Parameters'!$G$8/D26)^(1/3))^-2+'Model Parameters'!$F$18^-2)/SQRT(2)</f>
        <v>1.4608943497817093E-5</v>
      </c>
      <c r="AN26">
        <f>'Model Parameters'!$B$24*SQRT((3*1.607/4*('Input Parameters'!$G$10*'Model Parameters'!$B$24*'Input Parameters'!$G$8/D26)^(1/3))^-2+'Model Parameters'!$F$18^-2)/SQRT(2)</f>
        <v>4.215227623409043E-6</v>
      </c>
      <c r="AO26">
        <f>'Model Parameters'!$B$25*SQRT((3*1.607/4*('Input Parameters'!$G$10*'Model Parameters'!$B$25*'Input Parameters'!$G$8/D26)^(1/3))^-2+'Model Parameters'!$F$18^-2)/SQRT(2)</f>
        <v>4.9992513301688137E-6</v>
      </c>
    </row>
    <row r="27" spans="4:41" x14ac:dyDescent="0.4">
      <c r="D27" s="4">
        <f t="shared" si="3"/>
        <v>1.2076E-2</v>
      </c>
      <c r="E27">
        <f t="shared" si="0"/>
        <v>-0.99</v>
      </c>
      <c r="F27">
        <f>'Input Parameters'!$G$15/(2*'Model Parameters'!$F$4)*'Model Parameters'!$B$39/('Model Parameters'!$B$65)*EXP(-($E27+0.11)/'Model Parameters'!$B$48)</f>
        <v>2568.2374124370176</v>
      </c>
      <c r="G27">
        <f>1/((SQRT($F27*('Input Parameters'!$G$12)^2/'Model Parameters'!$B$51))/TANH(SQRT($F27*('Input Parameters'!$G$12)^2/'Model Parameters'!$B$51))+$F27*'Input Parameters'!$G$12/'Input Parameters'!$G$17)</f>
        <v>0.12262905287006196</v>
      </c>
      <c r="H27">
        <f>'Model Parameters'!$F$2*'Input Parameters'!$G$4*$G27</f>
        <v>4.1768727657319884</v>
      </c>
      <c r="I27">
        <f>'Input Parameters'!$G$15*'Model Parameters'!$B$41/'Model Parameters'!$F$4*EXP(-$E27/'Model Parameters'!$B$50)</f>
        <v>3814.8600817790016</v>
      </c>
      <c r="J27">
        <f>'Input Parameters'!$G$22+(AM27*'Input Parameters'!$G$22 - (1/(1/('Input Parameters'!$G$12*($I27+2*$F27*$H27))+1/(AO27*'Input Parameters'!$G$24))) + 'Input Parameters'!$G$12*($I27+2*$F27*$H27))/(AM27+2*'Input Parameters'!$G$13*'Input Parameters'!$G$12*'Model Parameters'!$B$61*$H27)</f>
        <v>1909.3535390647364</v>
      </c>
      <c r="K27">
        <f>'Input Parameters'!$G$15/(2*'Model Parameters'!$F$4)*'Model Parameters'!$B$39/('Model Parameters'!$B$65)*EXP(-($E27+0.11)/'Model Parameters'!$B$48)+'Input Parameters'!$G$13*'Model Parameters'!$B$61*$J27</f>
        <v>4697.166608494199</v>
      </c>
      <c r="L27">
        <f>1/((SQRT($K27*('Input Parameters'!$G$12)^2/'Model Parameters'!$B$51))/TANH(SQRT($K27*('Input Parameters'!$G$12)^2/'Model Parameters'!$B$51))+$K27*'Input Parameters'!$G$12/'Input Parameters'!$G$17)</f>
        <v>8.7923493384947343E-2</v>
      </c>
      <c r="M27">
        <f>'Model Parameters'!$F$2*'Input Parameters'!$G$4*$L27</f>
        <v>2.9947654034051556</v>
      </c>
      <c r="N27">
        <f>'Input Parameters'!$G$22+(AM27*'Input Parameters'!$G$22 - (1/(1/('Input Parameters'!$G$12*($I27+2*$F27*$M27))+1/(AO27*'Input Parameters'!$G$24))) + 'Input Parameters'!$G$12*($I27+2*$F27*$M27))/(AM27+2*'Input Parameters'!$G$13*'Input Parameters'!$G$12*'Model Parameters'!$B$61*$M27)</f>
        <v>1810.9185583597496</v>
      </c>
      <c r="O27" s="4">
        <f>(2*AN27*'Input Parameters'!$G$23+AO27*'Input Parameters'!$G$24+AM27*'Input Parameters'!$G$22+'Input Parameters'!$G$12*$I27-AM27*$N27)/(2*AN27)</f>
        <v>-1174.2393094814488</v>
      </c>
      <c r="P27" s="4">
        <f>'Input Parameters'!$G$12*(2*$F27*$M27)/(2*AN27)*EXP(-$N27*('Model Parameters'!$B$32+'Model Parameters'!$B$35))</f>
        <v>5309.0346486225535</v>
      </c>
      <c r="Q27">
        <f>MAX(0,$O27+LN(1+($P27*('Model Parameters'!$B$33+2*'Model Parameters'!$B$35)*EXP(-$O27*('Model Parameters'!$B$33+2*'Model Parameters'!$B$35)))/(1+LN(SQRT(1+$P27*('Model Parameters'!$B$33+2*'Model Parameters'!$B$35)*EXP(-$O27*('Model Parameters'!$B$33+2*'Model Parameters'!$B$35))))))/('Model Parameters'!$B$33+2*'Model Parameters'!$B$35))</f>
        <v>1852.9758224566049</v>
      </c>
      <c r="R27">
        <f>'Input Parameters'!$G$4*'Model Parameters'!$F$2*EXP(-'Model Parameters'!$B$32*$N27-'Model Parameters'!$B$33*$Q27-'Model Parameters'!$B$35*($N27+2*$Q27))*$L27</f>
        <v>1.391670870861047</v>
      </c>
      <c r="S27">
        <f>'Input Parameters'!$G$22+(AM27*'Input Parameters'!$G$22 - (1/(1/('Input Parameters'!$G$12*($I27+2*$F27*$R27))+1/(AO27*'Input Parameters'!$G$24))) +'Input Parameters'!$G$12*($I27+2*$F27*$R27))/(AM27+2*'Input Parameters'!$G$13*'Input Parameters'!$G$12*'Model Parameters'!$B$61*$R27)</f>
        <v>1558.6781453735939</v>
      </c>
      <c r="T27">
        <f>'Input Parameters'!$G$15/(2*'Model Parameters'!$F$4)*'Model Parameters'!$B$39/('Model Parameters'!$B$65)*EXP(-($E27+0.11)/'Model Parameters'!$B$48)+'Input Parameters'!$G$13*'Model Parameters'!$B$61*$S27</f>
        <v>4306.1635445285747</v>
      </c>
      <c r="U27">
        <f>1/((SQRT($T27*('Input Parameters'!$G$12)^2/'Model Parameters'!$B$51))/TANH(SQRT($T27*('Input Parameters'!$G$12)^2/'Model Parameters'!$B$51))+$T27*'Input Parameters'!$G$12/'Input Parameters'!$G$17)</f>
        <v>9.2285760282351678E-2</v>
      </c>
      <c r="V27" s="4">
        <f>(2*AN27*'Input Parameters'!$G$23+AO27*'Input Parameters'!$G$24+AM27*'Input Parameters'!$G$22+'Input Parameters'!$G$12*$I27-AM27*$S27)/(2*AN27)</f>
        <v>-737.95388961852154</v>
      </c>
      <c r="W27" s="4">
        <f>'Input Parameters'!$G$12*(2*$F27*$U27*'Model Parameters'!$F$2*'Input Parameters'!$G$4)/(2*'Model Parameters'!$F$21)*EXP(-$S27*('Model Parameters'!$B$32+'Model Parameters'!$B$35))</f>
        <v>5925.055992159515</v>
      </c>
      <c r="X27">
        <f>MAX(0,$V27+LN(1+($W27*('Model Parameters'!$B$33+2*'Model Parameters'!$B$35)*EXP(-$V27*('Model Parameters'!$B$33+2*'Model Parameters'!$B$35)))/(1+LN(SQRT(1+$W27*('Model Parameters'!$B$33+2*'Model Parameters'!$B$35)*EXP(-$V27*('Model Parameters'!$B$33+2*'Model Parameters'!$B$35))))))/('Model Parameters'!$B$33+2*'Model Parameters'!$B$35))</f>
        <v>2272.7778732953202</v>
      </c>
      <c r="Y27">
        <f>'Input Parameters'!$G$4*'Model Parameters'!$F$2*EXP(-'Model Parameters'!$B$32*$S27-'Model Parameters'!$B$33*$X27-'Model Parameters'!$B$35*($S27+2*$X27))*$U27</f>
        <v>1.3487561847225928</v>
      </c>
      <c r="Z27" s="8">
        <f>$E27-'Model Parameters'!$F$3*'Input Parameters'!$G$3/'Model Parameters'!$F$4*LN($S27/'Input Parameters'!$G$22)</f>
        <v>-1.22105210686383</v>
      </c>
      <c r="AA27" s="8">
        <f>'Input Parameters'!$G$12*$Y27*$F27*2*'Model Parameters'!$F$4/10</f>
        <v>254.67328478458217</v>
      </c>
      <c r="AB27" s="8">
        <f t="shared" si="1"/>
        <v>1.3487561847225928</v>
      </c>
      <c r="AC27" s="8">
        <f t="shared" si="2"/>
        <v>2272.7778732953202</v>
      </c>
      <c r="AD27" s="8">
        <f>LOG10(S27/1000/'Model Parameters'!$B$15)</f>
        <v>13.50481353656809</v>
      </c>
      <c r="AE27" s="8">
        <f>AA27*10/(AA27*10+('Model Parameters'!$F$4*'Input Parameters'!$G$12)*I27)</f>
        <v>0.64488855457760064</v>
      </c>
      <c r="AF27" s="8">
        <f>MIN(1,('Model Parameters'!$B$45-'Model Parameters'!$F$3*'Input Parameters'!$G$3/'Model Parameters'!$F$4*LN($S27/'Input Parameters'!$G$22))/Z27)</f>
        <v>0.2793100351301091</v>
      </c>
      <c r="AG27" s="8">
        <f>MIN('Input Parameters'!$G$24+'Model Parameters'!$F$2*'Input Parameters'!$G$4*EXP(-'Model Parameters'!$B$32*$S27-'Model Parameters'!$B$33*$X27-'Model Parameters'!$B$35*($S27+2*$X27)),AC27*10^(3-AD27)/'Model Parameters'!$B$13)</f>
        <v>5.4669367624810478E-2</v>
      </c>
      <c r="AH27" s="8">
        <f>EXP(-'Model Parameters'!$B$32*$S27-'Model Parameters'!$B$33*$X27-'Model Parameters'!$B$35*($S27+2*$X27))</f>
        <v>0.42908257925479987</v>
      </c>
      <c r="AL27">
        <f>'Model Parameters'!$B$22*SQRT((3*1.607/4*('Input Parameters'!$G$10*'Model Parameters'!$B$22*'Input Parameters'!$G$8/D27)^(1/3))^-2+'Model Parameters'!$F$18^-2)/SQRT(2)</f>
        <v>7.0954713248456496E-6</v>
      </c>
      <c r="AM27">
        <f>'Model Parameters'!$B$23*SQRT((3*1.607/4*('Input Parameters'!$G$10*'Model Parameters'!$B$23*'Input Parameters'!$G$8/D27)^(1/3))^-2+'Model Parameters'!$F$18^-2)/SQRT(2)</f>
        <v>1.4772375706290113E-5</v>
      </c>
      <c r="AN27">
        <f>'Model Parameters'!$B$24*SQRT((3*1.607/4*('Input Parameters'!$G$10*'Model Parameters'!$B$24*'Input Parameters'!$G$8/D27)^(1/3))^-2+'Model Parameters'!$F$18^-2)/SQRT(2)</f>
        <v>4.270358324273101E-6</v>
      </c>
      <c r="AO27">
        <f>'Model Parameters'!$B$25*SQRT((3*1.607/4*('Input Parameters'!$G$10*'Model Parameters'!$B$25*'Input Parameters'!$G$8/D27)^(1/3))^-2+'Model Parameters'!$F$18^-2)/SQRT(2)</f>
        <v>5.0637555296519126E-6</v>
      </c>
    </row>
    <row r="28" spans="4:41" x14ac:dyDescent="0.4">
      <c r="D28" s="4">
        <f t="shared" si="3"/>
        <v>1.2574999999999999E-2</v>
      </c>
      <c r="E28">
        <f t="shared" si="0"/>
        <v>-0.99</v>
      </c>
      <c r="F28">
        <f>'Input Parameters'!$G$15/(2*'Model Parameters'!$F$4)*'Model Parameters'!$B$39/('Model Parameters'!$B$65)*EXP(-($E28+0.11)/'Model Parameters'!$B$48)</f>
        <v>2568.2374124370176</v>
      </c>
      <c r="G28">
        <f>1/((SQRT($F28*('Input Parameters'!$G$12)^2/'Model Parameters'!$B$51))/TANH(SQRT($F28*('Input Parameters'!$G$12)^2/'Model Parameters'!$B$51))+$F28*'Input Parameters'!$G$12/'Input Parameters'!$G$17)</f>
        <v>0.12262905287006196</v>
      </c>
      <c r="H28">
        <f>'Model Parameters'!$F$2*'Input Parameters'!$G$4*$G28</f>
        <v>4.1768727657319884</v>
      </c>
      <c r="I28">
        <f>'Input Parameters'!$G$15*'Model Parameters'!$B$41/'Model Parameters'!$F$4*EXP(-$E28/'Model Parameters'!$B$50)</f>
        <v>3814.8600817790016</v>
      </c>
      <c r="J28">
        <f>'Input Parameters'!$G$22+(AM28*'Input Parameters'!$G$22 - (1/(1/('Input Parameters'!$G$12*($I28+2*$F28*$H28))+1/(AO28*'Input Parameters'!$G$24))) + 'Input Parameters'!$G$12*($I28+2*$F28*$H28))/(AM28+2*'Input Parameters'!$G$13*'Input Parameters'!$G$12*'Model Parameters'!$B$61*$H28)</f>
        <v>1903.2373803085729</v>
      </c>
      <c r="K28">
        <f>'Input Parameters'!$G$15/(2*'Model Parameters'!$F$4)*'Model Parameters'!$B$39/('Model Parameters'!$B$65)*EXP(-($E28+0.11)/'Model Parameters'!$B$48)+'Input Parameters'!$G$13*'Model Parameters'!$B$61*$J28</f>
        <v>4690.3470914810769</v>
      </c>
      <c r="L28">
        <f>1/((SQRT($K28*('Input Parameters'!$G$12)^2/'Model Parameters'!$B$51))/TANH(SQRT($K28*('Input Parameters'!$G$12)^2/'Model Parameters'!$B$51))+$K28*'Input Parameters'!$G$12/'Input Parameters'!$G$17)</f>
        <v>8.7994832971463544E-2</v>
      </c>
      <c r="M28">
        <f>'Model Parameters'!$F$2*'Input Parameters'!$G$4*$L28</f>
        <v>2.9971953037351682</v>
      </c>
      <c r="N28">
        <f>'Input Parameters'!$G$22+(AM28*'Input Parameters'!$G$22 - (1/(1/('Input Parameters'!$G$12*($I28+2*$F28*$M28))+1/(AO28*'Input Parameters'!$G$24))) + 'Input Parameters'!$G$12*($I28+2*$F28*$M28))/(AM28+2*'Input Parameters'!$G$13*'Input Parameters'!$G$12*'Model Parameters'!$B$61*$M28)</f>
        <v>1803.9253814032679</v>
      </c>
      <c r="O28" s="4">
        <f>(2*AN28*'Input Parameters'!$G$23+AO28*'Input Parameters'!$G$24+AM28*'Input Parameters'!$G$22+'Input Parameters'!$G$12*$I28-AM28*$N28)/(2*AN28)</f>
        <v>-1177.7988632942267</v>
      </c>
      <c r="P28" s="4">
        <f>'Input Parameters'!$G$12*(2*$F28*$M28)/(2*AN28)*EXP(-$N28*('Model Parameters'!$B$32+'Model Parameters'!$B$35))</f>
        <v>5252.5736679891479</v>
      </c>
      <c r="Q28">
        <f>MAX(0,$O28+LN(1+($P28*('Model Parameters'!$B$33+2*'Model Parameters'!$B$35)*EXP(-$O28*('Model Parameters'!$B$33+2*'Model Parameters'!$B$35)))/(1+LN(SQRT(1+$P28*('Model Parameters'!$B$33+2*'Model Parameters'!$B$35)*EXP(-$O28*('Model Parameters'!$B$33+2*'Model Parameters'!$B$35))))))/('Model Parameters'!$B$33+2*'Model Parameters'!$B$35))</f>
        <v>1833.7836188184676</v>
      </c>
      <c r="R28">
        <f>'Input Parameters'!$G$4*'Model Parameters'!$F$2*EXP(-'Model Parameters'!$B$32*$N28-'Model Parameters'!$B$33*$Q28-'Model Parameters'!$B$35*($N28+2*$Q28))*$L28</f>
        <v>1.40156133226889</v>
      </c>
      <c r="S28">
        <f>'Input Parameters'!$G$22+(AM28*'Input Parameters'!$G$22 - (1/(1/('Input Parameters'!$G$12*($I28+2*$F28*$R28))+1/(AO28*'Input Parameters'!$G$24))) +'Input Parameters'!$G$12*($I28+2*$F28*$R28))/(AM28+2*'Input Parameters'!$G$13*'Input Parameters'!$G$12*'Model Parameters'!$B$61*$R28)</f>
        <v>1551.6048667567334</v>
      </c>
      <c r="T28">
        <f>'Input Parameters'!$G$15/(2*'Model Parameters'!$F$4)*'Model Parameters'!$B$39/('Model Parameters'!$B$65)*EXP(-($E28+0.11)/'Model Parameters'!$B$48)+'Input Parameters'!$G$13*'Model Parameters'!$B$61*$S28</f>
        <v>4298.2768388707755</v>
      </c>
      <c r="U28">
        <f>1/((SQRT($T28*('Input Parameters'!$G$12)^2/'Model Parameters'!$B$51))/TANH(SQRT($T28*('Input Parameters'!$G$12)^2/'Model Parameters'!$B$51))+$T28*'Input Parameters'!$G$12/'Input Parameters'!$G$17)</f>
        <v>9.2379875053055172E-2</v>
      </c>
      <c r="V28" s="4">
        <f>(2*AN28*'Input Parameters'!$G$23+AO28*'Input Parameters'!$G$24+AM28*'Input Parameters'!$G$22+'Input Parameters'!$G$12*$I28-AM28*$S28)/(2*AN28)</f>
        <v>-742.1415838806613</v>
      </c>
      <c r="W28" s="4">
        <f>'Input Parameters'!$G$12*(2*$F28*$U28*'Model Parameters'!$F$2*'Input Parameters'!$G$4)/(2*'Model Parameters'!$F$21)*EXP(-$S28*('Model Parameters'!$B$32+'Model Parameters'!$B$35))</f>
        <v>5937.0460994872828</v>
      </c>
      <c r="X28">
        <f>MAX(0,$V28+LN(1+($W28*('Model Parameters'!$B$33+2*'Model Parameters'!$B$35)*EXP(-$V28*('Model Parameters'!$B$33+2*'Model Parameters'!$B$35)))/(1+LN(SQRT(1+$W28*('Model Parameters'!$B$33+2*'Model Parameters'!$B$35)*EXP(-$V28*('Model Parameters'!$B$33+2*'Model Parameters'!$B$35))))))/('Model Parameters'!$B$33+2*'Model Parameters'!$B$35))</f>
        <v>2273.6921724168506</v>
      </c>
      <c r="Y28">
        <f>'Input Parameters'!$G$4*'Model Parameters'!$F$2*EXP(-'Model Parameters'!$B$32*$S28-'Model Parameters'!$B$33*$X28-'Model Parameters'!$B$35*($S28+2*$X28))*$U28</f>
        <v>1.3511456771879835</v>
      </c>
      <c r="Z28" s="8">
        <f>$E28-'Model Parameters'!$F$3*'Input Parameters'!$G$3/'Model Parameters'!$F$4*LN($S28/'Input Parameters'!$G$22)</f>
        <v>-1.2209352477061786</v>
      </c>
      <c r="AA28" s="8">
        <f>'Input Parameters'!$G$12*$Y28*$F28*2*'Model Parameters'!$F$4/10</f>
        <v>255.1244707750688</v>
      </c>
      <c r="AB28" s="8">
        <f t="shared" si="1"/>
        <v>1.3511456771879835</v>
      </c>
      <c r="AC28" s="8">
        <f t="shared" si="2"/>
        <v>2273.6921724168506</v>
      </c>
      <c r="AD28" s="8">
        <f>LOG10(S28/1000/'Model Parameters'!$B$15)</f>
        <v>13.502838223610377</v>
      </c>
      <c r="AE28" s="8">
        <f>AA28*10/(AA28*10+('Model Parameters'!$F$4*'Input Parameters'!$G$12)*I28)</f>
        <v>0.64529380703453221</v>
      </c>
      <c r="AF28" s="8">
        <f>MIN(1,('Model Parameters'!$B$45-'Model Parameters'!$F$3*'Input Parameters'!$G$3/'Model Parameters'!$F$4*LN($S28/'Input Parameters'!$G$22))/Z28)</f>
        <v>0.27924105586001186</v>
      </c>
      <c r="AG28" s="8">
        <f>MIN('Input Parameters'!$G$24+'Model Parameters'!$F$2*'Input Parameters'!$G$4*EXP(-'Model Parameters'!$B$32*$S28-'Model Parameters'!$B$33*$X28-'Model Parameters'!$B$35*($S28+2*$X28)),AC28*10^(3-AD28)/'Model Parameters'!$B$13)</f>
        <v>5.4940680874142868E-2</v>
      </c>
      <c r="AH28" s="8">
        <f>EXP(-'Model Parameters'!$B$32*$S28-'Model Parameters'!$B$33*$X28-'Model Parameters'!$B$35*($S28+2*$X28))</f>
        <v>0.42940483819993014</v>
      </c>
      <c r="AL28">
        <f>'Model Parameters'!$B$22*SQRT((3*1.607/4*('Input Parameters'!$G$10*'Model Parameters'!$B$22*'Input Parameters'!$G$8/D28)^(1/3))^-2+'Model Parameters'!$F$18^-2)/SQRT(2)</f>
        <v>7.1807005547427774E-6</v>
      </c>
      <c r="AM28">
        <f>'Model Parameters'!$B$23*SQRT((3*1.607/4*('Input Parameters'!$G$10*'Model Parameters'!$B$23*'Input Parameters'!$G$8/D28)^(1/3))^-2+'Model Parameters'!$F$18^-2)/SQRT(2)</f>
        <v>1.4931819363159244E-5</v>
      </c>
      <c r="AN28">
        <f>'Model Parameters'!$B$24*SQRT((3*1.607/4*('Input Parameters'!$G$10*'Model Parameters'!$B$24*'Input Parameters'!$G$8/D28)^(1/3))^-2+'Model Parameters'!$F$18^-2)/SQRT(2)</f>
        <v>4.324046130243676E-6</v>
      </c>
      <c r="AO28">
        <f>'Model Parameters'!$B$25*SQRT((3*1.607/4*('Input Parameters'!$G$10*'Model Parameters'!$B$25*'Input Parameters'!$G$8/D28)^(1/3))^-2+'Model Parameters'!$F$18^-2)/SQRT(2)</f>
        <v>5.1265820894238094E-6</v>
      </c>
    </row>
    <row r="29" spans="4:41" x14ac:dyDescent="0.4">
      <c r="D29" s="4">
        <f t="shared" si="3"/>
        <v>1.3073999999999999E-2</v>
      </c>
      <c r="E29">
        <f t="shared" si="0"/>
        <v>-0.99</v>
      </c>
      <c r="F29">
        <f>'Input Parameters'!$G$15/(2*'Model Parameters'!$F$4)*'Model Parameters'!$B$39/('Model Parameters'!$B$65)*EXP(-($E29+0.11)/'Model Parameters'!$B$48)</f>
        <v>2568.2374124370176</v>
      </c>
      <c r="G29">
        <f>1/((SQRT($F29*('Input Parameters'!$G$12)^2/'Model Parameters'!$B$51))/TANH(SQRT($F29*('Input Parameters'!$G$12)^2/'Model Parameters'!$B$51))+$F29*'Input Parameters'!$G$12/'Input Parameters'!$G$17)</f>
        <v>0.12262905287006196</v>
      </c>
      <c r="H29">
        <f>'Model Parameters'!$F$2*'Input Parameters'!$G$4*$G29</f>
        <v>4.1768727657319884</v>
      </c>
      <c r="I29">
        <f>'Input Parameters'!$G$15*'Model Parameters'!$B$41/'Model Parameters'!$F$4*EXP(-$E29/'Model Parameters'!$B$50)</f>
        <v>3814.8600817790016</v>
      </c>
      <c r="J29">
        <f>'Input Parameters'!$G$22+(AM29*'Input Parameters'!$G$22 - (1/(1/('Input Parameters'!$G$12*($I29+2*$F29*$H29))+1/(AO29*'Input Parameters'!$G$24))) + 'Input Parameters'!$G$12*($I29+2*$F29*$H29))/(AM29+2*'Input Parameters'!$G$13*'Input Parameters'!$G$12*'Model Parameters'!$B$61*$H29)</f>
        <v>1897.3023169584728</v>
      </c>
      <c r="K29">
        <f>'Input Parameters'!$G$15/(2*'Model Parameters'!$F$4)*'Model Parameters'!$B$39/('Model Parameters'!$B$65)*EXP(-($E29+0.11)/'Model Parameters'!$B$48)+'Input Parameters'!$G$13*'Model Parameters'!$B$61*$J29</f>
        <v>4683.7294958457151</v>
      </c>
      <c r="L29">
        <f>1/((SQRT($K29*('Input Parameters'!$G$12)^2/'Model Parameters'!$B$51))/TANH(SQRT($K29*('Input Parameters'!$G$12)^2/'Model Parameters'!$B$51))+$K29*'Input Parameters'!$G$12/'Input Parameters'!$G$17)</f>
        <v>8.8064210347770414E-2</v>
      </c>
      <c r="M29">
        <f>'Model Parameters'!$F$2*'Input Parameters'!$G$4*$L29</f>
        <v>2.9995583691497005</v>
      </c>
      <c r="N29">
        <f>'Input Parameters'!$G$22+(AM29*'Input Parameters'!$G$22 - (1/(1/('Input Parameters'!$G$12*($I29+2*$F29*$M29))+1/(AO29*'Input Parameters'!$G$24))) + 'Input Parameters'!$G$12*($I29+2*$F29*$M29))/(AM29+2*'Input Parameters'!$G$13*'Input Parameters'!$G$12*'Model Parameters'!$B$61*$M29)</f>
        <v>1797.1556092943858</v>
      </c>
      <c r="O29" s="4">
        <f>(2*AN29*'Input Parameters'!$G$23+AO29*'Input Parameters'!$G$24+AM29*'Input Parameters'!$G$22+'Input Parameters'!$G$12*$I29-AM29*$N29)/(2*AN29)</f>
        <v>-1181.0756596735487</v>
      </c>
      <c r="P29" s="4">
        <f>'Input Parameters'!$G$12*(2*$F29*$M29)/(2*AN29)*EXP(-$N29*('Model Parameters'!$B$32+'Model Parameters'!$B$35))</f>
        <v>5198.835427887544</v>
      </c>
      <c r="Q29">
        <f>MAX(0,$O29+LN(1+($P29*('Model Parameters'!$B$33+2*'Model Parameters'!$B$35)*EXP(-$O29*('Model Parameters'!$B$33+2*'Model Parameters'!$B$35)))/(1+LN(SQRT(1+$P29*('Model Parameters'!$B$33+2*'Model Parameters'!$B$35)*EXP(-$O29*('Model Parameters'!$B$33+2*'Model Parameters'!$B$35))))))/('Model Parameters'!$B$33+2*'Model Parameters'!$B$35))</f>
        <v>1815.4508203756686</v>
      </c>
      <c r="R29">
        <f>'Input Parameters'!$G$4*'Model Parameters'!$F$2*EXP(-'Model Parameters'!$B$32*$N29-'Model Parameters'!$B$33*$Q29-'Model Parameters'!$B$35*($N29+2*$Q29))*$L29</f>
        <v>1.4111113663775956</v>
      </c>
      <c r="S29">
        <f>'Input Parameters'!$G$22+(AM29*'Input Parameters'!$G$22 - (1/(1/('Input Parameters'!$G$12*($I29+2*$F29*$R29))+1/(AO29*'Input Parameters'!$G$24))) +'Input Parameters'!$G$12*($I29+2*$F29*$R29))/(AM29+2*'Input Parameters'!$G$13*'Input Parameters'!$G$12*'Model Parameters'!$B$61*$R29)</f>
        <v>1544.795126050918</v>
      </c>
      <c r="T29">
        <f>'Input Parameters'!$G$15/(2*'Model Parameters'!$F$4)*'Model Parameters'!$B$39/('Model Parameters'!$B$65)*EXP(-($E29+0.11)/'Model Parameters'!$B$48)+'Input Parameters'!$G$13*'Model Parameters'!$B$61*$S29</f>
        <v>4290.683977983791</v>
      </c>
      <c r="U29">
        <f>1/((SQRT($T29*('Input Parameters'!$G$12)^2/'Model Parameters'!$B$51))/TANH(SQRT($T29*('Input Parameters'!$G$12)^2/'Model Parameters'!$B$51))+$T29*'Input Parameters'!$G$12/'Input Parameters'!$G$17)</f>
        <v>9.2470730175546897E-2</v>
      </c>
      <c r="V29" s="4">
        <f>(2*AN29*'Input Parameters'!$G$23+AO29*'Input Parameters'!$G$24+AM29*'Input Parameters'!$G$22+'Input Parameters'!$G$12*$I29-AM29*$S29)/(2*AN29)</f>
        <v>-746.0711104030014</v>
      </c>
      <c r="W29" s="4">
        <f>'Input Parameters'!$G$12*(2*$F29*$U29*'Model Parameters'!$F$2*'Input Parameters'!$G$4)/(2*'Model Parameters'!$F$21)*EXP(-$S29*('Model Parameters'!$B$32+'Model Parameters'!$B$35))</f>
        <v>5948.6224499426999</v>
      </c>
      <c r="X29">
        <f>MAX(0,$V29+LN(1+($W29*('Model Parameters'!$B$33+2*'Model Parameters'!$B$35)*EXP(-$V29*('Model Parameters'!$B$33+2*'Model Parameters'!$B$35)))/(1+LN(SQRT(1+$W29*('Model Parameters'!$B$33+2*'Model Parameters'!$B$35)*EXP(-$V29*('Model Parameters'!$B$33+2*'Model Parameters'!$B$35))))))/('Model Parameters'!$B$33+2*'Model Parameters'!$B$35))</f>
        <v>2274.6367753125742</v>
      </c>
      <c r="Y29">
        <f>'Input Parameters'!$G$4*'Model Parameters'!$F$2*EXP(-'Model Parameters'!$B$32*$S29-'Model Parameters'!$B$33*$X29-'Model Parameters'!$B$35*($S29+2*$X29))*$U29</f>
        <v>1.3534284608733276</v>
      </c>
      <c r="Z29" s="8">
        <f>$E29-'Model Parameters'!$F$3*'Input Parameters'!$G$3/'Model Parameters'!$F$4*LN($S29/'Input Parameters'!$G$22)</f>
        <v>-1.2208222380993858</v>
      </c>
      <c r="AA29" s="8">
        <f>'Input Parameters'!$G$12*$Y29*$F29*2*'Model Parameters'!$F$4/10</f>
        <v>255.55550792335731</v>
      </c>
      <c r="AB29" s="8">
        <f t="shared" si="1"/>
        <v>1.3534284608733276</v>
      </c>
      <c r="AC29" s="8">
        <f t="shared" si="2"/>
        <v>2274.6367753125742</v>
      </c>
      <c r="AD29" s="8">
        <f>LOG10(S29/1000/'Model Parameters'!$B$15)</f>
        <v>13.500927981014678</v>
      </c>
      <c r="AE29" s="8">
        <f>AA29*10/(AA29*10+('Model Parameters'!$F$4*'Input Parameters'!$G$12)*I29)</f>
        <v>0.6456800989571212</v>
      </c>
      <c r="AF29" s="8">
        <f>MIN(1,('Model Parameters'!$B$45-'Model Parameters'!$F$3*'Input Parameters'!$G$3/'Model Parameters'!$F$4*LN($S29/'Input Parameters'!$G$22))/Z29)</f>
        <v>0.27917433633088845</v>
      </c>
      <c r="AG29" s="8">
        <f>MIN('Input Parameters'!$G$24+'Model Parameters'!$F$2*'Input Parameters'!$G$4*EXP(-'Model Parameters'!$B$32*$S29-'Model Parameters'!$B$33*$X29-'Model Parameters'!$B$35*($S29+2*$X29)),AC29*10^(3-AD29)/'Model Parameters'!$B$13)</f>
        <v>5.5205795150475266E-2</v>
      </c>
      <c r="AH29" s="8">
        <f>EXP(-'Model Parameters'!$B$32*$S29-'Model Parameters'!$B$33*$X29-'Model Parameters'!$B$35*($S29+2*$X29))</f>
        <v>0.42970770972562999</v>
      </c>
      <c r="AL29">
        <f>'Model Parameters'!$B$22*SQRT((3*1.607/4*('Input Parameters'!$G$10*'Model Parameters'!$B$22*'Input Parameters'!$G$8/D29)^(1/3))^-2+'Model Parameters'!$F$18^-2)/SQRT(2)</f>
        <v>7.263829184179675E-6</v>
      </c>
      <c r="AM29">
        <f>'Model Parameters'!$B$23*SQRT((3*1.607/4*('Input Parameters'!$G$10*'Model Parameters'!$B$23*'Input Parameters'!$G$8/D29)^(1/3))^-2+'Model Parameters'!$F$18^-2)/SQRT(2)</f>
        <v>1.5087515438528722E-5</v>
      </c>
      <c r="AN29">
        <f>'Model Parameters'!$B$24*SQRT((3*1.607/4*('Input Parameters'!$G$10*'Model Parameters'!$B$24*'Input Parameters'!$G$8/D29)^(1/3))^-2+'Model Parameters'!$F$18^-2)/SQRT(2)</f>
        <v>4.3763826072567724E-6</v>
      </c>
      <c r="AO29">
        <f>'Model Parameters'!$B$25*SQRT((3*1.607/4*('Input Parameters'!$G$10*'Model Parameters'!$B$25*'Input Parameters'!$G$8/D29)^(1/3))^-2+'Model Parameters'!$F$18^-2)/SQRT(2)</f>
        <v>5.1878369809404145E-6</v>
      </c>
    </row>
    <row r="30" spans="4:41" x14ac:dyDescent="0.4">
      <c r="D30" s="4">
        <f t="shared" si="3"/>
        <v>1.3572999999999998E-2</v>
      </c>
      <c r="E30">
        <f t="shared" si="0"/>
        <v>-0.99</v>
      </c>
      <c r="F30">
        <f>'Input Parameters'!$G$15/(2*'Model Parameters'!$F$4)*'Model Parameters'!$B$39/('Model Parameters'!$B$65)*EXP(-($E30+0.11)/'Model Parameters'!$B$48)</f>
        <v>2568.2374124370176</v>
      </c>
      <c r="G30">
        <f>1/((SQRT($F30*('Input Parameters'!$G$12)^2/'Model Parameters'!$B$51))/TANH(SQRT($F30*('Input Parameters'!$G$12)^2/'Model Parameters'!$B$51))+$F30*'Input Parameters'!$G$12/'Input Parameters'!$G$17)</f>
        <v>0.12262905287006196</v>
      </c>
      <c r="H30">
        <f>'Model Parameters'!$F$2*'Input Parameters'!$G$4*$G30</f>
        <v>4.1768727657319884</v>
      </c>
      <c r="I30">
        <f>'Input Parameters'!$G$15*'Model Parameters'!$B$41/'Model Parameters'!$F$4*EXP(-$E30/'Model Parameters'!$B$50)</f>
        <v>3814.8600817790016</v>
      </c>
      <c r="J30">
        <f>'Input Parameters'!$G$22+(AM30*'Input Parameters'!$G$22 - (1/(1/('Input Parameters'!$G$12*($I30+2*$F30*$H30))+1/(AO30*'Input Parameters'!$G$24))) + 'Input Parameters'!$G$12*($I30+2*$F30*$H30))/(AM30+2*'Input Parameters'!$G$13*'Input Parameters'!$G$12*'Model Parameters'!$B$61*$H30)</f>
        <v>1891.5371111234356</v>
      </c>
      <c r="K30">
        <f>'Input Parameters'!$G$15/(2*'Model Parameters'!$F$4)*'Model Parameters'!$B$39/('Model Parameters'!$B$65)*EXP(-($E30+0.11)/'Model Parameters'!$B$48)+'Input Parameters'!$G$13*'Model Parameters'!$B$61*$J30</f>
        <v>4677.3012913396487</v>
      </c>
      <c r="L30">
        <f>1/((SQRT($K30*('Input Parameters'!$G$12)^2/'Model Parameters'!$B$51))/TANH(SQRT($K30*('Input Parameters'!$G$12)^2/'Model Parameters'!$B$51))+$K30*'Input Parameters'!$G$12/'Input Parameters'!$G$17)</f>
        <v>8.8131744257635106E-2</v>
      </c>
      <c r="M30">
        <f>'Model Parameters'!$F$2*'Input Parameters'!$G$4*$L30</f>
        <v>3.0018586441846558</v>
      </c>
      <c r="N30">
        <f>'Input Parameters'!$G$22+(AM30*'Input Parameters'!$G$22 - (1/(1/('Input Parameters'!$G$12*($I30+2*$F30*$M30))+1/(AO30*'Input Parameters'!$G$24))) + 'Input Parameters'!$G$12*($I30+2*$F30*$M30))/(AM30+2*'Input Parameters'!$G$13*'Input Parameters'!$G$12*'Model Parameters'!$B$61*$M30)</f>
        <v>1790.5948952784659</v>
      </c>
      <c r="O30" s="4">
        <f>(2*AN30*'Input Parameters'!$G$23+AO30*'Input Parameters'!$G$24+AM30*'Input Parameters'!$G$22+'Input Parameters'!$G$12*$I30-AM30*$N30)/(2*AN30)</f>
        <v>-1184.0956939644825</v>
      </c>
      <c r="P30" s="4">
        <f>'Input Parameters'!$G$12*(2*$F30*$M30)/(2*AN30)*EXP(-$N30*('Model Parameters'!$B$32+'Model Parameters'!$B$35))</f>
        <v>5147.594392049451</v>
      </c>
      <c r="Q30">
        <f>MAX(0,$O30+LN(1+($P30*('Model Parameters'!$B$33+2*'Model Parameters'!$B$35)*EXP(-$O30*('Model Parameters'!$B$33+2*'Model Parameters'!$B$35)))/(1+LN(SQRT(1+$P30*('Model Parameters'!$B$33+2*'Model Parameters'!$B$35)*EXP(-$O30*('Model Parameters'!$B$33+2*'Model Parameters'!$B$35))))))/('Model Parameters'!$B$33+2*'Model Parameters'!$B$35))</f>
        <v>1797.9104164333057</v>
      </c>
      <c r="R30">
        <f>'Input Parameters'!$G$4*'Model Parameters'!$F$2*EXP(-'Model Parameters'!$B$32*$N30-'Model Parameters'!$B$33*$Q30-'Model Parameters'!$B$35*($N30+2*$Q30))*$L30</f>
        <v>1.4203441375909778</v>
      </c>
      <c r="S30">
        <f>'Input Parameters'!$G$22+(AM30*'Input Parameters'!$G$22 - (1/(1/('Input Parameters'!$G$12*($I30+2*$F30*$R30))+1/(AO30*'Input Parameters'!$G$24))) +'Input Parameters'!$G$12*($I30+2*$F30*$R30))/(AM30+2*'Input Parameters'!$G$13*'Input Parameters'!$G$12*'Model Parameters'!$B$61*$R30)</f>
        <v>1538.2301035871301</v>
      </c>
      <c r="T30">
        <f>'Input Parameters'!$G$15/(2*'Model Parameters'!$F$4)*'Model Parameters'!$B$39/('Model Parameters'!$B$65)*EXP(-($E30+0.11)/'Model Parameters'!$B$48)+'Input Parameters'!$G$13*'Model Parameters'!$B$61*$S30</f>
        <v>4283.3639779366677</v>
      </c>
      <c r="U30">
        <f>1/((SQRT($T30*('Input Parameters'!$G$12)^2/'Model Parameters'!$B$51))/TANH(SQRT($T30*('Input Parameters'!$G$12)^2/'Model Parameters'!$B$51))+$T30*'Input Parameters'!$G$12/'Input Parameters'!$G$17)</f>
        <v>9.2558550617175481E-2</v>
      </c>
      <c r="V30" s="4">
        <f>(2*AN30*'Input Parameters'!$G$23+AO30*'Input Parameters'!$G$24+AM30*'Input Parameters'!$G$22+'Input Parameters'!$G$12*$I30-AM30*$S30)/(2*AN30)</f>
        <v>-749.76454180464975</v>
      </c>
      <c r="W30" s="4">
        <f>'Input Parameters'!$G$12*(2*$F30*$U30*'Model Parameters'!$F$2*'Input Parameters'!$G$4)/(2*'Model Parameters'!$F$21)*EXP(-$S30*('Model Parameters'!$B$32+'Model Parameters'!$B$35))</f>
        <v>5959.8135404284185</v>
      </c>
      <c r="X30">
        <f>MAX(0,$V30+LN(1+($W30*('Model Parameters'!$B$33+2*'Model Parameters'!$B$35)*EXP(-$V30*('Model Parameters'!$B$33+2*'Model Parameters'!$B$35)))/(1+LN(SQRT(1+$W30*('Model Parameters'!$B$33+2*'Model Parameters'!$B$35)*EXP(-$V30*('Model Parameters'!$B$33+2*'Model Parameters'!$B$35))))))/('Model Parameters'!$B$33+2*'Model Parameters'!$B$35))</f>
        <v>2275.6071225503747</v>
      </c>
      <c r="Y30">
        <f>'Input Parameters'!$G$4*'Model Parameters'!$F$2*EXP(-'Model Parameters'!$B$32*$S30-'Model Parameters'!$B$33*$X30-'Model Parameters'!$B$35*($S30+2*$X30))*$U30</f>
        <v>1.3556127348041525</v>
      </c>
      <c r="Z30" s="8">
        <f>$E30-'Model Parameters'!$F$3*'Input Parameters'!$G$3/'Model Parameters'!$F$4*LN($S30/'Input Parameters'!$G$22)</f>
        <v>-1.2207128170337598</v>
      </c>
      <c r="AA30" s="8">
        <f>'Input Parameters'!$G$12*$Y30*$F30*2*'Model Parameters'!$F$4/10</f>
        <v>255.96794437638968</v>
      </c>
      <c r="AB30" s="8">
        <f t="shared" si="1"/>
        <v>1.3556127348041525</v>
      </c>
      <c r="AC30" s="8">
        <f t="shared" si="2"/>
        <v>2275.6071225503747</v>
      </c>
      <c r="AD30" s="8">
        <f>LOG10(S30/1000/'Model Parameters'!$B$15)</f>
        <v>13.499078396838977</v>
      </c>
      <c r="AE30" s="8">
        <f>AA30*10/(AA30*10+('Model Parameters'!$F$4*'Input Parameters'!$G$12)*I30)</f>
        <v>0.64604893420923337</v>
      </c>
      <c r="AF30" s="8">
        <f>MIN(1,('Model Parameters'!$B$45-'Model Parameters'!$F$3*'Input Parameters'!$G$3/'Model Parameters'!$F$4*LN($S30/'Input Parameters'!$G$22))/Z30)</f>
        <v>0.27910972366265985</v>
      </c>
      <c r="AG30" s="8">
        <f>MIN('Input Parameters'!$G$24+'Model Parameters'!$F$2*'Input Parameters'!$G$4*EXP(-'Model Parameters'!$B$32*$S30-'Model Parameters'!$B$33*$X30-'Model Parameters'!$B$35*($S30+2*$X30)),AC30*10^(3-AD30)/'Model Parameters'!$B$13)</f>
        <v>5.546505932238828E-2</v>
      </c>
      <c r="AH30" s="8">
        <f>EXP(-'Model Parameters'!$B$32*$S30-'Model Parameters'!$B$33*$X30-'Model Parameters'!$B$35*($S30+2*$X30))</f>
        <v>0.42999283849676539</v>
      </c>
      <c r="AL30">
        <f>'Model Parameters'!$B$22*SQRT((3*1.607/4*('Input Parameters'!$G$10*'Model Parameters'!$B$22*'Input Parameters'!$G$8/D30)^(1/3))^-2+'Model Parameters'!$F$18^-2)/SQRT(2)</f>
        <v>7.3449836170112657E-6</v>
      </c>
      <c r="AM30">
        <f>'Model Parameters'!$B$23*SQRT((3*1.607/4*('Input Parameters'!$G$10*'Model Parameters'!$B$23*'Input Parameters'!$G$8/D30)^(1/3))^-2+'Model Parameters'!$F$18^-2)/SQRT(2)</f>
        <v>1.5239682128189819E-5</v>
      </c>
      <c r="AN30">
        <f>'Model Parameters'!$B$24*SQRT((3*1.607/4*('Input Parameters'!$G$10*'Model Parameters'!$B$24*'Input Parameters'!$G$8/D30)^(1/3))^-2+'Model Parameters'!$F$18^-2)/SQRT(2)</f>
        <v>4.4274503297745194E-6</v>
      </c>
      <c r="AO30">
        <f>'Model Parameters'!$B$25*SQRT((3*1.607/4*('Input Parameters'!$G$10*'Model Parameters'!$B$25*'Input Parameters'!$G$8/D30)^(1/3))^-2+'Model Parameters'!$F$18^-2)/SQRT(2)</f>
        <v>5.2476158085535624E-6</v>
      </c>
    </row>
    <row r="31" spans="4:41" x14ac:dyDescent="0.4">
      <c r="D31" s="4">
        <f t="shared" si="3"/>
        <v>1.4071999999999999E-2</v>
      </c>
      <c r="E31">
        <f t="shared" si="0"/>
        <v>-0.99</v>
      </c>
      <c r="F31">
        <f>'Input Parameters'!$G$15/(2*'Model Parameters'!$F$4)*'Model Parameters'!$B$39/('Model Parameters'!$B$65)*EXP(-($E31+0.11)/'Model Parameters'!$B$48)</f>
        <v>2568.2374124370176</v>
      </c>
      <c r="G31">
        <f>1/((SQRT($F31*('Input Parameters'!$G$12)^2/'Model Parameters'!$B$51))/TANH(SQRT($F31*('Input Parameters'!$G$12)^2/'Model Parameters'!$B$51))+$F31*'Input Parameters'!$G$12/'Input Parameters'!$G$17)</f>
        <v>0.12262905287006196</v>
      </c>
      <c r="H31">
        <f>'Model Parameters'!$F$2*'Input Parameters'!$G$4*$G31</f>
        <v>4.1768727657319884</v>
      </c>
      <c r="I31">
        <f>'Input Parameters'!$G$15*'Model Parameters'!$B$41/'Model Parameters'!$F$4*EXP(-$E31/'Model Parameters'!$B$50)</f>
        <v>3814.8600817790016</v>
      </c>
      <c r="J31">
        <f>'Input Parameters'!$G$22+(AM31*'Input Parameters'!$G$22 - (1/(1/('Input Parameters'!$G$12*($I31+2*$F31*$H31))+1/(AO31*'Input Parameters'!$G$24))) + 'Input Parameters'!$G$12*($I31+2*$F31*$H31))/(AM31+2*'Input Parameters'!$G$13*'Input Parameters'!$G$12*'Model Parameters'!$B$61*$H31)</f>
        <v>1885.931580655594</v>
      </c>
      <c r="K31">
        <f>'Input Parameters'!$G$15/(2*'Model Parameters'!$F$4)*'Model Parameters'!$B$39/('Model Parameters'!$B$65)*EXP(-($E31+0.11)/'Model Parameters'!$B$48)+'Input Parameters'!$G$13*'Model Parameters'!$B$61*$J31</f>
        <v>4671.051124868005</v>
      </c>
      <c r="L31">
        <f>1/((SQRT($K31*('Input Parameters'!$G$12)^2/'Model Parameters'!$B$51))/TANH(SQRT($K31*('Input Parameters'!$G$12)^2/'Model Parameters'!$B$51))+$K31*'Input Parameters'!$G$12/'Input Parameters'!$G$17)</f>
        <v>8.8197542427358624E-2</v>
      </c>
      <c r="M31">
        <f>'Model Parameters'!$F$2*'Input Parameters'!$G$4*$L31</f>
        <v>3.00409979810961</v>
      </c>
      <c r="N31">
        <f>'Input Parameters'!$G$22+(AM31*'Input Parameters'!$G$22 - (1/(1/('Input Parameters'!$G$12*($I31+2*$F31*$M31))+1/(AO31*'Input Parameters'!$G$24))) + 'Input Parameters'!$G$12*($I31+2*$F31*$M31))/(AM31+2*'Input Parameters'!$G$13*'Input Parameters'!$G$12*'Model Parameters'!$B$61*$M31)</f>
        <v>1784.2302665982438</v>
      </c>
      <c r="O31" s="4">
        <f>(2*AN31*'Input Parameters'!$G$23+AO31*'Input Parameters'!$G$24+AM31*'Input Parameters'!$G$22+'Input Parameters'!$G$12*$I31-AM31*$N31)/(2*AN31)</f>
        <v>-1186.8818750995672</v>
      </c>
      <c r="P31" s="4">
        <f>'Input Parameters'!$G$12*(2*$F31*$M31)/(2*AN31)*EXP(-$N31*('Model Parameters'!$B$32+'Model Parameters'!$B$35))</f>
        <v>5098.6509677278309</v>
      </c>
      <c r="Q31">
        <f>MAX(0,$O31+LN(1+($P31*('Model Parameters'!$B$33+2*'Model Parameters'!$B$35)*EXP(-$O31*('Model Parameters'!$B$33+2*'Model Parameters'!$B$35)))/(1+LN(SQRT(1+$P31*('Model Parameters'!$B$33+2*'Model Parameters'!$B$35)*EXP(-$O31*('Model Parameters'!$B$33+2*'Model Parameters'!$B$35))))))/('Model Parameters'!$B$33+2*'Model Parameters'!$B$35))</f>
        <v>1781.1027410948052</v>
      </c>
      <c r="R31">
        <f>'Input Parameters'!$G$4*'Model Parameters'!$F$2*EXP(-'Model Parameters'!$B$32*$N31-'Model Parameters'!$B$33*$Q31-'Model Parameters'!$B$35*($N31+2*$Q31))*$L31</f>
        <v>1.4292804877667482</v>
      </c>
      <c r="S31">
        <f>'Input Parameters'!$G$22+(AM31*'Input Parameters'!$G$22 - (1/(1/('Input Parameters'!$G$12*($I31+2*$F31*$R31))+1/(AO31*'Input Parameters'!$G$24))) +'Input Parameters'!$G$12*($I31+2*$F31*$R31))/(AM31+2*'Input Parameters'!$G$13*'Input Parameters'!$G$12*'Model Parameters'!$B$61*$R31)</f>
        <v>1531.8929288429213</v>
      </c>
      <c r="T31">
        <f>'Input Parameters'!$G$15/(2*'Model Parameters'!$F$4)*'Model Parameters'!$B$39/('Model Parameters'!$B$65)*EXP(-($E31+0.11)/'Model Parameters'!$B$48)+'Input Parameters'!$G$13*'Model Parameters'!$B$61*$S31</f>
        <v>4276.298028096875</v>
      </c>
      <c r="U31">
        <f>1/((SQRT($T31*('Input Parameters'!$G$12)^2/'Model Parameters'!$B$51))/TANH(SQRT($T31*('Input Parameters'!$G$12)^2/'Model Parameters'!$B$51))+$T31*'Input Parameters'!$G$12/'Input Parameters'!$G$17)</f>
        <v>9.2643538539488396E-2</v>
      </c>
      <c r="V31" s="4">
        <f>(2*AN31*'Input Parameters'!$G$23+AO31*'Input Parameters'!$G$24+AM31*'Input Parameters'!$G$22+'Input Parameters'!$G$12*$I31-AM31*$S31)/(2*AN31)</f>
        <v>-753.24142937994407</v>
      </c>
      <c r="W31" s="4">
        <f>'Input Parameters'!$G$12*(2*$F31*$U31*'Model Parameters'!$F$2*'Input Parameters'!$G$4)/(2*'Model Parameters'!$F$21)*EXP(-$S31*('Model Parameters'!$B$32+'Model Parameters'!$B$35))</f>
        <v>5970.644983073822</v>
      </c>
      <c r="X31">
        <f>MAX(0,$V31+LN(1+($W31*('Model Parameters'!$B$33+2*'Model Parameters'!$B$35)*EXP(-$V31*('Model Parameters'!$B$33+2*'Model Parameters'!$B$35)))/(1+LN(SQRT(1+$W31*('Model Parameters'!$B$33+2*'Model Parameters'!$B$35)*EXP(-$V31*('Model Parameters'!$B$33+2*'Model Parameters'!$B$35))))))/('Model Parameters'!$B$33+2*'Model Parameters'!$B$35))</f>
        <v>2276.5992872965553</v>
      </c>
      <c r="Y31">
        <f>'Input Parameters'!$G$4*'Model Parameters'!$F$2*EXP(-'Model Parameters'!$B$32*$S31-'Model Parameters'!$B$33*$X31-'Model Parameters'!$B$35*($S31+2*$X31))*$U31</f>
        <v>1.3577058140780582</v>
      </c>
      <c r="Z31" s="8">
        <f>$E31-'Model Parameters'!$F$3*'Input Parameters'!$G$3/'Model Parameters'!$F$4*LN($S31/'Input Parameters'!$G$22)</f>
        <v>-1.2206067496966961</v>
      </c>
      <c r="AA31" s="8">
        <f>'Input Parameters'!$G$12*$Y31*$F31*2*'Model Parameters'!$F$4/10</f>
        <v>256.36316137708855</v>
      </c>
      <c r="AB31" s="8">
        <f t="shared" si="1"/>
        <v>1.3577058140780582</v>
      </c>
      <c r="AC31" s="8">
        <f t="shared" si="2"/>
        <v>2276.5992872965553</v>
      </c>
      <c r="AD31" s="8">
        <f>LOG10(S31/1000/'Model Parameters'!$B$15)</f>
        <v>13.497285501960198</v>
      </c>
      <c r="AE31" s="8">
        <f>AA31*10/(AA31*10+('Model Parameters'!$F$4*'Input Parameters'!$G$12)*I31)</f>
        <v>0.64640165063149291</v>
      </c>
      <c r="AF31" s="8">
        <f>MIN(1,('Model Parameters'!$B$45-'Model Parameters'!$F$3*'Input Parameters'!$G$3/'Model Parameters'!$F$4*LN($S31/'Input Parameters'!$G$22))/Z31)</f>
        <v>0.27904708029947578</v>
      </c>
      <c r="AG31" s="8">
        <f>MIN('Input Parameters'!$G$24+'Model Parameters'!$F$2*'Input Parameters'!$G$4*EXP(-'Model Parameters'!$B$32*$S31-'Model Parameters'!$B$33*$X31-'Model Parameters'!$B$35*($S31+2*$X31)),AC31*10^(3-AD31)/'Model Parameters'!$B$13)</f>
        <v>5.5718791437586554E-2</v>
      </c>
      <c r="AH31" s="8">
        <f>EXP(-'Model Parameters'!$B$32*$S31-'Model Parameters'!$B$33*$X31-'Model Parameters'!$B$35*($S31+2*$X31))</f>
        <v>0.43026168227999262</v>
      </c>
      <c r="AL31">
        <f>'Model Parameters'!$B$22*SQRT((3*1.607/4*('Input Parameters'!$G$10*'Model Parameters'!$B$22*'Input Parameters'!$G$8/D31)^(1/3))^-2+'Model Parameters'!$F$18^-2)/SQRT(2)</f>
        <v>7.4242784369306371E-6</v>
      </c>
      <c r="AM31">
        <f>'Model Parameters'!$B$23*SQRT((3*1.607/4*('Input Parameters'!$G$10*'Model Parameters'!$B$23*'Input Parameters'!$G$8/D31)^(1/3))^-2+'Model Parameters'!$F$18^-2)/SQRT(2)</f>
        <v>1.5388517735330101E-5</v>
      </c>
      <c r="AN31">
        <f>'Model Parameters'!$B$24*SQRT((3*1.607/4*('Input Parameters'!$G$10*'Model Parameters'!$B$24*'Input Parameters'!$G$8/D31)^(1/3))^-2+'Model Parameters'!$F$18^-2)/SQRT(2)</f>
        <v>4.4773240545975704E-6</v>
      </c>
      <c r="AO31">
        <f>'Model Parameters'!$B$25*SQRT((3*1.607/4*('Input Parameters'!$G$10*'Model Parameters'!$B$25*'Input Parameters'!$G$8/D31)^(1/3))^-2+'Model Parameters'!$F$18^-2)/SQRT(2)</f>
        <v>5.3060051586171312E-6</v>
      </c>
    </row>
    <row r="32" spans="4:41" x14ac:dyDescent="0.4">
      <c r="D32" s="4">
        <f t="shared" si="3"/>
        <v>1.4570999999999999E-2</v>
      </c>
      <c r="E32">
        <f t="shared" si="0"/>
        <v>-0.99</v>
      </c>
      <c r="F32">
        <f>'Input Parameters'!$G$15/(2*'Model Parameters'!$F$4)*'Model Parameters'!$B$39/('Model Parameters'!$B$65)*EXP(-($E32+0.11)/'Model Parameters'!$B$48)</f>
        <v>2568.2374124370176</v>
      </c>
      <c r="G32">
        <f>1/((SQRT($F32*('Input Parameters'!$G$12)^2/'Model Parameters'!$B$51))/TANH(SQRT($F32*('Input Parameters'!$G$12)^2/'Model Parameters'!$B$51))+$F32*'Input Parameters'!$G$12/'Input Parameters'!$G$17)</f>
        <v>0.12262905287006196</v>
      </c>
      <c r="H32">
        <f>'Model Parameters'!$F$2*'Input Parameters'!$G$4*$G32</f>
        <v>4.1768727657319884</v>
      </c>
      <c r="I32">
        <f>'Input Parameters'!$G$15*'Model Parameters'!$B$41/'Model Parameters'!$F$4*EXP(-$E32/'Model Parameters'!$B$50)</f>
        <v>3814.8600817790016</v>
      </c>
      <c r="J32">
        <f>'Input Parameters'!$G$22+(AM32*'Input Parameters'!$G$22 - (1/(1/('Input Parameters'!$G$12*($I32+2*$F32*$H32))+1/(AO32*'Input Parameters'!$G$24))) + 'Input Parameters'!$G$12*($I32+2*$F32*$H32))/(AM32+2*'Input Parameters'!$G$13*'Input Parameters'!$G$12*'Model Parameters'!$B$61*$H32)</f>
        <v>1880.4764678955476</v>
      </c>
      <c r="K32">
        <f>'Input Parameters'!$G$15/(2*'Model Parameters'!$F$4)*'Model Parameters'!$B$39/('Model Parameters'!$B$65)*EXP(-($E32+0.11)/'Model Parameters'!$B$48)+'Input Parameters'!$G$13*'Model Parameters'!$B$61*$J32</f>
        <v>4664.968674140553</v>
      </c>
      <c r="L32">
        <f>1/((SQRT($K32*('Input Parameters'!$G$12)^2/'Model Parameters'!$B$51))/TANH(SQRT($K32*('Input Parameters'!$G$12)^2/'Model Parameters'!$B$51))+$K32*'Input Parameters'!$G$12/'Input Parameters'!$G$17)</f>
        <v>8.8261702925470878E-2</v>
      </c>
      <c r="M32">
        <f>'Model Parameters'!$F$2*'Input Parameters'!$G$4*$L32</f>
        <v>3.0062851712404361</v>
      </c>
      <c r="N32">
        <f>'Input Parameters'!$G$22+(AM32*'Input Parameters'!$G$22 - (1/(1/('Input Parameters'!$G$12*($I32+2*$F32*$M32))+1/(AO32*'Input Parameters'!$G$24))) + 'Input Parameters'!$G$12*($I32+2*$F32*$M32))/(AM32+2*'Input Parameters'!$G$13*'Input Parameters'!$G$12*'Model Parameters'!$B$61*$M32)</f>
        <v>1778.0499515661802</v>
      </c>
      <c r="O32" s="4">
        <f>(2*AN32*'Input Parameters'!$G$23+AO32*'Input Parameters'!$G$24+AM32*'Input Parameters'!$G$22+'Input Parameters'!$G$12*$I32-AM32*$N32)/(2*AN32)</f>
        <v>-1189.4544767658599</v>
      </c>
      <c r="P32" s="4">
        <f>'Input Parameters'!$G$12*(2*$F32*$M32)/(2*AN32)*EXP(-$N32*('Model Parameters'!$B$32+'Model Parameters'!$B$35))</f>
        <v>5051.827741612361</v>
      </c>
      <c r="Q32">
        <f>MAX(0,$O32+LN(1+($P32*('Model Parameters'!$B$33+2*'Model Parameters'!$B$35)*EXP(-$O32*('Model Parameters'!$B$33+2*'Model Parameters'!$B$35)))/(1+LN(SQRT(1+$P32*('Model Parameters'!$B$33+2*'Model Parameters'!$B$35)*EXP(-$O32*('Model Parameters'!$B$33+2*'Model Parameters'!$B$35))))))/('Model Parameters'!$B$33+2*'Model Parameters'!$B$35))</f>
        <v>1764.9744490303729</v>
      </c>
      <c r="R32">
        <f>'Input Parameters'!$G$4*'Model Parameters'!$F$2*EXP(-'Model Parameters'!$B$32*$N32-'Model Parameters'!$B$33*$Q32-'Model Parameters'!$B$35*($N32+2*$Q32))*$L32</f>
        <v>1.4379392397621822</v>
      </c>
      <c r="S32">
        <f>'Input Parameters'!$G$22+(AM32*'Input Parameters'!$G$22 - (1/(1/('Input Parameters'!$G$12*($I32+2*$F32*$R32))+1/(AO32*'Input Parameters'!$G$24))) +'Input Parameters'!$G$12*($I32+2*$F32*$R32))/(AM32+2*'Input Parameters'!$G$13*'Input Parameters'!$G$12*'Model Parameters'!$B$61*$R32)</f>
        <v>1525.7684197539998</v>
      </c>
      <c r="T32">
        <f>'Input Parameters'!$G$15/(2*'Model Parameters'!$F$4)*'Model Parameters'!$B$39/('Model Parameters'!$B$65)*EXP(-($E32+0.11)/'Model Parameters'!$B$48)+'Input Parameters'!$G$13*'Model Parameters'!$B$61*$S32</f>
        <v>4269.4692004627268</v>
      </c>
      <c r="U32">
        <f>1/((SQRT($T32*('Input Parameters'!$G$12)^2/'Model Parameters'!$B$51))/TANH(SQRT($T32*('Input Parameters'!$G$12)^2/'Model Parameters'!$B$51))+$T32*'Input Parameters'!$G$12/'Input Parameters'!$G$17)</f>
        <v>9.2725876302262547E-2</v>
      </c>
      <c r="V32" s="4">
        <f>(2*AN32*'Input Parameters'!$G$23+AO32*'Input Parameters'!$G$24+AM32*'Input Parameters'!$G$22+'Input Parameters'!$G$12*$I32-AM32*$S32)/(2*AN32)</f>
        <v>-756.51916239494437</v>
      </c>
      <c r="W32" s="4">
        <f>'Input Parameters'!$G$12*(2*$F32*$U32*'Model Parameters'!$F$2*'Input Parameters'!$G$4)/(2*'Model Parameters'!$F$21)*EXP(-$S32*('Model Parameters'!$B$32+'Model Parameters'!$B$35))</f>
        <v>5981.1398848231856</v>
      </c>
      <c r="X32">
        <f>MAX(0,$V32+LN(1+($W32*('Model Parameters'!$B$33+2*'Model Parameters'!$B$35)*EXP(-$V32*('Model Parameters'!$B$33+2*'Model Parameters'!$B$35)))/(1+LN(SQRT(1+$W32*('Model Parameters'!$B$33+2*'Model Parameters'!$B$35)*EXP(-$V32*('Model Parameters'!$B$33+2*'Model Parameters'!$B$35))))))/('Model Parameters'!$B$33+2*'Model Parameters'!$B$35))</f>
        <v>2277.6098752567168</v>
      </c>
      <c r="Y32">
        <f>'Input Parameters'!$G$4*'Model Parameters'!$F$2*EXP(-'Model Parameters'!$B$32*$S32-'Model Parameters'!$B$33*$X32-'Model Parameters'!$B$35*($S32+2*$X32))*$U32</f>
        <v>1.3597142511463518</v>
      </c>
      <c r="Z32" s="8">
        <f>$E32-'Model Parameters'!$F$3*'Input Parameters'!$G$3/'Model Parameters'!$F$4*LN($S32/'Input Parameters'!$G$22)</f>
        <v>-1.2205038240447275</v>
      </c>
      <c r="AA32" s="8">
        <f>'Input Parameters'!$G$12*$Y32*$F32*2*'Model Parameters'!$F$4/10</f>
        <v>256.74239616485761</v>
      </c>
      <c r="AB32" s="8">
        <f t="shared" si="1"/>
        <v>1.3597142511463518</v>
      </c>
      <c r="AC32" s="8">
        <f t="shared" si="2"/>
        <v>2277.6098752567168</v>
      </c>
      <c r="AD32" s="8">
        <f>LOG10(S32/1000/'Model Parameters'!$B$15)</f>
        <v>13.49554571213028</v>
      </c>
      <c r="AE32" s="8">
        <f>AA32*10/(AA32*10+('Model Parameters'!$F$4*'Input Parameters'!$G$12)*I32)</f>
        <v>0.64673944325094901</v>
      </c>
      <c r="AF32" s="8">
        <f>MIN(1,('Model Parameters'!$B$45-'Model Parameters'!$F$3*'Input Parameters'!$G$3/'Model Parameters'!$F$4*LN($S32/'Input Parameters'!$G$22))/Z32)</f>
        <v>0.27898628200631437</v>
      </c>
      <c r="AG32" s="8">
        <f>MIN('Input Parameters'!$G$24+'Model Parameters'!$F$2*'Input Parameters'!$G$4*EXP(-'Model Parameters'!$B$32*$S32-'Model Parameters'!$B$33*$X32-'Model Parameters'!$B$35*($S32+2*$X32)),AC32*10^(3-AD32)/'Model Parameters'!$B$13)</f>
        <v>5.5967282381931625E-2</v>
      </c>
      <c r="AH32" s="8">
        <f>EXP(-'Model Parameters'!$B$32*$S32-'Model Parameters'!$B$33*$X32-'Model Parameters'!$B$35*($S32+2*$X32))</f>
        <v>0.43051553846848944</v>
      </c>
      <c r="AL32">
        <f>'Model Parameters'!$B$22*SQRT((3*1.607/4*('Input Parameters'!$G$10*'Model Parameters'!$B$22*'Input Parameters'!$G$8/D32)^(1/3))^-2+'Model Parameters'!$F$18^-2)/SQRT(2)</f>
        <v>7.5018178815946009E-6</v>
      </c>
      <c r="AM32">
        <f>'Model Parameters'!$B$23*SQRT((3*1.607/4*('Input Parameters'!$G$10*'Model Parameters'!$B$23*'Input Parameters'!$G$8/D32)^(1/3))^-2+'Model Parameters'!$F$18^-2)/SQRT(2)</f>
        <v>1.5534203101095021E-5</v>
      </c>
      <c r="AN32">
        <f>'Model Parameters'!$B$24*SQRT((3*1.607/4*('Input Parameters'!$G$10*'Model Parameters'!$B$24*'Input Parameters'!$G$8/D32)^(1/3))^-2+'Model Parameters'!$F$18^-2)/SQRT(2)</f>
        <v>4.526071706024189E-6</v>
      </c>
      <c r="AO32">
        <f>'Model Parameters'!$B$25*SQRT((3*1.607/4*('Input Parameters'!$G$10*'Model Parameters'!$B$25*'Input Parameters'!$G$8/D32)^(1/3))^-2+'Model Parameters'!$F$18^-2)/SQRT(2)</f>
        <v>5.3630837323644929E-6</v>
      </c>
    </row>
    <row r="33" spans="4:41" x14ac:dyDescent="0.4">
      <c r="D33" s="4">
        <f t="shared" si="3"/>
        <v>1.5069999999999998E-2</v>
      </c>
      <c r="E33">
        <f t="shared" si="0"/>
        <v>-0.99</v>
      </c>
      <c r="F33">
        <f>'Input Parameters'!$G$15/(2*'Model Parameters'!$F$4)*'Model Parameters'!$B$39/('Model Parameters'!$B$65)*EXP(-($E33+0.11)/'Model Parameters'!$B$48)</f>
        <v>2568.2374124370176</v>
      </c>
      <c r="G33">
        <f>1/((SQRT($F33*('Input Parameters'!$G$12)^2/'Model Parameters'!$B$51))/TANH(SQRT($F33*('Input Parameters'!$G$12)^2/'Model Parameters'!$B$51))+$F33*'Input Parameters'!$G$12/'Input Parameters'!$G$17)</f>
        <v>0.12262905287006196</v>
      </c>
      <c r="H33">
        <f>'Model Parameters'!$F$2*'Input Parameters'!$G$4*$G33</f>
        <v>4.1768727657319884</v>
      </c>
      <c r="I33">
        <f>'Input Parameters'!$G$15*'Model Parameters'!$B$41/'Model Parameters'!$F$4*EXP(-$E33/'Model Parameters'!$B$50)</f>
        <v>3814.8600817790016</v>
      </c>
      <c r="J33">
        <f>'Input Parameters'!$G$22+(AM33*'Input Parameters'!$G$22 - (1/(1/('Input Parameters'!$G$12*($I33+2*$F33*$H33))+1/(AO33*'Input Parameters'!$G$24))) + 'Input Parameters'!$G$12*($I33+2*$F33*$H33))/(AM33+2*'Input Parameters'!$G$13*'Input Parameters'!$G$12*'Model Parameters'!$B$61*$H33)</f>
        <v>1875.1633285045575</v>
      </c>
      <c r="K33">
        <f>'Input Parameters'!$G$15/(2*'Model Parameters'!$F$4)*'Model Parameters'!$B$39/('Model Parameters'!$B$65)*EXP(-($E33+0.11)/'Model Parameters'!$B$48)+'Input Parameters'!$G$13*'Model Parameters'!$B$61*$J33</f>
        <v>4659.0445237195991</v>
      </c>
      <c r="L33">
        <f>1/((SQRT($K33*('Input Parameters'!$G$12)^2/'Model Parameters'!$B$51))/TANH(SQRT($K33*('Input Parameters'!$G$12)^2/'Model Parameters'!$B$51))+$K33*'Input Parameters'!$G$12/'Input Parameters'!$G$17)</f>
        <v>8.8324315315341545E-2</v>
      </c>
      <c r="M33">
        <f>'Model Parameters'!$F$2*'Input Parameters'!$G$4*$L33</f>
        <v>3.0084178141984252</v>
      </c>
      <c r="N33">
        <f>'Input Parameters'!$G$22+(AM33*'Input Parameters'!$G$22 - (1/(1/('Input Parameters'!$G$12*($I33+2*$F33*$M33))+1/(AO33*'Input Parameters'!$G$24))) + 'Input Parameters'!$G$12*($I33+2*$F33*$M33))/(AM33+2*'Input Parameters'!$G$13*'Input Parameters'!$G$12*'Model Parameters'!$B$61*$M33)</f>
        <v>1772.0432333252745</v>
      </c>
      <c r="O33" s="4">
        <f>(2*AN33*'Input Parameters'!$G$23+AO33*'Input Parameters'!$G$24+AM33*'Input Parameters'!$G$22+'Input Parameters'!$G$12*$I33-AM33*$N33)/(2*AN33)</f>
        <v>-1191.8315106184068</v>
      </c>
      <c r="P33" s="4">
        <f>'Input Parameters'!$G$12*(2*$F33*$M33)/(2*AN33)*EXP(-$N33*('Model Parameters'!$B$32+'Model Parameters'!$B$35))</f>
        <v>5006.9663677254375</v>
      </c>
      <c r="Q33">
        <f>MAX(0,$O33+LN(1+($P33*('Model Parameters'!$B$33+2*'Model Parameters'!$B$35)*EXP(-$O33*('Model Parameters'!$B$33+2*'Model Parameters'!$B$35)))/(1+LN(SQRT(1+$P33*('Model Parameters'!$B$33+2*'Model Parameters'!$B$35)*EXP(-$O33*('Model Parameters'!$B$33+2*'Model Parameters'!$B$35))))))/('Model Parameters'!$B$33+2*'Model Parameters'!$B$35))</f>
        <v>1749.4776628390955</v>
      </c>
      <c r="R33">
        <f>'Input Parameters'!$G$4*'Model Parameters'!$F$2*EXP(-'Model Parameters'!$B$32*$N33-'Model Parameters'!$B$33*$Q33-'Model Parameters'!$B$35*($N33+2*$Q33))*$L33</f>
        <v>1.4463374526140174</v>
      </c>
      <c r="S33">
        <f>'Input Parameters'!$G$22+(AM33*'Input Parameters'!$G$22 - (1/(1/('Input Parameters'!$G$12*($I33+2*$F33*$R33))+1/(AO33*'Input Parameters'!$G$24))) +'Input Parameters'!$G$12*($I33+2*$F33*$R33))/(AM33+2*'Input Parameters'!$G$13*'Input Parameters'!$G$12*'Model Parameters'!$B$61*$R33)</f>
        <v>1519.8428642761492</v>
      </c>
      <c r="T33">
        <f>'Input Parameters'!$G$15/(2*'Model Parameters'!$F$4)*'Model Parameters'!$B$39/('Model Parameters'!$B$65)*EXP(-($E33+0.11)/'Model Parameters'!$B$48)+'Input Parameters'!$G$13*'Model Parameters'!$B$61*$S33</f>
        <v>4262.8622061049236</v>
      </c>
      <c r="U33">
        <f>1/((SQRT($T33*('Input Parameters'!$G$12)^2/'Model Parameters'!$B$51))/TANH(SQRT($T33*('Input Parameters'!$G$12)^2/'Model Parameters'!$B$51))+$T33*'Input Parameters'!$G$12/'Input Parameters'!$G$17)</f>
        <v>9.2805728986279812E-2</v>
      </c>
      <c r="V33" s="4">
        <f>(2*AN33*'Input Parameters'!$G$23+AO33*'Input Parameters'!$G$24+AM33*'Input Parameters'!$G$22+'Input Parameters'!$G$12*$I33-AM33*$S33)/(2*AN33)</f>
        <v>-759.61326645679856</v>
      </c>
      <c r="W33" s="4">
        <f>'Input Parameters'!$G$12*(2*$F33*$U33*'Model Parameters'!$F$2*'Input Parameters'!$G$4)/(2*'Model Parameters'!$F$21)*EXP(-$S33*('Model Parameters'!$B$32+'Model Parameters'!$B$35))</f>
        <v>5991.3191662632471</v>
      </c>
      <c r="X33">
        <f>MAX(0,$V33+LN(1+($W33*('Model Parameters'!$B$33+2*'Model Parameters'!$B$35)*EXP(-$V33*('Model Parameters'!$B$33+2*'Model Parameters'!$B$35)))/(1+LN(SQRT(1+$W33*('Model Parameters'!$B$33+2*'Model Parameters'!$B$35)*EXP(-$V33*('Model Parameters'!$B$33+2*'Model Parameters'!$B$35))))))/('Model Parameters'!$B$33+2*'Model Parameters'!$B$35))</f>
        <v>2278.6359427581715</v>
      </c>
      <c r="Y33">
        <f>'Input Parameters'!$G$4*'Model Parameters'!$F$2*EXP(-'Model Parameters'!$B$32*$S33-'Model Parameters'!$B$33*$X33-'Model Parameters'!$B$35*($S33+2*$X33))*$U33</f>
        <v>1.3616439370855029</v>
      </c>
      <c r="Z33" s="8">
        <f>$E33-'Model Parameters'!$F$3*'Input Parameters'!$G$3/'Model Parameters'!$F$4*LN($S33/'Input Parameters'!$G$22)</f>
        <v>-1.2204038479221073</v>
      </c>
      <c r="AA33" s="8">
        <f>'Input Parameters'!$G$12*$Y33*$F33*2*'Model Parameters'!$F$4/10</f>
        <v>257.10676109774374</v>
      </c>
      <c r="AB33" s="8">
        <f t="shared" si="1"/>
        <v>1.3616439370855029</v>
      </c>
      <c r="AC33" s="8">
        <f t="shared" si="2"/>
        <v>2278.6359427581715</v>
      </c>
      <c r="AD33" s="8">
        <f>LOG10(S33/1000/'Model Parameters'!$B$15)</f>
        <v>13.493855779270572</v>
      </c>
      <c r="AE33" s="8">
        <f>AA33*10/(AA33*10+('Model Parameters'!$F$4*'Input Parameters'!$G$12)*I33)</f>
        <v>0.64706338360249416</v>
      </c>
      <c r="AF33" s="8">
        <f>MIN(1,('Model Parameters'!$B$45-'Model Parameters'!$F$3*'Input Parameters'!$G$3/'Model Parameters'!$F$4*LN($S33/'Input Parameters'!$G$22))/Z33)</f>
        <v>0.27892721618478028</v>
      </c>
      <c r="AG33" s="8">
        <f>MIN('Input Parameters'!$G$24+'Model Parameters'!$F$2*'Input Parameters'!$G$4*EXP(-'Model Parameters'!$B$32*$S33-'Model Parameters'!$B$33*$X33-'Model Parameters'!$B$35*($S33+2*$X33)),AC33*10^(3-AD33)/'Model Parameters'!$B$13)</f>
        <v>5.6210798999205024E-2</v>
      </c>
      <c r="AH33" s="8">
        <f>EXP(-'Model Parameters'!$B$32*$S33-'Model Parameters'!$B$33*$X33-'Model Parameters'!$B$35*($S33+2*$X33))</f>
        <v>0.43075556612431204</v>
      </c>
      <c r="AL33">
        <f>'Model Parameters'!$B$22*SQRT((3*1.607/4*('Input Parameters'!$G$10*'Model Parameters'!$B$22*'Input Parameters'!$G$8/D33)^(1/3))^-2+'Model Parameters'!$F$18^-2)/SQRT(2)</f>
        <v>7.5776970898372627E-6</v>
      </c>
      <c r="AM33">
        <f>'Model Parameters'!$B$23*SQRT((3*1.607/4*('Input Parameters'!$G$10*'Model Parameters'!$B$23*'Input Parameters'!$G$8/D33)^(1/3))^-2+'Model Parameters'!$F$18^-2)/SQRT(2)</f>
        <v>1.5676903667331693E-5</v>
      </c>
      <c r="AN33">
        <f>'Model Parameters'!$B$24*SQRT((3*1.607/4*('Input Parameters'!$G$10*'Model Parameters'!$B$24*'Input Parameters'!$G$8/D33)^(1/3))^-2+'Model Parameters'!$F$18^-2)/SQRT(2)</f>
        <v>4.5737552079943277E-6</v>
      </c>
      <c r="AO33">
        <f>'Model Parameters'!$B$25*SQRT((3*1.607/4*('Input Parameters'!$G$10*'Model Parameters'!$B$25*'Input Parameters'!$G$8/D33)^(1/3))^-2+'Model Parameters'!$F$18^-2)/SQRT(2)</f>
        <v>5.4189233033052794E-6</v>
      </c>
    </row>
    <row r="34" spans="4:41" x14ac:dyDescent="0.4">
      <c r="D34" s="4">
        <f t="shared" si="3"/>
        <v>1.5569E-2</v>
      </c>
      <c r="E34">
        <f t="shared" si="0"/>
        <v>-0.99</v>
      </c>
      <c r="F34">
        <f>'Input Parameters'!$G$15/(2*'Model Parameters'!$F$4)*'Model Parameters'!$B$39/('Model Parameters'!$B$65)*EXP(-($E34+0.11)/'Model Parameters'!$B$48)</f>
        <v>2568.2374124370176</v>
      </c>
      <c r="G34">
        <f>1/((SQRT($F34*('Input Parameters'!$G$12)^2/'Model Parameters'!$B$51))/TANH(SQRT($F34*('Input Parameters'!$G$12)^2/'Model Parameters'!$B$51))+$F34*'Input Parameters'!$G$12/'Input Parameters'!$G$17)</f>
        <v>0.12262905287006196</v>
      </c>
      <c r="H34">
        <f>'Model Parameters'!$F$2*'Input Parameters'!$G$4*$G34</f>
        <v>4.1768727657319884</v>
      </c>
      <c r="I34">
        <f>'Input Parameters'!$G$15*'Model Parameters'!$B$41/'Model Parameters'!$F$4*EXP(-$E34/'Model Parameters'!$B$50)</f>
        <v>3814.8600817790016</v>
      </c>
      <c r="J34">
        <f>'Input Parameters'!$G$22+(AM34*'Input Parameters'!$G$22 - (1/(1/('Input Parameters'!$G$12*($I34+2*$F34*$H34))+1/(AO34*'Input Parameters'!$G$24))) + 'Input Parameters'!$G$12*($I34+2*$F34*$H34))/(AM34+2*'Input Parameters'!$G$13*'Input Parameters'!$G$12*'Model Parameters'!$B$61*$H34)</f>
        <v>1869.9844367657201</v>
      </c>
      <c r="K34">
        <f>'Input Parameters'!$G$15/(2*'Model Parameters'!$F$4)*'Model Parameters'!$B$39/('Model Parameters'!$B$65)*EXP(-($E34+0.11)/'Model Parameters'!$B$48)+'Input Parameters'!$G$13*'Model Parameters'!$B$61*$J34</f>
        <v>4653.2700594307953</v>
      </c>
      <c r="L34">
        <f>1/((SQRT($K34*('Input Parameters'!$G$12)^2/'Model Parameters'!$B$51))/TANH(SQRT($K34*('Input Parameters'!$G$12)^2/'Model Parameters'!$B$51))+$K34*'Input Parameters'!$G$12/'Input Parameters'!$G$17)</f>
        <v>8.8385461637879553E-2</v>
      </c>
      <c r="M34">
        <f>'Model Parameters'!$F$2*'Input Parameters'!$G$4*$L34</f>
        <v>3.0105005213820504</v>
      </c>
      <c r="N34">
        <f>'Input Parameters'!$G$22+(AM34*'Input Parameters'!$G$22 - (1/(1/('Input Parameters'!$G$12*($I34+2*$F34*$M34))+1/(AO34*'Input Parameters'!$G$24))) + 'Input Parameters'!$G$12*($I34+2*$F34*$M34))/(AM34+2*'Input Parameters'!$G$13*'Input Parameters'!$G$12*'Model Parameters'!$B$61*$M34)</f>
        <v>1766.2003254619713</v>
      </c>
      <c r="O34" s="4">
        <f>(2*AN34*'Input Parameters'!$G$23+AO34*'Input Parameters'!$G$24+AM34*'Input Parameters'!$G$22+'Input Parameters'!$G$12*$I34-AM34*$N34)/(2*AN34)</f>
        <v>-1194.0290369895099</v>
      </c>
      <c r="P34" s="4">
        <f>'Input Parameters'!$G$12*(2*$F34*$M34)/(2*AN34)*EXP(-$N34*('Model Parameters'!$B$32+'Model Parameters'!$B$35))</f>
        <v>4963.9249771789973</v>
      </c>
      <c r="Q34">
        <f>MAX(0,$O34+LN(1+($P34*('Model Parameters'!$B$33+2*'Model Parameters'!$B$35)*EXP(-$O34*('Model Parameters'!$B$33+2*'Model Parameters'!$B$35)))/(1+LN(SQRT(1+$P34*('Model Parameters'!$B$33+2*'Model Parameters'!$B$35)*EXP(-$O34*('Model Parameters'!$B$33+2*'Model Parameters'!$B$35))))))/('Model Parameters'!$B$33+2*'Model Parameters'!$B$35))</f>
        <v>1734.5692587231454</v>
      </c>
      <c r="R34">
        <f>'Input Parameters'!$G$4*'Model Parameters'!$F$2*EXP(-'Model Parameters'!$B$32*$N34-'Model Parameters'!$B$33*$Q34-'Model Parameters'!$B$35*($N34+2*$Q34))*$L34</f>
        <v>1.454490637361842</v>
      </c>
      <c r="S34">
        <f>'Input Parameters'!$G$22+(AM34*'Input Parameters'!$G$22 - (1/(1/('Input Parameters'!$G$12*($I34+2*$F34*$R34))+1/(AO34*'Input Parameters'!$G$24))) +'Input Parameters'!$G$12*($I34+2*$F34*$R34))/(AM34+2*'Input Parameters'!$G$13*'Input Parameters'!$G$12*'Model Parameters'!$B$61*$R34)</f>
        <v>1514.103836225135</v>
      </c>
      <c r="T34">
        <f>'Input Parameters'!$G$15/(2*'Model Parameters'!$F$4)*'Model Parameters'!$B$39/('Model Parameters'!$B$65)*EXP(-($E34+0.11)/'Model Parameters'!$B$48)+'Input Parameters'!$G$13*'Model Parameters'!$B$61*$S34</f>
        <v>4256.4631898280431</v>
      </c>
      <c r="U34">
        <f>1/((SQRT($T34*('Input Parameters'!$G$12)^2/'Model Parameters'!$B$51))/TANH(SQRT($T34*('Input Parameters'!$G$12)^2/'Model Parameters'!$B$51))+$T34*'Input Parameters'!$G$12/'Input Parameters'!$G$17)</f>
        <v>9.2883246524823854E-2</v>
      </c>
      <c r="V34" s="4">
        <f>(2*AN34*'Input Parameters'!$G$23+AO34*'Input Parameters'!$G$24+AM34*'Input Parameters'!$G$22+'Input Parameters'!$G$12*$I34-AM34*$S34)/(2*AN34)</f>
        <v>-762.5376528540437</v>
      </c>
      <c r="W34" s="4">
        <f>'Input Parameters'!$G$12*(2*$F34*$U34*'Model Parameters'!$F$2*'Input Parameters'!$G$4)/(2*'Model Parameters'!$F$21)*EXP(-$S34*('Model Parameters'!$B$32+'Model Parameters'!$B$35))</f>
        <v>6001.2018310423418</v>
      </c>
      <c r="X34">
        <f>MAX(0,$V34+LN(1+($W34*('Model Parameters'!$B$33+2*'Model Parameters'!$B$35)*EXP(-$V34*('Model Parameters'!$B$33+2*'Model Parameters'!$B$35)))/(1+LN(SQRT(1+$W34*('Model Parameters'!$B$33+2*'Model Parameters'!$B$35)*EXP(-$V34*('Model Parameters'!$B$33+2*'Model Parameters'!$B$35))))))/('Model Parameters'!$B$33+2*'Model Parameters'!$B$35))</f>
        <v>2279.6749292592986</v>
      </c>
      <c r="Y34">
        <f>'Input Parameters'!$G$4*'Model Parameters'!$F$2*EXP(-'Model Parameters'!$B$32*$S34-'Model Parameters'!$B$33*$X34-'Model Parameters'!$B$35*($S34+2*$X34))*$U34</f>
        <v>1.3635001866845349</v>
      </c>
      <c r="Z34" s="8">
        <f>$E34-'Model Parameters'!$F$3*'Input Parameters'!$G$3/'Model Parameters'!$F$4*LN($S34/'Input Parameters'!$G$22)</f>
        <v>-1.220306646624127</v>
      </c>
      <c r="AA34" s="8">
        <f>'Input Parameters'!$G$12*$Y34*$F34*2*'Model Parameters'!$F$4/10</f>
        <v>257.45725971871042</v>
      </c>
      <c r="AB34" s="8">
        <f t="shared" si="1"/>
        <v>1.3635001866845349</v>
      </c>
      <c r="AC34" s="8">
        <f t="shared" si="2"/>
        <v>2279.6749292592986</v>
      </c>
      <c r="AD34" s="8">
        <f>LOG10(S34/1000/'Model Parameters'!$B$15)</f>
        <v>13.492212750283665</v>
      </c>
      <c r="AE34" s="8">
        <f>AA34*10/(AA34*10+('Model Parameters'!$F$4*'Input Parameters'!$G$12)*I34)</f>
        <v>0.64737443591505439</v>
      </c>
      <c r="AF34" s="8">
        <f>MIN(1,('Model Parameters'!$B$45-'Model Parameters'!$F$3*'Input Parameters'!$G$3/'Model Parameters'!$F$4*LN($S34/'Input Parameters'!$G$22))/Z34)</f>
        <v>0.27886978044867339</v>
      </c>
      <c r="AG34" s="8">
        <f>MIN('Input Parameters'!$G$24+'Model Parameters'!$F$2*'Input Parameters'!$G$4*EXP(-'Model Parameters'!$B$32*$S34-'Model Parameters'!$B$33*$X34-'Model Parameters'!$B$35*($S34+2*$X34)),AC34*10^(3-AD34)/'Model Parameters'!$B$13)</f>
        <v>5.6449586765650914E-2</v>
      </c>
      <c r="AH34" s="8">
        <f>EXP(-'Model Parameters'!$B$32*$S34-'Model Parameters'!$B$33*$X34-'Model Parameters'!$B$35*($S34+2*$X34))</f>
        <v>0.43098280441108455</v>
      </c>
      <c r="AL34">
        <f>'Model Parameters'!$B$22*SQRT((3*1.607/4*('Input Parameters'!$G$10*'Model Parameters'!$B$22*'Input Parameters'!$G$8/D34)^(1/3))^-2+'Model Parameters'!$F$18^-2)/SQRT(2)</f>
        <v>7.6520031631155593E-6</v>
      </c>
      <c r="AM34">
        <f>'Model Parameters'!$B$23*SQRT((3*1.607/4*('Input Parameters'!$G$10*'Model Parameters'!$B$23*'Input Parameters'!$G$8/D34)^(1/3))^-2+'Model Parameters'!$F$18^-2)/SQRT(2)</f>
        <v>1.5816771237251487E-5</v>
      </c>
      <c r="AN34">
        <f>'Model Parameters'!$B$24*SQRT((3*1.607/4*('Input Parameters'!$G$10*'Model Parameters'!$B$24*'Input Parameters'!$G$8/D34)^(1/3))^-2+'Model Parameters'!$F$18^-2)/SQRT(2)</f>
        <v>4.6204311911839307E-6</v>
      </c>
      <c r="AO34">
        <f>'Model Parameters'!$B$25*SQRT((3*1.607/4*('Input Parameters'!$G$10*'Model Parameters'!$B$25*'Input Parameters'!$G$8/D34)^(1/3))^-2+'Model Parameters'!$F$18^-2)/SQRT(2)</f>
        <v>5.4735895311353582E-6</v>
      </c>
    </row>
    <row r="35" spans="4:41" x14ac:dyDescent="0.4">
      <c r="D35" s="4">
        <f t="shared" si="3"/>
        <v>1.6067999999999999E-2</v>
      </c>
      <c r="E35">
        <f t="shared" ref="E35:E66" si="4">$B$2</f>
        <v>-0.99</v>
      </c>
      <c r="F35">
        <f>'Input Parameters'!$G$15/(2*'Model Parameters'!$F$4)*'Model Parameters'!$B$39/('Model Parameters'!$B$65)*EXP(-($E35+0.11)/'Model Parameters'!$B$48)</f>
        <v>2568.2374124370176</v>
      </c>
      <c r="G35">
        <f>1/((SQRT($F35*('Input Parameters'!$G$12)^2/'Model Parameters'!$B$51))/TANH(SQRT($F35*('Input Parameters'!$G$12)^2/'Model Parameters'!$B$51))+$F35*'Input Parameters'!$G$12/'Input Parameters'!$G$17)</f>
        <v>0.12262905287006196</v>
      </c>
      <c r="H35">
        <f>'Model Parameters'!$F$2*'Input Parameters'!$G$4*$G35</f>
        <v>4.1768727657319884</v>
      </c>
      <c r="I35">
        <f>'Input Parameters'!$G$15*'Model Parameters'!$B$41/'Model Parameters'!$F$4*EXP(-$E35/'Model Parameters'!$B$50)</f>
        <v>3814.8600817790016</v>
      </c>
      <c r="J35">
        <f>'Input Parameters'!$G$22+(AM35*'Input Parameters'!$G$22 - (1/(1/('Input Parameters'!$G$12*($I35+2*$F35*$H35))+1/(AO35*'Input Parameters'!$G$24))) + 'Input Parameters'!$G$12*($I35+2*$F35*$H35))/(AM35+2*'Input Parameters'!$G$13*'Input Parameters'!$G$12*'Model Parameters'!$B$61*$H35)</f>
        <v>1864.9327044801969</v>
      </c>
      <c r="K35">
        <f>'Input Parameters'!$G$15/(2*'Model Parameters'!$F$4)*'Model Parameters'!$B$39/('Model Parameters'!$B$65)*EXP(-($E35+0.11)/'Model Parameters'!$B$48)+'Input Parameters'!$G$13*'Model Parameters'!$B$61*$J35</f>
        <v>4647.6373779324367</v>
      </c>
      <c r="L35">
        <f>1/((SQRT($K35*('Input Parameters'!$G$12)^2/'Model Parameters'!$B$51))/TANH(SQRT($K35*('Input Parameters'!$G$12)^2/'Model Parameters'!$B$51))+$K35*'Input Parameters'!$G$12/'Input Parameters'!$G$17)</f>
        <v>8.8445217253869307E-2</v>
      </c>
      <c r="M35">
        <f>'Model Parameters'!$F$2*'Input Parameters'!$G$4*$L35</f>
        <v>3.0125358596578149</v>
      </c>
      <c r="N35">
        <f>'Input Parameters'!$G$22+(AM35*'Input Parameters'!$G$22 - (1/(1/('Input Parameters'!$G$12*($I35+2*$F35*$M35))+1/(AO35*'Input Parameters'!$G$24))) + 'Input Parameters'!$G$12*($I35+2*$F35*$M35))/(AM35+2*'Input Parameters'!$G$13*'Input Parameters'!$G$12*'Model Parameters'!$B$61*$M35)</f>
        <v>1760.5122656338692</v>
      </c>
      <c r="O35" s="4">
        <f>(2*AN35*'Input Parameters'!$G$23+AO35*'Input Parameters'!$G$24+AM35*'Input Parameters'!$G$22+'Input Parameters'!$G$12*$I35-AM35*$N35)/(2*AN35)</f>
        <v>-1196.0614251083862</v>
      </c>
      <c r="P35" s="4">
        <f>'Input Parameters'!$G$12*(2*$F35*$M35)/(2*AN35)*EXP(-$N35*('Model Parameters'!$B$32+'Model Parameters'!$B$35))</f>
        <v>4922.5760088631259</v>
      </c>
      <c r="Q35">
        <f>MAX(0,$O35+LN(1+($P35*('Model Parameters'!$B$33+2*'Model Parameters'!$B$35)*EXP(-$O35*('Model Parameters'!$B$33+2*'Model Parameters'!$B$35)))/(1+LN(SQRT(1+$P35*('Model Parameters'!$B$33+2*'Model Parameters'!$B$35)*EXP(-$O35*('Model Parameters'!$B$33+2*'Model Parameters'!$B$35))))))/('Model Parameters'!$B$33+2*'Model Parameters'!$B$35))</f>
        <v>1720.2102644755291</v>
      </c>
      <c r="R35">
        <f>'Input Parameters'!$G$4*'Model Parameters'!$F$2*EXP(-'Model Parameters'!$B$32*$N35-'Model Parameters'!$B$33*$Q35-'Model Parameters'!$B$35*($N35+2*$Q35))*$L35</f>
        <v>1.462412940617676</v>
      </c>
      <c r="S35">
        <f>'Input Parameters'!$G$22+(AM35*'Input Parameters'!$G$22 - (1/(1/('Input Parameters'!$G$12*($I35+2*$F35*$R35))+1/(AO35*'Input Parameters'!$G$24))) +'Input Parameters'!$G$12*($I35+2*$F35*$R35))/(AM35+2*'Input Parameters'!$G$13*'Input Parameters'!$G$12*'Model Parameters'!$B$61*$R35)</f>
        <v>1508.5400391262799</v>
      </c>
      <c r="T35">
        <f>'Input Parameters'!$G$15/(2*'Model Parameters'!$F$4)*'Model Parameters'!$B$39/('Model Parameters'!$B$65)*EXP(-($E35+0.11)/'Model Parameters'!$B$48)+'Input Parameters'!$G$13*'Model Parameters'!$B$61*$S35</f>
        <v>4250.2595560628197</v>
      </c>
      <c r="U35">
        <f>1/((SQRT($T35*('Input Parameters'!$G$12)^2/'Model Parameters'!$B$51))/TANH(SQRT($T35*('Input Parameters'!$G$12)^2/'Model Parameters'!$B$51))+$T35*'Input Parameters'!$G$12/'Input Parameters'!$G$17)</f>
        <v>9.2958565514787456E-2</v>
      </c>
      <c r="V35" s="4">
        <f>(2*AN35*'Input Parameters'!$G$23+AO35*'Input Parameters'!$G$24+AM35*'Input Parameters'!$G$22+'Input Parameters'!$G$12*$I35-AM35*$S35)/(2*AN35)</f>
        <v>-765.3048281526294</v>
      </c>
      <c r="W35" s="4">
        <f>'Input Parameters'!$G$12*(2*$F35*$U35*'Model Parameters'!$F$2*'Input Parameters'!$G$4)/(2*'Model Parameters'!$F$21)*EXP(-$S35*('Model Parameters'!$B$32+'Model Parameters'!$B$35))</f>
        <v>6010.8051948265202</v>
      </c>
      <c r="X35">
        <f>MAX(0,$V35+LN(1+($W35*('Model Parameters'!$B$33+2*'Model Parameters'!$B$35)*EXP(-$V35*('Model Parameters'!$B$33+2*'Model Parameters'!$B$35)))/(1+LN(SQRT(1+$W35*('Model Parameters'!$B$33+2*'Model Parameters'!$B$35)*EXP(-$V35*('Model Parameters'!$B$33+2*'Model Parameters'!$B$35))))))/('Model Parameters'!$B$33+2*'Model Parameters'!$B$35))</f>
        <v>2280.7246014168386</v>
      </c>
      <c r="Y35">
        <f>'Input Parameters'!$G$4*'Model Parameters'!$F$2*EXP(-'Model Parameters'!$B$32*$S35-'Model Parameters'!$B$33*$X35-'Model Parameters'!$B$35*($S35+2*$X35))*$U35</f>
        <v>1.3652878103481816</v>
      </c>
      <c r="Z35" s="8">
        <f>$E35-'Model Parameters'!$F$3*'Input Parameters'!$G$3/'Model Parameters'!$F$4*LN($S35/'Input Parameters'!$G$22)</f>
        <v>-1.2202120608248885</v>
      </c>
      <c r="AA35" s="8">
        <f>'Input Parameters'!$G$12*$Y35*$F35*2*'Model Parameters'!$F$4/10</f>
        <v>257.79480033245238</v>
      </c>
      <c r="AB35" s="8">
        <f t="shared" ref="AB35:AB66" si="5">Y35</f>
        <v>1.3652878103481816</v>
      </c>
      <c r="AC35" s="8">
        <f t="shared" ref="AC35:AC66" si="6">X35</f>
        <v>2280.7246014168386</v>
      </c>
      <c r="AD35" s="8">
        <f>LOG10(S35/1000/'Model Parameters'!$B$15)</f>
        <v>13.490613932025802</v>
      </c>
      <c r="AE35" s="8">
        <f>AA35*10/(AA35*10+('Model Parameters'!$F$4*'Input Parameters'!$G$12)*I35)</f>
        <v>0.64767347075117554</v>
      </c>
      <c r="AF35" s="8">
        <f>MIN(1,('Model Parameters'!$B$45-'Model Parameters'!$F$3*'Input Parameters'!$G$3/'Model Parameters'!$F$4*LN($S35/'Input Parameters'!$G$22))/Z35)</f>
        <v>0.27881388141246377</v>
      </c>
      <c r="AG35" s="8">
        <f>MIN('Input Parameters'!$G$24+'Model Parameters'!$F$2*'Input Parameters'!$G$4*EXP(-'Model Parameters'!$B$32*$S35-'Model Parameters'!$B$33*$X35-'Model Parameters'!$B$35*($S35+2*$X35)),AC35*10^(3-AD35)/'Model Parameters'!$B$13)</f>
        <v>5.6683872094545271E-2</v>
      </c>
      <c r="AH35" s="8">
        <f>EXP(-'Model Parameters'!$B$32*$S35-'Model Parameters'!$B$33*$X35-'Model Parameters'!$B$35*($S35+2*$X35))</f>
        <v>0.43119818809855381</v>
      </c>
      <c r="AL35">
        <f>'Model Parameters'!$B$22*SQRT((3*1.607/4*('Input Parameters'!$G$10*'Model Parameters'!$B$22*'Input Parameters'!$G$8/D35)^(1/3))^-2+'Model Parameters'!$F$18^-2)/SQRT(2)</f>
        <v>7.7248160738127411E-6</v>
      </c>
      <c r="AM35">
        <f>'Model Parameters'!$B$23*SQRT((3*1.607/4*('Input Parameters'!$G$10*'Model Parameters'!$B$23*'Input Parameters'!$G$8/D35)^(1/3))^-2+'Model Parameters'!$F$18^-2)/SQRT(2)</f>
        <v>1.5953945486306114E-5</v>
      </c>
      <c r="AN35">
        <f>'Model Parameters'!$B$24*SQRT((3*1.607/4*('Input Parameters'!$G$10*'Model Parameters'!$B$24*'Input Parameters'!$G$8/D35)^(1/3))^-2+'Model Parameters'!$F$18^-2)/SQRT(2)</f>
        <v>4.666151597183951E-6</v>
      </c>
      <c r="AO35">
        <f>'Model Parameters'!$B$25*SQRT((3*1.607/4*('Input Parameters'!$G$10*'Model Parameters'!$B$25*'Input Parameters'!$G$8/D35)^(1/3))^-2+'Model Parameters'!$F$18^-2)/SQRT(2)</f>
        <v>5.5271426574976632E-6</v>
      </c>
    </row>
    <row r="36" spans="4:41" x14ac:dyDescent="0.4">
      <c r="D36" s="4">
        <f t="shared" ref="D36:D67" si="7">$B$3+($B$4-$B$3)/100*(ROW(D36)-3)</f>
        <v>1.6566999999999998E-2</v>
      </c>
      <c r="E36">
        <f t="shared" si="4"/>
        <v>-0.99</v>
      </c>
      <c r="F36">
        <f>'Input Parameters'!$G$15/(2*'Model Parameters'!$F$4)*'Model Parameters'!$B$39/('Model Parameters'!$B$65)*EXP(-($E36+0.11)/'Model Parameters'!$B$48)</f>
        <v>2568.2374124370176</v>
      </c>
      <c r="G36">
        <f>1/((SQRT($F36*('Input Parameters'!$G$12)^2/'Model Parameters'!$B$51))/TANH(SQRT($F36*('Input Parameters'!$G$12)^2/'Model Parameters'!$B$51))+$F36*'Input Parameters'!$G$12/'Input Parameters'!$G$17)</f>
        <v>0.12262905287006196</v>
      </c>
      <c r="H36">
        <f>'Model Parameters'!$F$2*'Input Parameters'!$G$4*$G36</f>
        <v>4.1768727657319884</v>
      </c>
      <c r="I36">
        <f>'Input Parameters'!$G$15*'Model Parameters'!$B$41/'Model Parameters'!$F$4*EXP(-$E36/'Model Parameters'!$B$50)</f>
        <v>3814.8600817790016</v>
      </c>
      <c r="J36">
        <f>'Input Parameters'!$G$22+(AM36*'Input Parameters'!$G$22 - (1/(1/('Input Parameters'!$G$12*($I36+2*$F36*$H36))+1/(AO36*'Input Parameters'!$G$24))) + 'Input Parameters'!$G$12*($I36+2*$F36*$H36))/(AM36+2*'Input Parameters'!$G$13*'Input Parameters'!$G$12*'Model Parameters'!$B$61*$H36)</f>
        <v>1860.0016111576201</v>
      </c>
      <c r="K36">
        <f>'Input Parameters'!$G$15/(2*'Model Parameters'!$F$4)*'Model Parameters'!$B$39/('Model Parameters'!$B$65)*EXP(-($E36+0.11)/'Model Parameters'!$B$48)+'Input Parameters'!$G$13*'Model Parameters'!$B$61*$J36</f>
        <v>4642.1392088777638</v>
      </c>
      <c r="L36">
        <f>1/((SQRT($K36*('Input Parameters'!$G$12)^2/'Model Parameters'!$B$51))/TANH(SQRT($K36*('Input Parameters'!$G$12)^2/'Model Parameters'!$B$51))+$K36*'Input Parameters'!$G$12/'Input Parameters'!$G$17)</f>
        <v>8.8503651569614941E-2</v>
      </c>
      <c r="M36">
        <f>'Model Parameters'!$F$2*'Input Parameters'!$G$4*$L36</f>
        <v>3.0145261930764438</v>
      </c>
      <c r="N36">
        <f>'Input Parameters'!$G$22+(AM36*'Input Parameters'!$G$22 - (1/(1/('Input Parameters'!$G$12*($I36+2*$F36*$M36))+1/(AO36*'Input Parameters'!$G$24))) + 'Input Parameters'!$G$12*($I36+2*$F36*$M36))/(AM36+2*'Input Parameters'!$G$13*'Input Parameters'!$G$12*'Model Parameters'!$B$61*$M36)</f>
        <v>1754.9708241437345</v>
      </c>
      <c r="O36" s="4">
        <f>(2*AN36*'Input Parameters'!$G$23+AO36*'Input Parameters'!$G$24+AM36*'Input Parameters'!$G$22+'Input Parameters'!$G$12*$I36-AM36*$N36)/(2*AN36)</f>
        <v>-1197.9415722535164</v>
      </c>
      <c r="P36" s="4">
        <f>'Input Parameters'!$G$12*(2*$F36*$M36)/(2*AN36)*EXP(-$N36*('Model Parameters'!$B$32+'Model Parameters'!$B$35))</f>
        <v>4882.8043820998646</v>
      </c>
      <c r="Q36">
        <f>MAX(0,$O36+LN(1+($P36*('Model Parameters'!$B$33+2*'Model Parameters'!$B$35)*EXP(-$O36*('Model Parameters'!$B$33+2*'Model Parameters'!$B$35)))/(1+LN(SQRT(1+$P36*('Model Parameters'!$B$33+2*'Model Parameters'!$B$35)*EXP(-$O36*('Model Parameters'!$B$33+2*'Model Parameters'!$B$35))))))/('Model Parameters'!$B$33+2*'Model Parameters'!$B$35))</f>
        <v>1706.3653493012876</v>
      </c>
      <c r="R36">
        <f>'Input Parameters'!$G$4*'Model Parameters'!$F$2*EXP(-'Model Parameters'!$B$32*$N36-'Model Parameters'!$B$33*$Q36-'Model Parameters'!$B$35*($N36+2*$Q36))*$L36</f>
        <v>1.4701173015269304</v>
      </c>
      <c r="S36">
        <f>'Input Parameters'!$G$22+(AM36*'Input Parameters'!$G$22 - (1/(1/('Input Parameters'!$G$12*($I36+2*$F36*$R36))+1/(AO36*'Input Parameters'!$G$24))) +'Input Parameters'!$G$12*($I36+2*$F36*$R36))/(AM36+2*'Input Parameters'!$G$13*'Input Parameters'!$G$12*'Model Parameters'!$B$61*$R36)</f>
        <v>1503.1411731049593</v>
      </c>
      <c r="T36">
        <f>'Input Parameters'!$G$15/(2*'Model Parameters'!$F$4)*'Model Parameters'!$B$39/('Model Parameters'!$B$65)*EXP(-($E36+0.11)/'Model Parameters'!$B$48)+'Input Parameters'!$G$13*'Model Parameters'!$B$61*$S36</f>
        <v>4244.2398204490473</v>
      </c>
      <c r="U36">
        <f>1/((SQRT($T36*('Input Parameters'!$G$12)^2/'Model Parameters'!$B$51))/TANH(SQRT($T36*('Input Parameters'!$G$12)^2/'Model Parameters'!$B$51))+$T36*'Input Parameters'!$G$12/'Input Parameters'!$G$17)</f>
        <v>9.303181076369392E-2</v>
      </c>
      <c r="V36" s="4">
        <f>(2*AN36*'Input Parameters'!$G$23+AO36*'Input Parameters'!$G$24+AM36*'Input Parameters'!$G$22+'Input Parameters'!$G$12*$I36-AM36*$S36)/(2*AN36)</f>
        <v>-767.92607135352887</v>
      </c>
      <c r="W36" s="4">
        <f>'Input Parameters'!$G$12*(2*$F36*$U36*'Model Parameters'!$F$2*'Input Parameters'!$G$4)/(2*'Model Parameters'!$F$21)*EXP(-$S36*('Model Parameters'!$B$32+'Model Parameters'!$B$35))</f>
        <v>6020.1450808985037</v>
      </c>
      <c r="X36">
        <f>MAX(0,$V36+LN(1+($W36*('Model Parameters'!$B$33+2*'Model Parameters'!$B$35)*EXP(-$V36*('Model Parameters'!$B$33+2*'Model Parameters'!$B$35)))/(1+LN(SQRT(1+$W36*('Model Parameters'!$B$33+2*'Model Parameters'!$B$35)*EXP(-$V36*('Model Parameters'!$B$33+2*'Model Parameters'!$B$35))))))/('Model Parameters'!$B$33+2*'Model Parameters'!$B$35))</f>
        <v>2281.7830064764066</v>
      </c>
      <c r="Y36">
        <f>'Input Parameters'!$G$4*'Model Parameters'!$F$2*EXP(-'Model Parameters'!$B$32*$S36-'Model Parameters'!$B$33*$X36-'Model Parameters'!$B$35*($S36+2*$X36))*$U36</f>
        <v>1.367011175187191</v>
      </c>
      <c r="Z36" s="8">
        <f>$E36-'Model Parameters'!$F$3*'Input Parameters'!$G$3/'Model Parameters'!$F$4*LN($S36/'Input Parameters'!$G$22)</f>
        <v>-1.2201199448057289</v>
      </c>
      <c r="AA36" s="8">
        <f>'Input Parameters'!$G$12*$Y36*$F36*2*'Model Parameters'!$F$4/10</f>
        <v>258.12020754051872</v>
      </c>
      <c r="AB36" s="8">
        <f t="shared" si="5"/>
        <v>1.367011175187191</v>
      </c>
      <c r="AC36" s="8">
        <f t="shared" si="6"/>
        <v>2281.7830064764066</v>
      </c>
      <c r="AD36" s="8">
        <f>LOG10(S36/1000/'Model Parameters'!$B$15)</f>
        <v>13.489056861361291</v>
      </c>
      <c r="AE36" s="8">
        <f>AA36*10/(AA36*10+('Model Parameters'!$F$4*'Input Parameters'!$G$12)*I36)</f>
        <v>0.64796127656395619</v>
      </c>
      <c r="AF36" s="8">
        <f>MIN(1,('Model Parameters'!$B$45-'Model Parameters'!$F$3*'Input Parameters'!$G$3/'Model Parameters'!$F$4*LN($S36/'Input Parameters'!$G$22))/Z36)</f>
        <v>0.27875943365542133</v>
      </c>
      <c r="AG36" s="8">
        <f>MIN('Input Parameters'!$G$24+'Model Parameters'!$F$2*'Input Parameters'!$G$4*EXP(-'Model Parameters'!$B$32*$S36-'Model Parameters'!$B$33*$X36-'Model Parameters'!$B$35*($S36+2*$X36)),AC36*10^(3-AD36)/'Model Parameters'!$B$13)</f>
        <v>5.6913864331459577E-2</v>
      </c>
      <c r="AH36" s="8">
        <f>EXP(-'Model Parameters'!$B$32*$S36-'Model Parameters'!$B$33*$X36-'Model Parameters'!$B$35*($S36+2*$X36))</f>
        <v>0.43140256067567573</v>
      </c>
      <c r="AL36">
        <f>'Model Parameters'!$B$22*SQRT((3*1.607/4*('Input Parameters'!$G$10*'Model Parameters'!$B$22*'Input Parameters'!$G$8/D36)^(1/3))^-2+'Model Parameters'!$F$18^-2)/SQRT(2)</f>
        <v>7.7962094464763635E-6</v>
      </c>
      <c r="AM36">
        <f>'Model Parameters'!$B$23*SQRT((3*1.607/4*('Input Parameters'!$G$10*'Model Parameters'!$B$23*'Input Parameters'!$G$8/D36)^(1/3))^-2+'Model Parameters'!$F$18^-2)/SQRT(2)</f>
        <v>1.6088555265205163E-5</v>
      </c>
      <c r="AN36">
        <f>'Model Parameters'!$B$24*SQRT((3*1.607/4*('Input Parameters'!$G$10*'Model Parameters'!$B$24*'Input Parameters'!$G$8/D36)^(1/3))^-2+'Model Parameters'!$F$18^-2)/SQRT(2)</f>
        <v>4.7109641974243338E-6</v>
      </c>
      <c r="AO36">
        <f>'Model Parameters'!$B$25*SQRT((3*1.607/4*('Input Parameters'!$G$10*'Model Parameters'!$B$25*'Input Parameters'!$G$8/D36)^(1/3))^-2+'Model Parameters'!$F$18^-2)/SQRT(2)</f>
        <v>5.5796381038206383E-6</v>
      </c>
    </row>
    <row r="37" spans="4:41" x14ac:dyDescent="0.4">
      <c r="D37" s="4">
        <f t="shared" si="7"/>
        <v>1.7065999999999998E-2</v>
      </c>
      <c r="E37">
        <f t="shared" si="4"/>
        <v>-0.99</v>
      </c>
      <c r="F37">
        <f>'Input Parameters'!$G$15/(2*'Model Parameters'!$F$4)*'Model Parameters'!$B$39/('Model Parameters'!$B$65)*EXP(-($E37+0.11)/'Model Parameters'!$B$48)</f>
        <v>2568.2374124370176</v>
      </c>
      <c r="G37">
        <f>1/((SQRT($F37*('Input Parameters'!$G$12)^2/'Model Parameters'!$B$51))/TANH(SQRT($F37*('Input Parameters'!$G$12)^2/'Model Parameters'!$B$51))+$F37*'Input Parameters'!$G$12/'Input Parameters'!$G$17)</f>
        <v>0.12262905287006196</v>
      </c>
      <c r="H37">
        <f>'Model Parameters'!$F$2*'Input Parameters'!$G$4*$G37</f>
        <v>4.1768727657319884</v>
      </c>
      <c r="I37">
        <f>'Input Parameters'!$G$15*'Model Parameters'!$B$41/'Model Parameters'!$F$4*EXP(-$E37/'Model Parameters'!$B$50)</f>
        <v>3814.8600817790016</v>
      </c>
      <c r="J37">
        <f>'Input Parameters'!$G$22+(AM37*'Input Parameters'!$G$22 - (1/(1/('Input Parameters'!$G$12*($I37+2*$F37*$H37))+1/(AO37*'Input Parameters'!$G$24))) + 'Input Parameters'!$G$12*($I37+2*$F37*$H37))/(AM37+2*'Input Parameters'!$G$13*'Input Parameters'!$G$12*'Model Parameters'!$B$61*$H37)</f>
        <v>1855.1851436451461</v>
      </c>
      <c r="K37">
        <f>'Input Parameters'!$G$15/(2*'Model Parameters'!$F$4)*'Model Parameters'!$B$39/('Model Parameters'!$B$65)*EXP(-($E37+0.11)/'Model Parameters'!$B$48)+'Input Parameters'!$G$13*'Model Parameters'!$B$61*$J37</f>
        <v>4636.7688476013554</v>
      </c>
      <c r="L37">
        <f>1/((SQRT($K37*('Input Parameters'!$G$12)^2/'Model Parameters'!$B$51))/TANH(SQRT($K37*('Input Parameters'!$G$12)^2/'Model Parameters'!$B$51))+$K37*'Input Parameters'!$G$12/'Input Parameters'!$G$17)</f>
        <v>8.8560828664993818E-2</v>
      </c>
      <c r="M37">
        <f>'Model Parameters'!$F$2*'Input Parameters'!$G$4*$L37</f>
        <v>3.0164737042650422</v>
      </c>
      <c r="N37">
        <f>'Input Parameters'!$G$22+(AM37*'Input Parameters'!$G$22 - (1/(1/('Input Parameters'!$G$12*($I37+2*$F37*$M37))+1/(AO37*'Input Parameters'!$G$24))) + 'Input Parameters'!$G$12*($I37+2*$F37*$M37))/(AM37+2*'Input Parameters'!$G$13*'Input Parameters'!$G$12*'Model Parameters'!$B$61*$M37)</f>
        <v>1749.5684249881167</v>
      </c>
      <c r="O37" s="4">
        <f>(2*AN37*'Input Parameters'!$G$23+AO37*'Input Parameters'!$G$24+AM37*'Input Parameters'!$G$22+'Input Parameters'!$G$12*$I37-AM37*$N37)/(2*AN37)</f>
        <v>-1199.6810892847236</v>
      </c>
      <c r="P37" s="4">
        <f>'Input Parameters'!$G$12*(2*$F37*$M37)/(2*AN37)*EXP(-$N37*('Model Parameters'!$B$32+'Model Parameters'!$B$35))</f>
        <v>4844.5059489777723</v>
      </c>
      <c r="Q37">
        <f>MAX(0,$O37+LN(1+($P37*('Model Parameters'!$B$33+2*'Model Parameters'!$B$35)*EXP(-$O37*('Model Parameters'!$B$33+2*'Model Parameters'!$B$35)))/(1+LN(SQRT(1+$P37*('Model Parameters'!$B$33+2*'Model Parameters'!$B$35)*EXP(-$O37*('Model Parameters'!$B$33+2*'Model Parameters'!$B$35))))))/('Model Parameters'!$B$33+2*'Model Parameters'!$B$35))</f>
        <v>1693.0023892126908</v>
      </c>
      <c r="R37">
        <f>'Input Parameters'!$G$4*'Model Parameters'!$F$2*EXP(-'Model Parameters'!$B$32*$N37-'Model Parameters'!$B$33*$Q37-'Model Parameters'!$B$35*($N37+2*$Q37))*$L37</f>
        <v>1.4776155866414475</v>
      </c>
      <c r="S37">
        <f>'Input Parameters'!$G$22+(AM37*'Input Parameters'!$G$22 - (1/(1/('Input Parameters'!$G$12*($I37+2*$F37*$R37))+1/(AO37*'Input Parameters'!$G$24))) +'Input Parameters'!$G$12*($I37+2*$F37*$R37))/(AM37+2*'Input Parameters'!$G$13*'Input Parameters'!$G$12*'Model Parameters'!$B$61*$R37)</f>
        <v>1497.8978208494452</v>
      </c>
      <c r="T37">
        <f>'Input Parameters'!$G$15/(2*'Model Parameters'!$F$4)*'Model Parameters'!$B$39/('Model Parameters'!$B$65)*EXP(-($E37+0.11)/'Model Parameters'!$B$48)+'Input Parameters'!$G$13*'Model Parameters'!$B$61*$S37</f>
        <v>4238.3934826841487</v>
      </c>
      <c r="U37">
        <f>1/((SQRT($T37*('Input Parameters'!$G$12)^2/'Model Parameters'!$B$51))/TANH(SQRT($T37*('Input Parameters'!$G$12)^2/'Model Parameters'!$B$51))+$T37*'Input Parameters'!$G$12/'Input Parameters'!$G$17)</f>
        <v>9.310309661769052E-2</v>
      </c>
      <c r="V37" s="4">
        <f>(2*AN37*'Input Parameters'!$G$23+AO37*'Input Parameters'!$G$24+AM37*'Input Parameters'!$G$22+'Input Parameters'!$G$12*$I37-AM37*$S37)/(2*AN37)</f>
        <v>-770.41158440508866</v>
      </c>
      <c r="W37" s="4">
        <f>'Input Parameters'!$G$12*(2*$F37*$U37*'Model Parameters'!$F$2*'Input Parameters'!$G$4)/(2*'Model Parameters'!$F$21)*EXP(-$S37*('Model Parameters'!$B$32+'Model Parameters'!$B$35))</f>
        <v>6029.2359880869099</v>
      </c>
      <c r="X37">
        <f>MAX(0,$V37+LN(1+($W37*('Model Parameters'!$B$33+2*'Model Parameters'!$B$35)*EXP(-$V37*('Model Parameters'!$B$33+2*'Model Parameters'!$B$35)))/(1+LN(SQRT(1+$W37*('Model Parameters'!$B$33+2*'Model Parameters'!$B$35)*EXP(-$V37*('Model Parameters'!$B$33+2*'Model Parameters'!$B$35))))))/('Model Parameters'!$B$33+2*'Model Parameters'!$B$35))</f>
        <v>2282.8484332322314</v>
      </c>
      <c r="Y37">
        <f>'Input Parameters'!$G$4*'Model Parameters'!$F$2*EXP(-'Model Parameters'!$B$32*$S37-'Model Parameters'!$B$33*$X37-'Model Parameters'!$B$35*($S37+2*$X37))*$U37</f>
        <v>1.368674257184614</v>
      </c>
      <c r="Z37" s="8">
        <f>$E37-'Model Parameters'!$F$3*'Input Parameters'!$G$3/'Model Parameters'!$F$4*LN($S37/'Input Parameters'!$G$22)</f>
        <v>-1.220030164933199</v>
      </c>
      <c r="AA37" s="8">
        <f>'Input Parameters'!$G$12*$Y37*$F37*2*'Model Parameters'!$F$4/10</f>
        <v>258.43423209139553</v>
      </c>
      <c r="AB37" s="8">
        <f t="shared" si="5"/>
        <v>1.368674257184614</v>
      </c>
      <c r="AC37" s="8">
        <f t="shared" si="6"/>
        <v>2282.8484332322314</v>
      </c>
      <c r="AD37" s="8">
        <f>LOG10(S37/1000/'Model Parameters'!$B$15)</f>
        <v>13.4875392794352</v>
      </c>
      <c r="AE37" s="8">
        <f>AA37*10/(AA37*10+('Model Parameters'!$F$4*'Input Parameters'!$G$12)*I37)</f>
        <v>0.64823856953983139</v>
      </c>
      <c r="AF37" s="8">
        <f>MIN(1,('Model Parameters'!$B$45-'Model Parameters'!$F$3*'Input Parameters'!$G$3/'Model Parameters'!$F$4*LN($S37/'Input Parameters'!$G$22))/Z37)</f>
        <v>0.27870635883155959</v>
      </c>
      <c r="AG37" s="8">
        <f>MIN('Input Parameters'!$G$24+'Model Parameters'!$F$2*'Input Parameters'!$G$4*EXP(-'Model Parameters'!$B$32*$S37-'Model Parameters'!$B$33*$X37-'Model Parameters'!$B$35*($S37+2*$X37)),AC37*10^(3-AD37)/'Model Parameters'!$B$13)</f>
        <v>5.7139757489456537E-2</v>
      </c>
      <c r="AH37" s="8">
        <f>EXP(-'Model Parameters'!$B$32*$S37-'Model Parameters'!$B$33*$X37-'Model Parameters'!$B$35*($S37+2*$X37))</f>
        <v>0.43159668549805941</v>
      </c>
      <c r="AL37">
        <f>'Model Parameters'!$B$22*SQRT((3*1.607/4*('Input Parameters'!$G$10*'Model Parameters'!$B$22*'Input Parameters'!$G$8/D37)^(1/3))^-2+'Model Parameters'!$F$18^-2)/SQRT(2)</f>
        <v>7.866251232988261E-6</v>
      </c>
      <c r="AM37">
        <f>'Model Parameters'!$B$23*SQRT((3*1.607/4*('Input Parameters'!$G$10*'Model Parameters'!$B$23*'Input Parameters'!$G$8/D37)^(1/3))^-2+'Model Parameters'!$F$18^-2)/SQRT(2)</f>
        <v>1.6220719728935986E-5</v>
      </c>
      <c r="AN37">
        <f>'Model Parameters'!$B$24*SQRT((3*1.607/4*('Input Parameters'!$G$10*'Model Parameters'!$B$24*'Input Parameters'!$G$8/D37)^(1/3))^-2+'Model Parameters'!$F$18^-2)/SQRT(2)</f>
        <v>4.7549130410393804E-6</v>
      </c>
      <c r="AO37">
        <f>'Model Parameters'!$B$25*SQRT((3*1.607/4*('Input Parameters'!$G$10*'Model Parameters'!$B$25*'Input Parameters'!$G$8/D37)^(1/3))^-2+'Model Parameters'!$F$18^-2)/SQRT(2)</f>
        <v>5.6311269875022803E-6</v>
      </c>
    </row>
    <row r="38" spans="4:41" x14ac:dyDescent="0.4">
      <c r="D38" s="4">
        <f t="shared" si="7"/>
        <v>1.7564999999999997E-2</v>
      </c>
      <c r="E38">
        <f t="shared" si="4"/>
        <v>-0.99</v>
      </c>
      <c r="F38">
        <f>'Input Parameters'!$G$15/(2*'Model Parameters'!$F$4)*'Model Parameters'!$B$39/('Model Parameters'!$B$65)*EXP(-($E38+0.11)/'Model Parameters'!$B$48)</f>
        <v>2568.2374124370176</v>
      </c>
      <c r="G38">
        <f>1/((SQRT($F38*('Input Parameters'!$G$12)^2/'Model Parameters'!$B$51))/TANH(SQRT($F38*('Input Parameters'!$G$12)^2/'Model Parameters'!$B$51))+$F38*'Input Parameters'!$G$12/'Input Parameters'!$G$17)</f>
        <v>0.12262905287006196</v>
      </c>
      <c r="H38">
        <f>'Model Parameters'!$F$2*'Input Parameters'!$G$4*$G38</f>
        <v>4.1768727657319884</v>
      </c>
      <c r="I38">
        <f>'Input Parameters'!$G$15*'Model Parameters'!$B$41/'Model Parameters'!$F$4*EXP(-$E38/'Model Parameters'!$B$50)</f>
        <v>3814.8600817790016</v>
      </c>
      <c r="J38">
        <f>'Input Parameters'!$G$22+(AM38*'Input Parameters'!$G$22 - (1/(1/('Input Parameters'!$G$12*($I38+2*$F38*$H38))+1/(AO38*'Input Parameters'!$G$24))) + 'Input Parameters'!$G$12*($I38+2*$F38*$H38))/(AM38+2*'Input Parameters'!$G$13*'Input Parameters'!$G$12*'Model Parameters'!$B$61*$H38)</f>
        <v>1850.4777436884913</v>
      </c>
      <c r="K38">
        <f>'Input Parameters'!$G$15/(2*'Model Parameters'!$F$4)*'Model Parameters'!$B$39/('Model Parameters'!$B$65)*EXP(-($E38+0.11)/'Model Parameters'!$B$48)+'Input Parameters'!$G$13*'Model Parameters'!$B$61*$J38</f>
        <v>4631.520096649685</v>
      </c>
      <c r="L38">
        <f>1/((SQRT($K38*('Input Parameters'!$G$12)^2/'Model Parameters'!$B$51))/TANH(SQRT($K38*('Input Parameters'!$G$12)^2/'Model Parameters'!$B$51))+$K38*'Input Parameters'!$G$12/'Input Parameters'!$G$17)</f>
        <v>8.8616807839438969E-2</v>
      </c>
      <c r="M38">
        <f>'Model Parameters'!$F$2*'Input Parameters'!$G$4*$L38</f>
        <v>3.0183804130238214</v>
      </c>
      <c r="N38">
        <f>'Input Parameters'!$G$22+(AM38*'Input Parameters'!$G$22 - (1/(1/('Input Parameters'!$G$12*($I38+2*$F38*$M38))+1/(AO38*'Input Parameters'!$G$24))) + 'Input Parameters'!$G$12*($I38+2*$F38*$M38))/(AM38+2*'Input Parameters'!$G$13*'Input Parameters'!$G$12*'Model Parameters'!$B$61*$M38)</f>
        <v>1744.2980773759107</v>
      </c>
      <c r="O38" s="4">
        <f>(2*AN38*'Input Parameters'!$G$23+AO38*'Input Parameters'!$G$24+AM38*'Input Parameters'!$G$22+'Input Parameters'!$G$12*$I38-AM38*$N38)/(2*AN38)</f>
        <v>-1201.2904584842281</v>
      </c>
      <c r="P38" s="4">
        <f>'Input Parameters'!$G$12*(2*$F38*$M38)/(2*AN38)*EXP(-$N38*('Model Parameters'!$B$32+'Model Parameters'!$B$35))</f>
        <v>4807.5861768680625</v>
      </c>
      <c r="Q38">
        <f>MAX(0,$O38+LN(1+($P38*('Model Parameters'!$B$33+2*'Model Parameters'!$B$35)*EXP(-$O38*('Model Parameters'!$B$33+2*'Model Parameters'!$B$35)))/(1+LN(SQRT(1+$P38*('Model Parameters'!$B$33+2*'Model Parameters'!$B$35)*EXP(-$O38*('Model Parameters'!$B$33+2*'Model Parameters'!$B$35))))))/('Model Parameters'!$B$33+2*'Model Parameters'!$B$35))</f>
        <v>1680.0920949949955</v>
      </c>
      <c r="R38">
        <f>'Input Parameters'!$G$4*'Model Parameters'!$F$2*EXP(-'Model Parameters'!$B$32*$N38-'Model Parameters'!$B$33*$Q38-'Model Parameters'!$B$35*($N38+2*$Q38))*$L38</f>
        <v>1.4849187063505775</v>
      </c>
      <c r="S38">
        <f>'Input Parameters'!$G$22+(AM38*'Input Parameters'!$G$22 - (1/(1/('Input Parameters'!$G$12*($I38+2*$F38*$R38))+1/(AO38*'Input Parameters'!$G$24))) +'Input Parameters'!$G$12*($I38+2*$F38*$R38))/(AM38+2*'Input Parameters'!$G$13*'Input Parameters'!$G$12*'Model Parameters'!$B$61*$R38)</f>
        <v>1492.801349453749</v>
      </c>
      <c r="T38">
        <f>'Input Parameters'!$G$15/(2*'Model Parameters'!$F$4)*'Model Parameters'!$B$39/('Model Parameters'!$B$65)*EXP(-($E38+0.11)/'Model Parameters'!$B$48)+'Input Parameters'!$G$13*'Model Parameters'!$B$61*$S38</f>
        <v>4232.7109170779477</v>
      </c>
      <c r="U38">
        <f>1/((SQRT($T38*('Input Parameters'!$G$12)^2/'Model Parameters'!$B$51))/TANH(SQRT($T38*('Input Parameters'!$G$12)^2/'Model Parameters'!$B$51))+$T38*'Input Parameters'!$G$12/'Input Parameters'!$G$17)</f>
        <v>9.3172528106826191E-2</v>
      </c>
      <c r="V38" s="4">
        <f>(2*AN38*'Input Parameters'!$G$23+AO38*'Input Parameters'!$G$24+AM38*'Input Parameters'!$G$22+'Input Parameters'!$G$12*$I38-AM38*$S38)/(2*AN38)</f>
        <v>-772.77062069724741</v>
      </c>
      <c r="W38" s="4">
        <f>'Input Parameters'!$G$12*(2*$F38*$U38*'Model Parameters'!$F$2*'Input Parameters'!$G$4)/(2*'Model Parameters'!$F$21)*EXP(-$S38*('Model Parameters'!$B$32+'Model Parameters'!$B$35))</f>
        <v>6038.0912356099107</v>
      </c>
      <c r="X38">
        <f>MAX(0,$V38+LN(1+($W38*('Model Parameters'!$B$33+2*'Model Parameters'!$B$35)*EXP(-$V38*('Model Parameters'!$B$33+2*'Model Parameters'!$B$35)))/(1+LN(SQRT(1+$W38*('Model Parameters'!$B$33+2*'Model Parameters'!$B$35)*EXP(-$V38*('Model Parameters'!$B$33+2*'Model Parameters'!$B$35))))))/('Model Parameters'!$B$33+2*'Model Parameters'!$B$35))</f>
        <v>2283.9193791691023</v>
      </c>
      <c r="Y38">
        <f>'Input Parameters'!$G$4*'Model Parameters'!$F$2*EXP(-'Model Parameters'!$B$32*$S38-'Model Parameters'!$B$33*$X38-'Model Parameters'!$B$35*($S38+2*$X38))*$U38</f>
        <v>1.3702806859534395</v>
      </c>
      <c r="Z38" s="8">
        <f>$E38-'Model Parameters'!$F$3*'Input Parameters'!$G$3/'Model Parameters'!$F$4*LN($S38/'Input Parameters'!$G$22)</f>
        <v>-1.2199425983453791</v>
      </c>
      <c r="AA38" s="8">
        <f>'Input Parameters'!$G$12*$Y38*$F38*2*'Model Parameters'!$F$4/10</f>
        <v>258.73755933168053</v>
      </c>
      <c r="AB38" s="8">
        <f t="shared" si="5"/>
        <v>1.3702806859534395</v>
      </c>
      <c r="AC38" s="8">
        <f t="shared" si="6"/>
        <v>2283.9193791691023</v>
      </c>
      <c r="AD38" s="8">
        <f>LOG10(S38/1000/'Model Parameters'!$B$15)</f>
        <v>13.486059109467698</v>
      </c>
      <c r="AE38" s="8">
        <f>AA38*10/(AA38*10+('Model Parameters'!$F$4*'Input Parameters'!$G$12)*I38)</f>
        <v>0.64850600202204478</v>
      </c>
      <c r="AF38" s="8">
        <f>MIN(1,('Model Parameters'!$B$45-'Model Parameters'!$F$3*'Input Parameters'!$G$3/'Model Parameters'!$F$4*LN($S38/'Input Parameters'!$G$22))/Z38)</f>
        <v>0.27865458490132794</v>
      </c>
      <c r="AG38" s="8">
        <f>MIN('Input Parameters'!$G$24+'Model Parameters'!$F$2*'Input Parameters'!$G$4*EXP(-'Model Parameters'!$B$32*$S38-'Model Parameters'!$B$33*$X38-'Model Parameters'!$B$35*($S38+2*$X38)),AC38*10^(3-AD38)/'Model Parameters'!$B$13)</f>
        <v>5.7361731764457746E-2</v>
      </c>
      <c r="AH38" s="8">
        <f>EXP(-'Model Parameters'!$B$32*$S38-'Model Parameters'!$B$33*$X38-'Model Parameters'!$B$35*($S38+2*$X38))</f>
        <v>0.43178125531012262</v>
      </c>
      <c r="AL38">
        <f>'Model Parameters'!$B$22*SQRT((3*1.607/4*('Input Parameters'!$G$10*'Model Parameters'!$B$22*'Input Parameters'!$G$8/D38)^(1/3))^-2+'Model Parameters'!$F$18^-2)/SQRT(2)</f>
        <v>7.935004298691397E-6</v>
      </c>
      <c r="AM38">
        <f>'Model Parameters'!$B$23*SQRT((3*1.607/4*('Input Parameters'!$G$10*'Model Parameters'!$B$23*'Input Parameters'!$G$8/D38)^(1/3))^-2+'Model Parameters'!$F$18^-2)/SQRT(2)</f>
        <v>1.6350549319319864E-5</v>
      </c>
      <c r="AN38">
        <f>'Model Parameters'!$B$24*SQRT((3*1.607/4*('Input Parameters'!$G$10*'Model Parameters'!$B$24*'Input Parameters'!$G$8/D38)^(1/3))^-2+'Model Parameters'!$F$18^-2)/SQRT(2)</f>
        <v>4.7980388431667207E-6</v>
      </c>
      <c r="AO38">
        <f>'Model Parameters'!$B$25*SQRT((3*1.607/4*('Input Parameters'!$G$10*'Model Parameters'!$B$25*'Input Parameters'!$G$8/D38)^(1/3))^-2+'Model Parameters'!$F$18^-2)/SQRT(2)</f>
        <v>5.6816565696154191E-6</v>
      </c>
    </row>
    <row r="39" spans="4:41" x14ac:dyDescent="0.4">
      <c r="D39" s="4">
        <f t="shared" si="7"/>
        <v>1.8064E-2</v>
      </c>
      <c r="E39">
        <f t="shared" si="4"/>
        <v>-0.99</v>
      </c>
      <c r="F39">
        <f>'Input Parameters'!$G$15/(2*'Model Parameters'!$F$4)*'Model Parameters'!$B$39/('Model Parameters'!$B$65)*EXP(-($E39+0.11)/'Model Parameters'!$B$48)</f>
        <v>2568.2374124370176</v>
      </c>
      <c r="G39">
        <f>1/((SQRT($F39*('Input Parameters'!$G$12)^2/'Model Parameters'!$B$51))/TANH(SQRT($F39*('Input Parameters'!$G$12)^2/'Model Parameters'!$B$51))+$F39*'Input Parameters'!$G$12/'Input Parameters'!$G$17)</f>
        <v>0.12262905287006196</v>
      </c>
      <c r="H39">
        <f>'Model Parameters'!$F$2*'Input Parameters'!$G$4*$G39</f>
        <v>4.1768727657319884</v>
      </c>
      <c r="I39">
        <f>'Input Parameters'!$G$15*'Model Parameters'!$B$41/'Model Parameters'!$F$4*EXP(-$E39/'Model Parameters'!$B$50)</f>
        <v>3814.8600817790016</v>
      </c>
      <c r="J39">
        <f>'Input Parameters'!$G$22+(AM39*'Input Parameters'!$G$22 - (1/(1/('Input Parameters'!$G$12*($I39+2*$F39*$H39))+1/(AO39*'Input Parameters'!$G$24))) + 'Input Parameters'!$G$12*($I39+2*$F39*$H39))/(AM39+2*'Input Parameters'!$G$13*'Input Parameters'!$G$12*'Model Parameters'!$B$61*$H39)</f>
        <v>1845.8742621937265</v>
      </c>
      <c r="K39">
        <f>'Input Parameters'!$G$15/(2*'Model Parameters'!$F$4)*'Model Parameters'!$B$39/('Model Parameters'!$B$65)*EXP(-($E39+0.11)/'Model Parameters'!$B$48)+'Input Parameters'!$G$13*'Model Parameters'!$B$61*$J39</f>
        <v>4626.3872147830225</v>
      </c>
      <c r="L39">
        <f>1/((SQRT($K39*('Input Parameters'!$G$12)^2/'Model Parameters'!$B$51))/TANH(SQRT($K39*('Input Parameters'!$G$12)^2/'Model Parameters'!$B$51))+$K39*'Input Parameters'!$G$12/'Input Parameters'!$G$17)</f>
        <v>8.867164408854071E-2</v>
      </c>
      <c r="M39">
        <f>'Model Parameters'!$F$2*'Input Parameters'!$G$4*$L39</f>
        <v>3.0202481925596434</v>
      </c>
      <c r="N39">
        <f>'Input Parameters'!$G$22+(AM39*'Input Parameters'!$G$22 - (1/(1/('Input Parameters'!$G$12*($I39+2*$F39*$M39))+1/(AO39*'Input Parameters'!$G$24))) + 'Input Parameters'!$G$12*($I39+2*$F39*$M39))/(AM39+2*'Input Parameters'!$G$13*'Input Parameters'!$G$12*'Model Parameters'!$B$61*$M39)</f>
        <v>1739.1533160805502</v>
      </c>
      <c r="O39" s="4">
        <f>(2*AN39*'Input Parameters'!$G$23+AO39*'Input Parameters'!$G$24+AM39*'Input Parameters'!$G$22+'Input Parameters'!$G$12*$I39-AM39*$N39)/(2*AN39)</f>
        <v>-1202.7791684600679</v>
      </c>
      <c r="P39" s="4">
        <f>'Input Parameters'!$G$12*(2*$F39*$M39)/(2*AN39)*EXP(-$N39*('Model Parameters'!$B$32+'Model Parameters'!$B$35))</f>
        <v>4771.9590215044482</v>
      </c>
      <c r="Q39">
        <f>MAX(0,$O39+LN(1+($P39*('Model Parameters'!$B$33+2*'Model Parameters'!$B$35)*EXP(-$O39*('Model Parameters'!$B$33+2*'Model Parameters'!$B$35)))/(1+LN(SQRT(1+$P39*('Model Parameters'!$B$33+2*'Model Parameters'!$B$35)*EXP(-$O39*('Model Parameters'!$B$33+2*'Model Parameters'!$B$35))))))/('Model Parameters'!$B$33+2*'Model Parameters'!$B$35))</f>
        <v>1667.6076922717789</v>
      </c>
      <c r="R39">
        <f>'Input Parameters'!$G$4*'Model Parameters'!$F$2*EXP(-'Model Parameters'!$B$32*$N39-'Model Parameters'!$B$33*$Q39-'Model Parameters'!$B$35*($N39+2*$Q39))*$L39</f>
        <v>1.492036715830297</v>
      </c>
      <c r="S39">
        <f>'Input Parameters'!$G$22+(AM39*'Input Parameters'!$G$22 - (1/(1/('Input Parameters'!$G$12*($I39+2*$F39*$R39))+1/(AO39*'Input Parameters'!$G$24))) +'Input Parameters'!$G$12*($I39+2*$F39*$R39))/(AM39+2*'Input Parameters'!$G$13*'Input Parameters'!$G$12*'Model Parameters'!$B$61*$R39)</f>
        <v>1487.8438255553142</v>
      </c>
      <c r="T39">
        <f>'Input Parameters'!$G$15/(2*'Model Parameters'!$F$4)*'Model Parameters'!$B$39/('Model Parameters'!$B$65)*EXP(-($E39+0.11)/'Model Parameters'!$B$48)+'Input Parameters'!$G$13*'Model Parameters'!$B$61*$S39</f>
        <v>4227.1832779311926</v>
      </c>
      <c r="U39">
        <f>1/((SQRT($T39*('Input Parameters'!$G$12)^2/'Model Parameters'!$B$51))/TANH(SQRT($T39*('Input Parameters'!$G$12)^2/'Model Parameters'!$B$51))+$T39*'Input Parameters'!$G$12/'Input Parameters'!$G$17)</f>
        <v>9.3240201937074121E-2</v>
      </c>
      <c r="V39" s="4">
        <f>(2*AN39*'Input Parameters'!$G$23+AO39*'Input Parameters'!$G$24+AM39*'Input Parameters'!$G$22+'Input Parameters'!$G$12*$I39-AM39*$S39)/(2*AN39)</f>
        <v>-775.01159525858498</v>
      </c>
      <c r="W39" s="4">
        <f>'Input Parameters'!$G$12*(2*$F39*$U39*'Model Parameters'!$F$2*'Input Parameters'!$G$4)/(2*'Model Parameters'!$F$21)*EXP(-$S39*('Model Parameters'!$B$32+'Model Parameters'!$B$35))</f>
        <v>6046.7230885529716</v>
      </c>
      <c r="X39">
        <f>MAX(0,$V39+LN(1+($W39*('Model Parameters'!$B$33+2*'Model Parameters'!$B$35)*EXP(-$V39*('Model Parameters'!$B$33+2*'Model Parameters'!$B$35)))/(1+LN(SQRT(1+$W39*('Model Parameters'!$B$33+2*'Model Parameters'!$B$35)*EXP(-$V39*('Model Parameters'!$B$33+2*'Model Parameters'!$B$35))))))/('Model Parameters'!$B$33+2*'Model Parameters'!$B$35))</f>
        <v>2284.9945226823502</v>
      </c>
      <c r="Y39">
        <f>'Input Parameters'!$G$4*'Model Parameters'!$F$2*EXP(-'Model Parameters'!$B$32*$S39-'Model Parameters'!$B$33*$X39-'Model Parameters'!$B$35*($S39+2*$X39))*$U39</f>
        <v>1.371833783309454</v>
      </c>
      <c r="Z39" s="8">
        <f>$E39-'Model Parameters'!$F$3*'Input Parameters'!$G$3/'Model Parameters'!$F$4*LN($S39/'Input Parameters'!$G$22)</f>
        <v>-1.2198571318130771</v>
      </c>
      <c r="AA39" s="8">
        <f>'Input Parameters'!$G$12*$Y39*$F39*2*'Model Parameters'!$F$4/10</f>
        <v>259.03081648944311</v>
      </c>
      <c r="AB39" s="8">
        <f t="shared" si="5"/>
        <v>1.371833783309454</v>
      </c>
      <c r="AC39" s="8">
        <f t="shared" si="6"/>
        <v>2284.9945226823502</v>
      </c>
      <c r="AD39" s="8">
        <f>LOG10(S39/1000/'Model Parameters'!$B$15)</f>
        <v>13.48461443750446</v>
      </c>
      <c r="AE39" s="8">
        <f>AA39*10/(AA39*10+('Model Parameters'!$F$4*'Input Parameters'!$G$12)*I39)</f>
        <v>0.64876416975230111</v>
      </c>
      <c r="AF39" s="8">
        <f>MIN(1,('Model Parameters'!$B$45-'Model Parameters'!$F$3*'Input Parameters'!$G$3/'Model Parameters'!$F$4*LN($S39/'Input Parameters'!$G$22))/Z39)</f>
        <v>0.27860404546550999</v>
      </c>
      <c r="AG39" s="8">
        <f>MIN('Input Parameters'!$G$24+'Model Parameters'!$F$2*'Input Parameters'!$G$4*EXP(-'Model Parameters'!$B$32*$S39-'Model Parameters'!$B$33*$X39-'Model Parameters'!$B$35*($S39+2*$X39)),AC39*10^(3-AD39)/'Model Parameters'!$B$13)</f>
        <v>5.7579954863867223E-2</v>
      </c>
      <c r="AH39" s="8">
        <f>EXP(-'Model Parameters'!$B$32*$S39-'Model Parameters'!$B$33*$X39-'Model Parameters'!$B$35*($S39+2*$X39))</f>
        <v>0.43195690041582435</v>
      </c>
      <c r="AL39">
        <f>'Model Parameters'!$B$22*SQRT((3*1.607/4*('Input Parameters'!$G$10*'Model Parameters'!$B$22*'Input Parameters'!$G$8/D39)^(1/3))^-2+'Model Parameters'!$F$18^-2)/SQRT(2)</f>
        <v>8.0025269333672729E-6</v>
      </c>
      <c r="AM39">
        <f>'Model Parameters'!$B$23*SQRT((3*1.607/4*('Input Parameters'!$G$10*'Model Parameters'!$B$23*'Input Parameters'!$G$8/D39)^(1/3))^-2+'Model Parameters'!$F$18^-2)/SQRT(2)</f>
        <v>1.6478146623637043E-5</v>
      </c>
      <c r="AN39">
        <f>'Model Parameters'!$B$24*SQRT((3*1.607/4*('Input Parameters'!$G$10*'Model Parameters'!$B$24*'Input Parameters'!$G$8/D39)^(1/3))^-2+'Model Parameters'!$F$18^-2)/SQRT(2)</f>
        <v>4.8403793230440278E-6</v>
      </c>
      <c r="AO39">
        <f>'Model Parameters'!$B$25*SQRT((3*1.607/4*('Input Parameters'!$G$10*'Model Parameters'!$B$25*'Input Parameters'!$G$8/D39)^(1/3))^-2+'Model Parameters'!$F$18^-2)/SQRT(2)</f>
        <v>5.731270644875087E-6</v>
      </c>
    </row>
    <row r="40" spans="4:41" x14ac:dyDescent="0.4">
      <c r="D40" s="4">
        <f t="shared" si="7"/>
        <v>1.8563E-2</v>
      </c>
      <c r="E40">
        <f t="shared" si="4"/>
        <v>-0.99</v>
      </c>
      <c r="F40">
        <f>'Input Parameters'!$G$15/(2*'Model Parameters'!$F$4)*'Model Parameters'!$B$39/('Model Parameters'!$B$65)*EXP(-($E40+0.11)/'Model Parameters'!$B$48)</f>
        <v>2568.2374124370176</v>
      </c>
      <c r="G40">
        <f>1/((SQRT($F40*('Input Parameters'!$G$12)^2/'Model Parameters'!$B$51))/TANH(SQRT($F40*('Input Parameters'!$G$12)^2/'Model Parameters'!$B$51))+$F40*'Input Parameters'!$G$12/'Input Parameters'!$G$17)</f>
        <v>0.12262905287006196</v>
      </c>
      <c r="H40">
        <f>'Model Parameters'!$F$2*'Input Parameters'!$G$4*$G40</f>
        <v>4.1768727657319884</v>
      </c>
      <c r="I40">
        <f>'Input Parameters'!$G$15*'Model Parameters'!$B$41/'Model Parameters'!$F$4*EXP(-$E40/'Model Parameters'!$B$50)</f>
        <v>3814.8600817790016</v>
      </c>
      <c r="J40">
        <f>'Input Parameters'!$G$22+(AM40*'Input Parameters'!$G$22 - (1/(1/('Input Parameters'!$G$12*($I40+2*$F40*$H40))+1/(AO40*'Input Parameters'!$G$24))) + 'Input Parameters'!$G$12*($I40+2*$F40*$H40))/(AM40+2*'Input Parameters'!$G$13*'Input Parameters'!$G$12*'Model Parameters'!$B$61*$H40)</f>
        <v>1841.3699191776366</v>
      </c>
      <c r="K40">
        <f>'Input Parameters'!$G$15/(2*'Model Parameters'!$F$4)*'Model Parameters'!$B$39/('Model Parameters'!$B$65)*EXP(-($E40+0.11)/'Model Parameters'!$B$48)+'Input Parameters'!$G$13*'Model Parameters'!$B$61*$J40</f>
        <v>4621.3648723200822</v>
      </c>
      <c r="L40">
        <f>1/((SQRT($K40*('Input Parameters'!$G$12)^2/'Model Parameters'!$B$51))/TANH(SQRT($K40*('Input Parameters'!$G$12)^2/'Model Parameters'!$B$51))+$K40*'Input Parameters'!$G$12/'Input Parameters'!$G$17)</f>
        <v>8.8725388521707291E-2</v>
      </c>
      <c r="M40">
        <f>'Model Parameters'!$F$2*'Input Parameters'!$G$4*$L40</f>
        <v>3.0220787837119789</v>
      </c>
      <c r="N40">
        <f>'Input Parameters'!$G$22+(AM40*'Input Parameters'!$G$22 - (1/(1/('Input Parameters'!$G$12*($I40+2*$F40*$M40))+1/(AO40*'Input Parameters'!$G$24))) + 'Input Parameters'!$G$12*($I40+2*$F40*$M40))/(AM40+2*'Input Parameters'!$G$13*'Input Parameters'!$G$12*'Model Parameters'!$B$61*$M40)</f>
        <v>1734.1281492821474</v>
      </c>
      <c r="O40" s="4">
        <f>(2*AN40*'Input Parameters'!$G$23+AO40*'Input Parameters'!$G$24+AM40*'Input Parameters'!$G$22+'Input Parameters'!$G$12*$I40-AM40*$N40)/(2*AN40)</f>
        <v>-1204.1558299470682</v>
      </c>
      <c r="P40" s="4">
        <f>'Input Parameters'!$G$12*(2*$F40*$M40)/(2*AN40)*EXP(-$N40*('Model Parameters'!$B$32+'Model Parameters'!$B$35))</f>
        <v>4737.545958705362</v>
      </c>
      <c r="Q40">
        <f>MAX(0,$O40+LN(1+($P40*('Model Parameters'!$B$33+2*'Model Parameters'!$B$35)*EXP(-$O40*('Model Parameters'!$B$33+2*'Model Parameters'!$B$35)))/(1+LN(SQRT(1+$P40*('Model Parameters'!$B$33+2*'Model Parameters'!$B$35)*EXP(-$O40*('Model Parameters'!$B$33+2*'Model Parameters'!$B$35))))))/('Model Parameters'!$B$33+2*'Model Parameters'!$B$35))</f>
        <v>1655.5246451835953</v>
      </c>
      <c r="R40">
        <f>'Input Parameters'!$G$4*'Model Parameters'!$F$2*EXP(-'Model Parameters'!$B$32*$N40-'Model Parameters'!$B$33*$Q40-'Model Parameters'!$B$35*($N40+2*$Q40))*$L40</f>
        <v>1.4989789029284948</v>
      </c>
      <c r="S40">
        <f>'Input Parameters'!$G$22+(AM40*'Input Parameters'!$G$22 - (1/(1/('Input Parameters'!$G$12*($I40+2*$F40*$R40))+1/(AO40*'Input Parameters'!$G$24))) +'Input Parameters'!$G$12*($I40+2*$F40*$R40))/(AM40+2*'Input Parameters'!$G$13*'Input Parameters'!$G$12*'Model Parameters'!$B$61*$R40)</f>
        <v>1483.017941661054</v>
      </c>
      <c r="T40">
        <f>'Input Parameters'!$G$15/(2*'Model Parameters'!$F$4)*'Model Parameters'!$B$39/('Model Parameters'!$B$65)*EXP(-($E40+0.11)/'Model Parameters'!$B$48)+'Input Parameters'!$G$13*'Model Parameters'!$B$61*$S40</f>
        <v>4221.8024173890926</v>
      </c>
      <c r="U40">
        <f>1/((SQRT($T40*('Input Parameters'!$G$12)^2/'Model Parameters'!$B$51))/TANH(SQRT($T40*('Input Parameters'!$G$12)^2/'Model Parameters'!$B$51))+$T40*'Input Parameters'!$G$12/'Input Parameters'!$G$17)</f>
        <v>9.3306207353146944E-2</v>
      </c>
      <c r="V40" s="4">
        <f>(2*AN40*'Input Parameters'!$G$23+AO40*'Input Parameters'!$G$24+AM40*'Input Parameters'!$G$22+'Input Parameters'!$G$12*$I40-AM40*$S40)/(2*AN40)</f>
        <v>-777.14217966756769</v>
      </c>
      <c r="W40" s="4">
        <f>'Input Parameters'!$G$12*(2*$F40*$U40*'Model Parameters'!$F$2*'Input Parameters'!$G$4)/(2*'Model Parameters'!$F$21)*EXP(-$S40*('Model Parameters'!$B$32+'Model Parameters'!$B$35))</f>
        <v>6055.1428670173755</v>
      </c>
      <c r="X40">
        <f>MAX(0,$V40+LN(1+($W40*('Model Parameters'!$B$33+2*'Model Parameters'!$B$35)*EXP(-$V40*('Model Parameters'!$B$33+2*'Model Parameters'!$B$35)))/(1+LN(SQRT(1+$W40*('Model Parameters'!$B$33+2*'Model Parameters'!$B$35)*EXP(-$V40*('Model Parameters'!$B$33+2*'Model Parameters'!$B$35))))))/('Model Parameters'!$B$33+2*'Model Parameters'!$B$35))</f>
        <v>2286.0726994910733</v>
      </c>
      <c r="Y40">
        <f>'Input Parameters'!$G$4*'Model Parameters'!$F$2*EXP(-'Model Parameters'!$B$32*$S40-'Model Parameters'!$B$33*$X40-'Model Parameters'!$B$35*($S40+2*$X40))*$U40</f>
        <v>1.3733365966540094</v>
      </c>
      <c r="Z40" s="8">
        <f>$E40-'Model Parameters'!$F$3*'Input Parameters'!$G$3/'Model Parameters'!$F$4*LN($S40/'Input Parameters'!$G$22)</f>
        <v>-1.2197736607485754</v>
      </c>
      <c r="AA40" s="8">
        <f>'Input Parameters'!$G$12*$Y40*$F40*2*'Model Parameters'!$F$4/10</f>
        <v>259.31457897758685</v>
      </c>
      <c r="AB40" s="8">
        <f t="shared" si="5"/>
        <v>1.3733365966540094</v>
      </c>
      <c r="AC40" s="8">
        <f t="shared" si="6"/>
        <v>2286.0726994910733</v>
      </c>
      <c r="AD40" s="8">
        <f>LOG10(S40/1000/'Model Parameters'!$B$15)</f>
        <v>13.483203495661153</v>
      </c>
      <c r="AE40" s="8">
        <f>AA40*10/(AA40*10+('Model Parameters'!$F$4*'Input Parameters'!$G$12)*I40)</f>
        <v>0.64901361812312741</v>
      </c>
      <c r="AF40" s="8">
        <f>MIN(1,('Model Parameters'!$B$45-'Model Parameters'!$F$3*'Input Parameters'!$G$3/'Model Parameters'!$F$4*LN($S40/'Input Parameters'!$G$22))/Z40)</f>
        <v>0.27855467918536314</v>
      </c>
      <c r="AG40" s="8">
        <f>MIN('Input Parameters'!$G$24+'Model Parameters'!$F$2*'Input Parameters'!$G$4*EXP(-'Model Parameters'!$B$32*$S40-'Model Parameters'!$B$33*$X40-'Model Parameters'!$B$35*($S40+2*$X40)),AC40*10^(3-AD40)/'Model Parameters'!$B$13)</f>
        <v>5.7794583175794952E-2</v>
      </c>
      <c r="AH40" s="8">
        <f>EXP(-'Model Parameters'!$B$32*$S40-'Model Parameters'!$B$33*$X40-'Model Parameters'!$B$35*($S40+2*$X40))</f>
        <v>0.43212419571975219</v>
      </c>
      <c r="AL40">
        <f>'Model Parameters'!$B$22*SQRT((3*1.607/4*('Input Parameters'!$G$10*'Model Parameters'!$B$22*'Input Parameters'!$G$8/D40)^(1/3))^-2+'Model Parameters'!$F$18^-2)/SQRT(2)</f>
        <v>8.0688732984720382E-6</v>
      </c>
      <c r="AM40">
        <f>'Model Parameters'!$B$23*SQRT((3*1.607/4*('Input Parameters'!$G$10*'Model Parameters'!$B$23*'Input Parameters'!$G$8/D40)^(1/3))^-2+'Model Parameters'!$F$18^-2)/SQRT(2)</f>
        <v>1.6603607127870588E-5</v>
      </c>
      <c r="AN40">
        <f>'Model Parameters'!$B$24*SQRT((3*1.607/4*('Input Parameters'!$G$10*'Model Parameters'!$B$24*'Input Parameters'!$G$8/D40)^(1/3))^-2+'Model Parameters'!$F$18^-2)/SQRT(2)</f>
        <v>4.8819694995811303E-6</v>
      </c>
      <c r="AO40">
        <f>'Model Parameters'!$B$25*SQRT((3*1.607/4*('Input Parameters'!$G$10*'Model Parameters'!$B$25*'Input Parameters'!$G$8/D40)^(1/3))^-2+'Model Parameters'!$F$18^-2)/SQRT(2)</f>
        <v>5.7800098826783351E-6</v>
      </c>
    </row>
    <row r="41" spans="4:41" x14ac:dyDescent="0.4">
      <c r="D41" s="4">
        <f t="shared" si="7"/>
        <v>1.9061999999999999E-2</v>
      </c>
      <c r="E41">
        <f t="shared" si="4"/>
        <v>-0.99</v>
      </c>
      <c r="F41">
        <f>'Input Parameters'!$G$15/(2*'Model Parameters'!$F$4)*'Model Parameters'!$B$39/('Model Parameters'!$B$65)*EXP(-($E41+0.11)/'Model Parameters'!$B$48)</f>
        <v>2568.2374124370176</v>
      </c>
      <c r="G41">
        <f>1/((SQRT($F41*('Input Parameters'!$G$12)^2/'Model Parameters'!$B$51))/TANH(SQRT($F41*('Input Parameters'!$G$12)^2/'Model Parameters'!$B$51))+$F41*'Input Parameters'!$G$12/'Input Parameters'!$G$17)</f>
        <v>0.12262905287006196</v>
      </c>
      <c r="H41">
        <f>'Model Parameters'!$F$2*'Input Parameters'!$G$4*$G41</f>
        <v>4.1768727657319884</v>
      </c>
      <c r="I41">
        <f>'Input Parameters'!$G$15*'Model Parameters'!$B$41/'Model Parameters'!$F$4*EXP(-$E41/'Model Parameters'!$B$50)</f>
        <v>3814.8600817790016</v>
      </c>
      <c r="J41">
        <f>'Input Parameters'!$G$22+(AM41*'Input Parameters'!$G$22 - (1/(1/('Input Parameters'!$G$12*($I41+2*$F41*$H41))+1/(AO41*'Input Parameters'!$G$24))) + 'Input Parameters'!$G$12*($I41+2*$F41*$H41))/(AM41+2*'Input Parameters'!$G$13*'Input Parameters'!$G$12*'Model Parameters'!$B$61*$H41)</f>
        <v>1836.9602685697662</v>
      </c>
      <c r="K41">
        <f>'Input Parameters'!$G$15/(2*'Model Parameters'!$F$4)*'Model Parameters'!$B$39/('Model Parameters'!$B$65)*EXP(-($E41+0.11)/'Model Parameters'!$B$48)+'Input Parameters'!$G$13*'Model Parameters'!$B$61*$J41</f>
        <v>4616.4481118923068</v>
      </c>
      <c r="L41">
        <f>1/((SQRT($K41*('Input Parameters'!$G$12)^2/'Model Parameters'!$B$51))/TANH(SQRT($K41*('Input Parameters'!$G$12)^2/'Model Parameters'!$B$51))+$K41*'Input Parameters'!$G$12/'Input Parameters'!$G$17)</f>
        <v>8.8778088729519908E-2</v>
      </c>
      <c r="M41">
        <f>'Model Parameters'!$F$2*'Input Parameters'!$G$4*$L41</f>
        <v>3.0238738074653968</v>
      </c>
      <c r="N41">
        <f>'Input Parameters'!$G$22+(AM41*'Input Parameters'!$G$22 - (1/(1/('Input Parameters'!$G$12*($I41+2*$F41*$M41))+1/(AO41*'Input Parameters'!$G$24))) + 'Input Parameters'!$G$12*($I41+2*$F41*$M41))/(AM41+2*'Input Parameters'!$G$13*'Input Parameters'!$G$12*'Model Parameters'!$B$61*$M41)</f>
        <v>1729.2170127898489</v>
      </c>
      <c r="O41" s="4">
        <f>(2*AN41*'Input Parameters'!$G$23+AO41*'Input Parameters'!$G$24+AM41*'Input Parameters'!$G$22+'Input Parameters'!$G$12*$I41-AM41*$N41)/(2*AN41)</f>
        <v>-1205.428275618794</v>
      </c>
      <c r="P41" s="4">
        <f>'Input Parameters'!$G$12*(2*$F41*$M41)/(2*AN41)*EXP(-$N41*('Model Parameters'!$B$32+'Model Parameters'!$B$35))</f>
        <v>4704.2751488569766</v>
      </c>
      <c r="Q41">
        <f>MAX(0,$O41+LN(1+($P41*('Model Parameters'!$B$33+2*'Model Parameters'!$B$35)*EXP(-$O41*('Model Parameters'!$B$33+2*'Model Parameters'!$B$35)))/(1+LN(SQRT(1+$P41*('Model Parameters'!$B$33+2*'Model Parameters'!$B$35)*EXP(-$O41*('Model Parameters'!$B$33+2*'Model Parameters'!$B$35))))))/('Model Parameters'!$B$33+2*'Model Parameters'!$B$35))</f>
        <v>1643.8204167603417</v>
      </c>
      <c r="R41">
        <f>'Input Parameters'!$G$4*'Model Parameters'!$F$2*EXP(-'Model Parameters'!$B$32*$N41-'Model Parameters'!$B$33*$Q41-'Model Parameters'!$B$35*($N41+2*$Q41))*$L41</f>
        <v>1.5057538649734712</v>
      </c>
      <c r="S41">
        <f>'Input Parameters'!$G$22+(AM41*'Input Parameters'!$G$22 - (1/(1/('Input Parameters'!$G$12*($I41+2*$F41*$R41))+1/(AO41*'Input Parameters'!$G$24))) +'Input Parameters'!$G$12*($I41+2*$F41*$R41))/(AM41+2*'Input Parameters'!$G$13*'Input Parameters'!$G$12*'Model Parameters'!$B$61*$R41)</f>
        <v>1478.3169519349881</v>
      </c>
      <c r="T41">
        <f>'Input Parameters'!$G$15/(2*'Model Parameters'!$F$4)*'Model Parameters'!$B$39/('Model Parameters'!$B$65)*EXP(-($E41+0.11)/'Model Parameters'!$B$48)+'Input Parameters'!$G$13*'Model Parameters'!$B$61*$S41</f>
        <v>4216.5608138445295</v>
      </c>
      <c r="U41">
        <f>1/((SQRT($T41*('Input Parameters'!$G$12)^2/'Model Parameters'!$B$51))/TANH(SQRT($T41*('Input Parameters'!$G$12)^2/'Model Parameters'!$B$51))+$T41*'Input Parameters'!$G$12/'Input Parameters'!$G$17)</f>
        <v>9.3370626891852895E-2</v>
      </c>
      <c r="V41" s="4">
        <f>(2*AN41*'Input Parameters'!$G$23+AO41*'Input Parameters'!$G$24+AM41*'Input Parameters'!$G$22+'Input Parameters'!$G$12*$I41-AM41*$S41)/(2*AN41)</f>
        <v>-779.16938412984382</v>
      </c>
      <c r="W41" s="4">
        <f>'Input Parameters'!$G$12*(2*$F41*$U41*'Model Parameters'!$F$2*'Input Parameters'!$G$4)/(2*'Model Parameters'!$F$21)*EXP(-$S41*('Model Parameters'!$B$32+'Model Parameters'!$B$35))</f>
        <v>6063.3610414335253</v>
      </c>
      <c r="X41">
        <f>MAX(0,$V41+LN(1+($W41*('Model Parameters'!$B$33+2*'Model Parameters'!$B$35)*EXP(-$V41*('Model Parameters'!$B$33+2*'Model Parameters'!$B$35)))/(1+LN(SQRT(1+$W41*('Model Parameters'!$B$33+2*'Model Parameters'!$B$35)*EXP(-$V41*('Model Parameters'!$B$33+2*'Model Parameters'!$B$35))))))/('Model Parameters'!$B$33+2*'Model Parameters'!$B$35))</f>
        <v>2287.152882531409</v>
      </c>
      <c r="Y41">
        <f>'Input Parameters'!$G$4*'Model Parameters'!$F$2*EXP(-'Model Parameters'!$B$32*$S41-'Model Parameters'!$B$33*$X41-'Model Parameters'!$B$35*($S41+2*$X41))*$U41</f>
        <v>1.3747919279799672</v>
      </c>
      <c r="Z41" s="8">
        <f>$E41-'Model Parameters'!$F$3*'Input Parameters'!$G$3/'Model Parameters'!$F$4*LN($S41/'Input Parameters'!$G$22)</f>
        <v>-1.2196920883394646</v>
      </c>
      <c r="AA41" s="8">
        <f>'Input Parameters'!$G$12*$Y41*$F41*2*'Model Parameters'!$F$4/10</f>
        <v>259.58937587077605</v>
      </c>
      <c r="AB41" s="8">
        <f t="shared" si="5"/>
        <v>1.3747919279799672</v>
      </c>
      <c r="AC41" s="8">
        <f t="shared" si="6"/>
        <v>2287.152882531409</v>
      </c>
      <c r="AD41" s="8">
        <f>LOG10(S41/1000/'Model Parameters'!$B$15)</f>
        <v>13.481824647482313</v>
      </c>
      <c r="AE41" s="8">
        <f>AA41*10/(AA41*10+('Model Parameters'!$F$4*'Input Parameters'!$G$12)*I41)</f>
        <v>0.64925484759796481</v>
      </c>
      <c r="AF41" s="8">
        <f>MIN(1,('Model Parameters'!$B$45-'Model Parameters'!$F$3*'Input Parameters'!$G$3/'Model Parameters'!$F$4*LN($S41/'Input Parameters'!$G$22))/Z41)</f>
        <v>0.27850642927587926</v>
      </c>
      <c r="AG41" s="8">
        <f>MIN('Input Parameters'!$G$24+'Model Parameters'!$F$2*'Input Parameters'!$G$4*EXP(-'Model Parameters'!$B$32*$S41-'Model Parameters'!$B$33*$X41-'Model Parameters'!$B$35*($S41+2*$X41)),AC41*10^(3-AD41)/'Model Parameters'!$B$13)</f>
        <v>5.8005762801635198E-2</v>
      </c>
      <c r="AH41" s="8">
        <f>EXP(-'Model Parameters'!$B$32*$S41-'Model Parameters'!$B$33*$X41-'Model Parameters'!$B$35*($S41+2*$X41))</f>
        <v>0.43228366681923697</v>
      </c>
      <c r="AL41">
        <f>'Model Parameters'!$B$22*SQRT((3*1.607/4*('Input Parameters'!$G$10*'Model Parameters'!$B$22*'Input Parameters'!$G$8/D41)^(1/3))^-2+'Model Parameters'!$F$18^-2)/SQRT(2)</f>
        <v>8.1340938200520203E-6</v>
      </c>
      <c r="AM41">
        <f>'Model Parameters'!$B$23*SQRT((3*1.607/4*('Input Parameters'!$G$10*'Model Parameters'!$B$23*'Input Parameters'!$G$8/D41)^(1/3))^-2+'Model Parameters'!$F$18^-2)/SQRT(2)</f>
        <v>1.6727019879927946E-5</v>
      </c>
      <c r="AN41">
        <f>'Model Parameters'!$B$24*SQRT((3*1.607/4*('Input Parameters'!$G$10*'Model Parameters'!$B$24*'Input Parameters'!$G$8/D41)^(1/3))^-2+'Model Parameters'!$F$18^-2)/SQRT(2)</f>
        <v>4.9228419507387352E-6</v>
      </c>
      <c r="AO41">
        <f>'Model Parameters'!$B$25*SQRT((3*1.607/4*('Input Parameters'!$G$10*'Model Parameters'!$B$25*'Input Parameters'!$G$8/D41)^(1/3))^-2+'Model Parameters'!$F$18^-2)/SQRT(2)</f>
        <v>5.8279121264849449E-6</v>
      </c>
    </row>
    <row r="42" spans="4:41" x14ac:dyDescent="0.4">
      <c r="D42" s="4">
        <f t="shared" si="7"/>
        <v>1.9560999999999999E-2</v>
      </c>
      <c r="E42">
        <f t="shared" si="4"/>
        <v>-0.99</v>
      </c>
      <c r="F42">
        <f>'Input Parameters'!$G$15/(2*'Model Parameters'!$F$4)*'Model Parameters'!$B$39/('Model Parameters'!$B$65)*EXP(-($E42+0.11)/'Model Parameters'!$B$48)</f>
        <v>2568.2374124370176</v>
      </c>
      <c r="G42">
        <f>1/((SQRT($F42*('Input Parameters'!$G$12)^2/'Model Parameters'!$B$51))/TANH(SQRT($F42*('Input Parameters'!$G$12)^2/'Model Parameters'!$B$51))+$F42*'Input Parameters'!$G$12/'Input Parameters'!$G$17)</f>
        <v>0.12262905287006196</v>
      </c>
      <c r="H42">
        <f>'Model Parameters'!$F$2*'Input Parameters'!$G$4*$G42</f>
        <v>4.1768727657319884</v>
      </c>
      <c r="I42">
        <f>'Input Parameters'!$G$15*'Model Parameters'!$B$41/'Model Parameters'!$F$4*EXP(-$E42/'Model Parameters'!$B$50)</f>
        <v>3814.8600817790016</v>
      </c>
      <c r="J42">
        <f>'Input Parameters'!$G$22+(AM42*'Input Parameters'!$G$22 - (1/(1/('Input Parameters'!$G$12*($I42+2*$F42*$H42))+1/(AO42*'Input Parameters'!$G$24))) + 'Input Parameters'!$G$12*($I42+2*$F42*$H42))/(AM42+2*'Input Parameters'!$G$13*'Input Parameters'!$G$12*'Model Parameters'!$B$61*$H42)</f>
        <v>1832.6411671705678</v>
      </c>
      <c r="K42">
        <f>'Input Parameters'!$G$15/(2*'Model Parameters'!$F$4)*'Model Parameters'!$B$39/('Model Parameters'!$B$65)*EXP(-($E42+0.11)/'Model Parameters'!$B$48)+'Input Parameters'!$G$13*'Model Parameters'!$B$61*$J42</f>
        <v>4611.6323138322005</v>
      </c>
      <c r="L42">
        <f>1/((SQRT($K42*('Input Parameters'!$G$12)^2/'Model Parameters'!$B$51))/TANH(SQRT($K42*('Input Parameters'!$G$12)^2/'Model Parameters'!$B$51))+$K42*'Input Parameters'!$G$12/'Input Parameters'!$G$17)</f>
        <v>8.8829789107965615E-2</v>
      </c>
      <c r="M42">
        <f>'Model Parameters'!$F$2*'Input Parameters'!$G$4*$L42</f>
        <v>3.0256347759932769</v>
      </c>
      <c r="N42">
        <f>'Input Parameters'!$G$22+(AM42*'Input Parameters'!$G$22 - (1/(1/('Input Parameters'!$G$12*($I42+2*$F42*$M42))+1/(AO42*'Input Parameters'!$G$24))) + 'Input Parameters'!$G$12*($I42+2*$F42*$M42))/(AM42+2*'Input Parameters'!$G$13*'Input Parameters'!$G$12*'Model Parameters'!$B$61*$M42)</f>
        <v>1724.4147297230775</v>
      </c>
      <c r="O42" s="4">
        <f>(2*AN42*'Input Parameters'!$G$23+AO42*'Input Parameters'!$G$24+AM42*'Input Parameters'!$G$22+'Input Parameters'!$G$12*$I42-AM42*$N42)/(2*AN42)</f>
        <v>-1206.6036464523554</v>
      </c>
      <c r="P42" s="4">
        <f>'Input Parameters'!$G$12*(2*$F42*$M42)/(2*AN42)*EXP(-$N42*('Model Parameters'!$B$32+'Model Parameters'!$B$35))</f>
        <v>4672.0807130478997</v>
      </c>
      <c r="Q42">
        <f>MAX(0,$O42+LN(1+($P42*('Model Parameters'!$B$33+2*'Model Parameters'!$B$35)*EXP(-$O42*('Model Parameters'!$B$33+2*'Model Parameters'!$B$35)))/(1+LN(SQRT(1+$P42*('Model Parameters'!$B$33+2*'Model Parameters'!$B$35)*EXP(-$O42*('Model Parameters'!$B$33+2*'Model Parameters'!$B$35))))))/('Model Parameters'!$B$33+2*'Model Parameters'!$B$35))</f>
        <v>1632.4742603128047</v>
      </c>
      <c r="R42">
        <f>'Input Parameters'!$G$4*'Model Parameters'!$F$2*EXP(-'Model Parameters'!$B$32*$N42-'Model Parameters'!$B$33*$Q42-'Model Parameters'!$B$35*($N42+2*$Q42))*$L42</f>
        <v>1.5123695761475393</v>
      </c>
      <c r="S42">
        <f>'Input Parameters'!$G$22+(AM42*'Input Parameters'!$G$22 - (1/(1/('Input Parameters'!$G$12*($I42+2*$F42*$R42))+1/(AO42*'Input Parameters'!$G$24))) +'Input Parameters'!$G$12*($I42+2*$F42*$R42))/(AM42+2*'Input Parameters'!$G$13*'Input Parameters'!$G$12*'Model Parameters'!$B$61*$R42)</f>
        <v>1473.7346160242196</v>
      </c>
      <c r="T42">
        <f>'Input Parameters'!$G$15/(2*'Model Parameters'!$F$4)*'Model Parameters'!$B$39/('Model Parameters'!$B$65)*EXP(-($E42+0.11)/'Model Parameters'!$B$48)+'Input Parameters'!$G$13*'Model Parameters'!$B$61*$S42</f>
        <v>4211.4515093040227</v>
      </c>
      <c r="U42">
        <f>1/((SQRT($T42*('Input Parameters'!$G$12)^2/'Model Parameters'!$B$51))/TANH(SQRT($T42*('Input Parameters'!$G$12)^2/'Model Parameters'!$B$51))+$T42*'Input Parameters'!$G$12/'Input Parameters'!$G$17)</f>
        <v>9.3433537042296594E-2</v>
      </c>
      <c r="V42" s="4">
        <f>(2*AN42*'Input Parameters'!$G$23+AO42*'Input Parameters'!$G$24+AM42*'Input Parameters'!$G$22+'Input Parameters'!$G$12*$I42-AM42*$S42)/(2*AN42)</f>
        <v>-781.09962872914127</v>
      </c>
      <c r="W42" s="4">
        <f>'Input Parameters'!$G$12*(2*$F42*$U42*'Model Parameters'!$F$2*'Input Parameters'!$G$4)/(2*'Model Parameters'!$F$21)*EXP(-$S42*('Model Parameters'!$B$32+'Model Parameters'!$B$35))</f>
        <v>6071.3873160983858</v>
      </c>
      <c r="X42">
        <f>MAX(0,$V42+LN(1+($W42*('Model Parameters'!$B$33+2*'Model Parameters'!$B$35)*EXP(-$V42*('Model Parameters'!$B$33+2*'Model Parameters'!$B$35)))/(1+LN(SQRT(1+$W42*('Model Parameters'!$B$33+2*'Model Parameters'!$B$35)*EXP(-$V42*('Model Parameters'!$B$33+2*'Model Parameters'!$B$35))))))/('Model Parameters'!$B$33+2*'Model Parameters'!$B$35))</f>
        <v>2288.2341647516027</v>
      </c>
      <c r="Y42">
        <f>'Input Parameters'!$G$4*'Model Parameters'!$F$2*EXP(-'Model Parameters'!$B$32*$S42-'Model Parameters'!$B$33*$X42-'Model Parameters'!$B$35*($S42+2*$X42))*$U42</f>
        <v>1.376202359169443</v>
      </c>
      <c r="Z42" s="8">
        <f>$E42-'Model Parameters'!$F$3*'Input Parameters'!$G$3/'Model Parameters'!$F$4*LN($S42/'Input Parameters'!$G$22)</f>
        <v>-1.2196123247890107</v>
      </c>
      <c r="AA42" s="8">
        <f>'Input Parameters'!$G$12*$Y42*$F42*2*'Model Parameters'!$F$4/10</f>
        <v>259.85569468217807</v>
      </c>
      <c r="AB42" s="8">
        <f t="shared" si="5"/>
        <v>1.376202359169443</v>
      </c>
      <c r="AC42" s="8">
        <f t="shared" si="6"/>
        <v>2288.2341647516027</v>
      </c>
      <c r="AD42" s="8">
        <f>LOG10(S42/1000/'Model Parameters'!$B$15)</f>
        <v>13.480476375101002</v>
      </c>
      <c r="AE42" s="8">
        <f>AA42*10/(AA42*10+('Model Parameters'!$F$4*'Input Parameters'!$G$12)*I42)</f>
        <v>0.64948831842777444</v>
      </c>
      <c r="AF42" s="8">
        <f>MIN(1,('Model Parameters'!$B$45-'Model Parameters'!$F$3*'Input Parameters'!$G$3/'Model Parameters'!$F$4*LN($S42/'Input Parameters'!$G$22))/Z42)</f>
        <v>0.27845924306132491</v>
      </c>
      <c r="AG42" s="8">
        <f>MIN('Input Parameters'!$G$24+'Model Parameters'!$F$2*'Input Parameters'!$G$4*EXP(-'Model Parameters'!$B$32*$S42-'Model Parameters'!$B$33*$X42-'Model Parameters'!$B$35*($S42+2*$X42)),AC42*10^(3-AD42)/'Model Parameters'!$B$13)</f>
        <v>5.8213630470992483E-2</v>
      </c>
      <c r="AH42" s="8">
        <f>EXP(-'Model Parameters'!$B$32*$S42-'Model Parameters'!$B$33*$X42-'Model Parameters'!$B$35*($S42+2*$X42))</f>
        <v>0.43243579529551707</v>
      </c>
      <c r="AL42">
        <f>'Model Parameters'!$B$22*SQRT((3*1.607/4*('Input Parameters'!$G$10*'Model Parameters'!$B$22*'Input Parameters'!$G$8/D42)^(1/3))^-2+'Model Parameters'!$F$18^-2)/SQRT(2)</f>
        <v>8.1982355351610874E-6</v>
      </c>
      <c r="AM42">
        <f>'Model Parameters'!$B$23*SQRT((3*1.607/4*('Input Parameters'!$G$10*'Model Parameters'!$B$23*'Input Parameters'!$G$8/D42)^(1/3))^-2+'Model Parameters'!$F$18^-2)/SQRT(2)</f>
        <v>1.684846807562372E-5</v>
      </c>
      <c r="AN42">
        <f>'Model Parameters'!$B$24*SQRT((3*1.607/4*('Input Parameters'!$G$10*'Model Parameters'!$B$24*'Input Parameters'!$G$8/D42)^(1/3))^-2+'Model Parameters'!$F$18^-2)/SQRT(2)</f>
        <v>4.9630270419635863E-6</v>
      </c>
      <c r="AO42">
        <f>'Model Parameters'!$B$25*SQRT((3*1.607/4*('Input Parameters'!$G$10*'Model Parameters'!$B$25*'Input Parameters'!$G$8/D42)^(1/3))^-2+'Model Parameters'!$F$18^-2)/SQRT(2)</f>
        <v>5.8750126575684313E-6</v>
      </c>
    </row>
    <row r="43" spans="4:41" x14ac:dyDescent="0.4">
      <c r="D43" s="4">
        <f t="shared" si="7"/>
        <v>2.0059999999999998E-2</v>
      </c>
      <c r="E43">
        <f t="shared" si="4"/>
        <v>-0.99</v>
      </c>
      <c r="F43">
        <f>'Input Parameters'!$G$15/(2*'Model Parameters'!$F$4)*'Model Parameters'!$B$39/('Model Parameters'!$B$65)*EXP(-($E43+0.11)/'Model Parameters'!$B$48)</f>
        <v>2568.2374124370176</v>
      </c>
      <c r="G43">
        <f>1/((SQRT($F43*('Input Parameters'!$G$12)^2/'Model Parameters'!$B$51))/TANH(SQRT($F43*('Input Parameters'!$G$12)^2/'Model Parameters'!$B$51))+$F43*'Input Parameters'!$G$12/'Input Parameters'!$G$17)</f>
        <v>0.12262905287006196</v>
      </c>
      <c r="H43">
        <f>'Model Parameters'!$F$2*'Input Parameters'!$G$4*$G43</f>
        <v>4.1768727657319884</v>
      </c>
      <c r="I43">
        <f>'Input Parameters'!$G$15*'Model Parameters'!$B$41/'Model Parameters'!$F$4*EXP(-$E43/'Model Parameters'!$B$50)</f>
        <v>3814.8600817790016</v>
      </c>
      <c r="J43">
        <f>'Input Parameters'!$G$22+(AM43*'Input Parameters'!$G$22 - (1/(1/('Input Parameters'!$G$12*($I43+2*$F43*$H43))+1/(AO43*'Input Parameters'!$G$24))) + 'Input Parameters'!$G$12*($I43+2*$F43*$H43))/(AM43+2*'Input Parameters'!$G$13*'Input Parameters'!$G$12*'Model Parameters'!$B$61*$H43)</f>
        <v>1828.4087471845373</v>
      </c>
      <c r="K43">
        <f>'Input Parameters'!$G$15/(2*'Model Parameters'!$F$4)*'Model Parameters'!$B$39/('Model Parameters'!$B$65)*EXP(-($E43+0.11)/'Model Parameters'!$B$48)+'Input Parameters'!$G$13*'Model Parameters'!$B$61*$J43</f>
        <v>4606.9131655477768</v>
      </c>
      <c r="L43">
        <f>1/((SQRT($K43*('Input Parameters'!$G$12)^2/'Model Parameters'!$B$51))/TANH(SQRT($K43*('Input Parameters'!$G$12)^2/'Model Parameters'!$B$51))+$K43*'Input Parameters'!$G$12/'Input Parameters'!$G$17)</f>
        <v>8.8880531145551639E-2</v>
      </c>
      <c r="M43">
        <f>'Model Parameters'!$F$2*'Input Parameters'!$G$4*$L43</f>
        <v>3.0273631024372185</v>
      </c>
      <c r="N43">
        <f>'Input Parameters'!$G$22+(AM43*'Input Parameters'!$G$22 - (1/(1/('Input Parameters'!$G$12*($I43+2*$F43*$M43))+1/(AO43*'Input Parameters'!$G$24))) + 'Input Parameters'!$G$12*($I43+2*$F43*$M43))/(AM43+2*'Input Parameters'!$G$13*'Input Parameters'!$G$12*'Model Parameters'!$B$61*$M43)</f>
        <v>1719.7164748827622</v>
      </c>
      <c r="O43" s="4">
        <f>(2*AN43*'Input Parameters'!$G$23+AO43*'Input Parameters'!$G$24+AM43*'Input Parameters'!$G$22+'Input Parameters'!$G$12*$I43-AM43*$N43)/(2*AN43)</f>
        <v>-1207.6884667326653</v>
      </c>
      <c r="P43" s="4">
        <f>'Input Parameters'!$G$12*(2*$F43*$M43)/(2*AN43)*EXP(-$N43*('Model Parameters'!$B$32+'Model Parameters'!$B$35))</f>
        <v>4640.9021035423411</v>
      </c>
      <c r="Q43">
        <f>MAX(0,$O43+LN(1+($P43*('Model Parameters'!$B$33+2*'Model Parameters'!$B$35)*EXP(-$O43*('Model Parameters'!$B$33+2*'Model Parameters'!$B$35)))/(1+LN(SQRT(1+$P43*('Model Parameters'!$B$33+2*'Model Parameters'!$B$35)*EXP(-$O43*('Model Parameters'!$B$33+2*'Model Parameters'!$B$35))))))/('Model Parameters'!$B$33+2*'Model Parameters'!$B$35))</f>
        <v>1621.4670371646257</v>
      </c>
      <c r="R43">
        <f>'Input Parameters'!$G$4*'Model Parameters'!$F$2*EXP(-'Model Parameters'!$B$32*$N43-'Model Parameters'!$B$33*$Q43-'Model Parameters'!$B$35*($N43+2*$Q43))*$L43</f>
        <v>1.5188334467894971</v>
      </c>
      <c r="S43">
        <f>'Input Parameters'!$G$22+(AM43*'Input Parameters'!$G$22 - (1/(1/('Input Parameters'!$G$12*($I43+2*$F43*$R43))+1/(AO43*'Input Parameters'!$G$24))) +'Input Parameters'!$G$12*($I43+2*$F43*$R43))/(AM43+2*'Input Parameters'!$G$13*'Input Parameters'!$G$12*'Model Parameters'!$B$61*$R43)</f>
        <v>1469.2651497439067</v>
      </c>
      <c r="T43">
        <f>'Input Parameters'!$G$15/(2*'Model Parameters'!$F$4)*'Model Parameters'!$B$39/('Model Parameters'!$B$65)*EXP(-($E43+0.11)/'Model Parameters'!$B$48)+'Input Parameters'!$G$13*'Model Parameters'!$B$61*$S43</f>
        <v>4206.4680544014736</v>
      </c>
      <c r="U43">
        <f>1/((SQRT($T43*('Input Parameters'!$G$12)^2/'Model Parameters'!$B$51))/TANH(SQRT($T43*('Input Parameters'!$G$12)^2/'Model Parameters'!$B$51))+$T43*'Input Parameters'!$G$12/'Input Parameters'!$G$17)</f>
        <v>9.3495008826458628E-2</v>
      </c>
      <c r="V43" s="4">
        <f>(2*AN43*'Input Parameters'!$G$23+AO43*'Input Parameters'!$G$24+AM43*'Input Parameters'!$G$22+'Input Parameters'!$G$12*$I43-AM43*$S43)/(2*AN43)</f>
        <v>-782.93880550449501</v>
      </c>
      <c r="W43" s="4">
        <f>'Input Parameters'!$G$12*(2*$F43*$U43*'Model Parameters'!$F$2*'Input Parameters'!$G$4)/(2*'Model Parameters'!$F$21)*EXP(-$S43*('Model Parameters'!$B$32+'Model Parameters'!$B$35))</f>
        <v>6079.2307026466651</v>
      </c>
      <c r="X43">
        <f>MAX(0,$V43+LN(1+($W43*('Model Parameters'!$B$33+2*'Model Parameters'!$B$35)*EXP(-$V43*('Model Parameters'!$B$33+2*'Model Parameters'!$B$35)))/(1+LN(SQRT(1+$W43*('Model Parameters'!$B$33+2*'Model Parameters'!$B$35)*EXP(-$V43*('Model Parameters'!$B$33+2*'Model Parameters'!$B$35))))))/('Model Parameters'!$B$33+2*'Model Parameters'!$B$35))</f>
        <v>2289.3157443375508</v>
      </c>
      <c r="Y43">
        <f>'Input Parameters'!$G$4*'Model Parameters'!$F$2*EXP(-'Model Parameters'!$B$32*$S43-'Model Parameters'!$B$33*$X43-'Model Parameters'!$B$35*($S43+2*$X43))*$U43</f>
        <v>1.3775702741360212</v>
      </c>
      <c r="Z43" s="8">
        <f>$E43-'Model Parameters'!$F$3*'Input Parameters'!$G$3/'Model Parameters'!$F$4*LN($S43/'Input Parameters'!$G$22)</f>
        <v>-1.219534286647642</v>
      </c>
      <c r="AA43" s="8">
        <f>'Input Parameters'!$G$12*$Y43*$F43*2*'Model Parameters'!$F$4/10</f>
        <v>260.11398554437426</v>
      </c>
      <c r="AB43" s="8">
        <f t="shared" si="5"/>
        <v>1.3775702741360212</v>
      </c>
      <c r="AC43" s="8">
        <f t="shared" si="6"/>
        <v>2289.3157443375508</v>
      </c>
      <c r="AD43" s="8">
        <f>LOG10(S43/1000/'Model Parameters'!$B$15)</f>
        <v>13.479157267938678</v>
      </c>
      <c r="AE43" s="8">
        <f>AA43*10/(AA43*10+('Model Parameters'!$F$4*'Input Parameters'!$G$12)*I43)</f>
        <v>0.64971445477036005</v>
      </c>
      <c r="AF43" s="8">
        <f>MIN(1,('Model Parameters'!$B$45-'Model Parameters'!$F$3*'Input Parameters'!$G$3/'Model Parameters'!$F$4*LN($S43/'Input Parameters'!$G$22))/Z43)</f>
        <v>0.27841307158405715</v>
      </c>
      <c r="AG43" s="8">
        <f>MIN('Input Parameters'!$G$24+'Model Parameters'!$F$2*'Input Parameters'!$G$4*EXP(-'Model Parameters'!$B$32*$S43-'Model Parameters'!$B$33*$X43-'Model Parameters'!$B$35*($S43+2*$X43)),AC43*10^(3-AD43)/'Model Parameters'!$B$13)</f>
        <v>5.8418314354923423E-2</v>
      </c>
      <c r="AH43" s="8">
        <f>EXP(-'Model Parameters'!$B$32*$S43-'Model Parameters'!$B$33*$X43-'Model Parameters'!$B$35*($S43+2*$X43))</f>
        <v>0.43258102332587262</v>
      </c>
      <c r="AL43">
        <f>'Model Parameters'!$B$22*SQRT((3*1.607/4*('Input Parameters'!$G$10*'Model Parameters'!$B$22*'Input Parameters'!$G$8/D43)^(1/3))^-2+'Model Parameters'!$F$18^-2)/SQRT(2)</f>
        <v>8.2613423983074737E-6</v>
      </c>
      <c r="AM43">
        <f>'Model Parameters'!$B$23*SQRT((3*1.607/4*('Input Parameters'!$G$10*'Model Parameters'!$B$23*'Input Parameters'!$G$8/D43)^(1/3))^-2+'Model Parameters'!$F$18^-2)/SQRT(2)</f>
        <v>1.6968029578118377E-5</v>
      </c>
      <c r="AN43">
        <f>'Model Parameters'!$B$24*SQRT((3*1.607/4*('Input Parameters'!$G$10*'Model Parameters'!$B$24*'Input Parameters'!$G$8/D43)^(1/3))^-2+'Model Parameters'!$F$18^-2)/SQRT(2)</f>
        <v>5.0025531280555565E-6</v>
      </c>
      <c r="AO43">
        <f>'Model Parameters'!$B$25*SQRT((3*1.607/4*('Input Parameters'!$G$10*'Model Parameters'!$B$25*'Input Parameters'!$G$8/D43)^(1/3))^-2+'Model Parameters'!$F$18^-2)/SQRT(2)</f>
        <v>5.9213444281645999E-6</v>
      </c>
    </row>
    <row r="44" spans="4:41" x14ac:dyDescent="0.4">
      <c r="D44" s="4">
        <f t="shared" si="7"/>
        <v>2.0558999999999997E-2</v>
      </c>
      <c r="E44">
        <f t="shared" si="4"/>
        <v>-0.99</v>
      </c>
      <c r="F44">
        <f>'Input Parameters'!$G$15/(2*'Model Parameters'!$F$4)*'Model Parameters'!$B$39/('Model Parameters'!$B$65)*EXP(-($E44+0.11)/'Model Parameters'!$B$48)</f>
        <v>2568.2374124370176</v>
      </c>
      <c r="G44">
        <f>1/((SQRT($F44*('Input Parameters'!$G$12)^2/'Model Parameters'!$B$51))/TANH(SQRT($F44*('Input Parameters'!$G$12)^2/'Model Parameters'!$B$51))+$F44*'Input Parameters'!$G$12/'Input Parameters'!$G$17)</f>
        <v>0.12262905287006196</v>
      </c>
      <c r="H44">
        <f>'Model Parameters'!$F$2*'Input Parameters'!$G$4*$G44</f>
        <v>4.1768727657319884</v>
      </c>
      <c r="I44">
        <f>'Input Parameters'!$G$15*'Model Parameters'!$B$41/'Model Parameters'!$F$4*EXP(-$E44/'Model Parameters'!$B$50)</f>
        <v>3814.8600817790016</v>
      </c>
      <c r="J44">
        <f>'Input Parameters'!$G$22+(AM44*'Input Parameters'!$G$22 - (1/(1/('Input Parameters'!$G$12*($I44+2*$F44*$H44))+1/(AO44*'Input Parameters'!$G$24))) + 'Input Parameters'!$G$12*($I44+2*$F44*$H44))/(AM44+2*'Input Parameters'!$G$13*'Input Parameters'!$G$12*'Model Parameters'!$B$61*$H44)</f>
        <v>1824.2593918405628</v>
      </c>
      <c r="K44">
        <f>'Input Parameters'!$G$15/(2*'Model Parameters'!$F$4)*'Model Parameters'!$B$39/('Model Parameters'!$B$65)*EXP(-($E44+0.11)/'Model Parameters'!$B$48)+'Input Parameters'!$G$13*'Model Parameters'!$B$61*$J44</f>
        <v>4602.2866343392452</v>
      </c>
      <c r="L44">
        <f>1/((SQRT($K44*('Input Parameters'!$G$12)^2/'Model Parameters'!$B$51))/TANH(SQRT($K44*('Input Parameters'!$G$12)^2/'Model Parameters'!$B$51))+$K44*'Input Parameters'!$G$12/'Input Parameters'!$G$17)</f>
        <v>8.8930353678344509E-2</v>
      </c>
      <c r="M44">
        <f>'Model Parameters'!$F$2*'Input Parameters'!$G$4*$L44</f>
        <v>3.0290601095939387</v>
      </c>
      <c r="N44">
        <f>'Input Parameters'!$G$22+(AM44*'Input Parameters'!$G$22 - (1/(1/('Input Parameters'!$G$12*($I44+2*$F44*$M44))+1/(AO44*'Input Parameters'!$G$24))) + 'Input Parameters'!$G$12*($I44+2*$F44*$M44))/(AM44+2*'Input Parameters'!$G$13*'Input Parameters'!$G$12*'Model Parameters'!$B$61*$M44)</f>
        <v>1715.1177431679023</v>
      </c>
      <c r="O44" s="4">
        <f>(2*AN44*'Input Parameters'!$G$23+AO44*'Input Parameters'!$G$24+AM44*'Input Parameters'!$G$22+'Input Parameters'!$G$12*$I44-AM44*$N44)/(2*AN44)</f>
        <v>-1208.6887094178089</v>
      </c>
      <c r="P44" s="4">
        <f>'Input Parameters'!$G$12*(2*$F44*$M44)/(2*AN44)*EXP(-$N44*('Model Parameters'!$B$32+'Model Parameters'!$B$35))</f>
        <v>4610.6835543167081</v>
      </c>
      <c r="Q44">
        <f>MAX(0,$O44+LN(1+($P44*('Model Parameters'!$B$33+2*'Model Parameters'!$B$35)*EXP(-$O44*('Model Parameters'!$B$33+2*'Model Parameters'!$B$35)))/(1+LN(SQRT(1+$P44*('Model Parameters'!$B$33+2*'Model Parameters'!$B$35)*EXP(-$O44*('Model Parameters'!$B$33+2*'Model Parameters'!$B$35))))))/('Model Parameters'!$B$33+2*'Model Parameters'!$B$35))</f>
        <v>1610.7810568471857</v>
      </c>
      <c r="R44">
        <f>'Input Parameters'!$G$4*'Model Parameters'!$F$2*EXP(-'Model Parameters'!$B$32*$N44-'Model Parameters'!$B$33*$Q44-'Model Parameters'!$B$35*($N44+2*$Q44))*$L44</f>
        <v>1.5251523757643715</v>
      </c>
      <c r="S44">
        <f>'Input Parameters'!$G$22+(AM44*'Input Parameters'!$G$22 - (1/(1/('Input Parameters'!$G$12*($I44+2*$F44*$R44))+1/(AO44*'Input Parameters'!$G$24))) +'Input Parameters'!$G$12*($I44+2*$F44*$R44))/(AM44+2*'Input Parameters'!$G$13*'Input Parameters'!$G$12*'Model Parameters'!$B$61*$R44)</f>
        <v>1464.9031816391434</v>
      </c>
      <c r="T44">
        <f>'Input Parameters'!$G$15/(2*'Model Parameters'!$F$4)*'Model Parameters'!$B$39/('Model Parameters'!$B$65)*EXP(-($E44+0.11)/'Model Parameters'!$B$48)+'Input Parameters'!$G$13*'Model Parameters'!$B$61*$S44</f>
        <v>4201.604459964663</v>
      </c>
      <c r="U44">
        <f>1/((SQRT($T44*('Input Parameters'!$G$12)^2/'Model Parameters'!$B$51))/TANH(SQRT($T44*('Input Parameters'!$G$12)^2/'Model Parameters'!$B$51))+$T44*'Input Parameters'!$G$12/'Input Parameters'!$G$17)</f>
        <v>9.3555108311440108E-2</v>
      </c>
      <c r="V44" s="4">
        <f>(2*AN44*'Input Parameters'!$G$23+AO44*'Input Parameters'!$G$24+AM44*'Input Parameters'!$G$22+'Input Parameters'!$G$12*$I44-AM44*$S44)/(2*AN44)</f>
        <v>-784.69233272122676</v>
      </c>
      <c r="W44" s="4">
        <f>'Input Parameters'!$G$12*(2*$F44*$U44*'Model Parameters'!$F$2*'Input Parameters'!$G$4)/(2*'Model Parameters'!$F$21)*EXP(-$S44*('Model Parameters'!$B$32+'Model Parameters'!$B$35))</f>
        <v>6086.8995848816785</v>
      </c>
      <c r="X44">
        <f>MAX(0,$V44+LN(1+($W44*('Model Parameters'!$B$33+2*'Model Parameters'!$B$35)*EXP(-$V44*('Model Parameters'!$B$33+2*'Model Parameters'!$B$35)))/(1+LN(SQRT(1+$W44*('Model Parameters'!$B$33+2*'Model Parameters'!$B$35)*EXP(-$V44*('Model Parameters'!$B$33+2*'Model Parameters'!$B$35))))))/('Model Parameters'!$B$33+2*'Model Parameters'!$B$35))</f>
        <v>2290.3969119826261</v>
      </c>
      <c r="Y44">
        <f>'Input Parameters'!$G$4*'Model Parameters'!$F$2*EXP(-'Model Parameters'!$B$32*$S44-'Model Parameters'!$B$33*$X44-'Model Parameters'!$B$35*($S44+2*$X44))*$U44</f>
        <v>1.3788978782705104</v>
      </c>
      <c r="Z44" s="8">
        <f>$E44-'Model Parameters'!$F$3*'Input Parameters'!$G$3/'Model Parameters'!$F$4*LN($S44/'Input Parameters'!$G$22)</f>
        <v>-1.2194578962226912</v>
      </c>
      <c r="AA44" s="8">
        <f>'Input Parameters'!$G$12*$Y44*$F44*2*'Model Parameters'!$F$4/10</f>
        <v>260.36466488112444</v>
      </c>
      <c r="AB44" s="8">
        <f t="shared" si="5"/>
        <v>1.3788978782705104</v>
      </c>
      <c r="AC44" s="8">
        <f t="shared" si="6"/>
        <v>2290.3969119826261</v>
      </c>
      <c r="AD44" s="8">
        <f>LOG10(S44/1000/'Model Parameters'!$B$15)</f>
        <v>13.47786601272785</v>
      </c>
      <c r="AE44" s="8">
        <f>AA44*10/(AA44*10+('Model Parameters'!$F$4*'Input Parameters'!$G$12)*I44)</f>
        <v>0.64993364830042266</v>
      </c>
      <c r="AF44" s="8">
        <f>MIN(1,('Model Parameters'!$B$45-'Model Parameters'!$F$3*'Input Parameters'!$G$3/'Model Parameters'!$F$4*LN($S44/'Input Parameters'!$G$22))/Z44)</f>
        <v>0.27836786925909668</v>
      </c>
      <c r="AG44" s="8">
        <f>MIN('Input Parameters'!$G$24+'Model Parameters'!$F$2*'Input Parameters'!$G$4*EXP(-'Model Parameters'!$B$32*$S44-'Model Parameters'!$B$33*$X44-'Model Parameters'!$B$35*($S44+2*$X44)),AC44*10^(3-AD44)/'Model Parameters'!$B$13)</f>
        <v>5.8619934790949804E-2</v>
      </c>
      <c r="AH44" s="8">
        <f>EXP(-'Model Parameters'!$B$32*$S44-'Model Parameters'!$B$33*$X44-'Model Parameters'!$B$35*($S44+2*$X44))</f>
        <v>0.43271975771766397</v>
      </c>
      <c r="AL44">
        <f>'Model Parameters'!$B$22*SQRT((3*1.607/4*('Input Parameters'!$G$10*'Model Parameters'!$B$22*'Input Parameters'!$G$8/D44)^(1/3))^-2+'Model Parameters'!$F$18^-2)/SQRT(2)</f>
        <v>8.3234555534048826E-6</v>
      </c>
      <c r="AM44">
        <f>'Model Parameters'!$B$23*SQRT((3*1.607/4*('Input Parameters'!$G$10*'Model Parameters'!$B$23*'Input Parameters'!$G$8/D44)^(1/3))^-2+'Model Parameters'!$F$18^-2)/SQRT(2)</f>
        <v>1.7085777379801871E-5</v>
      </c>
      <c r="AN44">
        <f>'Model Parameters'!$B$24*SQRT((3*1.607/4*('Input Parameters'!$G$10*'Model Parameters'!$B$24*'Input Parameters'!$G$8/D44)^(1/3))^-2+'Model Parameters'!$F$18^-2)/SQRT(2)</f>
        <v>5.0414467321314386E-6</v>
      </c>
      <c r="AO44">
        <f>'Model Parameters'!$B$25*SQRT((3*1.607/4*('Input Parameters'!$G$10*'Model Parameters'!$B$25*'Input Parameters'!$G$8/D44)^(1/3))^-2+'Model Parameters'!$F$18^-2)/SQRT(2)</f>
        <v>5.9669382682299253E-6</v>
      </c>
    </row>
    <row r="45" spans="4:41" x14ac:dyDescent="0.4">
      <c r="D45" s="4">
        <f t="shared" si="7"/>
        <v>2.1058E-2</v>
      </c>
      <c r="E45">
        <f t="shared" si="4"/>
        <v>-0.99</v>
      </c>
      <c r="F45">
        <f>'Input Parameters'!$G$15/(2*'Model Parameters'!$F$4)*'Model Parameters'!$B$39/('Model Parameters'!$B$65)*EXP(-($E45+0.11)/'Model Parameters'!$B$48)</f>
        <v>2568.2374124370176</v>
      </c>
      <c r="G45">
        <f>1/((SQRT($F45*('Input Parameters'!$G$12)^2/'Model Parameters'!$B$51))/TANH(SQRT($F45*('Input Parameters'!$G$12)^2/'Model Parameters'!$B$51))+$F45*'Input Parameters'!$G$12/'Input Parameters'!$G$17)</f>
        <v>0.12262905287006196</v>
      </c>
      <c r="H45">
        <f>'Model Parameters'!$F$2*'Input Parameters'!$G$4*$G45</f>
        <v>4.1768727657319884</v>
      </c>
      <c r="I45">
        <f>'Input Parameters'!$G$15*'Model Parameters'!$B$41/'Model Parameters'!$F$4*EXP(-$E45/'Model Parameters'!$B$50)</f>
        <v>3814.8600817790016</v>
      </c>
      <c r="J45">
        <f>'Input Parameters'!$G$22+(AM45*'Input Parameters'!$G$22 - (1/(1/('Input Parameters'!$G$12*($I45+2*$F45*$H45))+1/(AO45*'Input Parameters'!$G$24))) + 'Input Parameters'!$G$12*($I45+2*$F45*$H45))/(AM45+2*'Input Parameters'!$G$13*'Input Parameters'!$G$12*'Model Parameters'!$B$61*$H45)</f>
        <v>1820.1897136882053</v>
      </c>
      <c r="K45">
        <f>'Input Parameters'!$G$15/(2*'Model Parameters'!$F$4)*'Model Parameters'!$B$39/('Model Parameters'!$B$65)*EXP(-($E45+0.11)/'Model Parameters'!$B$48)+'Input Parameters'!$G$13*'Model Parameters'!$B$61*$J45</f>
        <v>4597.7489431993663</v>
      </c>
      <c r="L45">
        <f>1/((SQRT($K45*('Input Parameters'!$G$12)^2/'Model Parameters'!$B$51))/TANH(SQRT($K45*('Input Parameters'!$G$12)^2/'Model Parameters'!$B$51))+$K45*'Input Parameters'!$G$12/'Input Parameters'!$G$17)</f>
        <v>8.8979293117188066E-2</v>
      </c>
      <c r="M45">
        <f>'Model Parameters'!$F$2*'Input Parameters'!$G$4*$L45</f>
        <v>3.0307270376545548</v>
      </c>
      <c r="N45">
        <f>'Input Parameters'!$G$22+(AM45*'Input Parameters'!$G$22 - (1/(1/('Input Parameters'!$G$12*($I45+2*$F45*$M45))+1/(AO45*'Input Parameters'!$G$24))) + 'Input Parameters'!$G$12*($I45+2*$F45*$M45))/(AM45+2*'Input Parameters'!$G$13*'Input Parameters'!$G$12*'Model Parameters'!$B$61*$M45)</f>
        <v>1710.6143214944298</v>
      </c>
      <c r="O45" s="4">
        <f>(2*AN45*'Input Parameters'!$G$23+AO45*'Input Parameters'!$G$24+AM45*'Input Parameters'!$G$22+'Input Parameters'!$G$12*$I45-AM45*$N45)/(2*AN45)</f>
        <v>-1209.6098532930225</v>
      </c>
      <c r="P45" s="4">
        <f>'Input Parameters'!$G$12*(2*$F45*$M45)/(2*AN45)*EXP(-$N45*('Model Parameters'!$B$32+'Model Parameters'!$B$35))</f>
        <v>4581.373599830401</v>
      </c>
      <c r="Q45">
        <f>MAX(0,$O45+LN(1+($P45*('Model Parameters'!$B$33+2*'Model Parameters'!$B$35)*EXP(-$O45*('Model Parameters'!$B$33+2*'Model Parameters'!$B$35)))/(1+LN(SQRT(1+$P45*('Model Parameters'!$B$33+2*'Model Parameters'!$B$35)*EXP(-$O45*('Model Parameters'!$B$33+2*'Model Parameters'!$B$35))))))/('Model Parameters'!$B$33+2*'Model Parameters'!$B$35))</f>
        <v>1600.3999365283355</v>
      </c>
      <c r="R45">
        <f>'Input Parameters'!$G$4*'Model Parameters'!$F$2*EXP(-'Model Parameters'!$B$32*$N45-'Model Parameters'!$B$33*$Q45-'Model Parameters'!$B$35*($N45+2*$Q45))*$L45</f>
        <v>1.5313327968551147</v>
      </c>
      <c r="S45">
        <f>'Input Parameters'!$G$22+(AM45*'Input Parameters'!$G$22 - (1/(1/('Input Parameters'!$G$12*($I45+2*$F45*$R45))+1/(AO45*'Input Parameters'!$G$24))) +'Input Parameters'!$G$12*($I45+2*$F45*$R45))/(AM45+2*'Input Parameters'!$G$13*'Input Parameters'!$G$12*'Model Parameters'!$B$61*$R45)</f>
        <v>1460.6437146020314</v>
      </c>
      <c r="T45">
        <f>'Input Parameters'!$G$15/(2*'Model Parameters'!$F$4)*'Model Parameters'!$B$39/('Model Parameters'!$B$65)*EXP(-($E45+0.11)/'Model Parameters'!$B$48)+'Input Parameters'!$G$13*'Model Parameters'!$B$61*$S45</f>
        <v>4196.8551542182831</v>
      </c>
      <c r="U45">
        <f>1/((SQRT($T45*('Input Parameters'!$G$12)^2/'Model Parameters'!$B$51))/TANH(SQRT($T45*('Input Parameters'!$G$12)^2/'Model Parameters'!$B$51))+$T45*'Input Parameters'!$G$12/'Input Parameters'!$G$17)</f>
        <v>9.3613897062833643E-2</v>
      </c>
      <c r="V45" s="4">
        <f>(2*AN45*'Input Parameters'!$G$23+AO45*'Input Parameters'!$G$24+AM45*'Input Parameters'!$G$22+'Input Parameters'!$G$12*$I45-AM45*$S45)/(2*AN45)</f>
        <v>-786.3652024725842</v>
      </c>
      <c r="W45" s="4">
        <f>'Input Parameters'!$G$12*(2*$F45*$U45*'Model Parameters'!$F$2*'Input Parameters'!$G$4)/(2*'Model Parameters'!$F$21)*EXP(-$S45*('Model Parameters'!$B$32+'Model Parameters'!$B$35))</f>
        <v>6094.4017761613004</v>
      </c>
      <c r="X45">
        <f>MAX(0,$V45+LN(1+($W45*('Model Parameters'!$B$33+2*'Model Parameters'!$B$35)*EXP(-$V45*('Model Parameters'!$B$33+2*'Model Parameters'!$B$35)))/(1+LN(SQRT(1+$W45*('Model Parameters'!$B$33+2*'Model Parameters'!$B$35)*EXP(-$V45*('Model Parameters'!$B$33+2*'Model Parameters'!$B$35))))))/('Model Parameters'!$B$33+2*'Model Parameters'!$B$35))</f>
        <v>2291.4770398839451</v>
      </c>
      <c r="Y45">
        <f>'Input Parameters'!$G$4*'Model Parameters'!$F$2*EXP(-'Model Parameters'!$B$32*$S45-'Model Parameters'!$B$33*$X45-'Model Parameters'!$B$35*($S45+2*$X45))*$U45</f>
        <v>1.3801872155734236</v>
      </c>
      <c r="Z45" s="8">
        <f>$E45-'Model Parameters'!$F$3*'Input Parameters'!$G$3/'Model Parameters'!$F$4*LN($S45/'Input Parameters'!$G$22)</f>
        <v>-1.2193830810556059</v>
      </c>
      <c r="AA45" s="8">
        <f>'Input Parameters'!$G$12*$Y45*$F45*2*'Model Parameters'!$F$4/10</f>
        <v>260.60811864233608</v>
      </c>
      <c r="AB45" s="8">
        <f t="shared" si="5"/>
        <v>1.3801872155734236</v>
      </c>
      <c r="AC45" s="8">
        <f t="shared" si="6"/>
        <v>2291.4770398839451</v>
      </c>
      <c r="AD45" s="8">
        <f>LOG10(S45/1000/'Model Parameters'!$B$15)</f>
        <v>13.476601384675186</v>
      </c>
      <c r="AE45" s="8">
        <f>AA45*10/(AA45*10+('Model Parameters'!$F$4*'Input Parameters'!$G$12)*I45)</f>
        <v>0.65014626138365039</v>
      </c>
      <c r="AF45" s="8">
        <f>MIN(1,('Model Parameters'!$B$45-'Model Parameters'!$F$3*'Input Parameters'!$G$3/'Model Parameters'!$F$4*LN($S45/'Input Parameters'!$G$22))/Z45)</f>
        <v>0.27832359356815572</v>
      </c>
      <c r="AG45" s="8">
        <f>MIN('Input Parameters'!$G$24+'Model Parameters'!$F$2*'Input Parameters'!$G$4*EXP(-'Model Parameters'!$B$32*$S45-'Model Parameters'!$B$33*$X45-'Model Parameters'!$B$35*($S45+2*$X45)),AC45*10^(3-AD45)/'Model Parameters'!$B$13)</f>
        <v>5.881860493125439E-2</v>
      </c>
      <c r="AH45" s="8">
        <f>EXP(-'Model Parameters'!$B$32*$S45-'Model Parameters'!$B$33*$X45-'Model Parameters'!$B$35*($S45+2*$X45))</f>
        <v>0.43285237344822575</v>
      </c>
      <c r="AL45">
        <f>'Model Parameters'!$B$22*SQRT((3*1.607/4*('Input Parameters'!$G$10*'Model Parameters'!$B$22*'Input Parameters'!$G$8/D45)^(1/3))^-2+'Model Parameters'!$F$18^-2)/SQRT(2)</f>
        <v>8.384613575839391E-6</v>
      </c>
      <c r="AM45">
        <f>'Model Parameters'!$B$23*SQRT((3*1.607/4*('Input Parameters'!$G$10*'Model Parameters'!$B$23*'Input Parameters'!$G$8/D45)^(1/3))^-2+'Model Parameters'!$F$18^-2)/SQRT(2)</f>
        <v>1.7201780014212563E-5</v>
      </c>
      <c r="AN45">
        <f>'Model Parameters'!$B$24*SQRT((3*1.607/4*('Input Parameters'!$G$10*'Model Parameters'!$B$24*'Input Parameters'!$G$8/D45)^(1/3))^-2+'Model Parameters'!$F$18^-2)/SQRT(2)</f>
        <v>5.0797327047690143E-6</v>
      </c>
      <c r="AO45">
        <f>'Model Parameters'!$B$25*SQRT((3*1.607/4*('Input Parameters'!$G$10*'Model Parameters'!$B$25*'Input Parameters'!$G$8/D45)^(1/3))^-2+'Model Parameters'!$F$18^-2)/SQRT(2)</f>
        <v>6.0118230693552324E-6</v>
      </c>
    </row>
    <row r="46" spans="4:41" x14ac:dyDescent="0.4">
      <c r="D46" s="4">
        <f t="shared" si="7"/>
        <v>2.1557E-2</v>
      </c>
      <c r="E46">
        <f t="shared" si="4"/>
        <v>-0.99</v>
      </c>
      <c r="F46">
        <f>'Input Parameters'!$G$15/(2*'Model Parameters'!$F$4)*'Model Parameters'!$B$39/('Model Parameters'!$B$65)*EXP(-($E46+0.11)/'Model Parameters'!$B$48)</f>
        <v>2568.2374124370176</v>
      </c>
      <c r="G46">
        <f>1/((SQRT($F46*('Input Parameters'!$G$12)^2/'Model Parameters'!$B$51))/TANH(SQRT($F46*('Input Parameters'!$G$12)^2/'Model Parameters'!$B$51))+$F46*'Input Parameters'!$G$12/'Input Parameters'!$G$17)</f>
        <v>0.12262905287006196</v>
      </c>
      <c r="H46">
        <f>'Model Parameters'!$F$2*'Input Parameters'!$G$4*$G46</f>
        <v>4.1768727657319884</v>
      </c>
      <c r="I46">
        <f>'Input Parameters'!$G$15*'Model Parameters'!$B$41/'Model Parameters'!$F$4*EXP(-$E46/'Model Parameters'!$B$50)</f>
        <v>3814.8600817790016</v>
      </c>
      <c r="J46">
        <f>'Input Parameters'!$G$22+(AM46*'Input Parameters'!$G$22 - (1/(1/('Input Parameters'!$G$12*($I46+2*$F46*$H46))+1/(AO46*'Input Parameters'!$G$24))) + 'Input Parameters'!$G$12*($I46+2*$F46*$H46))/(AM46+2*'Input Parameters'!$G$13*'Input Parameters'!$G$12*'Model Parameters'!$B$61*$H46)</f>
        <v>1816.19653522161</v>
      </c>
      <c r="K46">
        <f>'Input Parameters'!$G$15/(2*'Model Parameters'!$F$4)*'Model Parameters'!$B$39/('Model Parameters'!$B$65)*EXP(-($E46+0.11)/'Model Parameters'!$B$48)+'Input Parameters'!$G$13*'Model Parameters'!$B$61*$J46</f>
        <v>4593.2965492091125</v>
      </c>
      <c r="L46">
        <f>1/((SQRT($K46*('Input Parameters'!$G$12)^2/'Model Parameters'!$B$51))/TANH(SQRT($K46*('Input Parameters'!$G$12)^2/'Model Parameters'!$B$51))+$K46*'Input Parameters'!$G$12/'Input Parameters'!$G$17)</f>
        <v>8.9027383650705755E-2</v>
      </c>
      <c r="M46">
        <f>'Model Parameters'!$F$2*'Input Parameters'!$G$4*$L46</f>
        <v>3.0323650511190507</v>
      </c>
      <c r="N46">
        <f>'Input Parameters'!$G$22+(AM46*'Input Parameters'!$G$22 - (1/(1/('Input Parameters'!$G$12*($I46+2*$F46*$M46))+1/(AO46*'Input Parameters'!$G$24))) + 'Input Parameters'!$G$12*($I46+2*$F46*$M46))/(AM46+2*'Input Parameters'!$G$13*'Input Parameters'!$G$12*'Model Parameters'!$B$61*$M46)</f>
        <v>1706.2022637570396</v>
      </c>
      <c r="O46" s="4">
        <f>(2*AN46*'Input Parameters'!$G$23+AO46*'Input Parameters'!$G$24+AM46*'Input Parameters'!$G$22+'Input Parameters'!$G$12*$I46-AM46*$N46)/(2*AN46)</f>
        <v>-1210.4569331022572</v>
      </c>
      <c r="P46" s="4">
        <f>'Input Parameters'!$G$12*(2*$F46*$M46)/(2*AN46)*EXP(-$N46*('Model Parameters'!$B$32+'Model Parameters'!$B$35))</f>
        <v>4552.9246521814648</v>
      </c>
      <c r="Q46">
        <f>MAX(0,$O46+LN(1+($P46*('Model Parameters'!$B$33+2*'Model Parameters'!$B$35)*EXP(-$O46*('Model Parameters'!$B$33+2*'Model Parameters'!$B$35)))/(1+LN(SQRT(1+$P46*('Model Parameters'!$B$33+2*'Model Parameters'!$B$35)*EXP(-$O46*('Model Parameters'!$B$33+2*'Model Parameters'!$B$35))))))/('Model Parameters'!$B$33+2*'Model Parameters'!$B$35))</f>
        <v>1590.3084769734046</v>
      </c>
      <c r="R46">
        <f>'Input Parameters'!$G$4*'Model Parameters'!$F$2*EXP(-'Model Parameters'!$B$32*$N46-'Model Parameters'!$B$33*$Q46-'Model Parameters'!$B$35*($N46+2*$Q46))*$L46</f>
        <v>1.5373807199805143</v>
      </c>
      <c r="S46">
        <f>'Input Parameters'!$G$22+(AM46*'Input Parameters'!$G$22 - (1/(1/('Input Parameters'!$G$12*($I46+2*$F46*$R46))+1/(AO46*'Input Parameters'!$G$24))) +'Input Parameters'!$G$12*($I46+2*$F46*$R46))/(AM46+2*'Input Parameters'!$G$13*'Input Parameters'!$G$12*'Model Parameters'!$B$61*$R46)</f>
        <v>1456.4820918533715</v>
      </c>
      <c r="T46">
        <f>'Input Parameters'!$G$15/(2*'Model Parameters'!$F$4)*'Model Parameters'!$B$39/('Model Parameters'!$B$65)*EXP(-($E46+0.11)/'Model Parameters'!$B$48)+'Input Parameters'!$G$13*'Model Parameters'!$B$61*$S46</f>
        <v>4192.2149448535265</v>
      </c>
      <c r="U46">
        <f>1/((SQRT($T46*('Input Parameters'!$G$12)^2/'Model Parameters'!$B$51))/TANH(SQRT($T46*('Input Parameters'!$G$12)^2/'Model Parameters'!$B$51))+$T46*'Input Parameters'!$G$12/'Input Parameters'!$G$17)</f>
        <v>9.3671432547181424E-2</v>
      </c>
      <c r="V46" s="4">
        <f>(2*AN46*'Input Parameters'!$G$23+AO46*'Input Parameters'!$G$24+AM46*'Input Parameters'!$G$22+'Input Parameters'!$G$12*$I46-AM46*$S46)/(2*AN46)</f>
        <v>-787.96202256156471</v>
      </c>
      <c r="W46" s="4">
        <f>'Input Parameters'!$G$12*(2*$F46*$U46*'Model Parameters'!$F$2*'Input Parameters'!$G$4)/(2*'Model Parameters'!$F$21)*EXP(-$S46*('Model Parameters'!$B$32+'Model Parameters'!$B$35))</f>
        <v>6101.7445703450494</v>
      </c>
      <c r="X46">
        <f>MAX(0,$V46+LN(1+($W46*('Model Parameters'!$B$33+2*'Model Parameters'!$B$35)*EXP(-$V46*('Model Parameters'!$B$33+2*'Model Parameters'!$B$35)))/(1+LN(SQRT(1+$W46*('Model Parameters'!$B$33+2*'Model Parameters'!$B$35)*EXP(-$V46*('Model Parameters'!$B$33+2*'Model Parameters'!$B$35))))))/('Model Parameters'!$B$33+2*'Model Parameters'!$B$35))</f>
        <v>2292.5555722020781</v>
      </c>
      <c r="Y46">
        <f>'Input Parameters'!$G$4*'Model Parameters'!$F$2*EXP(-'Model Parameters'!$B$32*$S46-'Model Parameters'!$B$33*$X46-'Model Parameters'!$B$35*($S46+2*$X46))*$U46</f>
        <v>1.3814401837954307</v>
      </c>
      <c r="Z46" s="8">
        <f>$E46-'Model Parameters'!$F$3*'Input Parameters'!$G$3/'Model Parameters'!$F$4*LN($S46/'Input Parameters'!$G$22)</f>
        <v>-1.2193097734575424</v>
      </c>
      <c r="AA46" s="8">
        <f>'Input Parameters'!$G$12*$Y46*$F46*2*'Model Parameters'!$F$4/10</f>
        <v>260.84470516289753</v>
      </c>
      <c r="AB46" s="8">
        <f t="shared" si="5"/>
        <v>1.3814401837954307</v>
      </c>
      <c r="AC46" s="8">
        <f t="shared" si="6"/>
        <v>2292.5555722020781</v>
      </c>
      <c r="AD46" s="8">
        <f>LOG10(S46/1000/'Model Parameters'!$B$15)</f>
        <v>13.475362239611473</v>
      </c>
      <c r="AE46" s="8">
        <f>AA46*10/(AA46*10+('Model Parameters'!$F$4*'Input Parameters'!$G$12)*I46)</f>
        <v>0.65035262987616627</v>
      </c>
      <c r="AF46" s="8">
        <f>MIN(1,('Model Parameters'!$B$45-'Model Parameters'!$F$3*'Input Parameters'!$G$3/'Model Parameters'!$F$4*LN($S46/'Input Parameters'!$G$22))/Z46)</f>
        <v>0.27828020478780946</v>
      </c>
      <c r="AG46" s="8">
        <f>MIN('Input Parameters'!$G$24+'Model Parameters'!$F$2*'Input Parameters'!$G$4*EXP(-'Model Parameters'!$B$32*$S46-'Model Parameters'!$B$33*$X46-'Model Parameters'!$B$35*($S46+2*$X46)),AC46*10^(3-AD46)/'Model Parameters'!$B$13)</f>
        <v>5.901443132376441E-2</v>
      </c>
      <c r="AH46" s="8">
        <f>EXP(-'Model Parameters'!$B$32*$S46-'Model Parameters'!$B$33*$X46-'Model Parameters'!$B$35*($S46+2*$X46))</f>
        <v>0.43297921678077833</v>
      </c>
      <c r="AL46">
        <f>'Model Parameters'!$B$22*SQRT((3*1.607/4*('Input Parameters'!$G$10*'Model Parameters'!$B$22*'Input Parameters'!$G$8/D46)^(1/3))^-2+'Model Parameters'!$F$18^-2)/SQRT(2)</f>
        <v>8.4448526885548783E-6</v>
      </c>
      <c r="AM46">
        <f>'Model Parameters'!$B$23*SQRT((3*1.607/4*('Input Parameters'!$G$10*'Model Parameters'!$B$23*'Input Parameters'!$G$8/D46)^(1/3))^-2+'Model Parameters'!$F$18^-2)/SQRT(2)</f>
        <v>1.7316101924427419E-5</v>
      </c>
      <c r="AN46">
        <f>'Model Parameters'!$B$24*SQRT((3*1.607/4*('Input Parameters'!$G$10*'Model Parameters'!$B$24*'Input Parameters'!$G$8/D46)^(1/3))^-2+'Model Parameters'!$F$18^-2)/SQRT(2)</f>
        <v>5.1174343659377336E-6</v>
      </c>
      <c r="AO46">
        <f>'Model Parameters'!$B$25*SQRT((3*1.607/4*('Input Parameters'!$G$10*'Model Parameters'!$B$25*'Input Parameters'!$G$8/D46)^(1/3))^-2+'Model Parameters'!$F$18^-2)/SQRT(2)</f>
        <v>6.0560259488325858E-6</v>
      </c>
    </row>
    <row r="47" spans="4:41" x14ac:dyDescent="0.4">
      <c r="D47" s="4">
        <f t="shared" si="7"/>
        <v>2.2055999999999999E-2</v>
      </c>
      <c r="E47">
        <f t="shared" si="4"/>
        <v>-0.99</v>
      </c>
      <c r="F47">
        <f>'Input Parameters'!$G$15/(2*'Model Parameters'!$F$4)*'Model Parameters'!$B$39/('Model Parameters'!$B$65)*EXP(-($E47+0.11)/'Model Parameters'!$B$48)</f>
        <v>2568.2374124370176</v>
      </c>
      <c r="G47">
        <f>1/((SQRT($F47*('Input Parameters'!$G$12)^2/'Model Parameters'!$B$51))/TANH(SQRT($F47*('Input Parameters'!$G$12)^2/'Model Parameters'!$B$51))+$F47*'Input Parameters'!$G$12/'Input Parameters'!$G$17)</f>
        <v>0.12262905287006196</v>
      </c>
      <c r="H47">
        <f>'Model Parameters'!$F$2*'Input Parameters'!$G$4*$G47</f>
        <v>4.1768727657319884</v>
      </c>
      <c r="I47">
        <f>'Input Parameters'!$G$15*'Model Parameters'!$B$41/'Model Parameters'!$F$4*EXP(-$E47/'Model Parameters'!$B$50)</f>
        <v>3814.8600817790016</v>
      </c>
      <c r="J47">
        <f>'Input Parameters'!$G$22+(AM47*'Input Parameters'!$G$22 - (1/(1/('Input Parameters'!$G$12*($I47+2*$F47*$H47))+1/(AO47*'Input Parameters'!$G$24))) + 'Input Parameters'!$G$12*($I47+2*$F47*$H47))/(AM47+2*'Input Parameters'!$G$13*'Input Parameters'!$G$12*'Model Parameters'!$B$61*$H47)</f>
        <v>1812.276871534923</v>
      </c>
      <c r="K47">
        <f>'Input Parameters'!$G$15/(2*'Model Parameters'!$F$4)*'Model Parameters'!$B$39/('Model Parameters'!$B$65)*EXP(-($E47+0.11)/'Model Parameters'!$B$48)+'Input Parameters'!$G$13*'Model Parameters'!$B$61*$J47</f>
        <v>4588.9261241984568</v>
      </c>
      <c r="L47">
        <f>1/((SQRT($K47*('Input Parameters'!$G$12)^2/'Model Parameters'!$B$51))/TANH(SQRT($K47*('Input Parameters'!$G$12)^2/'Model Parameters'!$B$51))+$K47*'Input Parameters'!$G$12/'Input Parameters'!$G$17)</f>
        <v>8.907465742715398E-2</v>
      </c>
      <c r="M47">
        <f>'Model Parameters'!$F$2*'Input Parameters'!$G$4*$L47</f>
        <v>3.0339752449903932</v>
      </c>
      <c r="N47">
        <f>'Input Parameters'!$G$22+(AM47*'Input Parameters'!$G$22 - (1/(1/('Input Parameters'!$G$12*($I47+2*$F47*$M47))+1/(AO47*'Input Parameters'!$G$24))) + 'Input Parameters'!$G$12*($I47+2*$F47*$M47))/(AM47+2*'Input Parameters'!$G$13*'Input Parameters'!$G$12*'Model Parameters'!$B$61*$M47)</f>
        <v>1701.8778684438157</v>
      </c>
      <c r="O47" s="4">
        <f>(2*AN47*'Input Parameters'!$G$23+AO47*'Input Parameters'!$G$24+AM47*'Input Parameters'!$G$22+'Input Parameters'!$G$12*$I47-AM47*$N47)/(2*AN47)</f>
        <v>-1211.2345836521076</v>
      </c>
      <c r="P47" s="4">
        <f>'Input Parameters'!$G$12*(2*$F47*$M47)/(2*AN47)*EXP(-$N47*('Model Parameters'!$B$32+'Model Parameters'!$B$35))</f>
        <v>4525.2926284094365</v>
      </c>
      <c r="Q47">
        <f>MAX(0,$O47+LN(1+($P47*('Model Parameters'!$B$33+2*'Model Parameters'!$B$35)*EXP(-$O47*('Model Parameters'!$B$33+2*'Model Parameters'!$B$35)))/(1+LN(SQRT(1+$P47*('Model Parameters'!$B$33+2*'Model Parameters'!$B$35)*EXP(-$O47*('Model Parameters'!$B$33+2*'Model Parameters'!$B$35))))))/('Model Parameters'!$B$33+2*'Model Parameters'!$B$35))</f>
        <v>1580.4925527684859</v>
      </c>
      <c r="R47">
        <f>'Input Parameters'!$G$4*'Model Parameters'!$F$2*EXP(-'Model Parameters'!$B$32*$N47-'Model Parameters'!$B$33*$Q47-'Model Parameters'!$B$35*($N47+2*$Q47))*$L47</f>
        <v>1.543301767919621</v>
      </c>
      <c r="S47">
        <f>'Input Parameters'!$G$22+(AM47*'Input Parameters'!$G$22 - (1/(1/('Input Parameters'!$G$12*($I47+2*$F47*$R47))+1/(AO47*'Input Parameters'!$G$24))) +'Input Parameters'!$G$12*($I47+2*$F47*$R47))/(AM47+2*'Input Parameters'!$G$13*'Input Parameters'!$G$12*'Model Parameters'!$B$61*$R47)</f>
        <v>1452.413966706087</v>
      </c>
      <c r="T47">
        <f>'Input Parameters'!$G$15/(2*'Model Parameters'!$F$4)*'Model Parameters'!$B$39/('Model Parameters'!$B$65)*EXP(-($E47+0.11)/'Model Parameters'!$B$48)+'Input Parameters'!$G$13*'Model Parameters'!$B$61*$S47</f>
        <v>4187.6789853143046</v>
      </c>
      <c r="U47">
        <f>1/((SQRT($T47*('Input Parameters'!$G$12)^2/'Model Parameters'!$B$51))/TANH(SQRT($T47*('Input Parameters'!$G$12)^2/'Model Parameters'!$B$51))+$T47*'Input Parameters'!$G$12/'Input Parameters'!$G$17)</f>
        <v>9.3727768490252633E-2</v>
      </c>
      <c r="V47" s="4">
        <f>(2*AN47*'Input Parameters'!$G$23+AO47*'Input Parameters'!$G$24+AM47*'Input Parameters'!$G$22+'Input Parameters'!$G$12*$I47-AM47*$S47)/(2*AN47)</f>
        <v>-789.48705345941573</v>
      </c>
      <c r="W47" s="4">
        <f>'Input Parameters'!$G$12*(2*$F47*$U47*'Model Parameters'!$F$2*'Input Parameters'!$G$4)/(2*'Model Parameters'!$F$21)*EXP(-$S47*('Model Parameters'!$B$32+'Model Parameters'!$B$35))</f>
        <v>6108.9347871530499</v>
      </c>
      <c r="X47">
        <f>MAX(0,$V47+LN(1+($W47*('Model Parameters'!$B$33+2*'Model Parameters'!$B$35)*EXP(-$V47*('Model Parameters'!$B$33+2*'Model Parameters'!$B$35)))/(1+LN(SQRT(1+$W47*('Model Parameters'!$B$33+2*'Model Parameters'!$B$35)*EXP(-$V47*('Model Parameters'!$B$33+2*'Model Parameters'!$B$35))))))/('Model Parameters'!$B$33+2*'Model Parameters'!$B$35))</f>
        <v>2293.6320167658914</v>
      </c>
      <c r="Y47">
        <f>'Input Parameters'!$G$4*'Model Parameters'!$F$2*EXP(-'Model Parameters'!$B$32*$S47-'Model Parameters'!$B$33*$X47-'Model Parameters'!$B$35*($S47+2*$X47))*$U47</f>
        <v>1.3826585478562829</v>
      </c>
      <c r="Z47" s="8">
        <f>$E47-'Model Parameters'!$F$3*'Input Parameters'!$G$3/'Model Parameters'!$F$4*LN($S47/'Input Parameters'!$G$22)</f>
        <v>-1.2192379100956556</v>
      </c>
      <c r="AA47" s="8">
        <f>'Input Parameters'!$G$12*$Y47*$F47*2*'Model Parameters'!$F$4/10</f>
        <v>261.07475769645055</v>
      </c>
      <c r="AB47" s="8">
        <f t="shared" si="5"/>
        <v>1.3826585478562829</v>
      </c>
      <c r="AC47" s="8">
        <f t="shared" si="6"/>
        <v>2293.6320167658914</v>
      </c>
      <c r="AD47" s="8">
        <f>LOG10(S47/1000/'Model Parameters'!$B$15)</f>
        <v>13.474147506998532</v>
      </c>
      <c r="AE47" s="8">
        <f>AA47*10/(AA47*10+('Model Parameters'!$F$4*'Input Parameters'!$G$12)*I47)</f>
        <v>0.65055306560086346</v>
      </c>
      <c r="AF47" s="8">
        <f>MIN(1,('Model Parameters'!$B$45-'Model Parameters'!$F$3*'Input Parameters'!$G$3/'Model Parameters'!$F$4*LN($S47/'Input Parameters'!$G$22))/Z47)</f>
        <v>0.27823766574731962</v>
      </c>
      <c r="AG47" s="8">
        <f>MIN('Input Parameters'!$G$24+'Model Parameters'!$F$2*'Input Parameters'!$G$4*EXP(-'Model Parameters'!$B$32*$S47-'Model Parameters'!$B$33*$X47-'Model Parameters'!$B$35*($S47+2*$X47)),AC47*10^(3-AD47)/'Model Parameters'!$B$13)</f>
        <v>5.9207514434405577E-2</v>
      </c>
      <c r="AH47" s="8">
        <f>EXP(-'Model Parameters'!$B$32*$S47-'Model Parameters'!$B$33*$X47-'Model Parameters'!$B$35*($S47+2*$X47))</f>
        <v>0.43310060801522743</v>
      </c>
      <c r="AL47">
        <f>'Model Parameters'!$B$22*SQRT((3*1.607/4*('Input Parameters'!$G$10*'Model Parameters'!$B$22*'Input Parameters'!$G$8/D47)^(1/3))^-2+'Model Parameters'!$F$18^-2)/SQRT(2)</f>
        <v>8.504206955472235E-6</v>
      </c>
      <c r="AM47">
        <f>'Model Parameters'!$B$23*SQRT((3*1.607/4*('Input Parameters'!$G$10*'Model Parameters'!$B$23*'Input Parameters'!$G$8/D47)^(1/3))^-2+'Model Parameters'!$F$18^-2)/SQRT(2)</f>
        <v>1.7428803793403442E-5</v>
      </c>
      <c r="AN47">
        <f>'Model Parameters'!$B$24*SQRT((3*1.607/4*('Input Parameters'!$G$10*'Model Parameters'!$B$24*'Input Parameters'!$G$8/D47)^(1/3))^-2+'Model Parameters'!$F$18^-2)/SQRT(2)</f>
        <v>5.1545736319276878E-6</v>
      </c>
      <c r="AO47">
        <f>'Model Parameters'!$B$25*SQRT((3*1.607/4*('Input Parameters'!$G$10*'Model Parameters'!$B$25*'Input Parameters'!$G$8/D47)^(1/3))^-2+'Model Parameters'!$F$18^-2)/SQRT(2)</f>
        <v>6.0995723964201176E-6</v>
      </c>
    </row>
    <row r="48" spans="4:41" x14ac:dyDescent="0.4">
      <c r="D48" s="4">
        <f t="shared" si="7"/>
        <v>2.2554999999999999E-2</v>
      </c>
      <c r="E48">
        <f t="shared" si="4"/>
        <v>-0.99</v>
      </c>
      <c r="F48">
        <f>'Input Parameters'!$G$15/(2*'Model Parameters'!$F$4)*'Model Parameters'!$B$39/('Model Parameters'!$B$65)*EXP(-($E48+0.11)/'Model Parameters'!$B$48)</f>
        <v>2568.2374124370176</v>
      </c>
      <c r="G48">
        <f>1/((SQRT($F48*('Input Parameters'!$G$12)^2/'Model Parameters'!$B$51))/TANH(SQRT($F48*('Input Parameters'!$G$12)^2/'Model Parameters'!$B$51))+$F48*'Input Parameters'!$G$12/'Input Parameters'!$G$17)</f>
        <v>0.12262905287006196</v>
      </c>
      <c r="H48">
        <f>'Model Parameters'!$F$2*'Input Parameters'!$G$4*$G48</f>
        <v>4.1768727657319884</v>
      </c>
      <c r="I48">
        <f>'Input Parameters'!$G$15*'Model Parameters'!$B$41/'Model Parameters'!$F$4*EXP(-$E48/'Model Parameters'!$B$50)</f>
        <v>3814.8600817790016</v>
      </c>
      <c r="J48">
        <f>'Input Parameters'!$G$22+(AM48*'Input Parameters'!$G$22 - (1/(1/('Input Parameters'!$G$12*($I48+2*$F48*$H48))+1/(AO48*'Input Parameters'!$G$24))) + 'Input Parameters'!$G$12*($I48+2*$F48*$H48))/(AM48+2*'Input Parameters'!$G$13*'Input Parameters'!$G$12*'Model Parameters'!$B$61*$H48)</f>
        <v>1808.4279147564209</v>
      </c>
      <c r="K48">
        <f>'Input Parameters'!$G$15/(2*'Model Parameters'!$F$4)*'Model Parameters'!$B$39/('Model Parameters'!$B$65)*EXP(-($E48+0.11)/'Model Parameters'!$B$48)+'Input Parameters'!$G$13*'Model Parameters'!$B$61*$J48</f>
        <v>4584.6345373904269</v>
      </c>
      <c r="L48">
        <f>1/((SQRT($K48*('Input Parameters'!$G$12)^2/'Model Parameters'!$B$51))/TANH(SQRT($K48*('Input Parameters'!$G$12)^2/'Model Parameters'!$B$51))+$K48*'Input Parameters'!$G$12/'Input Parameters'!$G$17)</f>
        <v>8.9121144717746154E-2</v>
      </c>
      <c r="M48">
        <f>'Model Parameters'!$F$2*'Input Parameters'!$G$4*$L48</f>
        <v>3.0355586503375163</v>
      </c>
      <c r="N48">
        <f>'Input Parameters'!$G$22+(AM48*'Input Parameters'!$G$22 - (1/(1/('Input Parameters'!$G$12*($I48+2*$F48*$M48))+1/(AO48*'Input Parameters'!$G$24))) + 'Input Parameters'!$G$12*($I48+2*$F48*$M48))/(AM48+2*'Input Parameters'!$G$13*'Input Parameters'!$G$12*'Model Parameters'!$B$61*$M48)</f>
        <v>1697.6376585709634</v>
      </c>
      <c r="O48" s="4">
        <f>(2*AN48*'Input Parameters'!$G$23+AO48*'Input Parameters'!$G$24+AM48*'Input Parameters'!$G$22+'Input Parameters'!$G$12*$I48-AM48*$N48)/(2*AN48)</f>
        <v>-1211.9470787238349</v>
      </c>
      <c r="P48" s="4">
        <f>'Input Parameters'!$G$12*(2*$F48*$M48)/(2*AN48)*EXP(-$N48*('Model Parameters'!$B$32+'Model Parameters'!$B$35))</f>
        <v>4498.4366210256139</v>
      </c>
      <c r="Q48">
        <f>MAX(0,$O48+LN(1+($P48*('Model Parameters'!$B$33+2*'Model Parameters'!$B$35)*EXP(-$O48*('Model Parameters'!$B$33+2*'Model Parameters'!$B$35)))/(1+LN(SQRT(1+$P48*('Model Parameters'!$B$33+2*'Model Parameters'!$B$35)*EXP(-$O48*('Model Parameters'!$B$33+2*'Model Parameters'!$B$35))))))/('Model Parameters'!$B$33+2*'Model Parameters'!$B$35))</f>
        <v>1570.9390148904765</v>
      </c>
      <c r="R48">
        <f>'Input Parameters'!$G$4*'Model Parameters'!$F$2*EXP(-'Model Parameters'!$B$32*$N48-'Model Parameters'!$B$33*$Q48-'Model Parameters'!$B$35*($N48+2*$Q48))*$L48</f>
        <v>1.5491012091205625</v>
      </c>
      <c r="S48">
        <f>'Input Parameters'!$G$22+(AM48*'Input Parameters'!$G$22 - (1/(1/('Input Parameters'!$G$12*($I48+2*$F48*$R48))+1/(AO48*'Input Parameters'!$G$24))) +'Input Parameters'!$G$12*($I48+2*$F48*$R48))/(AM48+2*'Input Parameters'!$G$13*'Input Parameters'!$G$12*'Model Parameters'!$B$61*$R48)</f>
        <v>1448.4352756164196</v>
      </c>
      <c r="T48">
        <f>'Input Parameters'!$G$15/(2*'Model Parameters'!$F$4)*'Model Parameters'!$B$39/('Model Parameters'!$B$65)*EXP(-($E48+0.11)/'Model Parameters'!$B$48)+'Input Parameters'!$G$13*'Model Parameters'!$B$61*$S48</f>
        <v>4183.2427447493255</v>
      </c>
      <c r="U48">
        <f>1/((SQRT($T48*('Input Parameters'!$G$12)^2/'Model Parameters'!$B$51))/TANH(SQRT($T48*('Input Parameters'!$G$12)^2/'Model Parameters'!$B$51))+$T48*'Input Parameters'!$G$12/'Input Parameters'!$G$17)</f>
        <v>9.3782955196852119E-2</v>
      </c>
      <c r="V48" s="4">
        <f>(2*AN48*'Input Parameters'!$G$23+AO48*'Input Parameters'!$G$24+AM48*'Input Parameters'!$G$22+'Input Parameters'!$G$12*$I48-AM48*$S48)/(2*AN48)</f>
        <v>-790.94424101173399</v>
      </c>
      <c r="W48" s="4">
        <f>'Input Parameters'!$G$12*(2*$F48*$U48*'Model Parameters'!$F$2*'Input Parameters'!$G$4)/(2*'Model Parameters'!$F$21)*EXP(-$S48*('Model Parameters'!$B$32+'Model Parameters'!$B$35))</f>
        <v>6115.9788126588746</v>
      </c>
      <c r="X48">
        <f>MAX(0,$V48+LN(1+($W48*('Model Parameters'!$B$33+2*'Model Parameters'!$B$35)*EXP(-$V48*('Model Parameters'!$B$33+2*'Model Parameters'!$B$35)))/(1+LN(SQRT(1+$W48*('Model Parameters'!$B$33+2*'Model Parameters'!$B$35)*EXP(-$V48*('Model Parameters'!$B$33+2*'Model Parameters'!$B$35))))))/('Model Parameters'!$B$33+2*'Model Parameters'!$B$35))</f>
        <v>2294.7059378403069</v>
      </c>
      <c r="Y48">
        <f>'Input Parameters'!$G$4*'Model Parameters'!$F$2*EXP(-'Model Parameters'!$B$32*$S48-'Model Parameters'!$B$33*$X48-'Model Parameters'!$B$35*($S48+2*$X48))*$U48</f>
        <v>1.3838439517709142</v>
      </c>
      <c r="Z48" s="8">
        <f>$E48-'Model Parameters'!$F$3*'Input Parameters'!$G$3/'Model Parameters'!$F$4*LN($S48/'Input Parameters'!$G$22)</f>
        <v>-1.2191674316235594</v>
      </c>
      <c r="AA48" s="8">
        <f>'Input Parameters'!$G$12*$Y48*$F48*2*'Model Parameters'!$F$4/10</f>
        <v>261.29858666728694</v>
      </c>
      <c r="AB48" s="8">
        <f t="shared" si="5"/>
        <v>1.3838439517709142</v>
      </c>
      <c r="AC48" s="8">
        <f t="shared" si="6"/>
        <v>2294.7059378403069</v>
      </c>
      <c r="AD48" s="8">
        <f>LOG10(S48/1000/'Model Parameters'!$B$15)</f>
        <v>13.472956183682765</v>
      </c>
      <c r="AE48" s="8">
        <f>AA48*10/(AA48*10+('Model Parameters'!$F$4*'Input Parameters'!$G$12)*I48)</f>
        <v>0.65074785854410366</v>
      </c>
      <c r="AF48" s="8">
        <f>MIN(1,('Model Parameters'!$B$45-'Model Parameters'!$F$3*'Input Parameters'!$G$3/'Model Parameters'!$F$4*LN($S48/'Input Parameters'!$G$22))/Z48)</f>
        <v>0.27819594161229511</v>
      </c>
      <c r="AG48" s="8">
        <f>MIN('Input Parameters'!$G$24+'Model Parameters'!$F$2*'Input Parameters'!$G$4*EXP(-'Model Parameters'!$B$32*$S48-'Model Parameters'!$B$33*$X48-'Model Parameters'!$B$35*($S48+2*$X48)),AC48*10^(3-AD48)/'Model Parameters'!$B$13)</f>
        <v>5.9397949117641638E-2</v>
      </c>
      <c r="AH48" s="8">
        <f>EXP(-'Model Parameters'!$B$32*$S48-'Model Parameters'!$B$33*$X48-'Model Parameters'!$B$35*($S48+2*$X48))</f>
        <v>0.43321684392347293</v>
      </c>
      <c r="AL48">
        <f>'Model Parameters'!$B$22*SQRT((3*1.607/4*('Input Parameters'!$G$10*'Model Parameters'!$B$22*'Input Parameters'!$G$8/D48)^(1/3))^-2+'Model Parameters'!$F$18^-2)/SQRT(2)</f>
        <v>8.5627084550706231E-6</v>
      </c>
      <c r="AM48">
        <f>'Model Parameters'!$B$23*SQRT((3*1.607/4*('Input Parameters'!$G$10*'Model Parameters'!$B$23*'Input Parameters'!$G$8/D48)^(1/3))^-2+'Model Parameters'!$F$18^-2)/SQRT(2)</f>
        <v>1.7539942840954398E-5</v>
      </c>
      <c r="AN48">
        <f>'Model Parameters'!$B$24*SQRT((3*1.607/4*('Input Parameters'!$G$10*'Model Parameters'!$B$24*'Input Parameters'!$G$8/D48)^(1/3))^-2+'Model Parameters'!$F$18^-2)/SQRT(2)</f>
        <v>5.1911711291615946E-6</v>
      </c>
      <c r="AO48">
        <f>'Model Parameters'!$B$25*SQRT((3*1.607/4*('Input Parameters'!$G$10*'Model Parameters'!$B$25*'Input Parameters'!$G$8/D48)^(1/3))^-2+'Model Parameters'!$F$18^-2)/SQRT(2)</f>
        <v>6.142486405974069E-6</v>
      </c>
    </row>
    <row r="49" spans="4:41" x14ac:dyDescent="0.4">
      <c r="D49" s="4">
        <f t="shared" si="7"/>
        <v>2.3053999999999998E-2</v>
      </c>
      <c r="E49">
        <f t="shared" si="4"/>
        <v>-0.99</v>
      </c>
      <c r="F49">
        <f>'Input Parameters'!$G$15/(2*'Model Parameters'!$F$4)*'Model Parameters'!$B$39/('Model Parameters'!$B$65)*EXP(-($E49+0.11)/'Model Parameters'!$B$48)</f>
        <v>2568.2374124370176</v>
      </c>
      <c r="G49">
        <f>1/((SQRT($F49*('Input Parameters'!$G$12)^2/'Model Parameters'!$B$51))/TANH(SQRT($F49*('Input Parameters'!$G$12)^2/'Model Parameters'!$B$51))+$F49*'Input Parameters'!$G$12/'Input Parameters'!$G$17)</f>
        <v>0.12262905287006196</v>
      </c>
      <c r="H49">
        <f>'Model Parameters'!$F$2*'Input Parameters'!$G$4*$G49</f>
        <v>4.1768727657319884</v>
      </c>
      <c r="I49">
        <f>'Input Parameters'!$G$15*'Model Parameters'!$B$41/'Model Parameters'!$F$4*EXP(-$E49/'Model Parameters'!$B$50)</f>
        <v>3814.8600817790016</v>
      </c>
      <c r="J49">
        <f>'Input Parameters'!$G$22+(AM49*'Input Parameters'!$G$22 - (1/(1/('Input Parameters'!$G$12*($I49+2*$F49*$H49))+1/(AO49*'Input Parameters'!$G$24))) + 'Input Parameters'!$G$12*($I49+2*$F49*$H49))/(AM49+2*'Input Parameters'!$G$13*'Input Parameters'!$G$12*'Model Parameters'!$B$61*$H49)</f>
        <v>1804.6470200447866</v>
      </c>
      <c r="K49">
        <f>'Input Parameters'!$G$15/(2*'Model Parameters'!$F$4)*'Model Parameters'!$B$39/('Model Parameters'!$B$65)*EXP(-($E49+0.11)/'Model Parameters'!$B$48)+'Input Parameters'!$G$13*'Model Parameters'!$B$61*$J49</f>
        <v>4580.4188397869548</v>
      </c>
      <c r="L49">
        <f>1/((SQRT($K49*('Input Parameters'!$G$12)^2/'Model Parameters'!$B$51))/TANH(SQRT($K49*('Input Parameters'!$G$12)^2/'Model Parameters'!$B$51))+$K49*'Input Parameters'!$G$12/'Input Parameters'!$G$17)</f>
        <v>8.9166874063693016E-2</v>
      </c>
      <c r="M49">
        <f>'Model Parameters'!$F$2*'Input Parameters'!$G$4*$L49</f>
        <v>3.037116239303669</v>
      </c>
      <c r="N49">
        <f>'Input Parameters'!$G$22+(AM49*'Input Parameters'!$G$22 - (1/(1/('Input Parameters'!$G$12*($I49+2*$F49*$M49))+1/(AO49*'Input Parameters'!$G$24))) + 'Input Parameters'!$G$12*($I49+2*$F49*$M49))/(AM49+2*'Input Parameters'!$G$13*'Input Parameters'!$G$12*'Model Parameters'!$B$61*$M49)</f>
        <v>1693.4783636528987</v>
      </c>
      <c r="O49" s="4">
        <f>(2*AN49*'Input Parameters'!$G$23+AO49*'Input Parameters'!$G$24+AM49*'Input Parameters'!$G$22+'Input Parameters'!$G$12*$I49-AM49*$N49)/(2*AN49)</f>
        <v>-1212.5983654983893</v>
      </c>
      <c r="P49" s="4">
        <f>'Input Parameters'!$G$12*(2*$F49*$M49)/(2*AN49)*EXP(-$N49*('Model Parameters'!$B$32+'Model Parameters'!$B$35))</f>
        <v>4472.3186059345189</v>
      </c>
      <c r="Q49">
        <f>MAX(0,$O49+LN(1+($P49*('Model Parameters'!$B$33+2*'Model Parameters'!$B$35)*EXP(-$O49*('Model Parameters'!$B$33+2*'Model Parameters'!$B$35)))/(1+LN(SQRT(1+$P49*('Model Parameters'!$B$33+2*'Model Parameters'!$B$35)*EXP(-$O49*('Model Parameters'!$B$33+2*'Model Parameters'!$B$35))))))/('Model Parameters'!$B$33+2*'Model Parameters'!$B$35))</f>
        <v>1561.6356040012224</v>
      </c>
      <c r="R49">
        <f>'Input Parameters'!$G$4*'Model Parameters'!$F$2*EXP(-'Model Parameters'!$B$32*$N49-'Model Parameters'!$B$33*$Q49-'Model Parameters'!$B$35*($N49+2*$Q49))*$L49</f>
        <v>1.5547839870864109</v>
      </c>
      <c r="S49">
        <f>'Input Parameters'!$G$22+(AM49*'Input Parameters'!$G$22 - (1/(1/('Input Parameters'!$G$12*($I49+2*$F49*$R49))+1/(AO49*'Input Parameters'!$G$24))) +'Input Parameters'!$G$12*($I49+2*$F49*$R49))/(AM49+2*'Input Parameters'!$G$13*'Input Parameters'!$G$12*'Model Parameters'!$B$61*$R49)</f>
        <v>1444.5422141026718</v>
      </c>
      <c r="T49">
        <f>'Input Parameters'!$G$15/(2*'Model Parameters'!$F$4)*'Model Parameters'!$B$39/('Model Parameters'!$B$65)*EXP(-($E49+0.11)/'Model Parameters'!$B$48)+'Input Parameters'!$G$13*'Model Parameters'!$B$61*$S49</f>
        <v>4178.9019811614962</v>
      </c>
      <c r="U49">
        <f>1/((SQRT($T49*('Input Parameters'!$G$12)^2/'Model Parameters'!$B$51))/TANH(SQRT($T49*('Input Parameters'!$G$12)^2/'Model Parameters'!$B$51))+$T49*'Input Parameters'!$G$12/'Input Parameters'!$G$17)</f>
        <v>9.3837039837027597E-2</v>
      </c>
      <c r="V49" s="4">
        <f>(2*AN49*'Input Parameters'!$G$23+AO49*'Input Parameters'!$G$24+AM49*'Input Parameters'!$G$22+'Input Parameters'!$G$12*$I49-AM49*$S49)/(2*AN49)</f>
        <v>-792.33724545951191</v>
      </c>
      <c r="W49" s="4">
        <f>'Input Parameters'!$G$12*(2*$F49*$U49*'Model Parameters'!$F$2*'Input Parameters'!$G$4)/(2*'Model Parameters'!$F$21)*EXP(-$S49*('Model Parameters'!$B$32+'Model Parameters'!$B$35))</f>
        <v>6122.8826355315068</v>
      </c>
      <c r="X49">
        <f>MAX(0,$V49+LN(1+($W49*('Model Parameters'!$B$33+2*'Model Parameters'!$B$35)*EXP(-$V49*('Model Parameters'!$B$33+2*'Model Parameters'!$B$35)))/(1+LN(SQRT(1+$W49*('Model Parameters'!$B$33+2*'Model Parameters'!$B$35)*EXP(-$V49*('Model Parameters'!$B$33+2*'Model Parameters'!$B$35))))))/('Model Parameters'!$B$33+2*'Model Parameters'!$B$35))</f>
        <v>2295.7769498044677</v>
      </c>
      <c r="Y49">
        <f>'Input Parameters'!$G$4*'Model Parameters'!$F$2*EXP(-'Model Parameters'!$B$32*$S49-'Model Parameters'!$B$33*$X49-'Model Parameters'!$B$35*($S49+2*$X49))*$U49</f>
        <v>1.3849979292768129</v>
      </c>
      <c r="Z49" s="8">
        <f>$E49-'Model Parameters'!$F$3*'Input Parameters'!$G$3/'Model Parameters'!$F$4*LN($S49/'Input Parameters'!$G$22)</f>
        <v>-1.2190982823503946</v>
      </c>
      <c r="AA49" s="8">
        <f>'Input Parameters'!$G$12*$Y49*$F49*2*'Model Parameters'!$F$4/10</f>
        <v>261.51648167701785</v>
      </c>
      <c r="AB49" s="8">
        <f t="shared" si="5"/>
        <v>1.3849979292768129</v>
      </c>
      <c r="AC49" s="8">
        <f t="shared" si="6"/>
        <v>2295.7769498044677</v>
      </c>
      <c r="AD49" s="8">
        <f>LOG10(S49/1000/'Model Parameters'!$B$15)</f>
        <v>13.471787328301263</v>
      </c>
      <c r="AE49" s="8">
        <f>AA49*10/(AA49*10+('Model Parameters'!$F$4*'Input Parameters'!$G$12)*I49)</f>
        <v>0.65093727880960461</v>
      </c>
      <c r="AF49" s="8">
        <f>MIN(1,('Model Parameters'!$B$45-'Model Parameters'!$F$3*'Input Parameters'!$G$3/'Model Parameters'!$F$4*LN($S49/'Input Parameters'!$G$22))/Z49)</f>
        <v>0.27815499969093604</v>
      </c>
      <c r="AG49" s="8">
        <f>MIN('Input Parameters'!$G$24+'Model Parameters'!$F$2*'Input Parameters'!$G$4*EXP(-'Model Parameters'!$B$32*$S49-'Model Parameters'!$B$33*$X49-'Model Parameters'!$B$35*($S49+2*$X49)),AC49*10^(3-AD49)/'Model Parameters'!$B$13)</f>
        <v>5.958582504140722E-2</v>
      </c>
      <c r="AH49" s="8">
        <f>EXP(-'Model Parameters'!$B$32*$S49-'Model Parameters'!$B$33*$X49-'Model Parameters'!$B$35*($S49+2*$X49))</f>
        <v>0.43332819991119953</v>
      </c>
      <c r="AL49">
        <f>'Model Parameters'!$B$22*SQRT((3*1.607/4*('Input Parameters'!$G$10*'Model Parameters'!$B$22*'Input Parameters'!$G$8/D49)^(1/3))^-2+'Model Parameters'!$F$18^-2)/SQRT(2)</f>
        <v>8.6203874365520692E-6</v>
      </c>
      <c r="AM49">
        <f>'Model Parameters'!$B$23*SQRT((3*1.607/4*('Input Parameters'!$G$10*'Model Parameters'!$B$23*'Input Parameters'!$G$8/D49)^(1/3))^-2+'Model Parameters'!$F$18^-2)/SQRT(2)</f>
        <v>1.7649573091380975E-5</v>
      </c>
      <c r="AN49">
        <f>'Model Parameters'!$B$24*SQRT((3*1.607/4*('Input Parameters'!$G$10*'Model Parameters'!$B$24*'Input Parameters'!$G$8/D49)^(1/3))^-2+'Model Parameters'!$F$18^-2)/SQRT(2)</f>
        <v>5.2272462965016044E-6</v>
      </c>
      <c r="AO49">
        <f>'Model Parameters'!$B$25*SQRT((3*1.607/4*('Input Parameters'!$G$10*'Model Parameters'!$B$25*'Input Parameters'!$G$8/D49)^(1/3))^-2+'Model Parameters'!$F$18^-2)/SQRT(2)</f>
        <v>6.1847905938038187E-6</v>
      </c>
    </row>
    <row r="50" spans="4:41" x14ac:dyDescent="0.4">
      <c r="D50" s="4">
        <f t="shared" si="7"/>
        <v>2.3552999999999998E-2</v>
      </c>
      <c r="E50">
        <f t="shared" si="4"/>
        <v>-0.99</v>
      </c>
      <c r="F50">
        <f>'Input Parameters'!$G$15/(2*'Model Parameters'!$F$4)*'Model Parameters'!$B$39/('Model Parameters'!$B$65)*EXP(-($E50+0.11)/'Model Parameters'!$B$48)</f>
        <v>2568.2374124370176</v>
      </c>
      <c r="G50">
        <f>1/((SQRT($F50*('Input Parameters'!$G$12)^2/'Model Parameters'!$B$51))/TANH(SQRT($F50*('Input Parameters'!$G$12)^2/'Model Parameters'!$B$51))+$F50*'Input Parameters'!$G$12/'Input Parameters'!$G$17)</f>
        <v>0.12262905287006196</v>
      </c>
      <c r="H50">
        <f>'Model Parameters'!$F$2*'Input Parameters'!$G$4*$G50</f>
        <v>4.1768727657319884</v>
      </c>
      <c r="I50">
        <f>'Input Parameters'!$G$15*'Model Parameters'!$B$41/'Model Parameters'!$F$4*EXP(-$E50/'Model Parameters'!$B$50)</f>
        <v>3814.8600817790016</v>
      </c>
      <c r="J50">
        <f>'Input Parameters'!$G$22+(AM50*'Input Parameters'!$G$22 - (1/(1/('Input Parameters'!$G$12*($I50+2*$F50*$H50))+1/(AO50*'Input Parameters'!$G$24))) + 'Input Parameters'!$G$12*($I50+2*$F50*$H50))/(AM50+2*'Input Parameters'!$G$13*'Input Parameters'!$G$12*'Model Parameters'!$B$61*$H50)</f>
        <v>1800.9316929613442</v>
      </c>
      <c r="K50">
        <f>'Input Parameters'!$G$15/(2*'Model Parameters'!$F$4)*'Model Parameters'!$B$39/('Model Parameters'!$B$65)*EXP(-($E50+0.11)/'Model Parameters'!$B$48)+'Input Parameters'!$G$13*'Model Parameters'!$B$61*$J50</f>
        <v>4576.2762500889166</v>
      </c>
      <c r="L50">
        <f>1/((SQRT($K50*('Input Parameters'!$G$12)^2/'Model Parameters'!$B$51))/TANH(SQRT($K50*('Input Parameters'!$G$12)^2/'Model Parameters'!$B$51))+$K50*'Input Parameters'!$G$12/'Input Parameters'!$G$17)</f>
        <v>8.9211872408890752E-2</v>
      </c>
      <c r="M50">
        <f>'Model Parameters'!$F$2*'Input Parameters'!$G$4*$L50</f>
        <v>3.0386489296259094</v>
      </c>
      <c r="N50">
        <f>'Input Parameters'!$G$22+(AM50*'Input Parameters'!$G$22 - (1/(1/('Input Parameters'!$G$12*($I50+2*$F50*$M50))+1/(AO50*'Input Parameters'!$G$24))) + 'Input Parameters'!$G$12*($I50+2*$F50*$M50))/(AM50+2*'Input Parameters'!$G$13*'Input Parameters'!$G$12*'Model Parameters'!$B$61*$M50)</f>
        <v>1689.3969034631507</v>
      </c>
      <c r="O50" s="4">
        <f>(2*AN50*'Input Parameters'!$G$23+AO50*'Input Parameters'!$G$24+AM50*'Input Parameters'!$G$22+'Input Parameters'!$G$12*$I50-AM50*$N50)/(2*AN50)</f>
        <v>-1213.1920950912315</v>
      </c>
      <c r="P50" s="4">
        <f>'Input Parameters'!$G$12*(2*$F50*$M50)/(2*AN50)*EXP(-$N50*('Model Parameters'!$B$32+'Model Parameters'!$B$35))</f>
        <v>4446.9031828044835</v>
      </c>
      <c r="Q50">
        <f>MAX(0,$O50+LN(1+($P50*('Model Parameters'!$B$33+2*'Model Parameters'!$B$35)*EXP(-$O50*('Model Parameters'!$B$33+2*'Model Parameters'!$B$35)))/(1+LN(SQRT(1+$P50*('Model Parameters'!$B$33+2*'Model Parameters'!$B$35)*EXP(-$O50*('Model Parameters'!$B$33+2*'Model Parameters'!$B$35))))))/('Model Parameters'!$B$33+2*'Model Parameters'!$B$35))</f>
        <v>1552.5708730858807</v>
      </c>
      <c r="R50">
        <f>'Input Parameters'!$G$4*'Model Parameters'!$F$2*EXP(-'Model Parameters'!$B$32*$N50-'Model Parameters'!$B$33*$Q50-'Model Parameters'!$B$35*($N50+2*$Q50))*$L50</f>
        <v>1.5603547467596985</v>
      </c>
      <c r="S50">
        <f>'Input Parameters'!$G$22+(AM50*'Input Parameters'!$G$22 - (1/(1/('Input Parameters'!$G$12*($I50+2*$F50*$R50))+1/(AO50*'Input Parameters'!$G$24))) +'Input Parameters'!$G$12*($I50+2*$F50*$R50))/(AM50+2*'Input Parameters'!$G$13*'Input Parameters'!$G$12*'Model Parameters'!$B$61*$R50)</f>
        <v>1440.7312151726799</v>
      </c>
      <c r="T50">
        <f>'Input Parameters'!$G$15/(2*'Model Parameters'!$F$4)*'Model Parameters'!$B$39/('Model Parameters'!$B$65)*EXP(-($E50+0.11)/'Model Parameters'!$B$48)+'Input Parameters'!$G$13*'Model Parameters'!$B$61*$S50</f>
        <v>4174.6527173545555</v>
      </c>
      <c r="U50">
        <f>1/((SQRT($T50*('Input Parameters'!$G$12)^2/'Model Parameters'!$B$51))/TANH(SQRT($T50*('Input Parameters'!$G$12)^2/'Model Parameters'!$B$51))+$T50*'Input Parameters'!$G$12/'Input Parameters'!$G$17)</f>
        <v>9.3890066702837296E-2</v>
      </c>
      <c r="V50" s="4">
        <f>(2*AN50*'Input Parameters'!$G$23+AO50*'Input Parameters'!$G$24+AM50*'Input Parameters'!$G$22+'Input Parameters'!$G$12*$I50-AM50*$S50)/(2*AN50)</f>
        <v>-793.6694672566648</v>
      </c>
      <c r="W50" s="4">
        <f>'Input Parameters'!$G$12*(2*$F50*$U50*'Model Parameters'!$F$2*'Input Parameters'!$G$4)/(2*'Model Parameters'!$F$21)*EXP(-$S50*('Model Parameters'!$B$32+'Model Parameters'!$B$35))</f>
        <v>6129.6518795525672</v>
      </c>
      <c r="X50">
        <f>MAX(0,$V50+LN(1+($W50*('Model Parameters'!$B$33+2*'Model Parameters'!$B$35)*EXP(-$V50*('Model Parameters'!$B$33+2*'Model Parameters'!$B$35)))/(1+LN(SQRT(1+$W50*('Model Parameters'!$B$33+2*'Model Parameters'!$B$35)*EXP(-$V50*('Model Parameters'!$B$33+2*'Model Parameters'!$B$35))))))/('Model Parameters'!$B$33+2*'Model Parameters'!$B$35))</f>
        <v>2296.8447116120951</v>
      </c>
      <c r="Y50">
        <f>'Input Parameters'!$G$4*'Model Parameters'!$F$2*EXP(-'Model Parameters'!$B$32*$S50-'Model Parameters'!$B$33*$X50-'Model Parameters'!$B$35*($S50+2*$X50))*$U50</f>
        <v>1.3861219133280316</v>
      </c>
      <c r="Z50" s="8">
        <f>$E50-'Model Parameters'!$F$3*'Input Parameters'!$G$3/'Model Parameters'!$F$4*LN($S50/'Input Parameters'!$G$22)</f>
        <v>-1.2190304099437408</v>
      </c>
      <c r="AA50" s="8">
        <f>'Input Parameters'!$G$12*$Y50*$F50*2*'Model Parameters'!$F$4/10</f>
        <v>261.72871329724069</v>
      </c>
      <c r="AB50" s="8">
        <f t="shared" si="5"/>
        <v>1.3861219133280316</v>
      </c>
      <c r="AC50" s="8">
        <f t="shared" si="6"/>
        <v>2296.8447116120951</v>
      </c>
      <c r="AD50" s="8">
        <f>LOG10(S50/1000/'Model Parameters'!$B$15)</f>
        <v>13.47064005626004</v>
      </c>
      <c r="AE50" s="8">
        <f>AA50*10/(AA50*10+('Model Parameters'!$F$4*'Input Parameters'!$G$12)*I50)</f>
        <v>0.65112157836082929</v>
      </c>
      <c r="AF50" s="8">
        <f>MIN(1,('Model Parameters'!$B$45-'Model Parameters'!$F$3*'Input Parameters'!$G$3/'Model Parameters'!$F$4*LN($S50/'Input Parameters'!$G$22))/Z50)</f>
        <v>0.27811480926008014</v>
      </c>
      <c r="AG50" s="8">
        <f>MIN('Input Parameters'!$G$24+'Model Parameters'!$F$2*'Input Parameters'!$G$4*EXP(-'Model Parameters'!$B$32*$S50-'Model Parameters'!$B$33*$X50-'Model Parameters'!$B$35*($S50+2*$X50)),AC50*10^(3-AD50)/'Model Parameters'!$B$13)</f>
        <v>5.9771227071714665E-2</v>
      </c>
      <c r="AH50" s="8">
        <f>EXP(-'Model Parameters'!$B$32*$S50-'Model Parameters'!$B$33*$X50-'Model Parameters'!$B$35*($S50+2*$X50))</f>
        <v>0.43343493194179566</v>
      </c>
      <c r="AL50">
        <f>'Model Parameters'!$B$22*SQRT((3*1.607/4*('Input Parameters'!$G$10*'Model Parameters'!$B$22*'Input Parameters'!$G$8/D50)^(1/3))^-2+'Model Parameters'!$F$18^-2)/SQRT(2)</f>
        <v>8.677272460670194E-6</v>
      </c>
      <c r="AM50">
        <f>'Model Parameters'!$B$23*SQRT((3*1.607/4*('Input Parameters'!$G$10*'Model Parameters'!$B$23*'Input Parameters'!$G$8/D50)^(1/3))^-2+'Model Parameters'!$F$18^-2)/SQRT(2)</f>
        <v>1.7757745615213603E-5</v>
      </c>
      <c r="AN50">
        <f>'Model Parameters'!$B$24*SQRT((3*1.607/4*('Input Parameters'!$G$10*'Model Parameters'!$B$24*'Input Parameters'!$G$8/D50)^(1/3))^-2+'Model Parameters'!$F$18^-2)/SQRT(2)</f>
        <v>5.2628174774346969E-6</v>
      </c>
      <c r="AO50">
        <f>'Model Parameters'!$B$25*SQRT((3*1.607/4*('Input Parameters'!$G$10*'Model Parameters'!$B$25*'Input Parameters'!$G$8/D50)^(1/3))^-2+'Model Parameters'!$F$18^-2)/SQRT(2)</f>
        <v>6.2265063053435505E-6</v>
      </c>
    </row>
    <row r="51" spans="4:41" x14ac:dyDescent="0.4">
      <c r="D51" s="4">
        <f t="shared" si="7"/>
        <v>2.4052E-2</v>
      </c>
      <c r="E51">
        <f t="shared" si="4"/>
        <v>-0.99</v>
      </c>
      <c r="F51">
        <f>'Input Parameters'!$G$15/(2*'Model Parameters'!$F$4)*'Model Parameters'!$B$39/('Model Parameters'!$B$65)*EXP(-($E51+0.11)/'Model Parameters'!$B$48)</f>
        <v>2568.2374124370176</v>
      </c>
      <c r="G51">
        <f>1/((SQRT($F51*('Input Parameters'!$G$12)^2/'Model Parameters'!$B$51))/TANH(SQRT($F51*('Input Parameters'!$G$12)^2/'Model Parameters'!$B$51))+$F51*'Input Parameters'!$G$12/'Input Parameters'!$G$17)</f>
        <v>0.12262905287006196</v>
      </c>
      <c r="H51">
        <f>'Model Parameters'!$F$2*'Input Parameters'!$G$4*$G51</f>
        <v>4.1768727657319884</v>
      </c>
      <c r="I51">
        <f>'Input Parameters'!$G$15*'Model Parameters'!$B$41/'Model Parameters'!$F$4*EXP(-$E51/'Model Parameters'!$B$50)</f>
        <v>3814.8600817790016</v>
      </c>
      <c r="J51">
        <f>'Input Parameters'!$G$22+(AM51*'Input Parameters'!$G$22 - (1/(1/('Input Parameters'!$G$12*($I51+2*$F51*$H51))+1/(AO51*'Input Parameters'!$G$24))) + 'Input Parameters'!$G$12*($I51+2*$F51*$H51))/(AM51+2*'Input Parameters'!$G$13*'Input Parameters'!$G$12*'Model Parameters'!$B$61*$H51)</f>
        <v>1797.2795780575998</v>
      </c>
      <c r="K51">
        <f>'Input Parameters'!$G$15/(2*'Model Parameters'!$F$4)*'Model Parameters'!$B$39/('Model Parameters'!$B$65)*EXP(-($E51+0.11)/'Model Parameters'!$B$48)+'Input Parameters'!$G$13*'Model Parameters'!$B$61*$J51</f>
        <v>4572.2041419712414</v>
      </c>
      <c r="L51">
        <f>1/((SQRT($K51*('Input Parameters'!$G$12)^2/'Model Parameters'!$B$51))/TANH(SQRT($K51*('Input Parameters'!$G$12)^2/'Model Parameters'!$B$51))+$K51*'Input Parameters'!$G$12/'Input Parameters'!$G$17)</f>
        <v>8.9256165219924938E-2</v>
      </c>
      <c r="M51">
        <f>'Model Parameters'!$F$2*'Input Parameters'!$G$4*$L51</f>
        <v>3.0401575887225629</v>
      </c>
      <c r="N51">
        <f>'Input Parameters'!$G$22+(AM51*'Input Parameters'!$G$22 - (1/(1/('Input Parameters'!$G$12*($I51+2*$F51*$M51))+1/(AO51*'Input Parameters'!$G$24))) + 'Input Parameters'!$G$12*($I51+2*$F51*$M51))/(AM51+2*'Input Parameters'!$G$13*'Input Parameters'!$G$12*'Model Parameters'!$B$61*$M51)</f>
        <v>1685.3903733752768</v>
      </c>
      <c r="O51" s="4">
        <f>(2*AN51*'Input Parameters'!$G$23+AO51*'Input Parameters'!$G$24+AM51*'Input Parameters'!$G$22+'Input Parameters'!$G$12*$I51-AM51*$N51)/(2*AN51)</f>
        <v>-1213.7316497041927</v>
      </c>
      <c r="P51" s="4">
        <f>'Input Parameters'!$G$12*(2*$F51*$M51)/(2*AN51)*EXP(-$N51*('Model Parameters'!$B$32+'Model Parameters'!$B$35))</f>
        <v>4422.1573436873432</v>
      </c>
      <c r="Q51">
        <f>MAX(0,$O51+LN(1+($P51*('Model Parameters'!$B$33+2*'Model Parameters'!$B$35)*EXP(-$O51*('Model Parameters'!$B$33+2*'Model Parameters'!$B$35)))/(1+LN(SQRT(1+$P51*('Model Parameters'!$B$33+2*'Model Parameters'!$B$35)*EXP(-$O51*('Model Parameters'!$B$33+2*'Model Parameters'!$B$35))))))/('Model Parameters'!$B$33+2*'Model Parameters'!$B$35))</f>
        <v>1543.7341182578364</v>
      </c>
      <c r="R51">
        <f>'Input Parameters'!$G$4*'Model Parameters'!$F$2*EXP(-'Model Parameters'!$B$32*$N51-'Model Parameters'!$B$33*$Q51-'Model Parameters'!$B$35*($N51+2*$Q51))*$L51</f>
        <v>1.565817858267643</v>
      </c>
      <c r="S51">
        <f>'Input Parameters'!$G$22+(AM51*'Input Parameters'!$G$22 - (1/(1/('Input Parameters'!$G$12*($I51+2*$F51*$R51))+1/(AO51*'Input Parameters'!$G$24))) +'Input Parameters'!$G$12*($I51+2*$F51*$R51))/(AM51+2*'Input Parameters'!$G$13*'Input Parameters'!$G$12*'Model Parameters'!$B$61*$R51)</f>
        <v>1436.9989299525303</v>
      </c>
      <c r="T51">
        <f>'Input Parameters'!$G$15/(2*'Model Parameters'!$F$4)*'Model Parameters'!$B$39/('Model Parameters'!$B$65)*EXP(-($E51+0.11)/'Model Parameters'!$B$48)+'Input Parameters'!$G$13*'Model Parameters'!$B$61*$S51</f>
        <v>4170.4912193340888</v>
      </c>
      <c r="U51">
        <f>1/((SQRT($T51*('Input Parameters'!$G$12)^2/'Model Parameters'!$B$51))/TANH(SQRT($T51*('Input Parameters'!$G$12)^2/'Model Parameters'!$B$51))+$T51*'Input Parameters'!$G$12/'Input Parameters'!$G$17)</f>
        <v>9.3942077439249441E-2</v>
      </c>
      <c r="V51" s="4">
        <f>(2*AN51*'Input Parameters'!$G$23+AO51*'Input Parameters'!$G$24+AM51*'Input Parameters'!$G$22+'Input Parameters'!$G$12*$I51-AM51*$S51)/(2*AN51)</f>
        <v>-794.94407009434553</v>
      </c>
      <c r="W51" s="4">
        <f>'Input Parameters'!$G$12*(2*$F51*$U51*'Model Parameters'!$F$2*'Input Parameters'!$G$4)/(2*'Model Parameters'!$F$21)*EXP(-$S51*('Model Parameters'!$B$32+'Model Parameters'!$B$35))</f>
        <v>6136.2918328603428</v>
      </c>
      <c r="X51">
        <f>MAX(0,$V51+LN(1+($W51*('Model Parameters'!$B$33+2*'Model Parameters'!$B$35)*EXP(-$V51*('Model Parameters'!$B$33+2*'Model Parameters'!$B$35)))/(1+LN(SQRT(1+$W51*('Model Parameters'!$B$33+2*'Model Parameters'!$B$35)*EXP(-$V51*('Model Parameters'!$B$33+2*'Model Parameters'!$B$35))))))/('Model Parameters'!$B$33+2*'Model Parameters'!$B$35))</f>
        <v>2297.9089219258772</v>
      </c>
      <c r="Y51">
        <f>'Input Parameters'!$G$4*'Model Parameters'!$F$2*EXP(-'Model Parameters'!$B$32*$S51-'Model Parameters'!$B$33*$X51-'Model Parameters'!$B$35*($S51+2*$X51))*$U51</f>
        <v>1.3872172445972075</v>
      </c>
      <c r="Z51" s="8">
        <f>$E51-'Model Parameters'!$F$3*'Input Parameters'!$G$3/'Model Parameters'!$F$4*LN($S51/'Input Parameters'!$G$22)</f>
        <v>-1.2189637651622869</v>
      </c>
      <c r="AA51" s="8">
        <f>'Input Parameters'!$G$12*$Y51*$F51*2*'Model Parameters'!$F$4/10</f>
        <v>261.93553467489812</v>
      </c>
      <c r="AB51" s="8">
        <f t="shared" si="5"/>
        <v>1.3872172445972075</v>
      </c>
      <c r="AC51" s="8">
        <f t="shared" si="6"/>
        <v>2297.9089219258772</v>
      </c>
      <c r="AD51" s="8">
        <f>LOG10(S51/1000/'Model Parameters'!$B$15)</f>
        <v>13.46951353521526</v>
      </c>
      <c r="AE51" s="8">
        <f>AA51*10/(AA51*10+('Model Parameters'!$F$4*'Input Parameters'!$G$12)*I51)</f>
        <v>0.65130099257859797</v>
      </c>
      <c r="AF51" s="8">
        <f>MIN(1,('Model Parameters'!$B$45-'Model Parameters'!$F$3*'Input Parameters'!$G$3/'Model Parameters'!$F$4*LN($S51/'Input Parameters'!$G$22))/Z51)</f>
        <v>0.27807534140865869</v>
      </c>
      <c r="AG51" s="8">
        <f>MIN('Input Parameters'!$G$24+'Model Parameters'!$F$2*'Input Parameters'!$G$4*EXP(-'Model Parameters'!$B$32*$S51-'Model Parameters'!$B$33*$X51-'Model Parameters'!$B$35*($S51+2*$X51)),AC51*10^(3-AD51)/'Model Parameters'!$B$13)</f>
        <v>5.9954235621508929E-2</v>
      </c>
      <c r="AH51" s="8">
        <f>EXP(-'Model Parameters'!$B$32*$S51-'Model Parameters'!$B$33*$X51-'Model Parameters'!$B$35*($S51+2*$X51))</f>
        <v>0.43353727825278099</v>
      </c>
      <c r="AL51">
        <f>'Model Parameters'!$B$22*SQRT((3*1.607/4*('Input Parameters'!$G$10*'Model Parameters'!$B$22*'Input Parameters'!$G$8/D51)^(1/3))^-2+'Model Parameters'!$F$18^-2)/SQRT(2)</f>
        <v>8.7333905270166604E-6</v>
      </c>
      <c r="AM51">
        <f>'Model Parameters'!$B$23*SQRT((3*1.607/4*('Input Parameters'!$G$10*'Model Parameters'!$B$23*'Input Parameters'!$G$8/D51)^(1/3))^-2+'Model Parameters'!$F$18^-2)/SQRT(2)</f>
        <v>1.7864508748056656E-5</v>
      </c>
      <c r="AN51">
        <f>'Model Parameters'!$B$24*SQRT((3*1.607/4*('Input Parameters'!$G$10*'Model Parameters'!$B$24*'Input Parameters'!$G$8/D51)^(1/3))^-2+'Model Parameters'!$F$18^-2)/SQRT(2)</f>
        <v>5.2979020033283475E-6</v>
      </c>
      <c r="AO51">
        <f>'Model Parameters'!$B$25*SQRT((3*1.607/4*('Input Parameters'!$G$10*'Model Parameters'!$B$25*'Input Parameters'!$G$8/D51)^(1/3))^-2+'Model Parameters'!$F$18^-2)/SQRT(2)</f>
        <v>6.2676537115134007E-6</v>
      </c>
    </row>
    <row r="52" spans="4:41" x14ac:dyDescent="0.4">
      <c r="D52" s="4">
        <f t="shared" si="7"/>
        <v>2.4551E-2</v>
      </c>
      <c r="E52">
        <f t="shared" si="4"/>
        <v>-0.99</v>
      </c>
      <c r="F52">
        <f>'Input Parameters'!$G$15/(2*'Model Parameters'!$F$4)*'Model Parameters'!$B$39/('Model Parameters'!$B$65)*EXP(-($E52+0.11)/'Model Parameters'!$B$48)</f>
        <v>2568.2374124370176</v>
      </c>
      <c r="G52">
        <f>1/((SQRT($F52*('Input Parameters'!$G$12)^2/'Model Parameters'!$B$51))/TANH(SQRT($F52*('Input Parameters'!$G$12)^2/'Model Parameters'!$B$51))+$F52*'Input Parameters'!$G$12/'Input Parameters'!$G$17)</f>
        <v>0.12262905287006196</v>
      </c>
      <c r="H52">
        <f>'Model Parameters'!$F$2*'Input Parameters'!$G$4*$G52</f>
        <v>4.1768727657319884</v>
      </c>
      <c r="I52">
        <f>'Input Parameters'!$G$15*'Model Parameters'!$B$41/'Model Parameters'!$F$4*EXP(-$E52/'Model Parameters'!$B$50)</f>
        <v>3814.8600817790016</v>
      </c>
      <c r="J52">
        <f>'Input Parameters'!$G$22+(AM52*'Input Parameters'!$G$22 - (1/(1/('Input Parameters'!$G$12*($I52+2*$F52*$H52))+1/(AO52*'Input Parameters'!$G$24))) + 'Input Parameters'!$G$12*($I52+2*$F52*$H52))/(AM52+2*'Input Parameters'!$G$13*'Input Parameters'!$G$12*'Model Parameters'!$B$61*$H52)</f>
        <v>1793.6884485391115</v>
      </c>
      <c r="K52">
        <f>'Input Parameters'!$G$15/(2*'Model Parameters'!$F$4)*'Model Parameters'!$B$39/('Model Parameters'!$B$65)*EXP(-($E52+0.11)/'Model Parameters'!$B$48)+'Input Parameters'!$G$13*'Model Parameters'!$B$61*$J52</f>
        <v>4568.2000325581266</v>
      </c>
      <c r="L52">
        <f>1/((SQRT($K52*('Input Parameters'!$G$12)^2/'Model Parameters'!$B$51))/TANH(SQRT($K52*('Input Parameters'!$G$12)^2/'Model Parameters'!$B$51))+$K52*'Input Parameters'!$G$12/'Input Parameters'!$G$17)</f>
        <v>8.9299776594832944E-2</v>
      </c>
      <c r="M52">
        <f>'Model Parameters'!$F$2*'Input Parameters'!$G$4*$L52</f>
        <v>3.0416430373977832</v>
      </c>
      <c r="N52">
        <f>'Input Parameters'!$G$22+(AM52*'Input Parameters'!$G$22 - (1/(1/('Input Parameters'!$G$12*($I52+2*$F52*$M52))+1/(AO52*'Input Parameters'!$G$24))) + 'Input Parameters'!$G$12*($I52+2*$F52*$M52))/(AM52+2*'Input Parameters'!$G$13*'Input Parameters'!$G$12*'Model Parameters'!$B$61*$M52)</f>
        <v>1681.456031101613</v>
      </c>
      <c r="O52" s="4">
        <f>(2*AN52*'Input Parameters'!$G$23+AO52*'Input Parameters'!$G$24+AM52*'Input Parameters'!$G$22+'Input Parameters'!$G$12*$I52-AM52*$N52)/(2*AN52)</f>
        <v>-1214.2201668267555</v>
      </c>
      <c r="P52" s="4">
        <f>'Input Parameters'!$G$12*(2*$F52*$M52)/(2*AN52)*EXP(-$N52*('Model Parameters'!$B$32+'Model Parameters'!$B$35))</f>
        <v>4398.0502663045718</v>
      </c>
      <c r="Q52">
        <f>MAX(0,$O52+LN(1+($P52*('Model Parameters'!$B$33+2*'Model Parameters'!$B$35)*EXP(-$O52*('Model Parameters'!$B$33+2*'Model Parameters'!$B$35)))/(1+LN(SQRT(1+$P52*('Model Parameters'!$B$33+2*'Model Parameters'!$B$35)*EXP(-$O52*('Model Parameters'!$B$33+2*'Model Parameters'!$B$35))))))/('Model Parameters'!$B$33+2*'Model Parameters'!$B$35))</f>
        <v>1535.1153167216837</v>
      </c>
      <c r="R52">
        <f>'Input Parameters'!$G$4*'Model Parameters'!$F$2*EXP(-'Model Parameters'!$B$32*$N52-'Model Parameters'!$B$33*$Q52-'Model Parameters'!$B$35*($N52+2*$Q52))*$L52</f>
        <v>1.5711774383399539</v>
      </c>
      <c r="S52">
        <f>'Input Parameters'!$G$22+(AM52*'Input Parameters'!$G$22 - (1/(1/('Input Parameters'!$G$12*($I52+2*$F52*$R52))+1/(AO52*'Input Parameters'!$G$24))) +'Input Parameters'!$G$12*($I52+2*$F52*$R52))/(AM52+2*'Input Parameters'!$G$13*'Input Parameters'!$G$12*'Model Parameters'!$B$61*$R52)</f>
        <v>1433.3422102522065</v>
      </c>
      <c r="T52">
        <f>'Input Parameters'!$G$15/(2*'Model Parameters'!$F$4)*'Model Parameters'!$B$39/('Model Parameters'!$B$65)*EXP(-($E52+0.11)/'Model Parameters'!$B$48)+'Input Parameters'!$G$13*'Model Parameters'!$B$61*$S52</f>
        <v>4166.413976868228</v>
      </c>
      <c r="U52">
        <f>1/((SQRT($T52*('Input Parameters'!$G$12)^2/'Model Parameters'!$B$51))/TANH(SQRT($T52*('Input Parameters'!$G$12)^2/'Model Parameters'!$B$51))+$T52*'Input Parameters'!$G$12/'Input Parameters'!$G$17)</f>
        <v>9.3993111252247463E-2</v>
      </c>
      <c r="V52" s="4">
        <f>(2*AN52*'Input Parameters'!$G$23+AO52*'Input Parameters'!$G$24+AM52*'Input Parameters'!$G$22+'Input Parameters'!$G$12*$I52-AM52*$S52)/(2*AN52)</f>
        <v>-796.16400148266553</v>
      </c>
      <c r="W52" s="4">
        <f>'Input Parameters'!$G$12*(2*$F52*$U52*'Model Parameters'!$F$2*'Input Parameters'!$G$4)/(2*'Model Parameters'!$F$21)*EXP(-$S52*('Model Parameters'!$B$32+'Model Parameters'!$B$35))</f>
        <v>6142.8074743093248</v>
      </c>
      <c r="X52">
        <f>MAX(0,$V52+LN(1+($W52*('Model Parameters'!$B$33+2*'Model Parameters'!$B$35)*EXP(-$V52*('Model Parameters'!$B$33+2*'Model Parameters'!$B$35)))/(1+LN(SQRT(1+$W52*('Model Parameters'!$B$33+2*'Model Parameters'!$B$35)*EXP(-$V52*('Model Parameters'!$B$33+2*'Model Parameters'!$B$35))))))/('Model Parameters'!$B$33+2*'Model Parameters'!$B$35))</f>
        <v>2298.9693148343249</v>
      </c>
      <c r="Y52">
        <f>'Input Parameters'!$G$4*'Model Parameters'!$F$2*EXP(-'Model Parameters'!$B$32*$S52-'Model Parameters'!$B$33*$X52-'Model Parameters'!$B$35*($S52+2*$X52))*$U52</f>
        <v>1.3882851791068471</v>
      </c>
      <c r="Z52" s="8">
        <f>$E52-'Model Parameters'!$F$3*'Input Parameters'!$G$3/'Model Parameters'!$F$4*LN($S52/'Input Parameters'!$G$22)</f>
        <v>-1.2188983016147397</v>
      </c>
      <c r="AA52" s="8">
        <f>'Input Parameters'!$G$12*$Y52*$F52*2*'Model Parameters'!$F$4/10</f>
        <v>262.13718297322322</v>
      </c>
      <c r="AB52" s="8">
        <f t="shared" si="5"/>
        <v>1.3882851791068471</v>
      </c>
      <c r="AC52" s="8">
        <f t="shared" si="6"/>
        <v>2298.9693148343249</v>
      </c>
      <c r="AD52" s="8">
        <f>LOG10(S52/1000/'Model Parameters'!$B$15)</f>
        <v>13.468406980997973</v>
      </c>
      <c r="AE52" s="8">
        <f>AA52*10/(AA52*10+('Model Parameters'!$F$4*'Input Parameters'!$G$12)*I52)</f>
        <v>0.65147574165679467</v>
      </c>
      <c r="AF52" s="8">
        <f>MIN(1,('Model Parameters'!$B$45-'Model Parameters'!$F$3*'Input Parameters'!$G$3/'Model Parameters'!$F$4*LN($S52/'Input Parameters'!$G$22))/Z52)</f>
        <v>0.27803656889650519</v>
      </c>
      <c r="AG52" s="8">
        <f>MIN('Input Parameters'!$G$24+'Model Parameters'!$F$2*'Input Parameters'!$G$4*EXP(-'Model Parameters'!$B$32*$S52-'Model Parameters'!$B$33*$X52-'Model Parameters'!$B$35*($S52+2*$X52)),AC52*10^(3-AD52)/'Model Parameters'!$B$13)</f>
        <v>6.0134926967738415E-2</v>
      </c>
      <c r="AH52" s="8">
        <f>EXP(-'Model Parameters'!$B$32*$S52-'Model Parameters'!$B$33*$X52-'Model Parameters'!$B$35*($S52+2*$X52))</f>
        <v>0.43363546089071925</v>
      </c>
      <c r="AL52">
        <f>'Model Parameters'!$B$22*SQRT((3*1.607/4*('Input Parameters'!$G$10*'Model Parameters'!$B$22*'Input Parameters'!$G$8/D52)^(1/3))^-2+'Model Parameters'!$F$18^-2)/SQRT(2)</f>
        <v>8.788767189317218E-6</v>
      </c>
      <c r="AM52">
        <f>'Model Parameters'!$B$23*SQRT((3*1.607/4*('Input Parameters'!$G$10*'Model Parameters'!$B$23*'Input Parameters'!$G$8/D52)^(1/3))^-2+'Model Parameters'!$F$18^-2)/SQRT(2)</f>
        <v>1.7969908289122686E-5</v>
      </c>
      <c r="AN52">
        <f>'Model Parameters'!$B$24*SQRT((3*1.607/4*('Input Parameters'!$G$10*'Model Parameters'!$B$24*'Input Parameters'!$G$8/D52)^(1/3))^-2+'Model Parameters'!$F$18^-2)/SQRT(2)</f>
        <v>5.3325162687864188E-6</v>
      </c>
      <c r="AO52">
        <f>'Model Parameters'!$B$25*SQRT((3*1.607/4*('Input Parameters'!$G$10*'Model Parameters'!$B$25*'Input Parameters'!$G$8/D52)^(1/3))^-2+'Model Parameters'!$F$18^-2)/SQRT(2)</f>
        <v>6.3082518959570141E-6</v>
      </c>
    </row>
    <row r="53" spans="4:41" x14ac:dyDescent="0.4">
      <c r="D53" s="4">
        <f t="shared" si="7"/>
        <v>2.5049999999999999E-2</v>
      </c>
      <c r="E53">
        <f t="shared" si="4"/>
        <v>-0.99</v>
      </c>
      <c r="F53">
        <f>'Input Parameters'!$G$15/(2*'Model Parameters'!$F$4)*'Model Parameters'!$B$39/('Model Parameters'!$B$65)*EXP(-($E53+0.11)/'Model Parameters'!$B$48)</f>
        <v>2568.2374124370176</v>
      </c>
      <c r="G53">
        <f>1/((SQRT($F53*('Input Parameters'!$G$12)^2/'Model Parameters'!$B$51))/TANH(SQRT($F53*('Input Parameters'!$G$12)^2/'Model Parameters'!$B$51))+$F53*'Input Parameters'!$G$12/'Input Parameters'!$G$17)</f>
        <v>0.12262905287006196</v>
      </c>
      <c r="H53">
        <f>'Model Parameters'!$F$2*'Input Parameters'!$G$4*$G53</f>
        <v>4.1768727657319884</v>
      </c>
      <c r="I53">
        <f>'Input Parameters'!$G$15*'Model Parameters'!$B$41/'Model Parameters'!$F$4*EXP(-$E53/'Model Parameters'!$B$50)</f>
        <v>3814.8600817790016</v>
      </c>
      <c r="J53">
        <f>'Input Parameters'!$G$22+(AM53*'Input Parameters'!$G$22 - (1/(1/('Input Parameters'!$G$12*($I53+2*$F53*$H53))+1/(AO53*'Input Parameters'!$G$24))) + 'Input Parameters'!$G$12*($I53+2*$F53*$H53))/(AM53+2*'Input Parameters'!$G$13*'Input Parameters'!$G$12*'Model Parameters'!$B$61*$H53)</f>
        <v>1790.156196884968</v>
      </c>
      <c r="K53">
        <f>'Input Parameters'!$G$15/(2*'Model Parameters'!$F$4)*'Model Parameters'!$B$39/('Model Parameters'!$B$65)*EXP(-($E53+0.11)/'Model Parameters'!$B$48)+'Input Parameters'!$G$13*'Model Parameters'!$B$61*$J53</f>
        <v>4564.261571963757</v>
      </c>
      <c r="L53">
        <f>1/((SQRT($K53*('Input Parameters'!$G$12)^2/'Model Parameters'!$B$51))/TANH(SQRT($K53*('Input Parameters'!$G$12)^2/'Model Parameters'!$B$51))+$K53*'Input Parameters'!$G$12/'Input Parameters'!$G$17)</f>
        <v>8.9342729361880452E-2</v>
      </c>
      <c r="M53">
        <f>'Model Parameters'!$F$2*'Input Parameters'!$G$4*$L53</f>
        <v>3.0431060532059839</v>
      </c>
      <c r="N53">
        <f>'Input Parameters'!$G$22+(AM53*'Input Parameters'!$G$22 - (1/(1/('Input Parameters'!$G$12*($I53+2*$F53*$M53))+1/(AO53*'Input Parameters'!$G$24))) + 'Input Parameters'!$G$12*($I53+2*$F53*$M53))/(AM53+2*'Input Parameters'!$G$13*'Input Parameters'!$G$12*'Model Parameters'!$B$61*$M53)</f>
        <v>1677.591284671769</v>
      </c>
      <c r="O53" s="4">
        <f>(2*AN53*'Input Parameters'!$G$23+AO53*'Input Parameters'!$G$24+AM53*'Input Parameters'!$G$22+'Input Parameters'!$G$12*$I53-AM53*$N53)/(2*AN53)</f>
        <v>-1214.6605608567959</v>
      </c>
      <c r="P53" s="4">
        <f>'Input Parameters'!$G$12*(2*$F53*$M53)/(2*AN53)*EXP(-$N53*('Model Parameters'!$B$32+'Model Parameters'!$B$35))</f>
        <v>4374.5531289336614</v>
      </c>
      <c r="Q53">
        <f>MAX(0,$O53+LN(1+($P53*('Model Parameters'!$B$33+2*'Model Parameters'!$B$35)*EXP(-$O53*('Model Parameters'!$B$33+2*'Model Parameters'!$B$35)))/(1+LN(SQRT(1+$P53*('Model Parameters'!$B$33+2*'Model Parameters'!$B$35)*EXP(-$O53*('Model Parameters'!$B$33+2*'Model Parameters'!$B$35))))))/('Model Parameters'!$B$33+2*'Model Parameters'!$B$35))</f>
        <v>1526.7050710276742</v>
      </c>
      <c r="R53">
        <f>'Input Parameters'!$G$4*'Model Parameters'!$F$2*EXP(-'Model Parameters'!$B$32*$N53-'Model Parameters'!$B$33*$Q53-'Model Parameters'!$B$35*($N53+2*$Q53))*$L53</f>
        <v>1.5764373696688827</v>
      </c>
      <c r="S53">
        <f>'Input Parameters'!$G$22+(AM53*'Input Parameters'!$G$22 - (1/(1/('Input Parameters'!$G$12*($I53+2*$F53*$R53))+1/(AO53*'Input Parameters'!$G$24))) +'Input Parameters'!$G$12*($I53+2*$F53*$R53))/(AM53+2*'Input Parameters'!$G$13*'Input Parameters'!$G$12*'Model Parameters'!$B$61*$R53)</f>
        <v>1429.7580928401057</v>
      </c>
      <c r="T53">
        <f>'Input Parameters'!$G$15/(2*'Model Parameters'!$F$4)*'Model Parameters'!$B$39/('Model Parameters'!$B$65)*EXP(-($E53+0.11)/'Model Parameters'!$B$48)+'Input Parameters'!$G$13*'Model Parameters'!$B$61*$S53</f>
        <v>4162.4176859537356</v>
      </c>
      <c r="U53">
        <f>1/((SQRT($T53*('Input Parameters'!$G$12)^2/'Model Parameters'!$B$51))/TANH(SQRT($T53*('Input Parameters'!$G$12)^2/'Model Parameters'!$B$51))+$T53*'Input Parameters'!$G$12/'Input Parameters'!$G$17)</f>
        <v>9.404320509679813E-2</v>
      </c>
      <c r="V53" s="4">
        <f>(2*AN53*'Input Parameters'!$G$23+AO53*'Input Parameters'!$G$24+AM53*'Input Parameters'!$G$22+'Input Parameters'!$G$12*$I53-AM53*$S53)/(2*AN53)</f>
        <v>-797.33201119059072</v>
      </c>
      <c r="W53" s="4">
        <f>'Input Parameters'!$G$12*(2*$F53*$U53*'Model Parameters'!$F$2*'Input Parameters'!$G$4)/(2*'Model Parameters'!$F$21)*EXP(-$S53*('Model Parameters'!$B$32+'Model Parameters'!$B$35))</f>
        <v>6149.2034972812016</v>
      </c>
      <c r="X53">
        <f>MAX(0,$V53+LN(1+($W53*('Model Parameters'!$B$33+2*'Model Parameters'!$B$35)*EXP(-$V53*('Model Parameters'!$B$33+2*'Model Parameters'!$B$35)))/(1+LN(SQRT(1+$W53*('Model Parameters'!$B$33+2*'Model Parameters'!$B$35)*EXP(-$V53*('Model Parameters'!$B$33+2*'Model Parameters'!$B$35))))))/('Model Parameters'!$B$33+2*'Model Parameters'!$B$35))</f>
        <v>2300.0256560733969</v>
      </c>
      <c r="Y53">
        <f>'Input Parameters'!$G$4*'Model Parameters'!$F$2*EXP(-'Model Parameters'!$B$32*$S53-'Model Parameters'!$B$33*$X53-'Model Parameters'!$B$35*($S53+2*$X53))*$U53</f>
        <v>1.3893268950942632</v>
      </c>
      <c r="Z53" s="8">
        <f>$E53-'Model Parameters'!$F$3*'Input Parameters'!$G$3/'Model Parameters'!$F$4*LN($S53/'Input Parameters'!$G$22)</f>
        <v>-1.2188339755419246</v>
      </c>
      <c r="AA53" s="8">
        <f>'Input Parameters'!$G$12*$Y53*$F53*2*'Model Parameters'!$F$4/10</f>
        <v>262.33388066798295</v>
      </c>
      <c r="AB53" s="8">
        <f t="shared" si="5"/>
        <v>1.3893268950942632</v>
      </c>
      <c r="AC53" s="8">
        <f t="shared" si="6"/>
        <v>2300.0256560733969</v>
      </c>
      <c r="AD53" s="8">
        <f>LOG10(S53/1000/'Model Parameters'!$B$15)</f>
        <v>13.467319653930895</v>
      </c>
      <c r="AE53" s="8">
        <f>AA53*10/(AA53*10+('Model Parameters'!$F$4*'Input Parameters'!$G$12)*I53)</f>
        <v>0.65164603185583037</v>
      </c>
      <c r="AF53" s="8">
        <f>MIN(1,('Model Parameters'!$B$45-'Model Parameters'!$F$3*'Input Parameters'!$G$3/'Model Parameters'!$F$4*LN($S53/'Input Parameters'!$G$22))/Z53)</f>
        <v>0.27799846602673706</v>
      </c>
      <c r="AG53" s="8">
        <f>MIN('Input Parameters'!$G$24+'Model Parameters'!$F$2*'Input Parameters'!$G$4*EXP(-'Model Parameters'!$B$32*$S53-'Model Parameters'!$B$33*$X53-'Model Parameters'!$B$35*($S53+2*$X53)),AC53*10^(3-AD53)/'Model Parameters'!$B$13)</f>
        <v>6.0313373540106269E-2</v>
      </c>
      <c r="AH53" s="8">
        <f>EXP(-'Model Parameters'!$B$32*$S53-'Model Parameters'!$B$33*$X53-'Model Parameters'!$B$35*($S53+2*$X53))</f>
        <v>0.43372968708690396</v>
      </c>
      <c r="AL53">
        <f>'Model Parameters'!$B$22*SQRT((3*1.607/4*('Input Parameters'!$G$10*'Model Parameters'!$B$22*'Input Parameters'!$G$8/D53)^(1/3))^-2+'Model Parameters'!$F$18^-2)/SQRT(2)</f>
        <v>8.8434266600837636E-6</v>
      </c>
      <c r="AM53">
        <f>'Model Parameters'!$B$23*SQRT((3*1.607/4*('Input Parameters'!$G$10*'Model Parameters'!$B$23*'Input Parameters'!$G$8/D53)^(1/3))^-2+'Model Parameters'!$F$18^-2)/SQRT(2)</f>
        <v>1.80739876817086E-5</v>
      </c>
      <c r="AN53">
        <f>'Model Parameters'!$B$24*SQRT((3*1.607/4*('Input Parameters'!$G$10*'Model Parameters'!$B$24*'Input Parameters'!$G$8/D53)^(1/3))^-2+'Model Parameters'!$F$18^-2)/SQRT(2)</f>
        <v>5.3666757999982789E-6</v>
      </c>
      <c r="AO53">
        <f>'Model Parameters'!$B$25*SQRT((3*1.607/4*('Input Parameters'!$G$10*'Model Parameters'!$B$25*'Input Parameters'!$G$8/D53)^(1/3))^-2+'Model Parameters'!$F$18^-2)/SQRT(2)</f>
        <v>6.3483189341847871E-6</v>
      </c>
    </row>
    <row r="54" spans="4:41" x14ac:dyDescent="0.4">
      <c r="D54" s="4">
        <f t="shared" si="7"/>
        <v>2.5548999999999999E-2</v>
      </c>
      <c r="E54">
        <f t="shared" si="4"/>
        <v>-0.99</v>
      </c>
      <c r="F54">
        <f>'Input Parameters'!$G$15/(2*'Model Parameters'!$F$4)*'Model Parameters'!$B$39/('Model Parameters'!$B$65)*EXP(-($E54+0.11)/'Model Parameters'!$B$48)</f>
        <v>2568.2374124370176</v>
      </c>
      <c r="G54">
        <f>1/((SQRT($F54*('Input Parameters'!$G$12)^2/'Model Parameters'!$B$51))/TANH(SQRT($F54*('Input Parameters'!$G$12)^2/'Model Parameters'!$B$51))+$F54*'Input Parameters'!$G$12/'Input Parameters'!$G$17)</f>
        <v>0.12262905287006196</v>
      </c>
      <c r="H54">
        <f>'Model Parameters'!$F$2*'Input Parameters'!$G$4*$G54</f>
        <v>4.1768727657319884</v>
      </c>
      <c r="I54">
        <f>'Input Parameters'!$G$15*'Model Parameters'!$B$41/'Model Parameters'!$F$4*EXP(-$E54/'Model Parameters'!$B$50)</f>
        <v>3814.8600817790016</v>
      </c>
      <c r="J54">
        <f>'Input Parameters'!$G$22+(AM54*'Input Parameters'!$G$22 - (1/(1/('Input Parameters'!$G$12*($I54+2*$F54*$H54))+1/(AO54*'Input Parameters'!$G$24))) + 'Input Parameters'!$G$12*($I54+2*$F54*$H54))/(AM54+2*'Input Parameters'!$G$13*'Input Parameters'!$G$12*'Model Parameters'!$B$61*$H54)</f>
        <v>1786.680826317837</v>
      </c>
      <c r="K54">
        <f>'Input Parameters'!$G$15/(2*'Model Parameters'!$F$4)*'Model Parameters'!$B$39/('Model Parameters'!$B$65)*EXP(-($E54+0.11)/'Model Parameters'!$B$48)+'Input Parameters'!$G$13*'Model Parameters'!$B$61*$J54</f>
        <v>4560.3865337814059</v>
      </c>
      <c r="L54">
        <f>1/((SQRT($K54*('Input Parameters'!$G$12)^2/'Model Parameters'!$B$51))/TANH(SQRT($K54*('Input Parameters'!$G$12)^2/'Model Parameters'!$B$51))+$K54*'Input Parameters'!$G$12/'Input Parameters'!$G$17)</f>
        <v>8.9385045169443456E-2</v>
      </c>
      <c r="M54">
        <f>'Model Parameters'!$F$2*'Input Parameters'!$G$4*$L54</f>
        <v>3.0445473735133106</v>
      </c>
      <c r="N54">
        <f>'Input Parameters'!$G$22+(AM54*'Input Parameters'!$G$22 - (1/(1/('Input Parameters'!$G$12*($I54+2*$F54*$M54))+1/(AO54*'Input Parameters'!$G$24))) + 'Input Parameters'!$G$12*($I54+2*$F54*$M54))/(AM54+2*'Input Parameters'!$G$13*'Input Parameters'!$G$12*'Model Parameters'!$B$61*$M54)</f>
        <v>1673.7936815134474</v>
      </c>
      <c r="O54" s="4">
        <f>(2*AN54*'Input Parameters'!$G$23+AO54*'Input Parameters'!$G$24+AM54*'Input Parameters'!$G$22+'Input Parameters'!$G$12*$I54-AM54*$N54)/(2*AN54)</f>
        <v>-1215.0555424583351</v>
      </c>
      <c r="P54" s="4">
        <f>'Input Parameters'!$G$12*(2*$F54*$M54)/(2*AN54)*EXP(-$N54*('Model Parameters'!$B$32+'Model Parameters'!$B$35))</f>
        <v>4351.6389442620157</v>
      </c>
      <c r="Q54">
        <f>MAX(0,$O54+LN(1+($P54*('Model Parameters'!$B$33+2*'Model Parameters'!$B$35)*EXP(-$O54*('Model Parameters'!$B$33+2*'Model Parameters'!$B$35)))/(1+LN(SQRT(1+$P54*('Model Parameters'!$B$33+2*'Model Parameters'!$B$35)*EXP(-$O54*('Model Parameters'!$B$33+2*'Model Parameters'!$B$35))))))/('Model Parameters'!$B$33+2*'Model Parameters'!$B$35))</f>
        <v>1518.4945588707158</v>
      </c>
      <c r="R54">
        <f>'Input Parameters'!$G$4*'Model Parameters'!$F$2*EXP(-'Model Parameters'!$B$32*$N54-'Model Parameters'!$B$33*$Q54-'Model Parameters'!$B$35*($N54+2*$Q54))*$L54</f>
        <v>1.5816013184452131</v>
      </c>
      <c r="S54">
        <f>'Input Parameters'!$G$22+(AM54*'Input Parameters'!$G$22 - (1/(1/('Input Parameters'!$G$12*($I54+2*$F54*$R54))+1/(AO54*'Input Parameters'!$G$24))) +'Input Parameters'!$G$12*($I54+2*$F54*$R54))/(AM54+2*'Input Parameters'!$G$13*'Input Parameters'!$G$12*'Model Parameters'!$B$61*$R54)</f>
        <v>1426.2437852291941</v>
      </c>
      <c r="T54">
        <f>'Input Parameters'!$G$15/(2*'Model Parameters'!$F$4)*'Model Parameters'!$B$39/('Model Parameters'!$B$65)*EXP(-($E54+0.11)/'Model Parameters'!$B$48)+'Input Parameters'!$G$13*'Model Parameters'!$B$61*$S54</f>
        <v>4158.4992329675688</v>
      </c>
      <c r="U54">
        <f>1/((SQRT($T54*('Input Parameters'!$G$12)^2/'Model Parameters'!$B$51))/TANH(SQRT($T54*('Input Parameters'!$G$12)^2/'Model Parameters'!$B$51))+$T54*'Input Parameters'!$G$12/'Input Parameters'!$G$17)</f>
        <v>9.409239384698137E-2</v>
      </c>
      <c r="V54" s="4">
        <f>(2*AN54*'Input Parameters'!$G$23+AO54*'Input Parameters'!$G$24+AM54*'Input Parameters'!$G$22+'Input Parameters'!$G$12*$I54-AM54*$S54)/(2*AN54)</f>
        <v>-798.45066780277625</v>
      </c>
      <c r="W54" s="4">
        <f>'Input Parameters'!$G$12*(2*$F54*$U54*'Model Parameters'!$F$2*'Input Parameters'!$G$4)/(2*'Model Parameters'!$F$21)*EXP(-$S54*('Model Parameters'!$B$32+'Model Parameters'!$B$35))</f>
        <v>6155.4843312381436</v>
      </c>
      <c r="X54">
        <f>MAX(0,$V54+LN(1+($W54*('Model Parameters'!$B$33+2*'Model Parameters'!$B$35)*EXP(-$V54*('Model Parameters'!$B$33+2*'Model Parameters'!$B$35)))/(1+LN(SQRT(1+$W54*('Model Parameters'!$B$33+2*'Model Parameters'!$B$35)*EXP(-$V54*('Model Parameters'!$B$33+2*'Model Parameters'!$B$35))))))/('Model Parameters'!$B$33+2*'Model Parameters'!$B$35))</f>
        <v>2301.0777396865833</v>
      </c>
      <c r="Y54">
        <f>'Input Parameters'!$G$4*'Model Parameters'!$F$2*EXP(-'Model Parameters'!$B$32*$S54-'Model Parameters'!$B$33*$X54-'Model Parameters'!$B$35*($S54+2*$X54))*$U54</f>
        <v>1.3903434992002439</v>
      </c>
      <c r="Z54" s="8">
        <f>$E54-'Model Parameters'!$F$3*'Input Parameters'!$G$3/'Model Parameters'!$F$4*LN($S54/'Input Parameters'!$G$22)</f>
        <v>-1.2187707456194437</v>
      </c>
      <c r="AA54" s="8">
        <f>'Input Parameters'!$G$12*$Y54*$F54*2*'Model Parameters'!$F$4/10</f>
        <v>262.52583671602798</v>
      </c>
      <c r="AB54" s="8">
        <f t="shared" si="5"/>
        <v>1.3903434992002439</v>
      </c>
      <c r="AC54" s="8">
        <f t="shared" si="6"/>
        <v>2301.0777396865833</v>
      </c>
      <c r="AD54" s="8">
        <f>LOG10(S54/1000/'Model Parameters'!$B$15)</f>
        <v>13.466250855492659</v>
      </c>
      <c r="AE54" s="8">
        <f>AA54*10/(AA54*10+('Model Parameters'!$F$4*'Input Parameters'!$G$12)*I54)</f>
        <v>0.65181205663079145</v>
      </c>
      <c r="AF54" s="8">
        <f>MIN(1,('Model Parameters'!$B$45-'Model Parameters'!$F$3*'Input Parameters'!$G$3/'Model Parameters'!$F$4*LN($S54/'Input Parameters'!$G$22))/Z54)</f>
        <v>0.27796100853016664</v>
      </c>
      <c r="AG54" s="8">
        <f>MIN('Input Parameters'!$G$24+'Model Parameters'!$F$2*'Input Parameters'!$G$4*EXP(-'Model Parameters'!$B$32*$S54-'Model Parameters'!$B$33*$X54-'Model Parameters'!$B$35*($S54+2*$X54)),AC54*10^(3-AD54)/'Model Parameters'!$B$13)</f>
        <v>6.0489644184527902E-2</v>
      </c>
      <c r="AH54" s="8">
        <f>EXP(-'Model Parameters'!$B$32*$S54-'Model Parameters'!$B$33*$X54-'Model Parameters'!$B$35*($S54+2*$X54))</f>
        <v>0.43382015049300454</v>
      </c>
      <c r="AL54">
        <f>'Model Parameters'!$B$22*SQRT((3*1.607/4*('Input Parameters'!$G$10*'Model Parameters'!$B$22*'Input Parameters'!$G$8/D54)^(1/3))^-2+'Model Parameters'!$F$18^-2)/SQRT(2)</f>
        <v>8.8973919057942072E-6</v>
      </c>
      <c r="AM54">
        <f>'Model Parameters'!$B$23*SQRT((3*1.607/4*('Input Parameters'!$G$10*'Model Parameters'!$B$23*'Input Parameters'!$G$8/D54)^(1/3))^-2+'Model Parameters'!$F$18^-2)/SQRT(2)</f>
        <v>1.8176788177575276E-5</v>
      </c>
      <c r="AN54">
        <f>'Model Parameters'!$B$24*SQRT((3*1.607/4*('Input Parameters'!$G$10*'Model Parameters'!$B$24*'Input Parameters'!$G$8/D54)^(1/3))^-2+'Model Parameters'!$F$18^-2)/SQRT(2)</f>
        <v>5.4003953168572934E-6</v>
      </c>
      <c r="AO54">
        <f>'Model Parameters'!$B$25*SQRT((3*1.607/4*('Input Parameters'!$G$10*'Model Parameters'!$B$25*'Input Parameters'!$G$8/D54)^(1/3))^-2+'Model Parameters'!$F$18^-2)/SQRT(2)</f>
        <v>6.3878719655177338E-6</v>
      </c>
    </row>
    <row r="55" spans="4:41" x14ac:dyDescent="0.4">
      <c r="D55" s="4">
        <f t="shared" si="7"/>
        <v>2.6047999999999998E-2</v>
      </c>
      <c r="E55">
        <f t="shared" si="4"/>
        <v>-0.99</v>
      </c>
      <c r="F55">
        <f>'Input Parameters'!$G$15/(2*'Model Parameters'!$F$4)*'Model Parameters'!$B$39/('Model Parameters'!$B$65)*EXP(-($E55+0.11)/'Model Parameters'!$B$48)</f>
        <v>2568.2374124370176</v>
      </c>
      <c r="G55">
        <f>1/((SQRT($F55*('Input Parameters'!$G$12)^2/'Model Parameters'!$B$51))/TANH(SQRT($F55*('Input Parameters'!$G$12)^2/'Model Parameters'!$B$51))+$F55*'Input Parameters'!$G$12/'Input Parameters'!$G$17)</f>
        <v>0.12262905287006196</v>
      </c>
      <c r="H55">
        <f>'Model Parameters'!$F$2*'Input Parameters'!$G$4*$G55</f>
        <v>4.1768727657319884</v>
      </c>
      <c r="I55">
        <f>'Input Parameters'!$G$15*'Model Parameters'!$B$41/'Model Parameters'!$F$4*EXP(-$E55/'Model Parameters'!$B$50)</f>
        <v>3814.8600817790016</v>
      </c>
      <c r="J55">
        <f>'Input Parameters'!$G$22+(AM55*'Input Parameters'!$G$22 - (1/(1/('Input Parameters'!$G$12*($I55+2*$F55*$H55))+1/(AO55*'Input Parameters'!$G$24))) + 'Input Parameters'!$G$12*($I55+2*$F55*$H55))/(AM55+2*'Input Parameters'!$G$13*'Input Parameters'!$G$12*'Model Parameters'!$B$61*$H55)</f>
        <v>1783.2604430328172</v>
      </c>
      <c r="K55">
        <f>'Input Parameters'!$G$15/(2*'Model Parameters'!$F$4)*'Model Parameters'!$B$39/('Model Parameters'!$B$65)*EXP(-($E55+0.11)/'Model Parameters'!$B$48)+'Input Parameters'!$G$13*'Model Parameters'!$B$61*$J55</f>
        <v>4556.5728064186087</v>
      </c>
      <c r="L55">
        <f>1/((SQRT($K55*('Input Parameters'!$G$12)^2/'Model Parameters'!$B$51))/TANH(SQRT($K55*('Input Parameters'!$G$12)^2/'Model Parameters'!$B$51))+$K55*'Input Parameters'!$G$12/'Input Parameters'!$G$17)</f>
        <v>8.9426744567950966E-2</v>
      </c>
      <c r="M55">
        <f>'Model Parameters'!$F$2*'Input Parameters'!$G$4*$L55</f>
        <v>3.0459676982886963</v>
      </c>
      <c r="N55">
        <f>'Input Parameters'!$G$22+(AM55*'Input Parameters'!$G$22 - (1/(1/('Input Parameters'!$G$12*($I55+2*$F55*$M55))+1/(AO55*'Input Parameters'!$G$24))) + 'Input Parameters'!$G$12*($I55+2*$F55*$M55))/(AM55+2*'Input Parameters'!$G$13*'Input Parameters'!$G$12*'Model Parameters'!$B$61*$M55)</f>
        <v>1670.0608985156443</v>
      </c>
      <c r="O55" s="4">
        <f>(2*AN55*'Input Parameters'!$G$23+AO55*'Input Parameters'!$G$24+AM55*'Input Parameters'!$G$22+'Input Parameters'!$G$12*$I55-AM55*$N55)/(2*AN55)</f>
        <v>-1215.4076359296448</v>
      </c>
      <c r="P55" s="4">
        <f>'Input Parameters'!$G$12*(2*$F55*$M55)/(2*AN55)*EXP(-$N55*('Model Parameters'!$B$32+'Model Parameters'!$B$35))</f>
        <v>4329.2824099402806</v>
      </c>
      <c r="Q55">
        <f>MAX(0,$O55+LN(1+($P55*('Model Parameters'!$B$33+2*'Model Parameters'!$B$35)*EXP(-$O55*('Model Parameters'!$B$33+2*'Model Parameters'!$B$35)))/(1+LN(SQRT(1+$P55*('Model Parameters'!$B$33+2*'Model Parameters'!$B$35)*EXP(-$O55*('Model Parameters'!$B$33+2*'Model Parameters'!$B$35))))))/('Model Parameters'!$B$33+2*'Model Parameters'!$B$35))</f>
        <v>1510.4754877881071</v>
      </c>
      <c r="R55">
        <f>'Input Parameters'!$G$4*'Model Parameters'!$F$2*EXP(-'Model Parameters'!$B$32*$N55-'Model Parameters'!$B$33*$Q55-'Model Parameters'!$B$35*($N55+2*$Q55))*$L55</f>
        <v>1.5866727502734634</v>
      </c>
      <c r="S55">
        <f>'Input Parameters'!$G$22+(AM55*'Input Parameters'!$G$22 - (1/(1/('Input Parameters'!$G$12*($I55+2*$F55*$R55))+1/(AO55*'Input Parameters'!$G$24))) +'Input Parameters'!$G$12*($I55+2*$F55*$R55))/(AM55+2*'Input Parameters'!$G$13*'Input Parameters'!$G$12*'Model Parameters'!$B$61*$R55)</f>
        <v>1422.7966528035731</v>
      </c>
      <c r="T55">
        <f>'Input Parameters'!$G$15/(2*'Model Parameters'!$F$4)*'Model Parameters'!$B$39/('Model Parameters'!$B$65)*EXP(-($E55+0.11)/'Model Parameters'!$B$48)+'Input Parameters'!$G$13*'Model Parameters'!$B$61*$S55</f>
        <v>4154.6556803130015</v>
      </c>
      <c r="U55">
        <f>1/((SQRT($T55*('Input Parameters'!$G$12)^2/'Model Parameters'!$B$51))/TANH(SQRT($T55*('Input Parameters'!$G$12)^2/'Model Parameters'!$B$51))+$T55*'Input Parameters'!$G$12/'Input Parameters'!$G$17)</f>
        <v>9.4140710450283049E-2</v>
      </c>
      <c r="V55" s="4">
        <f>(2*AN55*'Input Parameters'!$G$23+AO55*'Input Parameters'!$G$24+AM55*'Input Parameters'!$G$22+'Input Parameters'!$G$12*$I55-AM55*$S55)/(2*AN55)</f>
        <v>-799.52237361655955</v>
      </c>
      <c r="W55" s="4">
        <f>'Input Parameters'!$G$12*(2*$F55*$U55*'Model Parameters'!$F$2*'Input Parameters'!$G$4)/(2*'Model Parameters'!$F$21)*EXP(-$S55*('Model Parameters'!$B$32+'Model Parameters'!$B$35))</f>
        <v>6161.654161271359</v>
      </c>
      <c r="X55">
        <f>MAX(0,$V55+LN(1+($W55*('Model Parameters'!$B$33+2*'Model Parameters'!$B$35)*EXP(-$V55*('Model Parameters'!$B$33+2*'Model Parameters'!$B$35)))/(1+LN(SQRT(1+$W55*('Model Parameters'!$B$33+2*'Model Parameters'!$B$35)*EXP(-$V55*('Model Parameters'!$B$33+2*'Model Parameters'!$B$35))))))/('Model Parameters'!$B$33+2*'Model Parameters'!$B$35))</f>
        <v>2302.12538506694</v>
      </c>
      <c r="Y55">
        <f>'Input Parameters'!$G$4*'Model Parameters'!$F$2*EXP(-'Model Parameters'!$B$32*$S55-'Model Parameters'!$B$33*$X55-'Model Parameters'!$B$35*($S55+2*$X55))*$U55</f>
        <v>1.3913360320594816</v>
      </c>
      <c r="Z55" s="8">
        <f>$E55-'Model Parameters'!$F$3*'Input Parameters'!$G$3/'Model Parameters'!$F$4*LN($S55/'Input Parameters'!$G$22)</f>
        <v>-1.2187085727785965</v>
      </c>
      <c r="AA55" s="8">
        <f>'Input Parameters'!$G$12*$Y55*$F55*2*'Model Parameters'!$F$4/10</f>
        <v>262.71324761088192</v>
      </c>
      <c r="AB55" s="8">
        <f t="shared" si="5"/>
        <v>1.3913360320594816</v>
      </c>
      <c r="AC55" s="8">
        <f t="shared" si="6"/>
        <v>2302.12538506694</v>
      </c>
      <c r="AD55" s="8">
        <f>LOG10(S55/1000/'Model Parameters'!$B$15)</f>
        <v>13.465199925290767</v>
      </c>
      <c r="AE55" s="8">
        <f>AA55*10/(AA55*10+('Model Parameters'!$F$4*'Input Parameters'!$G$12)*I55)</f>
        <v>0.65197399764891939</v>
      </c>
      <c r="AF55" s="8">
        <f>MIN(1,('Model Parameters'!$B$45-'Model Parameters'!$F$3*'Input Parameters'!$G$3/'Model Parameters'!$F$4*LN($S55/'Input Parameters'!$G$22))/Z55)</f>
        <v>0.27792417346040099</v>
      </c>
      <c r="AG55" s="8">
        <f>MIN('Input Parameters'!$G$24+'Model Parameters'!$F$2*'Input Parameters'!$G$4*EXP(-'Model Parameters'!$B$32*$S55-'Model Parameters'!$B$33*$X55-'Model Parameters'!$B$35*($S55+2*$X55)),AC55*10^(3-AD55)/'Model Parameters'!$B$13)</f>
        <v>6.0663804403942728E-2</v>
      </c>
      <c r="AH55" s="8">
        <f>EXP(-'Model Parameters'!$B$32*$S55-'Model Parameters'!$B$33*$X55-'Model Parameters'!$B$35*($S55+2*$X55))</f>
        <v>0.43390703229322614</v>
      </c>
      <c r="AL55">
        <f>'Model Parameters'!$B$22*SQRT((3*1.607/4*('Input Parameters'!$G$10*'Model Parameters'!$B$22*'Input Parameters'!$G$8/D55)^(1/3))^-2+'Model Parameters'!$F$18^-2)/SQRT(2)</f>
        <v>8.9506847336228353E-6</v>
      </c>
      <c r="AM55">
        <f>'Model Parameters'!$B$23*SQRT((3*1.607/4*('Input Parameters'!$G$10*'Model Parameters'!$B$23*'Input Parameters'!$G$8/D55)^(1/3))^-2+'Model Parameters'!$F$18^-2)/SQRT(2)</f>
        <v>1.827834898694678E-5</v>
      </c>
      <c r="AN55">
        <f>'Model Parameters'!$B$24*SQRT((3*1.607/4*('Input Parameters'!$G$10*'Model Parameters'!$B$24*'Input Parameters'!$G$8/D55)^(1/3))^-2+'Model Parameters'!$F$18^-2)/SQRT(2)</f>
        <v>5.4336887895260211E-6</v>
      </c>
      <c r="AO55">
        <f>'Model Parameters'!$B$25*SQRT((3*1.607/4*('Input Parameters'!$G$10*'Model Parameters'!$B$25*'Input Parameters'!$G$8/D55)^(1/3))^-2+'Model Parameters'!$F$18^-2)/SQRT(2)</f>
        <v>6.4269272586130958E-6</v>
      </c>
    </row>
    <row r="56" spans="4:41" x14ac:dyDescent="0.4">
      <c r="D56" s="4">
        <f t="shared" si="7"/>
        <v>2.6546999999999998E-2</v>
      </c>
      <c r="E56">
        <f t="shared" si="4"/>
        <v>-0.99</v>
      </c>
      <c r="F56">
        <f>'Input Parameters'!$G$15/(2*'Model Parameters'!$F$4)*'Model Parameters'!$B$39/('Model Parameters'!$B$65)*EXP(-($E56+0.11)/'Model Parameters'!$B$48)</f>
        <v>2568.2374124370176</v>
      </c>
      <c r="G56">
        <f>1/((SQRT($F56*('Input Parameters'!$G$12)^2/'Model Parameters'!$B$51))/TANH(SQRT($F56*('Input Parameters'!$G$12)^2/'Model Parameters'!$B$51))+$F56*'Input Parameters'!$G$12/'Input Parameters'!$G$17)</f>
        <v>0.12262905287006196</v>
      </c>
      <c r="H56">
        <f>'Model Parameters'!$F$2*'Input Parameters'!$G$4*$G56</f>
        <v>4.1768727657319884</v>
      </c>
      <c r="I56">
        <f>'Input Parameters'!$G$15*'Model Parameters'!$B$41/'Model Parameters'!$F$4*EXP(-$E56/'Model Parameters'!$B$50)</f>
        <v>3814.8600817790016</v>
      </c>
      <c r="J56">
        <f>'Input Parameters'!$G$22+(AM56*'Input Parameters'!$G$22 - (1/(1/('Input Parameters'!$G$12*($I56+2*$F56*$H56))+1/(AO56*'Input Parameters'!$G$24))) + 'Input Parameters'!$G$12*($I56+2*$F56*$H56))/(AM56+2*'Input Parameters'!$G$13*'Input Parameters'!$G$12*'Model Parameters'!$B$61*$H56)</f>
        <v>1779.8932491047772</v>
      </c>
      <c r="K56">
        <f>'Input Parameters'!$G$15/(2*'Model Parameters'!$F$4)*'Model Parameters'!$B$39/('Model Parameters'!$B$65)*EXP(-($E56+0.11)/'Model Parameters'!$B$48)+'Input Parameters'!$G$13*'Model Parameters'!$B$61*$J56</f>
        <v>4552.8183851888443</v>
      </c>
      <c r="L56">
        <f>1/((SQRT($K56*('Input Parameters'!$G$12)^2/'Model Parameters'!$B$51))/TANH(SQRT($K56*('Input Parameters'!$G$12)^2/'Model Parameters'!$B$51))+$K56*'Input Parameters'!$G$12/'Input Parameters'!$G$17)</f>
        <v>8.9467847084723814E-2</v>
      </c>
      <c r="M56">
        <f>'Model Parameters'!$F$2*'Input Parameters'!$G$4*$L56</f>
        <v>3.0473676926529474</v>
      </c>
      <c r="N56">
        <f>'Input Parameters'!$G$22+(AM56*'Input Parameters'!$G$22 - (1/(1/('Input Parameters'!$G$12*($I56+2*$F56*$M56))+1/(AO56*'Input Parameters'!$G$24))) + 'Input Parameters'!$G$12*($I56+2*$F56*$M56))/(AM56+2*'Input Parameters'!$G$13*'Input Parameters'!$G$12*'Model Parameters'!$B$61*$M56)</f>
        <v>1666.3907329693584</v>
      </c>
      <c r="O56" s="4">
        <f>(2*AN56*'Input Parameters'!$G$23+AO56*'Input Parameters'!$G$24+AM56*'Input Parameters'!$G$22+'Input Parameters'!$G$12*$I56-AM56*$N56)/(2*AN56)</f>
        <v>-1215.7191948178099</v>
      </c>
      <c r="P56" s="4">
        <f>'Input Parameters'!$G$12*(2*$F56*$M56)/(2*AN56)*EXP(-$N56*('Model Parameters'!$B$32+'Model Parameters'!$B$35))</f>
        <v>4307.4597738760467</v>
      </c>
      <c r="Q56">
        <f>MAX(0,$O56+LN(1+($P56*('Model Parameters'!$B$33+2*'Model Parameters'!$B$35)*EXP(-$O56*('Model Parameters'!$B$33+2*'Model Parameters'!$B$35)))/(1+LN(SQRT(1+$P56*('Model Parameters'!$B$33+2*'Model Parameters'!$B$35)*EXP(-$O56*('Model Parameters'!$B$33+2*'Model Parameters'!$B$35))))))/('Model Parameters'!$B$33+2*'Model Parameters'!$B$35))</f>
        <v>1502.640054196075</v>
      </c>
      <c r="R56">
        <f>'Input Parameters'!$G$4*'Model Parameters'!$F$2*EXP(-'Model Parameters'!$B$32*$N56-'Model Parameters'!$B$33*$Q56-'Model Parameters'!$B$35*($N56+2*$Q56))*$L56</f>
        <v>1.5916549446434984</v>
      </c>
      <c r="S56">
        <f>'Input Parameters'!$G$22+(AM56*'Input Parameters'!$G$22 - (1/(1/('Input Parameters'!$G$12*($I56+2*$F56*$R56))+1/(AO56*'Input Parameters'!$G$24))) +'Input Parameters'!$G$12*($I56+2*$F56*$R56))/(AM56+2*'Input Parameters'!$G$13*'Input Parameters'!$G$12*'Model Parameters'!$B$61*$R56)</f>
        <v>1419.4142071364986</v>
      </c>
      <c r="T56">
        <f>'Input Parameters'!$G$15/(2*'Model Parameters'!$F$4)*'Model Parameters'!$B$39/('Model Parameters'!$B$65)*EXP(-($E56+0.11)/'Model Parameters'!$B$48)+'Input Parameters'!$G$13*'Model Parameters'!$B$61*$S56</f>
        <v>4150.8842533942134</v>
      </c>
      <c r="U56">
        <f>1/((SQRT($T56*('Input Parameters'!$G$12)^2/'Model Parameters'!$B$51))/TANH(SQRT($T56*('Input Parameters'!$G$12)^2/'Model Parameters'!$B$51))+$T56*'Input Parameters'!$G$12/'Input Parameters'!$G$17)</f>
        <v>9.4188186067790836E-2</v>
      </c>
      <c r="V56" s="4">
        <f>(2*AN56*'Input Parameters'!$G$23+AO56*'Input Parameters'!$G$24+AM56*'Input Parameters'!$G$22+'Input Parameters'!$G$12*$I56-AM56*$S56)/(2*AN56)</f>
        <v>-800.54937807241447</v>
      </c>
      <c r="W56" s="4">
        <f>'Input Parameters'!$G$12*(2*$F56*$U56*'Model Parameters'!$F$2*'Input Parameters'!$G$4)/(2*'Model Parameters'!$F$21)*EXP(-$S56*('Model Parameters'!$B$32+'Model Parameters'!$B$35))</f>
        <v>6167.7169458651633</v>
      </c>
      <c r="X56">
        <f>MAX(0,$V56+LN(1+($W56*('Model Parameters'!$B$33+2*'Model Parameters'!$B$35)*EXP(-$V56*('Model Parameters'!$B$33+2*'Model Parameters'!$B$35)))/(1+LN(SQRT(1+$W56*('Model Parameters'!$B$33+2*'Model Parameters'!$B$35)*EXP(-$V56*('Model Parameters'!$B$33+2*'Model Parameters'!$B$35))))))/('Model Parameters'!$B$33+2*'Model Parameters'!$B$35))</f>
        <v>2303.1684343324996</v>
      </c>
      <c r="Y56">
        <f>'Input Parameters'!$G$4*'Model Parameters'!$F$2*EXP(-'Model Parameters'!$B$32*$S56-'Model Parameters'!$B$33*$X56-'Model Parameters'!$B$35*($S56+2*$X56))*$U56</f>
        <v>1.3923054733604958</v>
      </c>
      <c r="Z56" s="8">
        <f>$E56-'Model Parameters'!$F$3*'Input Parameters'!$G$3/'Model Parameters'!$F$4*LN($S56/'Input Parameters'!$G$22)</f>
        <v>-1.2186474200435624</v>
      </c>
      <c r="AA56" s="8">
        <f>'Input Parameters'!$G$12*$Y56*$F56*2*'Model Parameters'!$F$4/10</f>
        <v>262.89629833816065</v>
      </c>
      <c r="AB56" s="8">
        <f t="shared" si="5"/>
        <v>1.3923054733604958</v>
      </c>
      <c r="AC56" s="8">
        <f t="shared" si="6"/>
        <v>2303.1684343324996</v>
      </c>
      <c r="AD56" s="8">
        <f>LOG10(S56/1000/'Model Parameters'!$B$15)</f>
        <v>13.464166238309447</v>
      </c>
      <c r="AE56" s="8">
        <f>AA56*10/(AA56*10+('Model Parameters'!$F$4*'Input Parameters'!$G$12)*I56)</f>
        <v>0.65213202570910944</v>
      </c>
      <c r="AF56" s="8">
        <f>MIN(1,('Model Parameters'!$B$45-'Model Parameters'!$F$3*'Input Parameters'!$G$3/'Model Parameters'!$F$4*LN($S56/'Input Parameters'!$G$22))/Z56)</f>
        <v>0.27788793909846121</v>
      </c>
      <c r="AG56" s="8">
        <f>MIN('Input Parameters'!$G$24+'Model Parameters'!$F$2*'Input Parameters'!$G$4*EXP(-'Model Parameters'!$B$32*$S56-'Model Parameters'!$B$33*$X56-'Model Parameters'!$B$35*($S56+2*$X56)),AC56*10^(3-AD56)/'Model Parameters'!$B$13)</f>
        <v>6.0835916578810184E-2</v>
      </c>
      <c r="AH56" s="8">
        <f>EXP(-'Model Parameters'!$B$32*$S56-'Model Parameters'!$B$33*$X56-'Model Parameters'!$B$35*($S56+2*$X56))</f>
        <v>0.43399050220732682</v>
      </c>
      <c r="AL56">
        <f>'Model Parameters'!$B$22*SQRT((3*1.607/4*('Input Parameters'!$G$10*'Model Parameters'!$B$22*'Input Parameters'!$G$8/D56)^(1/3))^-2+'Model Parameters'!$F$18^-2)/SQRT(2)</f>
        <v>9.0033258706162545E-6</v>
      </c>
      <c r="AM56">
        <f>'Model Parameters'!$B$23*SQRT((3*1.607/4*('Input Parameters'!$G$10*'Model Parameters'!$B$23*'Input Parameters'!$G$8/D56)^(1/3))^-2+'Model Parameters'!$F$18^-2)/SQRT(2)</f>
        <v>1.8378707415632931E-5</v>
      </c>
      <c r="AN56">
        <f>'Model Parameters'!$B$24*SQRT((3*1.607/4*('Input Parameters'!$G$10*'Model Parameters'!$B$24*'Input Parameters'!$G$8/D56)^(1/3))^-2+'Model Parameters'!$F$18^-2)/SQRT(2)</f>
        <v>5.4665694900398609E-6</v>
      </c>
      <c r="AO56">
        <f>'Model Parameters'!$B$25*SQRT((3*1.607/4*('Input Parameters'!$G$10*'Model Parameters'!$B$25*'Input Parameters'!$G$8/D56)^(1/3))^-2+'Model Parameters'!$F$18^-2)/SQRT(2)</f>
        <v>6.4655002712543682E-6</v>
      </c>
    </row>
    <row r="57" spans="4:41" x14ac:dyDescent="0.4">
      <c r="D57" s="4">
        <f t="shared" si="7"/>
        <v>2.7045999999999997E-2</v>
      </c>
      <c r="E57">
        <f t="shared" si="4"/>
        <v>-0.99</v>
      </c>
      <c r="F57">
        <f>'Input Parameters'!$G$15/(2*'Model Parameters'!$F$4)*'Model Parameters'!$B$39/('Model Parameters'!$B$65)*EXP(-($E57+0.11)/'Model Parameters'!$B$48)</f>
        <v>2568.2374124370176</v>
      </c>
      <c r="G57">
        <f>1/((SQRT($F57*('Input Parameters'!$G$12)^2/'Model Parameters'!$B$51))/TANH(SQRT($F57*('Input Parameters'!$G$12)^2/'Model Parameters'!$B$51))+$F57*'Input Parameters'!$G$12/'Input Parameters'!$G$17)</f>
        <v>0.12262905287006196</v>
      </c>
      <c r="H57">
        <f>'Model Parameters'!$F$2*'Input Parameters'!$G$4*$G57</f>
        <v>4.1768727657319884</v>
      </c>
      <c r="I57">
        <f>'Input Parameters'!$G$15*'Model Parameters'!$B$41/'Model Parameters'!$F$4*EXP(-$E57/'Model Parameters'!$B$50)</f>
        <v>3814.8600817790016</v>
      </c>
      <c r="J57">
        <f>'Input Parameters'!$G$22+(AM57*'Input Parameters'!$G$22 - (1/(1/('Input Parameters'!$G$12*($I57+2*$F57*$H57))+1/(AO57*'Input Parameters'!$G$24))) + 'Input Parameters'!$G$12*($I57+2*$F57*$H57))/(AM57+2*'Input Parameters'!$G$13*'Input Parameters'!$G$12*'Model Parameters'!$B$61*$H57)</f>
        <v>1776.5775360036721</v>
      </c>
      <c r="K57">
        <f>'Input Parameters'!$G$15/(2*'Model Parameters'!$F$4)*'Model Parameters'!$B$39/('Model Parameters'!$B$65)*EXP(-($E57+0.11)/'Model Parameters'!$B$48)+'Input Parameters'!$G$13*'Model Parameters'!$B$61*$J57</f>
        <v>4549.1213650811114</v>
      </c>
      <c r="L57">
        <f>1/((SQRT($K57*('Input Parameters'!$G$12)^2/'Model Parameters'!$B$51))/TANH(SQRT($K57*('Input Parameters'!$G$12)^2/'Model Parameters'!$B$51))+$K57*'Input Parameters'!$G$12/'Input Parameters'!$G$17)</f>
        <v>8.9508371292445085E-2</v>
      </c>
      <c r="M57">
        <f>'Model Parameters'!$F$2*'Input Parameters'!$G$4*$L57</f>
        <v>3.0487479892109191</v>
      </c>
      <c r="N57">
        <f>'Input Parameters'!$G$22+(AM57*'Input Parameters'!$G$22 - (1/(1/('Input Parameters'!$G$12*($I57+2*$F57*$M57))+1/(AO57*'Input Parameters'!$G$24))) + 'Input Parameters'!$G$12*($I57+2*$F57*$M57))/(AM57+2*'Input Parameters'!$G$13*'Input Parameters'!$G$12*'Model Parameters'!$B$61*$M57)</f>
        <v>1662.781094293817</v>
      </c>
      <c r="O57" s="4">
        <f>(2*AN57*'Input Parameters'!$G$23+AO57*'Input Parameters'!$G$24+AM57*'Input Parameters'!$G$22+'Input Parameters'!$G$12*$I57-AM57*$N57)/(2*AN57)</f>
        <v>-1215.9924159840514</v>
      </c>
      <c r="P57" s="4">
        <f>'Input Parameters'!$G$12*(2*$F57*$M57)/(2*AN57)*EXP(-$N57*('Model Parameters'!$B$32+'Model Parameters'!$B$35))</f>
        <v>4286.1487125699559</v>
      </c>
      <c r="Q57">
        <f>MAX(0,$O57+LN(1+($P57*('Model Parameters'!$B$33+2*'Model Parameters'!$B$35)*EXP(-$O57*('Model Parameters'!$B$33+2*'Model Parameters'!$B$35)))/(1+LN(SQRT(1+$P57*('Model Parameters'!$B$33+2*'Model Parameters'!$B$35)*EXP(-$O57*('Model Parameters'!$B$33+2*'Model Parameters'!$B$35))))))/('Model Parameters'!$B$33+2*'Model Parameters'!$B$35))</f>
        <v>1494.9809062781617</v>
      </c>
      <c r="R57">
        <f>'Input Parameters'!$G$4*'Model Parameters'!$F$2*EXP(-'Model Parameters'!$B$32*$N57-'Model Parameters'!$B$33*$Q57-'Model Parameters'!$B$35*($N57+2*$Q57))*$L57</f>
        <v>1.5965510081135268</v>
      </c>
      <c r="S57">
        <f>'Input Parameters'!$G$22+(AM57*'Input Parameters'!$G$22 - (1/(1/('Input Parameters'!$G$12*($I57+2*$F57*$R57))+1/(AO57*'Input Parameters'!$G$24))) +'Input Parameters'!$G$12*($I57+2*$F57*$R57))/(AM57+2*'Input Parameters'!$G$13*'Input Parameters'!$G$12*'Model Parameters'!$B$61*$R57)</f>
        <v>1416.0940953698448</v>
      </c>
      <c r="T57">
        <f>'Input Parameters'!$G$15/(2*'Model Parameters'!$F$4)*'Model Parameters'!$B$39/('Model Parameters'!$B$65)*EXP(-($E57+0.11)/'Model Parameters'!$B$48)+'Input Parameters'!$G$13*'Model Parameters'!$B$61*$S57</f>
        <v>4147.1823287743946</v>
      </c>
      <c r="U57">
        <f>1/((SQRT($T57*('Input Parameters'!$G$12)^2/'Model Parameters'!$B$51))/TANH(SQRT($T57*('Input Parameters'!$G$12)^2/'Model Parameters'!$B$51))+$T57*'Input Parameters'!$G$12/'Input Parameters'!$G$17)</f>
        <v>9.4234850201816156E-2</v>
      </c>
      <c r="V57" s="4">
        <f>(2*AN57*'Input Parameters'!$G$23+AO57*'Input Parameters'!$G$24+AM57*'Input Parameters'!$G$22+'Input Parameters'!$G$12*$I57-AM57*$S57)/(2*AN57)</f>
        <v>-801.53378988549605</v>
      </c>
      <c r="W57" s="4">
        <f>'Input Parameters'!$G$12*(2*$F57*$U57*'Model Parameters'!$F$2*'Input Parameters'!$G$4)/(2*'Model Parameters'!$F$21)*EXP(-$S57*('Model Parameters'!$B$32+'Model Parameters'!$B$35))</f>
        <v>6173.6764330691467</v>
      </c>
      <c r="X57">
        <f>MAX(0,$V57+LN(1+($W57*('Model Parameters'!$B$33+2*'Model Parameters'!$B$35)*EXP(-$V57*('Model Parameters'!$B$33+2*'Model Parameters'!$B$35)))/(1+LN(SQRT(1+$W57*('Model Parameters'!$B$33+2*'Model Parameters'!$B$35)*EXP(-$V57*('Model Parameters'!$B$33+2*'Model Parameters'!$B$35))))))/('Model Parameters'!$B$33+2*'Model Parameters'!$B$35))</f>
        <v>2304.2067499934292</v>
      </c>
      <c r="Y57">
        <f>'Input Parameters'!$G$4*'Model Parameters'!$F$2*EXP(-'Model Parameters'!$B$32*$S57-'Model Parameters'!$B$33*$X57-'Model Parameters'!$B$35*($S57+2*$X57))*$U57</f>
        <v>1.393252746434037</v>
      </c>
      <c r="Z57" s="8">
        <f>$E57-'Model Parameters'!$F$3*'Input Parameters'!$G$3/'Model Parameters'!$F$4*LN($S57/'Input Parameters'!$G$22)</f>
        <v>-1.2185872523831014</v>
      </c>
      <c r="AA57" s="8">
        <f>'Input Parameters'!$G$12*$Y57*$F57*2*'Model Parameters'!$F$4/10</f>
        <v>263.07516324195814</v>
      </c>
      <c r="AB57" s="8">
        <f t="shared" si="5"/>
        <v>1.393252746434037</v>
      </c>
      <c r="AC57" s="8">
        <f t="shared" si="6"/>
        <v>2304.2067499934292</v>
      </c>
      <c r="AD57" s="8">
        <f>LOG10(S57/1000/'Model Parameters'!$B$15)</f>
        <v>13.463149202402871</v>
      </c>
      <c r="AE57" s="8">
        <f>AA57*10/(AA57*10+('Model Parameters'!$F$4*'Input Parameters'!$G$12)*I57)</f>
        <v>0.65228630157446021</v>
      </c>
      <c r="AF57" s="8">
        <f>MIN(1,('Model Parameters'!$B$45-'Model Parameters'!$F$3*'Input Parameters'!$G$3/'Model Parameters'!$F$4*LN($S57/'Input Parameters'!$G$22))/Z57)</f>
        <v>0.27785228486589791</v>
      </c>
      <c r="AG57" s="8">
        <f>MIN('Input Parameters'!$G$24+'Model Parameters'!$F$2*'Input Parameters'!$G$4*EXP(-'Model Parameters'!$B$32*$S57-'Model Parameters'!$B$33*$X57-'Model Parameters'!$B$35*($S57+2*$X57)),AC57*10^(3-AD57)/'Model Parameters'!$B$13)</f>
        <v>6.1006040169343537E-2</v>
      </c>
      <c r="AH57" s="8">
        <f>EXP(-'Model Parameters'!$B$32*$S57-'Model Parameters'!$B$33*$X57-'Model Parameters'!$B$35*($S57+2*$X57))</f>
        <v>0.43407071939693409</v>
      </c>
      <c r="AL57">
        <f>'Model Parameters'!$B$22*SQRT((3*1.607/4*('Input Parameters'!$G$10*'Model Parameters'!$B$22*'Input Parameters'!$G$8/D57)^(1/3))^-2+'Model Parameters'!$F$18^-2)/SQRT(2)</f>
        <v>9.0553350361006529E-6</v>
      </c>
      <c r="AM57">
        <f>'Model Parameters'!$B$23*SQRT((3*1.607/4*('Input Parameters'!$G$10*'Model Parameters'!$B$23*'Input Parameters'!$G$8/D57)^(1/3))^-2+'Model Parameters'!$F$18^-2)/SQRT(2)</f>
        <v>1.8477898990597228E-5</v>
      </c>
      <c r="AN57">
        <f>'Model Parameters'!$B$24*SQRT((3*1.607/4*('Input Parameters'!$G$10*'Model Parameters'!$B$24*'Input Parameters'!$G$8/D57)^(1/3))^-2+'Model Parameters'!$F$18^-2)/SQRT(2)</f>
        <v>5.4990500394685991E-6</v>
      </c>
      <c r="AO57">
        <f>'Model Parameters'!$B$25*SQRT((3*1.607/4*('Input Parameters'!$G$10*'Model Parameters'!$B$25*'Input Parameters'!$G$8/D57)^(1/3))^-2+'Model Parameters'!$F$18^-2)/SQRT(2)</f>
        <v>6.5036057050049515E-6</v>
      </c>
    </row>
    <row r="58" spans="4:41" x14ac:dyDescent="0.4">
      <c r="D58" s="4">
        <f t="shared" si="7"/>
        <v>2.7545E-2</v>
      </c>
      <c r="E58">
        <f t="shared" si="4"/>
        <v>-0.99</v>
      </c>
      <c r="F58">
        <f>'Input Parameters'!$G$15/(2*'Model Parameters'!$F$4)*'Model Parameters'!$B$39/('Model Parameters'!$B$65)*EXP(-($E58+0.11)/'Model Parameters'!$B$48)</f>
        <v>2568.2374124370176</v>
      </c>
      <c r="G58">
        <f>1/((SQRT($F58*('Input Parameters'!$G$12)^2/'Model Parameters'!$B$51))/TANH(SQRT($F58*('Input Parameters'!$G$12)^2/'Model Parameters'!$B$51))+$F58*'Input Parameters'!$G$12/'Input Parameters'!$G$17)</f>
        <v>0.12262905287006196</v>
      </c>
      <c r="H58">
        <f>'Model Parameters'!$F$2*'Input Parameters'!$G$4*$G58</f>
        <v>4.1768727657319884</v>
      </c>
      <c r="I58">
        <f>'Input Parameters'!$G$15*'Model Parameters'!$B$41/'Model Parameters'!$F$4*EXP(-$E58/'Model Parameters'!$B$50)</f>
        <v>3814.8600817790016</v>
      </c>
      <c r="J58">
        <f>'Input Parameters'!$G$22+(AM58*'Input Parameters'!$G$22 - (1/(1/('Input Parameters'!$G$12*($I58+2*$F58*$H58))+1/(AO58*'Input Parameters'!$G$24))) + 'Input Parameters'!$G$12*($I58+2*$F58*$H58))/(AM58+2*'Input Parameters'!$G$13*'Input Parameters'!$G$12*'Model Parameters'!$B$61*$H58)</f>
        <v>1773.3116786557985</v>
      </c>
      <c r="K58">
        <f>'Input Parameters'!$G$15/(2*'Model Parameters'!$F$4)*'Model Parameters'!$B$39/('Model Parameters'!$B$65)*EXP(-($E58+0.11)/'Model Parameters'!$B$48)+'Input Parameters'!$G$13*'Model Parameters'!$B$61*$J58</f>
        <v>4545.4799341382331</v>
      </c>
      <c r="L58">
        <f>1/((SQRT($K58*('Input Parameters'!$G$12)^2/'Model Parameters'!$B$51))/TANH(SQRT($K58*('Input Parameters'!$G$12)^2/'Model Parameters'!$B$51))+$K58*'Input Parameters'!$G$12/'Input Parameters'!$G$17)</f>
        <v>8.9548334871907012E-2</v>
      </c>
      <c r="M58">
        <f>'Model Parameters'!$F$2*'Input Parameters'!$G$4*$L58</f>
        <v>3.0501091901887376</v>
      </c>
      <c r="N58">
        <f>'Input Parameters'!$G$22+(AM58*'Input Parameters'!$G$22 - (1/(1/('Input Parameters'!$G$12*($I58+2*$F58*$M58))+1/(AO58*'Input Parameters'!$G$24))) + 'Input Parameters'!$G$12*($I58+2*$F58*$M58))/(AM58+2*'Input Parameters'!$G$13*'Input Parameters'!$G$12*'Model Parameters'!$B$61*$M58)</f>
        <v>1659.2299964673653</v>
      </c>
      <c r="O58" s="4">
        <f>(2*AN58*'Input Parameters'!$G$23+AO58*'Input Parameters'!$G$24+AM58*'Input Parameters'!$G$22+'Input Parameters'!$G$12*$I58-AM58*$N58)/(2*AN58)</f>
        <v>-1216.2293522972973</v>
      </c>
      <c r="P58" s="4">
        <f>'Input Parameters'!$G$12*(2*$F58*$M58)/(2*AN58)*EXP(-$N58*('Model Parameters'!$B$32+'Model Parameters'!$B$35))</f>
        <v>4265.3282210193383</v>
      </c>
      <c r="Q58">
        <f>MAX(0,$O58+LN(1+($P58*('Model Parameters'!$B$33+2*'Model Parameters'!$B$35)*EXP(-$O58*('Model Parameters'!$B$33+2*'Model Parameters'!$B$35)))/(1+LN(SQRT(1+$P58*('Model Parameters'!$B$33+2*'Model Parameters'!$B$35)*EXP(-$O58*('Model Parameters'!$B$33+2*'Model Parameters'!$B$35))))))/('Model Parameters'!$B$33+2*'Model Parameters'!$B$35))</f>
        <v>1487.4911103009804</v>
      </c>
      <c r="R58">
        <f>'Input Parameters'!$G$4*'Model Parameters'!$F$2*EXP(-'Model Parameters'!$B$32*$N58-'Model Parameters'!$B$33*$Q58-'Model Parameters'!$B$35*($N58+2*$Q58))*$L58</f>
        <v>1.6013638863402646</v>
      </c>
      <c r="S58">
        <f>'Input Parameters'!$G$22+(AM58*'Input Parameters'!$G$22 - (1/(1/('Input Parameters'!$G$12*($I58+2*$F58*$R58))+1/(AO58*'Input Parameters'!$G$24))) +'Input Parameters'!$G$12*($I58+2*$F58*$R58))/(AM58+2*'Input Parameters'!$G$13*'Input Parameters'!$G$12*'Model Parameters'!$B$61*$R58)</f>
        <v>1412.8340905412831</v>
      </c>
      <c r="T58">
        <f>'Input Parameters'!$G$15/(2*'Model Parameters'!$F$4)*'Model Parameters'!$B$39/('Model Parameters'!$B$65)*EXP(-($E58+0.11)/'Model Parameters'!$B$48)+'Input Parameters'!$G$13*'Model Parameters'!$B$61*$S58</f>
        <v>4143.5474233905479</v>
      </c>
      <c r="U58">
        <f>1/((SQRT($T58*('Input Parameters'!$G$12)^2/'Model Parameters'!$B$51))/TANH(SQRT($T58*('Input Parameters'!$G$12)^2/'Model Parameters'!$B$51))+$T58*'Input Parameters'!$G$12/'Input Parameters'!$G$17)</f>
        <v>9.4280730812275684E-2</v>
      </c>
      <c r="V58" s="4">
        <f>(2*AN58*'Input Parameters'!$G$23+AO58*'Input Parameters'!$G$24+AM58*'Input Parameters'!$G$22+'Input Parameters'!$G$12*$I58-AM58*$S58)/(2*AN58)</f>
        <v>-802.47758802423834</v>
      </c>
      <c r="W58" s="4">
        <f>'Input Parameters'!$G$12*(2*$F58*$U58*'Model Parameters'!$F$2*'Input Parameters'!$G$4)/(2*'Model Parameters'!$F$21)*EXP(-$S58*('Model Parameters'!$B$32+'Model Parameters'!$B$35))</f>
        <v>6179.5361752471372</v>
      </c>
      <c r="X58">
        <f>MAX(0,$V58+LN(1+($W58*('Model Parameters'!$B$33+2*'Model Parameters'!$B$35)*EXP(-$V58*('Model Parameters'!$B$33+2*'Model Parameters'!$B$35)))/(1+LN(SQRT(1+$W58*('Model Parameters'!$B$33+2*'Model Parameters'!$B$35)*EXP(-$V58*('Model Parameters'!$B$33+2*'Model Parameters'!$B$35))))))/('Model Parameters'!$B$33+2*'Model Parameters'!$B$35))</f>
        <v>2305.2402128750255</v>
      </c>
      <c r="Y58">
        <f>'Input Parameters'!$G$4*'Model Parameters'!$F$2*EXP(-'Model Parameters'!$B$32*$S58-'Model Parameters'!$B$33*$X58-'Model Parameters'!$B$35*($S58+2*$X58))*$U58</f>
        <v>1.3941787224214737</v>
      </c>
      <c r="Z58" s="8">
        <f>$E58-'Model Parameters'!$F$3*'Input Parameters'!$G$3/'Model Parameters'!$F$4*LN($S58/'Input Parameters'!$G$22)</f>
        <v>-1.2185280365752362</v>
      </c>
      <c r="AA58" s="8">
        <f>'Input Parameters'!$G$12*$Y58*$F58*2*'Model Parameters'!$F$4/10</f>
        <v>263.25000681192529</v>
      </c>
      <c r="AB58" s="8">
        <f t="shared" si="5"/>
        <v>1.3941787224214737</v>
      </c>
      <c r="AC58" s="8">
        <f t="shared" si="6"/>
        <v>2305.2402128750255</v>
      </c>
      <c r="AD58" s="8">
        <f>LOG10(S58/1000/'Model Parameters'!$B$15)</f>
        <v>13.462148256007842</v>
      </c>
      <c r="AE58" s="8">
        <f>AA58*10/(AA58*10+('Model Parameters'!$F$4*'Input Parameters'!$G$12)*I58)</f>
        <v>0.65243697672749479</v>
      </c>
      <c r="AF58" s="8">
        <f>MIN(1,('Model Parameters'!$B$45-'Model Parameters'!$F$3*'Input Parameters'!$G$3/'Model Parameters'!$F$4*LN($S58/'Input Parameters'!$G$22))/Z58)</f>
        <v>0.2778171912455083</v>
      </c>
      <c r="AG58" s="8">
        <f>MIN('Input Parameters'!$G$24+'Model Parameters'!$F$2*'Input Parameters'!$G$4*EXP(-'Model Parameters'!$B$32*$S58-'Model Parameters'!$B$33*$X58-'Model Parameters'!$B$35*($S58+2*$X58)),AC58*10^(3-AD58)/'Model Parameters'!$B$13)</f>
        <v>6.1174231901287922E-2</v>
      </c>
      <c r="AH58" s="8">
        <f>EXP(-'Model Parameters'!$B$32*$S58-'Model Parameters'!$B$33*$X58-'Model Parameters'!$B$35*($S58+2*$X58))</f>
        <v>0.4341478332859961</v>
      </c>
      <c r="AL58">
        <f>'Model Parameters'!$B$22*SQRT((3*1.607/4*('Input Parameters'!$G$10*'Model Parameters'!$B$22*'Input Parameters'!$G$8/D58)^(1/3))^-2+'Model Parameters'!$F$18^-2)/SQRT(2)</f>
        <v>9.1067310080109583E-6</v>
      </c>
      <c r="AM58">
        <f>'Model Parameters'!$B$23*SQRT((3*1.607/4*('Input Parameters'!$G$10*'Model Parameters'!$B$23*'Input Parameters'!$G$8/D58)^(1/3))^-2+'Model Parameters'!$F$18^-2)/SQRT(2)</f>
        <v>1.8575957575134506E-5</v>
      </c>
      <c r="AN58">
        <f>'Model Parameters'!$B$24*SQRT((3*1.607/4*('Input Parameters'!$G$10*'Model Parameters'!$B$24*'Input Parameters'!$G$8/D58)^(1/3))^-2+'Model Parameters'!$F$18^-2)/SQRT(2)</f>
        <v>5.5311424510918584E-6</v>
      </c>
      <c r="AO58">
        <f>'Model Parameters'!$B$25*SQRT((3*1.607/4*('Input Parameters'!$G$10*'Model Parameters'!$B$25*'Input Parameters'!$G$8/D58)^(1/3))^-2+'Model Parameters'!$F$18^-2)/SQRT(2)</f>
        <v>6.5412575552519981E-6</v>
      </c>
    </row>
    <row r="59" spans="4:41" x14ac:dyDescent="0.4">
      <c r="D59" s="4">
        <f t="shared" si="7"/>
        <v>2.8043999999999999E-2</v>
      </c>
      <c r="E59">
        <f t="shared" si="4"/>
        <v>-0.99</v>
      </c>
      <c r="F59">
        <f>'Input Parameters'!$G$15/(2*'Model Parameters'!$F$4)*'Model Parameters'!$B$39/('Model Parameters'!$B$65)*EXP(-($E59+0.11)/'Model Parameters'!$B$48)</f>
        <v>2568.2374124370176</v>
      </c>
      <c r="G59">
        <f>1/((SQRT($F59*('Input Parameters'!$G$12)^2/'Model Parameters'!$B$51))/TANH(SQRT($F59*('Input Parameters'!$G$12)^2/'Model Parameters'!$B$51))+$F59*'Input Parameters'!$G$12/'Input Parameters'!$G$17)</f>
        <v>0.12262905287006196</v>
      </c>
      <c r="H59">
        <f>'Model Parameters'!$F$2*'Input Parameters'!$G$4*$G59</f>
        <v>4.1768727657319884</v>
      </c>
      <c r="I59">
        <f>'Input Parameters'!$G$15*'Model Parameters'!$B$41/'Model Parameters'!$F$4*EXP(-$E59/'Model Parameters'!$B$50)</f>
        <v>3814.8600817790016</v>
      </c>
      <c r="J59">
        <f>'Input Parameters'!$G$22+(AM59*'Input Parameters'!$G$22 - (1/(1/('Input Parameters'!$G$12*($I59+2*$F59*$H59))+1/(AO59*'Input Parameters'!$G$24))) + 'Input Parameters'!$G$12*($I59+2*$F59*$H59))/(AM59+2*'Input Parameters'!$G$13*'Input Parameters'!$G$12*'Model Parameters'!$B$61*$H59)</f>
        <v>1770.0941299962435</v>
      </c>
      <c r="K59">
        <f>'Input Parameters'!$G$15/(2*'Model Parameters'!$F$4)*'Model Parameters'!$B$39/('Model Parameters'!$B$65)*EXP(-($E59+0.11)/'Model Parameters'!$B$48)+'Input Parameters'!$G$13*'Model Parameters'!$B$61*$J59</f>
        <v>4541.8923673828294</v>
      </c>
      <c r="L59">
        <f>1/((SQRT($K59*('Input Parameters'!$G$12)^2/'Model Parameters'!$B$51))/TANH(SQRT($K59*('Input Parameters'!$G$12)^2/'Model Parameters'!$B$51))+$K59*'Input Parameters'!$G$12/'Input Parameters'!$G$17)</f>
        <v>8.9587754669607167E-2</v>
      </c>
      <c r="M59">
        <f>'Model Parameters'!$F$2*'Input Parameters'!$G$4*$L59</f>
        <v>3.0514518693955881</v>
      </c>
      <c r="N59">
        <f>'Input Parameters'!$G$22+(AM59*'Input Parameters'!$G$22 - (1/(1/('Input Parameters'!$G$12*($I59+2*$F59*$M59))+1/(AO59*'Input Parameters'!$G$24))) + 'Input Parameters'!$G$12*($I59+2*$F59*$M59))/(AM59+2*'Input Parameters'!$G$13*'Input Parameters'!$G$12*'Model Parameters'!$B$61*$M59)</f>
        <v>1655.7355510917382</v>
      </c>
      <c r="O59" s="4">
        <f>(2*AN59*'Input Parameters'!$G$23+AO59*'Input Parameters'!$G$24+AM59*'Input Parameters'!$G$22+'Input Parameters'!$G$12*$I59-AM59*$N59)/(2*AN59)</f>
        <v>-1216.4319241103929</v>
      </c>
      <c r="P59" s="4">
        <f>'Input Parameters'!$G$12*(2*$F59*$M59)/(2*AN59)*EXP(-$N59*('Model Parameters'!$B$32+'Model Parameters'!$B$35))</f>
        <v>4244.9785129041684</v>
      </c>
      <c r="Q59">
        <f>MAX(0,$O59+LN(1+($P59*('Model Parameters'!$B$33+2*'Model Parameters'!$B$35)*EXP(-$O59*('Model Parameters'!$B$33+2*'Model Parameters'!$B$35)))/(1+LN(SQRT(1+$P59*('Model Parameters'!$B$33+2*'Model Parameters'!$B$35)*EXP(-$O59*('Model Parameters'!$B$33+2*'Model Parameters'!$B$35))))))/('Model Parameters'!$B$33+2*'Model Parameters'!$B$35))</f>
        <v>1480.1641199862186</v>
      </c>
      <c r="R59">
        <f>'Input Parameters'!$G$4*'Model Parameters'!$F$2*EXP(-'Model Parameters'!$B$32*$N59-'Model Parameters'!$B$33*$Q59-'Model Parameters'!$B$35*($N59+2*$Q59))*$L59</f>
        <v>1.6060963750756783</v>
      </c>
      <c r="S59">
        <f>'Input Parameters'!$G$22+(AM59*'Input Parameters'!$G$22 - (1/(1/('Input Parameters'!$G$12*($I59+2*$F59*$R59))+1/(AO59*'Input Parameters'!$G$24))) +'Input Parameters'!$G$12*($I59+2*$F59*$R59))/(AM59+2*'Input Parameters'!$G$13*'Input Parameters'!$G$12*'Model Parameters'!$B$61*$R59)</f>
        <v>1409.6320827594197</v>
      </c>
      <c r="T59">
        <f>'Input Parameters'!$G$15/(2*'Model Parameters'!$F$4)*'Model Parameters'!$B$39/('Model Parameters'!$B$65)*EXP(-($E59+0.11)/'Model Parameters'!$B$48)+'Input Parameters'!$G$13*'Model Parameters'!$B$61*$S59</f>
        <v>4139.9771847137708</v>
      </c>
      <c r="U59">
        <f>1/((SQRT($T59*('Input Parameters'!$G$12)^2/'Model Parameters'!$B$51))/TANH(SQRT($T59*('Input Parameters'!$G$12)^2/'Model Parameters'!$B$51))+$T59*'Input Parameters'!$G$12/'Input Parameters'!$G$17)</f>
        <v>9.4325854423002023E-2</v>
      </c>
      <c r="V59" s="4">
        <f>(2*AN59*'Input Parameters'!$G$23+AO59*'Input Parameters'!$G$24+AM59*'Input Parameters'!$G$22+'Input Parameters'!$G$12*$I59-AM59*$S59)/(2*AN59)</f>
        <v>-803.3826316632809</v>
      </c>
      <c r="W59" s="4">
        <f>'Input Parameters'!$G$12*(2*$F59*$U59*'Model Parameters'!$F$2*'Input Parameters'!$G$4)/(2*'Model Parameters'!$F$21)*EXP(-$S59*('Model Parameters'!$B$32+'Model Parameters'!$B$35))</f>
        <v>6185.2995425510035</v>
      </c>
      <c r="X59">
        <f>MAX(0,$V59+LN(1+($W59*('Model Parameters'!$B$33+2*'Model Parameters'!$B$35)*EXP(-$V59*('Model Parameters'!$B$33+2*'Model Parameters'!$B$35)))/(1+LN(SQRT(1+$W59*('Model Parameters'!$B$33+2*'Model Parameters'!$B$35)*EXP(-$V59*('Model Parameters'!$B$33+2*'Model Parameters'!$B$35))))))/('Model Parameters'!$B$33+2*'Model Parameters'!$B$35))</f>
        <v>2306.2687202655056</v>
      </c>
      <c r="Y59">
        <f>'Input Parameters'!$G$4*'Model Parameters'!$F$2*EXP(-'Model Parameters'!$B$32*$S59-'Model Parameters'!$B$33*$X59-'Model Parameters'!$B$35*($S59+2*$X59))*$U59</f>
        <v>1.3950842240682235</v>
      </c>
      <c r="Z59" s="8">
        <f>$E59-'Model Parameters'!$F$3*'Input Parameters'!$G$3/'Model Parameters'!$F$4*LN($S59/'Input Parameters'!$G$22)</f>
        <v>-1.2184697410835725</v>
      </c>
      <c r="AA59" s="8">
        <f>'Input Parameters'!$G$12*$Y59*$F59*2*'Model Parameters'!$F$4/10</f>
        <v>263.42098439954844</v>
      </c>
      <c r="AB59" s="8">
        <f t="shared" si="5"/>
        <v>1.3950842240682235</v>
      </c>
      <c r="AC59" s="8">
        <f t="shared" si="6"/>
        <v>2306.2687202655056</v>
      </c>
      <c r="AD59" s="8">
        <f>LOG10(S59/1000/'Model Parameters'!$B$15)</f>
        <v>13.461162866053188</v>
      </c>
      <c r="AE59" s="8">
        <f>AA59*10/(AA59*10+('Model Parameters'!$F$4*'Input Parameters'!$G$12)*I59)</f>
        <v>0.65258419405644974</v>
      </c>
      <c r="AF59" s="8">
        <f>MIN(1,('Model Parameters'!$B$45-'Model Parameters'!$F$3*'Input Parameters'!$G$3/'Model Parameters'!$F$4*LN($S59/'Input Parameters'!$G$22))/Z59)</f>
        <v>0.27778263970886546</v>
      </c>
      <c r="AG59" s="8">
        <f>MIN('Input Parameters'!$G$24+'Model Parameters'!$F$2*'Input Parameters'!$G$4*EXP(-'Model Parameters'!$B$32*$S59-'Model Parameters'!$B$33*$X59-'Model Parameters'!$B$35*($S59+2*$X59)),AC59*10^(3-AD59)/'Model Parameters'!$B$13)</f>
        <v>6.1340545936852363E-2</v>
      </c>
      <c r="AH59" s="8">
        <f>EXP(-'Model Parameters'!$B$32*$S59-'Model Parameters'!$B$33*$X59-'Model Parameters'!$B$35*($S59+2*$X59))</f>
        <v>0.43422198430482484</v>
      </c>
      <c r="AL59">
        <f>'Model Parameters'!$B$22*SQRT((3*1.607/4*('Input Parameters'!$G$10*'Model Parameters'!$B$22*'Input Parameters'!$G$8/D59)^(1/3))^-2+'Model Parameters'!$F$18^-2)/SQRT(2)</f>
        <v>9.1575316837517611E-6</v>
      </c>
      <c r="AM59">
        <f>'Model Parameters'!$B$23*SQRT((3*1.607/4*('Input Parameters'!$G$10*'Model Parameters'!$B$23*'Input Parameters'!$G$8/D59)^(1/3))^-2+'Model Parameters'!$F$18^-2)/SQRT(2)</f>
        <v>1.8672915474687262E-5</v>
      </c>
      <c r="AN59">
        <f>'Model Parameters'!$B$24*SQRT((3*1.607/4*('Input Parameters'!$G$10*'Model Parameters'!$B$24*'Input Parameters'!$G$8/D59)^(1/3))^-2+'Model Parameters'!$F$18^-2)/SQRT(2)</f>
        <v>5.5628581699908997E-6</v>
      </c>
      <c r="AO59">
        <f>'Model Parameters'!$B$25*SQRT((3*1.607/4*('Input Parameters'!$G$10*'Model Parameters'!$B$25*'Input Parameters'!$G$8/D59)^(1/3))^-2+'Model Parameters'!$F$18^-2)/SQRT(2)</f>
        <v>6.5784691571047386E-6</v>
      </c>
    </row>
    <row r="60" spans="4:41" x14ac:dyDescent="0.4">
      <c r="D60" s="4">
        <f t="shared" si="7"/>
        <v>2.8542999999999999E-2</v>
      </c>
      <c r="E60">
        <f t="shared" si="4"/>
        <v>-0.99</v>
      </c>
      <c r="F60">
        <f>'Input Parameters'!$G$15/(2*'Model Parameters'!$F$4)*'Model Parameters'!$B$39/('Model Parameters'!$B$65)*EXP(-($E60+0.11)/'Model Parameters'!$B$48)</f>
        <v>2568.2374124370176</v>
      </c>
      <c r="G60">
        <f>1/((SQRT($F60*('Input Parameters'!$G$12)^2/'Model Parameters'!$B$51))/TANH(SQRT($F60*('Input Parameters'!$G$12)^2/'Model Parameters'!$B$51))+$F60*'Input Parameters'!$G$12/'Input Parameters'!$G$17)</f>
        <v>0.12262905287006196</v>
      </c>
      <c r="H60">
        <f>'Model Parameters'!$F$2*'Input Parameters'!$G$4*$G60</f>
        <v>4.1768727657319884</v>
      </c>
      <c r="I60">
        <f>'Input Parameters'!$G$15*'Model Parameters'!$B$41/'Model Parameters'!$F$4*EXP(-$E60/'Model Parameters'!$B$50)</f>
        <v>3814.8600817790016</v>
      </c>
      <c r="J60">
        <f>'Input Parameters'!$G$22+(AM60*'Input Parameters'!$G$22 - (1/(1/('Input Parameters'!$G$12*($I60+2*$F60*$H60))+1/(AO60*'Input Parameters'!$G$24))) + 'Input Parameters'!$G$12*($I60+2*$F60*$H60))/(AM60+2*'Input Parameters'!$G$13*'Input Parameters'!$G$12*'Model Parameters'!$B$61*$H60)</f>
        <v>1766.9234159641389</v>
      </c>
      <c r="K60">
        <f>'Input Parameters'!$G$15/(2*'Model Parameters'!$F$4)*'Model Parameters'!$B$39/('Model Parameters'!$B$65)*EXP(-($E60+0.11)/'Model Parameters'!$B$48)+'Input Parameters'!$G$13*'Model Parameters'!$B$61*$J60</f>
        <v>4538.3570212370323</v>
      </c>
      <c r="L60">
        <f>1/((SQRT($K60*('Input Parameters'!$G$12)^2/'Model Parameters'!$B$51))/TANH(SQRT($K60*('Input Parameters'!$G$12)^2/'Model Parameters'!$B$51))+$K60*'Input Parameters'!$G$12/'Input Parameters'!$G$17)</f>
        <v>8.9626646750696523E-2</v>
      </c>
      <c r="M60">
        <f>'Model Parameters'!$F$2*'Input Parameters'!$G$4*$L60</f>
        <v>3.0527765740271806</v>
      </c>
      <c r="N60">
        <f>'Input Parameters'!$G$22+(AM60*'Input Parameters'!$G$22 - (1/(1/('Input Parameters'!$G$12*($I60+2*$F60*$M60))+1/(AO60*'Input Parameters'!$G$24))) + 'Input Parameters'!$G$12*($I60+2*$F60*$M60))/(AM60+2*'Input Parameters'!$G$13*'Input Parameters'!$G$12*'Model Parameters'!$B$61*$M60)</f>
        <v>1652.2959610267462</v>
      </c>
      <c r="O60" s="4">
        <f>(2*AN60*'Input Parameters'!$G$23+AO60*'Input Parameters'!$G$24+AM60*'Input Parameters'!$G$22+'Input Parameters'!$G$12*$I60-AM60*$N60)/(2*AN60)</f>
        <v>-1216.6019296538004</v>
      </c>
      <c r="P60" s="4">
        <f>'Input Parameters'!$G$12*(2*$F60*$M60)/(2*AN60)*EXP(-$N60*('Model Parameters'!$B$32+'Model Parameters'!$B$35))</f>
        <v>4225.0809299329749</v>
      </c>
      <c r="Q60">
        <f>MAX(0,$O60+LN(1+($P60*('Model Parameters'!$B$33+2*'Model Parameters'!$B$35)*EXP(-$O60*('Model Parameters'!$B$33+2*'Model Parameters'!$B$35)))/(1+LN(SQRT(1+$P60*('Model Parameters'!$B$33+2*'Model Parameters'!$B$35)*EXP(-$O60*('Model Parameters'!$B$33+2*'Model Parameters'!$B$35))))))/('Model Parameters'!$B$33+2*'Model Parameters'!$B$35))</f>
        <v>1472.9937486136994</v>
      </c>
      <c r="R60">
        <f>'Input Parameters'!$G$4*'Model Parameters'!$F$2*EXP(-'Model Parameters'!$B$32*$N60-'Model Parameters'!$B$33*$Q60-'Model Parameters'!$B$35*($N60+2*$Q60))*$L60</f>
        <v>1.6107511302353983</v>
      </c>
      <c r="S60">
        <f>'Input Parameters'!$G$22+(AM60*'Input Parameters'!$G$22 - (1/(1/('Input Parameters'!$G$12*($I60+2*$F60*$R60))+1/(AO60*'Input Parameters'!$G$24))) +'Input Parameters'!$G$12*($I60+2*$F60*$R60))/(AM60+2*'Input Parameters'!$G$13*'Input Parameters'!$G$12*'Model Parameters'!$B$61*$R60)</f>
        <v>1406.4860711391589</v>
      </c>
      <c r="T60">
        <f>'Input Parameters'!$G$15/(2*'Model Parameters'!$F$4)*'Model Parameters'!$B$39/('Model Parameters'!$B$65)*EXP(-($E60+0.11)/'Model Parameters'!$B$48)+'Input Parameters'!$G$13*'Model Parameters'!$B$61*$S60</f>
        <v>4136.4693817571797</v>
      </c>
      <c r="U60">
        <f>1/((SQRT($T60*('Input Parameters'!$G$12)^2/'Model Parameters'!$B$51))/TANH(SQRT($T60*('Input Parameters'!$G$12)^2/'Model Parameters'!$B$51))+$T60*'Input Parameters'!$G$12/'Input Parameters'!$G$17)</f>
        <v>9.4370246219015616E-2</v>
      </c>
      <c r="V60" s="4">
        <f>(2*AN60*'Input Parameters'!$G$23+AO60*'Input Parameters'!$G$24+AM60*'Input Parameters'!$G$22+'Input Parameters'!$G$12*$I60-AM60*$S60)/(2*AN60)</f>
        <v>-804.25066922210294</v>
      </c>
      <c r="W60" s="4">
        <f>'Input Parameters'!$G$12*(2*$F60*$U60*'Model Parameters'!$F$2*'Input Parameters'!$G$4)/(2*'Model Parameters'!$F$21)*EXP(-$S60*('Model Parameters'!$B$32+'Model Parameters'!$B$35))</f>
        <v>6190.9697352498169</v>
      </c>
      <c r="X60">
        <f>MAX(0,$V60+LN(1+($W60*('Model Parameters'!$B$33+2*'Model Parameters'!$B$35)*EXP(-$V60*('Model Parameters'!$B$33+2*'Model Parameters'!$B$35)))/(1+LN(SQRT(1+$W60*('Model Parameters'!$B$33+2*'Model Parameters'!$B$35)*EXP(-$V60*('Model Parameters'!$B$33+2*'Model Parameters'!$B$35))))))/('Model Parameters'!$B$33+2*'Model Parameters'!$B$35))</f>
        <v>2307.2921842617689</v>
      </c>
      <c r="Y60">
        <f>'Input Parameters'!$G$4*'Model Parameters'!$F$2*EXP(-'Model Parameters'!$B$32*$S60-'Model Parameters'!$B$33*$X60-'Model Parameters'!$B$35*($S60+2*$X60))*$U60</f>
        <v>1.3959700291817896</v>
      </c>
      <c r="Z60" s="8">
        <f>$E60-'Model Parameters'!$F$3*'Input Parameters'!$G$3/'Model Parameters'!$F$4*LN($S60/'Input Parameters'!$G$22)</f>
        <v>-1.2184123359440726</v>
      </c>
      <c r="AA60" s="8">
        <f>'Input Parameters'!$G$12*$Y60*$F60*2*'Model Parameters'!$F$4/10</f>
        <v>263.58824287109883</v>
      </c>
      <c r="AB60" s="8">
        <f t="shared" si="5"/>
        <v>1.3959700291817896</v>
      </c>
      <c r="AC60" s="8">
        <f t="shared" si="6"/>
        <v>2307.2921842617689</v>
      </c>
      <c r="AD60" s="8">
        <f>LOG10(S60/1000/'Model Parameters'!$B$15)</f>
        <v>13.460192526045844</v>
      </c>
      <c r="AE60" s="8">
        <f>AA60*10/(AA60*10+('Model Parameters'!$F$4*'Input Parameters'!$G$12)*I60)</f>
        <v>0.65272808848000008</v>
      </c>
      <c r="AF60" s="8">
        <f>MIN(1,('Model Parameters'!$B$45-'Model Parameters'!$F$3*'Input Parameters'!$G$3/'Model Parameters'!$F$4*LN($S60/'Input Parameters'!$G$22))/Z60)</f>
        <v>0.2777486126499677</v>
      </c>
      <c r="AG60" s="8">
        <f>MIN('Input Parameters'!$G$24+'Model Parameters'!$F$2*'Input Parameters'!$G$4*EXP(-'Model Parameters'!$B$32*$S60-'Model Parameters'!$B$33*$X60-'Model Parameters'!$B$35*($S60+2*$X60)),AC60*10^(3-AD60)/'Model Parameters'!$B$13)</f>
        <v>6.150503403221147E-2</v>
      </c>
      <c r="AH60" s="8">
        <f>EXP(-'Model Parameters'!$B$32*$S60-'Model Parameters'!$B$33*$X60-'Model Parameters'!$B$35*($S60+2*$X60))</f>
        <v>0.4342933045660019</v>
      </c>
      <c r="AL60">
        <f>'Model Parameters'!$B$22*SQRT((3*1.607/4*('Input Parameters'!$G$10*'Model Parameters'!$B$22*'Input Parameters'!$G$8/D60)^(1/3))^-2+'Model Parameters'!$F$18^-2)/SQRT(2)</f>
        <v>9.2077541361283092E-6</v>
      </c>
      <c r="AM60">
        <f>'Model Parameters'!$B$23*SQRT((3*1.607/4*('Input Parameters'!$G$10*'Model Parameters'!$B$23*'Input Parameters'!$G$8/D60)^(1/3))^-2+'Model Parameters'!$F$18^-2)/SQRT(2)</f>
        <v>1.8768803534211402E-5</v>
      </c>
      <c r="AN60">
        <f>'Model Parameters'!$B$24*SQRT((3*1.607/4*('Input Parameters'!$G$10*'Model Parameters'!$B$24*'Input Parameters'!$G$8/D60)^(1/3))^-2+'Model Parameters'!$F$18^-2)/SQRT(2)</f>
        <v>5.5942081094116888E-6</v>
      </c>
      <c r="AO60">
        <f>'Model Parameters'!$B$25*SQRT((3*1.607/4*('Input Parameters'!$G$10*'Model Parameters'!$B$25*'Input Parameters'!$G$8/D60)^(1/3))^-2+'Model Parameters'!$F$18^-2)/SQRT(2)</f>
        <v>6.6152532275572823E-6</v>
      </c>
    </row>
    <row r="61" spans="4:41" x14ac:dyDescent="0.4">
      <c r="D61" s="4">
        <f t="shared" si="7"/>
        <v>2.9041999999999998E-2</v>
      </c>
      <c r="E61">
        <f t="shared" si="4"/>
        <v>-0.99</v>
      </c>
      <c r="F61">
        <f>'Input Parameters'!$G$15/(2*'Model Parameters'!$F$4)*'Model Parameters'!$B$39/('Model Parameters'!$B$65)*EXP(-($E61+0.11)/'Model Parameters'!$B$48)</f>
        <v>2568.2374124370176</v>
      </c>
      <c r="G61">
        <f>1/((SQRT($F61*('Input Parameters'!$G$12)^2/'Model Parameters'!$B$51))/TANH(SQRT($F61*('Input Parameters'!$G$12)^2/'Model Parameters'!$B$51))+$F61*'Input Parameters'!$G$12/'Input Parameters'!$G$17)</f>
        <v>0.12262905287006196</v>
      </c>
      <c r="H61">
        <f>'Model Parameters'!$F$2*'Input Parameters'!$G$4*$G61</f>
        <v>4.1768727657319884</v>
      </c>
      <c r="I61">
        <f>'Input Parameters'!$G$15*'Model Parameters'!$B$41/'Model Parameters'!$F$4*EXP(-$E61/'Model Parameters'!$B$50)</f>
        <v>3814.8600817790016</v>
      </c>
      <c r="J61">
        <f>'Input Parameters'!$G$22+(AM61*'Input Parameters'!$G$22 - (1/(1/('Input Parameters'!$G$12*($I61+2*$F61*$H61))+1/(AO61*'Input Parameters'!$G$24))) + 'Input Parameters'!$G$12*($I61+2*$F61*$H61))/(AM61+2*'Input Parameters'!$G$13*'Input Parameters'!$G$12*'Model Parameters'!$B$61*$H61)</f>
        <v>1763.7981308978415</v>
      </c>
      <c r="K61">
        <f>'Input Parameters'!$G$15/(2*'Model Parameters'!$F$4)*'Model Parameters'!$B$39/('Model Parameters'!$B$65)*EXP(-($E61+0.11)/'Model Parameters'!$B$48)+'Input Parameters'!$G$13*'Model Parameters'!$B$61*$J61</f>
        <v>4534.8723283881109</v>
      </c>
      <c r="L61">
        <f>1/((SQRT($K61*('Input Parameters'!$G$12)^2/'Model Parameters'!$B$51))/TANH(SQRT($K61*('Input Parameters'!$G$12)^2/'Model Parameters'!$B$51))+$K61*'Input Parameters'!$G$12/'Input Parameters'!$G$17)</f>
        <v>8.9665026447728877E-2</v>
      </c>
      <c r="M61">
        <f>'Model Parameters'!$F$2*'Input Parameters'!$G$4*$L61</f>
        <v>3.0540838263262042</v>
      </c>
      <c r="N61">
        <f>'Input Parameters'!$G$22+(AM61*'Input Parameters'!$G$22 - (1/(1/('Input Parameters'!$G$12*($I61+2*$F61*$M61))+1/(AO61*'Input Parameters'!$G$24))) + 'Input Parameters'!$G$12*($I61+2*$F61*$M61))/(AM61+2*'Input Parameters'!$G$13*'Input Parameters'!$G$12*'Model Parameters'!$B$61*$M61)</f>
        <v>1648.909514539662</v>
      </c>
      <c r="O61" s="4">
        <f>(2*AN61*'Input Parameters'!$G$23+AO61*'Input Parameters'!$G$24+AM61*'Input Parameters'!$G$22+'Input Parameters'!$G$12*$I61-AM61*$N61)/(2*AN61)</f>
        <v>-1216.7410544645991</v>
      </c>
      <c r="P61" s="4">
        <f>'Input Parameters'!$G$12*(2*$F61*$M61)/(2*AN61)*EXP(-$N61*('Model Parameters'!$B$32+'Model Parameters'!$B$35))</f>
        <v>4205.6178593658442</v>
      </c>
      <c r="Q61">
        <f>MAX(0,$O61+LN(1+($P61*('Model Parameters'!$B$33+2*'Model Parameters'!$B$35)*EXP(-$O61*('Model Parameters'!$B$33+2*'Model Parameters'!$B$35)))/(1+LN(SQRT(1+$P61*('Model Parameters'!$B$33+2*'Model Parameters'!$B$35)*EXP(-$O61*('Model Parameters'!$B$33+2*'Model Parameters'!$B$35))))))/('Model Parameters'!$B$33+2*'Model Parameters'!$B$35))</f>
        <v>1465.9741435698579</v>
      </c>
      <c r="R61">
        <f>'Input Parameters'!$G$4*'Model Parameters'!$F$2*EXP(-'Model Parameters'!$B$32*$N61-'Model Parameters'!$B$33*$Q61-'Model Parameters'!$B$35*($N61+2*$Q61))*$L61</f>
        <v>1.6153306771316716</v>
      </c>
      <c r="S61">
        <f>'Input Parameters'!$G$22+(AM61*'Input Parameters'!$G$22 - (1/(1/('Input Parameters'!$G$12*($I61+2*$F61*$R61))+1/(AO61*'Input Parameters'!$G$24))) +'Input Parameters'!$G$12*($I61+2*$F61*$R61))/(AM61+2*'Input Parameters'!$G$13*'Input Parameters'!$G$12*'Model Parameters'!$B$61*$R61)</f>
        <v>1403.3941564200202</v>
      </c>
      <c r="T61">
        <f>'Input Parameters'!$G$15/(2*'Model Parameters'!$F$4)*'Model Parameters'!$B$39/('Model Parameters'!$B$65)*EXP(-($E61+0.11)/'Model Parameters'!$B$48)+'Input Parameters'!$G$13*'Model Parameters'!$B$61*$S61</f>
        <v>4133.0218968453401</v>
      </c>
      <c r="U61">
        <f>1/((SQRT($T61*('Input Parameters'!$G$12)^2/'Model Parameters'!$B$51))/TANH(SQRT($T61*('Input Parameters'!$G$12)^2/'Model Parameters'!$B$51))+$T61*'Input Parameters'!$G$12/'Input Parameters'!$G$17)</f>
        <v>9.4413930135666346E-2</v>
      </c>
      <c r="V61" s="4">
        <f>(2*AN61*'Input Parameters'!$G$23+AO61*'Input Parameters'!$G$24+AM61*'Input Parameters'!$G$22+'Input Parameters'!$G$12*$I61-AM61*$S61)/(2*AN61)</f>
        <v>-805.08334658692866</v>
      </c>
      <c r="W61" s="4">
        <f>'Input Parameters'!$G$12*(2*$F61*$U61*'Model Parameters'!$F$2*'Input Parameters'!$G$4)/(2*'Model Parameters'!$F$21)*EXP(-$S61*('Model Parameters'!$B$32+'Model Parameters'!$B$35))</f>
        <v>6196.5497950294011</v>
      </c>
      <c r="X61">
        <f>MAX(0,$V61+LN(1+($W61*('Model Parameters'!$B$33+2*'Model Parameters'!$B$35)*EXP(-$V61*('Model Parameters'!$B$33+2*'Model Parameters'!$B$35)))/(1+LN(SQRT(1+$W61*('Model Parameters'!$B$33+2*'Model Parameters'!$B$35)*EXP(-$V61*('Model Parameters'!$B$33+2*'Model Parameters'!$B$35))))))/('Model Parameters'!$B$33+2*'Model Parameters'!$B$35))</f>
        <v>2308.3105302897902</v>
      </c>
      <c r="Y61">
        <f>'Input Parameters'!$G$4*'Model Parameters'!$F$2*EXP(-'Model Parameters'!$B$32*$S61-'Model Parameters'!$B$33*$X61-'Model Parameters'!$B$35*($S61+2*$X61))*$U61</f>
        <v>1.3968368737891734</v>
      </c>
      <c r="Z61" s="8">
        <f>$E61-'Model Parameters'!$F$3*'Input Parameters'!$G$3/'Model Parameters'!$F$4*LN($S61/'Input Parameters'!$G$22)</f>
        <v>-1.2183557926612316</v>
      </c>
      <c r="AA61" s="8">
        <f>'Input Parameters'!$G$12*$Y61*$F61*2*'Model Parameters'!$F$4/10</f>
        <v>263.75192120381814</v>
      </c>
      <c r="AB61" s="8">
        <f t="shared" si="5"/>
        <v>1.3968368737891734</v>
      </c>
      <c r="AC61" s="8">
        <f t="shared" si="6"/>
        <v>2308.3105302897902</v>
      </c>
      <c r="AD61" s="8">
        <f>LOG10(S61/1000/'Model Parameters'!$B$15)</f>
        <v>13.45923675431591</v>
      </c>
      <c r="AE61" s="8">
        <f>AA61*10/(AA61*10+('Model Parameters'!$F$4*'Input Parameters'!$G$12)*I61)</f>
        <v>0.65286878751688171</v>
      </c>
      <c r="AF61" s="8">
        <f>MIN(1,('Model Parameters'!$B$45-'Model Parameters'!$F$3*'Input Parameters'!$G$3/'Model Parameters'!$F$4*LN($S61/'Input Parameters'!$G$22))/Z61)</f>
        <v>0.27771509332439542</v>
      </c>
      <c r="AG61" s="8">
        <f>MIN('Input Parameters'!$G$24+'Model Parameters'!$F$2*'Input Parameters'!$G$4*EXP(-'Model Parameters'!$B$32*$S61-'Model Parameters'!$B$33*$X61-'Model Parameters'!$B$35*($S61+2*$X61)),AC61*10^(3-AD61)/'Model Parameters'!$B$13)</f>
        <v>6.1667745682842813E-2</v>
      </c>
      <c r="AH61" s="8">
        <f>EXP(-'Model Parameters'!$B$32*$S61-'Model Parameters'!$B$33*$X61-'Model Parameters'!$B$35*($S61+2*$X61))</f>
        <v>0.43436191847940336</v>
      </c>
      <c r="AL61">
        <f>'Model Parameters'!$B$22*SQRT((3*1.607/4*('Input Parameters'!$G$10*'Model Parameters'!$B$22*'Input Parameters'!$G$8/D61)^(1/3))^-2+'Model Parameters'!$F$18^-2)/SQRT(2)</f>
        <v>9.2574146648250104E-6</v>
      </c>
      <c r="AM61">
        <f>'Model Parameters'!$B$23*SQRT((3*1.607/4*('Input Parameters'!$G$10*'Model Parameters'!$B$23*'Input Parameters'!$G$8/D61)^(1/3))^-2+'Model Parameters'!$F$18^-2)/SQRT(2)</f>
        <v>1.8863651227899049E-5</v>
      </c>
      <c r="AN61">
        <f>'Model Parameters'!$B$24*SQRT((3*1.607/4*('Input Parameters'!$G$10*'Model Parameters'!$B$24*'Input Parameters'!$G$8/D61)^(1/3))^-2+'Model Parameters'!$F$18^-2)/SQRT(2)</f>
        <v>5.6252026842139376E-6</v>
      </c>
      <c r="AO61">
        <f>'Model Parameters'!$B$25*SQRT((3*1.607/4*('Input Parameters'!$G$10*'Model Parameters'!$B$25*'Input Parameters'!$G$8/D61)^(1/3))^-2+'Model Parameters'!$F$18^-2)/SQRT(2)</f>
        <v>6.6516219042792352E-6</v>
      </c>
    </row>
    <row r="62" spans="4:41" x14ac:dyDescent="0.4">
      <c r="D62" s="4">
        <f t="shared" si="7"/>
        <v>2.9540999999999998E-2</v>
      </c>
      <c r="E62">
        <f t="shared" si="4"/>
        <v>-0.99</v>
      </c>
      <c r="F62">
        <f>'Input Parameters'!$G$15/(2*'Model Parameters'!$F$4)*'Model Parameters'!$B$39/('Model Parameters'!$B$65)*EXP(-($E62+0.11)/'Model Parameters'!$B$48)</f>
        <v>2568.2374124370176</v>
      </c>
      <c r="G62">
        <f>1/((SQRT($F62*('Input Parameters'!$G$12)^2/'Model Parameters'!$B$51))/TANH(SQRT($F62*('Input Parameters'!$G$12)^2/'Model Parameters'!$B$51))+$F62*'Input Parameters'!$G$12/'Input Parameters'!$G$17)</f>
        <v>0.12262905287006196</v>
      </c>
      <c r="H62">
        <f>'Model Parameters'!$F$2*'Input Parameters'!$G$4*$G62</f>
        <v>4.1768727657319884</v>
      </c>
      <c r="I62">
        <f>'Input Parameters'!$G$15*'Model Parameters'!$B$41/'Model Parameters'!$F$4*EXP(-$E62/'Model Parameters'!$B$50)</f>
        <v>3814.8600817790016</v>
      </c>
      <c r="J62">
        <f>'Input Parameters'!$G$22+(AM62*'Input Parameters'!$G$22 - (1/(1/('Input Parameters'!$G$12*($I62+2*$F62*$H62))+1/(AO62*'Input Parameters'!$G$24))) + 'Input Parameters'!$G$12*($I62+2*$F62*$H62))/(AM62+2*'Input Parameters'!$G$13*'Input Parameters'!$G$12*'Model Parameters'!$B$61*$H62)</f>
        <v>1760.7169332919536</v>
      </c>
      <c r="K62">
        <f>'Input Parameters'!$G$15/(2*'Model Parameters'!$F$4)*'Model Parameters'!$B$39/('Model Parameters'!$B$65)*EXP(-($E62+0.11)/'Model Parameters'!$B$48)+'Input Parameters'!$G$13*'Model Parameters'!$B$61*$J62</f>
        <v>4531.4367930575463</v>
      </c>
      <c r="L62">
        <f>1/((SQRT($K62*('Input Parameters'!$G$12)^2/'Model Parameters'!$B$51))/TANH(SQRT($K62*('Input Parameters'!$G$12)^2/'Model Parameters'!$B$51))+$K62*'Input Parameters'!$G$12/'Input Parameters'!$G$17)</f>
        <v>8.9702908405608114E-2</v>
      </c>
      <c r="M62">
        <f>'Model Parameters'!$F$2*'Input Parameters'!$G$4*$L62</f>
        <v>3.0553741251132793</v>
      </c>
      <c r="N62">
        <f>'Input Parameters'!$G$22+(AM62*'Input Parameters'!$G$22 - (1/(1/('Input Parameters'!$G$12*($I62+2*$F62*$M62))+1/(AO62*'Input Parameters'!$G$24))) + 'Input Parameters'!$G$12*($I62+2*$F62*$M62))/(AM62+2*'Input Parameters'!$G$13*'Input Parameters'!$G$12*'Model Parameters'!$B$61*$M62)</f>
        <v>1645.574579919831</v>
      </c>
      <c r="O62" s="4">
        <f>(2*AN62*'Input Parameters'!$G$23+AO62*'Input Parameters'!$G$24+AM62*'Input Parameters'!$G$22+'Input Parameters'!$G$12*$I62-AM62*$N62)/(2*AN62)</f>
        <v>-1216.8508799542044</v>
      </c>
      <c r="P62" s="4">
        <f>'Input Parameters'!$G$12*(2*$F62*$M62)/(2*AN62)*EXP(-$N62*('Model Parameters'!$B$32+'Model Parameters'!$B$35))</f>
        <v>4186.5726588519474</v>
      </c>
      <c r="Q62">
        <f>MAX(0,$O62+LN(1+($P62*('Model Parameters'!$B$33+2*'Model Parameters'!$B$35)*EXP(-$O62*('Model Parameters'!$B$33+2*'Model Parameters'!$B$35)))/(1+LN(SQRT(1+$P62*('Model Parameters'!$B$33+2*'Model Parameters'!$B$35)*EXP(-$O62*('Model Parameters'!$B$33+2*'Model Parameters'!$B$35))))))/('Model Parameters'!$B$33+2*'Model Parameters'!$B$35))</f>
        <v>1459.0997630901081</v>
      </c>
      <c r="R62">
        <f>'Input Parameters'!$G$4*'Model Parameters'!$F$2*EXP(-'Model Parameters'!$B$32*$N62-'Model Parameters'!$B$33*$Q62-'Model Parameters'!$B$35*($N62+2*$Q62))*$L62</f>
        <v>1.6198374189529821</v>
      </c>
      <c r="S62">
        <f>'Input Parameters'!$G$22+(AM62*'Input Parameters'!$G$22 - (1/(1/('Input Parameters'!$G$12*($I62+2*$F62*$R62))+1/(AO62*'Input Parameters'!$G$24))) +'Input Parameters'!$G$12*($I62+2*$F62*$R62))/(AM62+2*'Input Parameters'!$G$13*'Input Parameters'!$G$12*'Model Parameters'!$B$61*$R62)</f>
        <v>1400.3545341991146</v>
      </c>
      <c r="T62">
        <f>'Input Parameters'!$G$15/(2*'Model Parameters'!$F$4)*'Model Parameters'!$B$39/('Model Parameters'!$B$65)*EXP(-($E62+0.11)/'Model Parameters'!$B$48)+'Input Parameters'!$G$13*'Model Parameters'!$B$61*$S62</f>
        <v>4129.6327180690305</v>
      </c>
      <c r="U62">
        <f>1/((SQRT($T62*('Input Parameters'!$G$12)^2/'Model Parameters'!$B$51))/TANH(SQRT($T62*('Input Parameters'!$G$12)^2/'Model Parameters'!$B$51))+$T62*'Input Parameters'!$G$12/'Input Parameters'!$G$17)</f>
        <v>9.4456928940449644E-2</v>
      </c>
      <c r="V62" s="4">
        <f>(2*AN62*'Input Parameters'!$G$23+AO62*'Input Parameters'!$G$24+AM62*'Input Parameters'!$G$22+'Input Parameters'!$G$12*$I62-AM62*$S62)/(2*AN62)</f>
        <v>-805.88221460170666</v>
      </c>
      <c r="W62" s="4">
        <f>'Input Parameters'!$G$12*(2*$F62*$U62*'Model Parameters'!$F$2*'Input Parameters'!$G$4)/(2*'Model Parameters'!$F$21)*EXP(-$S62*('Model Parameters'!$B$32+'Model Parameters'!$B$35))</f>
        <v>6202.0426153640428</v>
      </c>
      <c r="X62">
        <f>MAX(0,$V62+LN(1+($W62*('Model Parameters'!$B$33+2*'Model Parameters'!$B$35)*EXP(-$V62*('Model Parameters'!$B$33+2*'Model Parameters'!$B$35)))/(1+LN(SQRT(1+$W62*('Model Parameters'!$B$33+2*'Model Parameters'!$B$35)*EXP(-$V62*('Model Parameters'!$B$33+2*'Model Parameters'!$B$35))))))/('Model Parameters'!$B$33+2*'Model Parameters'!$B$35))</f>
        <v>2309.3236957793933</v>
      </c>
      <c r="Y62">
        <f>'Input Parameters'!$G$4*'Model Parameters'!$F$2*EXP(-'Model Parameters'!$B$32*$S62-'Model Parameters'!$B$33*$X62-'Model Parameters'!$B$35*($S62+2*$X62))*$U62</f>
        <v>1.3976854550243212</v>
      </c>
      <c r="Z62" s="8">
        <f>$E62-'Model Parameters'!$F$3*'Input Parameters'!$G$3/'Model Parameters'!$F$4*LN($S62/'Input Parameters'!$G$22)</f>
        <v>-1.2183000841127376</v>
      </c>
      <c r="AA62" s="8">
        <f>'Input Parameters'!$G$12*$Y62*$F62*2*'Model Parameters'!$F$4/10</f>
        <v>263.9121510311283</v>
      </c>
      <c r="AB62" s="8">
        <f t="shared" si="5"/>
        <v>1.3976854550243212</v>
      </c>
      <c r="AC62" s="8">
        <f t="shared" si="6"/>
        <v>2309.3236957793933</v>
      </c>
      <c r="AD62" s="8">
        <f>LOG10(S62/1000/'Model Parameters'!$B$15)</f>
        <v>13.458295092405047</v>
      </c>
      <c r="AE62" s="8">
        <f>AA62*10/(AA62*10+('Model Parameters'!$F$4*'Input Parameters'!$G$12)*I62)</f>
        <v>0.65300641180610064</v>
      </c>
      <c r="AF62" s="8">
        <f>MIN(1,('Model Parameters'!$B$45-'Model Parameters'!$F$3*'Input Parameters'!$G$3/'Model Parameters'!$F$4*LN($S62/'Input Parameters'!$G$22))/Z62)</f>
        <v>0.27768206579343252</v>
      </c>
      <c r="AG62" s="8">
        <f>MIN('Input Parameters'!$G$24+'Model Parameters'!$F$2*'Input Parameters'!$G$4*EXP(-'Model Parameters'!$B$32*$S62-'Model Parameters'!$B$33*$X62-'Model Parameters'!$B$35*($S62+2*$X62)),AC62*10^(3-AD62)/'Model Parameters'!$B$13)</f>
        <v>6.18287282578278E-2</v>
      </c>
      <c r="AH62" s="8">
        <f>EXP(-'Model Parameters'!$B$32*$S62-'Model Parameters'!$B$33*$X62-'Model Parameters'!$B$35*($S62+2*$X62))</f>
        <v>0.43442794331271722</v>
      </c>
      <c r="AL62">
        <f>'Model Parameters'!$B$22*SQRT((3*1.607/4*('Input Parameters'!$G$10*'Model Parameters'!$B$22*'Input Parameters'!$G$8/D62)^(1/3))^-2+'Model Parameters'!$F$18^-2)/SQRT(2)</f>
        <v>9.3065288438553096E-6</v>
      </c>
      <c r="AM62">
        <f>'Model Parameters'!$B$23*SQRT((3*1.607/4*('Input Parameters'!$G$10*'Model Parameters'!$B$23*'Input Parameters'!$G$8/D62)^(1/3))^-2+'Model Parameters'!$F$18^-2)/SQRT(2)</f>
        <v>1.8957486741976987E-5</v>
      </c>
      <c r="AN62">
        <f>'Model Parameters'!$B$24*SQRT((3*1.607/4*('Input Parameters'!$G$10*'Model Parameters'!$B$24*'Input Parameters'!$G$8/D62)^(1/3))^-2+'Model Parameters'!$F$18^-2)/SQRT(2)</f>
        <v>5.6558518416849613E-6</v>
      </c>
      <c r="AO62">
        <f>'Model Parameters'!$B$25*SQRT((3*1.607/4*('Input Parameters'!$G$10*'Model Parameters'!$B$25*'Input Parameters'!$G$8/D62)^(1/3))^-2+'Model Parameters'!$F$18^-2)/SQRT(2)</f>
        <v>6.6875867813563192E-6</v>
      </c>
    </row>
    <row r="63" spans="4:41" x14ac:dyDescent="0.4">
      <c r="D63" s="4">
        <f t="shared" si="7"/>
        <v>3.0039999999999997E-2</v>
      </c>
      <c r="E63">
        <f t="shared" si="4"/>
        <v>-0.99</v>
      </c>
      <c r="F63">
        <f>'Input Parameters'!$G$15/(2*'Model Parameters'!$F$4)*'Model Parameters'!$B$39/('Model Parameters'!$B$65)*EXP(-($E63+0.11)/'Model Parameters'!$B$48)</f>
        <v>2568.2374124370176</v>
      </c>
      <c r="G63">
        <f>1/((SQRT($F63*('Input Parameters'!$G$12)^2/'Model Parameters'!$B$51))/TANH(SQRT($F63*('Input Parameters'!$G$12)^2/'Model Parameters'!$B$51))+$F63*'Input Parameters'!$G$12/'Input Parameters'!$G$17)</f>
        <v>0.12262905287006196</v>
      </c>
      <c r="H63">
        <f>'Model Parameters'!$F$2*'Input Parameters'!$G$4*$G63</f>
        <v>4.1768727657319884</v>
      </c>
      <c r="I63">
        <f>'Input Parameters'!$G$15*'Model Parameters'!$B$41/'Model Parameters'!$F$4*EXP(-$E63/'Model Parameters'!$B$50)</f>
        <v>3814.8600817790016</v>
      </c>
      <c r="J63">
        <f>'Input Parameters'!$G$22+(AM63*'Input Parameters'!$G$22 - (1/(1/('Input Parameters'!$G$12*($I63+2*$F63*$H63))+1/(AO63*'Input Parameters'!$G$24))) + 'Input Parameters'!$G$12*($I63+2*$F63*$H63))/(AM63+2*'Input Parameters'!$G$13*'Input Parameters'!$G$12*'Model Parameters'!$B$61*$H63)</f>
        <v>1757.6785418822888</v>
      </c>
      <c r="K63">
        <f>'Input Parameters'!$G$15/(2*'Model Parameters'!$F$4)*'Model Parameters'!$B$39/('Model Parameters'!$B$65)*EXP(-($E63+0.11)/'Model Parameters'!$B$48)+'Input Parameters'!$G$13*'Model Parameters'!$B$61*$J63</f>
        <v>4528.0489866357693</v>
      </c>
      <c r="L63">
        <f>1/((SQRT($K63*('Input Parameters'!$G$12)^2/'Model Parameters'!$B$51))/TANH(SQRT($K63*('Input Parameters'!$G$12)^2/'Model Parameters'!$B$51))+$K63*'Input Parameters'!$G$12/'Input Parameters'!$G$17)</f>
        <v>8.9740306623087976E-2</v>
      </c>
      <c r="M63">
        <f>'Model Parameters'!$F$2*'Input Parameters'!$G$4*$L63</f>
        <v>3.0566479472004815</v>
      </c>
      <c r="N63">
        <f>'Input Parameters'!$G$22+(AM63*'Input Parameters'!$G$22 - (1/(1/('Input Parameters'!$G$12*($I63+2*$F63*$M63))+1/(AO63*'Input Parameters'!$G$24))) + 'Input Parameters'!$G$12*($I63+2*$F63*$M63))/(AM63+2*'Input Parameters'!$G$13*'Input Parameters'!$G$12*'Model Parameters'!$B$61*$M63)</f>
        <v>1642.2896005145403</v>
      </c>
      <c r="O63" s="4">
        <f>(2*AN63*'Input Parameters'!$G$23+AO63*'Input Parameters'!$G$24+AM63*'Input Parameters'!$G$22+'Input Parameters'!$G$12*$I63-AM63*$N63)/(2*AN63)</f>
        <v>-1216.9328912056121</v>
      </c>
      <c r="P63" s="4">
        <f>'Input Parameters'!$G$12*(2*$F63*$M63)/(2*AN63)*EXP(-$N63*('Model Parameters'!$B$32+'Model Parameters'!$B$35))</f>
        <v>4167.929587822694</v>
      </c>
      <c r="Q63">
        <f>MAX(0,$O63+LN(1+($P63*('Model Parameters'!$B$33+2*'Model Parameters'!$B$35)*EXP(-$O63*('Model Parameters'!$B$33+2*'Model Parameters'!$B$35)))/(1+LN(SQRT(1+$P63*('Model Parameters'!$B$33+2*'Model Parameters'!$B$35)*EXP(-$O63*('Model Parameters'!$B$33+2*'Model Parameters'!$B$35))))))/('Model Parameters'!$B$33+2*'Model Parameters'!$B$35))</f>
        <v>1452.365354973178</v>
      </c>
      <c r="R63">
        <f>'Input Parameters'!$G$4*'Model Parameters'!$F$2*EXP(-'Model Parameters'!$B$32*$N63-'Model Parameters'!$B$33*$Q63-'Model Parameters'!$B$35*($N63+2*$Q63))*$L63</f>
        <v>1.6242736445631902</v>
      </c>
      <c r="S63">
        <f>'Input Parameters'!$G$22+(AM63*'Input Parameters'!$G$22 - (1/(1/('Input Parameters'!$G$12*($I63+2*$F63*$R63))+1/(AO63*'Input Parameters'!$G$24))) +'Input Parameters'!$G$12*($I63+2*$F63*$R63))/(AM63+2*'Input Parameters'!$G$13*'Input Parameters'!$G$12*'Model Parameters'!$B$61*$R63)</f>
        <v>1397.3654887183347</v>
      </c>
      <c r="T63">
        <f>'Input Parameters'!$G$15/(2*'Model Parameters'!$F$4)*'Model Parameters'!$B$39/('Model Parameters'!$B$65)*EXP(-($E63+0.11)/'Model Parameters'!$B$48)+'Input Parameters'!$G$13*'Model Parameters'!$B$61*$S63</f>
        <v>4126.2999323579606</v>
      </c>
      <c r="U63">
        <f>1/((SQRT($T63*('Input Parameters'!$G$12)^2/'Model Parameters'!$B$51))/TANH(SQRT($T63*('Input Parameters'!$G$12)^2/'Model Parameters'!$B$51))+$T63*'Input Parameters'!$G$12/'Input Parameters'!$G$17)</f>
        <v>9.4499264308209249E-2</v>
      </c>
      <c r="V63" s="4">
        <f>(2*AN63*'Input Parameters'!$G$23+AO63*'Input Parameters'!$G$24+AM63*'Input Parameters'!$G$22+'Input Parameters'!$G$12*$I63-AM63*$S63)/(2*AN63)</f>
        <v>-806.64873590367256</v>
      </c>
      <c r="W63" s="4">
        <f>'Input Parameters'!$G$12*(2*$F63*$U63*'Model Parameters'!$F$2*'Input Parameters'!$G$4)/(2*'Model Parameters'!$F$21)*EXP(-$S63*('Model Parameters'!$B$32+'Model Parameters'!$B$35))</f>
        <v>6207.4509510505868</v>
      </c>
      <c r="X63">
        <f>MAX(0,$V63+LN(1+($W63*('Model Parameters'!$B$33+2*'Model Parameters'!$B$35)*EXP(-$V63*('Model Parameters'!$B$33+2*'Model Parameters'!$B$35)))/(1+LN(SQRT(1+$W63*('Model Parameters'!$B$33+2*'Model Parameters'!$B$35)*EXP(-$V63*('Model Parameters'!$B$33+2*'Model Parameters'!$B$35))))))/('Model Parameters'!$B$33+2*'Model Parameters'!$B$35))</f>
        <v>2310.3316289757049</v>
      </c>
      <c r="Y63">
        <f>'Input Parameters'!$G$4*'Model Parameters'!$F$2*EXP(-'Model Parameters'!$B$32*$S63-'Model Parameters'!$B$33*$X63-'Model Parameters'!$B$35*($S63+2*$X63))*$U63</f>
        <v>1.3985164337726916</v>
      </c>
      <c r="Z63" s="8">
        <f>$E63-'Model Parameters'!$F$3*'Input Parameters'!$G$3/'Model Parameters'!$F$4*LN($S63/'Input Parameters'!$G$22)</f>
        <v>-1.2182451844617859</v>
      </c>
      <c r="AA63" s="8">
        <f>'Input Parameters'!$G$12*$Y63*$F63*2*'Model Parameters'!$F$4/10</f>
        <v>264.06905714198126</v>
      </c>
      <c r="AB63" s="8">
        <f t="shared" si="5"/>
        <v>1.3985164337726916</v>
      </c>
      <c r="AC63" s="8">
        <f t="shared" si="6"/>
        <v>2310.3316289757049</v>
      </c>
      <c r="AD63" s="8">
        <f>LOG10(S63/1000/'Model Parameters'!$B$15)</f>
        <v>13.457367103584334</v>
      </c>
      <c r="AE63" s="8">
        <f>AA63*10/(AA63*10+('Model Parameters'!$F$4*'Input Parameters'!$G$12)*I63)</f>
        <v>0.65314107558275081</v>
      </c>
      <c r="AF63" s="8">
        <f>MIN(1,('Model Parameters'!$B$45-'Model Parameters'!$F$3*'Input Parameters'!$G$3/'Model Parameters'!$F$4*LN($S63/'Input Parameters'!$G$22))/Z63)</f>
        <v>0.27764951487267386</v>
      </c>
      <c r="AG63" s="8">
        <f>MIN('Input Parameters'!$G$24+'Model Parameters'!$F$2*'Input Parameters'!$G$4*EXP(-'Model Parameters'!$B$32*$S63-'Model Parameters'!$B$33*$X63-'Model Parameters'!$B$35*($S63+2*$X63)),AC63*10^(3-AD63)/'Model Parameters'!$B$13)</f>
        <v>6.1988027124118439E-2</v>
      </c>
      <c r="AH63" s="8">
        <f>EXP(-'Model Parameters'!$B$32*$S63-'Model Parameters'!$B$33*$X63-'Model Parameters'!$B$35*($S63+2*$X63))</f>
        <v>0.4344914897030745</v>
      </c>
      <c r="AL63">
        <f>'Model Parameters'!$B$22*SQRT((3*1.607/4*('Input Parameters'!$G$10*'Model Parameters'!$B$22*'Input Parameters'!$G$8/D63)^(1/3))^-2+'Model Parameters'!$F$18^-2)/SQRT(2)</f>
        <v>9.3551115653596552E-6</v>
      </c>
      <c r="AM63">
        <f>'Model Parameters'!$B$23*SQRT((3*1.607/4*('Input Parameters'!$G$10*'Model Parameters'!$B$23*'Input Parameters'!$G$8/D63)^(1/3))^-2+'Model Parameters'!$F$18^-2)/SQRT(2)</f>
        <v>1.905033705122092E-5</v>
      </c>
      <c r="AN63">
        <f>'Model Parameters'!$B$24*SQRT((3*1.607/4*('Input Parameters'!$G$10*'Model Parameters'!$B$24*'Input Parameters'!$G$8/D63)^(1/3))^-2+'Model Parameters'!$F$18^-2)/SQRT(2)</f>
        <v>5.6861650899665787E-6</v>
      </c>
      <c r="AO63">
        <f>'Model Parameters'!$B$25*SQRT((3*1.607/4*('Input Parameters'!$G$10*'Model Parameters'!$B$25*'Input Parameters'!$G$8/D63)^(1/3))^-2+'Model Parameters'!$F$18^-2)/SQRT(2)</f>
        <v>6.7231589422677333E-6</v>
      </c>
    </row>
    <row r="64" spans="4:41" x14ac:dyDescent="0.4">
      <c r="D64" s="4">
        <f t="shared" si="7"/>
        <v>3.0539E-2</v>
      </c>
      <c r="E64">
        <f t="shared" si="4"/>
        <v>-0.99</v>
      </c>
      <c r="F64">
        <f>'Input Parameters'!$G$15/(2*'Model Parameters'!$F$4)*'Model Parameters'!$B$39/('Model Parameters'!$B$65)*EXP(-($E64+0.11)/'Model Parameters'!$B$48)</f>
        <v>2568.2374124370176</v>
      </c>
      <c r="G64">
        <f>1/((SQRT($F64*('Input Parameters'!$G$12)^2/'Model Parameters'!$B$51))/TANH(SQRT($F64*('Input Parameters'!$G$12)^2/'Model Parameters'!$B$51))+$F64*'Input Parameters'!$G$12/'Input Parameters'!$G$17)</f>
        <v>0.12262905287006196</v>
      </c>
      <c r="H64">
        <f>'Model Parameters'!$F$2*'Input Parameters'!$G$4*$G64</f>
        <v>4.1768727657319884</v>
      </c>
      <c r="I64">
        <f>'Input Parameters'!$G$15*'Model Parameters'!$B$41/'Model Parameters'!$F$4*EXP(-$E64/'Model Parameters'!$B$50)</f>
        <v>3814.8600817790016</v>
      </c>
      <c r="J64">
        <f>'Input Parameters'!$G$22+(AM64*'Input Parameters'!$G$22 - (1/(1/('Input Parameters'!$G$12*($I64+2*$F64*$H64))+1/(AO64*'Input Parameters'!$G$24))) + 'Input Parameters'!$G$12*($I64+2*$F64*$H64))/(AM64+2*'Input Parameters'!$G$13*'Input Parameters'!$G$12*'Model Parameters'!$B$61*$H64)</f>
        <v>1754.6817320285754</v>
      </c>
      <c r="K64">
        <f>'Input Parameters'!$G$15/(2*'Model Parameters'!$F$4)*'Model Parameters'!$B$39/('Model Parameters'!$B$65)*EXP(-($E64+0.11)/'Model Parameters'!$B$48)+'Input Parameters'!$G$13*'Model Parameters'!$B$61*$J64</f>
        <v>4524.7075436488794</v>
      </c>
      <c r="L64">
        <f>1/((SQRT($K64*('Input Parameters'!$G$12)^2/'Model Parameters'!$B$51))/TANH(SQRT($K64*('Input Parameters'!$G$12)^2/'Model Parameters'!$B$51))+$K64*'Input Parameters'!$G$12/'Input Parameters'!$G$17)</f>
        <v>8.9777234491140001E-2</v>
      </c>
      <c r="M64">
        <f>'Model Parameters'!$F$2*'Input Parameters'!$G$4*$L64</f>
        <v>3.057905748698194</v>
      </c>
      <c r="N64">
        <f>'Input Parameters'!$G$22+(AM64*'Input Parameters'!$G$22 - (1/(1/('Input Parameters'!$G$12*($I64+2*$F64*$M64))+1/(AO64*'Input Parameters'!$G$24))) + 'Input Parameters'!$G$12*($I64+2*$F64*$M64))/(AM64+2*'Input Parameters'!$G$13*'Input Parameters'!$G$12*'Model Parameters'!$B$61*$M64)</f>
        <v>1639.0530901469767</v>
      </c>
      <c r="O64" s="4">
        <f>(2*AN64*'Input Parameters'!$G$23+AO64*'Input Parameters'!$G$24+AM64*'Input Parameters'!$G$22+'Input Parameters'!$G$12*$I64-AM64*$N64)/(2*AN64)</f>
        <v>-1216.9884840801635</v>
      </c>
      <c r="P64" s="4">
        <f>'Input Parameters'!$G$12*(2*$F64*$M64)/(2*AN64)*EXP(-$N64*('Model Parameters'!$B$32+'Model Parameters'!$B$35))</f>
        <v>4149.673744771495</v>
      </c>
      <c r="Q64">
        <f>MAX(0,$O64+LN(1+($P64*('Model Parameters'!$B$33+2*'Model Parameters'!$B$35)*EXP(-$O64*('Model Parameters'!$B$33+2*'Model Parameters'!$B$35)))/(1+LN(SQRT(1+$P64*('Model Parameters'!$B$33+2*'Model Parameters'!$B$35)*EXP(-$O64*('Model Parameters'!$B$33+2*'Model Parameters'!$B$35))))))/('Model Parameters'!$B$33+2*'Model Parameters'!$B$35))</f>
        <v>1445.7659370711456</v>
      </c>
      <c r="R64">
        <f>'Input Parameters'!$G$4*'Model Parameters'!$F$2*EXP(-'Model Parameters'!$B$32*$N64-'Model Parameters'!$B$33*$Q64-'Model Parameters'!$B$35*($N64+2*$Q64))*$L64</f>
        <v>1.6286415356849291</v>
      </c>
      <c r="S64">
        <f>'Input Parameters'!$G$22+(AM64*'Input Parameters'!$G$22 - (1/(1/('Input Parameters'!$G$12*($I64+2*$F64*$R64))+1/(AO64*'Input Parameters'!$G$24))) +'Input Parameters'!$G$12*($I64+2*$F64*$R64))/(AM64+2*'Input Parameters'!$G$13*'Input Parameters'!$G$12*'Model Parameters'!$B$61*$R64)</f>
        <v>1394.425387152158</v>
      </c>
      <c r="T64">
        <f>'Input Parameters'!$G$15/(2*'Model Parameters'!$F$4)*'Model Parameters'!$B$39/('Model Parameters'!$B$65)*EXP(-($E64+0.11)/'Model Parameters'!$B$48)+'Input Parameters'!$G$13*'Model Parameters'!$B$61*$S64</f>
        <v>4123.0217191116735</v>
      </c>
      <c r="U64">
        <f>1/((SQRT($T64*('Input Parameters'!$G$12)^2/'Model Parameters'!$B$51))/TANH(SQRT($T64*('Input Parameters'!$G$12)^2/'Model Parameters'!$B$51))+$T64*'Input Parameters'!$G$12/'Input Parameters'!$G$17)</f>
        <v>9.4540956890360198E-2</v>
      </c>
      <c r="V64" s="4">
        <f>(2*AN64*'Input Parameters'!$G$23+AO64*'Input Parameters'!$G$24+AM64*'Input Parameters'!$G$22+'Input Parameters'!$G$12*$I64-AM64*$S64)/(2*AN64)</f>
        <v>-807.38429117017427</v>
      </c>
      <c r="W64" s="4">
        <f>'Input Parameters'!$G$12*(2*$F64*$U64*'Model Parameters'!$F$2*'Input Parameters'!$G$4)/(2*'Model Parameters'!$F$21)*EXP(-$S64*('Model Parameters'!$B$32+'Model Parameters'!$B$35))</f>
        <v>6212.7774269850224</v>
      </c>
      <c r="X64">
        <f>MAX(0,$V64+LN(1+($W64*('Model Parameters'!$B$33+2*'Model Parameters'!$B$35)*EXP(-$V64*('Model Parameters'!$B$33+2*'Model Parameters'!$B$35)))/(1+LN(SQRT(1+$W64*('Model Parameters'!$B$33+2*'Model Parameters'!$B$35)*EXP(-$V64*('Model Parameters'!$B$33+2*'Model Parameters'!$B$35))))))/('Model Parameters'!$B$33+2*'Model Parameters'!$B$35))</f>
        <v>2311.3342878718495</v>
      </c>
      <c r="Y64">
        <f>'Input Parameters'!$G$4*'Model Parameters'!$F$2*EXP(-'Model Parameters'!$B$32*$S64-'Model Parameters'!$B$33*$X64-'Model Parameters'!$B$35*($S64+2*$X64))*$U64</f>
        <v>1.3993304370969222</v>
      </c>
      <c r="Z64" s="8">
        <f>$E64-'Model Parameters'!$F$3*'Input Parameters'!$G$3/'Model Parameters'!$F$4*LN($S64/'Input Parameters'!$G$22)</f>
        <v>-1.2181910690763267</v>
      </c>
      <c r="AA64" s="8">
        <f>'Input Parameters'!$G$12*$Y64*$F64*2*'Model Parameters'!$F$4/10</f>
        <v>264.22275793887508</v>
      </c>
      <c r="AB64" s="8">
        <f t="shared" si="5"/>
        <v>1.3993304370969222</v>
      </c>
      <c r="AC64" s="8">
        <f t="shared" si="6"/>
        <v>2311.3342878718495</v>
      </c>
      <c r="AD64" s="8">
        <f>LOG10(S64/1000/'Model Parameters'!$B$15)</f>
        <v>13.456452371489242</v>
      </c>
      <c r="AE64" s="8">
        <f>AA64*10/(AA64*10+('Model Parameters'!$F$4*'Input Parameters'!$G$12)*I64)</f>
        <v>0.65327288711387532</v>
      </c>
      <c r="AF64" s="8">
        <f>MIN(1,('Model Parameters'!$B$45-'Model Parameters'!$F$3*'Input Parameters'!$G$3/'Model Parameters'!$F$4*LN($S64/'Input Parameters'!$G$22))/Z64)</f>
        <v>0.27761742608469003</v>
      </c>
      <c r="AG64" s="8">
        <f>MIN('Input Parameters'!$G$24+'Model Parameters'!$F$2*'Input Parameters'!$G$4*EXP(-'Model Parameters'!$B$32*$S64-'Model Parameters'!$B$33*$X64-'Model Parameters'!$B$35*($S64+2*$X64)),AC64*10^(3-AD64)/'Model Parameters'!$B$13)</f>
        <v>6.2145685761669948E-2</v>
      </c>
      <c r="AH64" s="8">
        <f>EXP(-'Model Parameters'!$B$32*$S64-'Model Parameters'!$B$33*$X64-'Model Parameters'!$B$35*($S64+2*$X64))</f>
        <v>0.43455266212475141</v>
      </c>
      <c r="AL64">
        <f>'Model Parameters'!$B$22*SQRT((3*1.607/4*('Input Parameters'!$G$10*'Model Parameters'!$B$22*'Input Parameters'!$G$8/D64)^(1/3))^-2+'Model Parameters'!$F$18^-2)/SQRT(2)</f>
        <v>9.4031770800880464E-6</v>
      </c>
      <c r="AM64">
        <f>'Model Parameters'!$B$23*SQRT((3*1.607/4*('Input Parameters'!$G$10*'Model Parameters'!$B$23*'Input Parameters'!$G$8/D64)^(1/3))^-2+'Model Parameters'!$F$18^-2)/SQRT(2)</f>
        <v>1.9142227989756767E-5</v>
      </c>
      <c r="AN64">
        <f>'Model Parameters'!$B$24*SQRT((3*1.607/4*('Input Parameters'!$G$10*'Model Parameters'!$B$24*'Input Parameters'!$G$8/D64)^(1/3))^-2+'Model Parameters'!$F$18^-2)/SQRT(2)</f>
        <v>5.7161515243160029E-6</v>
      </c>
      <c r="AO64">
        <f>'Model Parameters'!$B$25*SQRT((3*1.607/4*('Input Parameters'!$G$10*'Model Parameters'!$B$25*'Input Parameters'!$G$8/D64)^(1/3))^-2+'Model Parameters'!$F$18^-2)/SQRT(2)</f>
        <v>6.7583489903555948E-6</v>
      </c>
    </row>
    <row r="65" spans="4:41" x14ac:dyDescent="0.4">
      <c r="D65" s="4">
        <f t="shared" si="7"/>
        <v>3.1038E-2</v>
      </c>
      <c r="E65">
        <f t="shared" si="4"/>
        <v>-0.99</v>
      </c>
      <c r="F65">
        <f>'Input Parameters'!$G$15/(2*'Model Parameters'!$F$4)*'Model Parameters'!$B$39/('Model Parameters'!$B$65)*EXP(-($E65+0.11)/'Model Parameters'!$B$48)</f>
        <v>2568.2374124370176</v>
      </c>
      <c r="G65">
        <f>1/((SQRT($F65*('Input Parameters'!$G$12)^2/'Model Parameters'!$B$51))/TANH(SQRT($F65*('Input Parameters'!$G$12)^2/'Model Parameters'!$B$51))+$F65*'Input Parameters'!$G$12/'Input Parameters'!$G$17)</f>
        <v>0.12262905287006196</v>
      </c>
      <c r="H65">
        <f>'Model Parameters'!$F$2*'Input Parameters'!$G$4*$G65</f>
        <v>4.1768727657319884</v>
      </c>
      <c r="I65">
        <f>'Input Parameters'!$G$15*'Model Parameters'!$B$41/'Model Parameters'!$F$4*EXP(-$E65/'Model Parameters'!$B$50)</f>
        <v>3814.8600817790016</v>
      </c>
      <c r="J65">
        <f>'Input Parameters'!$G$22+(AM65*'Input Parameters'!$G$22 - (1/(1/('Input Parameters'!$G$12*($I65+2*$F65*$H65))+1/(AO65*'Input Parameters'!$G$24))) + 'Input Parameters'!$G$12*($I65+2*$F65*$H65))/(AM65+2*'Input Parameters'!$G$13*'Input Parameters'!$G$12*'Model Parameters'!$B$61*$H65)</f>
        <v>1751.7253323678895</v>
      </c>
      <c r="K65">
        <f>'Input Parameters'!$G$15/(2*'Model Parameters'!$F$4)*'Model Parameters'!$B$39/('Model Parameters'!$B$65)*EXP(-($E65+0.11)/'Model Parameters'!$B$48)+'Input Parameters'!$G$13*'Model Parameters'!$B$61*$J65</f>
        <v>4521.4111580272147</v>
      </c>
      <c r="L65">
        <f>1/((SQRT($K65*('Input Parameters'!$G$12)^2/'Model Parameters'!$B$51))/TANH(SQRT($K65*('Input Parameters'!$G$12)^2/'Model Parameters'!$B$51))+$K65*'Input Parameters'!$G$12/'Input Parameters'!$G$17)</f>
        <v>8.9813704828472174E-2</v>
      </c>
      <c r="M65">
        <f>'Model Parameters'!$F$2*'Input Parameters'!$G$4*$L65</f>
        <v>3.0591479662249106</v>
      </c>
      <c r="N65">
        <f>'Input Parameters'!$G$22+(AM65*'Input Parameters'!$G$22 - (1/(1/('Input Parameters'!$G$12*($I65+2*$F65*$M65))+1/(AO65*'Input Parameters'!$G$24))) + 'Input Parameters'!$G$12*($I65+2*$F65*$M65))/(AM65+2*'Input Parameters'!$G$13*'Input Parameters'!$G$12*'Model Parameters'!$B$61*$M65)</f>
        <v>1635.8636288813009</v>
      </c>
      <c r="O65" s="4">
        <f>(2*AN65*'Input Parameters'!$G$23+AO65*'Input Parameters'!$G$24+AM65*'Input Parameters'!$G$22+'Input Parameters'!$G$12*$I65-AM65*$N65)/(2*AN65)</f>
        <v>-1217.0189717044229</v>
      </c>
      <c r="P65" s="4">
        <f>'Input Parameters'!$G$12*(2*$F65*$M65)/(2*AN65)*EXP(-$N65*('Model Parameters'!$B$32+'Model Parameters'!$B$35))</f>
        <v>4131.7910098289603</v>
      </c>
      <c r="Q65">
        <f>MAX(0,$O65+LN(1+($P65*('Model Parameters'!$B$33+2*'Model Parameters'!$B$35)*EXP(-$O65*('Model Parameters'!$B$33+2*'Model Parameters'!$B$35)))/(1+LN(SQRT(1+$P65*('Model Parameters'!$B$33+2*'Model Parameters'!$B$35)*EXP(-$O65*('Model Parameters'!$B$33+2*'Model Parameters'!$B$35))))))/('Model Parameters'!$B$33+2*'Model Parameters'!$B$35))</f>
        <v>1439.2967793812493</v>
      </c>
      <c r="R65">
        <f>'Input Parameters'!$G$4*'Model Parameters'!$F$2*EXP(-'Model Parameters'!$B$32*$N65-'Model Parameters'!$B$33*$Q65-'Model Parameters'!$B$35*($N65+2*$Q65))*$L65</f>
        <v>1.6329431735248938</v>
      </c>
      <c r="S65">
        <f>'Input Parameters'!$G$22+(AM65*'Input Parameters'!$G$22 - (1/(1/('Input Parameters'!$G$12*($I65+2*$F65*$R65))+1/(AO65*'Input Parameters'!$G$24))) +'Input Parameters'!$G$12*($I65+2*$F65*$R65))/(AM65+2*'Input Parameters'!$G$13*'Input Parameters'!$G$12*'Model Parameters'!$B$61*$R65)</f>
        <v>1391.5326743483947</v>
      </c>
      <c r="T65">
        <f>'Input Parameters'!$G$15/(2*'Model Parameters'!$F$4)*'Model Parameters'!$B$39/('Model Parameters'!$B$65)*EXP(-($E65+0.11)/'Model Parameters'!$B$48)+'Input Parameters'!$G$13*'Model Parameters'!$B$61*$S65</f>
        <v>4119.7963443354774</v>
      </c>
      <c r="U65">
        <f>1/((SQRT($T65*('Input Parameters'!$G$12)^2/'Model Parameters'!$B$51))/TANH(SQRT($T65*('Input Parameters'!$G$12)^2/'Model Parameters'!$B$51))+$T65*'Input Parameters'!$G$12/'Input Parameters'!$G$17)</f>
        <v>9.4582026378694645E-2</v>
      </c>
      <c r="V65" s="4">
        <f>(2*AN65*'Input Parameters'!$G$23+AO65*'Input Parameters'!$G$24+AM65*'Input Parameters'!$G$22+'Input Parameters'!$G$12*$I65-AM65*$S65)/(2*AN65)</f>
        <v>-808.09018483569798</v>
      </c>
      <c r="W65" s="4">
        <f>'Input Parameters'!$G$12*(2*$F65*$U65*'Model Parameters'!$F$2*'Input Parameters'!$G$4)/(2*'Model Parameters'!$F$21)*EXP(-$S65*('Model Parameters'!$B$32+'Model Parameters'!$B$35))</f>
        <v>6218.0245462528392</v>
      </c>
      <c r="X65">
        <f>MAX(0,$V65+LN(1+($W65*('Model Parameters'!$B$33+2*'Model Parameters'!$B$35)*EXP(-$V65*('Model Parameters'!$B$33+2*'Model Parameters'!$B$35)))/(1+LN(SQRT(1+$W65*('Model Parameters'!$B$33+2*'Model Parameters'!$B$35)*EXP(-$V65*('Model Parameters'!$B$33+2*'Model Parameters'!$B$35))))))/('Model Parameters'!$B$33+2*'Model Parameters'!$B$35))</f>
        <v>2312.3316392493634</v>
      </c>
      <c r="Y65">
        <f>'Input Parameters'!$G$4*'Model Parameters'!$F$2*EXP(-'Model Parameters'!$B$32*$S65-'Model Parameters'!$B$33*$X65-'Model Parameters'!$B$35*($S65+2*$X65))*$U65</f>
        <v>1.4001280604648549</v>
      </c>
      <c r="Z65" s="8">
        <f>$E65-'Model Parameters'!$F$3*'Input Parameters'!$G$3/'Model Parameters'!$F$4*LN($S65/'Input Parameters'!$G$22)</f>
        <v>-1.2181377144545888</v>
      </c>
      <c r="AA65" s="8">
        <f>'Input Parameters'!$G$12*$Y65*$F65*2*'Model Parameters'!$F$4/10</f>
        <v>264.37336585855189</v>
      </c>
      <c r="AB65" s="8">
        <f t="shared" si="5"/>
        <v>1.4001280604648549</v>
      </c>
      <c r="AC65" s="8">
        <f t="shared" si="6"/>
        <v>2312.3316392493634</v>
      </c>
      <c r="AD65" s="8">
        <f>LOG10(S65/1000/'Model Parameters'!$B$15)</f>
        <v>13.455550498860765</v>
      </c>
      <c r="AE65" s="8">
        <f>AA65*10/(AA65*10+('Model Parameters'!$F$4*'Input Parameters'!$G$12)*I65)</f>
        <v>0.65340194909830307</v>
      </c>
      <c r="AF65" s="8">
        <f>MIN(1,('Model Parameters'!$B$45-'Model Parameters'!$F$3*'Input Parameters'!$G$3/'Model Parameters'!$F$4*LN($S65/'Input Parameters'!$G$22))/Z65)</f>
        <v>0.27758578561537034</v>
      </c>
      <c r="AG65" s="8">
        <f>MIN('Input Parameters'!$G$24+'Model Parameters'!$F$2*'Input Parameters'!$G$4*EXP(-'Model Parameters'!$B$32*$S65-'Model Parameters'!$B$33*$X65-'Model Parameters'!$B$35*($S65+2*$X65)),AC65*10^(3-AD65)/'Model Parameters'!$B$13)</f>
        <v>6.230174587024457E-2</v>
      </c>
      <c r="AH65" s="8">
        <f>EXP(-'Model Parameters'!$B$32*$S65-'Model Parameters'!$B$33*$X65-'Model Parameters'!$B$35*($S65+2*$X65))</f>
        <v>0.43461155931732959</v>
      </c>
      <c r="AL65">
        <f>'Model Parameters'!$B$22*SQRT((3*1.607/4*('Input Parameters'!$G$10*'Model Parameters'!$B$22*'Input Parameters'!$G$8/D65)^(1/3))^-2+'Model Parameters'!$F$18^-2)/SQRT(2)</f>
        <v>9.4507390348672431E-6</v>
      </c>
      <c r="AM65">
        <f>'Model Parameters'!$B$23*SQRT((3*1.607/4*('Input Parameters'!$G$10*'Model Parameters'!$B$23*'Input Parameters'!$G$8/D65)^(1/3))^-2+'Model Parameters'!$F$18^-2)/SQRT(2)</f>
        <v>1.9233184316660218E-5</v>
      </c>
      <c r="AN65">
        <f>'Model Parameters'!$B$24*SQRT((3*1.607/4*('Input Parameters'!$G$10*'Model Parameters'!$B$24*'Input Parameters'!$G$8/D65)^(1/3))^-2+'Model Parameters'!$F$18^-2)/SQRT(2)</f>
        <v>5.7458198513980828E-6</v>
      </c>
      <c r="AO65">
        <f>'Model Parameters'!$B$25*SQRT((3*1.607/4*('Input Parameters'!$G$10*'Model Parameters'!$B$25*'Input Parameters'!$G$8/D65)^(1/3))^-2+'Model Parameters'!$F$18^-2)/SQRT(2)</f>
        <v>6.7931670770146108E-6</v>
      </c>
    </row>
    <row r="66" spans="4:41" x14ac:dyDescent="0.4">
      <c r="D66" s="4">
        <f t="shared" si="7"/>
        <v>3.1537000000000003E-2</v>
      </c>
      <c r="E66">
        <f t="shared" si="4"/>
        <v>-0.99</v>
      </c>
      <c r="F66">
        <f>'Input Parameters'!$G$15/(2*'Model Parameters'!$F$4)*'Model Parameters'!$B$39/('Model Parameters'!$B$65)*EXP(-($E66+0.11)/'Model Parameters'!$B$48)</f>
        <v>2568.2374124370176</v>
      </c>
      <c r="G66">
        <f>1/((SQRT($F66*('Input Parameters'!$G$12)^2/'Model Parameters'!$B$51))/TANH(SQRT($F66*('Input Parameters'!$G$12)^2/'Model Parameters'!$B$51))+$F66*'Input Parameters'!$G$12/'Input Parameters'!$G$17)</f>
        <v>0.12262905287006196</v>
      </c>
      <c r="H66">
        <f>'Model Parameters'!$F$2*'Input Parameters'!$G$4*$G66</f>
        <v>4.1768727657319884</v>
      </c>
      <c r="I66">
        <f>'Input Parameters'!$G$15*'Model Parameters'!$B$41/'Model Parameters'!$F$4*EXP(-$E66/'Model Parameters'!$B$50)</f>
        <v>3814.8600817790016</v>
      </c>
      <c r="J66">
        <f>'Input Parameters'!$G$22+(AM66*'Input Parameters'!$G$22 - (1/(1/('Input Parameters'!$G$12*($I66+2*$F66*$H66))+1/(AO66*'Input Parameters'!$G$24))) + 'Input Parameters'!$G$12*($I66+2*$F66*$H66))/(AM66+2*'Input Parameters'!$G$13*'Input Parameters'!$G$12*'Model Parameters'!$B$61*$H66)</f>
        <v>1748.8082217146482</v>
      </c>
      <c r="K66">
        <f>'Input Parameters'!$G$15/(2*'Model Parameters'!$F$4)*'Model Parameters'!$B$39/('Model Parameters'!$B$65)*EXP(-($E66+0.11)/'Model Parameters'!$B$48)+'Input Parameters'!$G$13*'Model Parameters'!$B$61*$J66</f>
        <v>4518.1585796488507</v>
      </c>
      <c r="L66">
        <f>1/((SQRT($K66*('Input Parameters'!$G$12)^2/'Model Parameters'!$B$51))/TANH(SQRT($K66*('Input Parameters'!$G$12)^2/'Model Parameters'!$B$51))+$K66*'Input Parameters'!$G$12/'Input Parameters'!$G$17)</f>
        <v>8.9849729914451018E-2</v>
      </c>
      <c r="M66">
        <f>'Model Parameters'!$F$2*'Input Parameters'!$G$4*$L66</f>
        <v>3.0603750180285938</v>
      </c>
      <c r="N66">
        <f>'Input Parameters'!$G$22+(AM66*'Input Parameters'!$G$22 - (1/(1/('Input Parameters'!$G$12*($I66+2*$F66*$M66))+1/(AO66*'Input Parameters'!$G$24))) + 'Input Parameters'!$G$12*($I66+2*$F66*$M66))/(AM66+2*'Input Parameters'!$G$13*'Input Parameters'!$G$12*'Model Parameters'!$B$61*$M66)</f>
        <v>1632.7198591035519</v>
      </c>
      <c r="O66" s="4">
        <f>(2*AN66*'Input Parameters'!$G$23+AO66*'Input Parameters'!$G$24+AM66*'Input Parameters'!$G$22+'Input Parameters'!$G$12*$I66-AM66*$N66)/(2*AN66)</f>
        <v>-1217.0255903995851</v>
      </c>
      <c r="P66" s="4">
        <f>'Input Parameters'!$G$12*(2*$F66*$M66)/(2*AN66)*EXP(-$N66*('Model Parameters'!$B$32+'Model Parameters'!$B$35))</f>
        <v>4114.2679921100498</v>
      </c>
      <c r="Q66">
        <f>MAX(0,$O66+LN(1+($P66*('Model Parameters'!$B$33+2*'Model Parameters'!$B$35)*EXP(-$O66*('Model Parameters'!$B$33+2*'Model Parameters'!$B$35)))/(1+LN(SQRT(1+$P66*('Model Parameters'!$B$33+2*'Model Parameters'!$B$35)*EXP(-$O66*('Model Parameters'!$B$33+2*'Model Parameters'!$B$35))))))/('Model Parameters'!$B$33+2*'Model Parameters'!$B$35))</f>
        <v>1432.9533875850427</v>
      </c>
      <c r="R66">
        <f>'Input Parameters'!$G$4*'Model Parameters'!$F$2*EXP(-'Model Parameters'!$B$32*$N66-'Model Parameters'!$B$33*$Q66-'Model Parameters'!$B$35*($N66+2*$Q66))*$L66</f>
        <v>1.637180544892463</v>
      </c>
      <c r="S66">
        <f>'Input Parameters'!$G$22+(AM66*'Input Parameters'!$G$22 - (1/(1/('Input Parameters'!$G$12*($I66+2*$F66*$R66))+1/(AO66*'Input Parameters'!$G$24))) +'Input Parameters'!$G$12*($I66+2*$F66*$R66))/(AM66+2*'Input Parameters'!$G$13*'Input Parameters'!$G$12*'Model Parameters'!$B$61*$R66)</f>
        <v>1388.6858679794316</v>
      </c>
      <c r="T66">
        <f>'Input Parameters'!$G$15/(2*'Model Parameters'!$F$4)*'Model Parameters'!$B$39/('Model Parameters'!$B$65)*EXP(-($E66+0.11)/'Model Parameters'!$B$48)+'Input Parameters'!$G$13*'Model Parameters'!$B$61*$S66</f>
        <v>4116.6221552340839</v>
      </c>
      <c r="U66">
        <f>1/((SQRT($T66*('Input Parameters'!$G$12)^2/'Model Parameters'!$B$51))/TANH(SQRT($T66*('Input Parameters'!$G$12)^2/'Model Parameters'!$B$51))+$T66*'Input Parameters'!$G$12/'Input Parameters'!$G$17)</f>
        <v>9.4622491564273312E-2</v>
      </c>
      <c r="V66" s="4">
        <f>(2*AN66*'Input Parameters'!$G$23+AO66*'Input Parameters'!$G$24+AM66*'Input Parameters'!$G$22+'Input Parameters'!$G$12*$I66-AM66*$S66)/(2*AN66)</f>
        <v>-808.76765033135507</v>
      </c>
      <c r="W66" s="4">
        <f>'Input Parameters'!$G$12*(2*$F66*$U66*'Model Parameters'!$F$2*'Input Parameters'!$G$4)/(2*'Model Parameters'!$F$21)*EXP(-$S66*('Model Parameters'!$B$32+'Model Parameters'!$B$35))</f>
        <v>6223.1946975967794</v>
      </c>
      <c r="X66">
        <f>MAX(0,$V66+LN(1+($W66*('Model Parameters'!$B$33+2*'Model Parameters'!$B$35)*EXP(-$V66*('Model Parameters'!$B$33+2*'Model Parameters'!$B$35)))/(1+LN(SQRT(1+$W66*('Model Parameters'!$B$33+2*'Model Parameters'!$B$35)*EXP(-$V66*('Model Parameters'!$B$33+2*'Model Parameters'!$B$35))))))/('Model Parameters'!$B$33+2*'Model Parameters'!$B$35))</f>
        <v>2313.3236578144702</v>
      </c>
      <c r="Y66">
        <f>'Input Parameters'!$G$4*'Model Parameters'!$F$2*EXP(-'Model Parameters'!$B$32*$S66-'Model Parameters'!$B$33*$X66-'Model Parameters'!$B$35*($S66+2*$X66))*$U66</f>
        <v>1.4009098697988378</v>
      </c>
      <c r="Z66" s="8">
        <f>$E66-'Model Parameters'!$F$3*'Input Parameters'!$G$3/'Model Parameters'!$F$4*LN($S66/'Input Parameters'!$G$22)</f>
        <v>-1.2180850981563061</v>
      </c>
      <c r="AA66" s="8">
        <f>'Input Parameters'!$G$12*$Y66*$F66*2*'Model Parameters'!$F$4/10</f>
        <v>264.52098775894876</v>
      </c>
      <c r="AB66" s="8">
        <f t="shared" si="5"/>
        <v>1.4009098697988378</v>
      </c>
      <c r="AC66" s="8">
        <f t="shared" si="6"/>
        <v>2313.3236578144702</v>
      </c>
      <c r="AD66" s="8">
        <f>LOG10(S66/1000/'Model Parameters'!$B$15)</f>
        <v>13.4546611063829</v>
      </c>
      <c r="AE66" s="8">
        <f>AA66*10/(AA66*10+('Model Parameters'!$F$4*'Input Parameters'!$G$12)*I66)</f>
        <v>0.6535283590339489</v>
      </c>
      <c r="AF66" s="8">
        <f>MIN(1,('Model Parameters'!$B$45-'Model Parameters'!$F$3*'Input Parameters'!$G$3/'Model Parameters'!$F$4*LN($S66/'Input Parameters'!$G$22))/Z66)</f>
        <v>0.27755458027360458</v>
      </c>
      <c r="AG66" s="8">
        <f>MIN('Input Parameters'!$G$24+'Model Parameters'!$F$2*'Input Parameters'!$G$4*EXP(-'Model Parameters'!$B$32*$S66-'Model Parameters'!$B$33*$X66-'Model Parameters'!$B$35*($S66+2*$X66)),AC66*10^(3-AD66)/'Model Parameters'!$B$13)</f>
        <v>6.2456247468607687E-2</v>
      </c>
      <c r="AH66" s="8">
        <f>EXP(-'Model Parameters'!$B$32*$S66-'Model Parameters'!$B$33*$X66-'Model Parameters'!$B$35*($S66+2*$X66))</f>
        <v>0.43466827467820363</v>
      </c>
      <c r="AL66">
        <f>'Model Parameters'!$B$22*SQRT((3*1.607/4*('Input Parameters'!$G$10*'Model Parameters'!$B$22*'Input Parameters'!$G$8/D66)^(1/3))^-2+'Model Parameters'!$F$18^-2)/SQRT(2)</f>
        <v>9.4978105073215676E-6</v>
      </c>
      <c r="AM66">
        <f>'Model Parameters'!$B$23*SQRT((3*1.607/4*('Input Parameters'!$G$10*'Model Parameters'!$B$23*'Input Parameters'!$G$8/D66)^(1/3))^-2+'Model Parameters'!$F$18^-2)/SQRT(2)</f>
        <v>1.9323229776812934E-5</v>
      </c>
      <c r="AN66">
        <f>'Model Parameters'!$B$24*SQRT((3*1.607/4*('Input Parameters'!$G$10*'Model Parameters'!$B$24*'Input Parameters'!$G$8/D66)^(1/3))^-2+'Model Parameters'!$F$18^-2)/SQRT(2)</f>
        <v>5.7751784117854849E-6</v>
      </c>
      <c r="AO66">
        <f>'Model Parameters'!$B$25*SQRT((3*1.607/4*('Input Parameters'!$G$10*'Model Parameters'!$B$25*'Input Parameters'!$G$8/D66)^(1/3))^-2+'Model Parameters'!$F$18^-2)/SQRT(2)</f>
        <v>6.8276229278060454E-6</v>
      </c>
    </row>
    <row r="67" spans="4:41" x14ac:dyDescent="0.4">
      <c r="D67" s="4">
        <f t="shared" si="7"/>
        <v>3.2036000000000002E-2</v>
      </c>
      <c r="E67">
        <f t="shared" ref="E67:E103" si="8">$B$2</f>
        <v>-0.99</v>
      </c>
      <c r="F67">
        <f>'Input Parameters'!$G$15/(2*'Model Parameters'!$F$4)*'Model Parameters'!$B$39/('Model Parameters'!$B$65)*EXP(-($E67+0.11)/'Model Parameters'!$B$48)</f>
        <v>2568.2374124370176</v>
      </c>
      <c r="G67">
        <f>1/((SQRT($F67*('Input Parameters'!$G$12)^2/'Model Parameters'!$B$51))/TANH(SQRT($F67*('Input Parameters'!$G$12)^2/'Model Parameters'!$B$51))+$F67*'Input Parameters'!$G$12/'Input Parameters'!$G$17)</f>
        <v>0.12262905287006196</v>
      </c>
      <c r="H67">
        <f>'Model Parameters'!$F$2*'Input Parameters'!$G$4*$G67</f>
        <v>4.1768727657319884</v>
      </c>
      <c r="I67">
        <f>'Input Parameters'!$G$15*'Model Parameters'!$B$41/'Model Parameters'!$F$4*EXP(-$E67/'Model Parameters'!$B$50)</f>
        <v>3814.8600817790016</v>
      </c>
      <c r="J67">
        <f>'Input Parameters'!$G$22+(AM67*'Input Parameters'!$G$22 - (1/(1/('Input Parameters'!$G$12*($I67+2*$F67*$H67))+1/(AO67*'Input Parameters'!$G$24))) + 'Input Parameters'!$G$12*($I67+2*$F67*$H67))/(AM67+2*'Input Parameters'!$G$13*'Input Parameters'!$G$12*'Model Parameters'!$B$61*$H67)</f>
        <v>1745.9293261855164</v>
      </c>
      <c r="K67">
        <f>'Input Parameters'!$G$15/(2*'Model Parameters'!$F$4)*'Model Parameters'!$B$39/('Model Parameters'!$B$65)*EXP(-($E67+0.11)/'Model Parameters'!$B$48)+'Input Parameters'!$G$13*'Model Parameters'!$B$61*$J67</f>
        <v>4514.9486111338683</v>
      </c>
      <c r="L67">
        <f>1/((SQRT($K67*('Input Parameters'!$G$12)^2/'Model Parameters'!$B$51))/TANH(SQRT($K67*('Input Parameters'!$G$12)^2/'Model Parameters'!$B$51))+$K67*'Input Parameters'!$G$12/'Input Parameters'!$G$17)</f>
        <v>8.9885321519654046E-2</v>
      </c>
      <c r="M67">
        <f>'Model Parameters'!$F$2*'Input Parameters'!$G$4*$L67</f>
        <v>3.0615873050273259</v>
      </c>
      <c r="N67">
        <f>'Input Parameters'!$G$22+(AM67*'Input Parameters'!$G$22 - (1/(1/('Input Parameters'!$G$12*($I67+2*$F67*$M67))+1/(AO67*'Input Parameters'!$G$24))) + 'Input Parameters'!$G$12*($I67+2*$F67*$M67))/(AM67+2*'Input Parameters'!$G$13*'Input Parameters'!$G$12*'Model Parameters'!$B$61*$M67)</f>
        <v>1629.6204818904014</v>
      </c>
      <c r="O67" s="4">
        <f>(2*AN67*'Input Parameters'!$G$23+AO67*'Input Parameters'!$G$24+AM67*'Input Parameters'!$G$22+'Input Parameters'!$G$12*$I67-AM67*$N67)/(2*AN67)</f>
        <v>-1217.0095051086917</v>
      </c>
      <c r="P67" s="4">
        <f>'Input Parameters'!$G$12*(2*$F67*$M67)/(2*AN67)*EXP(-$N67*('Model Parameters'!$B$32+'Model Parameters'!$B$35))</f>
        <v>4097.0919813688761</v>
      </c>
      <c r="Q67">
        <f>MAX(0,$O67+LN(1+($P67*('Model Parameters'!$B$33+2*'Model Parameters'!$B$35)*EXP(-$O67*('Model Parameters'!$B$33+2*'Model Parameters'!$B$35)))/(1+LN(SQRT(1+$P67*('Model Parameters'!$B$33+2*'Model Parameters'!$B$35)*EXP(-$O67*('Model Parameters'!$B$33+2*'Model Parameters'!$B$35))))))/('Model Parameters'!$B$33+2*'Model Parameters'!$B$35))</f>
        <v>1426.7314878974942</v>
      </c>
      <c r="R67">
        <f>'Input Parameters'!$G$4*'Model Parameters'!$F$2*EXP(-'Model Parameters'!$B$32*$N67-'Model Parameters'!$B$33*$Q67-'Model Parameters'!$B$35*($N67+2*$Q67))*$L67</f>
        <v>1.6413555478575919</v>
      </c>
      <c r="S67">
        <f>'Input Parameters'!$G$22+(AM67*'Input Parameters'!$G$22 - (1/(1/('Input Parameters'!$G$12*($I67+2*$F67*$R67))+1/(AO67*'Input Parameters'!$G$24))) +'Input Parameters'!$G$12*($I67+2*$F67*$R67))/(AM67+2*'Input Parameters'!$G$13*'Input Parameters'!$G$12*'Model Parameters'!$B$61*$R67)</f>
        <v>1385.8835540661216</v>
      </c>
      <c r="T67">
        <f>'Input Parameters'!$G$15/(2*'Model Parameters'!$F$4)*'Model Parameters'!$B$39/('Model Parameters'!$B$65)*EXP(-($E67+0.11)/'Model Parameters'!$B$48)+'Input Parameters'!$G$13*'Model Parameters'!$B$61*$S67</f>
        <v>4113.4975752207429</v>
      </c>
      <c r="U67">
        <f>1/((SQRT($T67*('Input Parameters'!$G$12)^2/'Model Parameters'!$B$51))/TANH(SQRT($T67*('Input Parameters'!$G$12)^2/'Model Parameters'!$B$51))+$T67*'Input Parameters'!$G$12/'Input Parameters'!$G$17)</f>
        <v>9.4662370391850451E-2</v>
      </c>
      <c r="V67" s="4">
        <f>(2*AN67*'Input Parameters'!$G$23+AO67*'Input Parameters'!$G$24+AM67*'Input Parameters'!$G$22+'Input Parameters'!$G$12*$I67-AM67*$S67)/(2*AN67)</f>
        <v>-809.41785489316862</v>
      </c>
      <c r="W67" s="4">
        <f>'Input Parameters'!$G$12*(2*$F67*$U67*'Model Parameters'!$F$2*'Input Parameters'!$G$4)/(2*'Model Parameters'!$F$21)*EXP(-$S67*('Model Parameters'!$B$32+'Model Parameters'!$B$35))</f>
        <v>6228.2901623186681</v>
      </c>
      <c r="X67">
        <f>MAX(0,$V67+LN(1+($W67*('Model Parameters'!$B$33+2*'Model Parameters'!$B$35)*EXP(-$V67*('Model Parameters'!$B$33+2*'Model Parameters'!$B$35)))/(1+LN(SQRT(1+$W67*('Model Parameters'!$B$33+2*'Model Parameters'!$B$35)*EXP(-$V67*('Model Parameters'!$B$33+2*'Model Parameters'!$B$35))))))/('Model Parameters'!$B$33+2*'Model Parameters'!$B$35))</f>
        <v>2314.3103254197899</v>
      </c>
      <c r="Y67">
        <f>'Input Parameters'!$G$4*'Model Parameters'!$F$2*EXP(-'Model Parameters'!$B$32*$S67-'Model Parameters'!$B$33*$X67-'Model Parameters'!$B$35*($S67+2*$X67))*$U67</f>
        <v>1.4016764033631242</v>
      </c>
      <c r="Z67" s="8">
        <f>$E67-'Model Parameters'!$F$3*'Input Parameters'!$G$3/'Model Parameters'!$F$4*LN($S67/'Input Parameters'!$G$22)</f>
        <v>-1.2180331987391257</v>
      </c>
      <c r="AA67" s="8">
        <f>'Input Parameters'!$G$12*$Y67*$F67*2*'Model Parameters'!$F$4/10</f>
        <v>264.66572527557753</v>
      </c>
      <c r="AB67" s="8">
        <f t="shared" ref="AB67:AB103" si="9">Y67</f>
        <v>1.4016764033631242</v>
      </c>
      <c r="AC67" s="8">
        <f t="shared" ref="AC67:AC103" si="10">X67</f>
        <v>2314.3103254197899</v>
      </c>
      <c r="AD67" s="8">
        <f>LOG10(S67/1000/'Model Parameters'!$B$15)</f>
        <v>13.453783831607744</v>
      </c>
      <c r="AE67" s="8">
        <f>AA67*10/(AA67*10+('Model Parameters'!$F$4*'Input Parameters'!$G$12)*I67)</f>
        <v>0.65365220955567982</v>
      </c>
      <c r="AF67" s="8">
        <f>MIN(1,('Model Parameters'!$B$45-'Model Parameters'!$F$3*'Input Parameters'!$G$3/'Model Parameters'!$F$4*LN($S67/'Input Parameters'!$G$22))/Z67)</f>
        <v>0.27752379745400074</v>
      </c>
      <c r="AG67" s="8">
        <f>MIN('Input Parameters'!$G$24+'Model Parameters'!$F$2*'Input Parameters'!$G$4*EXP(-'Model Parameters'!$B$32*$S67-'Model Parameters'!$B$33*$X67-'Model Parameters'!$B$35*($S67+2*$X67)),AC67*10^(3-AD67)/'Model Parameters'!$B$13)</f>
        <v>6.2609228986767962E-2</v>
      </c>
      <c r="AH67" s="8">
        <f>EXP(-'Model Parameters'!$B$32*$S67-'Model Parameters'!$B$33*$X67-'Model Parameters'!$B$35*($S67+2*$X67))</f>
        <v>0.43472289662288921</v>
      </c>
      <c r="AL67">
        <f>'Model Parameters'!$B$22*SQRT((3*1.607/4*('Input Parameters'!$G$10*'Model Parameters'!$B$22*'Input Parameters'!$G$8/D67)^(1/3))^-2+'Model Parameters'!$F$18^-2)/SQRT(2)</f>
        <v>9.5444040380881923E-6</v>
      </c>
      <c r="AM67">
        <f>'Model Parameters'!$B$23*SQRT((3*1.607/4*('Input Parameters'!$G$10*'Model Parameters'!$B$23*'Input Parameters'!$G$8/D67)^(1/3))^-2+'Model Parameters'!$F$18^-2)/SQRT(2)</f>
        <v>1.9412387157425798E-5</v>
      </c>
      <c r="AN67">
        <f>'Model Parameters'!$B$24*SQRT((3*1.607/4*('Input Parameters'!$G$10*'Model Parameters'!$B$24*'Input Parameters'!$G$8/D67)^(1/3))^-2+'Model Parameters'!$F$18^-2)/SQRT(2)</f>
        <v>5.8042352008248661E-6</v>
      </c>
      <c r="AO67">
        <f>'Model Parameters'!$B$25*SQRT((3*1.607/4*('Input Parameters'!$G$10*'Model Parameters'!$B$25*'Input Parameters'!$G$8/D67)^(1/3))^-2+'Model Parameters'!$F$18^-2)/SQRT(2)</f>
        <v>6.8617258666788354E-6</v>
      </c>
    </row>
    <row r="68" spans="4:41" x14ac:dyDescent="0.4">
      <c r="D68" s="4">
        <f t="shared" ref="D68:D102" si="11">$B$3+($B$4-$B$3)/100*(ROW(D68)-3)</f>
        <v>3.2535000000000001E-2</v>
      </c>
      <c r="E68">
        <f t="shared" si="8"/>
        <v>-0.99</v>
      </c>
      <c r="F68">
        <f>'Input Parameters'!$G$15/(2*'Model Parameters'!$F$4)*'Model Parameters'!$B$39/('Model Parameters'!$B$65)*EXP(-($E68+0.11)/'Model Parameters'!$B$48)</f>
        <v>2568.2374124370176</v>
      </c>
      <c r="G68">
        <f>1/((SQRT($F68*('Input Parameters'!$G$12)^2/'Model Parameters'!$B$51))/TANH(SQRT($F68*('Input Parameters'!$G$12)^2/'Model Parameters'!$B$51))+$F68*'Input Parameters'!$G$12/'Input Parameters'!$G$17)</f>
        <v>0.12262905287006196</v>
      </c>
      <c r="H68">
        <f>'Model Parameters'!$F$2*'Input Parameters'!$G$4*$G68</f>
        <v>4.1768727657319884</v>
      </c>
      <c r="I68">
        <f>'Input Parameters'!$G$15*'Model Parameters'!$B$41/'Model Parameters'!$F$4*EXP(-$E68/'Model Parameters'!$B$50)</f>
        <v>3814.8600817790016</v>
      </c>
      <c r="J68">
        <f>'Input Parameters'!$G$22+(AM68*'Input Parameters'!$G$22 - (1/(1/('Input Parameters'!$G$12*($I68+2*$F68*$H68))+1/(AO68*'Input Parameters'!$G$24))) + 'Input Parameters'!$G$12*($I68+2*$F68*$H68))/(AM68+2*'Input Parameters'!$G$13*'Input Parameters'!$G$12*'Model Parameters'!$B$61*$H68)</f>
        <v>1743.0876165297229</v>
      </c>
      <c r="K68">
        <f>'Input Parameters'!$G$15/(2*'Model Parameters'!$F$4)*'Model Parameters'!$B$39/('Model Parameters'!$B$65)*EXP(-($E68+0.11)/'Model Parameters'!$B$48)+'Input Parameters'!$G$13*'Model Parameters'!$B$61*$J68</f>
        <v>4511.7801048676583</v>
      </c>
      <c r="L68">
        <f>1/((SQRT($K68*('Input Parameters'!$G$12)^2/'Model Parameters'!$B$51))/TANH(SQRT($K68*('Input Parameters'!$G$12)^2/'Model Parameters'!$B$51))+$K68*'Input Parameters'!$G$12/'Input Parameters'!$G$17)</f>
        <v>8.9920490934256803E-2</v>
      </c>
      <c r="M68">
        <f>'Model Parameters'!$F$2*'Input Parameters'!$G$4*$L68</f>
        <v>3.0627852117761991</v>
      </c>
      <c r="N68">
        <f>'Input Parameters'!$G$22+(AM68*'Input Parameters'!$G$22 - (1/(1/('Input Parameters'!$G$12*($I68+2*$F68*$M68))+1/(AO68*'Input Parameters'!$G$24))) + 'Input Parameters'!$G$12*($I68+2*$F68*$M68))/(AM68+2*'Input Parameters'!$G$13*'Input Parameters'!$G$12*'Model Parameters'!$B$61*$M68)</f>
        <v>1626.5642536405521</v>
      </c>
      <c r="O68" s="4">
        <f>(2*AN68*'Input Parameters'!$G$23+AO68*'Input Parameters'!$G$24+AM68*'Input Parameters'!$G$22+'Input Parameters'!$G$12*$I68-AM68*$N68)/(2*AN68)</f>
        <v>-1216.9718143708374</v>
      </c>
      <c r="P68" s="4">
        <f>'Input Parameters'!$G$12*(2*$F68*$M68)/(2*AN68)*EXP(-$N68*('Model Parameters'!$B$32+'Model Parameters'!$B$35))</f>
        <v>4080.2509035484309</v>
      </c>
      <c r="Q68">
        <f>MAX(0,$O68+LN(1+($P68*('Model Parameters'!$B$33+2*'Model Parameters'!$B$35)*EXP(-$O68*('Model Parameters'!$B$33+2*'Model Parameters'!$B$35)))/(1+LN(SQRT(1+$P68*('Model Parameters'!$B$33+2*'Model Parameters'!$B$35)*EXP(-$O68*('Model Parameters'!$B$33+2*'Model Parameters'!$B$35))))))/('Model Parameters'!$B$33+2*'Model Parameters'!$B$35))</f>
        <v>1420.6270131035844</v>
      </c>
      <c r="R68">
        <f>'Input Parameters'!$G$4*'Model Parameters'!$F$2*EXP(-'Model Parameters'!$B$32*$N68-'Model Parameters'!$B$33*$Q68-'Model Parameters'!$B$35*($N68+2*$Q68))*$L68</f>
        <v>1.64546999698916</v>
      </c>
      <c r="S68">
        <f>'Input Parameters'!$G$22+(AM68*'Input Parameters'!$G$22 - (1/(1/('Input Parameters'!$G$12*($I68+2*$F68*$R68))+1/(AO68*'Input Parameters'!$G$24))) +'Input Parameters'!$G$12*($I68+2*$F68*$R68))/(AM68+2*'Input Parameters'!$G$13*'Input Parameters'!$G$12*'Model Parameters'!$B$61*$R68)</f>
        <v>1383.1243828404254</v>
      </c>
      <c r="T68">
        <f>'Input Parameters'!$G$15/(2*'Model Parameters'!$F$4)*'Model Parameters'!$B$39/('Model Parameters'!$B$65)*EXP(-($E68+0.11)/'Model Parameters'!$B$48)+'Input Parameters'!$G$13*'Model Parameters'!$B$61*$S68</f>
        <v>4110.4210993040924</v>
      </c>
      <c r="U68">
        <f>1/((SQRT($T68*('Input Parameters'!$G$12)^2/'Model Parameters'!$B$51))/TANH(SQRT($T68*('Input Parameters'!$G$12)^2/'Model Parameters'!$B$51))+$T68*'Input Parameters'!$G$12/'Input Parameters'!$G$17)</f>
        <v>9.4701680010234504E-2</v>
      </c>
      <c r="V68" s="4">
        <f>(2*AN68*'Input Parameters'!$G$23+AO68*'Input Parameters'!$G$24+AM68*'Input Parameters'!$G$22+'Input Parameters'!$G$12*$I68-AM68*$S68)/(2*AN68)</f>
        <v>-810.04190398051207</v>
      </c>
      <c r="W68" s="4">
        <f>'Input Parameters'!$G$12*(2*$F68*$U68*'Model Parameters'!$F$2*'Input Parameters'!$G$4)/(2*'Model Parameters'!$F$21)*EXP(-$S68*('Model Parameters'!$B$32+'Model Parameters'!$B$35))</f>
        <v>6233.3131206662947</v>
      </c>
      <c r="X68">
        <f>MAX(0,$V68+LN(1+($W68*('Model Parameters'!$B$33+2*'Model Parameters'!$B$35)*EXP(-$V68*('Model Parameters'!$B$33+2*'Model Parameters'!$B$35)))/(1+LN(SQRT(1+$W68*('Model Parameters'!$B$33+2*'Model Parameters'!$B$35)*EXP(-$V68*('Model Parameters'!$B$33+2*'Model Parameters'!$B$35))))))/('Model Parameters'!$B$33+2*'Model Parameters'!$B$35))</f>
        <v>2315.291630362291</v>
      </c>
      <c r="Y68">
        <f>'Input Parameters'!$G$4*'Model Parameters'!$F$2*EXP(-'Model Parameters'!$B$32*$S68-'Model Parameters'!$B$33*$X68-'Model Parameters'!$B$35*($S68+2*$X68))*$U68</f>
        <v>1.4024281735044113</v>
      </c>
      <c r="Z68" s="8">
        <f>$E68-'Model Parameters'!$F$3*'Input Parameters'!$G$3/'Model Parameters'!$F$4*LN($S68/'Input Parameters'!$G$22)</f>
        <v>-1.2179819956997364</v>
      </c>
      <c r="AA68" s="8">
        <f>'Input Parameters'!$G$12*$Y68*$F68*2*'Model Parameters'!$F$4/10</f>
        <v>264.80767515017544</v>
      </c>
      <c r="AB68" s="8">
        <f t="shared" si="9"/>
        <v>1.4024281735044113</v>
      </c>
      <c r="AC68" s="8">
        <f t="shared" si="10"/>
        <v>2315.291630362291</v>
      </c>
      <c r="AD68" s="8">
        <f>LOG10(S68/1000/'Model Parameters'!$B$15)</f>
        <v>13.452918327960337</v>
      </c>
      <c r="AE68" s="8">
        <f>AA68*10/(AA68*10+('Model Parameters'!$F$4*'Input Parameters'!$G$12)*I68)</f>
        <v>0.6537735887465147</v>
      </c>
      <c r="AF68" s="8">
        <f>MIN(1,('Model Parameters'!$B$45-'Model Parameters'!$F$3*'Input Parameters'!$G$3/'Model Parameters'!$F$4*LN($S68/'Input Parameters'!$G$22))/Z68)</f>
        <v>0.27749342510236702</v>
      </c>
      <c r="AG68" s="8">
        <f>MIN('Input Parameters'!$G$24+'Model Parameters'!$F$2*'Input Parameters'!$G$4*EXP(-'Model Parameters'!$B$32*$S68-'Model Parameters'!$B$33*$X68-'Model Parameters'!$B$35*($S68+2*$X68)),AC68*10^(3-AD68)/'Model Parameters'!$B$13)</f>
        <v>6.2760727351848317E-2</v>
      </c>
      <c r="AH68" s="8">
        <f>EXP(-'Model Parameters'!$B$32*$S68-'Model Parameters'!$B$33*$X68-'Model Parameters'!$B$35*($S68+2*$X68))</f>
        <v>0.43477550891620748</v>
      </c>
      <c r="AL68">
        <f>'Model Parameters'!$B$22*SQRT((3*1.607/4*('Input Parameters'!$G$10*'Model Parameters'!$B$22*'Input Parameters'!$G$8/D68)^(1/3))^-2+'Model Parameters'!$F$18^-2)/SQRT(2)</f>
        <v>9.5905316607433163E-6</v>
      </c>
      <c r="AM68">
        <f>'Model Parameters'!$B$23*SQRT((3*1.607/4*('Input Parameters'!$G$10*'Model Parameters'!$B$23*'Input Parameters'!$G$8/D68)^(1/3))^-2+'Model Parameters'!$F$18^-2)/SQRT(2)</f>
        <v>1.9500678340600281E-5</v>
      </c>
      <c r="AN68">
        <f>'Model Parameters'!$B$24*SQRT((3*1.607/4*('Input Parameters'!$G$10*'Model Parameters'!$B$24*'Input Parameters'!$G$8/D68)^(1/3))^-2+'Model Parameters'!$F$18^-2)/SQRT(2)</f>
        <v>5.8329978880110189E-6</v>
      </c>
      <c r="AO68">
        <f>'Model Parameters'!$B$25*SQRT((3*1.607/4*('Input Parameters'!$G$10*'Model Parameters'!$B$25*'Input Parameters'!$G$8/D68)^(1/3))^-2+'Model Parameters'!$F$18^-2)/SQRT(2)</f>
        <v>6.8954848384619732E-6</v>
      </c>
    </row>
    <row r="69" spans="4:41" x14ac:dyDescent="0.4">
      <c r="D69" s="4">
        <f t="shared" si="11"/>
        <v>3.3034000000000001E-2</v>
      </c>
      <c r="E69">
        <f t="shared" si="8"/>
        <v>-0.99</v>
      </c>
      <c r="F69">
        <f>'Input Parameters'!$G$15/(2*'Model Parameters'!$F$4)*'Model Parameters'!$B$39/('Model Parameters'!$B$65)*EXP(-($E69+0.11)/'Model Parameters'!$B$48)</f>
        <v>2568.2374124370176</v>
      </c>
      <c r="G69">
        <f>1/((SQRT($F69*('Input Parameters'!$G$12)^2/'Model Parameters'!$B$51))/TANH(SQRT($F69*('Input Parameters'!$G$12)^2/'Model Parameters'!$B$51))+$F69*'Input Parameters'!$G$12/'Input Parameters'!$G$17)</f>
        <v>0.12262905287006196</v>
      </c>
      <c r="H69">
        <f>'Model Parameters'!$F$2*'Input Parameters'!$G$4*$G69</f>
        <v>4.1768727657319884</v>
      </c>
      <c r="I69">
        <f>'Input Parameters'!$G$15*'Model Parameters'!$B$41/'Model Parameters'!$F$4*EXP(-$E69/'Model Parameters'!$B$50)</f>
        <v>3814.8600817790016</v>
      </c>
      <c r="J69">
        <f>'Input Parameters'!$G$22+(AM69*'Input Parameters'!$G$22 - (1/(1/('Input Parameters'!$G$12*($I69+2*$F69*$H69))+1/(AO69*'Input Parameters'!$G$24))) + 'Input Parameters'!$G$12*($I69+2*$F69*$H69))/(AM69+2*'Input Parameters'!$G$13*'Input Parameters'!$G$12*'Model Parameters'!$B$61*$H69)</f>
        <v>1740.2821056473147</v>
      </c>
      <c r="K69">
        <f>'Input Parameters'!$G$15/(2*'Model Parameters'!$F$4)*'Model Parameters'!$B$39/('Model Parameters'!$B$65)*EXP(-($E69+0.11)/'Model Parameters'!$B$48)+'Input Parameters'!$G$13*'Model Parameters'!$B$61*$J69</f>
        <v>4508.6519602337739</v>
      </c>
      <c r="L69">
        <f>1/((SQRT($K69*('Input Parameters'!$G$12)^2/'Model Parameters'!$B$51))/TANH(SQRT($K69*('Input Parameters'!$G$12)^2/'Model Parameters'!$B$51))+$K69*'Input Parameters'!$G$12/'Input Parameters'!$G$17)</f>
        <v>8.9955248994437242E-2</v>
      </c>
      <c r="M69">
        <f>'Model Parameters'!$F$2*'Input Parameters'!$G$4*$L69</f>
        <v>3.063969107366677</v>
      </c>
      <c r="N69">
        <f>'Input Parameters'!$G$22+(AM69*'Input Parameters'!$G$22 - (1/(1/('Input Parameters'!$G$12*($I69+2*$F69*$M69))+1/(AO69*'Input Parameters'!$G$24))) + 'Input Parameters'!$G$12*($I69+2*$F69*$M69))/(AM69+2*'Input Parameters'!$G$13*'Input Parameters'!$G$12*'Model Parameters'!$B$61*$M69)</f>
        <v>1623.5499829462346</v>
      </c>
      <c r="O69" s="4">
        <f>(2*AN69*'Input Parameters'!$G$23+AO69*'Input Parameters'!$G$24+AM69*'Input Parameters'!$G$22+'Input Parameters'!$G$12*$I69-AM69*$N69)/(2*AN69)</f>
        <v>-1216.9135548858858</v>
      </c>
      <c r="P69" s="4">
        <f>'Input Parameters'!$G$12*(2*$F69*$M69)/(2*AN69)*EXP(-$N69*('Model Parameters'!$B$32+'Model Parameters'!$B$35))</f>
        <v>4063.7332798574089</v>
      </c>
      <c r="Q69">
        <f>MAX(0,$O69+LN(1+($P69*('Model Parameters'!$B$33+2*'Model Parameters'!$B$35)*EXP(-$O69*('Model Parameters'!$B$33+2*'Model Parameters'!$B$35)))/(1+LN(SQRT(1+$P69*('Model Parameters'!$B$33+2*'Model Parameters'!$B$35)*EXP(-$O69*('Model Parameters'!$B$33+2*'Model Parameters'!$B$35))))))/('Model Parameters'!$B$33+2*'Model Parameters'!$B$35))</f>
        <v>1414.6360896729852</v>
      </c>
      <c r="R69">
        <f>'Input Parameters'!$G$4*'Model Parameters'!$F$2*EXP(-'Model Parameters'!$B$32*$N69-'Model Parameters'!$B$33*$Q69-'Model Parameters'!$B$35*($N69+2*$Q69))*$L69</f>
        <v>1.6495256282106809</v>
      </c>
      <c r="S69">
        <f>'Input Parameters'!$G$22+(AM69*'Input Parameters'!$G$22 - (1/(1/('Input Parameters'!$G$12*($I69+2*$F69*$R69))+1/(AO69*'Input Parameters'!$G$24))) +'Input Parameters'!$G$12*($I69+2*$F69*$R69))/(AM69+2*'Input Parameters'!$G$13*'Input Parameters'!$G$12*'Model Parameters'!$B$61*$R69)</f>
        <v>1380.4070649165276</v>
      </c>
      <c r="T69">
        <f>'Input Parameters'!$G$15/(2*'Model Parameters'!$F$4)*'Model Parameters'!$B$39/('Model Parameters'!$B$65)*EXP(-($E69+0.11)/'Model Parameters'!$B$48)+'Input Parameters'!$G$13*'Model Parameters'!$B$61*$S69</f>
        <v>4107.3912898189456</v>
      </c>
      <c r="U69">
        <f>1/((SQRT($T69*('Input Parameters'!$G$12)^2/'Model Parameters'!$B$51))/TANH(SQRT($T69*('Input Parameters'!$G$12)^2/'Model Parameters'!$B$51))+$T69*'Input Parameters'!$G$12/'Input Parameters'!$G$17)</f>
        <v>9.4740436818943688E-2</v>
      </c>
      <c r="V69" s="4">
        <f>(2*AN69*'Input Parameters'!$G$23+AO69*'Input Parameters'!$G$24+AM69*'Input Parameters'!$G$22+'Input Parameters'!$G$12*$I69-AM69*$S69)/(2*AN69)</f>
        <v>-810.64084534134474</v>
      </c>
      <c r="W69" s="4">
        <f>'Input Parameters'!$G$12*(2*$F69*$U69*'Model Parameters'!$F$2*'Input Parameters'!$G$4)/(2*'Model Parameters'!$F$21)*EXP(-$S69*('Model Parameters'!$B$32+'Model Parameters'!$B$35))</f>
        <v>6238.2656577507687</v>
      </c>
      <c r="X69">
        <f>MAX(0,$V69+LN(1+($W69*('Model Parameters'!$B$33+2*'Model Parameters'!$B$35)*EXP(-$V69*('Model Parameters'!$B$33+2*'Model Parameters'!$B$35)))/(1+LN(SQRT(1+$W69*('Model Parameters'!$B$33+2*'Model Parameters'!$B$35)*EXP(-$V69*('Model Parameters'!$B$33+2*'Model Parameters'!$B$35))))))/('Model Parameters'!$B$33+2*'Model Parameters'!$B$35))</f>
        <v>2316.2675667494268</v>
      </c>
      <c r="Y69">
        <f>'Input Parameters'!$G$4*'Model Parameters'!$F$2*EXP(-'Model Parameters'!$B$32*$S69-'Model Parameters'!$B$33*$X69-'Model Parameters'!$B$35*($S69+2*$X69))*$U69</f>
        <v>1.4031656682589144</v>
      </c>
      <c r="Z69" s="8">
        <f>$E69-'Model Parameters'!$F$3*'Input Parameters'!$G$3/'Model Parameters'!$F$4*LN($S69/'Input Parameters'!$G$22)</f>
        <v>-1.217931469419298</v>
      </c>
      <c r="AA69" s="8">
        <f>'Input Parameters'!$G$12*$Y69*$F69*2*'Model Parameters'!$F$4/10</f>
        <v>264.94692953415392</v>
      </c>
      <c r="AB69" s="8">
        <f t="shared" si="9"/>
        <v>1.4031656682589144</v>
      </c>
      <c r="AC69" s="8">
        <f t="shared" si="10"/>
        <v>2316.2675667494268</v>
      </c>
      <c r="AD69" s="8">
        <f>LOG10(S69/1000/'Model Parameters'!$B$15)</f>
        <v>13.452064263816281</v>
      </c>
      <c r="AE69" s="8">
        <f>AA69*10/(AA69*10+('Model Parameters'!$F$4*'Input Parameters'!$G$12)*I69)</f>
        <v>0.65389258042462106</v>
      </c>
      <c r="AF69" s="8">
        <f>MIN(1,('Model Parameters'!$B$45-'Model Parameters'!$F$3*'Input Parameters'!$G$3/'Model Parameters'!$F$4*LN($S69/'Input Parameters'!$G$22))/Z69)</f>
        <v>0.27746345168371545</v>
      </c>
      <c r="AG69" s="8">
        <f>MIN('Input Parameters'!$G$24+'Model Parameters'!$F$2*'Input Parameters'!$G$4*EXP(-'Model Parameters'!$B$32*$S69-'Model Parameters'!$B$33*$X69-'Model Parameters'!$B$35*($S69+2*$X69)),AC69*10^(3-AD69)/'Model Parameters'!$B$13)</f>
        <v>6.2910778068109602E-2</v>
      </c>
      <c r="AH69" s="8">
        <f>EXP(-'Model Parameters'!$B$32*$S69-'Model Parameters'!$B$33*$X69-'Model Parameters'!$B$35*($S69+2*$X69))</f>
        <v>0.43482619097707931</v>
      </c>
      <c r="AL69">
        <f>'Model Parameters'!$B$22*SQRT((3*1.607/4*('Input Parameters'!$G$10*'Model Parameters'!$B$22*'Input Parameters'!$G$8/D69)^(1/3))^-2+'Model Parameters'!$F$18^-2)/SQRT(2)</f>
        <v>9.6362049296342487E-6</v>
      </c>
      <c r="AM69">
        <f>'Model Parameters'!$B$23*SQRT((3*1.607/4*('Input Parameters'!$G$10*'Model Parameters'!$B$23*'Input Parameters'!$G$8/D69)^(1/3))^-2+'Model Parameters'!$F$18^-2)/SQRT(2)</f>
        <v>1.9588124352259731E-5</v>
      </c>
      <c r="AN69">
        <f>'Model Parameters'!$B$24*SQRT((3*1.607/4*('Input Parameters'!$G$10*'Model Parameters'!$B$24*'Input Parameters'!$G$8/D69)^(1/3))^-2+'Model Parameters'!$F$18^-2)/SQRT(2)</f>
        <v>5.8614738349968429E-6</v>
      </c>
      <c r="AO69">
        <f>'Model Parameters'!$B$25*SQRT((3*1.607/4*('Input Parameters'!$G$10*'Model Parameters'!$B$25*'Input Parameters'!$G$8/D69)^(1/3))^-2+'Model Parameters'!$F$18^-2)/SQRT(2)</f>
        <v>6.9289084297760497E-6</v>
      </c>
    </row>
    <row r="70" spans="4:41" x14ac:dyDescent="0.4">
      <c r="D70" s="4">
        <f t="shared" si="11"/>
        <v>3.3533E-2</v>
      </c>
      <c r="E70">
        <f t="shared" si="8"/>
        <v>-0.99</v>
      </c>
      <c r="F70">
        <f>'Input Parameters'!$G$15/(2*'Model Parameters'!$F$4)*'Model Parameters'!$B$39/('Model Parameters'!$B$65)*EXP(-($E70+0.11)/'Model Parameters'!$B$48)</f>
        <v>2568.2374124370176</v>
      </c>
      <c r="G70">
        <f>1/((SQRT($F70*('Input Parameters'!$G$12)^2/'Model Parameters'!$B$51))/TANH(SQRT($F70*('Input Parameters'!$G$12)^2/'Model Parameters'!$B$51))+$F70*'Input Parameters'!$G$12/'Input Parameters'!$G$17)</f>
        <v>0.12262905287006196</v>
      </c>
      <c r="H70">
        <f>'Model Parameters'!$F$2*'Input Parameters'!$G$4*$G70</f>
        <v>4.1768727657319884</v>
      </c>
      <c r="I70">
        <f>'Input Parameters'!$G$15*'Model Parameters'!$B$41/'Model Parameters'!$F$4*EXP(-$E70/'Model Parameters'!$B$50)</f>
        <v>3814.8600817790016</v>
      </c>
      <c r="J70">
        <f>'Input Parameters'!$G$22+(AM70*'Input Parameters'!$G$22 - (1/(1/('Input Parameters'!$G$12*($I70+2*$F70*$H70))+1/(AO70*'Input Parameters'!$G$24))) + 'Input Parameters'!$G$12*($I70+2*$F70*$H70))/(AM70+2*'Input Parameters'!$G$13*'Input Parameters'!$G$12*'Model Parameters'!$B$61*$H70)</f>
        <v>1737.5118462795217</v>
      </c>
      <c r="K70">
        <f>'Input Parameters'!$G$15/(2*'Model Parameters'!$F$4)*'Model Parameters'!$B$39/('Model Parameters'!$B$65)*EXP(-($E70+0.11)/'Model Parameters'!$B$48)+'Input Parameters'!$G$13*'Model Parameters'!$B$61*$J70</f>
        <v>4505.5631210386846</v>
      </c>
      <c r="L70">
        <f>1/((SQRT($K70*('Input Parameters'!$G$12)^2/'Model Parameters'!$B$51))/TANH(SQRT($K70*('Input Parameters'!$G$12)^2/'Model Parameters'!$B$51))+$K70*'Input Parameters'!$G$12/'Input Parameters'!$G$17)</f>
        <v>8.9989606106964104E-2</v>
      </c>
      <c r="M70">
        <f>'Model Parameters'!$F$2*'Input Parameters'!$G$4*$L70</f>
        <v>3.0651393462640999</v>
      </c>
      <c r="N70">
        <f>'Input Parameters'!$G$22+(AM70*'Input Parameters'!$G$22 - (1/(1/('Input Parameters'!$G$12*($I70+2*$F70*$M70))+1/(AO70*'Input Parameters'!$G$24))) + 'Input Parameters'!$G$12*($I70+2*$F70*$M70))/(AM70+2*'Input Parameters'!$G$13*'Input Parameters'!$G$12*'Model Parameters'!$B$61*$M70)</f>
        <v>1620.5765276843806</v>
      </c>
      <c r="O70" s="4">
        <f>(2*AN70*'Input Parameters'!$G$23+AO70*'Input Parameters'!$G$24+AM70*'Input Parameters'!$G$22+'Input Parameters'!$G$12*$I70-AM70*$N70)/(2*AN70)</f>
        <v>-1216.8357057087301</v>
      </c>
      <c r="P70" s="4">
        <f>'Input Parameters'!$G$12*(2*$F70*$M70)/(2*AN70)*EXP(-$N70*('Model Parameters'!$B$32+'Model Parameters'!$B$35))</f>
        <v>4047.5281890464234</v>
      </c>
      <c r="Q70">
        <f>MAX(0,$O70+LN(1+($P70*('Model Parameters'!$B$33+2*'Model Parameters'!$B$35)*EXP(-$O70*('Model Parameters'!$B$33+2*'Model Parameters'!$B$35)))/(1+LN(SQRT(1+$P70*('Model Parameters'!$B$33+2*'Model Parameters'!$B$35)*EXP(-$O70*('Model Parameters'!$B$33+2*'Model Parameters'!$B$35))))))/('Model Parameters'!$B$33+2*'Model Parameters'!$B$35))</f>
        <v>1408.7550258550659</v>
      </c>
      <c r="R70">
        <f>'Input Parameters'!$G$4*'Model Parameters'!$F$2*EXP(-'Model Parameters'!$B$32*$N70-'Model Parameters'!$B$33*$Q70-'Model Parameters'!$B$35*($N70+2*$Q70))*$L70</f>
        <v>1.6535241033065478</v>
      </c>
      <c r="S70">
        <f>'Input Parameters'!$G$22+(AM70*'Input Parameters'!$G$22 - (1/(1/('Input Parameters'!$G$12*($I70+2*$F70*$R70))+1/(AO70*'Input Parameters'!$G$24))) +'Input Parameters'!$G$12*($I70+2*$F70*$R70))/(AM70+2*'Input Parameters'!$G$13*'Input Parameters'!$G$12*'Model Parameters'!$B$61*$R70)</f>
        <v>1377.7303677431842</v>
      </c>
      <c r="T70">
        <f>'Input Parameters'!$G$15/(2*'Model Parameters'!$F$4)*'Model Parameters'!$B$39/('Model Parameters'!$B$65)*EXP(-($E70+0.11)/'Model Parameters'!$B$48)+'Input Parameters'!$G$13*'Model Parameters'!$B$61*$S70</f>
        <v>4104.4067724706674</v>
      </c>
      <c r="U70">
        <f>1/((SQRT($T70*('Input Parameters'!$G$12)^2/'Model Parameters'!$B$51))/TANH(SQRT($T70*('Input Parameters'!$G$12)^2/'Model Parameters'!$B$51))+$T70*'Input Parameters'!$G$12/'Input Parameters'!$G$17)</f>
        <v>9.4778656511479945E-2</v>
      </c>
      <c r="V70" s="4">
        <f>(2*AN70*'Input Parameters'!$G$23+AO70*'Input Parameters'!$G$24+AM70*'Input Parameters'!$G$22+'Input Parameters'!$G$12*$I70-AM70*$S70)/(2*AN70)</f>
        <v>-811.21567275718996</v>
      </c>
      <c r="W70" s="4">
        <f>'Input Parameters'!$G$12*(2*$F70*$U70*'Model Parameters'!$F$2*'Input Parameters'!$G$4)/(2*'Model Parameters'!$F$21)*EXP(-$S70*('Model Parameters'!$B$32+'Model Parameters'!$B$35))</f>
        <v>6243.149769035369</v>
      </c>
      <c r="X70">
        <f>MAX(0,$V70+LN(1+($W70*('Model Parameters'!$B$33+2*'Model Parameters'!$B$35)*EXP(-$V70*('Model Parameters'!$B$33+2*'Model Parameters'!$B$35)))/(1+LN(SQRT(1+$W70*('Model Parameters'!$B$33+2*'Model Parameters'!$B$35)*EXP(-$V70*('Model Parameters'!$B$33+2*'Model Parameters'!$B$35))))))/('Model Parameters'!$B$33+2*'Model Parameters'!$B$35))</f>
        <v>2317.2381339262538</v>
      </c>
      <c r="Y70">
        <f>'Input Parameters'!$G$4*'Model Parameters'!$F$2*EXP(-'Model Parameters'!$B$32*$S70-'Model Parameters'!$B$33*$X70-'Model Parameters'!$B$35*($S70+2*$X70))*$U70</f>
        <v>1.4038893528380285</v>
      </c>
      <c r="Z70" s="8">
        <f>$E70-'Model Parameters'!$F$3*'Input Parameters'!$G$3/'Model Parameters'!$F$4*LN($S70/'Input Parameters'!$G$22)</f>
        <v>-1.2178816011128037</v>
      </c>
      <c r="AA70" s="8">
        <f>'Input Parameters'!$G$12*$Y70*$F70*2*'Model Parameters'!$F$4/10</f>
        <v>265.08357626912243</v>
      </c>
      <c r="AB70" s="8">
        <f t="shared" si="9"/>
        <v>1.4038893528380285</v>
      </c>
      <c r="AC70" s="8">
        <f t="shared" si="10"/>
        <v>2317.2381339262538</v>
      </c>
      <c r="AD70" s="8">
        <f>LOG10(S70/1000/'Model Parameters'!$B$15)</f>
        <v>13.451221321645749</v>
      </c>
      <c r="AE70" s="8">
        <f>AA70*10/(AA70*10+('Model Parameters'!$F$4*'Input Parameters'!$G$12)*I70)</f>
        <v>0.65400926440831941</v>
      </c>
      <c r="AF70" s="8">
        <f>MIN(1,('Model Parameters'!$B$45-'Model Parameters'!$F$3*'Input Parameters'!$G$3/'Model Parameters'!$F$4*LN($S70/'Input Parameters'!$G$22))/Z70)</f>
        <v>0.2774338661525671</v>
      </c>
      <c r="AG70" s="8">
        <f>MIN('Input Parameters'!$G$24+'Model Parameters'!$F$2*'Input Parameters'!$G$4*EXP(-'Model Parameters'!$B$32*$S70-'Model Parameters'!$B$33*$X70-'Model Parameters'!$B$35*($S70+2*$X70)),AC70*10^(3-AD70)/'Model Parameters'!$B$13)</f>
        <v>6.3059415291613907E-2</v>
      </c>
      <c r="AH70" s="8">
        <f>EXP(-'Model Parameters'!$B$32*$S70-'Model Parameters'!$B$33*$X70-'Model Parameters'!$B$35*($S70+2*$X70))</f>
        <v>0.43487501815938423</v>
      </c>
      <c r="AL70">
        <f>'Model Parameters'!$B$22*SQRT((3*1.607/4*('Input Parameters'!$G$10*'Model Parameters'!$B$22*'Input Parameters'!$G$8/D70)^(1/3))^-2+'Model Parameters'!$F$18^-2)/SQRT(2)</f>
        <v>9.6814349457926909E-6</v>
      </c>
      <c r="AM70">
        <f>'Model Parameters'!$B$23*SQRT((3*1.607/4*('Input Parameters'!$G$10*'Model Parameters'!$B$23*'Input Parameters'!$G$8/D70)^(1/3))^-2+'Model Parameters'!$F$18^-2)/SQRT(2)</f>
        <v>1.9674745407752546E-5</v>
      </c>
      <c r="AN70">
        <f>'Model Parameters'!$B$24*SQRT((3*1.607/4*('Input Parameters'!$G$10*'Model Parameters'!$B$24*'Input Parameters'!$G$8/D70)^(1/3))^-2+'Model Parameters'!$F$18^-2)/SQRT(2)</f>
        <v>5.8896701123539189E-6</v>
      </c>
      <c r="AO70">
        <f>'Model Parameters'!$B$25*SQRT((3*1.607/4*('Input Parameters'!$G$10*'Model Parameters'!$B$25*'Input Parameters'!$G$8/D70)^(1/3))^-2+'Model Parameters'!$F$18^-2)/SQRT(2)</f>
        <v>6.9620048884967996E-6</v>
      </c>
    </row>
    <row r="71" spans="4:41" x14ac:dyDescent="0.4">
      <c r="D71" s="4">
        <f t="shared" si="11"/>
        <v>3.4032E-2</v>
      </c>
      <c r="E71">
        <f t="shared" si="8"/>
        <v>-0.99</v>
      </c>
      <c r="F71">
        <f>'Input Parameters'!$G$15/(2*'Model Parameters'!$F$4)*'Model Parameters'!$B$39/('Model Parameters'!$B$65)*EXP(-($E71+0.11)/'Model Parameters'!$B$48)</f>
        <v>2568.2374124370176</v>
      </c>
      <c r="G71">
        <f>1/((SQRT($F71*('Input Parameters'!$G$12)^2/'Model Parameters'!$B$51))/TANH(SQRT($F71*('Input Parameters'!$G$12)^2/'Model Parameters'!$B$51))+$F71*'Input Parameters'!$G$12/'Input Parameters'!$G$17)</f>
        <v>0.12262905287006196</v>
      </c>
      <c r="H71">
        <f>'Model Parameters'!$F$2*'Input Parameters'!$G$4*$G71</f>
        <v>4.1768727657319884</v>
      </c>
      <c r="I71">
        <f>'Input Parameters'!$G$15*'Model Parameters'!$B$41/'Model Parameters'!$F$4*EXP(-$E71/'Model Parameters'!$B$50)</f>
        <v>3814.8600817790016</v>
      </c>
      <c r="J71">
        <f>'Input Parameters'!$G$22+(AM71*'Input Parameters'!$G$22 - (1/(1/('Input Parameters'!$G$12*($I71+2*$F71*$H71))+1/(AO71*'Input Parameters'!$G$24))) + 'Input Parameters'!$G$12*($I71+2*$F71*$H71))/(AM71+2*'Input Parameters'!$G$13*'Input Parameters'!$G$12*'Model Parameters'!$B$61*$H71)</f>
        <v>1734.7759288570146</v>
      </c>
      <c r="K71">
        <f>'Input Parameters'!$G$15/(2*'Model Parameters'!$F$4)*'Model Parameters'!$B$39/('Model Parameters'!$B$65)*EXP(-($E71+0.11)/'Model Parameters'!$B$48)+'Input Parameters'!$G$13*'Model Parameters'!$B$61*$J71</f>
        <v>4502.5125731125891</v>
      </c>
      <c r="L71">
        <f>1/((SQRT($K71*('Input Parameters'!$G$12)^2/'Model Parameters'!$B$51))/TANH(SQRT($K71*('Input Parameters'!$G$12)^2/'Model Parameters'!$B$51))+$K71*'Input Parameters'!$G$12/'Input Parameters'!$G$17)</f>
        <v>9.0023572272117547E-2</v>
      </c>
      <c r="M71">
        <f>'Model Parameters'!$F$2*'Input Parameters'!$G$4*$L71</f>
        <v>3.0662962690883844</v>
      </c>
      <c r="N71">
        <f>'Input Parameters'!$G$22+(AM71*'Input Parameters'!$G$22 - (1/(1/('Input Parameters'!$G$12*($I71+2*$F71*$M71))+1/(AO71*'Input Parameters'!$G$24))) + 'Input Parameters'!$G$12*($I71+2*$F71*$M71))/(AM71+2*'Input Parameters'!$G$13*'Input Parameters'!$G$12*'Model Parameters'!$B$61*$M71)</f>
        <v>1617.6427923091603</v>
      </c>
      <c r="O71" s="4">
        <f>(2*AN71*'Input Parameters'!$G$23+AO71*'Input Parameters'!$G$24+AM71*'Input Parameters'!$G$22+'Input Parameters'!$G$12*$I71-AM71*$N71)/(2*AN71)</f>
        <v>-1216.7391921077167</v>
      </c>
      <c r="P71" s="4">
        <f>'Input Parameters'!$G$12*(2*$F71*$M71)/(2*AN71)*EXP(-$N71*('Model Parameters'!$B$32+'Model Parameters'!$B$35))</f>
        <v>4031.6252325902415</v>
      </c>
      <c r="Q71">
        <f>MAX(0,$O71+LN(1+($P71*('Model Parameters'!$B$33+2*'Model Parameters'!$B$35)*EXP(-$O71*('Model Parameters'!$B$33+2*'Model Parameters'!$B$35)))/(1+LN(SQRT(1+$P71*('Model Parameters'!$B$33+2*'Model Parameters'!$B$35)*EXP(-$O71*('Model Parameters'!$B$33+2*'Model Parameters'!$B$35))))))/('Model Parameters'!$B$33+2*'Model Parameters'!$B$35))</f>
        <v>1402.9803006664918</v>
      </c>
      <c r="R71">
        <f>'Input Parameters'!$G$4*'Model Parameters'!$F$2*EXP(-'Model Parameters'!$B$32*$N71-'Model Parameters'!$B$33*$Q71-'Model Parameters'!$B$35*($N71+2*$Q71))*$L71</f>
        <v>1.6574670141086698</v>
      </c>
      <c r="S71">
        <f>'Input Parameters'!$G$22+(AM71*'Input Parameters'!$G$22 - (1/(1/('Input Parameters'!$G$12*($I71+2*$F71*$R71))+1/(AO71*'Input Parameters'!$G$24))) +'Input Parameters'!$G$12*($I71+2*$F71*$R71))/(AM71+2*'Input Parameters'!$G$13*'Input Parameters'!$G$12*'Model Parameters'!$B$61*$R71)</f>
        <v>1375.0931123128992</v>
      </c>
      <c r="T71">
        <f>'Input Parameters'!$G$15/(2*'Model Parameters'!$F$4)*'Model Parameters'!$B$39/('Model Parameters'!$B$65)*EXP(-($E71+0.11)/'Model Parameters'!$B$48)+'Input Parameters'!$G$13*'Model Parameters'!$B$61*$S71</f>
        <v>4101.4662326659</v>
      </c>
      <c r="U71">
        <f>1/((SQRT($T71*('Input Parameters'!$G$12)^2/'Model Parameters'!$B$51))/TANH(SQRT($T71*('Input Parameters'!$G$12)^2/'Model Parameters'!$B$51))+$T71*'Input Parameters'!$G$12/'Input Parameters'!$G$17)</f>
        <v>9.4816354115512216E-2</v>
      </c>
      <c r="V71" s="4">
        <f>(2*AN71*'Input Parameters'!$G$23+AO71*'Input Parameters'!$G$24+AM71*'Input Parameters'!$G$22+'Input Parameters'!$G$12*$I71-AM71*$S71)/(2*AN71)</f>
        <v>-811.76732949712186</v>
      </c>
      <c r="W71" s="4">
        <f>'Input Parameters'!$G$12*(2*$F71*$U71*'Model Parameters'!$F$2*'Input Parameters'!$G$4)/(2*'Model Parameters'!$F$21)*EXP(-$S71*('Model Parameters'!$B$32+'Model Parameters'!$B$35))</f>
        <v>6247.9673654326716</v>
      </c>
      <c r="X71">
        <f>MAX(0,$V71+LN(1+($W71*('Model Parameters'!$B$33+2*'Model Parameters'!$B$35)*EXP(-$V71*('Model Parameters'!$B$33+2*'Model Parameters'!$B$35)))/(1+LN(SQRT(1+$W71*('Model Parameters'!$B$33+2*'Model Parameters'!$B$35)*EXP(-$V71*('Model Parameters'!$B$33+2*'Model Parameters'!$B$35))))))/('Model Parameters'!$B$33+2*'Model Parameters'!$B$35))</f>
        <v>2318.2033359572556</v>
      </c>
      <c r="Y71">
        <f>'Input Parameters'!$G$4*'Model Parameters'!$F$2*EXP(-'Model Parameters'!$B$32*$S71-'Model Parameters'!$B$33*$X71-'Model Parameters'!$B$35*($S71+2*$X71))*$U71</f>
        <v>1.4045996710033337</v>
      </c>
      <c r="Z71" s="8">
        <f>$E71-'Model Parameters'!$F$3*'Input Parameters'!$G$3/'Model Parameters'!$F$4*LN($S71/'Input Parameters'!$G$22)</f>
        <v>-1.2178323727820339</v>
      </c>
      <c r="AA71" s="8">
        <f>'Input Parameters'!$G$12*$Y71*$F71*2*'Model Parameters'!$F$4/10</f>
        <v>265.21769914651833</v>
      </c>
      <c r="AB71" s="8">
        <f t="shared" si="9"/>
        <v>1.4045996710033337</v>
      </c>
      <c r="AC71" s="8">
        <f t="shared" si="10"/>
        <v>2318.2033359572556</v>
      </c>
      <c r="AD71" s="8">
        <f>LOG10(S71/1000/'Model Parameters'!$B$15)</f>
        <v>13.450389197218273</v>
      </c>
      <c r="AE71" s="8">
        <f>AA71*10/(AA71*10+('Model Parameters'!$F$4*'Input Parameters'!$G$12)*I71)</f>
        <v>0.65412371676107051</v>
      </c>
      <c r="AF71" s="8">
        <f>MIN(1,('Model Parameters'!$B$45-'Model Parameters'!$F$3*'Input Parameters'!$G$3/'Model Parameters'!$F$4*LN($S71/'Input Parameters'!$G$22))/Z71)</f>
        <v>0.27740465792536356</v>
      </c>
      <c r="AG71" s="8">
        <f>MIN('Input Parameters'!$G$24+'Model Parameters'!$F$2*'Input Parameters'!$G$4*EXP(-'Model Parameters'!$B$32*$S71-'Model Parameters'!$B$33*$X71-'Model Parameters'!$B$35*($S71+2*$X71)),AC71*10^(3-AD71)/'Model Parameters'!$B$13)</f>
        <v>6.3206671899949288E-2</v>
      </c>
      <c r="AH71" s="8">
        <f>EXP(-'Model Parameters'!$B$32*$S71-'Model Parameters'!$B$33*$X71-'Model Parameters'!$B$35*($S71+2*$X71))</f>
        <v>0.43492206201106298</v>
      </c>
      <c r="AL71">
        <f>'Model Parameters'!$B$22*SQRT((3*1.607/4*('Input Parameters'!$G$10*'Model Parameters'!$B$22*'Input Parameters'!$G$8/D71)^(1/3))^-2+'Model Parameters'!$F$18^-2)/SQRT(2)</f>
        <v>9.7262323810878049E-6</v>
      </c>
      <c r="AM71">
        <f>'Model Parameters'!$B$23*SQRT((3*1.607/4*('Input Parameters'!$G$10*'Model Parameters'!$B$23*'Input Parameters'!$G$8/D71)^(1/3))^-2+'Model Parameters'!$F$18^-2)/SQRT(2)</f>
        <v>1.9760560954397822E-5</v>
      </c>
      <c r="AN71">
        <f>'Model Parameters'!$B$24*SQRT((3*1.607/4*('Input Parameters'!$G$10*'Model Parameters'!$B$24*'Input Parameters'!$G$8/D71)^(1/3))^-2+'Model Parameters'!$F$18^-2)/SQRT(2)</f>
        <v>5.9175935151876095E-6</v>
      </c>
      <c r="AO71">
        <f>'Model Parameters'!$B$25*SQRT((3*1.607/4*('Input Parameters'!$G$10*'Model Parameters'!$B$25*'Input Parameters'!$G$8/D71)^(1/3))^-2+'Model Parameters'!$F$18^-2)/SQRT(2)</f>
        <v>6.9947821418908159E-6</v>
      </c>
    </row>
    <row r="72" spans="4:41" x14ac:dyDescent="0.4">
      <c r="D72" s="4">
        <f t="shared" si="11"/>
        <v>3.4530999999999999E-2</v>
      </c>
      <c r="E72">
        <f t="shared" si="8"/>
        <v>-0.99</v>
      </c>
      <c r="F72">
        <f>'Input Parameters'!$G$15/(2*'Model Parameters'!$F$4)*'Model Parameters'!$B$39/('Model Parameters'!$B$65)*EXP(-($E72+0.11)/'Model Parameters'!$B$48)</f>
        <v>2568.2374124370176</v>
      </c>
      <c r="G72">
        <f>1/((SQRT($F72*('Input Parameters'!$G$12)^2/'Model Parameters'!$B$51))/TANH(SQRT($F72*('Input Parameters'!$G$12)^2/'Model Parameters'!$B$51))+$F72*'Input Parameters'!$G$12/'Input Parameters'!$G$17)</f>
        <v>0.12262905287006196</v>
      </c>
      <c r="H72">
        <f>'Model Parameters'!$F$2*'Input Parameters'!$G$4*$G72</f>
        <v>4.1768727657319884</v>
      </c>
      <c r="I72">
        <f>'Input Parameters'!$G$15*'Model Parameters'!$B$41/'Model Parameters'!$F$4*EXP(-$E72/'Model Parameters'!$B$50)</f>
        <v>3814.8600817790016</v>
      </c>
      <c r="J72">
        <f>'Input Parameters'!$G$22+(AM72*'Input Parameters'!$G$22 - (1/(1/('Input Parameters'!$G$12*($I72+2*$F72*$H72))+1/(AO72*'Input Parameters'!$G$24))) + 'Input Parameters'!$G$12*($I72+2*$F72*$H72))/(AM72+2*'Input Parameters'!$G$13*'Input Parameters'!$G$12*'Model Parameters'!$B$61*$H72)</f>
        <v>1732.073479493152</v>
      </c>
      <c r="K72">
        <f>'Input Parameters'!$G$15/(2*'Model Parameters'!$F$4)*'Model Parameters'!$B$39/('Model Parameters'!$B$65)*EXP(-($E72+0.11)/'Model Parameters'!$B$48)+'Input Parameters'!$G$13*'Model Parameters'!$B$61*$J72</f>
        <v>4499.499342071882</v>
      </c>
      <c r="L72">
        <f>1/((SQRT($K72*('Input Parameters'!$G$12)^2/'Model Parameters'!$B$51))/TANH(SQRT($K72*('Input Parameters'!$G$12)^2/'Model Parameters'!$B$51))+$K72*'Input Parameters'!$G$12/'Input Parameters'!$G$17)</f>
        <v>9.0057157105078486E-2</v>
      </c>
      <c r="M72">
        <f>'Model Parameters'!$F$2*'Input Parameters'!$G$4*$L72</f>
        <v>3.0674402033425681</v>
      </c>
      <c r="N72">
        <f>'Input Parameters'!$G$22+(AM72*'Input Parameters'!$G$22 - (1/(1/('Input Parameters'!$G$12*($I72+2*$F72*$M72))+1/(AO72*'Input Parameters'!$G$24))) + 'Input Parameters'!$G$12*($I72+2*$F72*$M72))/(AM72+2*'Input Parameters'!$G$13*'Input Parameters'!$G$12*'Model Parameters'!$B$61*$M72)</f>
        <v>1614.7477253292602</v>
      </c>
      <c r="O72" s="4">
        <f>(2*AN72*'Input Parameters'!$G$23+AO72*'Input Parameters'!$G$24+AM72*'Input Parameters'!$G$22+'Input Parameters'!$G$12*$I72-AM72*$N72)/(2*AN72)</f>
        <v>-1216.6248891182975</v>
      </c>
      <c r="P72" s="4">
        <f>'Input Parameters'!$G$12*(2*$F72*$M72)/(2*AN72)*EXP(-$N72*('Model Parameters'!$B$32+'Model Parameters'!$B$35))</f>
        <v>4016.0145025137226</v>
      </c>
      <c r="Q72">
        <f>MAX(0,$O72+LN(1+($P72*('Model Parameters'!$B$33+2*'Model Parameters'!$B$35)*EXP(-$O72*('Model Parameters'!$B$33+2*'Model Parameters'!$B$35)))/(1+LN(SQRT(1+$P72*('Model Parameters'!$B$33+2*'Model Parameters'!$B$35)*EXP(-$O72*('Model Parameters'!$B$33+2*'Model Parameters'!$B$35))))))/('Model Parameters'!$B$33+2*'Model Parameters'!$B$35))</f>
        <v>1397.3085536927758</v>
      </c>
      <c r="R72">
        <f>'Input Parameters'!$G$4*'Model Parameters'!$F$2*EXP(-'Model Parameters'!$B$32*$N72-'Model Parameters'!$B$33*$Q72-'Model Parameters'!$B$35*($N72+2*$Q72))*$L72</f>
        <v>1.6613558863904225</v>
      </c>
      <c r="S72">
        <f>'Input Parameters'!$G$22+(AM72*'Input Parameters'!$G$22 - (1/(1/('Input Parameters'!$G$12*($I72+2*$F72*$R72))+1/(AO72*'Input Parameters'!$G$24))) +'Input Parameters'!$G$12*($I72+2*$F72*$R72))/(AM72+2*'Input Parameters'!$G$13*'Input Parameters'!$G$12*'Model Parameters'!$B$61*$R72)</f>
        <v>1372.4941701059124</v>
      </c>
      <c r="T72">
        <f>'Input Parameters'!$G$15/(2*'Model Parameters'!$F$4)*'Model Parameters'!$B$39/('Model Parameters'!$B$65)*EXP(-($E72+0.11)/'Model Parameters'!$B$48)+'Input Parameters'!$G$13*'Model Parameters'!$B$61*$S72</f>
        <v>4098.5684121051099</v>
      </c>
      <c r="U72">
        <f>1/((SQRT($T72*('Input Parameters'!$G$12)^2/'Model Parameters'!$B$51))/TANH(SQRT($T72*('Input Parameters'!$G$12)^2/'Model Parameters'!$B$51))+$T72*'Input Parameters'!$G$12/'Input Parameters'!$G$17)</f>
        <v>9.4853544030230094E-2</v>
      </c>
      <c r="V72" s="4">
        <f>(2*AN72*'Input Parameters'!$G$23+AO72*'Input Parameters'!$G$24+AM72*'Input Parameters'!$G$22+'Input Parameters'!$G$12*$I72-AM72*$S72)/(2*AN72)</f>
        <v>-812.29671150710692</v>
      </c>
      <c r="W72" s="4">
        <f>'Input Parameters'!$G$12*(2*$F72*$U72*'Model Parameters'!$F$2*'Input Parameters'!$G$4)/(2*'Model Parameters'!$F$21)*EXP(-$S72*('Model Parameters'!$B$32+'Model Parameters'!$B$35))</f>
        <v>6252.7202780430671</v>
      </c>
      <c r="X72">
        <f>MAX(0,$V72+LN(1+($W72*('Model Parameters'!$B$33+2*'Model Parameters'!$B$35)*EXP(-$V72*('Model Parameters'!$B$33+2*'Model Parameters'!$B$35)))/(1+LN(SQRT(1+$W72*('Model Parameters'!$B$33+2*'Model Parameters'!$B$35)*EXP(-$V72*('Model Parameters'!$B$33+2*'Model Parameters'!$B$35))))))/('Model Parameters'!$B$33+2*'Model Parameters'!$B$35))</f>
        <v>2319.1631811572115</v>
      </c>
      <c r="Y72">
        <f>'Input Parameters'!$G$4*'Model Parameters'!$F$2*EXP(-'Model Parameters'!$B$32*$S72-'Model Parameters'!$B$33*$X72-'Model Parameters'!$B$35*($S72+2*$X72))*$U72</f>
        <v>1.405297046340642</v>
      </c>
      <c r="Z72" s="8">
        <f>$E72-'Model Parameters'!$F$3*'Input Parameters'!$G$3/'Model Parameters'!$F$4*LN($S72/'Input Parameters'!$G$22)</f>
        <v>-1.2177837671718021</v>
      </c>
      <c r="AA72" s="8">
        <f>'Input Parameters'!$G$12*$Y72*$F72*2*'Model Parameters'!$F$4/10</f>
        <v>265.34937814817306</v>
      </c>
      <c r="AB72" s="8">
        <f t="shared" si="9"/>
        <v>1.405297046340642</v>
      </c>
      <c r="AC72" s="8">
        <f t="shared" si="10"/>
        <v>2319.1631811572115</v>
      </c>
      <c r="AD72" s="8">
        <f>LOG10(S72/1000/'Model Parameters'!$B$15)</f>
        <v>13.449567598863142</v>
      </c>
      <c r="AE72" s="8">
        <f>AA72*10/(AA72*10+('Model Parameters'!$F$4*'Input Parameters'!$G$12)*I72)</f>
        <v>0.65423601001821785</v>
      </c>
      <c r="AF72" s="8">
        <f>MIN(1,('Model Parameters'!$B$45-'Model Parameters'!$F$3*'Input Parameters'!$G$3/'Model Parameters'!$F$4*LN($S72/'Input Parameters'!$G$22))/Z72)</f>
        <v>0.2773758168548065</v>
      </c>
      <c r="AG72" s="8">
        <f>MIN('Input Parameters'!$G$24+'Model Parameters'!$F$2*'Input Parameters'!$G$4*EXP(-'Model Parameters'!$B$32*$S72-'Model Parameters'!$B$33*$X72-'Model Parameters'!$B$35*($S72+2*$X72)),AC72*10^(3-AD72)/'Model Parameters'!$B$13)</f>
        <v>6.3352579557415759E-2</v>
      </c>
      <c r="AH72" s="8">
        <f>EXP(-'Model Parameters'!$B$32*$S72-'Model Parameters'!$B$33*$X72-'Model Parameters'!$B$35*($S72+2*$X72))</f>
        <v>0.43496739051343225</v>
      </c>
      <c r="AL72">
        <f>'Model Parameters'!$B$22*SQRT((3*1.607/4*('Input Parameters'!$G$10*'Model Parameters'!$B$22*'Input Parameters'!$G$8/D72)^(1/3))^-2+'Model Parameters'!$F$18^-2)/SQRT(2)</f>
        <v>9.7706075007623548E-6</v>
      </c>
      <c r="AM72">
        <f>'Model Parameters'!$B$23*SQRT((3*1.607/4*('Input Parameters'!$G$10*'Model Parameters'!$B$23*'Input Parameters'!$G$8/D72)^(1/3))^-2+'Model Parameters'!$F$18^-2)/SQRT(2)</f>
        <v>1.9845589711220086E-5</v>
      </c>
      <c r="AN72">
        <f>'Model Parameters'!$B$24*SQRT((3*1.607/4*('Input Parameters'!$G$10*'Model Parameters'!$B$24*'Input Parameters'!$G$8/D72)^(1/3))^-2+'Model Parameters'!$F$18^-2)/SQRT(2)</f>
        <v>5.9452505777003974E-6</v>
      </c>
      <c r="AO72">
        <f>'Model Parameters'!$B$25*SQRT((3*1.607/4*('Input Parameters'!$G$10*'Model Parameters'!$B$25*'Input Parameters'!$G$8/D72)^(1/3))^-2+'Model Parameters'!$F$18^-2)/SQRT(2)</f>
        <v>7.0272478135319188E-6</v>
      </c>
    </row>
    <row r="73" spans="4:41" x14ac:dyDescent="0.4">
      <c r="D73" s="4">
        <f t="shared" si="11"/>
        <v>3.5029999999999999E-2</v>
      </c>
      <c r="E73">
        <f t="shared" si="8"/>
        <v>-0.99</v>
      </c>
      <c r="F73">
        <f>'Input Parameters'!$G$15/(2*'Model Parameters'!$F$4)*'Model Parameters'!$B$39/('Model Parameters'!$B$65)*EXP(-($E73+0.11)/'Model Parameters'!$B$48)</f>
        <v>2568.2374124370176</v>
      </c>
      <c r="G73">
        <f>1/((SQRT($F73*('Input Parameters'!$G$12)^2/'Model Parameters'!$B$51))/TANH(SQRT($F73*('Input Parameters'!$G$12)^2/'Model Parameters'!$B$51))+$F73*'Input Parameters'!$G$12/'Input Parameters'!$G$17)</f>
        <v>0.12262905287006196</v>
      </c>
      <c r="H73">
        <f>'Model Parameters'!$F$2*'Input Parameters'!$G$4*$G73</f>
        <v>4.1768727657319884</v>
      </c>
      <c r="I73">
        <f>'Input Parameters'!$G$15*'Model Parameters'!$B$41/'Model Parameters'!$F$4*EXP(-$E73/'Model Parameters'!$B$50)</f>
        <v>3814.8600817790016</v>
      </c>
      <c r="J73">
        <f>'Input Parameters'!$G$22+(AM73*'Input Parameters'!$G$22 - (1/(1/('Input Parameters'!$G$12*($I73+2*$F73*$H73))+1/(AO73*'Input Parameters'!$G$24))) + 'Input Parameters'!$G$12*($I73+2*$F73*$H73))/(AM73+2*'Input Parameters'!$G$13*'Input Parameters'!$G$12*'Model Parameters'!$B$61*$H73)</f>
        <v>1729.4036581105563</v>
      </c>
      <c r="K73">
        <f>'Input Parameters'!$G$15/(2*'Model Parameters'!$F$4)*'Model Parameters'!$B$39/('Model Parameters'!$B$65)*EXP(-($E73+0.11)/'Model Parameters'!$B$48)+'Input Parameters'!$G$13*'Model Parameters'!$B$61*$J73</f>
        <v>4496.5224912302874</v>
      </c>
      <c r="L73">
        <f>1/((SQRT($K73*('Input Parameters'!$G$12)^2/'Model Parameters'!$B$51))/TANH(SQRT($K73*('Input Parameters'!$G$12)^2/'Model Parameters'!$B$51))+$K73*'Input Parameters'!$G$12/'Input Parameters'!$G$17)</f>
        <v>9.0090369855908001E-2</v>
      </c>
      <c r="M73">
        <f>'Model Parameters'!$F$2*'Input Parameters'!$G$4*$L73</f>
        <v>3.0685714640933286</v>
      </c>
      <c r="N73">
        <f>'Input Parameters'!$G$22+(AM73*'Input Parameters'!$G$22 - (1/(1/('Input Parameters'!$G$12*($I73+2*$F73*$M73))+1/(AO73*'Input Parameters'!$G$24))) + 'Input Parameters'!$G$12*($I73+2*$F73*$M73))/(AM73+2*'Input Parameters'!$G$13*'Input Parameters'!$G$12*'Model Parameters'!$B$61*$M73)</f>
        <v>1611.8903169549048</v>
      </c>
      <c r="O73" s="4">
        <f>(2*AN73*'Input Parameters'!$G$23+AO73*'Input Parameters'!$G$24+AM73*'Input Parameters'!$G$22+'Input Parameters'!$G$12*$I73-AM73*$N73)/(2*AN73)</f>
        <v>-1216.4936248196989</v>
      </c>
      <c r="P73" s="4">
        <f>'Input Parameters'!$G$12*(2*$F73*$M73)/(2*AN73)*EXP(-$N73*('Model Parameters'!$B$32+'Model Parameters'!$B$35))</f>
        <v>4000.6865516260218</v>
      </c>
      <c r="Q73">
        <f>MAX(0,$O73+LN(1+($P73*('Model Parameters'!$B$33+2*'Model Parameters'!$B$35)*EXP(-$O73*('Model Parameters'!$B$33+2*'Model Parameters'!$B$35)))/(1+LN(SQRT(1+$P73*('Model Parameters'!$B$33+2*'Model Parameters'!$B$35)*EXP(-$O73*('Model Parameters'!$B$33+2*'Model Parameters'!$B$35))))))/('Model Parameters'!$B$33+2*'Model Parameters'!$B$35))</f>
        <v>1391.7365756330175</v>
      </c>
      <c r="R73">
        <f>'Input Parameters'!$G$4*'Model Parameters'!$F$2*EXP(-'Model Parameters'!$B$32*$N73-'Model Parameters'!$B$33*$Q73-'Model Parameters'!$B$35*($N73+2*$Q73))*$L73</f>
        <v>1.6651921834922012</v>
      </c>
      <c r="S73">
        <f>'Input Parameters'!$G$22+(AM73*'Input Parameters'!$G$22 - (1/(1/('Input Parameters'!$G$12*($I73+2*$F73*$R73))+1/(AO73*'Input Parameters'!$G$24))) +'Input Parameters'!$G$12*($I73+2*$F73*$R73))/(AM73+2*'Input Parameters'!$G$13*'Input Parameters'!$G$12*'Model Parameters'!$B$61*$R73)</f>
        <v>1369.9324602491668</v>
      </c>
      <c r="T73">
        <f>'Input Parameters'!$G$15/(2*'Model Parameters'!$F$4)*'Model Parameters'!$B$39/('Model Parameters'!$B$65)*EXP(-($E73+0.11)/'Model Parameters'!$B$48)+'Input Parameters'!$G$13*'Model Parameters'!$B$61*$S73</f>
        <v>4095.7121056148385</v>
      </c>
      <c r="U73">
        <f>1/((SQRT($T73*('Input Parameters'!$G$12)^2/'Model Parameters'!$B$51))/TANH(SQRT($T73*('Input Parameters'!$G$12)^2/'Model Parameters'!$B$51))+$T73*'Input Parameters'!$G$12/'Input Parameters'!$G$17)</f>
        <v>9.4890240061105482E-2</v>
      </c>
      <c r="V73" s="4">
        <f>(2*AN73*'Input Parameters'!$G$23+AO73*'Input Parameters'!$G$24+AM73*'Input Parameters'!$G$22+'Input Parameters'!$G$12*$I73-AM73*$S73)/(2*AN73)</f>
        <v>-812.80467035825882</v>
      </c>
      <c r="W73" s="4">
        <f>'Input Parameters'!$G$12*(2*$F73*$U73*'Model Parameters'!$F$2*'Input Parameters'!$G$4)/(2*'Model Parameters'!$F$21)*EXP(-$S73*('Model Parameters'!$B$32+'Model Parameters'!$B$35))</f>
        <v>6257.4102625647256</v>
      </c>
      <c r="X73">
        <f>MAX(0,$V73+LN(1+($W73*('Model Parameters'!$B$33+2*'Model Parameters'!$B$35)*EXP(-$V73*('Model Parameters'!$B$33+2*'Model Parameters'!$B$35)))/(1+LN(SQRT(1+$W73*('Model Parameters'!$B$33+2*'Model Parameters'!$B$35)*EXP(-$V73*('Model Parameters'!$B$33+2*'Model Parameters'!$B$35))))))/('Model Parameters'!$B$33+2*'Model Parameters'!$B$35))</f>
        <v>2320.1176816661828</v>
      </c>
      <c r="Y73">
        <f>'Input Parameters'!$G$4*'Model Parameters'!$F$2*EXP(-'Model Parameters'!$B$32*$S73-'Model Parameters'!$B$33*$X73-'Model Parameters'!$B$35*($S73+2*$X73))*$U73</f>
        <v>1.405981883441795</v>
      </c>
      <c r="Z73" s="8">
        <f>$E73-'Model Parameters'!$F$3*'Input Parameters'!$G$3/'Model Parameters'!$F$4*LN($S73/'Input Parameters'!$G$22)</f>
        <v>-1.2177357677292171</v>
      </c>
      <c r="AA73" s="8">
        <f>'Input Parameters'!$G$12*$Y73*$F73*2*'Model Parameters'!$F$4/10</f>
        <v>265.47868966946106</v>
      </c>
      <c r="AB73" s="8">
        <f t="shared" si="9"/>
        <v>1.405981883441795</v>
      </c>
      <c r="AC73" s="8">
        <f t="shared" si="10"/>
        <v>2320.1176816661828</v>
      </c>
      <c r="AD73" s="8">
        <f>LOG10(S73/1000/'Model Parameters'!$B$15)</f>
        <v>13.448756246780802</v>
      </c>
      <c r="AE73" s="8">
        <f>AA73*10/(AA73*10+('Model Parameters'!$F$4*'Input Parameters'!$G$12)*I73)</f>
        <v>0.6543462133970831</v>
      </c>
      <c r="AF73" s="8">
        <f>MIN(1,('Model Parameters'!$B$45-'Model Parameters'!$F$3*'Input Parameters'!$G$3/'Model Parameters'!$F$4*LN($S73/'Input Parameters'!$G$22))/Z73)</f>
        <v>0.27734733320596522</v>
      </c>
      <c r="AG73" s="8">
        <f>MIN('Input Parameters'!$G$24+'Model Parameters'!$F$2*'Input Parameters'!$G$4*EXP(-'Model Parameters'!$B$32*$S73-'Model Parameters'!$B$33*$X73-'Model Parameters'!$B$35*($S73+2*$X73)),AC73*10^(3-AD73)/'Model Parameters'!$B$13)</f>
        <v>6.3497168776023169E-2</v>
      </c>
      <c r="AH73" s="8">
        <f>EXP(-'Model Parameters'!$B$32*$S73-'Model Parameters'!$B$33*$X73-'Model Parameters'!$B$35*($S73+2*$X73))</f>
        <v>0.43501106830246455</v>
      </c>
      <c r="AL73">
        <f>'Model Parameters'!$B$22*SQRT((3*1.607/4*('Input Parameters'!$G$10*'Model Parameters'!$B$22*'Input Parameters'!$G$8/D73)^(1/3))^-2+'Model Parameters'!$F$18^-2)/SQRT(2)</f>
        <v>9.8145701844816588E-6</v>
      </c>
      <c r="AM73">
        <f>'Model Parameters'!$B$23*SQRT((3*1.607/4*('Input Parameters'!$G$10*'Model Parameters'!$B$23*'Input Parameters'!$G$8/D73)^(1/3))^-2+'Model Parameters'!$F$18^-2)/SQRT(2)</f>
        <v>1.9929849706095881E-5</v>
      </c>
      <c r="AN73">
        <f>'Model Parameters'!$B$24*SQRT((3*1.607/4*('Input Parameters'!$G$10*'Model Parameters'!$B$24*'Input Parameters'!$G$8/D73)^(1/3))^-2+'Model Parameters'!$F$18^-2)/SQRT(2)</f>
        <v>5.9726475867883275E-6</v>
      </c>
      <c r="AO73">
        <f>'Model Parameters'!$B$25*SQRT((3*1.607/4*('Input Parameters'!$G$10*'Model Parameters'!$B$25*'Input Parameters'!$G$8/D73)^(1/3))^-2+'Model Parameters'!$F$18^-2)/SQRT(2)</f>
        <v>7.059409239096432E-6</v>
      </c>
    </row>
    <row r="74" spans="4:41" x14ac:dyDescent="0.4">
      <c r="D74" s="4">
        <f t="shared" si="11"/>
        <v>3.5529000000000005E-2</v>
      </c>
      <c r="E74">
        <f t="shared" si="8"/>
        <v>-0.99</v>
      </c>
      <c r="F74">
        <f>'Input Parameters'!$G$15/(2*'Model Parameters'!$F$4)*'Model Parameters'!$B$39/('Model Parameters'!$B$65)*EXP(-($E74+0.11)/'Model Parameters'!$B$48)</f>
        <v>2568.2374124370176</v>
      </c>
      <c r="G74">
        <f>1/((SQRT($F74*('Input Parameters'!$G$12)^2/'Model Parameters'!$B$51))/TANH(SQRT($F74*('Input Parameters'!$G$12)^2/'Model Parameters'!$B$51))+$F74*'Input Parameters'!$G$12/'Input Parameters'!$G$17)</f>
        <v>0.12262905287006196</v>
      </c>
      <c r="H74">
        <f>'Model Parameters'!$F$2*'Input Parameters'!$G$4*$G74</f>
        <v>4.1768727657319884</v>
      </c>
      <c r="I74">
        <f>'Input Parameters'!$G$15*'Model Parameters'!$B$41/'Model Parameters'!$F$4*EXP(-$E74/'Model Parameters'!$B$50)</f>
        <v>3814.8600817790016</v>
      </c>
      <c r="J74">
        <f>'Input Parameters'!$G$22+(AM74*'Input Parameters'!$G$22 - (1/(1/('Input Parameters'!$G$12*($I74+2*$F74*$H74))+1/(AO74*'Input Parameters'!$G$24))) + 'Input Parameters'!$G$12*($I74+2*$F74*$H74))/(AM74+2*'Input Parameters'!$G$13*'Input Parameters'!$G$12*'Model Parameters'!$B$61*$H74)</f>
        <v>1726.765656690442</v>
      </c>
      <c r="K74">
        <f>'Input Parameters'!$G$15/(2*'Model Parameters'!$F$4)*'Model Parameters'!$B$39/('Model Parameters'!$B$65)*EXP(-($E74+0.11)/'Model Parameters'!$B$48)+'Input Parameters'!$G$13*'Model Parameters'!$B$61*$J74</f>
        <v>4493.5811196468603</v>
      </c>
      <c r="L74">
        <f>1/((SQRT($K74*('Input Parameters'!$G$12)^2/'Model Parameters'!$B$51))/TANH(SQRT($K74*('Input Parameters'!$G$12)^2/'Model Parameters'!$B$51))+$K74*'Input Parameters'!$G$12/'Input Parameters'!$G$17)</f>
        <v>9.0123219428229054E-2</v>
      </c>
      <c r="M74">
        <f>'Model Parameters'!$F$2*'Input Parameters'!$G$4*$L74</f>
        <v>3.0696903546073013</v>
      </c>
      <c r="N74">
        <f>'Input Parameters'!$G$22+(AM74*'Input Parameters'!$G$22 - (1/(1/('Input Parameters'!$G$12*($I74+2*$F74*$M74))+1/(AO74*'Input Parameters'!$G$24))) + 'Input Parameters'!$G$12*($I74+2*$F74*$M74))/(AM74+2*'Input Parameters'!$G$13*'Input Parameters'!$G$12*'Model Parameters'!$B$61*$M74)</f>
        <v>1609.0695969010176</v>
      </c>
      <c r="O74" s="4">
        <f>(2*AN74*'Input Parameters'!$G$23+AO74*'Input Parameters'!$G$24+AM74*'Input Parameters'!$G$22+'Input Parameters'!$G$12*$I74-AM74*$N74)/(2*AN74)</f>
        <v>-1216.3461833595002</v>
      </c>
      <c r="P74" s="4">
        <f>'Input Parameters'!$G$12*(2*$F74*$M74)/(2*AN74)*EXP(-$N74*('Model Parameters'!$B$32+'Model Parameters'!$B$35))</f>
        <v>3985.6323659517043</v>
      </c>
      <c r="Q74">
        <f>MAX(0,$O74+LN(1+($P74*('Model Parameters'!$B$33+2*'Model Parameters'!$B$35)*EXP(-$O74*('Model Parameters'!$B$33+2*'Model Parameters'!$B$35)))/(1+LN(SQRT(1+$P74*('Model Parameters'!$B$33+2*'Model Parameters'!$B$35)*EXP(-$O74*('Model Parameters'!$B$33+2*'Model Parameters'!$B$35))))))/('Model Parameters'!$B$33+2*'Model Parameters'!$B$35))</f>
        <v>1386.2612995241543</v>
      </c>
      <c r="R74">
        <f>'Input Parameters'!$G$4*'Model Parameters'!$F$2*EXP(-'Model Parameters'!$B$32*$N74-'Model Parameters'!$B$33*$Q74-'Model Parameters'!$B$35*($N74+2*$Q74))*$L74</f>
        <v>1.6689773097005554</v>
      </c>
      <c r="S74">
        <f>'Input Parameters'!$G$22+(AM74*'Input Parameters'!$G$22 - (1/(1/('Input Parameters'!$G$12*($I74+2*$F74*$R74))+1/(AO74*'Input Parameters'!$G$24))) +'Input Parameters'!$G$12*($I74+2*$F74*$R74))/(AM74+2*'Input Parameters'!$G$13*'Input Parameters'!$G$12*'Model Parameters'!$B$61*$R74)</f>
        <v>1367.4069468723687</v>
      </c>
      <c r="T74">
        <f>'Input Parameters'!$G$15/(2*'Model Parameters'!$F$4)*'Model Parameters'!$B$39/('Model Parameters'!$B$65)*EXP(-($E74+0.11)/'Model Parameters'!$B$48)+'Input Parameters'!$G$13*'Model Parameters'!$B$61*$S74</f>
        <v>4092.8961581997087</v>
      </c>
      <c r="U74">
        <f>1/((SQRT($T74*('Input Parameters'!$G$12)^2/'Model Parameters'!$B$51))/TANH(SQRT($T74*('Input Parameters'!$G$12)^2/'Model Parameters'!$B$51))+$T74*'Input Parameters'!$G$12/'Input Parameters'!$G$17)</f>
        <v>9.4926455452274336E-2</v>
      </c>
      <c r="V74" s="4">
        <f>(2*AN74*'Input Parameters'!$G$23+AO74*'Input Parameters'!$G$24+AM74*'Input Parameters'!$G$22+'Input Parameters'!$G$12*$I74-AM74*$S74)/(2*AN74)</f>
        <v>-813.2920159752307</v>
      </c>
      <c r="W74" s="4">
        <f>'Input Parameters'!$G$12*(2*$F74*$U74*'Model Parameters'!$F$2*'Input Parameters'!$G$4)/(2*'Model Parameters'!$F$21)*EXP(-$S74*('Model Parameters'!$B$32+'Model Parameters'!$B$35))</f>
        <v>6262.039003401901</v>
      </c>
      <c r="X74">
        <f>MAX(0,$V74+LN(1+($W74*('Model Parameters'!$B$33+2*'Model Parameters'!$B$35)*EXP(-$V74*('Model Parameters'!$B$33+2*'Model Parameters'!$B$35)))/(1+LN(SQRT(1+$W74*('Model Parameters'!$B$33+2*'Model Parameters'!$B$35)*EXP(-$V74*('Model Parameters'!$B$33+2*'Model Parameters'!$B$35))))))/('Model Parameters'!$B$33+2*'Model Parameters'!$B$35))</f>
        <v>2321.0668530641333</v>
      </c>
      <c r="Y74">
        <f>'Input Parameters'!$G$4*'Model Parameters'!$F$2*EXP(-'Model Parameters'!$B$32*$S74-'Model Parameters'!$B$33*$X74-'Model Parameters'!$B$35*($S74+2*$X74))*$U74</f>
        <v>1.4066545690020671</v>
      </c>
      <c r="Z74" s="8">
        <f>$E74-'Model Parameters'!$F$3*'Input Parameters'!$G$3/'Model Parameters'!$F$4*LN($S74/'Input Parameters'!$G$22)</f>
        <v>-1.2176883585657163</v>
      </c>
      <c r="AA74" s="8">
        <f>'Input Parameters'!$G$12*$Y74*$F74*2*'Model Parameters'!$F$4/10</f>
        <v>265.60570672651124</v>
      </c>
      <c r="AB74" s="8">
        <f t="shared" si="9"/>
        <v>1.4066545690020671</v>
      </c>
      <c r="AC74" s="8">
        <f t="shared" si="10"/>
        <v>2321.0668530641333</v>
      </c>
      <c r="AD74" s="8">
        <f>LOG10(S74/1000/'Model Parameters'!$B$15)</f>
        <v>13.447954872401084</v>
      </c>
      <c r="AE74" s="8">
        <f>AA74*10/(AA74*10+('Model Parameters'!$F$4*'Input Parameters'!$G$12)*I74)</f>
        <v>0.65445439299184349</v>
      </c>
      <c r="AF74" s="8">
        <f>MIN(1,('Model Parameters'!$B$45-'Model Parameters'!$F$3*'Input Parameters'!$G$3/'Model Parameters'!$F$4*LN($S74/'Input Parameters'!$G$22))/Z74)</f>
        <v>0.27731919763400781</v>
      </c>
      <c r="AG74" s="8">
        <f>MIN('Input Parameters'!$G$24+'Model Parameters'!$F$2*'Input Parameters'!$G$4*EXP(-'Model Parameters'!$B$32*$S74-'Model Parameters'!$B$33*$X74-'Model Parameters'!$B$35*($S74+2*$X74)),AC74*10^(3-AD74)/'Model Parameters'!$B$13)</f>
        <v>6.3640468972623751E-2</v>
      </c>
      <c r="AH74" s="8">
        <f>EXP(-'Model Parameters'!$B$32*$S74-'Model Parameters'!$B$33*$X74-'Model Parameters'!$B$35*($S74+2*$X74))</f>
        <v>0.43505315687362012</v>
      </c>
      <c r="AL74">
        <f>'Model Parameters'!$B$22*SQRT((3*1.607/4*('Input Parameters'!$G$10*'Model Parameters'!$B$22*'Input Parameters'!$G$8/D74)^(1/3))^-2+'Model Parameters'!$F$18^-2)/SQRT(2)</f>
        <v>9.8581299460129407E-6</v>
      </c>
      <c r="AM74">
        <f>'Model Parameters'!$B$23*SQRT((3*1.607/4*('Input Parameters'!$G$10*'Model Parameters'!$B$23*'Input Parameters'!$G$8/D74)^(1/3))^-2+'Model Parameters'!$F$18^-2)/SQRT(2)</f>
        <v>2.0013358310514468E-5</v>
      </c>
      <c r="AN74">
        <f>'Model Parameters'!$B$24*SQRT((3*1.607/4*('Input Parameters'!$G$10*'Model Parameters'!$B$24*'Input Parameters'!$G$8/D74)^(1/3))^-2+'Model Parameters'!$F$18^-2)/SQRT(2)</f>
        <v>5.9997905947474542E-6</v>
      </c>
      <c r="AO74">
        <f>'Model Parameters'!$B$25*SQRT((3*1.607/4*('Input Parameters'!$G$10*'Model Parameters'!$B$25*'Input Parameters'!$G$8/D74)^(1/3))^-2+'Model Parameters'!$F$18^-2)/SQRT(2)</f>
        <v>7.0912734811263316E-6</v>
      </c>
    </row>
    <row r="75" spans="4:41" x14ac:dyDescent="0.4">
      <c r="D75" s="4">
        <f t="shared" si="11"/>
        <v>3.6028000000000004E-2</v>
      </c>
      <c r="E75">
        <f t="shared" si="8"/>
        <v>-0.99</v>
      </c>
      <c r="F75">
        <f>'Input Parameters'!$G$15/(2*'Model Parameters'!$F$4)*'Model Parameters'!$B$39/('Model Parameters'!$B$65)*EXP(-($E75+0.11)/'Model Parameters'!$B$48)</f>
        <v>2568.2374124370176</v>
      </c>
      <c r="G75">
        <f>1/((SQRT($F75*('Input Parameters'!$G$12)^2/'Model Parameters'!$B$51))/TANH(SQRT($F75*('Input Parameters'!$G$12)^2/'Model Parameters'!$B$51))+$F75*'Input Parameters'!$G$12/'Input Parameters'!$G$17)</f>
        <v>0.12262905287006196</v>
      </c>
      <c r="H75">
        <f>'Model Parameters'!$F$2*'Input Parameters'!$G$4*$G75</f>
        <v>4.1768727657319884</v>
      </c>
      <c r="I75">
        <f>'Input Parameters'!$G$15*'Model Parameters'!$B$41/'Model Parameters'!$F$4*EXP(-$E75/'Model Parameters'!$B$50)</f>
        <v>3814.8600817790016</v>
      </c>
      <c r="J75">
        <f>'Input Parameters'!$G$22+(AM75*'Input Parameters'!$G$22 - (1/(1/('Input Parameters'!$G$12*($I75+2*$F75*$H75))+1/(AO75*'Input Parameters'!$G$24))) + 'Input Parameters'!$G$12*($I75+2*$F75*$H75))/(AM75+2*'Input Parameters'!$G$13*'Input Parameters'!$G$12*'Model Parameters'!$B$61*$H75)</f>
        <v>1724.1586976350902</v>
      </c>
      <c r="K75">
        <f>'Input Parameters'!$G$15/(2*'Model Parameters'!$F$4)*'Model Parameters'!$B$39/('Model Parameters'!$B$65)*EXP(-($E75+0.11)/'Model Parameters'!$B$48)+'Input Parameters'!$G$13*'Model Parameters'!$B$61*$J75</f>
        <v>4490.6743603001432</v>
      </c>
      <c r="L75">
        <f>1/((SQRT($K75*('Input Parameters'!$G$12)^2/'Model Parameters'!$B$51))/TANH(SQRT($K75*('Input Parameters'!$G$12)^2/'Model Parameters'!$B$51))+$K75*'Input Parameters'!$G$12/'Input Parameters'!$G$17)</f>
        <v>9.0155714396710371E-2</v>
      </c>
      <c r="M75">
        <f>'Model Parameters'!$F$2*'Input Parameters'!$G$4*$L75</f>
        <v>3.0707971669465985</v>
      </c>
      <c r="N75">
        <f>'Input Parameters'!$G$22+(AM75*'Input Parameters'!$G$22 - (1/(1/('Input Parameters'!$G$12*($I75+2*$F75*$M75))+1/(AO75*'Input Parameters'!$G$24))) + 'Input Parameters'!$G$12*($I75+2*$F75*$M75))/(AM75+2*'Input Parameters'!$G$13*'Input Parameters'!$G$12*'Model Parameters'!$B$61*$M75)</f>
        <v>1606.2846323341898</v>
      </c>
      <c r="O75" s="4">
        <f>(2*AN75*'Input Parameters'!$G$23+AO75*'Input Parameters'!$G$24+AM75*'Input Parameters'!$G$22+'Input Parameters'!$G$12*$I75-AM75*$N75)/(2*AN75)</f>
        <v>-1216.183307748498</v>
      </c>
      <c r="P75" s="4">
        <f>'Input Parameters'!$G$12*(2*$F75*$M75)/(2*AN75)*EXP(-$N75*('Model Parameters'!$B$32+'Model Parameters'!$B$35))</f>
        <v>3970.843339168498</v>
      </c>
      <c r="Q75">
        <f>MAX(0,$O75+LN(1+($P75*('Model Parameters'!$B$33+2*'Model Parameters'!$B$35)*EXP(-$O75*('Model Parameters'!$B$33+2*'Model Parameters'!$B$35)))/(1+LN(SQRT(1+$P75*('Model Parameters'!$B$33+2*'Model Parameters'!$B$35)*EXP(-$O75*('Model Parameters'!$B$33+2*'Model Parameters'!$B$35))))))/('Model Parameters'!$B$33+2*'Model Parameters'!$B$35))</f>
        <v>1380.8797925872727</v>
      </c>
      <c r="R75">
        <f>'Input Parameters'!$G$4*'Model Parameters'!$F$2*EXP(-'Model Parameters'!$B$32*$N75-'Model Parameters'!$B$33*$Q75-'Model Parameters'!$B$35*($N75+2*$Q75))*$L75</f>
        <v>1.6727126134007937</v>
      </c>
      <c r="S75">
        <f>'Input Parameters'!$G$22+(AM75*'Input Parameters'!$G$22 - (1/(1/('Input Parameters'!$G$12*($I75+2*$F75*$R75))+1/(AO75*'Input Parameters'!$G$24))) +'Input Parameters'!$G$12*($I75+2*$F75*$R75))/(AM75+2*'Input Parameters'!$G$13*'Input Parameters'!$G$12*'Model Parameters'!$B$61*$R75)</f>
        <v>1364.9166366449447</v>
      </c>
      <c r="T75">
        <f>'Input Parameters'!$G$15/(2*'Model Parameters'!$F$4)*'Model Parameters'!$B$39/('Model Parameters'!$B$65)*EXP(-($E75+0.11)/'Model Parameters'!$B$48)+'Input Parameters'!$G$13*'Model Parameters'!$B$61*$S75</f>
        <v>4090.1194622961311</v>
      </c>
      <c r="U75">
        <f>1/((SQRT($T75*('Input Parameters'!$G$12)^2/'Model Parameters'!$B$51))/TANH(SQRT($T75*('Input Parameters'!$G$12)^2/'Model Parameters'!$B$51))+$T75*'Input Parameters'!$G$12/'Input Parameters'!$G$17)</f>
        <v>9.4962202916732658E-2</v>
      </c>
      <c r="V75" s="4">
        <f>(2*AN75*'Input Parameters'!$G$23+AO75*'Input Parameters'!$G$24+AM75*'Input Parameters'!$G$22+'Input Parameters'!$G$12*$I75-AM75*$S75)/(2*AN75)</f>
        <v>-813.7595191637804</v>
      </c>
      <c r="W75" s="4">
        <f>'Input Parameters'!$G$12*(2*$F75*$U75*'Model Parameters'!$F$2*'Input Parameters'!$G$4)/(2*'Model Parameters'!$F$21)*EXP(-$S75*('Model Parameters'!$B$32+'Model Parameters'!$B$35))</f>
        <v>6266.6081174961746</v>
      </c>
      <c r="X75">
        <f>MAX(0,$V75+LN(1+($W75*('Model Parameters'!$B$33+2*'Model Parameters'!$B$35)*EXP(-$V75*('Model Parameters'!$B$33+2*'Model Parameters'!$B$35)))/(1+LN(SQRT(1+$W75*('Model Parameters'!$B$33+2*'Model Parameters'!$B$35)*EXP(-$V75*('Model Parameters'!$B$33+2*'Model Parameters'!$B$35))))))/('Model Parameters'!$B$33+2*'Model Parameters'!$B$35))</f>
        <v>2322.0107140212913</v>
      </c>
      <c r="Y75">
        <f>'Input Parameters'!$G$4*'Model Parameters'!$F$2*EXP(-'Model Parameters'!$B$32*$S75-'Model Parameters'!$B$33*$X75-'Model Parameters'!$B$35*($S75+2*$X75))*$U75</f>
        <v>1.4073154728402499</v>
      </c>
      <c r="Z75" s="8">
        <f>$E75-'Model Parameters'!$F$3*'Input Parameters'!$G$3/'Model Parameters'!$F$4*LN($S75/'Input Parameters'!$G$22)</f>
        <v>-1.2176415244216452</v>
      </c>
      <c r="AA75" s="8">
        <f>'Input Parameters'!$G$12*$Y75*$F75*2*'Model Parameters'!$F$4/10</f>
        <v>265.73049914882097</v>
      </c>
      <c r="AB75" s="8">
        <f t="shared" si="9"/>
        <v>1.4073154728402499</v>
      </c>
      <c r="AC75" s="8">
        <f t="shared" si="10"/>
        <v>2322.0107140212913</v>
      </c>
      <c r="AD75" s="8">
        <f>LOG10(S75/1000/'Model Parameters'!$B$15)</f>
        <v>13.447163217784482</v>
      </c>
      <c r="AE75" s="8">
        <f>AA75*10/(AA75*10+('Model Parameters'!$F$4*'Input Parameters'!$G$12)*I75)</f>
        <v>0.65456061195448867</v>
      </c>
      <c r="AF75" s="8">
        <f>MIN(1,('Model Parameters'!$B$45-'Model Parameters'!$F$3*'Input Parameters'!$G$3/'Model Parameters'!$F$4*LN($S75/'Input Parameters'!$G$22))/Z75)</f>
        <v>0.27729140116342377</v>
      </c>
      <c r="AG75" s="8">
        <f>MIN('Input Parameters'!$G$24+'Model Parameters'!$F$2*'Input Parameters'!$G$4*EXP(-'Model Parameters'!$B$32*$S75-'Model Parameters'!$B$33*$X75-'Model Parameters'!$B$35*($S75+2*$X75)),AC75*10^(3-AD75)/'Model Parameters'!$B$13)</f>
        <v>6.3782508522477827E-2</v>
      </c>
      <c r="AH75" s="8">
        <f>EXP(-'Model Parameters'!$B$32*$S75-'Model Parameters'!$B$33*$X75-'Model Parameters'!$B$35*($S75+2*$X75))</f>
        <v>0.43509371477164926</v>
      </c>
      <c r="AL75">
        <f>'Model Parameters'!$B$22*SQRT((3*1.607/4*('Input Parameters'!$G$10*'Model Parameters'!$B$22*'Input Parameters'!$G$8/D75)^(1/3))^-2+'Model Parameters'!$F$18^-2)/SQRT(2)</f>
        <v>9.9012959516419847E-6</v>
      </c>
      <c r="AM75">
        <f>'Model Parameters'!$B$23*SQRT((3*1.607/4*('Input Parameters'!$G$10*'Model Parameters'!$B$23*'Input Parameters'!$G$8/D75)^(1/3))^-2+'Model Parameters'!$F$18^-2)/SQRT(2)</f>
        <v>2.0096132272136639E-5</v>
      </c>
      <c r="AN75">
        <f>'Model Parameters'!$B$24*SQRT((3*1.607/4*('Input Parameters'!$G$10*'Model Parameters'!$B$24*'Input Parameters'!$G$8/D75)^(1/3))^-2+'Model Parameters'!$F$18^-2)/SQRT(2)</f>
        <v>6.0266854311601456E-6</v>
      </c>
      <c r="AO75">
        <f>'Model Parameters'!$B$25*SQRT((3*1.607/4*('Input Parameters'!$G$10*'Model Parameters'!$B$25*'Input Parameters'!$G$8/D75)^(1/3))^-2+'Model Parameters'!$F$18^-2)/SQRT(2)</f>
        <v>7.1228473428411908E-6</v>
      </c>
    </row>
    <row r="76" spans="4:41" x14ac:dyDescent="0.4">
      <c r="D76" s="4">
        <f t="shared" si="11"/>
        <v>3.6527000000000004E-2</v>
      </c>
      <c r="E76">
        <f t="shared" si="8"/>
        <v>-0.99</v>
      </c>
      <c r="F76">
        <f>'Input Parameters'!$G$15/(2*'Model Parameters'!$F$4)*'Model Parameters'!$B$39/('Model Parameters'!$B$65)*EXP(-($E76+0.11)/'Model Parameters'!$B$48)</f>
        <v>2568.2374124370176</v>
      </c>
      <c r="G76">
        <f>1/((SQRT($F76*('Input Parameters'!$G$12)^2/'Model Parameters'!$B$51))/TANH(SQRT($F76*('Input Parameters'!$G$12)^2/'Model Parameters'!$B$51))+$F76*'Input Parameters'!$G$12/'Input Parameters'!$G$17)</f>
        <v>0.12262905287006196</v>
      </c>
      <c r="H76">
        <f>'Model Parameters'!$F$2*'Input Parameters'!$G$4*$G76</f>
        <v>4.1768727657319884</v>
      </c>
      <c r="I76">
        <f>'Input Parameters'!$G$15*'Model Parameters'!$B$41/'Model Parameters'!$F$4*EXP(-$E76/'Model Parameters'!$B$50)</f>
        <v>3814.8600817790016</v>
      </c>
      <c r="J76">
        <f>'Input Parameters'!$G$22+(AM76*'Input Parameters'!$G$22 - (1/(1/('Input Parameters'!$G$12*($I76+2*$F76*$H76))+1/(AO76*'Input Parameters'!$G$24))) + 'Input Parameters'!$G$12*($I76+2*$F76*$H76))/(AM76+2*'Input Parameters'!$G$13*'Input Parameters'!$G$12*'Model Parameters'!$B$61*$H76)</f>
        <v>1721.5820322347249</v>
      </c>
      <c r="K76">
        <f>'Input Parameters'!$G$15/(2*'Model Parameters'!$F$4)*'Model Parameters'!$B$39/('Model Parameters'!$B$65)*EXP(-($E76+0.11)/'Model Parameters'!$B$48)+'Input Parameters'!$G$13*'Model Parameters'!$B$61*$J76</f>
        <v>4487.8013783787355</v>
      </c>
      <c r="L76">
        <f>1/((SQRT($K76*('Input Parameters'!$G$12)^2/'Model Parameters'!$B$51))/TANH(SQRT($K76*('Input Parameters'!$G$12)^2/'Model Parameters'!$B$51))+$K76*'Input Parameters'!$G$12/'Input Parameters'!$G$17)</f>
        <v>9.0187863023445405E-2</v>
      </c>
      <c r="M76">
        <f>'Model Parameters'!$F$2*'Input Parameters'!$G$4*$L76</f>
        <v>3.0718921825266956</v>
      </c>
      <c r="N76">
        <f>'Input Parameters'!$G$22+(AM76*'Input Parameters'!$G$22 - (1/(1/('Input Parameters'!$G$12*($I76+2*$F76*$M76))+1/(AO76*'Input Parameters'!$G$24))) + 'Input Parameters'!$G$12*($I76+2*$F76*$M76))/(AM76+2*'Input Parameters'!$G$13*'Input Parameters'!$G$12*'Model Parameters'!$B$61*$M76)</f>
        <v>1603.5345259522305</v>
      </c>
      <c r="O76" s="4">
        <f>(2*AN76*'Input Parameters'!$G$23+AO76*'Input Parameters'!$G$24+AM76*'Input Parameters'!$G$22+'Input Parameters'!$G$12*$I76-AM76*$N76)/(2*AN76)</f>
        <v>-1216.0057024460555</v>
      </c>
      <c r="P76" s="4">
        <f>'Input Parameters'!$G$12*(2*$F76*$M76)/(2*AN76)*EXP(-$N76*('Model Parameters'!$B$32+'Model Parameters'!$B$35))</f>
        <v>3956.31124888048</v>
      </c>
      <c r="Q76">
        <f>MAX(0,$O76+LN(1+($P76*('Model Parameters'!$B$33+2*'Model Parameters'!$B$35)*EXP(-$O76*('Model Parameters'!$B$33+2*'Model Parameters'!$B$35)))/(1+LN(SQRT(1+$P76*('Model Parameters'!$B$33+2*'Model Parameters'!$B$35)*EXP(-$O76*('Model Parameters'!$B$33+2*'Model Parameters'!$B$35))))))/('Model Parameters'!$B$33+2*'Model Parameters'!$B$35))</f>
        <v>1375.5892486441005</v>
      </c>
      <c r="R76">
        <f>'Input Parameters'!$G$4*'Model Parameters'!$F$2*EXP(-'Model Parameters'!$B$32*$N76-'Model Parameters'!$B$33*$Q76-'Model Parameters'!$B$35*($N76+2*$Q76))*$L76</f>
        <v>1.6763993900211118</v>
      </c>
      <c r="S76">
        <f>'Input Parameters'!$G$22+(AM76*'Input Parameters'!$G$22 - (1/(1/('Input Parameters'!$G$12*($I76+2*$F76*$R76))+1/(AO76*'Input Parameters'!$G$24))) +'Input Parameters'!$G$12*($I76+2*$F76*$R76))/(AM76+2*'Input Parameters'!$G$13*'Input Parameters'!$G$12*'Model Parameters'!$B$61*$R76)</f>
        <v>1362.4605764792325</v>
      </c>
      <c r="T76">
        <f>'Input Parameters'!$G$15/(2*'Model Parameters'!$F$4)*'Model Parameters'!$B$39/('Model Parameters'!$B$65)*EXP(-($E76+0.11)/'Model Parameters'!$B$48)+'Input Parameters'!$G$13*'Model Parameters'!$B$61*$S76</f>
        <v>4087.3809552113617</v>
      </c>
      <c r="U76">
        <f>1/((SQRT($T76*('Input Parameters'!$G$12)^2/'Model Parameters'!$B$51))/TANH(SQRT($T76*('Input Parameters'!$G$12)^2/'Model Parameters'!$B$51))+$T76*'Input Parameters'!$G$12/'Input Parameters'!$G$17)</f>
        <v>9.4997494664522286E-2</v>
      </c>
      <c r="V76" s="4">
        <f>(2*AN76*'Input Parameters'!$G$23+AO76*'Input Parameters'!$G$24+AM76*'Input Parameters'!$G$22+'Input Parameters'!$G$12*$I76-AM76*$S76)/(2*AN76)</f>
        <v>-814.20791395477806</v>
      </c>
      <c r="W76" s="4">
        <f>'Input Parameters'!$G$12*(2*$F76*$U76*'Model Parameters'!$F$2*'Input Parameters'!$G$4)/(2*'Model Parameters'!$F$21)*EXP(-$S76*('Model Parameters'!$B$32+'Model Parameters'!$B$35))</f>
        <v>6271.1191579027955</v>
      </c>
      <c r="X76">
        <f>MAX(0,$V76+LN(1+($W76*('Model Parameters'!$B$33+2*'Model Parameters'!$B$35)*EXP(-$V76*('Model Parameters'!$B$33+2*'Model Parameters'!$B$35)))/(1+LN(SQRT(1+$W76*('Model Parameters'!$B$33+2*'Model Parameters'!$B$35)*EXP(-$V76*('Model Parameters'!$B$33+2*'Model Parameters'!$B$35))))))/('Model Parameters'!$B$33+2*'Model Parameters'!$B$35))</f>
        <v>2322.9492859806951</v>
      </c>
      <c r="Y76">
        <f>'Input Parameters'!$G$4*'Model Parameters'!$F$2*EXP(-'Model Parameters'!$B$32*$S76-'Model Parameters'!$B$33*$X76-'Model Parameters'!$B$35*($S76+2*$X76))*$U76</f>
        <v>1.4079649488478487</v>
      </c>
      <c r="Z76" s="8">
        <f>$E76-'Model Parameters'!$F$3*'Input Parameters'!$G$3/'Model Parameters'!$F$4*LN($S76/'Input Parameters'!$G$22)</f>
        <v>-1.2175952506331784</v>
      </c>
      <c r="AA76" s="8">
        <f>'Input Parameters'!$G$12*$Y76*$F76*2*'Model Parameters'!$F$4/10</f>
        <v>265.85313375848386</v>
      </c>
      <c r="AB76" s="8">
        <f t="shared" si="9"/>
        <v>1.4079649488478487</v>
      </c>
      <c r="AC76" s="8">
        <f t="shared" si="10"/>
        <v>2322.9492859806951</v>
      </c>
      <c r="AD76" s="8">
        <f>LOG10(S76/1000/'Model Parameters'!$B$15)</f>
        <v>13.446381035063011</v>
      </c>
      <c r="AE76" s="8">
        <f>AA76*10/(AA76*10+('Model Parameters'!$F$4*'Input Parameters'!$G$12)*I76)</f>
        <v>0.65466493066302456</v>
      </c>
      <c r="AF76" s="8">
        <f>MIN(1,('Model Parameters'!$B$45-'Model Parameters'!$F$3*'Input Parameters'!$G$3/'Model Parameters'!$F$4*LN($S76/'Input Parameters'!$G$22))/Z76)</f>
        <v>0.27726393516862108</v>
      </c>
      <c r="AG76" s="8">
        <f>MIN('Input Parameters'!$G$24+'Model Parameters'!$F$2*'Input Parameters'!$G$4*EXP(-'Model Parameters'!$B$32*$S76-'Model Parameters'!$B$33*$X76-'Model Parameters'!$B$35*($S76+2*$X76)),AC76*10^(3-AD76)/'Model Parameters'!$B$13)</f>
        <v>6.392331480951495E-2</v>
      </c>
      <c r="AH76" s="8">
        <f>EXP(-'Model Parameters'!$B$32*$S76-'Model Parameters'!$B$33*$X76-'Model Parameters'!$B$35*($S76+2*$X76))</f>
        <v>0.4351327977666537</v>
      </c>
      <c r="AL76">
        <f>'Model Parameters'!$B$22*SQRT((3*1.607/4*('Input Parameters'!$G$10*'Model Parameters'!$B$22*'Input Parameters'!$G$8/D76)^(1/3))^-2+'Model Parameters'!$F$18^-2)/SQRT(2)</f>
        <v>9.9440770374242659E-6</v>
      </c>
      <c r="AM76">
        <f>'Model Parameters'!$B$23*SQRT((3*1.607/4*('Input Parameters'!$G$10*'Model Parameters'!$B$23*'Input Parameters'!$G$8/D76)^(1/3))^-2+'Model Parameters'!$F$18^-2)/SQRT(2)</f>
        <v>2.017818774531951E-5</v>
      </c>
      <c r="AN76">
        <f>'Model Parameters'!$B$24*SQRT((3*1.607/4*('Input Parameters'!$G$10*'Model Parameters'!$B$24*'Input Parameters'!$G$8/D76)^(1/3))^-2+'Model Parameters'!$F$18^-2)/SQRT(2)</f>
        <v>6.0533377140245558E-6</v>
      </c>
      <c r="AO76">
        <f>'Model Parameters'!$B$25*SQRT((3*1.607/4*('Input Parameters'!$G$10*'Model Parameters'!$B$25*'Input Parameters'!$G$8/D76)^(1/3))^-2+'Model Parameters'!$F$18^-2)/SQRT(2)</f>
        <v>7.1541373810721966E-6</v>
      </c>
    </row>
    <row r="77" spans="4:41" x14ac:dyDescent="0.4">
      <c r="D77" s="4">
        <f t="shared" si="11"/>
        <v>3.7026000000000003E-2</v>
      </c>
      <c r="E77">
        <f t="shared" si="8"/>
        <v>-0.99</v>
      </c>
      <c r="F77">
        <f>'Input Parameters'!$G$15/(2*'Model Parameters'!$F$4)*'Model Parameters'!$B$39/('Model Parameters'!$B$65)*EXP(-($E77+0.11)/'Model Parameters'!$B$48)</f>
        <v>2568.2374124370176</v>
      </c>
      <c r="G77">
        <f>1/((SQRT($F77*('Input Parameters'!$G$12)^2/'Model Parameters'!$B$51))/TANH(SQRT($F77*('Input Parameters'!$G$12)^2/'Model Parameters'!$B$51))+$F77*'Input Parameters'!$G$12/'Input Parameters'!$G$17)</f>
        <v>0.12262905287006196</v>
      </c>
      <c r="H77">
        <f>'Model Parameters'!$F$2*'Input Parameters'!$G$4*$G77</f>
        <v>4.1768727657319884</v>
      </c>
      <c r="I77">
        <f>'Input Parameters'!$G$15*'Model Parameters'!$B$41/'Model Parameters'!$F$4*EXP(-$E77/'Model Parameters'!$B$50)</f>
        <v>3814.8600817790016</v>
      </c>
      <c r="J77">
        <f>'Input Parameters'!$G$22+(AM77*'Input Parameters'!$G$22 - (1/(1/('Input Parameters'!$G$12*($I77+2*$F77*$H77))+1/(AO77*'Input Parameters'!$G$24))) + 'Input Parameters'!$G$12*($I77+2*$F77*$H77))/(AM77+2*'Input Parameters'!$G$13*'Input Parameters'!$G$12*'Model Parameters'!$B$61*$H77)</f>
        <v>1719.0349392308585</v>
      </c>
      <c r="K77">
        <f>'Input Parameters'!$G$15/(2*'Model Parameters'!$F$4)*'Model Parameters'!$B$39/('Model Parameters'!$B$65)*EXP(-($E77+0.11)/'Model Parameters'!$B$48)+'Input Parameters'!$G$13*'Model Parameters'!$B$61*$J77</f>
        <v>4484.9613696794249</v>
      </c>
      <c r="L77">
        <f>1/((SQRT($K77*('Input Parameters'!$G$12)^2/'Model Parameters'!$B$51))/TANH(SQRT($K77*('Input Parameters'!$G$12)^2/'Model Parameters'!$B$51))+$K77*'Input Parameters'!$G$12/'Input Parameters'!$G$17)</f>
        <v>9.0219673273309153E-2</v>
      </c>
      <c r="M77">
        <f>'Model Parameters'!$F$2*'Input Parameters'!$G$4*$L77</f>
        <v>3.0729756726394979</v>
      </c>
      <c r="N77">
        <f>'Input Parameters'!$G$22+(AM77*'Input Parameters'!$G$22 - (1/(1/('Input Parameters'!$G$12*($I77+2*$F77*$M77))+1/(AO77*'Input Parameters'!$G$24))) + 'Input Parameters'!$G$12*($I77+2*$F77*$M77))/(AM77+2*'Input Parameters'!$G$13*'Input Parameters'!$G$12*'Model Parameters'!$B$61*$M77)</f>
        <v>1600.8184141861163</v>
      </c>
      <c r="O77" s="4">
        <f>(2*AN77*'Input Parameters'!$G$23+AO77*'Input Parameters'!$G$24+AM77*'Input Parameters'!$G$22+'Input Parameters'!$G$12*$I77-AM77*$N77)/(2*AN77)</f>
        <v>-1215.8140357538978</v>
      </c>
      <c r="P77" s="4">
        <f>'Input Parameters'!$G$12*(2*$F77*$M77)/(2*AN77)*EXP(-$N77*('Model Parameters'!$B$32+'Model Parameters'!$B$35))</f>
        <v>3942.0282345717887</v>
      </c>
      <c r="Q77">
        <f>MAX(0,$O77+LN(1+($P77*('Model Parameters'!$B$33+2*'Model Parameters'!$B$35)*EXP(-$O77*('Model Parameters'!$B$33+2*'Model Parameters'!$B$35)))/(1+LN(SQRT(1+$P77*('Model Parameters'!$B$33+2*'Model Parameters'!$B$35)*EXP(-$O77*('Model Parameters'!$B$33+2*'Model Parameters'!$B$35))))))/('Model Parameters'!$B$33+2*'Model Parameters'!$B$35))</f>
        <v>1370.386981056788</v>
      </c>
      <c r="R77">
        <f>'Input Parameters'!$G$4*'Model Parameters'!$F$2*EXP(-'Model Parameters'!$B$32*$N77-'Model Parameters'!$B$33*$Q77-'Model Parameters'!$B$35*($N77+2*$Q77))*$L77</f>
        <v>1.6800388847846095</v>
      </c>
      <c r="S77">
        <f>'Input Parameters'!$G$22+(AM77*'Input Parameters'!$G$22 - (1/(1/('Input Parameters'!$G$12*($I77+2*$F77*$R77))+1/(AO77*'Input Parameters'!$G$24))) +'Input Parameters'!$G$12*($I77+2*$F77*$R77))/(AM77+2*'Input Parameters'!$G$13*'Input Parameters'!$G$12*'Model Parameters'!$B$61*$R77)</f>
        <v>1360.0378513866399</v>
      </c>
      <c r="T77">
        <f>'Input Parameters'!$G$15/(2*'Model Parameters'!$F$4)*'Model Parameters'!$B$39/('Model Parameters'!$B$65)*EXP(-($E77+0.11)/'Model Parameters'!$B$48)+'Input Parameters'!$G$13*'Model Parameters'!$B$61*$S77</f>
        <v>4084.6796167331213</v>
      </c>
      <c r="U77">
        <f>1/((SQRT($T77*('Input Parameters'!$G$12)^2/'Model Parameters'!$B$51))/TANH(SQRT($T77*('Input Parameters'!$G$12)^2/'Model Parameters'!$B$51))+$T77*'Input Parameters'!$G$12/'Input Parameters'!$G$17)</f>
        <v>9.5032342429063776E-2</v>
      </c>
      <c r="V77" s="4">
        <f>(2*AN77*'Input Parameters'!$G$23+AO77*'Input Parameters'!$G$24+AM77*'Input Parameters'!$G$22+'Input Parameters'!$G$12*$I77-AM77*$S77)/(2*AN77)</f>
        <v>-814.63789978004252</v>
      </c>
      <c r="W77" s="4">
        <f>'Input Parameters'!$G$12*(2*$F77*$U77*'Model Parameters'!$F$2*'Input Parameters'!$G$4)/(2*'Model Parameters'!$F$21)*EXP(-$S77*('Model Parameters'!$B$32+'Model Parameters'!$B$35))</f>
        <v>6275.5736171321969</v>
      </c>
      <c r="X77">
        <f>MAX(0,$V77+LN(1+($W77*('Model Parameters'!$B$33+2*'Model Parameters'!$B$35)*EXP(-$V77*('Model Parameters'!$B$33+2*'Model Parameters'!$B$35)))/(1+LN(SQRT(1+$W77*('Model Parameters'!$B$33+2*'Model Parameters'!$B$35)*EXP(-$V77*('Model Parameters'!$B$33+2*'Model Parameters'!$B$35))))))/('Model Parameters'!$B$33+2*'Model Parameters'!$B$35))</f>
        <v>2323.8825928698311</v>
      </c>
      <c r="Y77">
        <f>'Input Parameters'!$G$4*'Model Parameters'!$F$2*EXP(-'Model Parameters'!$B$32*$S77-'Model Parameters'!$B$33*$X77-'Model Parameters'!$B$35*($S77+2*$X77))*$U77</f>
        <v>1.4086033358731431</v>
      </c>
      <c r="Z77" s="8">
        <f>$E77-'Model Parameters'!$F$3*'Input Parameters'!$G$3/'Model Parameters'!$F$4*LN($S77/'Input Parameters'!$G$22)</f>
        <v>-1.2175495231014022</v>
      </c>
      <c r="AA77" s="8">
        <f>'Input Parameters'!$G$12*$Y77*$F77*2*'Model Parameters'!$F$4/10</f>
        <v>265.97367453711911</v>
      </c>
      <c r="AB77" s="8">
        <f t="shared" si="9"/>
        <v>1.4086033358731431</v>
      </c>
      <c r="AC77" s="8">
        <f t="shared" si="10"/>
        <v>2323.8825928698311</v>
      </c>
      <c r="AD77" s="8">
        <f>LOG10(S77/1000/'Model Parameters'!$B$15)</f>
        <v>13.445608085917582</v>
      </c>
      <c r="AE77" s="8">
        <f>AA77*10/(AA77*10+('Model Parameters'!$F$4*'Input Parameters'!$G$12)*I77)</f>
        <v>0.65476740687797386</v>
      </c>
      <c r="AF77" s="8">
        <f>MIN(1,('Model Parameters'!$B$45-'Model Parameters'!$F$3*'Input Parameters'!$G$3/'Model Parameters'!$F$4*LN($S77/'Input Parameters'!$G$22))/Z77)</f>
        <v>0.27723679135578766</v>
      </c>
      <c r="AG77" s="8">
        <f>MIN('Input Parameters'!$G$24+'Model Parameters'!$F$2*'Input Parameters'!$G$4*EXP(-'Model Parameters'!$B$32*$S77-'Model Parameters'!$B$33*$X77-'Model Parameters'!$B$35*($S77+2*$X77)),AC77*10^(3-AD77)/'Model Parameters'!$B$13)</f>
        <v>6.4062914273541188E-2</v>
      </c>
      <c r="AH77" s="8">
        <f>EXP(-'Model Parameters'!$B$32*$S77-'Model Parameters'!$B$33*$X77-'Model Parameters'!$B$35*($S77+2*$X77))</f>
        <v>0.43517045901755869</v>
      </c>
      <c r="AL77">
        <f>'Model Parameters'!$B$22*SQRT((3*1.607/4*('Input Parameters'!$G$10*'Model Parameters'!$B$22*'Input Parameters'!$G$8/D77)^(1/3))^-2+'Model Parameters'!$F$18^-2)/SQRT(2)</f>
        <v>9.9864817253589663E-6</v>
      </c>
      <c r="AM77">
        <f>'Model Parameters'!$B$23*SQRT((3*1.607/4*('Input Parameters'!$G$10*'Model Parameters'!$B$23*'Input Parameters'!$G$8/D77)^(1/3))^-2+'Model Parameters'!$F$18^-2)/SQRT(2)</f>
        <v>2.0259540319759163E-5</v>
      </c>
      <c r="AN77">
        <f>'Model Parameters'!$B$24*SQRT((3*1.607/4*('Input Parameters'!$G$10*'Model Parameters'!$B$24*'Input Parameters'!$G$8/D77)^(1/3))^-2+'Model Parameters'!$F$18^-2)/SQRT(2)</f>
        <v>6.0797528601853413E-6</v>
      </c>
      <c r="AO77">
        <f>'Model Parameters'!$B$25*SQRT((3*1.607/4*('Input Parameters'!$G$10*'Model Parameters'!$B$25*'Input Parameters'!$G$8/D77)^(1/3))^-2+'Model Parameters'!$F$18^-2)/SQRT(2)</f>
        <v>7.1851499183855381E-6</v>
      </c>
    </row>
    <row r="78" spans="4:41" x14ac:dyDescent="0.4">
      <c r="D78" s="4">
        <f t="shared" si="11"/>
        <v>3.7525000000000003E-2</v>
      </c>
      <c r="E78">
        <f t="shared" si="8"/>
        <v>-0.99</v>
      </c>
      <c r="F78">
        <f>'Input Parameters'!$G$15/(2*'Model Parameters'!$F$4)*'Model Parameters'!$B$39/('Model Parameters'!$B$65)*EXP(-($E78+0.11)/'Model Parameters'!$B$48)</f>
        <v>2568.2374124370176</v>
      </c>
      <c r="G78">
        <f>1/((SQRT($F78*('Input Parameters'!$G$12)^2/'Model Parameters'!$B$51))/TANH(SQRT($F78*('Input Parameters'!$G$12)^2/'Model Parameters'!$B$51))+$F78*'Input Parameters'!$G$12/'Input Parameters'!$G$17)</f>
        <v>0.12262905287006196</v>
      </c>
      <c r="H78">
        <f>'Model Parameters'!$F$2*'Input Parameters'!$G$4*$G78</f>
        <v>4.1768727657319884</v>
      </c>
      <c r="I78">
        <f>'Input Parameters'!$G$15*'Model Parameters'!$B$41/'Model Parameters'!$F$4*EXP(-$E78/'Model Parameters'!$B$50)</f>
        <v>3814.8600817790016</v>
      </c>
      <c r="J78">
        <f>'Input Parameters'!$G$22+(AM78*'Input Parameters'!$G$22 - (1/(1/('Input Parameters'!$G$12*($I78+2*$F78*$H78))+1/(AO78*'Input Parameters'!$G$24))) + 'Input Parameters'!$G$12*($I78+2*$F78*$H78))/(AM78+2*'Input Parameters'!$G$13*'Input Parameters'!$G$12*'Model Parameters'!$B$61*$H78)</f>
        <v>1716.5167234688306</v>
      </c>
      <c r="K78">
        <f>'Input Parameters'!$G$15/(2*'Model Parameters'!$F$4)*'Model Parameters'!$B$39/('Model Parameters'!$B$65)*EXP(-($E78+0.11)/'Model Parameters'!$B$48)+'Input Parameters'!$G$13*'Model Parameters'!$B$61*$J78</f>
        <v>4482.1535591047632</v>
      </c>
      <c r="L78">
        <f>1/((SQRT($K78*('Input Parameters'!$G$12)^2/'Model Parameters'!$B$51))/TANH(SQRT($K78*('Input Parameters'!$G$12)^2/'Model Parameters'!$B$51))+$K78*'Input Parameters'!$G$12/'Input Parameters'!$G$17)</f>
        <v>9.0251152828369804E-2</v>
      </c>
      <c r="M78">
        <f>'Model Parameters'!$F$2*'Input Parameters'!$G$4*$L78</f>
        <v>3.0740478989442179</v>
      </c>
      <c r="N78">
        <f>'Input Parameters'!$G$22+(AM78*'Input Parameters'!$G$22 - (1/(1/('Input Parameters'!$G$12*($I78+2*$F78*$M78))+1/(AO78*'Input Parameters'!$G$24))) + 'Input Parameters'!$G$12*($I78+2*$F78*$M78))/(AM78+2*'Input Parameters'!$G$13*'Input Parameters'!$G$12*'Model Parameters'!$B$61*$M78)</f>
        <v>1598.1354655150324</v>
      </c>
      <c r="O78" s="4">
        <f>(2*AN78*'Input Parameters'!$G$23+AO78*'Input Parameters'!$G$24+AM78*'Input Parameters'!$G$22+'Input Parameters'!$G$12*$I78-AM78*$N78)/(2*AN78)</f>
        <v>-1215.6089420349388</v>
      </c>
      <c r="P78" s="4">
        <f>'Input Parameters'!$G$12*(2*$F78*$M78)/(2*AN78)*EXP(-$N78*('Model Parameters'!$B$32+'Model Parameters'!$B$35))</f>
        <v>3927.9867771014992</v>
      </c>
      <c r="Q78">
        <f>MAX(0,$O78+LN(1+($P78*('Model Parameters'!$B$33+2*'Model Parameters'!$B$35)*EXP(-$O78*('Model Parameters'!$B$33+2*'Model Parameters'!$B$35)))/(1+LN(SQRT(1+$P78*('Model Parameters'!$B$33+2*'Model Parameters'!$B$35)*EXP(-$O78*('Model Parameters'!$B$33+2*'Model Parameters'!$B$35))))))/('Model Parameters'!$B$33+2*'Model Parameters'!$B$35))</f>
        <v>1365.2704161484587</v>
      </c>
      <c r="R78">
        <f>'Input Parameters'!$G$4*'Model Parameters'!$F$2*EXP(-'Model Parameters'!$B$32*$N78-'Model Parameters'!$B$33*$Q78-'Model Parameters'!$B$35*($N78+2*$Q78))*$L78</f>
        <v>1.6836322952841116</v>
      </c>
      <c r="S78">
        <f>'Input Parameters'!$G$22+(AM78*'Input Parameters'!$G$22 - (1/(1/('Input Parameters'!$G$12*($I78+2*$F78*$R78))+1/(AO78*'Input Parameters'!$G$24))) +'Input Parameters'!$G$12*($I78+2*$F78*$R78))/(AM78+2*'Input Parameters'!$G$13*'Input Parameters'!$G$12*'Model Parameters'!$B$61*$R78)</f>
        <v>1357.6475824746808</v>
      </c>
      <c r="T78">
        <f>'Input Parameters'!$G$15/(2*'Model Parameters'!$F$4)*'Model Parameters'!$B$39/('Model Parameters'!$B$65)*EXP(-($E78+0.11)/'Model Parameters'!$B$48)+'Input Parameters'!$G$13*'Model Parameters'!$B$61*$S78</f>
        <v>4082.0144668962866</v>
      </c>
      <c r="U78">
        <f>1/((SQRT($T78*('Input Parameters'!$G$12)^2/'Model Parameters'!$B$51))/TANH(SQRT($T78*('Input Parameters'!$G$12)^2/'Model Parameters'!$B$51))+$T78*'Input Parameters'!$G$12/'Input Parameters'!$G$17)</f>
        <v>9.5066757491783282E-2</v>
      </c>
      <c r="V78" s="4">
        <f>(2*AN78*'Input Parameters'!$G$23+AO78*'Input Parameters'!$G$24+AM78*'Input Parameters'!$G$22+'Input Parameters'!$G$12*$I78-AM78*$S78)/(2*AN78)</f>
        <v>-815.05014349419707</v>
      </c>
      <c r="W78" s="4">
        <f>'Input Parameters'!$G$12*(2*$F78*$U78*'Model Parameters'!$F$2*'Input Parameters'!$G$4)/(2*'Model Parameters'!$F$21)*EXP(-$S78*('Model Parameters'!$B$32+'Model Parameters'!$B$35))</f>
        <v>6279.9729302751248</v>
      </c>
      <c r="X78">
        <f>MAX(0,$V78+LN(1+($W78*('Model Parameters'!$B$33+2*'Model Parameters'!$B$35)*EXP(-$V78*('Model Parameters'!$B$33+2*'Model Parameters'!$B$35)))/(1+LN(SQRT(1+$W78*('Model Parameters'!$B$33+2*'Model Parameters'!$B$35)*EXP(-$V78*('Model Parameters'!$B$33+2*'Model Parameters'!$B$35))))))/('Model Parameters'!$B$33+2*'Model Parameters'!$B$35))</f>
        <v>2324.8106608385078</v>
      </c>
      <c r="Y78">
        <f>'Input Parameters'!$G$4*'Model Parameters'!$F$2*EXP(-'Model Parameters'!$B$32*$S78-'Model Parameters'!$B$33*$X78-'Model Parameters'!$B$35*($S78+2*$X78))*$U78</f>
        <v>1.4092309585454192</v>
      </c>
      <c r="Z78" s="8">
        <f>$E78-'Model Parameters'!$F$3*'Input Parameters'!$G$3/'Model Parameters'!$F$4*LN($S78/'Input Parameters'!$G$22)</f>
        <v>-1.2175043282633857</v>
      </c>
      <c r="AA78" s="8">
        <f>'Input Parameters'!$G$12*$Y78*$F78*2*'Model Parameters'!$F$4/10</f>
        <v>266.09218278150337</v>
      </c>
      <c r="AB78" s="8">
        <f t="shared" si="9"/>
        <v>1.4092309585454192</v>
      </c>
      <c r="AC78" s="8">
        <f t="shared" si="10"/>
        <v>2324.8106608385078</v>
      </c>
      <c r="AD78" s="8">
        <f>LOG10(S78/1000/'Model Parameters'!$B$15)</f>
        <v>13.444844141089041</v>
      </c>
      <c r="AE78" s="8">
        <f>AA78*10/(AA78*10+('Model Parameters'!$F$4*'Input Parameters'!$G$12)*I78)</f>
        <v>0.65486809588813755</v>
      </c>
      <c r="AF78" s="8">
        <f>MIN(1,('Model Parameters'!$B$45-'Model Parameters'!$F$3*'Input Parameters'!$G$3/'Model Parameters'!$F$4*LN($S78/'Input Parameters'!$G$22))/Z78)</f>
        <v>0.27720996174592033</v>
      </c>
      <c r="AG78" s="8">
        <f>MIN('Input Parameters'!$G$24+'Model Parameters'!$F$2*'Input Parameters'!$G$4*EXP(-'Model Parameters'!$B$32*$S78-'Model Parameters'!$B$33*$X78-'Model Parameters'!$B$35*($S78+2*$X78)),AC78*10^(3-AD78)/'Model Parameters'!$B$13)</f>
        <v>6.4201332454607615E-2</v>
      </c>
      <c r="AH78" s="8">
        <f>EXP(-'Model Parameters'!$B$32*$S78-'Model Parameters'!$B$33*$X78-'Model Parameters'!$B$35*($S78+2*$X78))</f>
        <v>0.43520674922405023</v>
      </c>
      <c r="AL78">
        <f>'Model Parameters'!$B$22*SQRT((3*1.607/4*('Input Parameters'!$G$10*'Model Parameters'!$B$22*'Input Parameters'!$G$8/D78)^(1/3))^-2+'Model Parameters'!$F$18^-2)/SQRT(2)</f>
        <v>1.0028518238566604E-5</v>
      </c>
      <c r="AM78">
        <f>'Model Parameters'!$B$23*SQRT((3*1.607/4*('Input Parameters'!$G$10*'Model Parameters'!$B$23*'Input Parameters'!$G$8/D78)^(1/3))^-2+'Model Parameters'!$F$18^-2)/SQRT(2)</f>
        <v>2.0340205047391418E-5</v>
      </c>
      <c r="AN78">
        <f>'Model Parameters'!$B$24*SQRT((3*1.607/4*('Input Parameters'!$G$10*'Model Parameters'!$B$24*'Input Parameters'!$G$8/D78)^(1/3))^-2+'Model Parameters'!$F$18^-2)/SQRT(2)</f>
        <v>6.1059360951177651E-6</v>
      </c>
      <c r="AO78">
        <f>'Model Parameters'!$B$25*SQRT((3*1.607/4*('Input Parameters'!$G$10*'Model Parameters'!$B$25*'Input Parameters'!$G$8/D78)^(1/3))^-2+'Model Parameters'!$F$18^-2)/SQRT(2)</f>
        <v>7.2158910544555163E-6</v>
      </c>
    </row>
    <row r="79" spans="4:41" x14ac:dyDescent="0.4">
      <c r="D79" s="4">
        <f t="shared" si="11"/>
        <v>3.8024000000000002E-2</v>
      </c>
      <c r="E79">
        <f t="shared" si="8"/>
        <v>-0.99</v>
      </c>
      <c r="F79">
        <f>'Input Parameters'!$G$15/(2*'Model Parameters'!$F$4)*'Model Parameters'!$B$39/('Model Parameters'!$B$65)*EXP(-($E79+0.11)/'Model Parameters'!$B$48)</f>
        <v>2568.2374124370176</v>
      </c>
      <c r="G79">
        <f>1/((SQRT($F79*('Input Parameters'!$G$12)^2/'Model Parameters'!$B$51))/TANH(SQRT($F79*('Input Parameters'!$G$12)^2/'Model Parameters'!$B$51))+$F79*'Input Parameters'!$G$12/'Input Parameters'!$G$17)</f>
        <v>0.12262905287006196</v>
      </c>
      <c r="H79">
        <f>'Model Parameters'!$F$2*'Input Parameters'!$G$4*$G79</f>
        <v>4.1768727657319884</v>
      </c>
      <c r="I79">
        <f>'Input Parameters'!$G$15*'Model Parameters'!$B$41/'Model Parameters'!$F$4*EXP(-$E79/'Model Parameters'!$B$50)</f>
        <v>3814.8600817790016</v>
      </c>
      <c r="J79">
        <f>'Input Parameters'!$G$22+(AM79*'Input Parameters'!$G$22 - (1/(1/('Input Parameters'!$G$12*($I79+2*$F79*$H79))+1/(AO79*'Input Parameters'!$G$24))) + 'Input Parameters'!$G$12*($I79+2*$F79*$H79))/(AM79+2*'Input Parameters'!$G$13*'Input Parameters'!$G$12*'Model Parameters'!$B$61*$H79)</f>
        <v>1714.0267146329443</v>
      </c>
      <c r="K79">
        <f>'Input Parameters'!$G$15/(2*'Model Parameters'!$F$4)*'Model Parameters'!$B$39/('Model Parameters'!$B$65)*EXP(-($E79+0.11)/'Model Parameters'!$B$48)+'Input Parameters'!$G$13*'Model Parameters'!$B$61*$J79</f>
        <v>4479.3771992527509</v>
      </c>
      <c r="L79">
        <f>1/((SQRT($K79*('Input Parameters'!$G$12)^2/'Model Parameters'!$B$51))/TANH(SQRT($K79*('Input Parameters'!$G$12)^2/'Model Parameters'!$B$51))+$K79*'Input Parameters'!$G$12/'Input Parameters'!$G$17)</f>
        <v>9.0282309101424443E-2</v>
      </c>
      <c r="M79">
        <f>'Model Parameters'!$F$2*'Input Parameters'!$G$4*$L79</f>
        <v>3.0751091139284155</v>
      </c>
      <c r="N79">
        <f>'Input Parameters'!$G$22+(AM79*'Input Parameters'!$G$22 - (1/(1/('Input Parameters'!$G$12*($I79+2*$F79*$M79))+1/(AO79*'Input Parameters'!$G$24))) + 'Input Parameters'!$G$12*($I79+2*$F79*$M79))/(AM79+2*'Input Parameters'!$G$13*'Input Parameters'!$G$12*'Model Parameters'!$B$61*$M79)</f>
        <v>1595.4848788860354</v>
      </c>
      <c r="O79" s="4">
        <f>(2*AN79*'Input Parameters'!$G$23+AO79*'Input Parameters'!$G$24+AM79*'Input Parameters'!$G$22+'Input Parameters'!$G$12*$I79-AM79*$N79)/(2*AN79)</f>
        <v>-1215.3910237716816</v>
      </c>
      <c r="P79" s="4">
        <f>'Input Parameters'!$G$12*(2*$F79*$M79)/(2*AN79)*EXP(-$N79*('Model Parameters'!$B$32+'Model Parameters'!$B$35))</f>
        <v>3914.1796796128706</v>
      </c>
      <c r="Q79">
        <f>MAX(0,$O79+LN(1+($P79*('Model Parameters'!$B$33+2*'Model Parameters'!$B$35)*EXP(-$O79*('Model Parameters'!$B$33+2*'Model Parameters'!$B$35)))/(1+LN(SQRT(1+$P79*('Model Parameters'!$B$33+2*'Model Parameters'!$B$35)*EXP(-$O79*('Model Parameters'!$B$33+2*'Model Parameters'!$B$35))))))/('Model Parameters'!$B$33+2*'Model Parameters'!$B$35))</f>
        <v>1360.2370870660186</v>
      </c>
      <c r="R79">
        <f>'Input Parameters'!$G$4*'Model Parameters'!$F$2*EXP(-'Model Parameters'!$B$32*$N79-'Model Parameters'!$B$33*$Q79-'Model Parameters'!$B$35*($N79+2*$Q79))*$L79</f>
        <v>1.6871807738933364</v>
      </c>
      <c r="S79">
        <f>'Input Parameters'!$G$22+(AM79*'Input Parameters'!$G$22 - (1/(1/('Input Parameters'!$G$12*($I79+2*$F79*$R79))+1/(AO79*'Input Parameters'!$G$24))) +'Input Parameters'!$G$12*($I79+2*$F79*$R79))/(AM79+2*'Input Parameters'!$G$13*'Input Parameters'!$G$12*'Model Parameters'!$B$61*$R79)</f>
        <v>1355.2889250739395</v>
      </c>
      <c r="T79">
        <f>'Input Parameters'!$G$15/(2*'Model Parameters'!$F$4)*'Model Parameters'!$B$39/('Model Parameters'!$B$65)*EXP(-($E79+0.11)/'Model Parameters'!$B$48)+'Input Parameters'!$G$13*'Model Parameters'!$B$61*$S79</f>
        <v>4079.3845638944604</v>
      </c>
      <c r="U79">
        <f>1/((SQRT($T79*('Input Parameters'!$G$12)^2/'Model Parameters'!$B$51))/TANH(SQRT($T79*('Input Parameters'!$G$12)^2/'Model Parameters'!$B$51))+$T79*'Input Parameters'!$G$12/'Input Parameters'!$G$17)</f>
        <v>9.5100750705162176E-2</v>
      </c>
      <c r="V79" s="4">
        <f>(2*AN79*'Input Parameters'!$G$23+AO79*'Input Parameters'!$G$24+AM79*'Input Parameters'!$G$22+'Input Parameters'!$G$12*$I79-AM79*$S79)/(2*AN79)</f>
        <v>-815.44528125507509</v>
      </c>
      <c r="W79" s="4">
        <f>'Input Parameters'!$G$12*(2*$F79*$U79*'Model Parameters'!$F$2*'Input Parameters'!$G$4)/(2*'Model Parameters'!$F$21)*EXP(-$S79*('Model Parameters'!$B$32+'Model Parameters'!$B$35))</f>
        <v>6284.3184779278527</v>
      </c>
      <c r="X79">
        <f>MAX(0,$V79+LN(1+($W79*('Model Parameters'!$B$33+2*'Model Parameters'!$B$35)*EXP(-$V79*('Model Parameters'!$B$33+2*'Model Parameters'!$B$35)))/(1+LN(SQRT(1+$W79*('Model Parameters'!$B$33+2*'Model Parameters'!$B$35)*EXP(-$V79*('Model Parameters'!$B$33+2*'Model Parameters'!$B$35))))))/('Model Parameters'!$B$33+2*'Model Parameters'!$B$35))</f>
        <v>2325.7335180204918</v>
      </c>
      <c r="Y79">
        <f>'Input Parameters'!$G$4*'Model Parameters'!$F$2*EXP(-'Model Parameters'!$B$32*$S79-'Model Parameters'!$B$33*$X79-'Model Parameters'!$B$35*($S79+2*$X79))*$U79</f>
        <v>1.4098481280440875</v>
      </c>
      <c r="Z79" s="8">
        <f>$E79-'Model Parameters'!$F$3*'Input Parameters'!$G$3/'Model Parameters'!$F$4*LN($S79/'Input Parameters'!$G$22)</f>
        <v>-1.2174596530650934</v>
      </c>
      <c r="AA79" s="8">
        <f>'Input Parameters'!$G$12*$Y79*$F79*2*'Model Parameters'!$F$4/10</f>
        <v>266.20871724879629</v>
      </c>
      <c r="AB79" s="8">
        <f t="shared" si="9"/>
        <v>1.4098481280440875</v>
      </c>
      <c r="AC79" s="8">
        <f t="shared" si="10"/>
        <v>2325.7335180204918</v>
      </c>
      <c r="AD79" s="8">
        <f>LOG10(S79/1000/'Model Parameters'!$B$15)</f>
        <v>13.444088979920258</v>
      </c>
      <c r="AE79" s="8">
        <f>AA79*10/(AA79*10+('Model Parameters'!$F$4*'Input Parameters'!$G$12)*I79)</f>
        <v>0.65496705064647331</v>
      </c>
      <c r="AF79" s="8">
        <f>MIN(1,('Model Parameters'!$B$45-'Model Parameters'!$F$3*'Input Parameters'!$G$3/'Model Parameters'!$F$4*LN($S79/'Input Parameters'!$G$22))/Z79)</f>
        <v>0.2771834386589323</v>
      </c>
      <c r="AG79" s="8">
        <f>MIN('Input Parameters'!$G$24+'Model Parameters'!$F$2*'Input Parameters'!$G$4*EXP(-'Model Parameters'!$B$32*$S79-'Model Parameters'!$B$33*$X79-'Model Parameters'!$B$35*($S79+2*$X79)),AC79*10^(3-AD79)/'Model Parameters'!$B$13)</f>
        <v>6.4338594034755947E-2</v>
      </c>
      <c r="AH79" s="8">
        <f>EXP(-'Model Parameters'!$B$32*$S79-'Model Parameters'!$B$33*$X79-'Model Parameters'!$B$35*($S79+2*$X79))</f>
        <v>0.43524171676792039</v>
      </c>
      <c r="AL79">
        <f>'Model Parameters'!$B$22*SQRT((3*1.607/4*('Input Parameters'!$G$10*'Model Parameters'!$B$22*'Input Parameters'!$G$8/D79)^(1/3))^-2+'Model Parameters'!$F$18^-2)/SQRT(2)</f>
        <v>1.0070194515543929E-5</v>
      </c>
      <c r="AM79">
        <f>'Model Parameters'!$B$23*SQRT((3*1.607/4*('Input Parameters'!$G$10*'Model Parameters'!$B$23*'Input Parameters'!$G$8/D79)^(1/3))^-2+'Model Parameters'!$F$18^-2)/SQRT(2)</f>
        <v>2.0420196467677265E-5</v>
      </c>
      <c r="AN79">
        <f>'Model Parameters'!$B$24*SQRT((3*1.607/4*('Input Parameters'!$G$10*'Model Parameters'!$B$24*'Input Parameters'!$G$8/D79)^(1/3))^-2+'Model Parameters'!$F$18^-2)/SQRT(2)</f>
        <v>6.1318924621137503E-6</v>
      </c>
      <c r="AO79">
        <f>'Model Parameters'!$B$25*SQRT((3*1.607/4*('Input Parameters'!$G$10*'Model Parameters'!$B$25*'Input Parameters'!$G$8/D79)^(1/3))^-2+'Model Parameters'!$F$18^-2)/SQRT(2)</f>
        <v>7.2463666767436852E-6</v>
      </c>
    </row>
    <row r="80" spans="4:41" x14ac:dyDescent="0.4">
      <c r="D80" s="4">
        <f t="shared" si="11"/>
        <v>3.8523000000000002E-2</v>
      </c>
      <c r="E80">
        <f t="shared" si="8"/>
        <v>-0.99</v>
      </c>
      <c r="F80">
        <f>'Input Parameters'!$G$15/(2*'Model Parameters'!$F$4)*'Model Parameters'!$B$39/('Model Parameters'!$B$65)*EXP(-($E80+0.11)/'Model Parameters'!$B$48)</f>
        <v>2568.2374124370176</v>
      </c>
      <c r="G80">
        <f>1/((SQRT($F80*('Input Parameters'!$G$12)^2/'Model Parameters'!$B$51))/TANH(SQRT($F80*('Input Parameters'!$G$12)^2/'Model Parameters'!$B$51))+$F80*'Input Parameters'!$G$12/'Input Parameters'!$G$17)</f>
        <v>0.12262905287006196</v>
      </c>
      <c r="H80">
        <f>'Model Parameters'!$F$2*'Input Parameters'!$G$4*$G80</f>
        <v>4.1768727657319884</v>
      </c>
      <c r="I80">
        <f>'Input Parameters'!$G$15*'Model Parameters'!$B$41/'Model Parameters'!$F$4*EXP(-$E80/'Model Parameters'!$B$50)</f>
        <v>3814.8600817790016</v>
      </c>
      <c r="J80">
        <f>'Input Parameters'!$G$22+(AM80*'Input Parameters'!$G$22 - (1/(1/('Input Parameters'!$G$12*($I80+2*$F80*$H80))+1/(AO80*'Input Parameters'!$G$24))) + 'Input Parameters'!$G$12*($I80+2*$F80*$H80))/(AM80+2*'Input Parameters'!$G$13*'Input Parameters'!$G$12*'Model Parameters'!$B$61*$H80)</f>
        <v>1711.5642660581275</v>
      </c>
      <c r="K80">
        <f>'Input Parameters'!$G$15/(2*'Model Parameters'!$F$4)*'Model Parameters'!$B$39/('Model Parameters'!$B$65)*EXP(-($E80+0.11)/'Model Parameters'!$B$48)+'Input Parameters'!$G$13*'Model Parameters'!$B$61*$J80</f>
        <v>4476.63156909183</v>
      </c>
      <c r="L80">
        <f>1/((SQRT($K80*('Input Parameters'!$G$12)^2/'Model Parameters'!$B$51))/TANH(SQRT($K80*('Input Parameters'!$G$12)^2/'Model Parameters'!$B$51))+$K80*'Input Parameters'!$G$12/'Input Parameters'!$G$17)</f>
        <v>9.031314924872326E-2</v>
      </c>
      <c r="M80">
        <f>'Model Parameters'!$F$2*'Input Parameters'!$G$4*$L80</f>
        <v>3.0761595613413957</v>
      </c>
      <c r="N80">
        <f>'Input Parameters'!$G$22+(AM80*'Input Parameters'!$G$22 - (1/(1/('Input Parameters'!$G$12*($I80+2*$F80*$M80))+1/(AO80*'Input Parameters'!$G$24))) + 'Input Parameters'!$G$12*($I80+2*$F80*$M80))/(AM80+2*'Input Parameters'!$G$13*'Input Parameters'!$G$12*'Model Parameters'!$B$61*$M80)</f>
        <v>1592.8658822305956</v>
      </c>
      <c r="O80" s="4">
        <f>(2*AN80*'Input Parameters'!$G$23+AO80*'Input Parameters'!$G$24+AM80*'Input Parameters'!$G$22+'Input Parameters'!$G$12*$I80-AM80*$N80)/(2*AN80)</f>
        <v>-1215.1608534777372</v>
      </c>
      <c r="P80" s="4">
        <f>'Input Parameters'!$G$12*(2*$F80*$M80)/(2*AN80)*EXP(-$N80*('Model Parameters'!$B$32+'Model Parameters'!$B$35))</f>
        <v>3900.6000497426949</v>
      </c>
      <c r="Q80">
        <f>MAX(0,$O80+LN(1+($P80*('Model Parameters'!$B$33+2*'Model Parameters'!$B$35)*EXP(-$O80*('Model Parameters'!$B$33+2*'Model Parameters'!$B$35)))/(1+LN(SQRT(1+$P80*('Model Parameters'!$B$33+2*'Model Parameters'!$B$35)*EXP(-$O80*('Model Parameters'!$B$33+2*'Model Parameters'!$B$35))))))/('Model Parameters'!$B$33+2*'Model Parameters'!$B$35))</f>
        <v>1355.2846280502197</v>
      </c>
      <c r="R80">
        <f>'Input Parameters'!$G$4*'Model Parameters'!$F$2*EXP(-'Model Parameters'!$B$32*$N80-'Model Parameters'!$B$33*$Q80-'Model Parameters'!$B$35*($N80+2*$Q80))*$L80</f>
        <v>1.6906854300268004</v>
      </c>
      <c r="S80">
        <f>'Input Parameters'!$G$22+(AM80*'Input Parameters'!$G$22 - (1/(1/('Input Parameters'!$G$12*($I80+2*$F80*$R80))+1/(AO80*'Input Parameters'!$G$24))) +'Input Parameters'!$G$12*($I80+2*$F80*$R80))/(AM80+2*'Input Parameters'!$G$13*'Input Parameters'!$G$12*'Model Parameters'!$B$61*$R80)</f>
        <v>1352.9610669849626</v>
      </c>
      <c r="T80">
        <f>'Input Parameters'!$G$15/(2*'Model Parameters'!$F$4)*'Model Parameters'!$B$39/('Model Parameters'!$B$65)*EXP(-($E80+0.11)/'Model Parameters'!$B$48)+'Input Parameters'!$G$13*'Model Parameters'!$B$61*$S80</f>
        <v>4076.7890021252506</v>
      </c>
      <c r="U80">
        <f>1/((SQRT($T80*('Input Parameters'!$G$12)^2/'Model Parameters'!$B$51))/TANH(SQRT($T80*('Input Parameters'!$G$12)^2/'Model Parameters'!$B$51))+$T80*'Input Parameters'!$G$12/'Input Parameters'!$G$17)</f>
        <v>9.5134332514331982E-2</v>
      </c>
      <c r="V80" s="4">
        <f>(2*AN80*'Input Parameters'!$G$23+AO80*'Input Parameters'!$G$24+AM80*'Input Parameters'!$G$22+'Input Parameters'!$G$12*$I80-AM80*$S80)/(2*AN80)</f>
        <v>-815.82392027430399</v>
      </c>
      <c r="W80" s="4">
        <f>'Input Parameters'!$G$12*(2*$F80*$U80*'Model Parameters'!$F$2*'Input Parameters'!$G$4)/(2*'Model Parameters'!$F$21)*EXP(-$S80*('Model Parameters'!$B$32+'Model Parameters'!$B$35))</f>
        <v>6288.6115889328667</v>
      </c>
      <c r="X80">
        <f>MAX(0,$V80+LN(1+($W80*('Model Parameters'!$B$33+2*'Model Parameters'!$B$35)*EXP(-$V80*('Model Parameters'!$B$33+2*'Model Parameters'!$B$35)))/(1+LN(SQRT(1+$W80*('Model Parameters'!$B$33+2*'Model Parameters'!$B$35)*EXP(-$V80*('Model Parameters'!$B$33+2*'Model Parameters'!$B$35))))))/('Model Parameters'!$B$33+2*'Model Parameters'!$B$35))</f>
        <v>2326.6511943166383</v>
      </c>
      <c r="Y80">
        <f>'Input Parameters'!$G$4*'Model Parameters'!$F$2*EXP(-'Model Parameters'!$B$32*$S80-'Model Parameters'!$B$33*$X80-'Model Parameters'!$B$35*($S80+2*$X80))*$U80</f>
        <v>1.410455142817066</v>
      </c>
      <c r="Z80" s="8">
        <f>$E80-'Model Parameters'!$F$3*'Input Parameters'!$G$3/'Model Parameters'!$F$4*LN($S80/'Input Parameters'!$G$22)</f>
        <v>-1.2174154849359957</v>
      </c>
      <c r="AA80" s="8">
        <f>'Input Parameters'!$G$12*$Y80*$F80*2*'Model Parameters'!$F$4/10</f>
        <v>266.32333429218653</v>
      </c>
      <c r="AB80" s="8">
        <f t="shared" si="9"/>
        <v>1.410455142817066</v>
      </c>
      <c r="AC80" s="8">
        <f t="shared" si="10"/>
        <v>2326.6511943166383</v>
      </c>
      <c r="AD80" s="8">
        <f>LOG10(S80/1000/'Model Parameters'!$B$15)</f>
        <v>13.443342389926988</v>
      </c>
      <c r="AE80" s="8">
        <f>AA80*10/(AA80*10+('Model Parameters'!$F$4*'Input Parameters'!$G$12)*I80)</f>
        <v>0.65506432189688801</v>
      </c>
      <c r="AF80" s="8">
        <f>MIN(1,('Model Parameters'!$B$45-'Model Parameters'!$F$3*'Input Parameters'!$G$3/'Model Parameters'!$F$4*LN($S80/'Input Parameters'!$G$22))/Z80)</f>
        <v>0.27715721469875582</v>
      </c>
      <c r="AG80" s="8">
        <f>MIN('Input Parameters'!$G$24+'Model Parameters'!$F$2*'Input Parameters'!$G$4*EXP(-'Model Parameters'!$B$32*$S80-'Model Parameters'!$B$33*$X80-'Model Parameters'!$B$35*($S80+2*$X80)),AC80*10^(3-AD80)/'Model Parameters'!$B$13)</f>
        <v>6.447472287731576E-2</v>
      </c>
      <c r="AH80" s="8">
        <f>EXP(-'Model Parameters'!$B$32*$S80-'Model Parameters'!$B$33*$X80-'Model Parameters'!$B$35*($S80+2*$X80))</f>
        <v>0.43527540784468227</v>
      </c>
      <c r="AL80">
        <f>'Model Parameters'!$B$22*SQRT((3*1.607/4*('Input Parameters'!$G$10*'Model Parameters'!$B$22*'Input Parameters'!$G$8/D80)^(1/3))^-2+'Model Parameters'!$F$18^-2)/SQRT(2)</f>
        <v>1.0111518223563314E-5</v>
      </c>
      <c r="AM80">
        <f>'Model Parameters'!$B$23*SQRT((3*1.607/4*('Input Parameters'!$G$10*'Model Parameters'!$B$23*'Input Parameters'!$G$8/D80)^(1/3))^-2+'Model Parameters'!$F$18^-2)/SQRT(2)</f>
        <v>2.0499528631390094E-5</v>
      </c>
      <c r="AN80">
        <f>'Model Parameters'!$B$24*SQRT((3*1.607/4*('Input Parameters'!$G$10*'Model Parameters'!$B$24*'Input Parameters'!$G$8/D80)^(1/3))^-2+'Model Parameters'!$F$18^-2)/SQRT(2)</f>
        <v>6.157626830913322E-6</v>
      </c>
      <c r="AO80">
        <f>'Model Parameters'!$B$25*SQRT((3*1.607/4*('Input Parameters'!$G$10*'Model Parameters'!$B$25*'Input Parameters'!$G$8/D80)^(1/3))^-2+'Model Parameters'!$F$18^-2)/SQRT(2)</f>
        <v>7.2765824705342949E-6</v>
      </c>
    </row>
    <row r="81" spans="4:41" x14ac:dyDescent="0.4">
      <c r="D81" s="4">
        <f t="shared" si="11"/>
        <v>3.9022000000000001E-2</v>
      </c>
      <c r="E81">
        <f t="shared" si="8"/>
        <v>-0.99</v>
      </c>
      <c r="F81">
        <f>'Input Parameters'!$G$15/(2*'Model Parameters'!$F$4)*'Model Parameters'!$B$39/('Model Parameters'!$B$65)*EXP(-($E81+0.11)/'Model Parameters'!$B$48)</f>
        <v>2568.2374124370176</v>
      </c>
      <c r="G81">
        <f>1/((SQRT($F81*('Input Parameters'!$G$12)^2/'Model Parameters'!$B$51))/TANH(SQRT($F81*('Input Parameters'!$G$12)^2/'Model Parameters'!$B$51))+$F81*'Input Parameters'!$G$12/'Input Parameters'!$G$17)</f>
        <v>0.12262905287006196</v>
      </c>
      <c r="H81">
        <f>'Model Parameters'!$F$2*'Input Parameters'!$G$4*$G81</f>
        <v>4.1768727657319884</v>
      </c>
      <c r="I81">
        <f>'Input Parameters'!$G$15*'Model Parameters'!$B$41/'Model Parameters'!$F$4*EXP(-$E81/'Model Parameters'!$B$50)</f>
        <v>3814.8600817790016</v>
      </c>
      <c r="J81">
        <f>'Input Parameters'!$G$22+(AM81*'Input Parameters'!$G$22 - (1/(1/('Input Parameters'!$G$12*($I81+2*$F81*$H81))+1/(AO81*'Input Parameters'!$G$24))) + 'Input Parameters'!$G$12*($I81+2*$F81*$H81))/(AM81+2*'Input Parameters'!$G$13*'Input Parameters'!$G$12*'Model Parameters'!$B$61*$H81)</f>
        <v>1709.1287536126085</v>
      </c>
      <c r="K81">
        <f>'Input Parameters'!$G$15/(2*'Model Parameters'!$F$4)*'Model Parameters'!$B$39/('Model Parameters'!$B$65)*EXP(-($E81+0.11)/'Model Parameters'!$B$48)+'Input Parameters'!$G$13*'Model Parameters'!$B$61*$J81</f>
        <v>4473.9159727150764</v>
      </c>
      <c r="L81">
        <f>1/((SQRT($K81*('Input Parameters'!$G$12)^2/'Model Parameters'!$B$51))/TANH(SQRT($K81*('Input Parameters'!$G$12)^2/'Model Parameters'!$B$51))+$K81*'Input Parameters'!$G$12/'Input Parameters'!$G$17)</f>
        <v>9.034368018193932E-2</v>
      </c>
      <c r="M81">
        <f>'Model Parameters'!$F$2*'Input Parameters'!$G$4*$L81</f>
        <v>3.0771994766019146</v>
      </c>
      <c r="N81">
        <f>'Input Parameters'!$G$22+(AM81*'Input Parameters'!$G$22 - (1/(1/('Input Parameters'!$G$12*($I81+2*$F81*$M81))+1/(AO81*'Input Parameters'!$G$24))) + 'Input Parameters'!$G$12*($I81+2*$F81*$M81))/(AM81+2*'Input Parameters'!$G$13*'Input Parameters'!$G$12*'Model Parameters'!$B$61*$M81)</f>
        <v>1590.277731070945</v>
      </c>
      <c r="O81" s="4">
        <f>(2*AN81*'Input Parameters'!$G$23+AO81*'Input Parameters'!$G$24+AM81*'Input Parameters'!$G$22+'Input Parameters'!$G$12*$I81-AM81*$N81)/(2*AN81)</f>
        <v>-1214.9189754744384</v>
      </c>
      <c r="P81" s="4">
        <f>'Input Parameters'!$G$12*(2*$F81*$M81)/(2*AN81)*EXP(-$N81*('Model Parameters'!$B$32+'Model Parameters'!$B$35))</f>
        <v>3887.2412830265876</v>
      </c>
      <c r="Q81">
        <f>MAX(0,$O81+LN(1+($P81*('Model Parameters'!$B$33+2*'Model Parameters'!$B$35)*EXP(-$O81*('Model Parameters'!$B$33+2*'Model Parameters'!$B$35)))/(1+LN(SQRT(1+$P81*('Model Parameters'!$B$33+2*'Model Parameters'!$B$35)*EXP(-$O81*('Model Parameters'!$B$33+2*'Model Parameters'!$B$35))))))/('Model Parameters'!$B$33+2*'Model Parameters'!$B$35))</f>
        <v>1350.4107690811616</v>
      </c>
      <c r="R81">
        <f>'Input Parameters'!$G$4*'Model Parameters'!$F$2*EXP(-'Model Parameters'!$B$32*$N81-'Model Parameters'!$B$33*$Q81-'Model Parameters'!$B$35*($N81+2*$Q81))*$L81</f>
        <v>1.6941473322597085</v>
      </c>
      <c r="S81">
        <f>'Input Parameters'!$G$22+(AM81*'Input Parameters'!$G$22 - (1/(1/('Input Parameters'!$G$12*($I81+2*$F81*$R81))+1/(AO81*'Input Parameters'!$G$24))) +'Input Parameters'!$G$12*($I81+2*$F81*$R81))/(AM81+2*'Input Parameters'!$G$13*'Input Parameters'!$G$12*'Model Parameters'!$B$61*$R81)</f>
        <v>1350.6632268359917</v>
      </c>
      <c r="T81">
        <f>'Input Parameters'!$G$15/(2*'Model Parameters'!$F$4)*'Model Parameters'!$B$39/('Model Parameters'!$B$65)*EXP(-($E81+0.11)/'Model Parameters'!$B$48)+'Input Parameters'!$G$13*'Model Parameters'!$B$61*$S81</f>
        <v>4074.2269103591484</v>
      </c>
      <c r="U81">
        <f>1/((SQRT($T81*('Input Parameters'!$G$12)^2/'Model Parameters'!$B$51))/TANH(SQRT($T81*('Input Parameters'!$G$12)^2/'Model Parameters'!$B$51))+$T81*'Input Parameters'!$G$12/'Input Parameters'!$G$17)</f>
        <v>9.5167512977321331E-2</v>
      </c>
      <c r="V81" s="4">
        <f>(2*AN81*'Input Parameters'!$G$23+AO81*'Input Parameters'!$G$24+AM81*'Input Parameters'!$G$22+'Input Parameters'!$G$12*$I81-AM81*$S81)/(2*AN81)</f>
        <v>-816.1866404484208</v>
      </c>
      <c r="W81" s="4">
        <f>'Input Parameters'!$G$12*(2*$F81*$U81*'Model Parameters'!$F$2*'Input Parameters'!$G$4)/(2*'Model Parameters'!$F$21)*EXP(-$S81*('Model Parameters'!$B$32+'Model Parameters'!$B$35))</f>
        <v>6292.8535429486728</v>
      </c>
      <c r="X81">
        <f>MAX(0,$V81+LN(1+($W81*('Model Parameters'!$B$33+2*'Model Parameters'!$B$35)*EXP(-$V81*('Model Parameters'!$B$33+2*'Model Parameters'!$B$35)))/(1+LN(SQRT(1+$W81*('Model Parameters'!$B$33+2*'Model Parameters'!$B$35)*EXP(-$V81*('Model Parameters'!$B$33+2*'Model Parameters'!$B$35))))))/('Model Parameters'!$B$33+2*'Model Parameters'!$B$35))</f>
        <v>2327.5637211974981</v>
      </c>
      <c r="Y81">
        <f>'Input Parameters'!$G$4*'Model Parameters'!$F$2*EXP(-'Model Parameters'!$B$32*$S81-'Model Parameters'!$B$33*$X81-'Model Parameters'!$B$35*($S81+2*$X81))*$U81</f>
        <v>1.4110522892523292</v>
      </c>
      <c r="Z81" s="8">
        <f>$E81-'Model Parameters'!$F$3*'Input Parameters'!$G$3/'Model Parameters'!$F$4*LN($S81/'Input Parameters'!$G$22)</f>
        <v>-1.217371811765253</v>
      </c>
      <c r="AA81" s="8">
        <f>'Input Parameters'!$G$12*$Y81*$F81*2*'Model Parameters'!$F$4/10</f>
        <v>266.4360879876939</v>
      </c>
      <c r="AB81" s="8">
        <f t="shared" si="9"/>
        <v>1.4110522892523292</v>
      </c>
      <c r="AC81" s="8">
        <f t="shared" si="10"/>
        <v>2327.5637211974981</v>
      </c>
      <c r="AD81" s="8">
        <f>LOG10(S81/1000/'Model Parameters'!$B$15)</f>
        <v>13.442604166395293</v>
      </c>
      <c r="AE81" s="8">
        <f>AA81*10/(AA81*10+('Model Parameters'!$F$4*'Input Parameters'!$G$12)*I81)</f>
        <v>0.65515995829264817</v>
      </c>
      <c r="AF81" s="8">
        <f>MIN(1,('Model Parameters'!$B$45-'Model Parameters'!$F$3*'Input Parameters'!$G$3/'Model Parameters'!$F$4*LN($S81/'Input Parameters'!$G$22))/Z81)</f>
        <v>0.27713128273936805</v>
      </c>
      <c r="AG81" s="8">
        <f>MIN('Input Parameters'!$G$24+'Model Parameters'!$F$2*'Input Parameters'!$G$4*EXP(-'Model Parameters'!$B$32*$S81-'Model Parameters'!$B$33*$X81-'Model Parameters'!$B$35*($S81+2*$X81)),AC81*10^(3-AD81)/'Model Parameters'!$B$13)</f>
        <v>6.4609742063937117E-2</v>
      </c>
      <c r="AH81" s="8">
        <f>EXP(-'Model Parameters'!$B$32*$S81-'Model Parameters'!$B$33*$X81-'Model Parameters'!$B$35*($S81+2*$X81))</f>
        <v>0.43530786658623433</v>
      </c>
      <c r="AL81">
        <f>'Model Parameters'!$B$22*SQRT((3*1.607/4*('Input Parameters'!$G$10*'Model Parameters'!$B$22*'Input Parameters'!$G$8/D81)^(1/3))^-2+'Model Parameters'!$F$18^-2)/SQRT(2)</f>
        <v>1.0152496771278429E-5</v>
      </c>
      <c r="AM81">
        <f>'Model Parameters'!$B$23*SQRT((3*1.607/4*('Input Parameters'!$G$10*'Model Parameters'!$B$23*'Input Parameters'!$G$8/D81)^(1/3))^-2+'Model Parameters'!$F$18^-2)/SQRT(2)</f>
        <v>2.0578215123010963E-5</v>
      </c>
      <c r="AN81">
        <f>'Model Parameters'!$B$24*SQRT((3*1.607/4*('Input Parameters'!$G$10*'Model Parameters'!$B$24*'Input Parameters'!$G$8/D81)^(1/3))^-2+'Model Parameters'!$F$18^-2)/SQRT(2)</f>
        <v>6.1831439058218681E-6</v>
      </c>
      <c r="AO81">
        <f>'Model Parameters'!$B$25*SQRT((3*1.607/4*('Input Parameters'!$G$10*'Model Parameters'!$B$25*'Input Parameters'!$G$8/D81)^(1/3))^-2+'Model Parameters'!$F$18^-2)/SQRT(2)</f>
        <v>7.306543928372949E-6</v>
      </c>
    </row>
    <row r="82" spans="4:41" x14ac:dyDescent="0.4">
      <c r="D82" s="4">
        <f t="shared" si="11"/>
        <v>3.9521000000000001E-2</v>
      </c>
      <c r="E82">
        <f t="shared" si="8"/>
        <v>-0.99</v>
      </c>
      <c r="F82">
        <f>'Input Parameters'!$G$15/(2*'Model Parameters'!$F$4)*'Model Parameters'!$B$39/('Model Parameters'!$B$65)*EXP(-($E82+0.11)/'Model Parameters'!$B$48)</f>
        <v>2568.2374124370176</v>
      </c>
      <c r="G82">
        <f>1/((SQRT($F82*('Input Parameters'!$G$12)^2/'Model Parameters'!$B$51))/TANH(SQRT($F82*('Input Parameters'!$G$12)^2/'Model Parameters'!$B$51))+$F82*'Input Parameters'!$G$12/'Input Parameters'!$G$17)</f>
        <v>0.12262905287006196</v>
      </c>
      <c r="H82">
        <f>'Model Parameters'!$F$2*'Input Parameters'!$G$4*$G82</f>
        <v>4.1768727657319884</v>
      </c>
      <c r="I82">
        <f>'Input Parameters'!$G$15*'Model Parameters'!$B$41/'Model Parameters'!$F$4*EXP(-$E82/'Model Parameters'!$B$50)</f>
        <v>3814.8600817790016</v>
      </c>
      <c r="J82">
        <f>'Input Parameters'!$G$22+(AM82*'Input Parameters'!$G$22 - (1/(1/('Input Parameters'!$G$12*($I82+2*$F82*$H82))+1/(AO82*'Input Parameters'!$G$24))) + 'Input Parameters'!$G$12*($I82+2*$F82*$H82))/(AM82+2*'Input Parameters'!$G$13*'Input Parameters'!$G$12*'Model Parameters'!$B$61*$H82)</f>
        <v>1706.7195746465168</v>
      </c>
      <c r="K82">
        <f>'Input Parameters'!$G$15/(2*'Model Parameters'!$F$4)*'Model Parameters'!$B$39/('Model Parameters'!$B$65)*EXP(-($E82+0.11)/'Model Parameters'!$B$48)+'Input Parameters'!$G$13*'Model Parameters'!$B$61*$J82</f>
        <v>4471.2297381678836</v>
      </c>
      <c r="L82">
        <f>1/((SQRT($K82*('Input Parameters'!$G$12)^2/'Model Parameters'!$B$51))/TANH(SQRT($K82*('Input Parameters'!$G$12)^2/'Model Parameters'!$B$51))+$K82*'Input Parameters'!$G$12/'Input Parameters'!$G$17)</f>
        <v>9.037390857943893E-2</v>
      </c>
      <c r="M82">
        <f>'Model Parameters'!$F$2*'Input Parameters'!$G$4*$L82</f>
        <v>3.0782290871820566</v>
      </c>
      <c r="N82">
        <f>'Input Parameters'!$G$22+(AM82*'Input Parameters'!$G$22 - (1/(1/('Input Parameters'!$G$12*($I82+2*$F82*$M82))+1/(AO82*'Input Parameters'!$G$24))) + 'Input Parameters'!$G$12*($I82+2*$F82*$M82))/(AM82+2*'Input Parameters'!$G$13*'Input Parameters'!$G$12*'Model Parameters'!$B$61*$M82)</f>
        <v>1587.719707209744</v>
      </c>
      <c r="O82" s="4">
        <f>(2*AN82*'Input Parameters'!$G$23+AO82*'Input Parameters'!$G$24+AM82*'Input Parameters'!$G$22+'Input Parameters'!$G$12*$I82-AM82*$N82)/(2*AN82)</f>
        <v>-1214.665907543575</v>
      </c>
      <c r="P82" s="4">
        <f>'Input Parameters'!$G$12*(2*$F82*$M82)/(2*AN82)*EXP(-$N82*('Model Parameters'!$B$32+'Model Parameters'!$B$35))</f>
        <v>3874.097047405945</v>
      </c>
      <c r="Q82">
        <f>MAX(0,$O82+LN(1+($P82*('Model Parameters'!$B$33+2*'Model Parameters'!$B$35)*EXP(-$O82*('Model Parameters'!$B$33+2*'Model Parameters'!$B$35)))/(1+LN(SQRT(1+$P82*('Model Parameters'!$B$33+2*'Model Parameters'!$B$35)*EXP(-$O82*('Model Parameters'!$B$33+2*'Model Parameters'!$B$35))))))/('Model Parameters'!$B$33+2*'Model Parameters'!$B$35))</f>
        <v>1345.6133308702906</v>
      </c>
      <c r="R82">
        <f>'Input Parameters'!$G$4*'Model Parameters'!$F$2*EXP(-'Model Parameters'!$B$32*$N82-'Model Parameters'!$B$33*$Q82-'Model Parameters'!$B$35*($N82+2*$Q82))*$L82</f>
        <v>1.6975675103181731</v>
      </c>
      <c r="S82">
        <f>'Input Parameters'!$G$22+(AM82*'Input Parameters'!$G$22 - (1/(1/('Input Parameters'!$G$12*($I82+2*$F82*$R82))+1/(AO82*'Input Parameters'!$G$24))) +'Input Parameters'!$G$12*($I82+2*$F82*$R82))/(AM82+2*'Input Parameters'!$G$13*'Input Parameters'!$G$12*'Model Parameters'!$B$61*$R82)</f>
        <v>1348.3946525432229</v>
      </c>
      <c r="T82">
        <f>'Input Parameters'!$G$15/(2*'Model Parameters'!$F$4)*'Model Parameters'!$B$39/('Model Parameters'!$B$65)*EXP(-($E82+0.11)/'Model Parameters'!$B$48)+'Input Parameters'!$G$13*'Model Parameters'!$B$61*$S82</f>
        <v>4071.6974500227111</v>
      </c>
      <c r="U82">
        <f>1/((SQRT($T82*('Input Parameters'!$G$12)^2/'Model Parameters'!$B$51))/TANH(SQRT($T82*('Input Parameters'!$G$12)^2/'Model Parameters'!$B$51))+$T82*'Input Parameters'!$G$12/'Input Parameters'!$G$17)</f>
        <v>9.5200301784056612E-2</v>
      </c>
      <c r="V82" s="4">
        <f>(2*AN82*'Input Parameters'!$G$23+AO82*'Input Parameters'!$G$24+AM82*'Input Parameters'!$G$22+'Input Parameters'!$G$12*$I82-AM82*$S82)/(2*AN82)</f>
        <v>-816.53399588003867</v>
      </c>
      <c r="W82" s="4">
        <f>'Input Parameters'!$G$12*(2*$F82*$U82*'Model Parameters'!$F$2*'Input Parameters'!$G$4)/(2*'Model Parameters'!$F$21)*EXP(-$S82*('Model Parameters'!$B$32+'Model Parameters'!$B$35))</f>
        <v>6297.0455728615143</v>
      </c>
      <c r="X82">
        <f>MAX(0,$V82+LN(1+($W82*('Model Parameters'!$B$33+2*'Model Parameters'!$B$35)*EXP(-$V82*('Model Parameters'!$B$33+2*'Model Parameters'!$B$35)))/(1+LN(SQRT(1+$W82*('Model Parameters'!$B$33+2*'Model Parameters'!$B$35)*EXP(-$V82*('Model Parameters'!$B$33+2*'Model Parameters'!$B$35))))))/('Model Parameters'!$B$33+2*'Model Parameters'!$B$35))</f>
        <v>2328.4711315235959</v>
      </c>
      <c r="Y82">
        <f>'Input Parameters'!$G$4*'Model Parameters'!$F$2*EXP(-'Model Parameters'!$B$32*$S82-'Model Parameters'!$B$33*$X82-'Model Parameters'!$B$35*($S82+2*$X82))*$U82</f>
        <v>1.4116398423062402</v>
      </c>
      <c r="Z82" s="8">
        <f>$E82-'Model Parameters'!$F$3*'Input Parameters'!$G$3/'Model Parameters'!$F$4*LN($S82/'Input Parameters'!$G$22)</f>
        <v>-1.2173286218793566</v>
      </c>
      <c r="AA82" s="8">
        <f>'Input Parameters'!$G$12*$Y82*$F82*2*'Model Parameters'!$F$4/10</f>
        <v>266.54703025281168</v>
      </c>
      <c r="AB82" s="8">
        <f t="shared" si="9"/>
        <v>1.4116398423062402</v>
      </c>
      <c r="AC82" s="8">
        <f t="shared" si="10"/>
        <v>2328.4711315235959</v>
      </c>
      <c r="AD82" s="8">
        <f>LOG10(S82/1000/'Model Parameters'!$B$15)</f>
        <v>13.441874112003596</v>
      </c>
      <c r="AE82" s="8">
        <f>AA82*10/(AA82*10+('Model Parameters'!$F$4*'Input Parameters'!$G$12)*I82)</f>
        <v>0.65525400650706533</v>
      </c>
      <c r="AF82" s="8">
        <f>MIN(1,('Model Parameters'!$B$45-'Model Parameters'!$F$3*'Input Parameters'!$G$3/'Model Parameters'!$F$4*LN($S82/'Input Parameters'!$G$22))/Z82)</f>
        <v>0.27710563591167042</v>
      </c>
      <c r="AG82" s="8">
        <f>MIN('Input Parameters'!$G$24+'Model Parameters'!$F$2*'Input Parameters'!$G$4*EXP(-'Model Parameters'!$B$32*$S82-'Model Parameters'!$B$33*$X82-'Model Parameters'!$B$35*($S82+2*$X82)),AC82*10^(3-AD82)/'Model Parameters'!$B$13)</f>
        <v>6.4743673929508208E-2</v>
      </c>
      <c r="AH82" s="8">
        <f>EXP(-'Model Parameters'!$B$32*$S82-'Model Parameters'!$B$33*$X82-'Model Parameters'!$B$35*($S82+2*$X82))</f>
        <v>0.43533913517528089</v>
      </c>
      <c r="AL82">
        <f>'Model Parameters'!$B$22*SQRT((3*1.607/4*('Input Parameters'!$G$10*'Model Parameters'!$B$22*'Input Parameters'!$G$8/D82)^(1/3))^-2+'Model Parameters'!$F$18^-2)/SQRT(2)</f>
        <v>1.0193137320592409E-5</v>
      </c>
      <c r="AM82">
        <f>'Model Parameters'!$B$23*SQRT((3*1.607/4*('Input Parameters'!$G$10*'Model Parameters'!$B$23*'Input Parameters'!$G$8/D82)^(1/3))^-2+'Model Parameters'!$F$18^-2)/SQRT(2)</f>
        <v>2.0656269081829945E-5</v>
      </c>
      <c r="AN82">
        <f>'Model Parameters'!$B$24*SQRT((3*1.607/4*('Input Parameters'!$G$10*'Model Parameters'!$B$24*'Input Parameters'!$G$8/D82)^(1/3))^-2+'Model Parameters'!$F$18^-2)/SQRT(2)</f>
        <v>6.208448233349798E-6</v>
      </c>
      <c r="AO82">
        <f>'Model Parameters'!$B$25*SQRT((3*1.607/4*('Input Parameters'!$G$10*'Model Parameters'!$B$25*'Input Parameters'!$G$8/D82)^(1/3))^-2+'Model Parameters'!$F$18^-2)/SQRT(2)</f>
        <v>7.3362563589508104E-6</v>
      </c>
    </row>
    <row r="83" spans="4:41" x14ac:dyDescent="0.4">
      <c r="D83" s="4">
        <f t="shared" si="11"/>
        <v>4.002E-2</v>
      </c>
      <c r="E83">
        <f t="shared" si="8"/>
        <v>-0.99</v>
      </c>
      <c r="F83">
        <f>'Input Parameters'!$G$15/(2*'Model Parameters'!$F$4)*'Model Parameters'!$B$39/('Model Parameters'!$B$65)*EXP(-($E83+0.11)/'Model Parameters'!$B$48)</f>
        <v>2568.2374124370176</v>
      </c>
      <c r="G83">
        <f>1/((SQRT($F83*('Input Parameters'!$G$12)^2/'Model Parameters'!$B$51))/TANH(SQRT($F83*('Input Parameters'!$G$12)^2/'Model Parameters'!$B$51))+$F83*'Input Parameters'!$G$12/'Input Parameters'!$G$17)</f>
        <v>0.12262905287006196</v>
      </c>
      <c r="H83">
        <f>'Model Parameters'!$F$2*'Input Parameters'!$G$4*$G83</f>
        <v>4.1768727657319884</v>
      </c>
      <c r="I83">
        <f>'Input Parameters'!$G$15*'Model Parameters'!$B$41/'Model Parameters'!$F$4*EXP(-$E83/'Model Parameters'!$B$50)</f>
        <v>3814.8600817790016</v>
      </c>
      <c r="J83">
        <f>'Input Parameters'!$G$22+(AM83*'Input Parameters'!$G$22 - (1/(1/('Input Parameters'!$G$12*($I83+2*$F83*$H83))+1/(AO83*'Input Parameters'!$G$24))) + 'Input Parameters'!$G$12*($I83+2*$F83*$H83))/(AM83+2*'Input Parameters'!$G$13*'Input Parameters'!$G$12*'Model Parameters'!$B$61*$H83)</f>
        <v>1704.3361470017592</v>
      </c>
      <c r="K83">
        <f>'Input Parameters'!$G$15/(2*'Model Parameters'!$F$4)*'Model Parameters'!$B$39/('Model Parameters'!$B$65)*EXP(-($E83+0.11)/'Model Parameters'!$B$48)+'Input Parameters'!$G$13*'Model Parameters'!$B$61*$J83</f>
        <v>4468.5722163439787</v>
      </c>
      <c r="L83">
        <f>1/((SQRT($K83*('Input Parameters'!$G$12)^2/'Model Parameters'!$B$51))/TANH(SQRT($K83*('Input Parameters'!$G$12)^2/'Model Parameters'!$B$51))+$K83*'Input Parameters'!$G$12/'Input Parameters'!$G$17)</f>
        <v>9.0403840896900484E-2</v>
      </c>
      <c r="M83">
        <f>'Model Parameters'!$F$2*'Input Parameters'!$G$4*$L83</f>
        <v>3.079248612968926</v>
      </c>
      <c r="N83">
        <f>'Input Parameters'!$G$22+(AM83*'Input Parameters'!$G$22 - (1/(1/('Input Parameters'!$G$12*($I83+2*$F83*$M83))+1/(AO83*'Input Parameters'!$G$24))) + 'Input Parameters'!$G$12*($I83+2*$F83*$M83))/(AM83+2*'Input Parameters'!$G$13*'Input Parameters'!$G$12*'Model Parameters'!$B$61*$M83)</f>
        <v>1585.1911174971322</v>
      </c>
      <c r="O83" s="4">
        <f>(2*AN83*'Input Parameters'!$G$23+AO83*'Input Parameters'!$G$24+AM83*'Input Parameters'!$G$22+'Input Parameters'!$G$12*$I83-AM83*$N83)/(2*AN83)</f>
        <v>-1214.4021424662094</v>
      </c>
      <c r="P83" s="4">
        <f>'Input Parameters'!$G$12*(2*$F83*$M83)/(2*AN83)*EXP(-$N83*('Model Parameters'!$B$32+'Model Parameters'!$B$35))</f>
        <v>3861.161268750549</v>
      </c>
      <c r="Q83">
        <f>MAX(0,$O83+LN(1+($P83*('Model Parameters'!$B$33+2*'Model Parameters'!$B$35)*EXP(-$O83*('Model Parameters'!$B$33+2*'Model Parameters'!$B$35)))/(1+LN(SQRT(1+$P83*('Model Parameters'!$B$33+2*'Model Parameters'!$B$35)*EXP(-$O83*('Model Parameters'!$B$33+2*'Model Parameters'!$B$35))))))/('Model Parameters'!$B$33+2*'Model Parameters'!$B$35))</f>
        <v>1340.8902201724493</v>
      </c>
      <c r="R83">
        <f>'Input Parameters'!$G$4*'Model Parameters'!$F$2*EXP(-'Model Parameters'!$B$32*$N83-'Model Parameters'!$B$33*$Q83-'Model Parameters'!$B$35*($N83+2*$Q83))*$L83</f>
        <v>1.7009469569491851</v>
      </c>
      <c r="S83">
        <f>'Input Parameters'!$G$22+(AM83*'Input Parameters'!$G$22 - (1/(1/('Input Parameters'!$G$12*($I83+2*$F83*$R83))+1/(AO83*'Input Parameters'!$G$24))) +'Input Parameters'!$G$12*($I83+2*$F83*$R83))/(AM83+2*'Input Parameters'!$G$13*'Input Parameters'!$G$12*'Model Parameters'!$B$61*$R83)</f>
        <v>1346.1546198660055</v>
      </c>
      <c r="T83">
        <f>'Input Parameters'!$G$15/(2*'Model Parameters'!$F$4)*'Model Parameters'!$B$39/('Model Parameters'!$B$65)*EXP(-($E83+0.11)/'Model Parameters'!$B$48)+'Input Parameters'!$G$13*'Model Parameters'!$B$61*$S83</f>
        <v>4069.1998135876138</v>
      </c>
      <c r="U83">
        <f>1/((SQRT($T83*('Input Parameters'!$G$12)^2/'Model Parameters'!$B$51))/TANH(SQRT($T83*('Input Parameters'!$G$12)^2/'Model Parameters'!$B$51))+$T83*'Input Parameters'!$G$12/'Input Parameters'!$G$17)</f>
        <v>9.5232708274206712E-2</v>
      </c>
      <c r="V83" s="4">
        <f>(2*AN83*'Input Parameters'!$G$23+AO83*'Input Parameters'!$G$24+AM83*'Input Parameters'!$G$22+'Input Parameters'!$G$12*$I83-AM83*$S83)/(2*AN83)</f>
        <v>-816.86651629768801</v>
      </c>
      <c r="W83" s="4">
        <f>'Input Parameters'!$G$12*(2*$F83*$U83*'Model Parameters'!$F$2*'Input Parameters'!$G$4)/(2*'Model Parameters'!$F$21)*EXP(-$S83*('Model Parameters'!$B$32+'Model Parameters'!$B$35))</f>
        <v>6301.1888670505059</v>
      </c>
      <c r="X83">
        <f>MAX(0,$V83+LN(1+($W83*('Model Parameters'!$B$33+2*'Model Parameters'!$B$35)*EXP(-$V83*('Model Parameters'!$B$33+2*'Model Parameters'!$B$35)))/(1+LN(SQRT(1+$W83*('Model Parameters'!$B$33+2*'Model Parameters'!$B$35)*EXP(-$V83*('Model Parameters'!$B$33+2*'Model Parameters'!$B$35))))))/('Model Parameters'!$B$33+2*'Model Parameters'!$B$35))</f>
        <v>2329.373459381728</v>
      </c>
      <c r="Y83">
        <f>'Input Parameters'!$G$4*'Model Parameters'!$F$2*EXP(-'Model Parameters'!$B$32*$S83-'Model Parameters'!$B$33*$X83-'Model Parameters'!$B$35*($S83+2*$X83))*$U83</f>
        <v>1.4122180660919343</v>
      </c>
      <c r="Z83" s="8">
        <f>$E83-'Model Parameters'!$F$3*'Input Parameters'!$G$3/'Model Parameters'!$F$4*LN($S83/'Input Parameters'!$G$22)</f>
        <v>-1.2172859040211201</v>
      </c>
      <c r="AA83" s="8">
        <f>'Input Parameters'!$G$12*$Y83*$F83*2*'Model Parameters'!$F$4/10</f>
        <v>266.65621095760571</v>
      </c>
      <c r="AB83" s="8">
        <f t="shared" si="9"/>
        <v>1.4122180660919343</v>
      </c>
      <c r="AC83" s="8">
        <f t="shared" si="10"/>
        <v>2329.373459381728</v>
      </c>
      <c r="AD83" s="8">
        <f>LOG10(S83/1000/'Model Parameters'!$B$15)</f>
        <v>13.441152036467576</v>
      </c>
      <c r="AE83" s="8">
        <f>AA83*10/(AA83*10+('Model Parameters'!$F$4*'Input Parameters'!$G$12)*I83)</f>
        <v>0.6553465113370478</v>
      </c>
      <c r="AF83" s="8">
        <f>MIN(1,('Model Parameters'!$B$45-'Model Parameters'!$F$3*'Input Parameters'!$G$3/'Model Parameters'!$F$4*LN($S83/'Input Parameters'!$G$22))/Z83)</f>
        <v>0.27708026759116083</v>
      </c>
      <c r="AG83" s="8">
        <f>MIN('Input Parameters'!$G$24+'Model Parameters'!$F$2*'Input Parameters'!$G$4*EXP(-'Model Parameters'!$B$32*$S83-'Model Parameters'!$B$33*$X83-'Model Parameters'!$B$35*($S83+2*$X83)),AC83*10^(3-AD83)/'Model Parameters'!$B$13)</f>
        <v>6.4876540095103741E-2</v>
      </c>
      <c r="AH83" s="8">
        <f>EXP(-'Model Parameters'!$B$32*$S83-'Model Parameters'!$B$33*$X83-'Model Parameters'!$B$35*($S83+2*$X83))</f>
        <v>0.43536925395215753</v>
      </c>
      <c r="AL83">
        <f>'Model Parameters'!$B$22*SQRT((3*1.607/4*('Input Parameters'!$G$10*'Model Parameters'!$B$22*'Input Parameters'!$G$8/D83)^(1/3))^-2+'Model Parameters'!$F$18^-2)/SQRT(2)</f>
        <v>1.0233446797840606E-5</v>
      </c>
      <c r="AM83">
        <f>'Model Parameters'!$B$23*SQRT((3*1.607/4*('Input Parameters'!$G$10*'Model Parameters'!$B$23*'Input Parameters'!$G$8/D83)^(1/3))^-2+'Model Parameters'!$F$18^-2)/SQRT(2)</f>
        <v>2.0733703221843695E-5</v>
      </c>
      <c r="AN83">
        <f>'Model Parameters'!$B$24*SQRT((3*1.607/4*('Input Parameters'!$G$10*'Model Parameters'!$B$24*'Input Parameters'!$G$8/D83)^(1/3))^-2+'Model Parameters'!$F$18^-2)/SQRT(2)</f>
        <v>6.2335442094084836E-6</v>
      </c>
      <c r="AO83">
        <f>'Model Parameters'!$B$25*SQRT((3*1.607/4*('Input Parameters'!$G$10*'Model Parameters'!$B$25*'Input Parameters'!$G$8/D83)^(1/3))^-2+'Model Parameters'!$F$18^-2)/SQRT(2)</f>
        <v>7.3657248954736818E-6</v>
      </c>
    </row>
    <row r="84" spans="4:41" x14ac:dyDescent="0.4">
      <c r="D84" s="4">
        <f t="shared" si="11"/>
        <v>4.0518999999999999E-2</v>
      </c>
      <c r="E84">
        <f t="shared" si="8"/>
        <v>-0.99</v>
      </c>
      <c r="F84">
        <f>'Input Parameters'!$G$15/(2*'Model Parameters'!$F$4)*'Model Parameters'!$B$39/('Model Parameters'!$B$65)*EXP(-($E84+0.11)/'Model Parameters'!$B$48)</f>
        <v>2568.2374124370176</v>
      </c>
      <c r="G84">
        <f>1/((SQRT($F84*('Input Parameters'!$G$12)^2/'Model Parameters'!$B$51))/TANH(SQRT($F84*('Input Parameters'!$G$12)^2/'Model Parameters'!$B$51))+$F84*'Input Parameters'!$G$12/'Input Parameters'!$G$17)</f>
        <v>0.12262905287006196</v>
      </c>
      <c r="H84">
        <f>'Model Parameters'!$F$2*'Input Parameters'!$G$4*$G84</f>
        <v>4.1768727657319884</v>
      </c>
      <c r="I84">
        <f>'Input Parameters'!$G$15*'Model Parameters'!$B$41/'Model Parameters'!$F$4*EXP(-$E84/'Model Parameters'!$B$50)</f>
        <v>3814.8600817790016</v>
      </c>
      <c r="J84">
        <f>'Input Parameters'!$G$22+(AM84*'Input Parameters'!$G$22 - (1/(1/('Input Parameters'!$G$12*($I84+2*$F84*$H84))+1/(AO84*'Input Parameters'!$G$24))) + 'Input Parameters'!$G$12*($I84+2*$F84*$H84))/(AM84+2*'Input Parameters'!$G$13*'Input Parameters'!$G$12*'Model Parameters'!$B$61*$H84)</f>
        <v>1701.977908078911</v>
      </c>
      <c r="K84">
        <f>'Input Parameters'!$G$15/(2*'Model Parameters'!$F$4)*'Model Parameters'!$B$39/('Model Parameters'!$B$65)*EXP(-($E84+0.11)/'Model Parameters'!$B$48)+'Input Parameters'!$G$13*'Model Parameters'!$B$61*$J84</f>
        <v>4465.9427799450032</v>
      </c>
      <c r="L84">
        <f>1/((SQRT($K84*('Input Parameters'!$G$12)^2/'Model Parameters'!$B$51))/TANH(SQRT($K84*('Input Parameters'!$G$12)^2/'Model Parameters'!$B$51))+$K84*'Input Parameters'!$G$12/'Input Parameters'!$G$17)</f>
        <v>9.04334833773274E-2</v>
      </c>
      <c r="M84">
        <f>'Model Parameters'!$F$2*'Input Parameters'!$G$4*$L84</f>
        <v>3.0802582666056963</v>
      </c>
      <c r="N84">
        <f>'Input Parameters'!$G$22+(AM84*'Input Parameters'!$G$22 - (1/(1/('Input Parameters'!$G$12*($I84+2*$F84*$M84))+1/(AO84*'Input Parameters'!$G$24))) + 'Input Parameters'!$G$12*($I84+2*$F84*$M84))/(AM84+2*'Input Parameters'!$G$13*'Input Parameters'!$G$12*'Model Parameters'!$B$61*$M84)</f>
        <v>1582.6912926697178</v>
      </c>
      <c r="O84" s="4">
        <f>(2*AN84*'Input Parameters'!$G$23+AO84*'Input Parameters'!$G$24+AM84*'Input Parameters'!$G$22+'Input Parameters'!$G$12*$I84-AM84*$N84)/(2*AN84)</f>
        <v>-1214.1281494566053</v>
      </c>
      <c r="P84" s="4">
        <f>'Input Parameters'!$G$12*(2*$F84*$M84)/(2*AN84)*EXP(-$N84*('Model Parameters'!$B$32+'Model Parameters'!$B$35))</f>
        <v>3848.4281173186805</v>
      </c>
      <c r="Q84">
        <f>MAX(0,$O84+LN(1+($P84*('Model Parameters'!$B$33+2*'Model Parameters'!$B$35)*EXP(-$O84*('Model Parameters'!$B$33+2*'Model Parameters'!$B$35)))/(1+LN(SQRT(1+$P84*('Model Parameters'!$B$33+2*'Model Parameters'!$B$35)*EXP(-$O84*('Model Parameters'!$B$33+2*'Model Parameters'!$B$35))))))/('Model Parameters'!$B$33+2*'Model Parameters'!$B$35))</f>
        <v>1336.2394253939281</v>
      </c>
      <c r="R84">
        <f>'Input Parameters'!$G$4*'Model Parameters'!$F$2*EXP(-'Model Parameters'!$B$32*$N84-'Model Parameters'!$B$33*$Q84-'Model Parameters'!$B$35*($N84+2*$Q84))*$L84</f>
        <v>1.7042866296789696</v>
      </c>
      <c r="S84">
        <f>'Input Parameters'!$G$22+(AM84*'Input Parameters'!$G$22 - (1/(1/('Input Parameters'!$G$12*($I84+2*$F84*$R84))+1/(AO84*'Input Parameters'!$G$24))) +'Input Parameters'!$G$12*($I84+2*$F84*$R84))/(AM84+2*'Input Parameters'!$G$13*'Input Parameters'!$G$12*'Model Parameters'!$B$61*$R84)</f>
        <v>1343.9424310500438</v>
      </c>
      <c r="T84">
        <f>'Input Parameters'!$G$15/(2*'Model Parameters'!$F$4)*'Model Parameters'!$B$39/('Model Parameters'!$B$65)*EXP(-($E84+0.11)/'Model Parameters'!$B$48)+'Input Parameters'!$G$13*'Model Parameters'!$B$61*$S84</f>
        <v>4066.7332230578163</v>
      </c>
      <c r="U84">
        <f>1/((SQRT($T84*('Input Parameters'!$G$12)^2/'Model Parameters'!$B$51))/TANH(SQRT($T84*('Input Parameters'!$G$12)^2/'Model Parameters'!$B$51))+$T84*'Input Parameters'!$G$12/'Input Parameters'!$G$17)</f>
        <v>9.5264741453955595E-2</v>
      </c>
      <c r="V84" s="4">
        <f>(2*AN84*'Input Parameters'!$G$23+AO84*'Input Parameters'!$G$24+AM84*'Input Parameters'!$G$22+'Input Parameters'!$G$12*$I84-AM84*$S84)/(2*AN84)</f>
        <v>-817.18470838216626</v>
      </c>
      <c r="W84" s="4">
        <f>'Input Parameters'!$G$12*(2*$F84*$U84*'Model Parameters'!$F$2*'Input Parameters'!$G$4)/(2*'Model Parameters'!$F$21)*EXP(-$S84*('Model Parameters'!$B$32+'Model Parameters'!$B$35))</f>
        <v>6305.2845715167769</v>
      </c>
      <c r="X84">
        <f>MAX(0,$V84+LN(1+($W84*('Model Parameters'!$B$33+2*'Model Parameters'!$B$35)*EXP(-$V84*('Model Parameters'!$B$33+2*'Model Parameters'!$B$35)))/(1+LN(SQRT(1+$W84*('Model Parameters'!$B$33+2*'Model Parameters'!$B$35)*EXP(-$V84*('Model Parameters'!$B$33+2*'Model Parameters'!$B$35))))))/('Model Parameters'!$B$33+2*'Model Parameters'!$B$35))</f>
        <v>2330.2707399358383</v>
      </c>
      <c r="Y84">
        <f>'Input Parameters'!$G$4*'Model Parameters'!$F$2*EXP(-'Model Parameters'!$B$32*$S84-'Model Parameters'!$B$33*$X84-'Model Parameters'!$B$35*($S84+2*$X84))*$U84</f>
        <v>1.412787214430733</v>
      </c>
      <c r="Z84" s="8">
        <f>$E84-'Model Parameters'!$F$3*'Input Parameters'!$G$3/'Model Parameters'!$F$4*LN($S84/'Input Parameters'!$G$22)</f>
        <v>-1.2172436473299257</v>
      </c>
      <c r="AA84" s="8">
        <f>'Input Parameters'!$G$12*$Y84*$F84*2*'Model Parameters'!$F$4/10</f>
        <v>266.76367802883277</v>
      </c>
      <c r="AB84" s="8">
        <f t="shared" si="9"/>
        <v>1.412787214430733</v>
      </c>
      <c r="AC84" s="8">
        <f t="shared" si="10"/>
        <v>2330.2707399358383</v>
      </c>
      <c r="AD84" s="8">
        <f>LOG10(S84/1000/'Model Parameters'!$B$15)</f>
        <v>13.440437756206244</v>
      </c>
      <c r="AE84" s="8">
        <f>AA84*10/(AA84*10+('Model Parameters'!$F$4*'Input Parameters'!$G$12)*I84)</f>
        <v>0.65543751580005605</v>
      </c>
      <c r="AF84" s="8">
        <f>MIN(1,('Model Parameters'!$B$45-'Model Parameters'!$F$3*'Input Parameters'!$G$3/'Model Parameters'!$F$4*LN($S84/'Input Parameters'!$G$22))/Z84)</f>
        <v>0.27705517138633956</v>
      </c>
      <c r="AG84" s="8">
        <f>MIN('Input Parameters'!$G$24+'Model Parameters'!$F$2*'Input Parameters'!$G$4*EXP(-'Model Parameters'!$B$32*$S84-'Model Parameters'!$B$33*$X84-'Model Parameters'!$B$35*($S84+2*$X84)),AC84*10^(3-AD84)/'Model Parameters'!$B$13)</f>
        <v>6.5008361499104134E-2</v>
      </c>
      <c r="AH84" s="8">
        <f>EXP(-'Model Parameters'!$B$32*$S84-'Model Parameters'!$B$33*$X84-'Model Parameters'!$B$35*($S84+2*$X84))</f>
        <v>0.43539826151464311</v>
      </c>
      <c r="AL84">
        <f>'Model Parameters'!$B$22*SQRT((3*1.607/4*('Input Parameters'!$G$10*'Model Parameters'!$B$22*'Input Parameters'!$G$8/D84)^(1/3))^-2+'Model Parameters'!$F$18^-2)/SQRT(2)</f>
        <v>1.0273431904335153E-5</v>
      </c>
      <c r="AM84">
        <f>'Model Parameters'!$B$23*SQRT((3*1.607/4*('Input Parameters'!$G$10*'Model Parameters'!$B$23*'Input Parameters'!$G$8/D84)^(1/3))^-2+'Model Parameters'!$F$18^-2)/SQRT(2)</f>
        <v>2.0810529850531362E-5</v>
      </c>
      <c r="AN84">
        <f>'Model Parameters'!$B$24*SQRT((3*1.607/4*('Input Parameters'!$G$10*'Model Parameters'!$B$24*'Input Parameters'!$G$8/D84)^(1/3))^-2+'Model Parameters'!$F$18^-2)/SQRT(2)</f>
        <v>6.2584360860932557E-6</v>
      </c>
      <c r="AO84">
        <f>'Model Parameters'!$B$25*SQRT((3*1.607/4*('Input Parameters'!$G$10*'Model Parameters'!$B$25*'Input Parameters'!$G$8/D84)^(1/3))^-2+'Model Parameters'!$F$18^-2)/SQRT(2)</f>
        <v>7.3949545035515999E-6</v>
      </c>
    </row>
    <row r="85" spans="4:41" x14ac:dyDescent="0.4">
      <c r="D85" s="4">
        <f t="shared" si="11"/>
        <v>4.1017999999999999E-2</v>
      </c>
      <c r="E85">
        <f t="shared" si="8"/>
        <v>-0.99</v>
      </c>
      <c r="F85">
        <f>'Input Parameters'!$G$15/(2*'Model Parameters'!$F$4)*'Model Parameters'!$B$39/('Model Parameters'!$B$65)*EXP(-($E85+0.11)/'Model Parameters'!$B$48)</f>
        <v>2568.2374124370176</v>
      </c>
      <c r="G85">
        <f>1/((SQRT($F85*('Input Parameters'!$G$12)^2/'Model Parameters'!$B$51))/TANH(SQRT($F85*('Input Parameters'!$G$12)^2/'Model Parameters'!$B$51))+$F85*'Input Parameters'!$G$12/'Input Parameters'!$G$17)</f>
        <v>0.12262905287006196</v>
      </c>
      <c r="H85">
        <f>'Model Parameters'!$F$2*'Input Parameters'!$G$4*$G85</f>
        <v>4.1768727657319884</v>
      </c>
      <c r="I85">
        <f>'Input Parameters'!$G$15*'Model Parameters'!$B$41/'Model Parameters'!$F$4*EXP(-$E85/'Model Parameters'!$B$50)</f>
        <v>3814.8600817790016</v>
      </c>
      <c r="J85">
        <f>'Input Parameters'!$G$22+(AM85*'Input Parameters'!$G$22 - (1/(1/('Input Parameters'!$G$12*($I85+2*$F85*$H85))+1/(AO85*'Input Parameters'!$G$24))) + 'Input Parameters'!$G$12*($I85+2*$F85*$H85))/(AM85+2*'Input Parameters'!$G$13*'Input Parameters'!$G$12*'Model Parameters'!$B$61*$H85)</f>
        <v>1699.6443139571934</v>
      </c>
      <c r="K85">
        <f>'Input Parameters'!$G$15/(2*'Model Parameters'!$F$4)*'Model Parameters'!$B$39/('Model Parameters'!$B$65)*EXP(-($E85+0.11)/'Model Parameters'!$B$48)+'Input Parameters'!$G$13*'Model Parameters'!$B$61*$J85</f>
        <v>4463.3408224992882</v>
      </c>
      <c r="L85">
        <f>1/((SQRT($K85*('Input Parameters'!$G$12)^2/'Model Parameters'!$B$51))/TANH(SQRT($K85*('Input Parameters'!$G$12)^2/'Model Parameters'!$B$51))+$K85*'Input Parameters'!$G$12/'Input Parameters'!$G$17)</f>
        <v>9.0462842060496707E-2</v>
      </c>
      <c r="M85">
        <f>'Model Parameters'!$F$2*'Input Parameters'!$G$4*$L85</f>
        <v>3.0812582538134388</v>
      </c>
      <c r="N85">
        <f>'Input Parameters'!$G$22+(AM85*'Input Parameters'!$G$22 - (1/(1/('Input Parameters'!$G$12*($I85+2*$F85*$M85))+1/(AO85*'Input Parameters'!$G$24))) + 'Input Parameters'!$G$12*($I85+2*$F85*$M85))/(AM85+2*'Input Parameters'!$G$13*'Input Parameters'!$G$12*'Model Parameters'!$B$61*$M85)</f>
        <v>1580.2195862564993</v>
      </c>
      <c r="O85" s="4">
        <f>(2*AN85*'Input Parameters'!$G$23+AO85*'Input Parameters'!$G$24+AM85*'Input Parameters'!$G$22+'Input Parameters'!$G$12*$I85-AM85*$N85)/(2*AN85)</f>
        <v>-1213.8443754995278</v>
      </c>
      <c r="P85" s="4">
        <f>'Input Parameters'!$G$12*(2*$F85*$M85)/(2*AN85)*EXP(-$N85*('Model Parameters'!$B$32+'Model Parameters'!$B$35))</f>
        <v>3835.8919950833956</v>
      </c>
      <c r="Q85">
        <f>MAX(0,$O85+LN(1+($P85*('Model Parameters'!$B$33+2*'Model Parameters'!$B$35)*EXP(-$O85*('Model Parameters'!$B$33+2*'Model Parameters'!$B$35)))/(1+LN(SQRT(1+$P85*('Model Parameters'!$B$33+2*'Model Parameters'!$B$35)*EXP(-$O85*('Model Parameters'!$B$33+2*'Model Parameters'!$B$35))))))/('Model Parameters'!$B$33+2*'Model Parameters'!$B$35))</f>
        <v>1331.6590124744794</v>
      </c>
      <c r="R85">
        <f>'Input Parameters'!$G$4*'Model Parameters'!$F$2*EXP(-'Model Parameters'!$B$32*$N85-'Model Parameters'!$B$33*$Q85-'Model Parameters'!$B$35*($N85+2*$Q85))*$L85</f>
        <v>1.7075874524676713</v>
      </c>
      <c r="S85">
        <f>'Input Parameters'!$G$22+(AM85*'Input Parameters'!$G$22 - (1/(1/('Input Parameters'!$G$12*($I85+2*$F85*$R85))+1/(AO85*'Input Parameters'!$G$24))) +'Input Parameters'!$G$12*($I85+2*$F85*$R85))/(AM85+2*'Input Parameters'!$G$13*'Input Parameters'!$G$12*'Model Parameters'!$B$61*$R85)</f>
        <v>1341.7574135522473</v>
      </c>
      <c r="T85">
        <f>'Input Parameters'!$G$15/(2*'Model Parameters'!$F$4)*'Model Parameters'!$B$39/('Model Parameters'!$B$65)*EXP(-($E85+0.11)/'Model Parameters'!$B$48)+'Input Parameters'!$G$13*'Model Parameters'!$B$61*$S85</f>
        <v>4064.2969285477734</v>
      </c>
      <c r="U85">
        <f>1/((SQRT($T85*('Input Parameters'!$G$12)^2/'Model Parameters'!$B$51))/TANH(SQRT($T85*('Input Parameters'!$G$12)^2/'Model Parameters'!$B$51))+$T85*'Input Parameters'!$G$12/'Input Parameters'!$G$17)</f>
        <v>9.5296410011778965E-2</v>
      </c>
      <c r="V85" s="4">
        <f>(2*AN85*'Input Parameters'!$G$23+AO85*'Input Parameters'!$G$24+AM85*'Input Parameters'!$G$22+'Input Parameters'!$G$12*$I85-AM85*$S85)/(2*AN85)</f>
        <v>-817.48905700657951</v>
      </c>
      <c r="W85" s="4">
        <f>'Input Parameters'!$G$12*(2*$F85*$U85*'Model Parameters'!$F$2*'Input Parameters'!$G$4)/(2*'Model Parameters'!$F$21)*EXP(-$S85*('Model Parameters'!$B$32+'Model Parameters'!$B$35))</f>
        <v>6309.3337918863153</v>
      </c>
      <c r="X85">
        <f>MAX(0,$V85+LN(1+($W85*('Model Parameters'!$B$33+2*'Model Parameters'!$B$35)*EXP(-$V85*('Model Parameters'!$B$33+2*'Model Parameters'!$B$35)))/(1+LN(SQRT(1+$W85*('Model Parameters'!$B$33+2*'Model Parameters'!$B$35)*EXP(-$V85*('Model Parameters'!$B$33+2*'Model Parameters'!$B$35))))))/('Model Parameters'!$B$33+2*'Model Parameters'!$B$35))</f>
        <v>2331.1630092911128</v>
      </c>
      <c r="Y85">
        <f>'Input Parameters'!$G$4*'Model Parameters'!$F$2*EXP(-'Model Parameters'!$B$32*$S85-'Model Parameters'!$B$33*$X85-'Model Parameters'!$B$35*($S85+2*$X85))*$U85</f>
        <v>1.4133475313693336</v>
      </c>
      <c r="Z85" s="8">
        <f>$E85-'Model Parameters'!$F$3*'Input Parameters'!$G$3/'Model Parameters'!$F$4*LN($S85/'Input Parameters'!$G$22)</f>
        <v>-1.2172018413231336</v>
      </c>
      <c r="AA85" s="8">
        <f>'Input Parameters'!$G$12*$Y85*$F85*2*'Model Parameters'!$F$4/10</f>
        <v>266.86947754759694</v>
      </c>
      <c r="AB85" s="8">
        <f t="shared" si="9"/>
        <v>1.4133475313693336</v>
      </c>
      <c r="AC85" s="8">
        <f t="shared" si="10"/>
        <v>2331.1630092911128</v>
      </c>
      <c r="AD85" s="8">
        <f>LOG10(S85/1000/'Model Parameters'!$B$15)</f>
        <v>13.439731094027719</v>
      </c>
      <c r="AE85" s="8">
        <f>AA85*10/(AA85*10+('Model Parameters'!$F$4*'Input Parameters'!$G$12)*I85)</f>
        <v>0.65552706122495796</v>
      </c>
      <c r="AF85" s="8">
        <f>MIN(1,('Model Parameters'!$B$45-'Model Parameters'!$F$3*'Input Parameters'!$G$3/'Model Parameters'!$F$4*LN($S85/'Input Parameters'!$G$22))/Z85)</f>
        <v>0.27703034112779978</v>
      </c>
      <c r="AG85" s="8">
        <f>MIN('Input Parameters'!$G$24+'Model Parameters'!$F$2*'Input Parameters'!$G$4*EXP(-'Model Parameters'!$B$32*$S85-'Model Parameters'!$B$33*$X85-'Model Parameters'!$B$35*($S85+2*$X85)),AC85*10^(3-AD85)/'Model Parameters'!$B$13)</f>
        <v>6.5139158426597552E-2</v>
      </c>
      <c r="AH85" s="8">
        <f>EXP(-'Model Parameters'!$B$32*$S85-'Model Parameters'!$B$33*$X85-'Model Parameters'!$B$35*($S85+2*$X85))</f>
        <v>0.43542619481130085</v>
      </c>
      <c r="AL85">
        <f>'Model Parameters'!$B$22*SQRT((3*1.607/4*('Input Parameters'!$G$10*'Model Parameters'!$B$22*'Input Parameters'!$G$8/D85)^(1/3))^-2+'Model Parameters'!$F$18^-2)/SQRT(2)</f>
        <v>1.0313099126315272E-5</v>
      </c>
      <c r="AM85">
        <f>'Model Parameters'!$B$23*SQRT((3*1.607/4*('Input Parameters'!$G$10*'Model Parameters'!$B$23*'Input Parameters'!$G$8/D85)^(1/3))^-2+'Model Parameters'!$F$18^-2)/SQRT(2)</f>
        <v>2.0886760886585088E-5</v>
      </c>
      <c r="AN85">
        <f>'Model Parameters'!$B$24*SQRT((3*1.607/4*('Input Parameters'!$G$10*'Model Parameters'!$B$24*'Input Parameters'!$G$8/D85)^(1/3))^-2+'Model Parameters'!$F$18^-2)/SQRT(2)</f>
        <v>6.2831279780819738E-6</v>
      </c>
      <c r="AO85">
        <f>'Model Parameters'!$B$25*SQRT((3*1.607/4*('Input Parameters'!$G$10*'Model Parameters'!$B$25*'Input Parameters'!$G$8/D85)^(1/3))^-2+'Model Parameters'!$F$18^-2)/SQRT(2)</f>
        <v>7.4239499886420034E-6</v>
      </c>
    </row>
    <row r="86" spans="4:41" x14ac:dyDescent="0.4">
      <c r="D86" s="4">
        <f t="shared" si="11"/>
        <v>4.1516999999999998E-2</v>
      </c>
      <c r="E86">
        <f t="shared" si="8"/>
        <v>-0.99</v>
      </c>
      <c r="F86">
        <f>'Input Parameters'!$G$15/(2*'Model Parameters'!$F$4)*'Model Parameters'!$B$39/('Model Parameters'!$B$65)*EXP(-($E86+0.11)/'Model Parameters'!$B$48)</f>
        <v>2568.2374124370176</v>
      </c>
      <c r="G86">
        <f>1/((SQRT($F86*('Input Parameters'!$G$12)^2/'Model Parameters'!$B$51))/TANH(SQRT($F86*('Input Parameters'!$G$12)^2/'Model Parameters'!$B$51))+$F86*'Input Parameters'!$G$12/'Input Parameters'!$G$17)</f>
        <v>0.12262905287006196</v>
      </c>
      <c r="H86">
        <f>'Model Parameters'!$F$2*'Input Parameters'!$G$4*$G86</f>
        <v>4.1768727657319884</v>
      </c>
      <c r="I86">
        <f>'Input Parameters'!$G$15*'Model Parameters'!$B$41/'Model Parameters'!$F$4*EXP(-$E86/'Model Parameters'!$B$50)</f>
        <v>3814.8600817790016</v>
      </c>
      <c r="J86">
        <f>'Input Parameters'!$G$22+(AM86*'Input Parameters'!$G$22 - (1/(1/('Input Parameters'!$G$12*($I86+2*$F86*$H86))+1/(AO86*'Input Parameters'!$G$24))) + 'Input Parameters'!$G$12*($I86+2*$F86*$H86))/(AM86+2*'Input Parameters'!$G$13*'Input Parameters'!$G$12*'Model Parameters'!$B$61*$H86)</f>
        <v>1697.3348385639151</v>
      </c>
      <c r="K86">
        <f>'Input Parameters'!$G$15/(2*'Model Parameters'!$F$4)*'Model Parameters'!$B$39/('Model Parameters'!$B$65)*EXP(-($E86+0.11)/'Model Parameters'!$B$48)+'Input Parameters'!$G$13*'Model Parameters'!$B$61*$J86</f>
        <v>4460.7657574357827</v>
      </c>
      <c r="L86">
        <f>1/((SQRT($K86*('Input Parameters'!$G$12)^2/'Model Parameters'!$B$51))/TANH(SQRT($K86*('Input Parameters'!$G$12)^2/'Model Parameters'!$B$51))+$K86*'Input Parameters'!$G$12/'Input Parameters'!$G$17)</f>
        <v>9.0491922791880661E-2</v>
      </c>
      <c r="M86">
        <f>'Model Parameters'!$F$2*'Input Parameters'!$G$4*$L86</f>
        <v>3.0822487736950031</v>
      </c>
      <c r="N86">
        <f>'Input Parameters'!$G$22+(AM86*'Input Parameters'!$G$22 - (1/(1/('Input Parameters'!$G$12*($I86+2*$F86*$M86))+1/(AO86*'Input Parameters'!$G$24))) + 'Input Parameters'!$G$12*($I86+2*$F86*$M86))/(AM86+2*'Input Parameters'!$G$13*'Input Parameters'!$G$12*'Model Parameters'!$B$61*$M86)</f>
        <v>1577.7753735471124</v>
      </c>
      <c r="O86" s="4">
        <f>(2*AN86*'Input Parameters'!$G$23+AO86*'Input Parameters'!$G$24+AM86*'Input Parameters'!$G$22+'Input Parameters'!$G$12*$I86-AM86*$N86)/(2*AN86)</f>
        <v>-1213.5512465984018</v>
      </c>
      <c r="P86" s="4">
        <f>'Input Parameters'!$G$12*(2*$F86*$M86)/(2*AN86)*EXP(-$N86*('Model Parameters'!$B$32+'Model Parameters'!$B$35))</f>
        <v>3823.5475238598024</v>
      </c>
      <c r="Q86">
        <f>MAX(0,$O86+LN(1+($P86*('Model Parameters'!$B$33+2*'Model Parameters'!$B$35)*EXP(-$O86*('Model Parameters'!$B$33+2*'Model Parameters'!$B$35)))/(1+LN(SQRT(1+$P86*('Model Parameters'!$B$33+2*'Model Parameters'!$B$35)*EXP(-$O86*('Model Parameters'!$B$33+2*'Model Parameters'!$B$35))))))/('Model Parameters'!$B$33+2*'Model Parameters'!$B$35))</f>
        <v>1327.1471210231873</v>
      </c>
      <c r="R86">
        <f>'Input Parameters'!$G$4*'Model Parameters'!$F$2*EXP(-'Model Parameters'!$B$32*$N86-'Model Parameters'!$B$33*$Q86-'Model Parameters'!$B$35*($N86+2*$Q86))*$L86</f>
        <v>1.7108503172676059</v>
      </c>
      <c r="S86">
        <f>'Input Parameters'!$G$22+(AM86*'Input Parameters'!$G$22 - (1/(1/('Input Parameters'!$G$12*($I86+2*$F86*$R86))+1/(AO86*'Input Parameters'!$G$24))) +'Input Parameters'!$G$12*($I86+2*$F86*$R86))/(AM86+2*'Input Parameters'!$G$13*'Input Parameters'!$G$12*'Model Parameters'!$B$61*$R86)</f>
        <v>1339.5989188413935</v>
      </c>
      <c r="T86">
        <f>'Input Parameters'!$G$15/(2*'Model Parameters'!$F$4)*'Model Parameters'!$B$39/('Model Parameters'!$B$65)*EXP(-($E86+0.11)/'Model Parameters'!$B$48)+'Input Parameters'!$G$13*'Model Parameters'!$B$61*$S86</f>
        <v>4061.8902069451715</v>
      </c>
      <c r="U86">
        <f>1/((SQRT($T86*('Input Parameters'!$G$12)^2/'Model Parameters'!$B$51))/TANH(SQRT($T86*('Input Parameters'!$G$12)^2/'Model Parameters'!$B$51))+$T86*'Input Parameters'!$G$12/'Input Parameters'!$G$17)</f>
        <v>9.5327722333296352E-2</v>
      </c>
      <c r="V86" s="4">
        <f>(2*AN86*'Input Parameters'!$G$23+AO86*'Input Parameters'!$G$24+AM86*'Input Parameters'!$G$22+'Input Parameters'!$G$12*$I86-AM86*$S86)/(2*AN86)</f>
        <v>-817.78002639659621</v>
      </c>
      <c r="W86" s="4">
        <f>'Input Parameters'!$G$12*(2*$F86*$U86*'Model Parameters'!$F$2*'Input Parameters'!$G$4)/(2*'Model Parameters'!$F$21)*EXP(-$S86*('Model Parameters'!$B$32+'Model Parameters'!$B$35))</f>
        <v>6313.3375952954921</v>
      </c>
      <c r="X86">
        <f>MAX(0,$V86+LN(1+($W86*('Model Parameters'!$B$33+2*'Model Parameters'!$B$35)*EXP(-$V86*('Model Parameters'!$B$33+2*'Model Parameters'!$B$35)))/(1+LN(SQRT(1+$W86*('Model Parameters'!$B$33+2*'Model Parameters'!$B$35)*EXP(-$V86*('Model Parameters'!$B$33+2*'Model Parameters'!$B$35))))))/('Model Parameters'!$B$33+2*'Model Parameters'!$B$35))</f>
        <v>2332.0503043701374</v>
      </c>
      <c r="Y86">
        <f>'Input Parameters'!$G$4*'Model Parameters'!$F$2*EXP(-'Model Parameters'!$B$32*$S86-'Model Parameters'!$B$33*$X86-'Model Parameters'!$B$35*($S86+2*$X86))*$U86</f>
        <v>1.4138992516652791</v>
      </c>
      <c r="Z86" s="8">
        <f>$E86-'Model Parameters'!$F$3*'Input Parameters'!$G$3/'Model Parameters'!$F$4*LN($S86/'Input Parameters'!$G$22)</f>
        <v>-1.2171604758785755</v>
      </c>
      <c r="AA86" s="8">
        <f>'Input Parameters'!$G$12*$Y86*$F86*2*'Model Parameters'!$F$4/10</f>
        <v>266.97365384101624</v>
      </c>
      <c r="AB86" s="8">
        <f t="shared" si="9"/>
        <v>1.4138992516652791</v>
      </c>
      <c r="AC86" s="8">
        <f t="shared" si="10"/>
        <v>2332.0503043701374</v>
      </c>
      <c r="AD86" s="8">
        <f>LOG10(S86/1000/'Model Parameters'!$B$15)</f>
        <v>13.439031878833299</v>
      </c>
      <c r="AE86" s="8">
        <f>AA86*10/(AA86*10+('Model Parameters'!$F$4*'Input Parameters'!$G$12)*I86)</f>
        <v>0.65561518733723612</v>
      </c>
      <c r="AF86" s="8">
        <f>MIN(1,('Model Parameters'!$B$45-'Model Parameters'!$F$3*'Input Parameters'!$G$3/'Model Parameters'!$F$4*LN($S86/'Input Parameters'!$G$22))/Z86)</f>
        <v>0.27700577085795125</v>
      </c>
      <c r="AG86" s="8">
        <f>MIN('Input Parameters'!$G$24+'Model Parameters'!$F$2*'Input Parameters'!$G$4*EXP(-'Model Parameters'!$B$32*$S86-'Model Parameters'!$B$33*$X86-'Model Parameters'!$B$35*($S86+2*$X86)),AC86*10^(3-AD86)/'Model Parameters'!$B$13)</f>
        <v>6.5268950537188078E-2</v>
      </c>
      <c r="AH86" s="8">
        <f>EXP(-'Model Parameters'!$B$32*$S86-'Model Parameters'!$B$33*$X86-'Model Parameters'!$B$35*($S86+2*$X86))</f>
        <v>0.43545308922883025</v>
      </c>
      <c r="AL86">
        <f>'Model Parameters'!$B$22*SQRT((3*1.607/4*('Input Parameters'!$G$10*'Model Parameters'!$B$22*'Input Parameters'!$G$8/D86)^(1/3))^-2+'Model Parameters'!$F$18^-2)/SQRT(2)</f>
        <v>1.0352454744343552E-5</v>
      </c>
      <c r="AM86">
        <f>'Model Parameters'!$B$23*SQRT((3*1.607/4*('Input Parameters'!$G$10*'Model Parameters'!$B$23*'Input Parameters'!$G$8/D86)^(1/3))^-2+'Model Parameters'!$F$18^-2)/SQRT(2)</f>
        <v>2.0962407876665233E-5</v>
      </c>
      <c r="AN86">
        <f>'Model Parameters'!$B$24*SQRT((3*1.607/4*('Input Parameters'!$G$10*'Model Parameters'!$B$24*'Input Parameters'!$G$8/D86)^(1/3))^-2+'Model Parameters'!$F$18^-2)/SQRT(2)</f>
        <v>6.3076238686753624E-6</v>
      </c>
      <c r="AO86">
        <f>'Model Parameters'!$B$25*SQRT((3*1.607/4*('Input Parameters'!$G$10*'Model Parameters'!$B$25*'Input Parameters'!$G$8/D86)^(1/3))^-2+'Model Parameters'!$F$18^-2)/SQRT(2)</f>
        <v>7.4527160030768822E-6</v>
      </c>
    </row>
    <row r="87" spans="4:41" x14ac:dyDescent="0.4">
      <c r="D87" s="4">
        <f t="shared" si="11"/>
        <v>4.2016000000000005E-2</v>
      </c>
      <c r="E87">
        <f t="shared" si="8"/>
        <v>-0.99</v>
      </c>
      <c r="F87">
        <f>'Input Parameters'!$G$15/(2*'Model Parameters'!$F$4)*'Model Parameters'!$B$39/('Model Parameters'!$B$65)*EXP(-($E87+0.11)/'Model Parameters'!$B$48)</f>
        <v>2568.2374124370176</v>
      </c>
      <c r="G87">
        <f>1/((SQRT($F87*('Input Parameters'!$G$12)^2/'Model Parameters'!$B$51))/TANH(SQRT($F87*('Input Parameters'!$G$12)^2/'Model Parameters'!$B$51))+$F87*'Input Parameters'!$G$12/'Input Parameters'!$G$17)</f>
        <v>0.12262905287006196</v>
      </c>
      <c r="H87">
        <f>'Model Parameters'!$F$2*'Input Parameters'!$G$4*$G87</f>
        <v>4.1768727657319884</v>
      </c>
      <c r="I87">
        <f>'Input Parameters'!$G$15*'Model Parameters'!$B$41/'Model Parameters'!$F$4*EXP(-$E87/'Model Parameters'!$B$50)</f>
        <v>3814.8600817790016</v>
      </c>
      <c r="J87">
        <f>'Input Parameters'!$G$22+(AM87*'Input Parameters'!$G$22 - (1/(1/('Input Parameters'!$G$12*($I87+2*$F87*$H87))+1/(AO87*'Input Parameters'!$G$24))) + 'Input Parameters'!$G$12*($I87+2*$F87*$H87))/(AM87+2*'Input Parameters'!$G$13*'Input Parameters'!$G$12*'Model Parameters'!$B$61*$H87)</f>
        <v>1695.0489728900659</v>
      </c>
      <c r="K87">
        <f>'Input Parameters'!$G$15/(2*'Model Parameters'!$F$4)*'Model Parameters'!$B$39/('Model Parameters'!$B$65)*EXP(-($E87+0.11)/'Model Parameters'!$B$48)+'Input Parameters'!$G$13*'Model Parameters'!$B$61*$J87</f>
        <v>4458.2170172094411</v>
      </c>
      <c r="L87">
        <f>1/((SQRT($K87*('Input Parameters'!$G$12)^2/'Model Parameters'!$B$51))/TANH(SQRT($K87*('Input Parameters'!$G$12)^2/'Model Parameters'!$B$51))+$K87*'Input Parameters'!$G$12/'Input Parameters'!$G$17)</f>
        <v>9.0520731231077789E-2</v>
      </c>
      <c r="M87">
        <f>'Model Parameters'!$F$2*'Input Parameters'!$G$4*$L87</f>
        <v>3.0832300190221869</v>
      </c>
      <c r="N87">
        <f>'Input Parameters'!$G$22+(AM87*'Input Parameters'!$G$22 - (1/(1/('Input Parameters'!$G$12*($I87+2*$F87*$M87))+1/(AO87*'Input Parameters'!$G$24))) + 'Input Parameters'!$G$12*($I87+2*$F87*$M87))/(AM87+2*'Input Parameters'!$G$13*'Input Parameters'!$G$12*'Model Parameters'!$B$61*$M87)</f>
        <v>1575.3580506181816</v>
      </c>
      <c r="O87" s="4">
        <f>(2*AN87*'Input Parameters'!$G$23+AO87*'Input Parameters'!$G$24+AM87*'Input Parameters'!$G$22+'Input Parameters'!$G$12*$I87-AM87*$N87)/(2*AN87)</f>
        <v>-1213.2491689412041</v>
      </c>
      <c r="P87" s="4">
        <f>'Input Parameters'!$G$12*(2*$F87*$M87)/(2*AN87)*EXP(-$N87*('Model Parameters'!$B$32+'Model Parameters'!$B$35))</f>
        <v>3811.3895341739153</v>
      </c>
      <c r="Q87">
        <f>MAX(0,$O87+LN(1+($P87*('Model Parameters'!$B$33+2*'Model Parameters'!$B$35)*EXP(-$O87*('Model Parameters'!$B$33+2*'Model Parameters'!$B$35)))/(1+LN(SQRT(1+$P87*('Model Parameters'!$B$33+2*'Model Parameters'!$B$35)*EXP(-$O87*('Model Parameters'!$B$33+2*'Model Parameters'!$B$35))))))/('Model Parameters'!$B$33+2*'Model Parameters'!$B$35))</f>
        <v>1322.7019606897202</v>
      </c>
      <c r="R87">
        <f>'Input Parameters'!$G$4*'Model Parameters'!$F$2*EXP(-'Model Parameters'!$B$32*$N87-'Model Parameters'!$B$33*$Q87-'Model Parameters'!$B$35*($N87+2*$Q87))*$L87</f>
        <v>1.7140760854918149</v>
      </c>
      <c r="S87">
        <f>'Input Parameters'!$G$22+(AM87*'Input Parameters'!$G$22 - (1/(1/('Input Parameters'!$G$12*($I87+2*$F87*$R87))+1/(AO87*'Input Parameters'!$G$24))) +'Input Parameters'!$G$12*($I87+2*$F87*$R87))/(AM87+2*'Input Parameters'!$G$13*'Input Parameters'!$G$12*'Model Parameters'!$B$61*$R87)</f>
        <v>1337.4663212692687</v>
      </c>
      <c r="T87">
        <f>'Input Parameters'!$G$15/(2*'Model Parameters'!$F$4)*'Model Parameters'!$B$39/('Model Parameters'!$B$65)*EXP(-($E87+0.11)/'Model Parameters'!$B$48)+'Input Parameters'!$G$13*'Model Parameters'!$B$61*$S87</f>
        <v>4059.512360652252</v>
      </c>
      <c r="U87">
        <f>1/((SQRT($T87*('Input Parameters'!$G$12)^2/'Model Parameters'!$B$51))/TANH(SQRT($T87*('Input Parameters'!$G$12)^2/'Model Parameters'!$B$51))+$T87*'Input Parameters'!$G$12/'Input Parameters'!$G$17)</f>
        <v>9.5358686515261387E-2</v>
      </c>
      <c r="V87" s="4">
        <f>(2*AN87*'Input Parameters'!$G$23+AO87*'Input Parameters'!$G$24+AM87*'Input Parameters'!$G$22+'Input Parameters'!$G$12*$I87-AM87*$S87)/(2*AN87)</f>
        <v>-818.05806121689602</v>
      </c>
      <c r="W87" s="4">
        <f>'Input Parameters'!$G$12*(2*$F87*$U87*'Model Parameters'!$F$2*'Input Parameters'!$G$4)/(2*'Model Parameters'!$F$21)*EXP(-$S87*('Model Parameters'!$B$32+'Model Parameters'!$B$35))</f>
        <v>6317.2970121673134</v>
      </c>
      <c r="X87">
        <f>MAX(0,$V87+LN(1+($W87*('Model Parameters'!$B$33+2*'Model Parameters'!$B$35)*EXP(-$V87*('Model Parameters'!$B$33+2*'Model Parameters'!$B$35)))/(1+LN(SQRT(1+$W87*('Model Parameters'!$B$33+2*'Model Parameters'!$B$35)*EXP(-$V87*('Model Parameters'!$B$33+2*'Model Parameters'!$B$35))))))/('Model Parameters'!$B$33+2*'Model Parameters'!$B$35))</f>
        <v>2332.9326628000035</v>
      </c>
      <c r="Y87">
        <f>'Input Parameters'!$G$4*'Model Parameters'!$F$2*EXP(-'Model Parameters'!$B$32*$S87-'Model Parameters'!$B$33*$X87-'Model Parameters'!$B$35*($S87+2*$X87))*$U87</f>
        <v>1.4144426012429776</v>
      </c>
      <c r="Z87" s="8">
        <f>$E87-'Model Parameters'!$F$3*'Input Parameters'!$G$3/'Model Parameters'!$F$4*LN($S87/'Input Parameters'!$G$22)</f>
        <v>-1.2171195412180551</v>
      </c>
      <c r="AA87" s="8">
        <f>'Input Parameters'!$G$12*$Y87*$F87*2*'Model Parameters'!$F$4/10</f>
        <v>267.07624956832871</v>
      </c>
      <c r="AB87" s="8">
        <f t="shared" si="9"/>
        <v>1.4144426012429776</v>
      </c>
      <c r="AC87" s="8">
        <f t="shared" si="10"/>
        <v>2332.9326628000035</v>
      </c>
      <c r="AD87" s="8">
        <f>LOG10(S87/1000/'Model Parameters'!$B$15)</f>
        <v>13.438339945338564</v>
      </c>
      <c r="AE87" s="8">
        <f>AA87*10/(AA87*10+('Model Parameters'!$F$4*'Input Parameters'!$G$12)*I87)</f>
        <v>0.65570193233895513</v>
      </c>
      <c r="AF87" s="8">
        <f>MIN(1,('Model Parameters'!$B$45-'Model Parameters'!$F$3*'Input Parameters'!$G$3/'Model Parameters'!$F$4*LN($S87/'Input Parameters'!$G$22))/Z87)</f>
        <v>0.27698145482133701</v>
      </c>
      <c r="AG87" s="8">
        <f>MIN('Input Parameters'!$G$24+'Model Parameters'!$F$2*'Input Parameters'!$G$4*EXP(-'Model Parameters'!$B$32*$S87-'Model Parameters'!$B$33*$X87-'Model Parameters'!$B$35*($S87+2*$X87)),AC87*10^(3-AD87)/'Model Parameters'!$B$13)</f>
        <v>6.539775689130907E-2</v>
      </c>
      <c r="AH87" s="8">
        <f>EXP(-'Model Parameters'!$B$32*$S87-'Model Parameters'!$B$33*$X87-'Model Parameters'!$B$35*($S87+2*$X87))</f>
        <v>0.4354789786738823</v>
      </c>
      <c r="AL87">
        <f>'Model Parameters'!$B$22*SQRT((3*1.607/4*('Input Parameters'!$G$10*'Model Parameters'!$B$22*'Input Parameters'!$G$8/D87)^(1/3))^-2+'Model Parameters'!$F$18^-2)/SQRT(2)</f>
        <v>1.0391504842185096E-5</v>
      </c>
      <c r="AM87">
        <f>'Model Parameters'!$B$23*SQRT((3*1.607/4*('Input Parameters'!$G$10*'Model Parameters'!$B$23*'Input Parameters'!$G$8/D87)^(1/3))^-2+'Model Parameters'!$F$18^-2)/SQRT(2)</f>
        <v>2.1037482011244559E-5</v>
      </c>
      <c r="AN87">
        <f>'Model Parameters'!$B$24*SQRT((3*1.607/4*('Input Parameters'!$G$10*'Model Parameters'!$B$24*'Input Parameters'!$G$8/D87)^(1/3))^-2+'Model Parameters'!$F$18^-2)/SQRT(2)</f>
        <v>6.3319276155030997E-6</v>
      </c>
      <c r="AO87">
        <f>'Model Parameters'!$B$25*SQRT((3*1.607/4*('Input Parameters'!$G$10*'Model Parameters'!$B$25*'Input Parameters'!$G$8/D87)^(1/3))^-2+'Model Parameters'!$F$18^-2)/SQRT(2)</f>
        <v>7.4812570527016773E-6</v>
      </c>
    </row>
    <row r="88" spans="4:41" x14ac:dyDescent="0.4">
      <c r="D88" s="4">
        <f t="shared" si="11"/>
        <v>4.2515000000000004E-2</v>
      </c>
      <c r="E88">
        <f t="shared" si="8"/>
        <v>-0.99</v>
      </c>
      <c r="F88">
        <f>'Input Parameters'!$G$15/(2*'Model Parameters'!$F$4)*'Model Parameters'!$B$39/('Model Parameters'!$B$65)*EXP(-($E88+0.11)/'Model Parameters'!$B$48)</f>
        <v>2568.2374124370176</v>
      </c>
      <c r="G88">
        <f>1/((SQRT($F88*('Input Parameters'!$G$12)^2/'Model Parameters'!$B$51))/TANH(SQRT($F88*('Input Parameters'!$G$12)^2/'Model Parameters'!$B$51))+$F88*'Input Parameters'!$G$12/'Input Parameters'!$G$17)</f>
        <v>0.12262905287006196</v>
      </c>
      <c r="H88">
        <f>'Model Parameters'!$F$2*'Input Parameters'!$G$4*$G88</f>
        <v>4.1768727657319884</v>
      </c>
      <c r="I88">
        <f>'Input Parameters'!$G$15*'Model Parameters'!$B$41/'Model Parameters'!$F$4*EXP(-$E88/'Model Parameters'!$B$50)</f>
        <v>3814.8600817790016</v>
      </c>
      <c r="J88">
        <f>'Input Parameters'!$G$22+(AM88*'Input Parameters'!$G$22 - (1/(1/('Input Parameters'!$G$12*($I88+2*$F88*$H88))+1/(AO88*'Input Parameters'!$G$24))) + 'Input Parameters'!$G$12*($I88+2*$F88*$H88))/(AM88+2*'Input Parameters'!$G$13*'Input Parameters'!$G$12*'Model Parameters'!$B$61*$H88)</f>
        <v>1692.7862242489903</v>
      </c>
      <c r="K88">
        <f>'Input Parameters'!$G$15/(2*'Model Parameters'!$F$4)*'Model Parameters'!$B$39/('Model Parameters'!$B$65)*EXP(-($E88+0.11)/'Model Parameters'!$B$48)+'Input Parameters'!$G$13*'Model Parameters'!$B$61*$J88</f>
        <v>4455.6940524746415</v>
      </c>
      <c r="L88">
        <f>1/((SQRT($K88*('Input Parameters'!$G$12)^2/'Model Parameters'!$B$51))/TANH(SQRT($K88*('Input Parameters'!$G$12)^2/'Model Parameters'!$B$51))+$K88*'Input Parameters'!$G$12/'Input Parameters'!$G$17)</f>
        <v>9.0549272859784591E-2</v>
      </c>
      <c r="M88">
        <f>'Model Parameters'!$F$2*'Input Parameters'!$G$4*$L88</f>
        <v>3.0842021765072603</v>
      </c>
      <c r="N88">
        <f>'Input Parameters'!$G$22+(AM88*'Input Parameters'!$G$22 - (1/(1/('Input Parameters'!$G$12*($I88+2*$F88*$M88))+1/(AO88*'Input Parameters'!$G$24))) + 'Input Parameters'!$G$12*($I88+2*$F88*$M88))/(AM88+2*'Input Parameters'!$G$13*'Input Parameters'!$G$12*'Model Parameters'!$B$61*$M88)</f>
        <v>1572.9670334138586</v>
      </c>
      <c r="O88" s="4">
        <f>(2*AN88*'Input Parameters'!$G$23+AO88*'Input Parameters'!$G$24+AM88*'Input Parameters'!$G$22+'Input Parameters'!$G$12*$I88-AM88*$N88)/(2*AN88)</f>
        <v>-1212.9385299903017</v>
      </c>
      <c r="P88" s="4">
        <f>'Input Parameters'!$G$12*(2*$F88*$M88)/(2*AN88)*EXP(-$N88*('Model Parameters'!$B$32+'Model Parameters'!$B$35))</f>
        <v>3799.4130548185876</v>
      </c>
      <c r="Q88">
        <f>MAX(0,$O88+LN(1+($P88*('Model Parameters'!$B$33+2*'Model Parameters'!$B$35)*EXP(-$O88*('Model Parameters'!$B$33+2*'Model Parameters'!$B$35)))/(1+LN(SQRT(1+$P88*('Model Parameters'!$B$33+2*'Model Parameters'!$B$35)*EXP(-$O88*('Model Parameters'!$B$33+2*'Model Parameters'!$B$35))))))/('Model Parameters'!$B$33+2*'Model Parameters'!$B$35))</f>
        <v>1318.3218077541121</v>
      </c>
      <c r="R88">
        <f>'Input Parameters'!$G$4*'Model Parameters'!$F$2*EXP(-'Model Parameters'!$B$32*$N88-'Model Parameters'!$B$33*$Q88-'Model Parameters'!$B$35*($N88+2*$Q88))*$L88</f>
        <v>1.7172655893990127</v>
      </c>
      <c r="S88">
        <f>'Input Parameters'!$G$22+(AM88*'Input Parameters'!$G$22 - (1/(1/('Input Parameters'!$G$12*($I88+2*$F88*$R88))+1/(AO88*'Input Parameters'!$G$24))) +'Input Parameters'!$G$12*($I88+2*$F88*$R88))/(AM88+2*'Input Parameters'!$G$13*'Input Parameters'!$G$12*'Model Parameters'!$B$61*$R88)</f>
        <v>1335.3590170073655</v>
      </c>
      <c r="T88">
        <f>'Input Parameters'!$G$15/(2*'Model Parameters'!$F$4)*'Model Parameters'!$B$39/('Model Parameters'!$B$65)*EXP(-($E88+0.11)/'Model Parameters'!$B$48)+'Input Parameters'!$G$13*'Model Parameters'!$B$61*$S88</f>
        <v>4057.1627164002302</v>
      </c>
      <c r="U88">
        <f>1/((SQRT($T88*('Input Parameters'!$G$12)^2/'Model Parameters'!$B$51))/TANH(SQRT($T88*('Input Parameters'!$G$12)^2/'Model Parameters'!$B$51))+$T88*'Input Parameters'!$G$12/'Input Parameters'!$G$17)</f>
        <v>9.5389310378751549E-2</v>
      </c>
      <c r="V88" s="4">
        <f>(2*AN88*'Input Parameters'!$G$23+AO88*'Input Parameters'!$G$24+AM88*'Input Parameters'!$G$22+'Input Parameters'!$G$12*$I88-AM88*$S88)/(2*AN88)</f>
        <v>-818.323587589265</v>
      </c>
      <c r="W88" s="4">
        <f>'Input Parameters'!$G$12*(2*$F88*$U88*'Model Parameters'!$F$2*'Input Parameters'!$G$4)/(2*'Model Parameters'!$F$21)*EXP(-$S88*('Model Parameters'!$B$32+'Model Parameters'!$B$35))</f>
        <v>6321.213037886082</v>
      </c>
      <c r="X88">
        <f>MAX(0,$V88+LN(1+($W88*('Model Parameters'!$B$33+2*'Model Parameters'!$B$35)*EXP(-$V88*('Model Parameters'!$B$33+2*'Model Parameters'!$B$35)))/(1+LN(SQRT(1+$W88*('Model Parameters'!$B$33+2*'Model Parameters'!$B$35)*EXP(-$V88*('Model Parameters'!$B$33+2*'Model Parameters'!$B$35))))))/('Model Parameters'!$B$33+2*'Model Parameters'!$B$35))</f>
        <v>2333.8101228094142</v>
      </c>
      <c r="Y88">
        <f>'Input Parameters'!$G$4*'Model Parameters'!$F$2*EXP(-'Model Parameters'!$B$32*$S88-'Model Parameters'!$B$33*$X88-'Model Parameters'!$B$35*($S88+2*$X88))*$U88</f>
        <v>1.4149777976224049</v>
      </c>
      <c r="Z88" s="8">
        <f>$E88-'Model Parameters'!$F$3*'Input Parameters'!$G$3/'Model Parameters'!$F$4*LN($S88/'Input Parameters'!$G$22)</f>
        <v>-1.2170790278917878</v>
      </c>
      <c r="AA88" s="8">
        <f>'Input Parameters'!$G$12*$Y88*$F88*2*'Model Parameters'!$F$4/10</f>
        <v>267.17730580184036</v>
      </c>
      <c r="AB88" s="8">
        <f t="shared" si="9"/>
        <v>1.4149777976224049</v>
      </c>
      <c r="AC88" s="8">
        <f t="shared" si="10"/>
        <v>2333.8101228094142</v>
      </c>
      <c r="AD88" s="8">
        <f>LOG10(S88/1000/'Model Parameters'!$B$15)</f>
        <v>13.43765513381036</v>
      </c>
      <c r="AE88" s="8">
        <f>AA88*10/(AA88*10+('Model Parameters'!$F$4*'Input Parameters'!$G$12)*I88)</f>
        <v>0.65578733298387337</v>
      </c>
      <c r="AF88" s="8">
        <f>MIN(1,('Model Parameters'!$B$45-'Model Parameters'!$F$3*'Input Parameters'!$G$3/'Model Parameters'!$F$4*LN($S88/'Input Parameters'!$G$22))/Z88)</f>
        <v>0.27695738745549886</v>
      </c>
      <c r="AG88" s="8">
        <f>MIN('Input Parameters'!$G$24+'Model Parameters'!$F$2*'Input Parameters'!$G$4*EXP(-'Model Parameters'!$B$32*$S88-'Model Parameters'!$B$33*$X88-'Model Parameters'!$B$35*($S88+2*$X88)),AC88*10^(3-AD88)/'Model Parameters'!$B$13)</f>
        <v>6.5525595975138531E-2</v>
      </c>
      <c r="AH88" s="8">
        <f>EXP(-'Model Parameters'!$B$32*$S88-'Model Parameters'!$B$33*$X88-'Model Parameters'!$B$35*($S88+2*$X88))</f>
        <v>0.43550389564974429</v>
      </c>
      <c r="AL88">
        <f>'Model Parameters'!$B$22*SQRT((3*1.607/4*('Input Parameters'!$G$10*'Model Parameters'!$B$22*'Input Parameters'!$G$8/D88)^(1/3))^-2+'Model Parameters'!$F$18^-2)/SQRT(2)</f>
        <v>1.0430255315203924E-5</v>
      </c>
      <c r="AM88">
        <f>'Model Parameters'!$B$23*SQRT((3*1.607/4*('Input Parameters'!$G$10*'Model Parameters'!$B$23*'Input Parameters'!$G$8/D88)^(1/3))^-2+'Model Parameters'!$F$18^-2)/SQRT(2)</f>
        <v>2.1111994139601171E-5</v>
      </c>
      <c r="AN88">
        <f>'Model Parameters'!$B$24*SQRT((3*1.607/4*('Input Parameters'!$G$10*'Model Parameters'!$B$24*'Input Parameters'!$G$8/D88)^(1/3))^-2+'Model Parameters'!$F$18^-2)/SQRT(2)</f>
        <v>6.3560429559179371E-6</v>
      </c>
      <c r="AO88">
        <f>'Model Parameters'!$B$25*SQRT((3*1.607/4*('Input Parameters'!$G$10*'Model Parameters'!$B$25*'Input Parameters'!$G$8/D88)^(1/3))^-2+'Model Parameters'!$F$18^-2)/SQRT(2)</f>
        <v>7.509577503151814E-6</v>
      </c>
    </row>
    <row r="89" spans="4:41" x14ac:dyDescent="0.4">
      <c r="D89" s="4">
        <f t="shared" si="11"/>
        <v>4.3014000000000004E-2</v>
      </c>
      <c r="E89">
        <f t="shared" si="8"/>
        <v>-0.99</v>
      </c>
      <c r="F89">
        <f>'Input Parameters'!$G$15/(2*'Model Parameters'!$F$4)*'Model Parameters'!$B$39/('Model Parameters'!$B$65)*EXP(-($E89+0.11)/'Model Parameters'!$B$48)</f>
        <v>2568.2374124370176</v>
      </c>
      <c r="G89">
        <f>1/((SQRT($F89*('Input Parameters'!$G$12)^2/'Model Parameters'!$B$51))/TANH(SQRT($F89*('Input Parameters'!$G$12)^2/'Model Parameters'!$B$51))+$F89*'Input Parameters'!$G$12/'Input Parameters'!$G$17)</f>
        <v>0.12262905287006196</v>
      </c>
      <c r="H89">
        <f>'Model Parameters'!$F$2*'Input Parameters'!$G$4*$G89</f>
        <v>4.1768727657319884</v>
      </c>
      <c r="I89">
        <f>'Input Parameters'!$G$15*'Model Parameters'!$B$41/'Model Parameters'!$F$4*EXP(-$E89/'Model Parameters'!$B$50)</f>
        <v>3814.8600817790016</v>
      </c>
      <c r="J89">
        <f>'Input Parameters'!$G$22+(AM89*'Input Parameters'!$G$22 - (1/(1/('Input Parameters'!$G$12*($I89+2*$F89*$H89))+1/(AO89*'Input Parameters'!$G$24))) + 'Input Parameters'!$G$12*($I89+2*$F89*$H89))/(AM89+2*'Input Parameters'!$G$13*'Input Parameters'!$G$12*'Model Parameters'!$B$61*$H89)</f>
        <v>1690.5461155753094</v>
      </c>
      <c r="K89">
        <f>'Input Parameters'!$G$15/(2*'Model Parameters'!$F$4)*'Model Parameters'!$B$39/('Model Parameters'!$B$65)*EXP(-($E89+0.11)/'Model Parameters'!$B$48)+'Input Parameters'!$G$13*'Model Parameters'!$B$61*$J89</f>
        <v>4453.1963313034876</v>
      </c>
      <c r="L89">
        <f>1/((SQRT($K89*('Input Parameters'!$G$12)^2/'Model Parameters'!$B$51))/TANH(SQRT($K89*('Input Parameters'!$G$12)^2/'Model Parameters'!$B$51))+$K89*'Input Parameters'!$G$12/'Input Parameters'!$G$17)</f>
        <v>9.0577552989338575E-2</v>
      </c>
      <c r="M89">
        <f>'Model Parameters'!$F$2*'Input Parameters'!$G$4*$L89</f>
        <v>3.0851654270598887</v>
      </c>
      <c r="N89">
        <f>'Input Parameters'!$G$22+(AM89*'Input Parameters'!$G$22 - (1/(1/('Input Parameters'!$G$12*($I89+2*$F89*$M89))+1/(AO89*'Input Parameters'!$G$24))) + 'Input Parameters'!$G$12*($I89+2*$F89*$M89))/(AM89+2*'Input Parameters'!$G$13*'Input Parameters'!$G$12*'Model Parameters'!$B$61*$M89)</f>
        <v>1570.6017568769653</v>
      </c>
      <c r="O89" s="4">
        <f>(2*AN89*'Input Parameters'!$G$23+AO89*'Input Parameters'!$G$24+AM89*'Input Parameters'!$G$22+'Input Parameters'!$G$12*$I89-AM89*$N89)/(2*AN89)</f>
        <v>-1212.6196995019684</v>
      </c>
      <c r="P89" s="4">
        <f>'Input Parameters'!$G$12*(2*$F89*$M89)/(2*AN89)*EXP(-$N89*('Model Parameters'!$B$32+'Model Parameters'!$B$35))</f>
        <v>3787.6133030466549</v>
      </c>
      <c r="Q89">
        <f>MAX(0,$O89+LN(1+($P89*('Model Parameters'!$B$33+2*'Model Parameters'!$B$35)*EXP(-$O89*('Model Parameters'!$B$33+2*'Model Parameters'!$B$35)))/(1+LN(SQRT(1+$P89*('Model Parameters'!$B$33+2*'Model Parameters'!$B$35)*EXP(-$O89*('Model Parameters'!$B$33+2*'Model Parameters'!$B$35))))))/('Model Parameters'!$B$33+2*'Model Parameters'!$B$35))</f>
        <v>1314.0050019195357</v>
      </c>
      <c r="R89">
        <f>'Input Parameters'!$G$4*'Model Parameters'!$F$2*EXP(-'Model Parameters'!$B$32*$N89-'Model Parameters'!$B$33*$Q89-'Model Parameters'!$B$35*($N89+2*$Q89))*$L89</f>
        <v>1.7204196334006341</v>
      </c>
      <c r="S89">
        <f>'Input Parameters'!$G$22+(AM89*'Input Parameters'!$G$22 - (1/(1/('Input Parameters'!$G$12*($I89+2*$F89*$R89))+1/(AO89*'Input Parameters'!$G$24))) +'Input Parameters'!$G$12*($I89+2*$F89*$R89))/(AM89+2*'Input Parameters'!$G$13*'Input Parameters'!$G$12*'Model Parameters'!$B$61*$R89)</f>
        <v>1333.2764230446289</v>
      </c>
      <c r="T89">
        <f>'Input Parameters'!$G$15/(2*'Model Parameters'!$F$4)*'Model Parameters'!$B$39/('Model Parameters'!$B$65)*EXP(-($E89+0.11)/'Model Parameters'!$B$48)+'Input Parameters'!$G$13*'Model Parameters'!$B$61*$S89</f>
        <v>4054.8406241317789</v>
      </c>
      <c r="U89">
        <f>1/((SQRT($T89*('Input Parameters'!$G$12)^2/'Model Parameters'!$B$51))/TANH(SQRT($T89*('Input Parameters'!$G$12)^2/'Model Parameters'!$B$51))+$T89*'Input Parameters'!$G$12/'Input Parameters'!$G$17)</f>
        <v>9.5419601481610272E-2</v>
      </c>
      <c r="V89" s="4">
        <f>(2*AN89*'Input Parameters'!$G$23+AO89*'Input Parameters'!$G$24+AM89*'Input Parameters'!$G$22+'Input Parameters'!$G$12*$I89-AM89*$S89)/(2*AN89)</f>
        <v>-818.57701404734848</v>
      </c>
      <c r="W89" s="4">
        <f>'Input Parameters'!$G$12*(2*$F89*$U89*'Model Parameters'!$F$2*'Input Parameters'!$G$4)/(2*'Model Parameters'!$F$21)*EXP(-$S89*('Model Parameters'!$B$32+'Model Parameters'!$B$35))</f>
        <v>6325.0866343772313</v>
      </c>
      <c r="X89">
        <f>MAX(0,$V89+LN(1+($W89*('Model Parameters'!$B$33+2*'Model Parameters'!$B$35)*EXP(-$V89*('Model Parameters'!$B$33+2*'Model Parameters'!$B$35)))/(1+LN(SQRT(1+$W89*('Model Parameters'!$B$33+2*'Model Parameters'!$B$35)*EXP(-$V89*('Model Parameters'!$B$33+2*'Model Parameters'!$B$35))))))/('Model Parameters'!$B$33+2*'Model Parameters'!$B$35))</f>
        <v>2334.6827231348871</v>
      </c>
      <c r="Y89">
        <f>'Input Parameters'!$G$4*'Model Parameters'!$F$2*EXP(-'Model Parameters'!$B$32*$S89-'Model Parameters'!$B$33*$X89-'Model Parameters'!$B$35*($S89+2*$X89))*$U89</f>
        <v>1.4155050503223869</v>
      </c>
      <c r="Z89" s="8">
        <f>$E89-'Model Parameters'!$F$3*'Input Parameters'!$G$3/'Model Parameters'!$F$4*LN($S89/'Input Parameters'!$G$22)</f>
        <v>-1.2170389267637149</v>
      </c>
      <c r="AA89" s="8">
        <f>'Input Parameters'!$G$12*$Y89*$F89*2*'Model Parameters'!$F$4/10</f>
        <v>267.2768621030732</v>
      </c>
      <c r="AB89" s="8">
        <f t="shared" si="9"/>
        <v>1.4155050503223869</v>
      </c>
      <c r="AC89" s="8">
        <f t="shared" si="10"/>
        <v>2334.6827231348871</v>
      </c>
      <c r="AD89" s="8">
        <f>LOG10(S89/1000/'Model Parameters'!$B$15)</f>
        <v>13.436977289818559</v>
      </c>
      <c r="AE89" s="8">
        <f>AA89*10/(AA89*10+('Model Parameters'!$F$4*'Input Parameters'!$G$12)*I89)</f>
        <v>0.65587142464804149</v>
      </c>
      <c r="AF89" s="8">
        <f>MIN(1,('Model Parameters'!$B$45-'Model Parameters'!$F$3*'Input Parameters'!$G$3/'Model Parameters'!$F$4*LN($S89/'Input Parameters'!$G$22))/Z89)</f>
        <v>0.27693356338235703</v>
      </c>
      <c r="AG89" s="8">
        <f>MIN('Input Parameters'!$G$24+'Model Parameters'!$F$2*'Input Parameters'!$G$4*EXP(-'Model Parameters'!$B$32*$S89-'Model Parameters'!$B$33*$X89-'Model Parameters'!$B$35*($S89+2*$X89)),AC89*10^(3-AD89)/'Model Parameters'!$B$13)</f>
        <v>6.5652485724207732E-2</v>
      </c>
      <c r="AH89" s="8">
        <f>EXP(-'Model Parameters'!$B$32*$S89-'Model Parameters'!$B$33*$X89-'Model Parameters'!$B$35*($S89+2*$X89))</f>
        <v>0.43552787132826831</v>
      </c>
      <c r="AL89">
        <f>'Model Parameters'!$B$22*SQRT((3*1.607/4*('Input Parameters'!$G$10*'Model Parameters'!$B$22*'Input Parameters'!$G$8/D89)^(1/3))^-2+'Model Parameters'!$F$18^-2)/SQRT(2)</f>
        <v>1.0468711878308004E-5</v>
      </c>
      <c r="AM89">
        <f>'Model Parameters'!$B$23*SQRT((3*1.607/4*('Input Parameters'!$G$10*'Model Parameters'!$B$23*'Input Parameters'!$G$8/D89)^(1/3))^-2+'Model Parameters'!$F$18^-2)/SQRT(2)</f>
        <v>2.1185954784015096E-5</v>
      </c>
      <c r="AN89">
        <f>'Model Parameters'!$B$24*SQRT((3*1.607/4*('Input Parameters'!$G$10*'Model Parameters'!$B$24*'Input Parameters'!$G$8/D89)^(1/3))^-2+'Model Parameters'!$F$18^-2)/SQRT(2)</f>
        <v>6.3799735120983629E-6</v>
      </c>
      <c r="AO89">
        <f>'Model Parameters'!$B$25*SQRT((3*1.607/4*('Input Parameters'!$G$10*'Model Parameters'!$B$25*'Input Parameters'!$G$8/D89)^(1/3))^-2+'Model Parameters'!$F$18^-2)/SQRT(2)</f>
        <v>7.5376815857906191E-6</v>
      </c>
    </row>
    <row r="90" spans="4:41" x14ac:dyDescent="0.4">
      <c r="D90" s="4">
        <f t="shared" si="11"/>
        <v>4.3513000000000003E-2</v>
      </c>
      <c r="E90">
        <f t="shared" si="8"/>
        <v>-0.99</v>
      </c>
      <c r="F90">
        <f>'Input Parameters'!$G$15/(2*'Model Parameters'!$F$4)*'Model Parameters'!$B$39/('Model Parameters'!$B$65)*EXP(-($E90+0.11)/'Model Parameters'!$B$48)</f>
        <v>2568.2374124370176</v>
      </c>
      <c r="G90">
        <f>1/((SQRT($F90*('Input Parameters'!$G$12)^2/'Model Parameters'!$B$51))/TANH(SQRT($F90*('Input Parameters'!$G$12)^2/'Model Parameters'!$B$51))+$F90*'Input Parameters'!$G$12/'Input Parameters'!$G$17)</f>
        <v>0.12262905287006196</v>
      </c>
      <c r="H90">
        <f>'Model Parameters'!$F$2*'Input Parameters'!$G$4*$G90</f>
        <v>4.1768727657319884</v>
      </c>
      <c r="I90">
        <f>'Input Parameters'!$G$15*'Model Parameters'!$B$41/'Model Parameters'!$F$4*EXP(-$E90/'Model Parameters'!$B$50)</f>
        <v>3814.8600817790016</v>
      </c>
      <c r="J90">
        <f>'Input Parameters'!$G$22+(AM90*'Input Parameters'!$G$22 - (1/(1/('Input Parameters'!$G$12*($I90+2*$F90*$H90))+1/(AO90*'Input Parameters'!$G$24))) + 'Input Parameters'!$G$12*($I90+2*$F90*$H90))/(AM90+2*'Input Parameters'!$G$13*'Input Parameters'!$G$12*'Model Parameters'!$B$61*$H90)</f>
        <v>1688.3281847614744</v>
      </c>
      <c r="K90">
        <f>'Input Parameters'!$G$15/(2*'Model Parameters'!$F$4)*'Model Parameters'!$B$39/('Model Parameters'!$B$65)*EXP(-($E90+0.11)/'Model Parameters'!$B$48)+'Input Parameters'!$G$13*'Model Parameters'!$B$61*$J90</f>
        <v>4450.7233384460615</v>
      </c>
      <c r="L90">
        <f>1/((SQRT($K90*('Input Parameters'!$G$12)^2/'Model Parameters'!$B$51))/TANH(SQRT($K90*('Input Parameters'!$G$12)^2/'Model Parameters'!$B$51))+$K90*'Input Parameters'!$G$12/'Input Parameters'!$G$17)</f>
        <v>9.0605576767860074E-2</v>
      </c>
      <c r="M90">
        <f>'Model Parameters'!$F$2*'Input Parameters'!$G$4*$L90</f>
        <v>3.0861199460303923</v>
      </c>
      <c r="N90">
        <f>'Input Parameters'!$G$22+(AM90*'Input Parameters'!$G$22 - (1/(1/('Input Parameters'!$G$12*($I90+2*$F90*$M90))+1/(AO90*'Input Parameters'!$G$24))) + 'Input Parameters'!$G$12*($I90+2*$F90*$M90))/(AM90+2*'Input Parameters'!$G$13*'Input Parameters'!$G$12*'Model Parameters'!$B$61*$M90)</f>
        <v>1568.2616741274039</v>
      </c>
      <c r="O90" s="4">
        <f>(2*AN90*'Input Parameters'!$G$23+AO90*'Input Parameters'!$G$24+AM90*'Input Parameters'!$G$22+'Input Parameters'!$G$12*$I90-AM90*$N90)/(2*AN90)</f>
        <v>-1212.2930304808326</v>
      </c>
      <c r="P90" s="4">
        <f>'Input Parameters'!$G$12*(2*$F90*$M90)/(2*AN90)*EXP(-$N90*('Model Parameters'!$B$32+'Model Parameters'!$B$35))</f>
        <v>3775.9856753556733</v>
      </c>
      <c r="Q90">
        <f>MAX(0,$O90+LN(1+($P90*('Model Parameters'!$B$33+2*'Model Parameters'!$B$35)*EXP(-$O90*('Model Parameters'!$B$33+2*'Model Parameters'!$B$35)))/(1+LN(SQRT(1+$P90*('Model Parameters'!$B$33+2*'Model Parameters'!$B$35)*EXP(-$O90*('Model Parameters'!$B$33+2*'Model Parameters'!$B$35))))))/('Model Parameters'!$B$33+2*'Model Parameters'!$B$35))</f>
        <v>1309.7499432938469</v>
      </c>
      <c r="R90">
        <f>'Input Parameters'!$G$4*'Model Parameters'!$F$2*EXP(-'Model Parameters'!$B$32*$N90-'Model Parameters'!$B$33*$Q90-'Model Parameters'!$B$35*($N90+2*$Q90))*$L90</f>
        <v>1.7235389952951699</v>
      </c>
      <c r="S90">
        <f>'Input Parameters'!$G$22+(AM90*'Input Parameters'!$G$22 - (1/(1/('Input Parameters'!$G$12*($I90+2*$F90*$R90))+1/(AO90*'Input Parameters'!$G$24))) +'Input Parameters'!$G$12*($I90+2*$F90*$R90))/(AM90+2*'Input Parameters'!$G$13*'Input Parameters'!$G$12*'Model Parameters'!$B$61*$R90)</f>
        <v>1331.2179762420801</v>
      </c>
      <c r="T90">
        <f>'Input Parameters'!$G$15/(2*'Model Parameters'!$F$4)*'Model Parameters'!$B$39/('Model Parameters'!$B$65)*EXP(-($E90+0.11)/'Model Parameters'!$B$48)+'Input Parameters'!$G$13*'Model Parameters'!$B$61*$S90</f>
        <v>4052.5454559469372</v>
      </c>
      <c r="U90">
        <f>1/((SQRT($T90*('Input Parameters'!$G$12)^2/'Model Parameters'!$B$51))/TANH(SQRT($T90*('Input Parameters'!$G$12)^2/'Model Parameters'!$B$51))+$T90*'Input Parameters'!$G$12/'Input Parameters'!$G$17)</f>
        <v>9.5449567130193091E-2</v>
      </c>
      <c r="V90" s="4">
        <f>(2*AN90*'Input Parameters'!$G$23+AO90*'Input Parameters'!$G$24+AM90*'Input Parameters'!$G$22+'Input Parameters'!$G$12*$I90-AM90*$S90)/(2*AN90)</f>
        <v>-818.81873243265602</v>
      </c>
      <c r="W90" s="4">
        <f>'Input Parameters'!$G$12*(2*$F90*$U90*'Model Parameters'!$F$2*'Input Parameters'!$G$4)/(2*'Model Parameters'!$F$21)*EXP(-$S90*('Model Parameters'!$B$32+'Model Parameters'!$B$35))</f>
        <v>6328.9187315988474</v>
      </c>
      <c r="X90">
        <f>MAX(0,$V90+LN(1+($W90*('Model Parameters'!$B$33+2*'Model Parameters'!$B$35)*EXP(-$V90*('Model Parameters'!$B$33+2*'Model Parameters'!$B$35)))/(1+LN(SQRT(1+$W90*('Model Parameters'!$B$33+2*'Model Parameters'!$B$35)*EXP(-$V90*('Model Parameters'!$B$33+2*'Model Parameters'!$B$35))))))/('Model Parameters'!$B$33+2*'Model Parameters'!$B$35))</f>
        <v>2335.5505029352635</v>
      </c>
      <c r="Y90">
        <f>'Input Parameters'!$G$4*'Model Parameters'!$F$2*EXP(-'Model Parameters'!$B$32*$S90-'Model Parameters'!$B$33*$X90-'Model Parameters'!$B$35*($S90+2*$X90))*$U90</f>
        <v>1.4160245612402673</v>
      </c>
      <c r="Z90" s="8">
        <f>$E90-'Model Parameters'!$F$3*'Input Parameters'!$G$3/'Model Parameters'!$F$4*LN($S90/'Input Parameters'!$G$22)</f>
        <v>-1.2169992289976359</v>
      </c>
      <c r="AA90" s="8">
        <f>'Input Parameters'!$G$12*$Y90*$F90*2*'Model Parameters'!$F$4/10</f>
        <v>267.37495659445477</v>
      </c>
      <c r="AB90" s="8">
        <f t="shared" si="9"/>
        <v>1.4160245612402673</v>
      </c>
      <c r="AC90" s="8">
        <f t="shared" si="10"/>
        <v>2335.5505029352635</v>
      </c>
      <c r="AD90" s="8">
        <f>LOG10(S90/1000/'Model Parameters'!$B$15)</f>
        <v>13.436306264001635</v>
      </c>
      <c r="AE90" s="8">
        <f>AA90*10/(AA90*10+('Model Parameters'!$F$4*'Input Parameters'!$G$12)*I90)</f>
        <v>0.65595424139620939</v>
      </c>
      <c r="AF90" s="8">
        <f>MIN(1,('Model Parameters'!$B$45-'Model Parameters'!$F$3*'Input Parameters'!$G$3/'Model Parameters'!$F$4*LN($S90/'Input Parameters'!$G$22))/Z90)</f>
        <v>0.27690997740006829</v>
      </c>
      <c r="AG90" s="8">
        <f>MIN('Input Parameters'!$G$24+'Model Parameters'!$F$2*'Input Parameters'!$G$4*EXP(-'Model Parameters'!$B$32*$S90-'Model Parameters'!$B$33*$X90-'Model Parameters'!$B$35*($S90+2*$X90)),AC90*10^(3-AD90)/'Model Parameters'!$B$13)</f>
        <v>6.5778443545784646E-2</v>
      </c>
      <c r="AH90" s="8">
        <f>EXP(-'Model Parameters'!$B$32*$S90-'Model Parameters'!$B$33*$X90-'Model Parameters'!$B$35*($S90+2*$X90))</f>
        <v>0.43555093561738978</v>
      </c>
      <c r="AL90">
        <f>'Model Parameters'!$B$22*SQRT((3*1.607/4*('Input Parameters'!$G$10*'Model Parameters'!$B$22*'Input Parameters'!$G$8/D90)^(1/3))^-2+'Model Parameters'!$F$18^-2)/SQRT(2)</f>
        <v>1.0506880073472235E-5</v>
      </c>
      <c r="AM90">
        <f>'Model Parameters'!$B$23*SQRT((3*1.607/4*('Input Parameters'!$G$10*'Model Parameters'!$B$23*'Input Parameters'!$G$8/D90)^(1/3))^-2+'Model Parameters'!$F$18^-2)/SQRT(2)</f>
        <v>2.1259374153219591E-5</v>
      </c>
      <c r="AN90">
        <f>'Model Parameters'!$B$24*SQRT((3*1.607/4*('Input Parameters'!$G$10*'Model Parameters'!$B$24*'Input Parameters'!$G$8/D90)^(1/3))^-2+'Model Parameters'!$F$18^-2)/SQRT(2)</f>
        <v>6.4037227958785654E-6</v>
      </c>
      <c r="AO90">
        <f>'Model Parameters'!$B$25*SQRT((3*1.607/4*('Input Parameters'!$G$10*'Model Parameters'!$B$25*'Input Parameters'!$G$8/D90)^(1/3))^-2+'Model Parameters'!$F$18^-2)/SQRT(2)</f>
        <v>7.5655734033304074E-6</v>
      </c>
    </row>
    <row r="91" spans="4:41" x14ac:dyDescent="0.4">
      <c r="D91" s="4">
        <f t="shared" si="11"/>
        <v>4.4012000000000003E-2</v>
      </c>
      <c r="E91">
        <f t="shared" si="8"/>
        <v>-0.99</v>
      </c>
      <c r="F91">
        <f>'Input Parameters'!$G$15/(2*'Model Parameters'!$F$4)*'Model Parameters'!$B$39/('Model Parameters'!$B$65)*EXP(-($E91+0.11)/'Model Parameters'!$B$48)</f>
        <v>2568.2374124370176</v>
      </c>
      <c r="G91">
        <f>1/((SQRT($F91*('Input Parameters'!$G$12)^2/'Model Parameters'!$B$51))/TANH(SQRT($F91*('Input Parameters'!$G$12)^2/'Model Parameters'!$B$51))+$F91*'Input Parameters'!$G$12/'Input Parameters'!$G$17)</f>
        <v>0.12262905287006196</v>
      </c>
      <c r="H91">
        <f>'Model Parameters'!$F$2*'Input Parameters'!$G$4*$G91</f>
        <v>4.1768727657319884</v>
      </c>
      <c r="I91">
        <f>'Input Parameters'!$G$15*'Model Parameters'!$B$41/'Model Parameters'!$F$4*EXP(-$E91/'Model Parameters'!$B$50)</f>
        <v>3814.8600817790016</v>
      </c>
      <c r="J91">
        <f>'Input Parameters'!$G$22+(AM91*'Input Parameters'!$G$22 - (1/(1/('Input Parameters'!$G$12*($I91+2*$F91*$H91))+1/(AO91*'Input Parameters'!$G$24))) + 'Input Parameters'!$G$12*($I91+2*$F91*$H91))/(AM91+2*'Input Parameters'!$G$13*'Input Parameters'!$G$12*'Model Parameters'!$B$61*$H91)</f>
        <v>1686.131984029543</v>
      </c>
      <c r="K91">
        <f>'Input Parameters'!$G$15/(2*'Model Parameters'!$F$4)*'Model Parameters'!$B$39/('Model Parameters'!$B$65)*EXP(-($E91+0.11)/'Model Parameters'!$B$48)+'Input Parameters'!$G$13*'Model Parameters'!$B$61*$J91</f>
        <v>4448.2745746299579</v>
      </c>
      <c r="L91">
        <f>1/((SQRT($K91*('Input Parameters'!$G$12)^2/'Model Parameters'!$B$51))/TANH(SQRT($K91*('Input Parameters'!$G$12)^2/'Model Parameters'!$B$51))+$K91*'Input Parameters'!$G$12/'Input Parameters'!$G$17)</f>
        <v>9.0633349187018375E-2</v>
      </c>
      <c r="M91">
        <f>'Model Parameters'!$F$2*'Input Parameters'!$G$4*$L91</f>
        <v>3.0870659034402053</v>
      </c>
      <c r="N91">
        <f>'Input Parameters'!$G$22+(AM91*'Input Parameters'!$G$22 - (1/(1/('Input Parameters'!$G$12*($I91+2*$F91*$M91))+1/(AO91*'Input Parameters'!$G$24))) + 'Input Parameters'!$G$12*($I91+2*$F91*$M91))/(AM91+2*'Input Parameters'!$G$13*'Input Parameters'!$G$12*'Model Parameters'!$B$61*$M91)</f>
        <v>1565.9462556847834</v>
      </c>
      <c r="O91" s="4">
        <f>(2*AN91*'Input Parameters'!$G$23+AO91*'Input Parameters'!$G$24+AM91*'Input Parameters'!$G$22+'Input Parameters'!$G$12*$I91-AM91*$N91)/(2*AN91)</f>
        <v>-1211.9588600739842</v>
      </c>
      <c r="P91" s="4">
        <f>'Input Parameters'!$G$12*(2*$F91*$M91)/(2*AN91)*EXP(-$N91*('Model Parameters'!$B$32+'Model Parameters'!$B$35))</f>
        <v>3764.5257388221371</v>
      </c>
      <c r="Q91">
        <f>MAX(0,$O91+LN(1+($P91*('Model Parameters'!$B$33+2*'Model Parameters'!$B$35)*EXP(-$O91*('Model Parameters'!$B$33+2*'Model Parameters'!$B$35)))/(1+LN(SQRT(1+$P91*('Model Parameters'!$B$33+2*'Model Parameters'!$B$35)*EXP(-$O91*('Model Parameters'!$B$33+2*'Model Parameters'!$B$35))))))/('Model Parameters'!$B$33+2*'Model Parameters'!$B$35))</f>
        <v>1305.5550895467825</v>
      </c>
      <c r="R91">
        <f>'Input Parameters'!$G$4*'Model Parameters'!$F$2*EXP(-'Model Parameters'!$B$32*$N91-'Model Parameters'!$B$33*$Q91-'Model Parameters'!$B$35*($N91+2*$Q91))*$L91</f>
        <v>1.7266244274346214</v>
      </c>
      <c r="S91">
        <f>'Input Parameters'!$G$22+(AM91*'Input Parameters'!$G$22 - (1/(1/('Input Parameters'!$G$12*($I91+2*$F91*$R91))+1/(AO91*'Input Parameters'!$G$24))) +'Input Parameters'!$G$12*($I91+2*$F91*$R91))/(AM91+2*'Input Parameters'!$G$13*'Input Parameters'!$G$12*'Model Parameters'!$B$61*$R91)</f>
        <v>1329.1831324404995</v>
      </c>
      <c r="T91">
        <f>'Input Parameters'!$G$15/(2*'Model Parameters'!$F$4)*'Model Parameters'!$B$39/('Model Parameters'!$B$65)*EXP(-($E91+0.11)/'Model Parameters'!$B$48)+'Input Parameters'!$G$13*'Model Parameters'!$B$61*$S91</f>
        <v>4050.2766051081744</v>
      </c>
      <c r="U91">
        <f>1/((SQRT($T91*('Input Parameters'!$G$12)^2/'Model Parameters'!$B$51))/TANH(SQRT($T91*('Input Parameters'!$G$12)^2/'Model Parameters'!$B$51))+$T91*'Input Parameters'!$G$12/'Input Parameters'!$G$17)</f>
        <v>9.5479214390463113E-2</v>
      </c>
      <c r="V91" s="4">
        <f>(2*AN91*'Input Parameters'!$G$23+AO91*'Input Parameters'!$G$24+AM91*'Input Parameters'!$G$22+'Input Parameters'!$G$12*$I91-AM91*$S91)/(2*AN91)</f>
        <v>-819.04911873599758</v>
      </c>
      <c r="W91" s="4">
        <f>'Input Parameters'!$G$12*(2*$F91*$U91*'Model Parameters'!$F$2*'Input Parameters'!$G$4)/(2*'Model Parameters'!$F$21)*EXP(-$S91*('Model Parameters'!$B$32+'Model Parameters'!$B$35))</f>
        <v>6332.7102289506583</v>
      </c>
      <c r="X91">
        <f>MAX(0,$V91+LN(1+($W91*('Model Parameters'!$B$33+2*'Model Parameters'!$B$35)*EXP(-$V91*('Model Parameters'!$B$33+2*'Model Parameters'!$B$35)))/(1+LN(SQRT(1+$W91*('Model Parameters'!$B$33+2*'Model Parameters'!$B$35)*EXP(-$V91*('Model Parameters'!$B$33+2*'Model Parameters'!$B$35))))))/('Model Parameters'!$B$33+2*'Model Parameters'!$B$35))</f>
        <v>2336.4135017138087</v>
      </c>
      <c r="Y91">
        <f>'Input Parameters'!$G$4*'Model Parameters'!$F$2*EXP(-'Model Parameters'!$B$32*$S91-'Model Parameters'!$B$33*$X91-'Model Parameters'!$B$35*($S91+2*$X91))*$U91</f>
        <v>1.4165365250095576</v>
      </c>
      <c r="Z91" s="8">
        <f>$E91-'Model Parameters'!$F$3*'Input Parameters'!$G$3/'Model Parameters'!$F$4*LN($S91/'Input Parameters'!$G$22)</f>
        <v>-1.2169599260441</v>
      </c>
      <c r="AA91" s="8">
        <f>'Input Parameters'!$G$12*$Y91*$F91*2*'Model Parameters'!$F$4/10</f>
        <v>267.47162602684938</v>
      </c>
      <c r="AB91" s="8">
        <f t="shared" si="9"/>
        <v>1.4165365250095576</v>
      </c>
      <c r="AC91" s="8">
        <f t="shared" si="10"/>
        <v>2336.4135017138087</v>
      </c>
      <c r="AD91" s="8">
        <f>LOG10(S91/1000/'Model Parameters'!$B$15)</f>
        <v>13.435641911845105</v>
      </c>
      <c r="AE91" s="8">
        <f>AA91*10/(AA91*10+('Model Parameters'!$F$4*'Input Parameters'!$G$12)*I91)</f>
        <v>0.65603581604433192</v>
      </c>
      <c r="AF91" s="8">
        <f>MIN(1,('Model Parameters'!$B$45-'Model Parameters'!$F$3*'Input Parameters'!$G$3/'Model Parameters'!$F$4*LN($S91/'Input Parameters'!$G$22))/Z91)</f>
        <v>0.27688662447533158</v>
      </c>
      <c r="AG91" s="8">
        <f>MIN('Input Parameters'!$G$24+'Model Parameters'!$F$2*'Input Parameters'!$G$4*EXP(-'Model Parameters'!$B$32*$S91-'Model Parameters'!$B$33*$X91-'Model Parameters'!$B$35*($S91+2*$X91)),AC91*10^(3-AD91)/'Model Parameters'!$B$13)</f>
        <v>6.5903486340109396E-2</v>
      </c>
      <c r="AH91" s="8">
        <f>EXP(-'Model Parameters'!$B$32*$S91-'Model Parameters'!$B$33*$X91-'Model Parameters'!$B$35*($S91+2*$X91))</f>
        <v>0.435573117224546</v>
      </c>
      <c r="AL91">
        <f>'Model Parameters'!$B$22*SQRT((3*1.607/4*('Input Parameters'!$G$10*'Model Parameters'!$B$22*'Input Parameters'!$G$8/D91)^(1/3))^-2+'Model Parameters'!$F$18^-2)/SQRT(2)</f>
        <v>1.0544765276866119E-5</v>
      </c>
      <c r="AM91">
        <f>'Model Parameters'!$B$23*SQRT((3*1.607/4*('Input Parameters'!$G$10*'Model Parameters'!$B$23*'Input Parameters'!$G$8/D91)^(1/3))^-2+'Model Parameters'!$F$18^-2)/SQRT(2)</f>
        <v>2.1332262155154029E-5</v>
      </c>
      <c r="AN91">
        <f>'Model Parameters'!$B$24*SQRT((3*1.607/4*('Input Parameters'!$G$10*'Model Parameters'!$B$24*'Input Parameters'!$G$8/D91)^(1/3))^-2+'Model Parameters'!$F$18^-2)/SQRT(2)</f>
        <v>6.4272942133234458E-6</v>
      </c>
      <c r="AO91">
        <f>'Model Parameters'!$B$25*SQRT((3*1.607/4*('Input Parameters'!$G$10*'Model Parameters'!$B$25*'Input Parameters'!$G$8/D91)^(1/3))^-2+'Model Parameters'!$F$18^-2)/SQRT(2)</f>
        <v>7.5932569351573329E-6</v>
      </c>
    </row>
    <row r="92" spans="4:41" x14ac:dyDescent="0.4">
      <c r="D92" s="4">
        <f t="shared" si="11"/>
        <v>4.4511000000000002E-2</v>
      </c>
      <c r="E92">
        <f t="shared" si="8"/>
        <v>-0.99</v>
      </c>
      <c r="F92">
        <f>'Input Parameters'!$G$15/(2*'Model Parameters'!$F$4)*'Model Parameters'!$B$39/('Model Parameters'!$B$65)*EXP(-($E92+0.11)/'Model Parameters'!$B$48)</f>
        <v>2568.2374124370176</v>
      </c>
      <c r="G92">
        <f>1/((SQRT($F92*('Input Parameters'!$G$12)^2/'Model Parameters'!$B$51))/TANH(SQRT($F92*('Input Parameters'!$G$12)^2/'Model Parameters'!$B$51))+$F92*'Input Parameters'!$G$12/'Input Parameters'!$G$17)</f>
        <v>0.12262905287006196</v>
      </c>
      <c r="H92">
        <f>'Model Parameters'!$F$2*'Input Parameters'!$G$4*$G92</f>
        <v>4.1768727657319884</v>
      </c>
      <c r="I92">
        <f>'Input Parameters'!$G$15*'Model Parameters'!$B$41/'Model Parameters'!$F$4*EXP(-$E92/'Model Parameters'!$B$50)</f>
        <v>3814.8600817790016</v>
      </c>
      <c r="J92">
        <f>'Input Parameters'!$G$22+(AM92*'Input Parameters'!$G$22 - (1/(1/('Input Parameters'!$G$12*($I92+2*$F92*$H92))+1/(AO92*'Input Parameters'!$G$24))) + 'Input Parameters'!$G$12*($I92+2*$F92*$H92))/(AM92+2*'Input Parameters'!$G$13*'Input Parameters'!$G$12*'Model Parameters'!$B$61*$H92)</f>
        <v>1683.9570793359367</v>
      </c>
      <c r="K92">
        <f>'Input Parameters'!$G$15/(2*'Model Parameters'!$F$4)*'Model Parameters'!$B$39/('Model Parameters'!$B$65)*EXP(-($E92+0.11)/'Model Parameters'!$B$48)+'Input Parameters'!$G$13*'Model Parameters'!$B$61*$J92</f>
        <v>4445.8495558965869</v>
      </c>
      <c r="L92">
        <f>1/((SQRT($K92*('Input Parameters'!$G$12)^2/'Model Parameters'!$B$51))/TANH(SQRT($K92*('Input Parameters'!$G$12)^2/'Model Parameters'!$B$51))+$K92*'Input Parameters'!$G$12/'Input Parameters'!$G$17)</f>
        <v>9.066087508844578E-2</v>
      </c>
      <c r="M92">
        <f>'Model Parameters'!$F$2*'Input Parameters'!$G$4*$L92</f>
        <v>3.0880034642003475</v>
      </c>
      <c r="N92">
        <f>'Input Parameters'!$G$22+(AM92*'Input Parameters'!$G$22 - (1/(1/('Input Parameters'!$G$12*($I92+2*$F92*$M92))+1/(AO92*'Input Parameters'!$G$24))) + 'Input Parameters'!$G$12*($I92+2*$F92*$M92))/(AM92+2*'Input Parameters'!$G$13*'Input Parameters'!$G$12*'Model Parameters'!$B$61*$M92)</f>
        <v>1563.6549887324097</v>
      </c>
      <c r="O92" s="4">
        <f>(2*AN92*'Input Parameters'!$G$23+AO92*'Input Parameters'!$G$24+AM92*'Input Parameters'!$G$22+'Input Parameters'!$G$12*$I92-AM92*$N92)/(2*AN92)</f>
        <v>-1211.6175104091722</v>
      </c>
      <c r="P92" s="4">
        <f>'Input Parameters'!$G$12*(2*$F92*$M92)/(2*AN92)*EXP(-$N92*('Model Parameters'!$B$32+'Model Parameters'!$B$35))</f>
        <v>3753.2292229467762</v>
      </c>
      <c r="Q92">
        <f>MAX(0,$O92+LN(1+($P92*('Model Parameters'!$B$33+2*'Model Parameters'!$B$35)*EXP(-$O92*('Model Parameters'!$B$33+2*'Model Parameters'!$B$35)))/(1+LN(SQRT(1+$P92*('Model Parameters'!$B$33+2*'Model Parameters'!$B$35)*EXP(-$O92*('Model Parameters'!$B$33+2*'Model Parameters'!$B$35))))))/('Model Parameters'!$B$33+2*'Model Parameters'!$B$35))</f>
        <v>1301.4189532307901</v>
      </c>
      <c r="R92">
        <f>'Input Parameters'!$G$4*'Model Parameters'!$F$2*EXP(-'Model Parameters'!$B$32*$N92-'Model Parameters'!$B$33*$Q92-'Model Parameters'!$B$35*($N92+2*$Q92))*$L92</f>
        <v>1.729676657827504</v>
      </c>
      <c r="S92">
        <f>'Input Parameters'!$G$22+(AM92*'Input Parameters'!$G$22 - (1/(1/('Input Parameters'!$G$12*($I92+2*$F92*$R92))+1/(AO92*'Input Parameters'!$G$24))) +'Input Parameters'!$G$12*($I92+2*$F92*$R92))/(AM92+2*'Input Parameters'!$G$13*'Input Parameters'!$G$12*'Model Parameters'!$B$61*$R92)</f>
        <v>1327.1713656176341</v>
      </c>
      <c r="T92">
        <f>'Input Parameters'!$G$15/(2*'Model Parameters'!$F$4)*'Model Parameters'!$B$39/('Model Parameters'!$B$65)*EXP(-($E92+0.11)/'Model Parameters'!$B$48)+'Input Parameters'!$G$13*'Model Parameters'!$B$61*$S92</f>
        <v>4048.0334851006796</v>
      </c>
      <c r="U92">
        <f>1/((SQRT($T92*('Input Parameters'!$G$12)^2/'Model Parameters'!$B$51))/TANH(SQRT($T92*('Input Parameters'!$G$12)^2/'Model Parameters'!$B$51))+$T92*'Input Parameters'!$G$12/'Input Parameters'!$G$17)</f>
        <v>9.5508550098479528E-2</v>
      </c>
      <c r="V92" s="4">
        <f>(2*AN92*'Input Parameters'!$G$23+AO92*'Input Parameters'!$G$24+AM92*'Input Parameters'!$G$22+'Input Parameters'!$G$12*$I92-AM92*$S92)/(2*AN92)</f>
        <v>-819.26853388824065</v>
      </c>
      <c r="W92" s="4">
        <f>'Input Parameters'!$G$12*(2*$F92*$U92*'Model Parameters'!$F$2*'Input Parameters'!$G$4)/(2*'Model Parameters'!$F$21)*EXP(-$S92*('Model Parameters'!$B$32+'Model Parameters'!$B$35))</f>
        <v>6336.4619966059754</v>
      </c>
      <c r="X92">
        <f>MAX(0,$V92+LN(1+($W92*('Model Parameters'!$B$33+2*'Model Parameters'!$B$35)*EXP(-$V92*('Model Parameters'!$B$33+2*'Model Parameters'!$B$35)))/(1+LN(SQRT(1+$W92*('Model Parameters'!$B$33+2*'Model Parameters'!$B$35)*EXP(-$V92*('Model Parameters'!$B$33+2*'Model Parameters'!$B$35))))))/('Model Parameters'!$B$33+2*'Model Parameters'!$B$35))</f>
        <v>2337.2717592472245</v>
      </c>
      <c r="Y92">
        <f>'Input Parameters'!$G$4*'Model Parameters'!$F$2*EXP(-'Model Parameters'!$B$32*$S92-'Model Parameters'!$B$33*$X92-'Model Parameters'!$B$35*($S92+2*$X92))*$U92</f>
        <v>1.4170411293371017</v>
      </c>
      <c r="Z92" s="8">
        <f>$E92-'Model Parameters'!$F$3*'Input Parameters'!$G$3/'Model Parameters'!$F$4*LN($S92/'Input Parameters'!$G$22)</f>
        <v>-1.2169210096280136</v>
      </c>
      <c r="AA92" s="8">
        <f>'Input Parameters'!$G$12*$Y92*$F92*2*'Model Parameters'!$F$4/10</f>
        <v>267.56690584322229</v>
      </c>
      <c r="AB92" s="8">
        <f t="shared" si="9"/>
        <v>1.4170411293371017</v>
      </c>
      <c r="AC92" s="8">
        <f t="shared" si="10"/>
        <v>2337.2717592472245</v>
      </c>
      <c r="AD92" s="8">
        <f>LOG10(S92/1000/'Model Parameters'!$B$15)</f>
        <v>13.434984093472048</v>
      </c>
      <c r="AE92" s="8">
        <f>AA92*10/(AA92*10+('Model Parameters'!$F$4*'Input Parameters'!$G$12)*I92)</f>
        <v>0.65611618021844442</v>
      </c>
      <c r="AF92" s="8">
        <f>MIN(1,('Model Parameters'!$B$45-'Model Parameters'!$F$3*'Input Parameters'!$G$3/'Model Parameters'!$F$4*LN($S92/'Input Parameters'!$G$22))/Z92)</f>
        <v>0.27686349973611107</v>
      </c>
      <c r="AG92" s="8">
        <f>MIN('Input Parameters'!$G$24+'Model Parameters'!$F$2*'Input Parameters'!$G$4*EXP(-'Model Parameters'!$B$32*$S92-'Model Parameters'!$B$33*$X92-'Model Parameters'!$B$35*($S92+2*$X92)),AC92*10^(3-AD92)/'Model Parameters'!$B$13)</f>
        <v>6.6027630520548039E-2</v>
      </c>
      <c r="AH92" s="8">
        <f>EXP(-'Model Parameters'!$B$32*$S92-'Model Parameters'!$B$33*$X92-'Model Parameters'!$B$35*($S92+2*$X92))</f>
        <v>0.4355944437162893</v>
      </c>
      <c r="AL92">
        <f>'Model Parameters'!$B$22*SQRT((3*1.607/4*('Input Parameters'!$G$10*'Model Parameters'!$B$22*'Input Parameters'!$G$8/D92)^(1/3))^-2+'Model Parameters'!$F$18^-2)/SQRT(2)</f>
        <v>1.0582372705611272E-5</v>
      </c>
      <c r="AM92">
        <f>'Model Parameters'!$B$23*SQRT((3*1.607/4*('Input Parameters'!$G$10*'Model Parameters'!$B$23*'Input Parameters'!$G$8/D92)^(1/3))^-2+'Model Parameters'!$F$18^-2)/SQRT(2)</f>
        <v>2.1404628409062038E-5</v>
      </c>
      <c r="AN92">
        <f>'Model Parameters'!$B$24*SQRT((3*1.607/4*('Input Parameters'!$G$10*'Model Parameters'!$B$24*'Input Parameters'!$G$8/D92)^(1/3))^-2+'Model Parameters'!$F$18^-2)/SQRT(2)</f>
        <v>6.4506910690646299E-6</v>
      </c>
      <c r="AO92">
        <f>'Model Parameters'!$B$25*SQRT((3*1.607/4*('Input Parameters'!$G$10*'Model Parameters'!$B$25*'Input Parameters'!$G$8/D92)^(1/3))^-2+'Model Parameters'!$F$18^-2)/SQRT(2)</f>
        <v>7.6207360423784812E-6</v>
      </c>
    </row>
    <row r="93" spans="4:41" x14ac:dyDescent="0.4">
      <c r="D93" s="4">
        <f t="shared" si="11"/>
        <v>4.5010000000000001E-2</v>
      </c>
      <c r="E93">
        <f t="shared" si="8"/>
        <v>-0.99</v>
      </c>
      <c r="F93">
        <f>'Input Parameters'!$G$15/(2*'Model Parameters'!$F$4)*'Model Parameters'!$B$39/('Model Parameters'!$B$65)*EXP(-($E93+0.11)/'Model Parameters'!$B$48)</f>
        <v>2568.2374124370176</v>
      </c>
      <c r="G93">
        <f>1/((SQRT($F93*('Input Parameters'!$G$12)^2/'Model Parameters'!$B$51))/TANH(SQRT($F93*('Input Parameters'!$G$12)^2/'Model Parameters'!$B$51))+$F93*'Input Parameters'!$G$12/'Input Parameters'!$G$17)</f>
        <v>0.12262905287006196</v>
      </c>
      <c r="H93">
        <f>'Model Parameters'!$F$2*'Input Parameters'!$G$4*$G93</f>
        <v>4.1768727657319884</v>
      </c>
      <c r="I93">
        <f>'Input Parameters'!$G$15*'Model Parameters'!$B$41/'Model Parameters'!$F$4*EXP(-$E93/'Model Parameters'!$B$50)</f>
        <v>3814.8600817790016</v>
      </c>
      <c r="J93">
        <f>'Input Parameters'!$G$22+(AM93*'Input Parameters'!$G$22 - (1/(1/('Input Parameters'!$G$12*($I93+2*$F93*$H93))+1/(AO93*'Input Parameters'!$G$24))) + 'Input Parameters'!$G$12*($I93+2*$F93*$H93))/(AM93+2*'Input Parameters'!$G$13*'Input Parameters'!$G$12*'Model Parameters'!$B$61*$H93)</f>
        <v>1681.8030498071041</v>
      </c>
      <c r="K93">
        <f>'Input Parameters'!$G$15/(2*'Model Parameters'!$F$4)*'Model Parameters'!$B$39/('Model Parameters'!$B$65)*EXP(-($E93+0.11)/'Model Parameters'!$B$48)+'Input Parameters'!$G$13*'Model Parameters'!$B$61*$J93</f>
        <v>4443.4478129719391</v>
      </c>
      <c r="L93">
        <f>1/((SQRT($K93*('Input Parameters'!$G$12)^2/'Model Parameters'!$B$51))/TANH(SQRT($K93*('Input Parameters'!$G$12)^2/'Model Parameters'!$B$51))+$K93*'Input Parameters'!$G$12/'Input Parameters'!$G$17)</f>
        <v>9.0688159169821994E-2</v>
      </c>
      <c r="M93">
        <f>'Model Parameters'!$F$2*'Input Parameters'!$G$4*$L93</f>
        <v>3.088932788318663</v>
      </c>
      <c r="N93">
        <f>'Input Parameters'!$G$22+(AM93*'Input Parameters'!$G$22 - (1/(1/('Input Parameters'!$G$12*($I93+2*$F93*$M93))+1/(AO93*'Input Parameters'!$G$24))) + 'Input Parameters'!$G$12*($I93+2*$F93*$M93))/(AM93+2*'Input Parameters'!$G$13*'Input Parameters'!$G$12*'Model Parameters'!$B$61*$M93)</f>
        <v>1561.3873764200202</v>
      </c>
      <c r="O93" s="4">
        <f>(2*AN93*'Input Parameters'!$G$23+AO93*'Input Parameters'!$G$24+AM93*'Input Parameters'!$G$22+'Input Parameters'!$G$12*$I93-AM93*$N93)/(2*AN93)</f>
        <v>-1211.2692893811036</v>
      </c>
      <c r="P93" s="4">
        <f>'Input Parameters'!$G$12*(2*$F93*$M93)/(2*AN93)*EXP(-$N93*('Model Parameters'!$B$32+'Model Parameters'!$B$35))</f>
        <v>3742.092011975396</v>
      </c>
      <c r="Q93">
        <f>MAX(0,$O93+LN(1+($P93*('Model Parameters'!$B$33+2*'Model Parameters'!$B$35)*EXP(-$O93*('Model Parameters'!$B$33+2*'Model Parameters'!$B$35)))/(1+LN(SQRT(1+$P93*('Model Parameters'!$B$33+2*'Model Parameters'!$B$35)*EXP(-$O93*('Model Parameters'!$B$33+2*'Model Parameters'!$B$35))))))/('Model Parameters'!$B$33+2*'Model Parameters'!$B$35))</f>
        <v>1297.3400992543643</v>
      </c>
      <c r="R93">
        <f>'Input Parameters'!$G$4*'Model Parameters'!$F$2*EXP(-'Model Parameters'!$B$32*$N93-'Model Parameters'!$B$33*$Q93-'Model Parameters'!$B$35*($N93+2*$Q93))*$L93</f>
        <v>1.7326963911825231</v>
      </c>
      <c r="S93">
        <f>'Input Parameters'!$G$22+(AM93*'Input Parameters'!$G$22 - (1/(1/('Input Parameters'!$G$12*($I93+2*$F93*$R93))+1/(AO93*'Input Parameters'!$G$24))) +'Input Parameters'!$G$12*($I93+2*$F93*$R93))/(AM93+2*'Input Parameters'!$G$13*'Input Parameters'!$G$12*'Model Parameters'!$B$61*$R93)</f>
        <v>1325.1821670916572</v>
      </c>
      <c r="T93">
        <f>'Input Parameters'!$G$15/(2*'Model Parameters'!$F$4)*'Model Parameters'!$B$39/('Model Parameters'!$B$65)*EXP(-($E93+0.11)/'Model Parameters'!$B$48)+'Input Parameters'!$G$13*'Model Parameters'!$B$61*$S93</f>
        <v>4045.8155287442155</v>
      </c>
      <c r="U93">
        <f>1/((SQRT($T93*('Input Parameters'!$G$12)^2/'Model Parameters'!$B$51))/TANH(SQRT($T93*('Input Parameters'!$G$12)^2/'Model Parameters'!$B$51))+$T93*'Input Parameters'!$G$12/'Input Parameters'!$G$17)</f>
        <v>9.5537580870317981E-2</v>
      </c>
      <c r="V93" s="4">
        <f>(2*AN93*'Input Parameters'!$G$23+AO93*'Input Parameters'!$G$24+AM93*'Input Parameters'!$G$22+'Input Parameters'!$G$12*$I93-AM93*$S93)/(2*AN93)</f>
        <v>-819.47732450392596</v>
      </c>
      <c r="W93" s="4">
        <f>'Input Parameters'!$G$12*(2*$F93*$U93*'Model Parameters'!$F$2*'Input Parameters'!$G$4)/(2*'Model Parameters'!$F$21)*EXP(-$S93*('Model Parameters'!$B$32+'Model Parameters'!$B$35))</f>
        <v>6340.174876771579</v>
      </c>
      <c r="X93">
        <f>MAX(0,$V93+LN(1+($W93*('Model Parameters'!$B$33+2*'Model Parameters'!$B$35)*EXP(-$V93*('Model Parameters'!$B$33+2*'Model Parameters'!$B$35)))/(1+LN(SQRT(1+$W93*('Model Parameters'!$B$33+2*'Model Parameters'!$B$35)*EXP(-$V93*('Model Parameters'!$B$33+2*'Model Parameters'!$B$35))))))/('Model Parameters'!$B$33+2*'Model Parameters'!$B$35))</f>
        <v>2338.1253155209911</v>
      </c>
      <c r="Y93">
        <f>'Input Parameters'!$G$4*'Model Parameters'!$F$2*EXP(-'Model Parameters'!$B$32*$S93-'Model Parameters'!$B$33*$X93-'Model Parameters'!$B$35*($S93+2*$X93))*$U93</f>
        <v>1.4175385553211184</v>
      </c>
      <c r="Z93" s="8">
        <f>$E93-'Model Parameters'!$F$3*'Input Parameters'!$G$3/'Model Parameters'!$F$4*LN($S93/'Input Parameters'!$G$22)</f>
        <v>-1.2168824717369118</v>
      </c>
      <c r="AA93" s="8">
        <f>'Input Parameters'!$G$12*$Y93*$F93*2*'Model Parameters'!$F$4/10</f>
        <v>267.66083023869243</v>
      </c>
      <c r="AB93" s="8">
        <f t="shared" si="9"/>
        <v>1.4175385553211184</v>
      </c>
      <c r="AC93" s="8">
        <f t="shared" si="10"/>
        <v>2338.1253155209911</v>
      </c>
      <c r="AD93" s="8">
        <f>LOG10(S93/1000/'Model Parameters'!$B$15)</f>
        <v>13.434332673444848</v>
      </c>
      <c r="AE93" s="8">
        <f>AA93*10/(AA93*10+('Model Parameters'!$F$4*'Input Parameters'!$G$12)*I93)</f>
        <v>0.65619536441015569</v>
      </c>
      <c r="AF93" s="8">
        <f>MIN(1,('Model Parameters'!$B$45-'Model Parameters'!$F$3*'Input Parameters'!$G$3/'Model Parameters'!$F$4*LN($S93/'Input Parameters'!$G$22))/Z93)</f>
        <v>0.27684059846475084</v>
      </c>
      <c r="AG93" s="8">
        <f>MIN('Input Parameters'!$G$24+'Model Parameters'!$F$2*'Input Parameters'!$G$4*EXP(-'Model Parameters'!$B$32*$S93-'Model Parameters'!$B$33*$X93-'Model Parameters'!$B$35*($S93+2*$X93)),AC93*10^(3-AD93)/'Model Parameters'!$B$13)</f>
        <v>6.615089203274184E-2</v>
      </c>
      <c r="AH93" s="8">
        <f>EXP(-'Model Parameters'!$B$32*$S93-'Model Parameters'!$B$33*$X93-'Model Parameters'!$B$35*($S93+2*$X93))</f>
        <v>0.43561494157435793</v>
      </c>
      <c r="AL93">
        <f>'Model Parameters'!$B$22*SQRT((3*1.607/4*('Input Parameters'!$G$10*'Model Parameters'!$B$22*'Input Parameters'!$G$8/D93)^(1/3))^-2+'Model Parameters'!$F$18^-2)/SQRT(2)</f>
        <v>1.0619707424191866E-5</v>
      </c>
      <c r="AM93">
        <f>'Model Parameters'!$B$23*SQRT((3*1.607/4*('Input Parameters'!$G$10*'Model Parameters'!$B$23*'Input Parameters'!$G$8/D93)^(1/3))^-2+'Model Parameters'!$F$18^-2)/SQRT(2)</f>
        <v>2.1476482256975526E-5</v>
      </c>
      <c r="AN93">
        <f>'Model Parameters'!$B$24*SQRT((3*1.607/4*('Input Parameters'!$G$10*'Model Parameters'!$B$24*'Input Parameters'!$G$8/D93)^(1/3))^-2+'Model Parameters'!$F$18^-2)/SQRT(2)</f>
        <v>6.4739165704126411E-6</v>
      </c>
      <c r="AO93">
        <f>'Model Parameters'!$B$25*SQRT((3*1.607/4*('Input Parameters'!$G$10*'Model Parameters'!$B$25*'Input Parameters'!$G$8/D93)^(1/3))^-2+'Model Parameters'!$F$18^-2)/SQRT(2)</f>
        <v>7.6480144726088416E-6</v>
      </c>
    </row>
    <row r="94" spans="4:41" x14ac:dyDescent="0.4">
      <c r="D94" s="4">
        <f t="shared" si="11"/>
        <v>4.5509000000000001E-2</v>
      </c>
      <c r="E94">
        <f t="shared" si="8"/>
        <v>-0.99</v>
      </c>
      <c r="F94">
        <f>'Input Parameters'!$G$15/(2*'Model Parameters'!$F$4)*'Model Parameters'!$B$39/('Model Parameters'!$B$65)*EXP(-($E94+0.11)/'Model Parameters'!$B$48)</f>
        <v>2568.2374124370176</v>
      </c>
      <c r="G94">
        <f>1/((SQRT($F94*('Input Parameters'!$G$12)^2/'Model Parameters'!$B$51))/TANH(SQRT($F94*('Input Parameters'!$G$12)^2/'Model Parameters'!$B$51))+$F94*'Input Parameters'!$G$12/'Input Parameters'!$G$17)</f>
        <v>0.12262905287006196</v>
      </c>
      <c r="H94">
        <f>'Model Parameters'!$F$2*'Input Parameters'!$G$4*$G94</f>
        <v>4.1768727657319884</v>
      </c>
      <c r="I94">
        <f>'Input Parameters'!$G$15*'Model Parameters'!$B$41/'Model Parameters'!$F$4*EXP(-$E94/'Model Parameters'!$B$50)</f>
        <v>3814.8600817790016</v>
      </c>
      <c r="J94">
        <f>'Input Parameters'!$G$22+(AM94*'Input Parameters'!$G$22 - (1/(1/('Input Parameters'!$G$12*($I94+2*$F94*$H94))+1/(AO94*'Input Parameters'!$G$24))) + 'Input Parameters'!$G$12*($I94+2*$F94*$H94))/(AM94+2*'Input Parameters'!$G$13*'Input Parameters'!$G$12*'Model Parameters'!$B$61*$H94)</f>
        <v>1679.6694872041699</v>
      </c>
      <c r="K94">
        <f>'Input Parameters'!$G$15/(2*'Model Parameters'!$F$4)*'Model Parameters'!$B$39/('Model Parameters'!$B$65)*EXP(-($E94+0.11)/'Model Parameters'!$B$48)+'Input Parameters'!$G$13*'Model Parameters'!$B$61*$J94</f>
        <v>4441.0688906696669</v>
      </c>
      <c r="L94">
        <f>1/((SQRT($K94*('Input Parameters'!$G$12)^2/'Model Parameters'!$B$51))/TANH(SQRT($K94*('Input Parameters'!$G$12)^2/'Model Parameters'!$B$51))+$K94*'Input Parameters'!$G$12/'Input Parameters'!$G$17)</f>
        <v>9.0715205990648792E-2</v>
      </c>
      <c r="M94">
        <f>'Model Parameters'!$F$2*'Input Parameters'!$G$4*$L94</f>
        <v>3.0898540310965124</v>
      </c>
      <c r="N94">
        <f>'Input Parameters'!$G$22+(AM94*'Input Parameters'!$G$22 - (1/(1/('Input Parameters'!$G$12*($I94+2*$F94*$M94))+1/(AO94*'Input Parameters'!$G$24))) + 'Input Parameters'!$G$12*($I94+2*$F94*$M94))/(AM94+2*'Input Parameters'!$G$13*'Input Parameters'!$G$12*'Model Parameters'!$B$61*$M94)</f>
        <v>1559.1429372028244</v>
      </c>
      <c r="O94" s="4">
        <f>(2*AN94*'Input Parameters'!$G$23+AO94*'Input Parameters'!$G$24+AM94*'Input Parameters'!$G$22+'Input Parameters'!$G$12*$I94-AM94*$N94)/(2*AN94)</f>
        <v>-1210.91449138958</v>
      </c>
      <c r="P94" s="4">
        <f>'Input Parameters'!$G$12*(2*$F94*$M94)/(2*AN94)*EXP(-$N94*('Model Parameters'!$B$32+'Model Parameters'!$B$35))</f>
        <v>3731.1101376627216</v>
      </c>
      <c r="Q94">
        <f>MAX(0,$O94+LN(1+($P94*('Model Parameters'!$B$33+2*'Model Parameters'!$B$35)*EXP(-$O94*('Model Parameters'!$B$33+2*'Model Parameters'!$B$35)))/(1+LN(SQRT(1+$P94*('Model Parameters'!$B$33+2*'Model Parameters'!$B$35)*EXP(-$O94*('Model Parameters'!$B$33+2*'Model Parameters'!$B$35))))))/('Model Parameters'!$B$33+2*'Model Parameters'!$B$35))</f>
        <v>1293.3171424976642</v>
      </c>
      <c r="R94">
        <f>'Input Parameters'!$G$4*'Model Parameters'!$F$2*EXP(-'Model Parameters'!$B$32*$N94-'Model Parameters'!$B$33*$Q94-'Model Parameters'!$B$35*($N94+2*$Q94))*$L94</f>
        <v>1.7356843098967141</v>
      </c>
      <c r="S94">
        <f>'Input Parameters'!$G$22+(AM94*'Input Parameters'!$G$22 - (1/(1/('Input Parameters'!$G$12*($I94+2*$F94*$R94))+1/(AO94*'Input Parameters'!$G$24))) +'Input Parameters'!$G$12*($I94+2*$F94*$R94))/(AM94+2*'Input Parameters'!$G$13*'Input Parameters'!$G$12*'Model Parameters'!$B$61*$R94)</f>
        <v>1323.2150447678716</v>
      </c>
      <c r="T94">
        <f>'Input Parameters'!$G$15/(2*'Model Parameters'!$F$4)*'Model Parameters'!$B$39/('Model Parameters'!$B$65)*EXP(-($E94+0.11)/'Model Parameters'!$B$48)+'Input Parameters'!$G$13*'Model Parameters'!$B$61*$S94</f>
        <v>4043.6221873531945</v>
      </c>
      <c r="U94">
        <f>1/((SQRT($T94*('Input Parameters'!$G$12)^2/'Model Parameters'!$B$51))/TANH(SQRT($T94*('Input Parameters'!$G$12)^2/'Model Parameters'!$B$51))+$T94*'Input Parameters'!$G$12/'Input Parameters'!$G$17)</f>
        <v>9.5566313111460216E-2</v>
      </c>
      <c r="V94" s="4">
        <f>(2*AN94*'Input Parameters'!$G$23+AO94*'Input Parameters'!$G$24+AM94*'Input Parameters'!$G$22+'Input Parameters'!$G$12*$I94-AM94*$S94)/(2*AN94)</f>
        <v>-819.67582358104016</v>
      </c>
      <c r="W94" s="4">
        <f>'Input Parameters'!$G$12*(2*$F94*$U94*'Model Parameters'!$F$2*'Input Parameters'!$G$4)/(2*'Model Parameters'!$F$21)*EXP(-$S94*('Model Parameters'!$B$32+'Model Parameters'!$B$35))</f>
        <v>6343.8496848802297</v>
      </c>
      <c r="X94">
        <f>MAX(0,$V94+LN(1+($W94*('Model Parameters'!$B$33+2*'Model Parameters'!$B$35)*EXP(-$V94*('Model Parameters'!$B$33+2*'Model Parameters'!$B$35)))/(1+LN(SQRT(1+$W94*('Model Parameters'!$B$33+2*'Model Parameters'!$B$35)*EXP(-$V94*('Model Parameters'!$B$33+2*'Model Parameters'!$B$35))))))/('Model Parameters'!$B$33+2*'Model Parameters'!$B$35))</f>
        <v>2338.9742106704948</v>
      </c>
      <c r="Y94">
        <f>'Input Parameters'!$G$4*'Model Parameters'!$F$2*EXP(-'Model Parameters'!$B$32*$S94-'Model Parameters'!$B$33*$X94-'Model Parameters'!$B$35*($S94+2*$X94))*$U94</f>
        <v>1.4180289777514143</v>
      </c>
      <c r="Z94" s="8">
        <f>$E94-'Model Parameters'!$F$3*'Input Parameters'!$G$3/'Model Parameters'!$F$4*LN($S94/'Input Parameters'!$G$22)</f>
        <v>-1.2168443046098547</v>
      </c>
      <c r="AA94" s="8">
        <f>'Input Parameters'!$G$12*$Y94*$F94*2*'Model Parameters'!$F$4/10</f>
        <v>267.75343221721926</v>
      </c>
      <c r="AB94" s="8">
        <f t="shared" si="9"/>
        <v>1.4180289777514143</v>
      </c>
      <c r="AC94" s="8">
        <f t="shared" si="10"/>
        <v>2338.9742106704948</v>
      </c>
      <c r="AD94" s="8">
        <f>LOG10(S94/1000/'Model Parameters'!$B$15)</f>
        <v>13.433687520577498</v>
      </c>
      <c r="AE94" s="8">
        <f>AA94*10/(AA94*10+('Model Parameters'!$F$4*'Input Parameters'!$G$12)*I94)</f>
        <v>0.65627339802898754</v>
      </c>
      <c r="AF94" s="8">
        <f>MIN(1,('Model Parameters'!$B$45-'Model Parameters'!$F$3*'Input Parameters'!$G$3/'Model Parameters'!$F$4*LN($S94/'Input Parameters'!$G$22))/Z94)</f>
        <v>0.27681791609145423</v>
      </c>
      <c r="AG94" s="8">
        <f>MIN('Input Parameters'!$G$24+'Model Parameters'!$F$2*'Input Parameters'!$G$4*EXP(-'Model Parameters'!$B$32*$S94-'Model Parameters'!$B$33*$X94-'Model Parameters'!$B$35*($S94+2*$X94)),AC94*10^(3-AD94)/'Model Parameters'!$B$13)</f>
        <v>6.6273286372798931E-2</v>
      </c>
      <c r="AH94" s="8">
        <f>EXP(-'Model Parameters'!$B$32*$S94-'Model Parameters'!$B$33*$X94-'Model Parameters'!$B$35*($S94+2*$X94))</f>
        <v>0.43563463624845089</v>
      </c>
      <c r="AL94">
        <f>'Model Parameters'!$B$22*SQRT((3*1.607/4*('Input Parameters'!$G$10*'Model Parameters'!$B$22*'Input Parameters'!$G$8/D94)^(1/3))^-2+'Model Parameters'!$F$18^-2)/SQRT(2)</f>
        <v>1.0656774350539227E-5</v>
      </c>
      <c r="AM94">
        <f>'Model Parameters'!$B$23*SQRT((3*1.607/4*('Input Parameters'!$G$10*'Model Parameters'!$B$23*'Input Parameters'!$G$8/D94)^(1/3))^-2+'Model Parameters'!$F$18^-2)/SQRT(2)</f>
        <v>2.1547832774622111E-5</v>
      </c>
      <c r="AN94">
        <f>'Model Parameters'!$B$24*SQRT((3*1.607/4*('Input Parameters'!$G$10*'Model Parameters'!$B$24*'Input Parameters'!$G$8/D94)^(1/3))^-2+'Model Parameters'!$F$18^-2)/SQRT(2)</f>
        <v>6.4969738312589526E-6</v>
      </c>
      <c r="AO94">
        <f>'Model Parameters'!$B$25*SQRT((3*1.607/4*('Input Parameters'!$G$10*'Model Parameters'!$B$25*'Input Parameters'!$G$8/D94)^(1/3))^-2+'Model Parameters'!$F$18^-2)/SQRT(2)</f>
        <v>7.6750958645140218E-6</v>
      </c>
    </row>
    <row r="95" spans="4:41" x14ac:dyDescent="0.4">
      <c r="D95" s="4">
        <f t="shared" si="11"/>
        <v>4.6008E-2</v>
      </c>
      <c r="E95">
        <f t="shared" si="8"/>
        <v>-0.99</v>
      </c>
      <c r="F95">
        <f>'Input Parameters'!$G$15/(2*'Model Parameters'!$F$4)*'Model Parameters'!$B$39/('Model Parameters'!$B$65)*EXP(-($E95+0.11)/'Model Parameters'!$B$48)</f>
        <v>2568.2374124370176</v>
      </c>
      <c r="G95">
        <f>1/((SQRT($F95*('Input Parameters'!$G$12)^2/'Model Parameters'!$B$51))/TANH(SQRT($F95*('Input Parameters'!$G$12)^2/'Model Parameters'!$B$51))+$F95*'Input Parameters'!$G$12/'Input Parameters'!$G$17)</f>
        <v>0.12262905287006196</v>
      </c>
      <c r="H95">
        <f>'Model Parameters'!$F$2*'Input Parameters'!$G$4*$G95</f>
        <v>4.1768727657319884</v>
      </c>
      <c r="I95">
        <f>'Input Parameters'!$G$15*'Model Parameters'!$B$41/'Model Parameters'!$F$4*EXP(-$E95/'Model Parameters'!$B$50)</f>
        <v>3814.8600817790016</v>
      </c>
      <c r="J95">
        <f>'Input Parameters'!$G$22+(AM95*'Input Parameters'!$G$22 - (1/(1/('Input Parameters'!$G$12*($I95+2*$F95*$H95))+1/(AO95*'Input Parameters'!$G$24))) + 'Input Parameters'!$G$12*($I95+2*$F95*$H95))/(AM95+2*'Input Parameters'!$G$13*'Input Parameters'!$G$12*'Model Parameters'!$B$61*$H95)</f>
        <v>1677.5559954148014</v>
      </c>
      <c r="K95">
        <f>'Input Parameters'!$G$15/(2*'Model Parameters'!$F$4)*'Model Parameters'!$B$39/('Model Parameters'!$B$65)*EXP(-($E95+0.11)/'Model Parameters'!$B$48)+'Input Parameters'!$G$13*'Model Parameters'!$B$61*$J95</f>
        <v>4438.712347324521</v>
      </c>
      <c r="L95">
        <f>1/((SQRT($K95*('Input Parameters'!$G$12)^2/'Model Parameters'!$B$51))/TANH(SQRT($K95*('Input Parameters'!$G$12)^2/'Model Parameters'!$B$51))+$K95*'Input Parameters'!$G$12/'Input Parameters'!$G$17)</f>
        <v>9.0742019977733554E-2</v>
      </c>
      <c r="M95">
        <f>'Model Parameters'!$F$2*'Input Parameters'!$G$4*$L95</f>
        <v>3.0907673433155485</v>
      </c>
      <c r="N95">
        <f>'Input Parameters'!$G$22+(AM95*'Input Parameters'!$G$22 - (1/(1/('Input Parameters'!$G$12*($I95+2*$F95*$M95))+1/(AO95*'Input Parameters'!$G$24))) + 'Input Parameters'!$G$12*($I95+2*$F95*$M95))/(AM95+2*'Input Parameters'!$G$13*'Input Parameters'!$G$12*'Model Parameters'!$B$61*$M95)</f>
        <v>1556.9212042146082</v>
      </c>
      <c r="O95" s="4">
        <f>(2*AN95*'Input Parameters'!$G$23+AO95*'Input Parameters'!$G$24+AM95*'Input Parameters'!$G$22+'Input Parameters'!$G$12*$I95-AM95*$N95)/(2*AN95)</f>
        <v>-1210.5533980327739</v>
      </c>
      <c r="P95" s="4">
        <f>'Input Parameters'!$G$12*(2*$F95*$M95)/(2*AN95)*EXP(-$N95*('Model Parameters'!$B$32+'Model Parameters'!$B$35))</f>
        <v>3720.2797724490465</v>
      </c>
      <c r="Q95">
        <f>MAX(0,$O95+LN(1+($P95*('Model Parameters'!$B$33+2*'Model Parameters'!$B$35)*EXP(-$O95*('Model Parameters'!$B$33+2*'Model Parameters'!$B$35)))/(1+LN(SQRT(1+$P95*('Model Parameters'!$B$33+2*'Model Parameters'!$B$35)*EXP(-$O95*('Model Parameters'!$B$33+2*'Model Parameters'!$B$35))))))/('Model Parameters'!$B$33+2*'Model Parameters'!$B$35))</f>
        <v>1289.3487455609663</v>
      </c>
      <c r="R95">
        <f>'Input Parameters'!$G$4*'Model Parameters'!$F$2*EXP(-'Model Parameters'!$B$32*$N95-'Model Parameters'!$B$33*$Q95-'Model Parameters'!$B$35*($N95+2*$Q95))*$L95</f>
        <v>1.7386410749915544</v>
      </c>
      <c r="S95">
        <f>'Input Parameters'!$G$22+(AM95*'Input Parameters'!$G$22 - (1/(1/('Input Parameters'!$G$12*($I95+2*$F95*$R95))+1/(AO95*'Input Parameters'!$G$24))) +'Input Parameters'!$G$12*($I95+2*$F95*$R95))/(AM95+2*'Input Parameters'!$G$13*'Input Parameters'!$G$12*'Model Parameters'!$B$61*$R95)</f>
        <v>1321.269522425883</v>
      </c>
      <c r="T95">
        <f>'Input Parameters'!$G$15/(2*'Model Parameters'!$F$4)*'Model Parameters'!$B$39/('Model Parameters'!$B$65)*EXP(-($E95+0.11)/'Model Parameters'!$B$48)+'Input Parameters'!$G$13*'Model Parameters'!$B$61*$S95</f>
        <v>4041.4529299418773</v>
      </c>
      <c r="U95">
        <f>1/((SQRT($T95*('Input Parameters'!$G$12)^2/'Model Parameters'!$B$51))/TANH(SQRT($T95*('Input Parameters'!$G$12)^2/'Model Parameters'!$B$51))+$T95*'Input Parameters'!$G$12/'Input Parameters'!$G$17)</f>
        <v>9.5594753025685528E-2</v>
      </c>
      <c r="V95" s="4">
        <f>(2*AN95*'Input Parameters'!$G$23+AO95*'Input Parameters'!$G$24+AM95*'Input Parameters'!$G$22+'Input Parameters'!$G$12*$I95-AM95*$S95)/(2*AN95)</f>
        <v>-819.86435115988604</v>
      </c>
      <c r="W95" s="4">
        <f>'Input Parameters'!$G$12*(2*$F95*$U95*'Model Parameters'!$F$2*'Input Parameters'!$G$4)/(2*'Model Parameters'!$F$21)*EXP(-$S95*('Model Parameters'!$B$32+'Model Parameters'!$B$35))</f>
        <v>6347.4872107199926</v>
      </c>
      <c r="X95">
        <f>MAX(0,$V95+LN(1+($W95*('Model Parameters'!$B$33+2*'Model Parameters'!$B$35)*EXP(-$V95*('Model Parameters'!$B$33+2*'Model Parameters'!$B$35)))/(1+LN(SQRT(1+$W95*('Model Parameters'!$B$33+2*'Model Parameters'!$B$35)*EXP(-$V95*('Model Parameters'!$B$33+2*'Model Parameters'!$B$35))))))/('Model Parameters'!$B$33+2*'Model Parameters'!$B$35))</f>
        <v>2339.8184849274471</v>
      </c>
      <c r="Y95">
        <f>'Input Parameters'!$G$4*'Model Parameters'!$F$2*EXP(-'Model Parameters'!$B$32*$S95-'Model Parameters'!$B$33*$X95-'Model Parameters'!$B$35*($S95+2*$X95))*$U95</f>
        <v>1.418512565392922</v>
      </c>
      <c r="Z95" s="8">
        <f>$E95-'Model Parameters'!$F$3*'Input Parameters'!$G$3/'Model Parameters'!$F$4*LN($S95/'Input Parameters'!$G$22)</f>
        <v>-1.2168065007269062</v>
      </c>
      <c r="AA95" s="8">
        <f>'Input Parameters'!$G$12*$Y95*$F95*2*'Model Parameters'!$F$4/10</f>
        <v>267.84474364514</v>
      </c>
      <c r="AB95" s="8">
        <f t="shared" si="9"/>
        <v>1.418512565392922</v>
      </c>
      <c r="AC95" s="8">
        <f t="shared" si="10"/>
        <v>2339.8184849274471</v>
      </c>
      <c r="AD95" s="8">
        <f>LOG10(S95/1000/'Model Parameters'!$B$15)</f>
        <v>13.433048507757789</v>
      </c>
      <c r="AE95" s="8">
        <f>AA95*10/(AA95*10+('Model Parameters'!$F$4*'Input Parameters'!$G$12)*I95)</f>
        <v>0.65635030945176853</v>
      </c>
      <c r="AF95" s="8">
        <f>MIN(1,('Model Parameters'!$B$45-'Model Parameters'!$F$3*'Input Parameters'!$G$3/'Model Parameters'!$F$4*LN($S95/'Input Parameters'!$G$22))/Z95)</f>
        <v>0.27679544818810703</v>
      </c>
      <c r="AG95" s="8">
        <f>MIN('Input Parameters'!$G$24+'Model Parameters'!$F$2*'Input Parameters'!$G$4*EXP(-'Model Parameters'!$B$32*$S95-'Model Parameters'!$B$33*$X95-'Model Parameters'!$B$35*($S95+2*$X95)),AC95*10^(3-AD95)/'Model Parameters'!$B$13)</f>
        <v>6.6394828604595724E-2</v>
      </c>
      <c r="AH95" s="8">
        <f>EXP(-'Model Parameters'!$B$32*$S95-'Model Parameters'!$B$33*$X95-'Model Parameters'!$B$35*($S95+2*$X95))</f>
        <v>0.43565355220593027</v>
      </c>
      <c r="AL95">
        <f>'Model Parameters'!$B$22*SQRT((3*1.607/4*('Input Parameters'!$G$10*'Model Parameters'!$B$22*'Input Parameters'!$G$8/D95)^(1/3))^-2+'Model Parameters'!$F$18^-2)/SQRT(2)</f>
        <v>1.0693578261810866E-5</v>
      </c>
      <c r="AM95">
        <f>'Model Parameters'!$B$23*SQRT((3*1.607/4*('Input Parameters'!$G$10*'Model Parameters'!$B$23*'Input Parameters'!$G$8/D95)^(1/3))^-2+'Model Parameters'!$F$18^-2)/SQRT(2)</f>
        <v>2.1618688781790276E-5</v>
      </c>
      <c r="AN95">
        <f>'Model Parameters'!$B$24*SQRT((3*1.607/4*('Input Parameters'!$G$10*'Model Parameters'!$B$24*'Input Parameters'!$G$8/D95)^(1/3))^-2+'Model Parameters'!$F$18^-2)/SQRT(2)</f>
        <v>6.5198658757810491E-6</v>
      </c>
      <c r="AO95">
        <f>'Model Parameters'!$B$25*SQRT((3*1.607/4*('Input Parameters'!$G$10*'Model Parameters'!$B$25*'Input Parameters'!$G$8/D95)^(1/3))^-2+'Model Parameters'!$F$18^-2)/SQRT(2)</f>
        <v>7.7019837521240205E-6</v>
      </c>
    </row>
    <row r="96" spans="4:41" x14ac:dyDescent="0.4">
      <c r="D96" s="4">
        <f t="shared" si="11"/>
        <v>4.6507E-2</v>
      </c>
      <c r="E96">
        <f t="shared" si="8"/>
        <v>-0.99</v>
      </c>
      <c r="F96">
        <f>'Input Parameters'!$G$15/(2*'Model Parameters'!$F$4)*'Model Parameters'!$B$39/('Model Parameters'!$B$65)*EXP(-($E96+0.11)/'Model Parameters'!$B$48)</f>
        <v>2568.2374124370176</v>
      </c>
      <c r="G96">
        <f>1/((SQRT($F96*('Input Parameters'!$G$12)^2/'Model Parameters'!$B$51))/TANH(SQRT($F96*('Input Parameters'!$G$12)^2/'Model Parameters'!$B$51))+$F96*'Input Parameters'!$G$12/'Input Parameters'!$G$17)</f>
        <v>0.12262905287006196</v>
      </c>
      <c r="H96">
        <f>'Model Parameters'!$F$2*'Input Parameters'!$G$4*$G96</f>
        <v>4.1768727657319884</v>
      </c>
      <c r="I96">
        <f>'Input Parameters'!$G$15*'Model Parameters'!$B$41/'Model Parameters'!$F$4*EXP(-$E96/'Model Parameters'!$B$50)</f>
        <v>3814.8600817790016</v>
      </c>
      <c r="J96">
        <f>'Input Parameters'!$G$22+(AM96*'Input Parameters'!$G$22 - (1/(1/('Input Parameters'!$G$12*($I96+2*$F96*$H96))+1/(AO96*'Input Parameters'!$G$24))) + 'Input Parameters'!$G$12*($I96+2*$F96*$H96))/(AM96+2*'Input Parameters'!$G$13*'Input Parameters'!$G$12*'Model Parameters'!$B$61*$H96)</f>
        <v>1675.4621899706094</v>
      </c>
      <c r="K96">
        <f>'Input Parameters'!$G$15/(2*'Model Parameters'!$F$4)*'Model Parameters'!$B$39/('Model Parameters'!$B$65)*EXP(-($E96+0.11)/'Model Parameters'!$B$48)+'Input Parameters'!$G$13*'Model Parameters'!$B$61*$J96</f>
        <v>4436.3777542542466</v>
      </c>
      <c r="L96">
        <f>1/((SQRT($K96*('Input Parameters'!$G$12)^2/'Model Parameters'!$B$51))/TANH(SQRT($K96*('Input Parameters'!$G$12)^2/'Model Parameters'!$B$51))+$K96*'Input Parameters'!$G$12/'Input Parameters'!$G$17)</f>
        <v>9.0768605430400509E-2</v>
      </c>
      <c r="M96">
        <f>'Model Parameters'!$F$2*'Input Parameters'!$G$4*$L96</f>
        <v>3.0916728714152142</v>
      </c>
      <c r="N96">
        <f>'Input Parameters'!$G$22+(AM96*'Input Parameters'!$G$22 - (1/(1/('Input Parameters'!$G$12*($I96+2*$F96*$M96))+1/(AO96*'Input Parameters'!$G$24))) + 'Input Parameters'!$G$12*($I96+2*$F96*$M96))/(AM96+2*'Input Parameters'!$G$13*'Input Parameters'!$G$12*'Model Parameters'!$B$61*$M96)</f>
        <v>1554.7217246727796</v>
      </c>
      <c r="O96" s="4">
        <f>(2*AN96*'Input Parameters'!$G$23+AO96*'Input Parameters'!$G$24+AM96*'Input Parameters'!$G$22+'Input Parameters'!$G$12*$I96-AM96*$N96)/(2*AN96)</f>
        <v>-1210.1862787589203</v>
      </c>
      <c r="P96" s="4">
        <f>'Input Parameters'!$G$12*(2*$F96*$M96)/(2*AN96)*EXP(-$N96*('Model Parameters'!$B$32+'Model Parameters'!$B$35))</f>
        <v>3709.5972230221628</v>
      </c>
      <c r="Q96">
        <f>MAX(0,$O96+LN(1+($P96*('Model Parameters'!$B$33+2*'Model Parameters'!$B$35)*EXP(-$O96*('Model Parameters'!$B$33+2*'Model Parameters'!$B$35)))/(1+LN(SQRT(1+$P96*('Model Parameters'!$B$33+2*'Model Parameters'!$B$35)*EXP(-$O96*('Model Parameters'!$B$33+2*'Model Parameters'!$B$35))))))/('Model Parameters'!$B$33+2*'Model Parameters'!$B$35))</f>
        <v>1285.4336166372218</v>
      </c>
      <c r="R96">
        <f>'Input Parameters'!$G$4*'Model Parameters'!$F$2*EXP(-'Model Parameters'!$B$32*$N96-'Model Parameters'!$B$33*$Q96-'Model Parameters'!$B$35*($N96+2*$Q96))*$L96</f>
        <v>1.7415673270003436</v>
      </c>
      <c r="S96">
        <f>'Input Parameters'!$G$22+(AM96*'Input Parameters'!$G$22 - (1/(1/('Input Parameters'!$G$12*($I96+2*$F96*$R96))+1/(AO96*'Input Parameters'!$G$24))) +'Input Parameters'!$G$12*($I96+2*$F96*$R96))/(AM96+2*'Input Parameters'!$G$13*'Input Parameters'!$G$12*'Model Parameters'!$B$61*$R96)</f>
        <v>1319.3451390446312</v>
      </c>
      <c r="T96">
        <f>'Input Parameters'!$G$15/(2*'Model Parameters'!$F$4)*'Model Parameters'!$B$39/('Model Parameters'!$B$65)*EXP(-($E96+0.11)/'Model Parameters'!$B$48)+'Input Parameters'!$G$13*'Model Parameters'!$B$61*$S96</f>
        <v>4039.3072424717811</v>
      </c>
      <c r="U96">
        <f>1/((SQRT($T96*('Input Parameters'!$G$12)^2/'Model Parameters'!$B$51))/TANH(SQRT($T96*('Input Parameters'!$G$12)^2/'Model Parameters'!$B$51))+$T96*'Input Parameters'!$G$12/'Input Parameters'!$G$17)</f>
        <v>9.5622906623497261E-2</v>
      </c>
      <c r="V96" s="4">
        <f>(2*AN96*'Input Parameters'!$G$23+AO96*'Input Parameters'!$G$24+AM96*'Input Parameters'!$G$22+'Input Parameters'!$G$12*$I96-AM96*$S96)/(2*AN96)</f>
        <v>-820.04321494393093</v>
      </c>
      <c r="W96" s="4">
        <f>'Input Parameters'!$G$12*(2*$F96*$U96*'Model Parameters'!$F$2*'Input Parameters'!$G$4)/(2*'Model Parameters'!$F$21)*EXP(-$S96*('Model Parameters'!$B$32+'Model Parameters'!$B$35))</f>
        <v>6351.0882195045078</v>
      </c>
      <c r="X96">
        <f>MAX(0,$V96+LN(1+($W96*('Model Parameters'!$B$33+2*'Model Parameters'!$B$35)*EXP(-$V96*('Model Parameters'!$B$33+2*'Model Parameters'!$B$35)))/(1+LN(SQRT(1+$W96*('Model Parameters'!$B$33+2*'Model Parameters'!$B$35)*EXP(-$V96*('Model Parameters'!$B$33+2*'Model Parameters'!$B$35))))))/('Model Parameters'!$B$33+2*'Model Parameters'!$B$35))</f>
        <v>2340.6581785711332</v>
      </c>
      <c r="Y96">
        <f>'Input Parameters'!$G$4*'Model Parameters'!$F$2*EXP(-'Model Parameters'!$B$32*$S96-'Model Parameters'!$B$33*$X96-'Model Parameters'!$B$35*($S96+2*$X96))*$U96</f>
        <v>1.4189894812536912</v>
      </c>
      <c r="Z96" s="8">
        <f>$E96-'Model Parameters'!$F$3*'Input Parameters'!$G$3/'Model Parameters'!$F$4*LN($S96/'Input Parameters'!$G$22)</f>
        <v>-1.2167690527991626</v>
      </c>
      <c r="AA96" s="8">
        <f>'Input Parameters'!$G$12*$Y96*$F96*2*'Model Parameters'!$F$4/10</f>
        <v>267.93479530177274</v>
      </c>
      <c r="AB96" s="8">
        <f t="shared" si="9"/>
        <v>1.4189894812536912</v>
      </c>
      <c r="AC96" s="8">
        <f t="shared" si="10"/>
        <v>2340.6581785711332</v>
      </c>
      <c r="AD96" s="8">
        <f>LOG10(S96/1000/'Model Parameters'!$B$15)</f>
        <v>13.432415511778714</v>
      </c>
      <c r="AE96" s="8">
        <f>AA96*10/(AA96*10+('Model Parameters'!$F$4*'Input Parameters'!$G$12)*I96)</f>
        <v>0.65642612606928308</v>
      </c>
      <c r="AF96" s="8">
        <f>MIN(1,('Model Parameters'!$B$45-'Model Parameters'!$F$3*'Input Parameters'!$G$3/'Model Parameters'!$F$4*LN($S96/'Input Parameters'!$G$22))/Z96)</f>
        <v>0.27677319046242127</v>
      </c>
      <c r="AG96" s="8">
        <f>MIN('Input Parameters'!$G$24+'Model Parameters'!$F$2*'Input Parameters'!$G$4*EXP(-'Model Parameters'!$B$32*$S96-'Model Parameters'!$B$33*$X96-'Model Parameters'!$B$35*($S96+2*$X96)),AC96*10^(3-AD96)/'Model Parameters'!$B$13)</f>
        <v>6.6515533376237265E-2</v>
      </c>
      <c r="AH96" s="8">
        <f>EXP(-'Model Parameters'!$B$32*$S96-'Model Parameters'!$B$33*$X96-'Model Parameters'!$B$35*($S96+2*$X96))</f>
        <v>0.43567171297866397</v>
      </c>
      <c r="AL96">
        <f>'Model Parameters'!$B$22*SQRT((3*1.607/4*('Input Parameters'!$G$10*'Model Parameters'!$B$22*'Input Parameters'!$G$8/D96)^(1/3))^-2+'Model Parameters'!$F$18^-2)/SQRT(2)</f>
        <v>1.0730123799881985E-5</v>
      </c>
      <c r="AM96">
        <f>'Model Parameters'!$B$23*SQRT((3*1.607/4*('Input Parameters'!$G$10*'Model Parameters'!$B$23*'Input Parameters'!$G$8/D96)^(1/3))^-2+'Model Parameters'!$F$18^-2)/SQRT(2)</f>
        <v>2.1689058852185785E-5</v>
      </c>
      <c r="AN96">
        <f>'Model Parameters'!$B$24*SQRT((3*1.607/4*('Input Parameters'!$G$10*'Model Parameters'!$B$24*'Input Parameters'!$G$8/D96)^(1/3))^-2+'Model Parameters'!$F$18^-2)/SQRT(2)</f>
        <v>6.5425956419621917E-6</v>
      </c>
      <c r="AO96">
        <f>'Model Parameters'!$B$25*SQRT((3*1.607/4*('Input Parameters'!$G$10*'Model Parameters'!$B$25*'Input Parameters'!$G$8/D96)^(1/3))^-2+'Model Parameters'!$F$18^-2)/SQRT(2)</f>
        <v>7.728681568931562E-6</v>
      </c>
    </row>
    <row r="97" spans="4:41" x14ac:dyDescent="0.4">
      <c r="D97" s="4">
        <f t="shared" si="11"/>
        <v>4.7005999999999999E-2</v>
      </c>
      <c r="E97">
        <f t="shared" si="8"/>
        <v>-0.99</v>
      </c>
      <c r="F97">
        <f>'Input Parameters'!$G$15/(2*'Model Parameters'!$F$4)*'Model Parameters'!$B$39/('Model Parameters'!$B$65)*EXP(-($E97+0.11)/'Model Parameters'!$B$48)</f>
        <v>2568.2374124370176</v>
      </c>
      <c r="G97">
        <f>1/((SQRT($F97*('Input Parameters'!$G$12)^2/'Model Parameters'!$B$51))/TANH(SQRT($F97*('Input Parameters'!$G$12)^2/'Model Parameters'!$B$51))+$F97*'Input Parameters'!$G$12/'Input Parameters'!$G$17)</f>
        <v>0.12262905287006196</v>
      </c>
      <c r="H97">
        <f>'Model Parameters'!$F$2*'Input Parameters'!$G$4*$G97</f>
        <v>4.1768727657319884</v>
      </c>
      <c r="I97">
        <f>'Input Parameters'!$G$15*'Model Parameters'!$B$41/'Model Parameters'!$F$4*EXP(-$E97/'Model Parameters'!$B$50)</f>
        <v>3814.8600817790016</v>
      </c>
      <c r="J97">
        <f>'Input Parameters'!$G$22+(AM97*'Input Parameters'!$G$22 - (1/(1/('Input Parameters'!$G$12*($I97+2*$F97*$H97))+1/(AO97*'Input Parameters'!$G$24))) + 'Input Parameters'!$G$12*($I97+2*$F97*$H97))/(AM97+2*'Input Parameters'!$G$13*'Input Parameters'!$G$12*'Model Parameters'!$B$61*$H97)</f>
        <v>1673.3876975885814</v>
      </c>
      <c r="K97">
        <f>'Input Parameters'!$G$15/(2*'Model Parameters'!$F$4)*'Model Parameters'!$B$39/('Model Parameters'!$B$65)*EXP(-($E97+0.11)/'Model Parameters'!$B$48)+'Input Parameters'!$G$13*'Model Parameters'!$B$61*$J97</f>
        <v>4434.0646952482857</v>
      </c>
      <c r="L97">
        <f>1/((SQRT($K97*('Input Parameters'!$G$12)^2/'Model Parameters'!$B$51))/TANH(SQRT($K97*('Input Parameters'!$G$12)^2/'Model Parameters'!$B$51))+$K97*'Input Parameters'!$G$12/'Input Parameters'!$G$17)</f>
        <v>9.0794966525444096E-2</v>
      </c>
      <c r="M97">
        <f>'Model Parameters'!$F$2*'Input Parameters'!$G$4*$L97</f>
        <v>3.0925707576614623</v>
      </c>
      <c r="N97">
        <f>'Input Parameters'!$G$22+(AM97*'Input Parameters'!$G$22 - (1/(1/('Input Parameters'!$G$12*($I97+2*$F97*$M97))+1/(AO97*'Input Parameters'!$G$24))) + 'Input Parameters'!$G$12*($I97+2*$F97*$M97))/(AM97+2*'Input Parameters'!$G$13*'Input Parameters'!$G$12*'Model Parameters'!$B$61*$M97)</f>
        <v>1552.5440593134495</v>
      </c>
      <c r="O97" s="4">
        <f>(2*AN97*'Input Parameters'!$G$23+AO97*'Input Parameters'!$G$24+AM97*'Input Parameters'!$G$22+'Input Parameters'!$G$12*$I97-AM97*$N97)/(2*AN97)</f>
        <v>-1209.8133914791374</v>
      </c>
      <c r="P97" s="4">
        <f>'Input Parameters'!$G$12*(2*$F97*$M97)/(2*AN97)*EXP(-$N97*('Model Parameters'!$B$32+'Model Parameters'!$B$35))</f>
        <v>3699.05892423876</v>
      </c>
      <c r="Q97">
        <f>MAX(0,$O97+LN(1+($P97*('Model Parameters'!$B$33+2*'Model Parameters'!$B$35)*EXP(-$O97*('Model Parameters'!$B$33+2*'Model Parameters'!$B$35)))/(1+LN(SQRT(1+$P97*('Model Parameters'!$B$33+2*'Model Parameters'!$B$35)*EXP(-$O97*('Model Parameters'!$B$33+2*'Model Parameters'!$B$35))))))/('Model Parameters'!$B$33+2*'Model Parameters'!$B$35))</f>
        <v>1281.5705075006508</v>
      </c>
      <c r="R97">
        <f>'Input Parameters'!$G$4*'Model Parameters'!$F$2*EXP(-'Model Parameters'!$B$32*$N97-'Model Parameters'!$B$33*$Q97-'Model Parameters'!$B$35*($N97+2*$Q97))*$L97</f>
        <v>1.744463686809824</v>
      </c>
      <c r="S97">
        <f>'Input Parameters'!$G$22+(AM97*'Input Parameters'!$G$22 - (1/(1/('Input Parameters'!$G$12*($I97+2*$F97*$R97))+1/(AO97*'Input Parameters'!$G$24))) +'Input Parameters'!$G$12*($I97+2*$F97*$R97))/(AM97+2*'Input Parameters'!$G$13*'Input Parameters'!$G$12*'Model Parameters'!$B$61*$R97)</f>
        <v>1317.441448162934</v>
      </c>
      <c r="T97">
        <f>'Input Parameters'!$G$15/(2*'Model Parameters'!$F$4)*'Model Parameters'!$B$39/('Model Parameters'!$B$65)*EXP(-($E97+0.11)/'Model Parameters'!$B$48)+'Input Parameters'!$G$13*'Model Parameters'!$B$61*$S97</f>
        <v>4037.1846271386889</v>
      </c>
      <c r="U97">
        <f>1/((SQRT($T97*('Input Parameters'!$G$12)^2/'Model Parameters'!$B$51))/TANH(SQRT($T97*('Input Parameters'!$G$12)^2/'Model Parameters'!$B$51))+$T97*'Input Parameters'!$G$12/'Input Parameters'!$G$17)</f>
        <v>9.5650779730111365E-2</v>
      </c>
      <c r="V97" s="4">
        <f>(2*AN97*'Input Parameters'!$G$23+AO97*'Input Parameters'!$G$24+AM97*'Input Parameters'!$G$22+'Input Parameters'!$G$12*$I97-AM97*$S97)/(2*AN97)</f>
        <v>-820.21271088507251</v>
      </c>
      <c r="W97" s="4">
        <f>'Input Parameters'!$G$12*(2*$F97*$U97*'Model Parameters'!$F$2*'Input Parameters'!$G$4)/(2*'Model Parameters'!$F$21)*EXP(-$S97*('Model Parameters'!$B$32+'Model Parameters'!$B$35))</f>
        <v>6354.6534528877301</v>
      </c>
      <c r="X97">
        <f>MAX(0,$V97+LN(1+($W97*('Model Parameters'!$B$33+2*'Model Parameters'!$B$35)*EXP(-$V97*('Model Parameters'!$B$33+2*'Model Parameters'!$B$35)))/(1+LN(SQRT(1+$W97*('Model Parameters'!$B$33+2*'Model Parameters'!$B$35)*EXP(-$V97*('Model Parameters'!$B$33+2*'Model Parameters'!$B$35))))))/('Model Parameters'!$B$33+2*'Model Parameters'!$B$35))</f>
        <v>2341.4933318841158</v>
      </c>
      <c r="Y97">
        <f>'Input Parameters'!$G$4*'Model Parameters'!$F$2*EXP(-'Model Parameters'!$B$32*$S97-'Model Parameters'!$B$33*$X97-'Model Parameters'!$B$35*($S97+2*$X97))*$U97</f>
        <v>1.4194598828382914</v>
      </c>
      <c r="Z97" s="8">
        <f>$E97-'Model Parameters'!$F$3*'Input Parameters'!$G$3/'Model Parameters'!$F$4*LN($S97/'Input Parameters'!$G$22)</f>
        <v>-1.2167319537592927</v>
      </c>
      <c r="AA97" s="8">
        <f>'Input Parameters'!$G$12*$Y97*$F97*2*'Model Parameters'!$F$4/10</f>
        <v>268.02361692726367</v>
      </c>
      <c r="AB97" s="8">
        <f t="shared" si="9"/>
        <v>1.4194598828382914</v>
      </c>
      <c r="AC97" s="8">
        <f t="shared" si="10"/>
        <v>2341.4933318841158</v>
      </c>
      <c r="AD97" s="8">
        <f>LOG10(S97/1000/'Model Parameters'!$B$15)</f>
        <v>13.431788413178598</v>
      </c>
      <c r="AE97" s="8">
        <f>AA97*10/(AA97*10+('Model Parameters'!$F$4*'Input Parameters'!$G$12)*I97)</f>
        <v>0.65650087433034821</v>
      </c>
      <c r="AF97" s="8">
        <f>MIN(1,('Model Parameters'!$B$45-'Model Parameters'!$F$3*'Input Parameters'!$G$3/'Model Parameters'!$F$4*LN($S97/'Input Parameters'!$G$22))/Z97)</f>
        <v>0.27675113875238022</v>
      </c>
      <c r="AG97" s="8">
        <f>MIN('Input Parameters'!$G$24+'Model Parameters'!$F$2*'Input Parameters'!$G$4*EXP(-'Model Parameters'!$B$32*$S97-'Model Parameters'!$B$33*$X97-'Model Parameters'!$B$35*($S97+2*$X97)),AC97*10^(3-AD97)/'Model Parameters'!$B$13)</f>
        <v>6.6635414935724904E-2</v>
      </c>
      <c r="AH97" s="8">
        <f>EXP(-'Model Parameters'!$B$32*$S97-'Model Parameters'!$B$33*$X97-'Model Parameters'!$B$35*($S97+2*$X97))</f>
        <v>0.43568914120719276</v>
      </c>
      <c r="AL97">
        <f>'Model Parameters'!$B$22*SQRT((3*1.607/4*('Input Parameters'!$G$10*'Model Parameters'!$B$22*'Input Parameters'!$G$8/D97)^(1/3))^-2+'Model Parameters'!$F$18^-2)/SQRT(2)</f>
        <v>1.0766415476567043E-5</v>
      </c>
      <c r="AM97">
        <f>'Model Parameters'!$B$23*SQRT((3*1.607/4*('Input Parameters'!$G$10*'Model Parameters'!$B$23*'Input Parameters'!$G$8/D97)^(1/3))^-2+'Model Parameters'!$F$18^-2)/SQRT(2)</f>
        <v>2.1758951322808002E-5</v>
      </c>
      <c r="AN97">
        <f>'Model Parameters'!$B$24*SQRT((3*1.607/4*('Input Parameters'!$G$10*'Model Parameters'!$B$24*'Input Parameters'!$G$8/D97)^(1/3))^-2+'Model Parameters'!$F$18^-2)/SQRT(2)</f>
        <v>6.5651659849372679E-6</v>
      </c>
      <c r="AO97">
        <f>'Model Parameters'!$B$25*SQRT((3*1.607/4*('Input Parameters'!$G$10*'Model Parameters'!$B$25*'Input Parameters'!$G$8/D97)^(1/3))^-2+'Model Parameters'!$F$18^-2)/SQRT(2)</f>
        <v>7.7551926517882324E-6</v>
      </c>
    </row>
    <row r="98" spans="4:41" x14ac:dyDescent="0.4">
      <c r="D98" s="4">
        <f t="shared" si="11"/>
        <v>4.7504999999999999E-2</v>
      </c>
      <c r="E98">
        <f t="shared" si="8"/>
        <v>-0.99</v>
      </c>
      <c r="F98">
        <f>'Input Parameters'!$G$15/(2*'Model Parameters'!$F$4)*'Model Parameters'!$B$39/('Model Parameters'!$B$65)*EXP(-($E98+0.11)/'Model Parameters'!$B$48)</f>
        <v>2568.2374124370176</v>
      </c>
      <c r="G98">
        <f>1/((SQRT($F98*('Input Parameters'!$G$12)^2/'Model Parameters'!$B$51))/TANH(SQRT($F98*('Input Parameters'!$G$12)^2/'Model Parameters'!$B$51))+$F98*'Input Parameters'!$G$12/'Input Parameters'!$G$17)</f>
        <v>0.12262905287006196</v>
      </c>
      <c r="H98">
        <f>'Model Parameters'!$F$2*'Input Parameters'!$G$4*$G98</f>
        <v>4.1768727657319884</v>
      </c>
      <c r="I98">
        <f>'Input Parameters'!$G$15*'Model Parameters'!$B$41/'Model Parameters'!$F$4*EXP(-$E98/'Model Parameters'!$B$50)</f>
        <v>3814.8600817790016</v>
      </c>
      <c r="J98">
        <f>'Input Parameters'!$G$22+(AM98*'Input Parameters'!$G$22 - (1/(1/('Input Parameters'!$G$12*($I98+2*$F98*$H98))+1/(AO98*'Input Parameters'!$G$24))) + 'Input Parameters'!$G$12*($I98+2*$F98*$H98))/(AM98+2*'Input Parameters'!$G$13*'Input Parameters'!$G$12*'Model Parameters'!$B$61*$H98)</f>
        <v>1671.3321557350814</v>
      </c>
      <c r="K98">
        <f>'Input Parameters'!$G$15/(2*'Model Parameters'!$F$4)*'Model Parameters'!$B$39/('Model Parameters'!$B$65)*EXP(-($E98+0.11)/'Model Parameters'!$B$48)+'Input Parameters'!$G$13*'Model Parameters'!$B$61*$J98</f>
        <v>4431.7727660816336</v>
      </c>
      <c r="L98">
        <f>1/((SQRT($K98*('Input Parameters'!$G$12)^2/'Model Parameters'!$B$51))/TANH(SQRT($K98*('Input Parameters'!$G$12)^2/'Model Parameters'!$B$51))+$K98*'Input Parameters'!$G$12/'Input Parameters'!$G$17)</f>
        <v>9.082110732184169E-2</v>
      </c>
      <c r="M98">
        <f>'Model Parameters'!$F$2*'Input Parameters'!$G$4*$L98</f>
        <v>3.0934611403072725</v>
      </c>
      <c r="N98">
        <f>'Input Parameters'!$G$22+(AM98*'Input Parameters'!$G$22 - (1/(1/('Input Parameters'!$G$12*($I98+2*$F98*$M98))+1/(AO98*'Input Parameters'!$G$24))) + 'Input Parameters'!$G$12*($I98+2*$F98*$M98))/(AM98+2*'Input Parameters'!$G$13*'Input Parameters'!$G$12*'Model Parameters'!$B$61*$M98)</f>
        <v>1550.3877818547044</v>
      </c>
      <c r="O98" s="4">
        <f>(2*AN98*'Input Parameters'!$G$23+AO98*'Input Parameters'!$G$24+AM98*'Input Parameters'!$G$22+'Input Parameters'!$G$12*$I98-AM98*$N98)/(2*AN98)</f>
        <v>-1209.4349831441862</v>
      </c>
      <c r="P98" s="4">
        <f>'Input Parameters'!$G$12*(2*$F98*$M98)/(2*AN98)*EXP(-$N98*('Model Parameters'!$B$32+'Model Parameters'!$B$35))</f>
        <v>3688.6614333818688</v>
      </c>
      <c r="Q98">
        <f>MAX(0,$O98+LN(1+($P98*('Model Parameters'!$B$33+2*'Model Parameters'!$B$35)*EXP(-$O98*('Model Parameters'!$B$33+2*'Model Parameters'!$B$35)))/(1+LN(SQRT(1+$P98*('Model Parameters'!$B$33+2*'Model Parameters'!$B$35)*EXP(-$O98*('Model Parameters'!$B$33+2*'Model Parameters'!$B$35))))))/('Model Parameters'!$B$33+2*'Model Parameters'!$B$35))</f>
        <v>1277.7582116039164</v>
      </c>
      <c r="R98">
        <f>'Input Parameters'!$G$4*'Model Parameters'!$F$2*EXP(-'Model Parameters'!$B$32*$N98-'Model Parameters'!$B$33*$Q98-'Model Parameters'!$B$35*($N98+2*$Q98))*$L98</f>
        <v>1.7473307564589022</v>
      </c>
      <c r="S98">
        <f>'Input Parameters'!$G$22+(AM98*'Input Parameters'!$G$22 - (1/(1/('Input Parameters'!$G$12*($I98+2*$F98*$R98))+1/(AO98*'Input Parameters'!$G$24))) +'Input Parameters'!$G$12*($I98+2*$F98*$R98))/(AM98+2*'Input Parameters'!$G$13*'Input Parameters'!$G$12*'Model Parameters'!$B$61*$R98)</f>
        <v>1315.5580172732807</v>
      </c>
      <c r="T98">
        <f>'Input Parameters'!$G$15/(2*'Model Parameters'!$F$4)*'Model Parameters'!$B$39/('Model Parameters'!$B$65)*EXP(-($E98+0.11)/'Model Parameters'!$B$48)+'Input Parameters'!$G$13*'Model Parameters'!$B$61*$S98</f>
        <v>4035.0846016967253</v>
      </c>
      <c r="U98">
        <f>1/((SQRT($T98*('Input Parameters'!$G$12)^2/'Model Parameters'!$B$51))/TANH(SQRT($T98*('Input Parameters'!$G$12)^2/'Model Parameters'!$B$51))+$T98*'Input Parameters'!$G$12/'Input Parameters'!$G$17)</f>
        <v>9.5678377993035801E-2</v>
      </c>
      <c r="V98" s="4">
        <f>(2*AN98*'Input Parameters'!$G$23+AO98*'Input Parameters'!$G$24+AM98*'Input Parameters'!$G$22+'Input Parameters'!$G$12*$I98-AM98*$S98)/(2*AN98)</f>
        <v>-820.37312373579857</v>
      </c>
      <c r="W98" s="4">
        <f>'Input Parameters'!$G$12*(2*$F98*$U98*'Model Parameters'!$F$2*'Input Parameters'!$G$4)/(2*'Model Parameters'!$F$21)*EXP(-$S98*('Model Parameters'!$B$32+'Model Parameters'!$B$35))</f>
        <v>6358.1836299266997</v>
      </c>
      <c r="X98">
        <f>MAX(0,$V98+LN(1+($W98*('Model Parameters'!$B$33+2*'Model Parameters'!$B$35)*EXP(-$V98*('Model Parameters'!$B$33+2*'Model Parameters'!$B$35)))/(1+LN(SQRT(1+$W98*('Model Parameters'!$B$33+2*'Model Parameters'!$B$35)*EXP(-$V98*('Model Parameters'!$B$33+2*'Model Parameters'!$B$35))))))/('Model Parameters'!$B$33+2*'Model Parameters'!$B$35))</f>
        <v>2342.3239851119688</v>
      </c>
      <c r="Y98">
        <f>'Input Parameters'!$G$4*'Model Parameters'!$F$2*EXP(-'Model Parameters'!$B$32*$S98-'Model Parameters'!$B$33*$X98-'Model Parameters'!$B$35*($S98+2*$X98))*$U98</f>
        <v>1.4199239223876079</v>
      </c>
      <c r="Z98" s="8">
        <f>$E98-'Model Parameters'!$F$3*'Input Parameters'!$G$3/'Model Parameters'!$F$4*LN($S98/'Input Parameters'!$G$22)</f>
        <v>-1.2166951967525605</v>
      </c>
      <c r="AA98" s="8">
        <f>'Input Parameters'!$G$12*$Y98*$F98*2*'Model Parameters'!$F$4/10</f>
        <v>268.11123726786559</v>
      </c>
      <c r="AB98" s="8">
        <f t="shared" si="9"/>
        <v>1.4199239223876079</v>
      </c>
      <c r="AC98" s="8">
        <f t="shared" si="10"/>
        <v>2342.3239851119688</v>
      </c>
      <c r="AD98" s="8">
        <f>LOG10(S98/1000/'Model Parameters'!$B$15)</f>
        <v>13.431167096089347</v>
      </c>
      <c r="AE98" s="8">
        <f>AA98*10/(AA98*10+('Model Parameters'!$F$4*'Input Parameters'!$G$12)*I98)</f>
        <v>0.6565745797834901</v>
      </c>
      <c r="AF98" s="8">
        <f>MIN(1,('Model Parameters'!$B$45-'Model Parameters'!$F$3*'Input Parameters'!$G$3/'Model Parameters'!$F$4*LN($S98/'Input Parameters'!$G$22))/Z98)</f>
        <v>0.27672928902096611</v>
      </c>
      <c r="AG98" s="8">
        <f>MIN('Input Parameters'!$G$24+'Model Parameters'!$F$2*'Input Parameters'!$G$4*EXP(-'Model Parameters'!$B$32*$S98-'Model Parameters'!$B$33*$X98-'Model Parameters'!$B$35*($S98+2*$X98)),AC98*10^(3-AD98)/'Model Parameters'!$B$13)</f>
        <v>6.6754487145877617E-2</v>
      </c>
      <c r="AH98" s="8">
        <f>EXP(-'Model Parameters'!$B$32*$S98-'Model Parameters'!$B$33*$X98-'Model Parameters'!$B$35*($S98+2*$X98))</f>
        <v>0.43570585868240824</v>
      </c>
      <c r="AL98">
        <f>'Model Parameters'!$B$22*SQRT((3*1.607/4*('Input Parameters'!$G$10*'Model Parameters'!$B$22*'Input Parameters'!$G$8/D98)^(1/3))^-2+'Model Parameters'!$F$18^-2)/SQRT(2)</f>
        <v>1.080245767858705E-5</v>
      </c>
      <c r="AM98">
        <f>'Model Parameters'!$B$23*SQRT((3*1.607/4*('Input Parameters'!$G$10*'Model Parameters'!$B$23*'Input Parameters'!$G$8/D98)^(1/3))^-2+'Model Parameters'!$F$18^-2)/SQRT(2)</f>
        <v>2.182837430287571E-5</v>
      </c>
      <c r="AN98">
        <f>'Model Parameters'!$B$24*SQRT((3*1.607/4*('Input Parameters'!$G$10*'Model Parameters'!$B$24*'Input Parameters'!$G$8/D98)^(1/3))^-2+'Model Parameters'!$F$18^-2)/SQRT(2)</f>
        <v>6.5875796801748863E-6</v>
      </c>
      <c r="AO98">
        <f>'Model Parameters'!$B$25*SQRT((3*1.607/4*('Input Parameters'!$G$10*'Model Parameters'!$B$25*'Input Parameters'!$G$8/D98)^(1/3))^-2+'Model Parameters'!$F$18^-2)/SQRT(2)</f>
        <v>7.7815202446102162E-6</v>
      </c>
    </row>
    <row r="99" spans="4:41" x14ac:dyDescent="0.4">
      <c r="D99" s="4">
        <f t="shared" si="11"/>
        <v>4.8004000000000005E-2</v>
      </c>
      <c r="E99">
        <f t="shared" si="8"/>
        <v>-0.99</v>
      </c>
      <c r="F99">
        <f>'Input Parameters'!$G$15/(2*'Model Parameters'!$F$4)*'Model Parameters'!$B$39/('Model Parameters'!$B$65)*EXP(-($E99+0.11)/'Model Parameters'!$B$48)</f>
        <v>2568.2374124370176</v>
      </c>
      <c r="G99">
        <f>1/((SQRT($F99*('Input Parameters'!$G$12)^2/'Model Parameters'!$B$51))/TANH(SQRT($F99*('Input Parameters'!$G$12)^2/'Model Parameters'!$B$51))+$F99*'Input Parameters'!$G$12/'Input Parameters'!$G$17)</f>
        <v>0.12262905287006196</v>
      </c>
      <c r="H99">
        <f>'Model Parameters'!$F$2*'Input Parameters'!$G$4*$G99</f>
        <v>4.1768727657319884</v>
      </c>
      <c r="I99">
        <f>'Input Parameters'!$G$15*'Model Parameters'!$B$41/'Model Parameters'!$F$4*EXP(-$E99/'Model Parameters'!$B$50)</f>
        <v>3814.8600817790016</v>
      </c>
      <c r="J99">
        <f>'Input Parameters'!$G$22+(AM99*'Input Parameters'!$G$22 - (1/(1/('Input Parameters'!$G$12*($I99+2*$F99*$H99))+1/(AO99*'Input Parameters'!$G$24))) + 'Input Parameters'!$G$12*($I99+2*$F99*$H99))/(AM99+2*'Input Parameters'!$G$13*'Input Parameters'!$G$12*'Model Parameters'!$B$61*$H99)</f>
        <v>1669.2952122111101</v>
      </c>
      <c r="K99">
        <f>'Input Parameters'!$G$15/(2*'Model Parameters'!$F$4)*'Model Parameters'!$B$39/('Model Parameters'!$B$65)*EXP(-($E99+0.11)/'Model Parameters'!$B$48)+'Input Parameters'!$G$13*'Model Parameters'!$B$61*$J99</f>
        <v>4429.501574052405</v>
      </c>
      <c r="L99">
        <f>1/((SQRT($K99*('Input Parameters'!$G$12)^2/'Model Parameters'!$B$51))/TANH(SQRT($K99*('Input Parameters'!$G$12)^2/'Model Parameters'!$B$51))+$K99*'Input Parameters'!$G$12/'Input Parameters'!$G$17)</f>
        <v>9.0847031765238062E-2</v>
      </c>
      <c r="M99">
        <f>'Model Parameters'!$F$2*'Input Parameters'!$G$4*$L99</f>
        <v>3.0943441537453995</v>
      </c>
      <c r="N99">
        <f>'Input Parameters'!$G$22+(AM99*'Input Parameters'!$G$22 - (1/(1/('Input Parameters'!$G$12*($I99+2*$F99*$M99))+1/(AO99*'Input Parameters'!$G$24))) + 'Input Parameters'!$G$12*($I99+2*$F99*$M99))/(AM99+2*'Input Parameters'!$G$13*'Input Parameters'!$G$12*'Model Parameters'!$B$61*$M99)</f>
        <v>1548.2524784864133</v>
      </c>
      <c r="O99" s="4">
        <f>(2*AN99*'Input Parameters'!$G$23+AO99*'Input Parameters'!$G$24+AM99*'Input Parameters'!$G$22+'Input Parameters'!$G$12*$I99-AM99*$N99)/(2*AN99)</f>
        <v>-1209.0512902875164</v>
      </c>
      <c r="P99" s="4">
        <f>'Input Parameters'!$G$12*(2*$F99*$M99)/(2*AN99)*EXP(-$N99*('Model Parameters'!$B$32+'Model Parameters'!$B$35))</f>
        <v>3678.4014247323407</v>
      </c>
      <c r="Q99">
        <f>MAX(0,$O99+LN(1+($P99*('Model Parameters'!$B$33+2*'Model Parameters'!$B$35)*EXP(-$O99*('Model Parameters'!$B$33+2*'Model Parameters'!$B$35)))/(1+LN(SQRT(1+$P99*('Model Parameters'!$B$33+2*'Model Parameters'!$B$35)*EXP(-$O99*('Model Parameters'!$B$33+2*'Model Parameters'!$B$35))))))/('Model Parameters'!$B$33+2*'Model Parameters'!$B$35))</f>
        <v>1273.9955622769537</v>
      </c>
      <c r="R99">
        <f>'Input Parameters'!$G$4*'Model Parameters'!$F$2*EXP(-'Model Parameters'!$B$32*$N99-'Model Parameters'!$B$33*$Q99-'Model Parameters'!$B$35*($N99+2*$Q99))*$L99</f>
        <v>1.750169119897039</v>
      </c>
      <c r="S99">
        <f>'Input Parameters'!$G$22+(AM99*'Input Parameters'!$G$22 - (1/(1/('Input Parameters'!$G$12*($I99+2*$F99*$R99))+1/(AO99*'Input Parameters'!$G$24))) +'Input Parameters'!$G$12*($I99+2*$F99*$R99))/(AM99+2*'Input Parameters'!$G$13*'Input Parameters'!$G$12*'Model Parameters'!$B$61*$R99)</f>
        <v>1313.6944272468547</v>
      </c>
      <c r="T99">
        <f>'Input Parameters'!$G$15/(2*'Model Parameters'!$F$4)*'Model Parameters'!$B$39/('Model Parameters'!$B$65)*EXP(-($E99+0.11)/'Model Parameters'!$B$48)+'Input Parameters'!$G$13*'Model Parameters'!$B$61*$S99</f>
        <v>4033.0066988172607</v>
      </c>
      <c r="U99">
        <f>1/((SQRT($T99*('Input Parameters'!$G$12)^2/'Model Parameters'!$B$51))/TANH(SQRT($T99*('Input Parameters'!$G$12)^2/'Model Parameters'!$B$51))+$T99*'Input Parameters'!$G$12/'Input Parameters'!$G$17)</f>
        <v>9.5705706889264511E-2</v>
      </c>
      <c r="V99" s="4">
        <f>(2*AN99*'Input Parameters'!$G$23+AO99*'Input Parameters'!$G$24+AM99*'Input Parameters'!$G$22+'Input Parameters'!$G$12*$I99-AM99*$S99)/(2*AN99)</f>
        <v>-820.52472757034604</v>
      </c>
      <c r="W99" s="4">
        <f>'Input Parameters'!$G$12*(2*$F99*$U99*'Model Parameters'!$F$2*'Input Parameters'!$G$4)/(2*'Model Parameters'!$F$21)*EXP(-$S99*('Model Parameters'!$B$32+'Model Parameters'!$B$35))</f>
        <v>6361.6794479954187</v>
      </c>
      <c r="X99">
        <f>MAX(0,$V99+LN(1+($W99*('Model Parameters'!$B$33+2*'Model Parameters'!$B$35)*EXP(-$V99*('Model Parameters'!$B$33+2*'Model Parameters'!$B$35)))/(1+LN(SQRT(1+$W99*('Model Parameters'!$B$33+2*'Model Parameters'!$B$35)*EXP(-$V99*('Model Parameters'!$B$33+2*'Model Parameters'!$B$35))))))/('Model Parameters'!$B$33+2*'Model Parameters'!$B$35))</f>
        <v>2343.1501784267502</v>
      </c>
      <c r="Y99">
        <f>'Input Parameters'!$G$4*'Model Parameters'!$F$2*EXP(-'Model Parameters'!$B$32*$S99-'Model Parameters'!$B$33*$X99-'Model Parameters'!$B$35*($S99+2*$X99))*$U99</f>
        <v>1.4203817471058593</v>
      </c>
      <c r="Z99" s="8">
        <f>$E99-'Model Parameters'!$F$3*'Input Parameters'!$G$3/'Model Parameters'!$F$4*LN($S99/'Input Parameters'!$G$22)</f>
        <v>-1.2166587751283016</v>
      </c>
      <c r="AA99" s="8">
        <f>'Input Parameters'!$G$12*$Y99*$F99*2*'Model Parameters'!$F$4/10</f>
        <v>268.19768411880375</v>
      </c>
      <c r="AB99" s="8">
        <f t="shared" si="9"/>
        <v>1.4203817471058593</v>
      </c>
      <c r="AC99" s="8">
        <f t="shared" si="10"/>
        <v>2343.1501784267502</v>
      </c>
      <c r="AD99" s="8">
        <f>LOG10(S99/1000/'Model Parameters'!$B$15)</f>
        <v>13.430551448092343</v>
      </c>
      <c r="AE99" s="8">
        <f>AA99*10/(AA99*10+('Model Parameters'!$F$4*'Input Parameters'!$G$12)*I99)</f>
        <v>0.65664726711637333</v>
      </c>
      <c r="AF99" s="8">
        <f>MIN(1,('Model Parameters'!$B$45-'Model Parameters'!$F$3*'Input Parameters'!$G$3/'Model Parameters'!$F$4*LN($S99/'Input Parameters'!$G$22))/Z99)</f>
        <v>0.27670763735115428</v>
      </c>
      <c r="AG99" s="8">
        <f>MIN('Input Parameters'!$G$24+'Model Parameters'!$F$2*'Input Parameters'!$G$4*EXP(-'Model Parameters'!$B$32*$S99-'Model Parameters'!$B$33*$X99-'Model Parameters'!$B$35*($S99+2*$X99)),AC99*10^(3-AD99)/'Model Parameters'!$B$13)</f>
        <v>6.6872763498553214E-2</v>
      </c>
      <c r="AH99" s="8">
        <f>EXP(-'Model Parameters'!$B$32*$S99-'Model Parameters'!$B$33*$X99-'Model Parameters'!$B$35*($S99+2*$X99))</f>
        <v>0.43572188638489867</v>
      </c>
      <c r="AL99">
        <f>'Model Parameters'!$B$22*SQRT((3*1.607/4*('Input Parameters'!$G$10*'Model Parameters'!$B$22*'Input Parameters'!$G$8/D99)^(1/3))^-2+'Model Parameters'!$F$18^-2)/SQRT(2)</f>
        <v>1.0838254672297667E-5</v>
      </c>
      <c r="AM99">
        <f>'Model Parameters'!$B$23*SQRT((3*1.607/4*('Input Parameters'!$G$10*'Model Parameters'!$B$23*'Input Parameters'!$G$8/D99)^(1/3))^-2+'Model Parameters'!$F$18^-2)/SQRT(2)</f>
        <v>2.1897335682327445E-5</v>
      </c>
      <c r="AN99">
        <f>'Model Parameters'!$B$24*SQRT((3*1.607/4*('Input Parameters'!$G$10*'Model Parameters'!$B$24*'Input Parameters'!$G$8/D99)^(1/3))^-2+'Model Parameters'!$F$18^-2)/SQRT(2)</f>
        <v>6.609839426505435E-6</v>
      </c>
      <c r="AO99">
        <f>'Model Parameters'!$B$25*SQRT((3*1.607/4*('Input Parameters'!$G$10*'Model Parameters'!$B$25*'Input Parameters'!$G$8/D99)^(1/3))^-2+'Model Parameters'!$F$18^-2)/SQRT(2)</f>
        <v>7.8076675019049424E-6</v>
      </c>
    </row>
    <row r="100" spans="4:41" x14ac:dyDescent="0.4">
      <c r="D100" s="4">
        <f t="shared" si="11"/>
        <v>4.8503000000000004E-2</v>
      </c>
      <c r="E100">
        <f t="shared" si="8"/>
        <v>-0.99</v>
      </c>
      <c r="F100">
        <f>'Input Parameters'!$G$15/(2*'Model Parameters'!$F$4)*'Model Parameters'!$B$39/('Model Parameters'!$B$65)*EXP(-($E100+0.11)/'Model Parameters'!$B$48)</f>
        <v>2568.2374124370176</v>
      </c>
      <c r="G100">
        <f>1/((SQRT($F100*('Input Parameters'!$G$12)^2/'Model Parameters'!$B$51))/TANH(SQRT($F100*('Input Parameters'!$G$12)^2/'Model Parameters'!$B$51))+$F100*'Input Parameters'!$G$12/'Input Parameters'!$G$17)</f>
        <v>0.12262905287006196</v>
      </c>
      <c r="H100">
        <f>'Model Parameters'!$F$2*'Input Parameters'!$G$4*$G100</f>
        <v>4.1768727657319884</v>
      </c>
      <c r="I100">
        <f>'Input Parameters'!$G$15*'Model Parameters'!$B$41/'Model Parameters'!$F$4*EXP(-$E100/'Model Parameters'!$B$50)</f>
        <v>3814.8600817790016</v>
      </c>
      <c r="J100">
        <f>'Input Parameters'!$G$22+(AM100*'Input Parameters'!$G$22 - (1/(1/('Input Parameters'!$G$12*($I100+2*$F100*$H100))+1/(AO100*'Input Parameters'!$G$24))) + 'Input Parameters'!$G$12*($I100+2*$F100*$H100))/(AM100+2*'Input Parameters'!$G$13*'Input Parameters'!$G$12*'Model Parameters'!$B$61*$H100)</f>
        <v>1667.2765247575728</v>
      </c>
      <c r="K100">
        <f>'Input Parameters'!$G$15/(2*'Model Parameters'!$F$4)*'Model Parameters'!$B$39/('Model Parameters'!$B$65)*EXP(-($E100+0.11)/'Model Parameters'!$B$48)+'Input Parameters'!$G$13*'Model Parameters'!$B$61*$J100</f>
        <v>4427.2507375417117</v>
      </c>
      <c r="L100">
        <f>1/((SQRT($K100*('Input Parameters'!$G$12)^2/'Model Parameters'!$B$51))/TANH(SQRT($K100*('Input Parameters'!$G$12)^2/'Model Parameters'!$B$51))+$K100*'Input Parameters'!$G$12/'Input Parameters'!$G$17)</f>
        <v>9.0872743692215874E-2</v>
      </c>
      <c r="M100">
        <f>'Model Parameters'!$F$2*'Input Parameters'!$G$4*$L100</f>
        <v>3.0952199286538296</v>
      </c>
      <c r="N100">
        <f>'Input Parameters'!$G$22+(AM100*'Input Parameters'!$G$22 - (1/(1/('Input Parameters'!$G$12*($I100+2*$F100*$M100))+1/(AO100*'Input Parameters'!$G$24))) + 'Input Parameters'!$G$12*($I100+2*$F100*$M100))/(AM100+2*'Input Parameters'!$G$13*'Input Parameters'!$G$12*'Model Parameters'!$B$61*$M100)</f>
        <v>1546.1377473849923</v>
      </c>
      <c r="O100" s="4">
        <f>(2*AN100*'Input Parameters'!$G$23+AO100*'Input Parameters'!$G$24+AM100*'Input Parameters'!$G$22+'Input Parameters'!$G$12*$I100-AM100*$N100)/(2*AN100)</f>
        <v>-1208.6625395369085</v>
      </c>
      <c r="P100" s="4">
        <f>'Input Parameters'!$G$12*(2*$F100*$M100)/(2*AN100)*EXP(-$N100*('Model Parameters'!$B$32+'Model Parameters'!$B$35))</f>
        <v>3668.2756844342443</v>
      </c>
      <c r="Q100">
        <f>MAX(0,$O100+LN(1+($P100*('Model Parameters'!$B$33+2*'Model Parameters'!$B$35)*EXP(-$O100*('Model Parameters'!$B$33+2*'Model Parameters'!$B$35)))/(1+LN(SQRT(1+$P100*('Model Parameters'!$B$33+2*'Model Parameters'!$B$35)*EXP(-$O100*('Model Parameters'!$B$33+2*'Model Parameters'!$B$35))))))/('Model Parameters'!$B$33+2*'Model Parameters'!$B$35))</f>
        <v>1270.2814310210613</v>
      </c>
      <c r="R100">
        <f>'Input Parameters'!$G$4*'Model Parameters'!$F$2*EXP(-'Model Parameters'!$B$32*$N100-'Model Parameters'!$B$33*$Q100-'Model Parameters'!$B$35*($N100+2*$Q100))*$L100</f>
        <v>1.7529793437047485</v>
      </c>
      <c r="S100">
        <f>'Input Parameters'!$G$22+(AM100*'Input Parameters'!$G$22 - (1/(1/('Input Parameters'!$G$12*($I100+2*$F100*$R100))+1/(AO100*'Input Parameters'!$G$24))) +'Input Parameters'!$G$12*($I100+2*$F100*$R100))/(AM100+2*'Input Parameters'!$G$13*'Input Parameters'!$G$12*'Model Parameters'!$B$61*$R100)</f>
        <v>1311.8502717878571</v>
      </c>
      <c r="T100">
        <f>'Input Parameters'!$G$15/(2*'Model Parameters'!$F$4)*'Model Parameters'!$B$39/('Model Parameters'!$B$65)*EXP(-($E100+0.11)/'Model Parameters'!$B$48)+'Input Parameters'!$G$13*'Model Parameters'!$B$61*$S100</f>
        <v>4030.9504654804782</v>
      </c>
      <c r="U100">
        <f>1/((SQRT($T100*('Input Parameters'!$G$12)^2/'Model Parameters'!$B$51))/TANH(SQRT($T100*('Input Parameters'!$G$12)^2/'Model Parameters'!$B$51))+$T100*'Input Parameters'!$G$12/'Input Parameters'!$G$17)</f>
        <v>9.5732771732110047E-2</v>
      </c>
      <c r="V100" s="4">
        <f>(2*AN100*'Input Parameters'!$G$23+AO100*'Input Parameters'!$G$24+AM100*'Input Parameters'!$G$22+'Input Parameters'!$G$12*$I100-AM100*$S100)/(2*AN100)</f>
        <v>-820.66778627692304</v>
      </c>
      <c r="W100" s="4">
        <f>'Input Parameters'!$G$12*(2*$F100*$U100*'Model Parameters'!$F$2*'Input Parameters'!$G$4)/(2*'Model Parameters'!$F$21)*EXP(-$S100*('Model Parameters'!$B$32+'Model Parameters'!$B$35))</f>
        <v>6365.1415836528504</v>
      </c>
      <c r="X100">
        <f>MAX(0,$V100+LN(1+($W100*('Model Parameters'!$B$33+2*'Model Parameters'!$B$35)*EXP(-$V100*('Model Parameters'!$B$33+2*'Model Parameters'!$B$35)))/(1+LN(SQRT(1+$W100*('Model Parameters'!$B$33+2*'Model Parameters'!$B$35)*EXP(-$V100*('Model Parameters'!$B$33+2*'Model Parameters'!$B$35))))))/('Model Parameters'!$B$33+2*'Model Parameters'!$B$35))</f>
        <v>2343.9719518938768</v>
      </c>
      <c r="Y100">
        <f>'Input Parameters'!$G$4*'Model Parameters'!$F$2*EXP(-'Model Parameters'!$B$32*$S100-'Model Parameters'!$B$33*$X100-'Model Parameters'!$B$35*($S100+2*$X100))*$U100</f>
        <v>1.4208334993756528</v>
      </c>
      <c r="Z100" s="8">
        <f>$E100-'Model Parameters'!$F$3*'Input Parameters'!$G$3/'Model Parameters'!$F$4*LN($S100/'Input Parameters'!$G$22)</f>
        <v>-1.2166226824318231</v>
      </c>
      <c r="AA100" s="8">
        <f>'Input Parameters'!$G$12*$Y100*$F100*2*'Model Parameters'!$F$4/10</f>
        <v>268.28298436488262</v>
      </c>
      <c r="AB100" s="8">
        <f t="shared" si="9"/>
        <v>1.4208334993756528</v>
      </c>
      <c r="AC100" s="8">
        <f t="shared" si="10"/>
        <v>2343.9719518938768</v>
      </c>
      <c r="AD100" s="8">
        <f>LOG10(S100/1000/'Model Parameters'!$B$15)</f>
        <v>13.429941360081564</v>
      </c>
      <c r="AE100" s="8">
        <f>AA100*10/(AA100*10+('Model Parameters'!$F$4*'Input Parameters'!$G$12)*I100)</f>
        <v>0.65671896019312193</v>
      </c>
      <c r="AF100" s="8">
        <f>MIN(1,('Model Parameters'!$B$45-'Model Parameters'!$F$3*'Input Parameters'!$G$3/'Model Parameters'!$F$4*LN($S100/'Input Parameters'!$G$22))/Z100)</f>
        <v>0.27668617994115574</v>
      </c>
      <c r="AG100" s="8">
        <f>MIN('Input Parameters'!$G$24+'Model Parameters'!$F$2*'Input Parameters'!$G$4*EXP(-'Model Parameters'!$B$32*$S100-'Model Parameters'!$B$33*$X100-'Model Parameters'!$B$35*($S100+2*$X100)),AC100*10^(3-AD100)/'Model Parameters'!$B$13)</f>
        <v>6.6990257128201877E-2</v>
      </c>
      <c r="AH100" s="8">
        <f>EXP(-'Model Parameters'!$B$32*$S100-'Model Parameters'!$B$33*$X100-'Model Parameters'!$B$35*($S100+2*$X100))</f>
        <v>0.43573724452211648</v>
      </c>
      <c r="AL100">
        <f>'Model Parameters'!$B$22*SQRT((3*1.607/4*('Input Parameters'!$G$10*'Model Parameters'!$B$22*'Input Parameters'!$G$8/D100)^(1/3))^-2+'Model Parameters'!$F$18^-2)/SQRT(2)</f>
        <v>1.0873810608191828E-5</v>
      </c>
      <c r="AM100">
        <f>'Model Parameters'!$B$23*SQRT((3*1.607/4*('Input Parameters'!$G$10*'Model Parameters'!$B$23*'Input Parameters'!$G$8/D100)^(1/3))^-2+'Model Parameters'!$F$18^-2)/SQRT(2)</f>
        <v>2.1965843139921312E-5</v>
      </c>
      <c r="AN100">
        <f>'Model Parameters'!$B$24*SQRT((3*1.607/4*('Input Parameters'!$G$10*'Model Parameters'!$B$24*'Input Parameters'!$G$8/D100)^(1/3))^-2+'Model Parameters'!$F$18^-2)/SQRT(2)</f>
        <v>6.6319478490040186E-6</v>
      </c>
      <c r="AO100">
        <f>'Model Parameters'!$B$25*SQRT((3*1.607/4*('Input Parameters'!$G$10*'Model Parameters'!$B$25*'Input Parameters'!$G$8/D100)^(1/3))^-2+'Model Parameters'!$F$18^-2)/SQRT(2)</f>
        <v>7.8336374921289158E-6</v>
      </c>
    </row>
    <row r="101" spans="4:41" x14ac:dyDescent="0.4">
      <c r="D101" s="4">
        <f t="shared" si="11"/>
        <v>4.9002000000000004E-2</v>
      </c>
      <c r="E101">
        <f t="shared" si="8"/>
        <v>-0.99</v>
      </c>
      <c r="F101">
        <f>'Input Parameters'!$G$15/(2*'Model Parameters'!$F$4)*'Model Parameters'!$B$39/('Model Parameters'!$B$65)*EXP(-($E101+0.11)/'Model Parameters'!$B$48)</f>
        <v>2568.2374124370176</v>
      </c>
      <c r="G101">
        <f>1/((SQRT($F101*('Input Parameters'!$G$12)^2/'Model Parameters'!$B$51))/TANH(SQRT($F101*('Input Parameters'!$G$12)^2/'Model Parameters'!$B$51))+$F101*'Input Parameters'!$G$12/'Input Parameters'!$G$17)</f>
        <v>0.12262905287006196</v>
      </c>
      <c r="H101">
        <f>'Model Parameters'!$F$2*'Input Parameters'!$G$4*$G101</f>
        <v>4.1768727657319884</v>
      </c>
      <c r="I101">
        <f>'Input Parameters'!$G$15*'Model Parameters'!$B$41/'Model Parameters'!$F$4*EXP(-$E101/'Model Parameters'!$B$50)</f>
        <v>3814.8600817790016</v>
      </c>
      <c r="J101">
        <f>'Input Parameters'!$G$22+(AM101*'Input Parameters'!$G$22 - (1/(1/('Input Parameters'!$G$12*($I101+2*$F101*$H101))+1/(AO101*'Input Parameters'!$G$24))) + 'Input Parameters'!$G$12*($I101+2*$F101*$H101))/(AM101+2*'Input Parameters'!$G$13*'Input Parameters'!$G$12*'Model Parameters'!$B$61*$H101)</f>
        <v>1665.2757606794084</v>
      </c>
      <c r="K101">
        <f>'Input Parameters'!$G$15/(2*'Model Parameters'!$F$4)*'Model Parameters'!$B$39/('Model Parameters'!$B$65)*EXP(-($E101+0.11)/'Model Parameters'!$B$48)+'Input Parameters'!$G$13*'Model Parameters'!$B$61*$J101</f>
        <v>4425.0198855945582</v>
      </c>
      <c r="L101">
        <f>1/((SQRT($K101*('Input Parameters'!$G$12)^2/'Model Parameters'!$B$51))/TANH(SQRT($K101*('Input Parameters'!$G$12)^2/'Model Parameters'!$B$51))+$K101*'Input Parameters'!$G$12/'Input Parameters'!$G$17)</f>
        <v>9.0898246834364232E-2</v>
      </c>
      <c r="M101">
        <f>'Model Parameters'!$F$2*'Input Parameters'!$G$4*$L101</f>
        <v>3.0960885921343584</v>
      </c>
      <c r="N101">
        <f>'Input Parameters'!$G$22+(AM101*'Input Parameters'!$G$22 - (1/(1/('Input Parameters'!$G$12*($I101+2*$F101*$M101))+1/(AO101*'Input Parameters'!$G$24))) + 'Input Parameters'!$G$12*($I101+2*$F101*$M101))/(AM101+2*'Input Parameters'!$G$13*'Input Parameters'!$G$12*'Model Parameters'!$B$61*$M101)</f>
        <v>1544.0431982516773</v>
      </c>
      <c r="O101" s="4">
        <f>(2*AN101*'Input Parameters'!$G$23+AO101*'Input Parameters'!$G$24+AM101*'Input Parameters'!$G$22+'Input Parameters'!$G$12*$I101-AM101*$N101)/(2*AN101)</f>
        <v>-1208.2689480967585</v>
      </c>
      <c r="P101" s="4">
        <f>'Input Parameters'!$G$12*(2*$F101*$M101)/(2*AN101)*EXP(-$N101*('Model Parameters'!$B$32+'Model Parameters'!$B$35))</f>
        <v>3658.2811056353444</v>
      </c>
      <c r="Q101">
        <f>MAX(0,$O101+LN(1+($P101*('Model Parameters'!$B$33+2*'Model Parameters'!$B$35)*EXP(-$O101*('Model Parameters'!$B$33+2*'Model Parameters'!$B$35)))/(1+LN(SQRT(1+$P101*('Model Parameters'!$B$33+2*'Model Parameters'!$B$35)*EXP(-$O101*('Model Parameters'!$B$33+2*'Model Parameters'!$B$35))))))/('Model Parameters'!$B$33+2*'Model Parameters'!$B$35))</f>
        <v>1266.6147258922972</v>
      </c>
      <c r="R101">
        <f>'Input Parameters'!$G$4*'Model Parameters'!$F$2*EXP(-'Model Parameters'!$B$32*$N101-'Model Parameters'!$B$33*$Q101-'Model Parameters'!$B$35*($N101+2*$Q101))*$L101</f>
        <v>1.7557619777784697</v>
      </c>
      <c r="S101">
        <f>'Input Parameters'!$G$22+(AM101*'Input Parameters'!$G$22 - (1/(1/('Input Parameters'!$G$12*($I101+2*$F101*$R101))+1/(AO101*'Input Parameters'!$G$24))) +'Input Parameters'!$G$12*($I101+2*$F101*$R101))/(AM101+2*'Input Parameters'!$G$13*'Input Parameters'!$G$12*'Model Parameters'!$B$61*$R101)</f>
        <v>1310.0251569153713</v>
      </c>
      <c r="T101">
        <f>'Input Parameters'!$G$15/(2*'Model Parameters'!$F$4)*'Model Parameters'!$B$39/('Model Parameters'!$B$65)*EXP(-($E101+0.11)/'Model Parameters'!$B$48)+'Input Parameters'!$G$13*'Model Parameters'!$B$61*$S101</f>
        <v>4028.9154623976565</v>
      </c>
      <c r="U101">
        <f>1/((SQRT($T101*('Input Parameters'!$G$12)^2/'Model Parameters'!$B$51))/TANH(SQRT($T101*('Input Parameters'!$G$12)^2/'Model Parameters'!$B$51))+$T101*'Input Parameters'!$G$12/'Input Parameters'!$G$17)</f>
        <v>9.5759577677695898E-2</v>
      </c>
      <c r="V101" s="4">
        <f>(2*AN101*'Input Parameters'!$G$23+AO101*'Input Parameters'!$G$24+AM101*'Input Parameters'!$G$22+'Input Parameters'!$G$12*$I101-AM101*$S101)/(2*AN101)</f>
        <v>-820.80255402283262</v>
      </c>
      <c r="W101" s="4">
        <f>'Input Parameters'!$G$12*(2*$F101*$U101*'Model Parameters'!$F$2*'Input Parameters'!$G$4)/(2*'Model Parameters'!$F$21)*EXP(-$S101*('Model Parameters'!$B$32+'Model Parameters'!$B$35))</f>
        <v>6368.5706934677291</v>
      </c>
      <c r="X101">
        <f>MAX(0,$V101+LN(1+($W101*('Model Parameters'!$B$33+2*'Model Parameters'!$B$35)*EXP(-$V101*('Model Parameters'!$B$33+2*'Model Parameters'!$B$35)))/(1+LN(SQRT(1+$W101*('Model Parameters'!$B$33+2*'Model Parameters'!$B$35)*EXP(-$V101*('Model Parameters'!$B$33+2*'Model Parameters'!$B$35))))))/('Model Parameters'!$B$33+2*'Model Parameters'!$B$35))</f>
        <v>2344.7893454421169</v>
      </c>
      <c r="Y101">
        <f>'Input Parameters'!$G$4*'Model Parameters'!$F$2*EXP(-'Model Parameters'!$B$32*$S101-'Model Parameters'!$B$33*$X101-'Model Parameters'!$B$35*($S101+2*$X101))*$U101</f>
        <v>1.4212793169618185</v>
      </c>
      <c r="Z101" s="8">
        <f>$E101-'Model Parameters'!$F$3*'Input Parameters'!$G$3/'Model Parameters'!$F$4*LN($S101/'Input Parameters'!$G$22)</f>
        <v>-1.2165869123967048</v>
      </c>
      <c r="AA101" s="8">
        <f>'Input Parameters'!$G$12*$Y101*$F101*2*'Model Parameters'!$F$4/10</f>
        <v>268.36716401897399</v>
      </c>
      <c r="AB101" s="8">
        <f t="shared" si="9"/>
        <v>1.4212793169618185</v>
      </c>
      <c r="AC101" s="8">
        <f t="shared" si="10"/>
        <v>2344.7893454421169</v>
      </c>
      <c r="AD101" s="8">
        <f>LOG10(S101/1000/'Model Parameters'!$B$15)</f>
        <v>13.429336726133428</v>
      </c>
      <c r="AE101" s="8">
        <f>AA101*10/(AA101*10+('Model Parameters'!$F$4*'Input Parameters'!$G$12)*I101)</f>
        <v>0.65678968208966959</v>
      </c>
      <c r="AF101" s="8">
        <f>MIN(1,('Model Parameters'!$B$45-'Model Parameters'!$F$3*'Input Parameters'!$G$3/'Model Parameters'!$F$4*LN($S101/'Input Parameters'!$G$22))/Z101)</f>
        <v>0.27666491309989577</v>
      </c>
      <c r="AG101" s="8">
        <f>MIN('Input Parameters'!$G$24+'Model Parameters'!$F$2*'Input Parameters'!$G$4*EXP(-'Model Parameters'!$B$32*$S101-'Model Parameters'!$B$33*$X101-'Model Parameters'!$B$35*($S101+2*$X101)),AC101*10^(3-AD101)/'Model Parameters'!$B$13)</f>
        <v>6.7106980824799198E-2</v>
      </c>
      <c r="AH101" s="8">
        <f>EXP(-'Model Parameters'!$B$32*$S101-'Model Parameters'!$B$33*$X101-'Model Parameters'!$B$35*($S101+2*$X101))</f>
        <v>0.43575195256350951</v>
      </c>
      <c r="AL101">
        <f>'Model Parameters'!$B$22*SQRT((3*1.607/4*('Input Parameters'!$G$10*'Model Parameters'!$B$22*'Input Parameters'!$G$8/D101)^(1/3))^-2+'Model Parameters'!$F$18^-2)/SQRT(2)</f>
        <v>1.0909129525190051E-5</v>
      </c>
      <c r="AM101">
        <f>'Model Parameters'!$B$23*SQRT((3*1.607/4*('Input Parameters'!$G$10*'Model Parameters'!$B$23*'Input Parameters'!$G$8/D101)^(1/3))^-2+'Model Parameters'!$F$18^-2)/SQRT(2)</f>
        <v>2.2033904150956657E-5</v>
      </c>
      <c r="AN101">
        <f>'Model Parameters'!$B$24*SQRT((3*1.607/4*('Input Parameters'!$G$10*'Model Parameters'!$B$24*'Input Parameters'!$G$8/D101)^(1/3))^-2+'Model Parameters'!$F$18^-2)/SQRT(2)</f>
        <v>6.6539075017367619E-6</v>
      </c>
      <c r="AO101">
        <f>'Model Parameters'!$B$25*SQRT((3*1.607/4*('Input Parameters'!$G$10*'Model Parameters'!$B$25*'Input Parameters'!$G$8/D101)^(1/3))^-2+'Model Parameters'!$F$18^-2)/SQRT(2)</f>
        <v>7.8594332008866976E-6</v>
      </c>
    </row>
    <row r="102" spans="4:41" x14ac:dyDescent="0.4">
      <c r="D102" s="4">
        <f t="shared" si="11"/>
        <v>4.9501000000000003E-2</v>
      </c>
      <c r="E102">
        <f t="shared" si="8"/>
        <v>-0.99</v>
      </c>
      <c r="F102">
        <f>'Input Parameters'!$G$15/(2*'Model Parameters'!$F$4)*'Model Parameters'!$B$39/('Model Parameters'!$B$65)*EXP(-($E102+0.11)/'Model Parameters'!$B$48)</f>
        <v>2568.2374124370176</v>
      </c>
      <c r="G102">
        <f>1/((SQRT($F102*('Input Parameters'!$G$12)^2/'Model Parameters'!$B$51))/TANH(SQRT($F102*('Input Parameters'!$G$12)^2/'Model Parameters'!$B$51))+$F102*'Input Parameters'!$G$12/'Input Parameters'!$G$17)</f>
        <v>0.12262905287006196</v>
      </c>
      <c r="H102">
        <f>'Model Parameters'!$F$2*'Input Parameters'!$G$4*$G102</f>
        <v>4.1768727657319884</v>
      </c>
      <c r="I102">
        <f>'Input Parameters'!$G$15*'Model Parameters'!$B$41/'Model Parameters'!$F$4*EXP(-$E102/'Model Parameters'!$B$50)</f>
        <v>3814.8600817790016</v>
      </c>
      <c r="J102">
        <f>'Input Parameters'!$G$22+(AM102*'Input Parameters'!$G$22 - (1/(1/('Input Parameters'!$G$12*($I102+2*$F102*$H102))+1/(AO102*'Input Parameters'!$G$24))) + 'Input Parameters'!$G$12*($I102+2*$F102*$H102))/(AM102+2*'Input Parameters'!$G$13*'Input Parameters'!$G$12*'Model Parameters'!$B$61*$H102)</f>
        <v>1663.2925964874848</v>
      </c>
      <c r="K102">
        <f>'Input Parameters'!$G$15/(2*'Model Parameters'!$F$4)*'Model Parameters'!$B$39/('Model Parameters'!$B$65)*EXP(-($E102+0.11)/'Model Parameters'!$B$48)+'Input Parameters'!$G$13*'Model Parameters'!$B$61*$J102</f>
        <v>4422.8086575205634</v>
      </c>
      <c r="L102">
        <f>1/((SQRT($K102*('Input Parameters'!$G$12)^2/'Model Parameters'!$B$51))/TANH(SQRT($K102*('Input Parameters'!$G$12)^2/'Model Parameters'!$B$51))+$K102*'Input Parameters'!$G$12/'Input Parameters'!$G$17)</f>
        <v>9.0923544822156296E-2</v>
      </c>
      <c r="M102">
        <f>'Model Parameters'!$F$2*'Input Parameters'!$G$4*$L102</f>
        <v>3.0969502678446688</v>
      </c>
      <c r="N102">
        <f>'Input Parameters'!$G$22+(AM102*'Input Parameters'!$G$22 - (1/(1/('Input Parameters'!$G$12*($I102+2*$F102*$M102))+1/(AO102*'Input Parameters'!$G$24))) + 'Input Parameters'!$G$12*($I102+2*$F102*$M102))/(AM102+2*'Input Parameters'!$G$13*'Input Parameters'!$G$12*'Model Parameters'!$B$61*$M102)</f>
        <v>1541.9684518729348</v>
      </c>
      <c r="O102" s="4">
        <f>(2*AN102*'Input Parameters'!$G$23+AO102*'Input Parameters'!$G$24+AM102*'Input Parameters'!$G$22+'Input Parameters'!$G$12*$I102-AM102*$N102)/(2*AN102)</f>
        <v>-1207.8707242030259</v>
      </c>
      <c r="P102" s="4">
        <f>'Input Parameters'!$G$12*(2*$F102*$M102)/(2*AN102)*EXP(-$N102*('Model Parameters'!$B$32+'Model Parameters'!$B$35))</f>
        <v>3648.4146838854585</v>
      </c>
      <c r="Q102">
        <f>MAX(0,$O102+LN(1+($P102*('Model Parameters'!$B$33+2*'Model Parameters'!$B$35)*EXP(-$O102*('Model Parameters'!$B$33+2*'Model Parameters'!$B$35)))/(1+LN(SQRT(1+$P102*('Model Parameters'!$B$33+2*'Model Parameters'!$B$35)*EXP(-$O102*('Model Parameters'!$B$33+2*'Model Parameters'!$B$35))))))/('Model Parameters'!$B$33+2*'Model Parameters'!$B$35))</f>
        <v>1262.9943899686768</v>
      </c>
      <c r="R102">
        <f>'Input Parameters'!$G$4*'Model Parameters'!$F$2*EXP(-'Model Parameters'!$B$32*$N102-'Model Parameters'!$B$33*$Q102-'Model Parameters'!$B$35*($N102+2*$Q102))*$L102</f>
        <v>1.758517555981886</v>
      </c>
      <c r="S102">
        <f>'Input Parameters'!$G$22+(AM102*'Input Parameters'!$G$22 - (1/(1/('Input Parameters'!$G$12*($I102+2*$F102*$R102))+1/(AO102*'Input Parameters'!$G$24))) +'Input Parameters'!$G$12*($I102+2*$F102*$R102))/(AM102+2*'Input Parameters'!$G$13*'Input Parameters'!$G$12*'Model Parameters'!$B$61*$R102)</f>
        <v>1308.2187004710954</v>
      </c>
      <c r="T102">
        <f>'Input Parameters'!$G$15/(2*'Model Parameters'!$F$4)*'Model Parameters'!$B$39/('Model Parameters'!$B$65)*EXP(-($E102+0.11)/'Model Parameters'!$B$48)+'Input Parameters'!$G$13*'Model Parameters'!$B$61*$S102</f>
        <v>4026.9012634622891</v>
      </c>
      <c r="U102">
        <f>1/((SQRT($T102*('Input Parameters'!$G$12)^2/'Model Parameters'!$B$51))/TANH(SQRT($T102*('Input Parameters'!$G$12)^2/'Model Parameters'!$B$51))+$T102*'Input Parameters'!$G$12/'Input Parameters'!$G$17)</f>
        <v>9.5786129731129432E-2</v>
      </c>
      <c r="V102" s="4">
        <f>(2*AN102*'Input Parameters'!$G$23+AO102*'Input Parameters'!$G$24+AM102*'Input Parameters'!$G$22+'Input Parameters'!$G$12*$I102-AM102*$S102)/(2*AN102)</f>
        <v>-820.92927569428161</v>
      </c>
      <c r="W102" s="4">
        <f>'Input Parameters'!$G$12*(2*$F102*$U102*'Model Parameters'!$F$2*'Input Parameters'!$G$4)/(2*'Model Parameters'!$F$21)*EXP(-$S102*('Model Parameters'!$B$32+'Model Parameters'!$B$35))</f>
        <v>6371.9674148028134</v>
      </c>
      <c r="X102">
        <f>MAX(0,$V102+LN(1+($W102*('Model Parameters'!$B$33+2*'Model Parameters'!$B$35)*EXP(-$V102*('Model Parameters'!$B$33+2*'Model Parameters'!$B$35)))/(1+LN(SQRT(1+$W102*('Model Parameters'!$B$33+2*'Model Parameters'!$B$35)*EXP(-$V102*('Model Parameters'!$B$33+2*'Model Parameters'!$B$35))))))/('Model Parameters'!$B$33+2*'Model Parameters'!$B$35))</f>
        <v>2345.6023988364559</v>
      </c>
      <c r="Y102">
        <f>'Input Parameters'!$G$4*'Model Parameters'!$F$2*EXP(-'Model Parameters'!$B$32*$S102-'Model Parameters'!$B$33*$X102-'Model Parameters'!$B$35*($S102+2*$X102))*$U102</f>
        <v>1.4217193332047164</v>
      </c>
      <c r="Z102" s="8">
        <f>$E102-'Model Parameters'!$F$3*'Input Parameters'!$G$3/'Model Parameters'!$F$4*LN($S102/'Input Parameters'!$G$22)</f>
        <v>-1.216551458937478</v>
      </c>
      <c r="AA102" s="8">
        <f>'Input Parameters'!$G$12*$Y102*$F102*2*'Model Parameters'!$F$4/10</f>
        <v>268.4502482585176</v>
      </c>
      <c r="AB102" s="8">
        <f t="shared" si="9"/>
        <v>1.4217193332047164</v>
      </c>
      <c r="AC102" s="8">
        <f t="shared" si="10"/>
        <v>2345.6023988364559</v>
      </c>
      <c r="AD102" s="8">
        <f>LOG10(S102/1000/'Model Parameters'!$B$15)</f>
        <v>13.428737443383028</v>
      </c>
      <c r="AE102" s="8">
        <f>AA102*10/(AA102*10+('Model Parameters'!$F$4*'Input Parameters'!$G$12)*I102)</f>
        <v>0.65685945512725918</v>
      </c>
      <c r="AF102" s="8">
        <f>MIN(1,('Model Parameters'!$B$45-'Model Parameters'!$F$3*'Input Parameters'!$G$3/'Model Parameters'!$F$4*LN($S102/'Input Parameters'!$G$22))/Z102)</f>
        <v>0.27664383324271219</v>
      </c>
      <c r="AG102" s="8">
        <f>MIN('Input Parameters'!$G$24+'Model Parameters'!$F$2*'Input Parameters'!$G$4*EXP(-'Model Parameters'!$B$32*$S102-'Model Parameters'!$B$33*$X102-'Model Parameters'!$B$35*($S102+2*$X102)),AC102*10^(3-AD102)/'Model Parameters'!$B$13)</f>
        <v>6.7222947046182896E-2</v>
      </c>
      <c r="AH102" s="8">
        <f>EXP(-'Model Parameters'!$B$32*$S102-'Model Parameters'!$B$33*$X102-'Model Parameters'!$B$35*($S102+2*$X102))</f>
        <v>0.43576602927374347</v>
      </c>
      <c r="AL102">
        <f>'Model Parameters'!$B$22*SQRT((3*1.607/4*('Input Parameters'!$G$10*'Model Parameters'!$B$22*'Input Parameters'!$G$8/D102)^(1/3))^-2+'Model Parameters'!$F$18^-2)/SQRT(2)</f>
        <v>1.0944215354730062E-5</v>
      </c>
      <c r="AM102">
        <f>'Model Parameters'!$B$23*SQRT((3*1.607/4*('Input Parameters'!$G$10*'Model Parameters'!$B$23*'Input Parameters'!$G$8/D102)^(1/3))^-2+'Model Parameters'!$F$18^-2)/SQRT(2)</f>
        <v>2.2101525994639375E-5</v>
      </c>
      <c r="AN102">
        <f>'Model Parameters'!$B$24*SQRT((3*1.607/4*('Input Parameters'!$G$10*'Model Parameters'!$B$24*'Input Parameters'!$G$8/D102)^(1/3))^-2+'Model Parameters'!$F$18^-2)/SQRT(2)</f>
        <v>6.6757208703780071E-6</v>
      </c>
      <c r="AO102">
        <f>'Model Parameters'!$B$25*SQRT((3*1.607/4*('Input Parameters'!$G$10*'Model Parameters'!$B$25*'Input Parameters'!$G$8/D102)^(1/3))^-2+'Model Parameters'!$F$18^-2)/SQRT(2)</f>
        <v>7.8850575339796725E-6</v>
      </c>
    </row>
    <row r="103" spans="4:41" x14ac:dyDescent="0.4">
      <c r="D103" s="4">
        <f>B4</f>
        <v>0.05</v>
      </c>
      <c r="E103">
        <f t="shared" si="8"/>
        <v>-0.99</v>
      </c>
      <c r="F103">
        <f>'Input Parameters'!$G$15/(2*'Model Parameters'!$F$4)*'Model Parameters'!$B$39/('Model Parameters'!$B$65)*EXP(-($E103+0.11)/'Model Parameters'!$B$48)</f>
        <v>2568.2374124370176</v>
      </c>
      <c r="G103">
        <f>1/((SQRT($F103*('Input Parameters'!$G$12)^2/'Model Parameters'!$B$51))/TANH(SQRT($F103*('Input Parameters'!$G$12)^2/'Model Parameters'!$B$51))+$F103*'Input Parameters'!$G$12/'Input Parameters'!$G$17)</f>
        <v>0.12262905287006196</v>
      </c>
      <c r="H103">
        <f>'Model Parameters'!$F$2*'Input Parameters'!$G$4*$G103</f>
        <v>4.1768727657319884</v>
      </c>
      <c r="I103">
        <f>'Input Parameters'!$G$15*'Model Parameters'!$B$41/'Model Parameters'!$F$4*EXP(-$E103/'Model Parameters'!$B$50)</f>
        <v>3814.8600817790016</v>
      </c>
      <c r="J103">
        <f>'Input Parameters'!$G$22+(AM103*'Input Parameters'!$G$22 - (1/(1/('Input Parameters'!$G$12*($I103+2*$F103*$H103))+1/(AO103*'Input Parameters'!$G$24))) + 'Input Parameters'!$G$12*($I103+2*$F103*$H103))/(AM103+2*'Input Parameters'!$G$13*'Input Parameters'!$G$12*'Model Parameters'!$B$61*$H103)</f>
        <v>1661.3267175572767</v>
      </c>
      <c r="K103">
        <f>'Input Parameters'!$G$15/(2*'Model Parameters'!$F$4)*'Model Parameters'!$B$39/('Model Parameters'!$B$65)*EXP(-($E103+0.11)/'Model Parameters'!$B$48)+'Input Parameters'!$G$13*'Model Parameters'!$B$61*$J103</f>
        <v>4420.6167025133809</v>
      </c>
      <c r="L103">
        <f>1/((SQRT($K103*('Input Parameters'!$G$12)^2/'Model Parameters'!$B$51))/TANH(SQRT($K103*('Input Parameters'!$G$12)^2/'Model Parameters'!$B$51))+$K103*'Input Parameters'!$G$12/'Input Parameters'!$G$17)</f>
        <v>9.0948641188647553E-2</v>
      </c>
      <c r="M103">
        <f>'Model Parameters'!$F$2*'Input Parameters'!$G$4*$L103</f>
        <v>3.0978050761242959</v>
      </c>
      <c r="N103">
        <f>'Input Parameters'!$G$22+(AM103*'Input Parameters'!$G$22 - (1/(1/('Input Parameters'!$G$12*($I103+2*$F103*$M103))+1/(AO103*'Input Parameters'!$G$24))) + 'Input Parameters'!$G$12*($I103+2*$F103*$M103))/(AM103+2*'Input Parameters'!$G$13*'Input Parameters'!$G$12*'Model Parameters'!$B$61*$M103)</f>
        <v>1539.9131397017572</v>
      </c>
      <c r="O103" s="4">
        <f>(2*AN103*'Input Parameters'!$G$23+AO103*'Input Parameters'!$G$24+AM103*'Input Parameters'!$G$22+'Input Parameters'!$G$12*$I103-AM103*$N103)/(2*AN103)</f>
        <v>-1207.4680675524976</v>
      </c>
      <c r="P103" s="4">
        <f>'Input Parameters'!$G$12*(2*$F103*$M103)/(2*AN103)*EXP(-$N103*('Model Parameters'!$B$32+'Model Parameters'!$B$35))</f>
        <v>3638.6735127763809</v>
      </c>
      <c r="Q103">
        <f>MAX(0,$O103+LN(1+($P103*('Model Parameters'!$B$33+2*'Model Parameters'!$B$35)*EXP(-$O103*('Model Parameters'!$B$33+2*'Model Parameters'!$B$35)))/(1+LN(SQRT(1+$P103*('Model Parameters'!$B$33+2*'Model Parameters'!$B$35)*EXP(-$O103*('Model Parameters'!$B$33+2*'Model Parameters'!$B$35))))))/('Model Parameters'!$B$33+2*'Model Parameters'!$B$35))</f>
        <v>1259.419399896037</v>
      </c>
      <c r="R103">
        <f>'Input Parameters'!$G$4*'Model Parameters'!$F$2*EXP(-'Model Parameters'!$B$32*$N103-'Model Parameters'!$B$33*$Q103-'Model Parameters'!$B$35*($N103+2*$Q103))*$L103</f>
        <v>1.7612465967656814</v>
      </c>
      <c r="S103">
        <f>'Input Parameters'!$G$22+(AM103*'Input Parameters'!$G$22 - (1/(1/('Input Parameters'!$G$12*($I103+2*$F103*$R103))+1/(AO103*'Input Parameters'!$G$24))) +'Input Parameters'!$G$12*($I103+2*$F103*$R103))/(AM103+2*'Input Parameters'!$G$13*'Input Parameters'!$G$12*'Model Parameters'!$B$61*$R103)</f>
        <v>1306.4305316514367</v>
      </c>
      <c r="T103">
        <f>'Input Parameters'!$G$15/(2*'Model Parameters'!$F$4)*'Model Parameters'!$B$39/('Model Parameters'!$B$65)*EXP(-($E103+0.11)/'Model Parameters'!$B$48)+'Input Parameters'!$G$13*'Model Parameters'!$B$61*$S103</f>
        <v>4024.9074552283696</v>
      </c>
      <c r="U103">
        <f>1/((SQRT($T103*('Input Parameters'!$G$12)^2/'Model Parameters'!$B$51))/TANH(SQRT($T103*('Input Parameters'!$G$12)^2/'Model Parameters'!$B$51))+$T103*'Input Parameters'!$G$12/'Input Parameters'!$G$17)</f>
        <v>9.5812432752373333E-2</v>
      </c>
      <c r="V103" s="4">
        <f>(2*AN103*'Input Parameters'!$G$23+AO103*'Input Parameters'!$G$24+AM103*'Input Parameters'!$G$22+'Input Parameters'!$G$12*$I103-AM103*$S103)/(2*AN103)</f>
        <v>-821.04818731240164</v>
      </c>
      <c r="W103" s="4">
        <f>'Input Parameters'!$G$12*(2*$F103*$U103*'Model Parameters'!$F$2*'Input Parameters'!$G$4)/(2*'Model Parameters'!$F$21)*EXP(-$S103*('Model Parameters'!$B$32+'Model Parameters'!$B$35))</f>
        <v>6375.3323665608832</v>
      </c>
      <c r="X103">
        <f>MAX(0,$V103+LN(1+($W103*('Model Parameters'!$B$33+2*'Model Parameters'!$B$35)*EXP(-$V103*('Model Parameters'!$B$33+2*'Model Parameters'!$B$35)))/(1+LN(SQRT(1+$W103*('Model Parameters'!$B$33+2*'Model Parameters'!$B$35)*EXP(-$V103*('Model Parameters'!$B$33+2*'Model Parameters'!$B$35))))))/('Model Parameters'!$B$33+2*'Model Parameters'!$B$35))</f>
        <v>2346.4111516535941</v>
      </c>
      <c r="Y103">
        <f>'Input Parameters'!$G$4*'Model Parameters'!$F$2*EXP(-'Model Parameters'!$B$32*$S103-'Model Parameters'!$B$33*$X103-'Model Parameters'!$B$35*($S103+2*$X103))*$U103</f>
        <v>1.4221536772036425</v>
      </c>
      <c r="Z103" s="8">
        <f>$E103-'Model Parameters'!$F$3*'Input Parameters'!$G$3/'Model Parameters'!$F$4*LN($S103/'Input Parameters'!$G$22)</f>
        <v>-1.2165163161426558</v>
      </c>
      <c r="AA103" s="8">
        <f>'Input Parameters'!$G$12*$Y103*$F103*2*'Model Parameters'!$F$4/10</f>
        <v>268.53226146015174</v>
      </c>
      <c r="AB103" s="8">
        <f t="shared" si="9"/>
        <v>1.4221536772036425</v>
      </c>
      <c r="AC103" s="8">
        <f t="shared" si="10"/>
        <v>2346.4111516535941</v>
      </c>
      <c r="AD103" s="8">
        <f>LOG10(S103/1000/'Model Parameters'!$B$15)</f>
        <v>13.428143411906358</v>
      </c>
      <c r="AE103" s="8">
        <f>AA103*10/(AA103*10+('Model Parameters'!$F$4*'Input Parameters'!$G$12)*I103)</f>
        <v>0.6569283009042044</v>
      </c>
      <c r="AF103" s="8">
        <f>MIN(1,('Model Parameters'!$B$45-'Model Parameters'!$F$3*'Input Parameters'!$G$3/'Model Parameters'!$F$4*LN($S103/'Input Parameters'!$G$22))/Z103)</f>
        <v>0.27662293688726325</v>
      </c>
      <c r="AG103" s="8">
        <f>MIN('Input Parameters'!$G$24+'Model Parameters'!$F$2*'Input Parameters'!$G$4*EXP(-'Model Parameters'!$B$32*$S103-'Model Parameters'!$B$33*$X103-'Model Parameters'!$B$35*($S103+2*$X103)),AC103*10^(3-AD103)/'Model Parameters'!$B$13)</f>
        <v>6.7338167929833895E-2</v>
      </c>
      <c r="AH103" s="8">
        <f>EXP(-'Model Parameters'!$B$32*$S103-'Model Parameters'!$B$33*$X103-'Model Parameters'!$B$35*($S103+2*$X103))</f>
        <v>0.43577949274413591</v>
      </c>
      <c r="AL103">
        <f>'Model Parameters'!$B$22*SQRT((3*1.607/4*('Input Parameters'!$G$10*'Model Parameters'!$B$22*'Input Parameters'!$G$8/D103)^(1/3))^-2+'Model Parameters'!$F$18^-2)/SQRT(2)</f>
        <v>1.0979071924667629E-5</v>
      </c>
      <c r="AM103">
        <f>'Model Parameters'!$B$23*SQRT((3*1.607/4*('Input Parameters'!$G$10*'Model Parameters'!$B$23*'Input Parameters'!$G$8/D103)^(1/3))^-2+'Model Parameters'!$F$18^-2)/SQRT(2)</f>
        <v>2.2168715761109991E-5</v>
      </c>
      <c r="AN103">
        <f>'Model Parameters'!$B$24*SQRT((3*1.607/4*('Input Parameters'!$G$10*'Model Parameters'!$B$24*'Input Parameters'!$G$8/D103)^(1/3))^-2+'Model Parameters'!$F$18^-2)/SQRT(2)</f>
        <v>6.697390374706099E-6</v>
      </c>
      <c r="AO103">
        <f>'Model Parameters'!$B$25*SQRT((3*1.607/4*('Input Parameters'!$G$10*'Model Parameters'!$B$25*'Input Parameters'!$G$8/D103)^(1/3))^-2+'Model Parameters'!$F$18^-2)/SQRT(2)</f>
        <v>7.9105133203136088E-6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03"/>
  <sheetViews>
    <sheetView topLeftCell="R2" zoomScale="120" zoomScaleNormal="120" workbookViewId="0">
      <selection activeCell="AF3" sqref="AF3"/>
    </sheetView>
  </sheetViews>
  <sheetFormatPr defaultRowHeight="12.3" x14ac:dyDescent="0.4"/>
  <cols>
    <col min="1" max="1" width="16.71875" customWidth="1"/>
    <col min="2" max="2" width="11.5"/>
    <col min="3" max="3" width="11.5" hidden="1"/>
    <col min="4" max="4" width="9.0546875" customWidth="1"/>
    <col min="5" max="5" width="8.109375" customWidth="1"/>
    <col min="6" max="6" width="16.109375" customWidth="1"/>
    <col min="7" max="7" width="17.0546875" customWidth="1"/>
    <col min="8" max="11" width="16.109375" customWidth="1"/>
    <col min="12" max="12" width="17.0546875" customWidth="1"/>
    <col min="13" max="14" width="16.109375" customWidth="1"/>
    <col min="15" max="15" width="9.94140625" customWidth="1"/>
    <col min="16" max="16" width="9.33203125" customWidth="1"/>
    <col min="17" max="17" width="16.77734375" customWidth="1"/>
    <col min="18" max="20" width="16.109375" customWidth="1"/>
    <col min="21" max="21" width="17.0546875" customWidth="1"/>
    <col min="22" max="22" width="9.94140625" customWidth="1"/>
    <col min="23" max="23" width="9.33203125" customWidth="1"/>
    <col min="24" max="24" width="16.77734375" customWidth="1"/>
    <col min="25" max="25" width="16.109375" customWidth="1"/>
    <col min="26" max="26" width="16.77734375" customWidth="1"/>
    <col min="27" max="27" width="28.5" customWidth="1"/>
    <col min="28" max="28" width="16.109375" customWidth="1"/>
    <col min="29" max="29" width="16.77734375" customWidth="1"/>
    <col min="30" max="30" width="16.109375" customWidth="1"/>
    <col min="31" max="32" width="17.0546875" customWidth="1"/>
    <col min="33" max="33" width="17.6640625" customWidth="1"/>
    <col min="34" max="34" width="17.0546875" customWidth="1"/>
    <col min="35" max="47" width="11.5"/>
    <col min="48" max="51" width="11.5" hidden="1"/>
    <col min="52" max="1025" width="11.5"/>
  </cols>
  <sheetData>
    <row r="1" spans="1:51" hidden="1" x14ac:dyDescent="0.4"/>
    <row r="2" spans="1:51" x14ac:dyDescent="0.4">
      <c r="A2" s="7" t="s">
        <v>207</v>
      </c>
      <c r="B2" s="6">
        <v>-1</v>
      </c>
      <c r="D2" s="1" t="s">
        <v>208</v>
      </c>
      <c r="E2" s="1" t="s">
        <v>164</v>
      </c>
      <c r="F2" s="1" t="s">
        <v>165</v>
      </c>
      <c r="G2" s="1" t="s">
        <v>166</v>
      </c>
      <c r="H2" s="1" t="s">
        <v>167</v>
      </c>
      <c r="I2" s="1" t="s">
        <v>168</v>
      </c>
      <c r="J2" s="1" t="s">
        <v>169</v>
      </c>
      <c r="K2" s="1" t="s">
        <v>170</v>
      </c>
      <c r="L2" s="1" t="s">
        <v>171</v>
      </c>
      <c r="M2" s="1" t="s">
        <v>172</v>
      </c>
      <c r="N2" s="1" t="s">
        <v>173</v>
      </c>
      <c r="O2" s="1" t="s">
        <v>174</v>
      </c>
      <c r="P2" s="1" t="s">
        <v>175</v>
      </c>
      <c r="Q2" s="1" t="s">
        <v>176</v>
      </c>
      <c r="R2" s="1" t="s">
        <v>177</v>
      </c>
      <c r="S2" s="1" t="s">
        <v>178</v>
      </c>
      <c r="T2" s="1" t="s">
        <v>179</v>
      </c>
      <c r="U2" s="1" t="s">
        <v>180</v>
      </c>
      <c r="V2" s="1" t="s">
        <v>174</v>
      </c>
      <c r="W2" s="1" t="s">
        <v>175</v>
      </c>
      <c r="X2" s="1" t="s">
        <v>181</v>
      </c>
      <c r="Y2" s="1" t="s">
        <v>182</v>
      </c>
      <c r="Z2" s="1" t="s">
        <v>183</v>
      </c>
      <c r="AA2" s="1" t="s">
        <v>184</v>
      </c>
      <c r="AB2" s="1" t="s">
        <v>185</v>
      </c>
      <c r="AC2" s="1" t="s">
        <v>186</v>
      </c>
      <c r="AD2" s="1" t="s">
        <v>50</v>
      </c>
      <c r="AE2" s="1" t="s">
        <v>187</v>
      </c>
      <c r="AF2" s="1" t="s">
        <v>191</v>
      </c>
      <c r="AG2" s="1" t="s">
        <v>192</v>
      </c>
      <c r="AH2" s="1" t="s">
        <v>198</v>
      </c>
      <c r="AV2" t="s">
        <v>92</v>
      </c>
      <c r="AW2" t="s">
        <v>93</v>
      </c>
      <c r="AX2" t="s">
        <v>95</v>
      </c>
      <c r="AY2" t="s">
        <v>97</v>
      </c>
    </row>
    <row r="3" spans="1:51" x14ac:dyDescent="0.4">
      <c r="A3" t="s">
        <v>209</v>
      </c>
      <c r="B3" s="4">
        <v>0.01</v>
      </c>
      <c r="D3" s="4">
        <f t="shared" ref="D3:D34" si="0">$B$3+($B$4-$B$3)*(ROW(D3)-3)/(100)</f>
        <v>0.01</v>
      </c>
      <c r="E3">
        <f t="shared" ref="E3:E34" si="1">$B$2</f>
        <v>-1</v>
      </c>
      <c r="F3">
        <f>'Input Parameters'!$G$15/(2*'Model Parameters'!$F$4)*'Model Parameters'!$B$39/('Model Parameters'!$B$65)*EXP(-($E3+0.11)/'Model Parameters'!$B$48)</f>
        <v>3047.9649798411356</v>
      </c>
      <c r="G3">
        <f>1/((SQRT($F3*('Input Parameters'!$G$12)^2/'Model Parameters'!$B$51))/TANH(SQRT($F3*('Input Parameters'!$G$12)^2/'Model Parameters'!$B$51))+$F3*'Input Parameters'!$G$12/'Input Parameters'!$G$17)</f>
        <v>0.11167868520796753</v>
      </c>
      <c r="H3">
        <f>'Model Parameters'!$F$2*'Input Parameters'!$G$4*$G3</f>
        <v>3.8038918823925498</v>
      </c>
      <c r="I3">
        <f>'Input Parameters'!$G$15*'Model Parameters'!$B$41/'Model Parameters'!$F$4*EXP(-$E3/'Model Parameters'!$B$50)</f>
        <v>4388.6477769058283</v>
      </c>
      <c r="J3">
        <f>'Input Parameters'!$G$22+(AW3*'Input Parameters'!$G$22 - (1/(1/('Input Parameters'!$G$12*($I3+2*$F3*$H3))+1/(AY3*'Input Parameters'!$G$24))) + 'Input Parameters'!$G$12*($I3+2*$F3*$H3))/(AW3+2*D3*'Input Parameters'!$G$12*'Model Parameters'!$B$61*$H3)</f>
        <v>6938.1194534542346</v>
      </c>
      <c r="K3">
        <f>'Input Parameters'!$G$15/(2*'Model Parameters'!$F$4)*'Model Parameters'!$B$39/('Model Parameters'!$B$65)*EXP(-($E3+0.11)/'Model Parameters'!$B$48)+D3*'Model Parameters'!$B$61*$J3</f>
        <v>3202.6850436531649</v>
      </c>
      <c r="L3">
        <f>1/((SQRT($K3*('Input Parameters'!$G$12)^2/'Model Parameters'!$B$51))/TANH(SQRT($K3*('Input Parameters'!$G$12)^2/'Model Parameters'!$B$51))+$K3*'Input Parameters'!$G$12/'Input Parameters'!$G$17)</f>
        <v>0.10868611798388661</v>
      </c>
      <c r="M3">
        <f>'Model Parameters'!$F$2*'Input Parameters'!$G$4*$L3</f>
        <v>3.7019619380168858</v>
      </c>
      <c r="N3">
        <f>'Input Parameters'!$G$22+(AW3*'Input Parameters'!$G$22 - (1/(1/('Input Parameters'!$G$12*($I3+2*$F3*$M3))+1/(AY3*'Input Parameters'!$G$24))) + 'Input Parameters'!$G$12*($I3+2*$F3*$M3))/(AW3+2*D3*'Input Parameters'!$G$12*'Model Parameters'!$B$61*$M3)</f>
        <v>6789.1176426736993</v>
      </c>
      <c r="O3" s="4">
        <f>(2*AX3*'Input Parameters'!$G$23+AY3*'Input Parameters'!$G$24+AW3*'Input Parameters'!$G$22+'Input Parameters'!$G$12*$I3-AW3*$N3)/(2*AX3)</f>
        <v>-9521.781618771769</v>
      </c>
      <c r="P3" s="4">
        <f>'Input Parameters'!$G$12*(2*$F3*$M3)/(2*AX3)*EXP(-$N3*('Model Parameters'!$B$32+'Model Parameters'!$B$35))</f>
        <v>3946.6432207280936</v>
      </c>
      <c r="Q3">
        <f>MAX(0,$O3+LN(1+($P3*('Model Parameters'!$B$33+2*'Model Parameters'!$B$35)*EXP(-$O3*('Model Parameters'!$B$33+2*'Model Parameters'!$B$35)))/(1+LN(SQRT(1+$P3*('Model Parameters'!$B$33+2*'Model Parameters'!$B$35)*EXP(-$O3*('Model Parameters'!$B$33+2*'Model Parameters'!$B$35))))))/('Model Parameters'!$B$33+2*'Model Parameters'!$B$35))</f>
        <v>0</v>
      </c>
      <c r="R3">
        <f>'Input Parameters'!$G$4*'Model Parameters'!$F$2*EXP(-'Model Parameters'!$B$32*$N3-'Model Parameters'!$B$33*$Q3-'Model Parameters'!$B$35*($N3+2*$Q3))*$L3</f>
        <v>1.4145973929609765</v>
      </c>
      <c r="S3">
        <f>'Input Parameters'!$G$22+(AW3*'Input Parameters'!$G$22 - (1/(1/('Input Parameters'!$G$12*($I3+2*$F3*$R3))+1/(AY3*'Input Parameters'!$G$24))) +'Input Parameters'!$G$12*($I3+2*$F3*$R3))/(AW3+2*D3*'Input Parameters'!$G$12*'Model Parameters'!$B$61*$R3)</f>
        <v>3353.0767023088529</v>
      </c>
      <c r="T3">
        <f>'Input Parameters'!$G$15/(2*'Model Parameters'!$F$4)*'Model Parameters'!$B$39/('Model Parameters'!$B$65)*EXP(-($E3+0.11)/'Model Parameters'!$B$48)+D3*'Model Parameters'!$B$61*$S3</f>
        <v>3122.7385903026229</v>
      </c>
      <c r="U3">
        <f>1/((SQRT($T3*('Input Parameters'!$G$12)^2/'Model Parameters'!$B$51))/TANH(SQRT($T3*('Input Parameters'!$G$12)^2/'Model Parameters'!$B$51))+$T3*'Input Parameters'!$G$12/'Input Parameters'!$G$17)</f>
        <v>0.11020450128688457</v>
      </c>
      <c r="V3" s="4">
        <f>(2*AX3*'Input Parameters'!$G$23+AY3*'Input Parameters'!$G$24+AW3*'Input Parameters'!$G$22+'Input Parameters'!$G$12*$I3-AW3*$S3)/(2*AX3)</f>
        <v>-3556.4858577650043</v>
      </c>
      <c r="W3" s="4">
        <f>'Input Parameters'!$G$12*(2*$F3*$U3*'Model Parameters'!$F$2*'Input Parameters'!$G$4)/(2*'Model Parameters'!$F$21)*EXP(-$S3*('Model Parameters'!$B$32+'Model Parameters'!$B$35))</f>
        <v>6511.866104901479</v>
      </c>
      <c r="X3">
        <f>MAX(0,$V3+LN(1+($W3*('Model Parameters'!$B$33+2*'Model Parameters'!$B$35)*EXP(-$V3*('Model Parameters'!$B$33+2*'Model Parameters'!$B$35)))/(1+LN(SQRT(1+$W3*('Model Parameters'!$B$33+2*'Model Parameters'!$B$35)*EXP(-$V3*('Model Parameters'!$B$33+2*'Model Parameters'!$B$35))))))/('Model Parameters'!$B$33+2*'Model Parameters'!$B$35))</f>
        <v>1038.9788229271594</v>
      </c>
      <c r="Y3">
        <f>'Input Parameters'!$G$4*'Model Parameters'!$F$2*EXP(-'Model Parameters'!$B$32*$S3-'Model Parameters'!$B$33*$X3-'Model Parameters'!$B$35*($S3+2*$X3))*$U3</f>
        <v>1.7537959544130295</v>
      </c>
      <c r="Z3" s="8">
        <f>$E3-'Model Parameters'!$F$3*'Input Parameters'!$G$3/'Model Parameters'!$F$4*LN($S3/'Input Parameters'!$G$22)</f>
        <v>-1.2507338121554201</v>
      </c>
      <c r="AA3" s="8">
        <f>'Input Parameters'!$G$12*$Y3*$F3*2*'Model Parameters'!$F$4/10</f>
        <v>393.0101884581897</v>
      </c>
      <c r="AB3" s="8">
        <f t="shared" ref="AB3:AB34" si="2">Y3</f>
        <v>1.7537959544130295</v>
      </c>
      <c r="AC3" s="8">
        <f t="shared" ref="AC3:AC34" si="3">X3</f>
        <v>1038.9788229271594</v>
      </c>
      <c r="AD3" s="8">
        <f>LOG10(S3/1000/'Model Parameters'!$B$15)</f>
        <v>13.83750057859084</v>
      </c>
      <c r="AE3" s="8">
        <f>AA3*10/(AA3*10+('Model Parameters'!$F$4*'Input Parameters'!$G$12)*I3)</f>
        <v>0.70896914791965826</v>
      </c>
      <c r="AF3" s="8">
        <f>MIN(1,('Model Parameters'!$B$45-'Model Parameters'!$F$3*'Input Parameters'!$G$3/'Model Parameters'!$F$4*LN($S3/'Input Parameters'!$G$22))/Z3)</f>
        <v>0.28841773417299627</v>
      </c>
      <c r="AG3" s="8">
        <f>MIN('Input Parameters'!$G$24+'Model Parameters'!$F$2*'Input Parameters'!$G$4*EXP(-'Model Parameters'!$B$32*$S3-'Model Parameters'!$B$33*$X3-'Model Parameters'!$B$35*($S3+2*$X3)),AC3*10^(3-AD3)/'Model Parameters'!$B$13)</f>
        <v>1.1617340304674793E-2</v>
      </c>
      <c r="AH3" s="8">
        <f>EXP(-'Model Parameters'!$B$32*$S3-'Model Parameters'!$B$33*$X3-'Model Parameters'!$B$35*($S3+2*$X3))</f>
        <v>0.46722046594040528</v>
      </c>
      <c r="AV3">
        <f>'Model Parameters'!$F$19</f>
        <v>6.9241761263600031E-6</v>
      </c>
      <c r="AW3">
        <f>'Model Parameters'!$F$20</f>
        <v>1.4452520065854142E-5</v>
      </c>
      <c r="AX3">
        <f>'Model Parameters'!$F$21</f>
        <v>4.1623628255221876E-6</v>
      </c>
      <c r="AY3">
        <f>'Model Parameters'!$F$22</f>
        <v>4.9374090257235054E-6</v>
      </c>
    </row>
    <row r="4" spans="1:51" x14ac:dyDescent="0.4">
      <c r="A4" t="s">
        <v>210</v>
      </c>
      <c r="B4" s="4">
        <v>0.99</v>
      </c>
      <c r="D4" s="4">
        <f t="shared" si="0"/>
        <v>1.9799999999999998E-2</v>
      </c>
      <c r="E4">
        <f t="shared" si="1"/>
        <v>-1</v>
      </c>
      <c r="F4">
        <f>'Input Parameters'!$G$15/(2*'Model Parameters'!$F$4)*'Model Parameters'!$B$39/('Model Parameters'!$B$65)*EXP(-($E4+0.11)/'Model Parameters'!$B$48)</f>
        <v>3047.9649798411356</v>
      </c>
      <c r="G4">
        <f>1/((SQRT($F4*('Input Parameters'!$G$12)^2/'Model Parameters'!$B$51))/TANH(SQRT($F4*('Input Parameters'!$G$12)^2/'Model Parameters'!$B$51))+$F4*'Input Parameters'!$G$12/'Input Parameters'!$G$17)</f>
        <v>0.11167868520796753</v>
      </c>
      <c r="H4">
        <f>'Model Parameters'!$F$2*'Input Parameters'!$G$4*$G4</f>
        <v>3.8038918823925498</v>
      </c>
      <c r="I4">
        <f>'Input Parameters'!$G$15*'Model Parameters'!$B$41/'Model Parameters'!$F$4*EXP(-$E4/'Model Parameters'!$B$50)</f>
        <v>4388.6477769058283</v>
      </c>
      <c r="J4">
        <f>'Input Parameters'!$G$22+(AW4*'Input Parameters'!$G$22 - (1/(1/('Input Parameters'!$G$12*($I4+2*$F4*$H4))+1/(AY4*'Input Parameters'!$G$24))) + 'Input Parameters'!$G$12*($I4+2*$F4*$H4))/(AW4+2*D4*'Input Parameters'!$G$12*'Model Parameters'!$B$61*$H4)</f>
        <v>6658.7685722576007</v>
      </c>
      <c r="K4">
        <f>'Input Parameters'!$G$15/(2*'Model Parameters'!$F$4)*'Model Parameters'!$B$39/('Model Parameters'!$B$65)*EXP(-($E4+0.11)/'Model Parameters'!$B$48)+D4*'Model Parameters'!$B$61*$J4</f>
        <v>3341.9762473805977</v>
      </c>
      <c r="L4">
        <f>1/((SQRT($K4*('Input Parameters'!$G$12)^2/'Model Parameters'!$B$51))/TANH(SQRT($K4*('Input Parameters'!$G$12)^2/'Model Parameters'!$B$51))+$K4*'Input Parameters'!$G$12/'Input Parameters'!$G$17)</f>
        <v>0.10617272982176082</v>
      </c>
      <c r="M4">
        <f>'Model Parameters'!$F$2*'Input Parameters'!$G$4*$L4</f>
        <v>3.6163533296292778</v>
      </c>
      <c r="N4">
        <f>'Input Parameters'!$G$22+(AW4*'Input Parameters'!$G$22 - (1/(1/('Input Parameters'!$G$12*($I4+2*$F4*$M4))+1/(AY4*'Input Parameters'!$G$24))) + 'Input Parameters'!$G$12*($I4+2*$F4*$M4))/(AW4+2*D4*'Input Parameters'!$G$12*'Model Parameters'!$B$61*$M4)</f>
        <v>6407.6084720139452</v>
      </c>
      <c r="O4" s="4">
        <f>(2*AX4*'Input Parameters'!$G$23+AY4*'Input Parameters'!$G$24+AW4*'Input Parameters'!$G$22+'Input Parameters'!$G$12*$I4-AW4*$N4)/(2*AX4)</f>
        <v>-8859.4452036881394</v>
      </c>
      <c r="P4" s="4">
        <f>'Input Parameters'!$G$12*(2*$F4*$M4)/(2*AX4)*EXP(-$N4*('Model Parameters'!$B$32+'Model Parameters'!$B$35))</f>
        <v>4069.5338817257202</v>
      </c>
      <c r="Q4">
        <f>MAX(0,$O4+LN(1+($P4*('Model Parameters'!$B$33+2*'Model Parameters'!$B$35)*EXP(-$O4*('Model Parameters'!$B$33+2*'Model Parameters'!$B$35)))/(1+LN(SQRT(1+$P4*('Model Parameters'!$B$33+2*'Model Parameters'!$B$35)*EXP(-$O4*('Model Parameters'!$B$33+2*'Model Parameters'!$B$35))))))/('Model Parameters'!$B$33+2*'Model Parameters'!$B$35))</f>
        <v>0</v>
      </c>
      <c r="R4">
        <f>'Input Parameters'!$G$4*'Model Parameters'!$F$2*EXP(-'Model Parameters'!$B$32*$N4-'Model Parameters'!$B$33*$Q4-'Model Parameters'!$B$35*($N4+2*$Q4))*$L4</f>
        <v>1.4586451568311605</v>
      </c>
      <c r="S4">
        <f>'Input Parameters'!$G$22+(AW4*'Input Parameters'!$G$22 - (1/(1/('Input Parameters'!$G$12*($I4+2*$F4*$R4))+1/(AY4*'Input Parameters'!$G$24))) +'Input Parameters'!$G$12*($I4+2*$F4*$R4))/(AW4+2*D4*'Input Parameters'!$G$12*'Model Parameters'!$B$61*$R4)</f>
        <v>3365.3540827473062</v>
      </c>
      <c r="T4">
        <f>'Input Parameters'!$G$15/(2*'Model Parameters'!$F$4)*'Model Parameters'!$B$39/('Model Parameters'!$B$65)*EXP(-($E4+0.11)/'Model Parameters'!$B$48)+D4*'Model Parameters'!$B$61*$S4</f>
        <v>3196.55882401076</v>
      </c>
      <c r="U4">
        <f>1/((SQRT($T4*('Input Parameters'!$G$12)^2/'Model Parameters'!$B$51))/TANH(SQRT($T4*('Input Parameters'!$G$12)^2/'Model Parameters'!$B$51))+$T4*'Input Parameters'!$G$12/'Input Parameters'!$G$17)</f>
        <v>0.10880043973738661</v>
      </c>
      <c r="V4" s="4">
        <f>(2*AX4*'Input Parameters'!$G$23+AY4*'Input Parameters'!$G$24+AW4*'Input Parameters'!$G$22+'Input Parameters'!$G$12*$I4-AW4*$S4)/(2*AX4)</f>
        <v>-3577.8005646491415</v>
      </c>
      <c r="W4" s="4">
        <f>'Input Parameters'!$G$12*(2*$F4*$U4*'Model Parameters'!$F$2*'Input Parameters'!$G$4)/(2*'Model Parameters'!$F$21)*EXP(-$S4*('Model Parameters'!$B$32+'Model Parameters'!$B$35))</f>
        <v>6417.7269418324913</v>
      </c>
      <c r="X4">
        <f>MAX(0,$V4+LN(1+($W4*('Model Parameters'!$B$33+2*'Model Parameters'!$B$35)*EXP(-$V4*('Model Parameters'!$B$33+2*'Model Parameters'!$B$35)))/(1+LN(SQRT(1+$W4*('Model Parameters'!$B$33+2*'Model Parameters'!$B$35)*EXP(-$V4*('Model Parameters'!$B$33+2*'Model Parameters'!$B$35))))))/('Model Parameters'!$B$33+2*'Model Parameters'!$B$35))</f>
        <v>999.99243506039647</v>
      </c>
      <c r="Y4">
        <f>'Input Parameters'!$G$4*'Model Parameters'!$F$2*EXP(-'Model Parameters'!$B$32*$S4-'Model Parameters'!$B$33*$X4-'Model Parameters'!$B$35*($S4+2*$X4))*$U4</f>
        <v>1.7470796801409065</v>
      </c>
      <c r="Z4" s="8">
        <f>$E4-'Model Parameters'!$F$3*'Input Parameters'!$G$3/'Model Parameters'!$F$4*LN($S4/'Input Parameters'!$G$22)</f>
        <v>-1.2508277151615124</v>
      </c>
      <c r="AA4" s="8">
        <f>'Input Parameters'!$G$12*$Y4*$F4*2*'Model Parameters'!$F$4/10</f>
        <v>391.50513069432498</v>
      </c>
      <c r="AB4" s="8">
        <f t="shared" si="2"/>
        <v>1.7470796801409065</v>
      </c>
      <c r="AC4" s="8">
        <f t="shared" si="3"/>
        <v>999.99243506039647</v>
      </c>
      <c r="AD4" s="8">
        <f>LOG10(S4/1000/'Model Parameters'!$B$15)</f>
        <v>13.839087855347145</v>
      </c>
      <c r="AE4" s="8">
        <f>AA4*10/(AA4*10+('Model Parameters'!$F$4*'Input Parameters'!$G$12)*I4)</f>
        <v>0.70817683550988153</v>
      </c>
      <c r="AF4" s="8">
        <f>MIN(1,('Model Parameters'!$B$45-'Model Parameters'!$F$3*'Input Parameters'!$G$3/'Model Parameters'!$F$4*LN($S4/'Input Parameters'!$G$22))/Z4)</f>
        <v>0.28847115457057215</v>
      </c>
      <c r="AG4" s="8">
        <f>MIN('Input Parameters'!$G$24+'Model Parameters'!$F$2*'Input Parameters'!$G$4*EXP(-'Model Parameters'!$B$32*$S4-'Model Parameters'!$B$33*$X4-'Model Parameters'!$B$35*($S4+2*$X4)),AC4*10^(3-AD4)/'Model Parameters'!$B$13)</f>
        <v>1.1140622373267401E-2</v>
      </c>
      <c r="AH4" s="8">
        <f>EXP(-'Model Parameters'!$B$32*$S4-'Model Parameters'!$B$33*$X4-'Model Parameters'!$B$35*($S4+2*$X4))</f>
        <v>0.47143757022433541</v>
      </c>
      <c r="AV4">
        <f>'Model Parameters'!$F$19</f>
        <v>6.9241761263600031E-6</v>
      </c>
      <c r="AW4">
        <f>'Model Parameters'!$F$20</f>
        <v>1.4452520065854142E-5</v>
      </c>
      <c r="AX4">
        <f>'Model Parameters'!$F$21</f>
        <v>4.1623628255221876E-6</v>
      </c>
      <c r="AY4">
        <f>'Model Parameters'!$F$22</f>
        <v>4.9374090257235054E-6</v>
      </c>
    </row>
    <row r="5" spans="1:51" x14ac:dyDescent="0.4">
      <c r="D5" s="4">
        <f t="shared" si="0"/>
        <v>2.9600000000000001E-2</v>
      </c>
      <c r="E5">
        <f t="shared" si="1"/>
        <v>-1</v>
      </c>
      <c r="F5">
        <f>'Input Parameters'!$G$15/(2*'Model Parameters'!$F$4)*'Model Parameters'!$B$39/('Model Parameters'!$B$65)*EXP(-($E5+0.11)/'Model Parameters'!$B$48)</f>
        <v>3047.9649798411356</v>
      </c>
      <c r="G5">
        <f>1/((SQRT($F5*('Input Parameters'!$G$12)^2/'Model Parameters'!$B$51))/TANH(SQRT($F5*('Input Parameters'!$G$12)^2/'Model Parameters'!$B$51))+$F5*'Input Parameters'!$G$12/'Input Parameters'!$G$17)</f>
        <v>0.11167868520796753</v>
      </c>
      <c r="H5">
        <f>'Model Parameters'!$F$2*'Input Parameters'!$G$4*$G5</f>
        <v>3.8038918823925498</v>
      </c>
      <c r="I5">
        <f>'Input Parameters'!$G$15*'Model Parameters'!$B$41/'Model Parameters'!$F$4*EXP(-$E5/'Model Parameters'!$B$50)</f>
        <v>4388.6477769058283</v>
      </c>
      <c r="J5">
        <f>'Input Parameters'!$G$22+(AW5*'Input Parameters'!$G$22 - (1/(1/('Input Parameters'!$G$12*($I5+2*$F5*$H5))+1/(AY5*'Input Parameters'!$G$24))) + 'Input Parameters'!$G$12*($I5+2*$F5*$H5))/(AW5+2*D5*'Input Parameters'!$G$12*'Model Parameters'!$B$61*$H5)</f>
        <v>6401.0427219715175</v>
      </c>
      <c r="K5">
        <f>'Input Parameters'!$G$15/(2*'Model Parameters'!$F$4)*'Model Parameters'!$B$39/('Model Parameters'!$B$65)*EXP(-($E5+0.11)/'Model Parameters'!$B$48)+D5*'Model Parameters'!$B$61*$J5</f>
        <v>3470.4850078330314</v>
      </c>
      <c r="L5">
        <f>1/((SQRT($K5*('Input Parameters'!$G$12)^2/'Model Parameters'!$B$51))/TANH(SQRT($K5*('Input Parameters'!$G$12)^2/'Model Parameters'!$B$51))+$K5*'Input Parameters'!$G$12/'Input Parameters'!$G$17)</f>
        <v>0.10399020876539053</v>
      </c>
      <c r="M5">
        <f>'Model Parameters'!$F$2*'Input Parameters'!$G$4*$L5</f>
        <v>3.5420143981311352</v>
      </c>
      <c r="N5">
        <f>'Input Parameters'!$G$22+(AW5*'Input Parameters'!$G$22 - (1/(1/('Input Parameters'!$G$12*($I5+2*$F5*$M5))+1/(AY5*'Input Parameters'!$G$24))) + 'Input Parameters'!$G$12*($I5+2*$F5*$M5))/(AW5+2*D5*'Input Parameters'!$G$12*'Model Parameters'!$B$61*$M5)</f>
        <v>6078.3230108591915</v>
      </c>
      <c r="O5" s="4">
        <f>(2*AX5*'Input Parameters'!$G$23+AY5*'Input Parameters'!$G$24+AW5*'Input Parameters'!$G$22+'Input Parameters'!$G$12*$I5-AW5*$N5)/(2*AX5)</f>
        <v>-8287.7741439774709</v>
      </c>
      <c r="P5" s="4">
        <f>'Input Parameters'!$G$12*(2*$F5*$M5)/(2*AX5)*EXP(-$N5*('Model Parameters'!$B$32+'Model Parameters'!$B$35))</f>
        <v>4176.2665229750246</v>
      </c>
      <c r="Q5">
        <f>MAX(0,$O5+LN(1+($P5*('Model Parameters'!$B$33+2*'Model Parameters'!$B$35)*EXP(-$O5*('Model Parameters'!$B$33+2*'Model Parameters'!$B$35)))/(1+LN(SQRT(1+$P5*('Model Parameters'!$B$33+2*'Model Parameters'!$B$35)*EXP(-$O5*('Model Parameters'!$B$33+2*'Model Parameters'!$B$35))))))/('Model Parameters'!$B$33+2*'Model Parameters'!$B$35))</f>
        <v>0</v>
      </c>
      <c r="R5">
        <f>'Input Parameters'!$G$4*'Model Parameters'!$F$2*EXP(-'Model Parameters'!$B$32*$N5-'Model Parameters'!$B$33*$Q5-'Model Parameters'!$B$35*($N5+2*$Q5))*$L5</f>
        <v>1.4969013932353348</v>
      </c>
      <c r="S5">
        <f>'Input Parameters'!$G$22+(AW5*'Input Parameters'!$G$22 - (1/(1/('Input Parameters'!$G$12*($I5+2*$F5*$R5))+1/(AY5*'Input Parameters'!$G$24))) +'Input Parameters'!$G$12*($I5+2*$F5*$R5))/(AW5+2*D5*'Input Parameters'!$G$12*'Model Parameters'!$B$61*$R5)</f>
        <v>3365.7697642025764</v>
      </c>
      <c r="T5">
        <f>'Input Parameters'!$G$15/(2*'Model Parameters'!$F$4)*'Model Parameters'!$B$39/('Model Parameters'!$B$65)*EXP(-($E5+0.11)/'Model Parameters'!$B$48)+D5*'Model Parameters'!$B$61*$S5</f>
        <v>3270.1327104366192</v>
      </c>
      <c r="U5">
        <f>1/((SQRT($T5*('Input Parameters'!$G$12)^2/'Model Parameters'!$B$51))/TANH(SQRT($T5*('Input Parameters'!$G$12)^2/'Model Parameters'!$B$51))+$T5*'Input Parameters'!$G$12/'Input Parameters'!$G$17)</f>
        <v>0.1074489123023853</v>
      </c>
      <c r="V5" s="4">
        <f>(2*AX5*'Input Parameters'!$G$23+AY5*'Input Parameters'!$G$24+AW5*'Input Parameters'!$G$22+'Input Parameters'!$G$12*$I5-AW5*$S5)/(2*AX5)</f>
        <v>-3578.5222274191988</v>
      </c>
      <c r="W5" s="4">
        <f>'Input Parameters'!$G$12*(2*$F5*$U5*'Model Parameters'!$F$2*'Input Parameters'!$G$4)/(2*'Model Parameters'!$F$21)*EXP(-$S5*('Model Parameters'!$B$32+'Model Parameters'!$B$35))</f>
        <v>6337.6321332975103</v>
      </c>
      <c r="X5">
        <f>MAX(0,$V5+LN(1+($W5*('Model Parameters'!$B$33+2*'Model Parameters'!$B$35)*EXP(-$V5*('Model Parameters'!$B$33+2*'Model Parameters'!$B$35)))/(1+LN(SQRT(1+$W5*('Model Parameters'!$B$33+2*'Model Parameters'!$B$35)*EXP(-$V5*('Model Parameters'!$B$33+2*'Model Parameters'!$B$35))))))/('Model Parameters'!$B$33+2*'Model Parameters'!$B$35))</f>
        <v>974.22153060160917</v>
      </c>
      <c r="Y5">
        <f>'Input Parameters'!$G$4*'Model Parameters'!$F$2*EXP(-'Model Parameters'!$B$32*$S5-'Model Parameters'!$B$33*$X5-'Model Parameters'!$B$35*($S5+2*$X5))*$U5</f>
        <v>1.7375506300987198</v>
      </c>
      <c r="Z5" s="8">
        <f>$E5-'Model Parameters'!$F$3*'Input Parameters'!$G$3/'Model Parameters'!$F$4*LN($S5/'Input Parameters'!$G$22)</f>
        <v>-1.2508308884840407</v>
      </c>
      <c r="AA5" s="8">
        <f>'Input Parameters'!$G$12*$Y5*$F5*2*'Model Parameters'!$F$4/10</f>
        <v>389.36975471544679</v>
      </c>
      <c r="AB5" s="8">
        <f t="shared" si="2"/>
        <v>1.7375506300987198</v>
      </c>
      <c r="AC5" s="8">
        <f t="shared" si="3"/>
        <v>974.22153060160917</v>
      </c>
      <c r="AD5" s="8">
        <f>LOG10(S5/1000/'Model Parameters'!$B$15)</f>
        <v>13.839141495175081</v>
      </c>
      <c r="AE5" s="8">
        <f>AA5*10/(AA5*10+('Model Parameters'!$F$4*'Input Parameters'!$G$12)*I5)</f>
        <v>0.70704527150471097</v>
      </c>
      <c r="AF5" s="8">
        <f>MIN(1,('Model Parameters'!$B$45-'Model Parameters'!$F$3*'Input Parameters'!$G$3/'Model Parameters'!$F$4*LN($S5/'Input Parameters'!$G$22))/Z5)</f>
        <v>0.28847295969909553</v>
      </c>
      <c r="AG5" s="8">
        <f>MIN('Input Parameters'!$G$24+'Model Parameters'!$F$2*'Input Parameters'!$G$4*EXP(-'Model Parameters'!$B$32*$S5-'Model Parameters'!$B$33*$X5-'Model Parameters'!$B$35*($S5+2*$X5)),AC5*10^(3-AD5)/'Model Parameters'!$B$13)</f>
        <v>1.0852175848607499E-2</v>
      </c>
      <c r="AH5" s="8">
        <f>EXP(-'Model Parameters'!$B$32*$S5-'Model Parameters'!$B$33*$X5-'Model Parameters'!$B$35*($S5+2*$X5))</f>
        <v>0.47476377299814604</v>
      </c>
      <c r="AV5">
        <f>'Model Parameters'!$F$19</f>
        <v>6.9241761263600031E-6</v>
      </c>
      <c r="AW5">
        <f>'Model Parameters'!$F$20</f>
        <v>1.4452520065854142E-5</v>
      </c>
      <c r="AX5">
        <f>'Model Parameters'!$F$21</f>
        <v>4.1623628255221876E-6</v>
      </c>
      <c r="AY5">
        <f>'Model Parameters'!$F$22</f>
        <v>4.9374090257235054E-6</v>
      </c>
    </row>
    <row r="6" spans="1:51" x14ac:dyDescent="0.4">
      <c r="D6" s="4">
        <f t="shared" si="0"/>
        <v>3.9399999999999998E-2</v>
      </c>
      <c r="E6">
        <f t="shared" si="1"/>
        <v>-1</v>
      </c>
      <c r="F6">
        <f>'Input Parameters'!$G$15/(2*'Model Parameters'!$F$4)*'Model Parameters'!$B$39/('Model Parameters'!$B$65)*EXP(-($E6+0.11)/'Model Parameters'!$B$48)</f>
        <v>3047.9649798411356</v>
      </c>
      <c r="G6">
        <f>1/((SQRT($F6*('Input Parameters'!$G$12)^2/'Model Parameters'!$B$51))/TANH(SQRT($F6*('Input Parameters'!$G$12)^2/'Model Parameters'!$B$51))+$F6*'Input Parameters'!$G$12/'Input Parameters'!$G$17)</f>
        <v>0.11167868520796753</v>
      </c>
      <c r="H6">
        <f>'Model Parameters'!$F$2*'Input Parameters'!$G$4*$G6</f>
        <v>3.8038918823925498</v>
      </c>
      <c r="I6">
        <f>'Input Parameters'!$G$15*'Model Parameters'!$B$41/'Model Parameters'!$F$4*EXP(-$E6/'Model Parameters'!$B$50)</f>
        <v>4388.6477769058283</v>
      </c>
      <c r="J6">
        <f>'Input Parameters'!$G$22+(AW6*'Input Parameters'!$G$22 - (1/(1/('Input Parameters'!$G$12*($I6+2*$F6*$H6))+1/(AY6*'Input Parameters'!$G$24))) + 'Input Parameters'!$G$12*($I6+2*$F6*$H6))/(AW6+2*D6*'Input Parameters'!$G$12*'Model Parameters'!$B$61*$H6)</f>
        <v>6162.5244269566847</v>
      </c>
      <c r="K6">
        <f>'Input Parameters'!$G$15/(2*'Model Parameters'!$F$4)*'Model Parameters'!$B$39/('Model Parameters'!$B$65)*EXP(-($E6+0.11)/'Model Parameters'!$B$48)+D6*'Model Parameters'!$B$61*$J6</f>
        <v>3589.4167010424039</v>
      </c>
      <c r="L6">
        <f>1/((SQRT($K6*('Input Parameters'!$G$12)^2/'Model Parameters'!$B$51))/TANH(SQRT($K6*('Input Parameters'!$G$12)^2/'Model Parameters'!$B$51))+$K6*'Input Parameters'!$G$12/'Input Parameters'!$G$17)</f>
        <v>0.1020763223542428</v>
      </c>
      <c r="M6">
        <f>'Model Parameters'!$F$2*'Input Parameters'!$G$4*$L6</f>
        <v>3.4768254413518798</v>
      </c>
      <c r="N6">
        <f>'Input Parameters'!$G$22+(AW6*'Input Parameters'!$G$22 - (1/(1/('Input Parameters'!$G$12*($I6+2*$F6*$M6))+1/(AY6*'Input Parameters'!$G$24))) + 'Input Parameters'!$G$12*($I6+2*$F6*$M6))/(AW6+2*D6*'Input Parameters'!$G$12*'Model Parameters'!$B$61*$M6)</f>
        <v>5790.2532060007879</v>
      </c>
      <c r="O6" s="4">
        <f>(2*AX6*'Input Parameters'!$G$23+AY6*'Input Parameters'!$G$24+AW6*'Input Parameters'!$G$22+'Input Parameters'!$G$12*$I6-AW6*$N6)/(2*AX6)</f>
        <v>-7787.65740624925</v>
      </c>
      <c r="P6" s="4">
        <f>'Input Parameters'!$G$12*(2*$F6*$M6)/(2*AX6)*EXP(-$N6*('Model Parameters'!$B$32+'Model Parameters'!$B$35))</f>
        <v>4270.202312413574</v>
      </c>
      <c r="Q6">
        <f>MAX(0,$O6+LN(1+($P6*('Model Parameters'!$B$33+2*'Model Parameters'!$B$35)*EXP(-$O6*('Model Parameters'!$B$33+2*'Model Parameters'!$B$35)))/(1+LN(SQRT(1+$P6*('Model Parameters'!$B$33+2*'Model Parameters'!$B$35)*EXP(-$O6*('Model Parameters'!$B$33+2*'Model Parameters'!$B$35))))))/('Model Parameters'!$B$33+2*'Model Parameters'!$B$35))</f>
        <v>0</v>
      </c>
      <c r="R6">
        <f>'Input Parameters'!$G$4*'Model Parameters'!$F$2*EXP(-'Model Parameters'!$B$32*$N6-'Model Parameters'!$B$33*$Q6-'Model Parameters'!$B$35*($N6+2*$Q6))*$L6</f>
        <v>1.5305708473546225</v>
      </c>
      <c r="S6">
        <f>'Input Parameters'!$G$22+(AW6*'Input Parameters'!$G$22 - (1/(1/('Input Parameters'!$G$12*($I6+2*$F6*$R6))+1/(AY6*'Input Parameters'!$G$24))) +'Input Parameters'!$G$12*($I6+2*$F6*$R6))/(AW6+2*D6*'Input Parameters'!$G$12*'Model Parameters'!$B$61*$R6)</f>
        <v>3357.1855148663972</v>
      </c>
      <c r="T6">
        <f>'Input Parameters'!$G$15/(2*'Model Parameters'!$F$4)*'Model Parameters'!$B$39/('Model Parameters'!$B$65)*EXP(-($E6+0.11)/'Model Parameters'!$B$48)+D6*'Model Parameters'!$B$61*$S6</f>
        <v>3342.9340135483271</v>
      </c>
      <c r="U6">
        <f>1/((SQRT($T6*('Input Parameters'!$G$12)^2/'Model Parameters'!$B$51))/TANH(SQRT($T6*('Input Parameters'!$G$12)^2/'Model Parameters'!$B$51))+$T6*'Input Parameters'!$G$12/'Input Parameters'!$G$17)</f>
        <v>0.10615599674325267</v>
      </c>
      <c r="V6" s="4">
        <f>(2*AX6*'Input Parameters'!$G$23+AY6*'Input Parameters'!$G$24+AW6*'Input Parameters'!$G$22+'Input Parameters'!$G$12*$I6-AW6*$S6)/(2*AX6)</f>
        <v>-3563.6191494101522</v>
      </c>
      <c r="W6" s="4">
        <f>'Input Parameters'!$G$12*(2*$F6*$U6*'Model Parameters'!$F$2*'Input Parameters'!$G$4)/(2*'Model Parameters'!$F$21)*EXP(-$S6*('Model Parameters'!$B$32+'Model Parameters'!$B$35))</f>
        <v>6268.9933136322679</v>
      </c>
      <c r="X6">
        <f>MAX(0,$V6+LN(1+($W6*('Model Parameters'!$B$33+2*'Model Parameters'!$B$35)*EXP(-$V6*('Model Parameters'!$B$33+2*'Model Parameters'!$B$35)))/(1+LN(SQRT(1+$W6*('Model Parameters'!$B$33+2*'Model Parameters'!$B$35)*EXP(-$V6*('Model Parameters'!$B$33+2*'Model Parameters'!$B$35))))))/('Model Parameters'!$B$33+2*'Model Parameters'!$B$35))</f>
        <v>958.84498604059627</v>
      </c>
      <c r="Y6">
        <f>'Input Parameters'!$G$4*'Model Parameters'!$F$2*EXP(-'Model Parameters'!$B$32*$S6-'Model Parameters'!$B$33*$X6-'Model Parameters'!$B$35*($S6+2*$X6))*$U6</f>
        <v>1.7260181230680105</v>
      </c>
      <c r="Z6" s="8">
        <f>$E6-'Model Parameters'!$F$3*'Input Parameters'!$G$3/'Model Parameters'!$F$4*LN($S6/'Input Parameters'!$G$22)</f>
        <v>-1.2507652764527948</v>
      </c>
      <c r="AA6" s="8">
        <f>'Input Parameters'!$G$12*$Y6*$F6*2*'Model Parameters'!$F$4/10</f>
        <v>386.78542171471793</v>
      </c>
      <c r="AB6" s="8">
        <f t="shared" si="2"/>
        <v>1.7260181230680105</v>
      </c>
      <c r="AC6" s="8">
        <f t="shared" si="3"/>
        <v>958.84498604059627</v>
      </c>
      <c r="AD6" s="8">
        <f>LOG10(S6/1000/'Model Parameters'!$B$15)</f>
        <v>13.838032431083686</v>
      </c>
      <c r="AE6" s="8">
        <f>AA6*10/(AA6*10+('Model Parameters'!$F$4*'Input Parameters'!$G$12)*I6)</f>
        <v>0.70566400698845178</v>
      </c>
      <c r="AF6" s="8">
        <f>MIN(1,('Model Parameters'!$B$45-'Model Parameters'!$F$3*'Input Parameters'!$G$3/'Model Parameters'!$F$4*LN($S6/'Input Parameters'!$G$22))/Z6)</f>
        <v>0.28843563476269107</v>
      </c>
      <c r="AG6" s="8">
        <f>MIN('Input Parameters'!$G$24+'Model Parameters'!$F$2*'Input Parameters'!$G$4*EXP(-'Model Parameters'!$B$32*$S6-'Model Parameters'!$B$33*$X6-'Model Parameters'!$B$35*($S6+2*$X6)),AC6*10^(3-AD6)/'Model Parameters'!$B$13)</f>
        <v>1.0708202236904382E-2</v>
      </c>
      <c r="AH6" s="8">
        <f>EXP(-'Model Parameters'!$B$32*$S6-'Model Parameters'!$B$33*$X6-'Model Parameters'!$B$35*($S6+2*$X6))</f>
        <v>0.47735661679553537</v>
      </c>
      <c r="AV6">
        <f>'Model Parameters'!$F$19</f>
        <v>6.9241761263600031E-6</v>
      </c>
      <c r="AW6">
        <f>'Model Parameters'!$F$20</f>
        <v>1.4452520065854142E-5</v>
      </c>
      <c r="AX6">
        <f>'Model Parameters'!$F$21</f>
        <v>4.1623628255221876E-6</v>
      </c>
      <c r="AY6">
        <f>'Model Parameters'!$F$22</f>
        <v>4.9374090257235054E-6</v>
      </c>
    </row>
    <row r="7" spans="1:51" x14ac:dyDescent="0.4">
      <c r="D7" s="4">
        <f t="shared" si="0"/>
        <v>4.9200000000000001E-2</v>
      </c>
      <c r="E7">
        <f t="shared" si="1"/>
        <v>-1</v>
      </c>
      <c r="F7">
        <f>'Input Parameters'!$G$15/(2*'Model Parameters'!$F$4)*'Model Parameters'!$B$39/('Model Parameters'!$B$65)*EXP(-($E7+0.11)/'Model Parameters'!$B$48)</f>
        <v>3047.9649798411356</v>
      </c>
      <c r="G7">
        <f>1/((SQRT($F7*('Input Parameters'!$G$12)^2/'Model Parameters'!$B$51))/TANH(SQRT($F7*('Input Parameters'!$G$12)^2/'Model Parameters'!$B$51))+$F7*'Input Parameters'!$G$12/'Input Parameters'!$G$17)</f>
        <v>0.11167868520796753</v>
      </c>
      <c r="H7">
        <f>'Model Parameters'!$F$2*'Input Parameters'!$G$4*$G7</f>
        <v>3.8038918823925498</v>
      </c>
      <c r="I7">
        <f>'Input Parameters'!$G$15*'Model Parameters'!$B$41/'Model Parameters'!$F$4*EXP(-$E7/'Model Parameters'!$B$50)</f>
        <v>4388.6477769058283</v>
      </c>
      <c r="J7">
        <f>'Input Parameters'!$G$22+(AW7*'Input Parameters'!$G$22 - (1/(1/('Input Parameters'!$G$12*($I7+2*$F7*$H7))+1/(AY7*'Input Parameters'!$G$24))) + 'Input Parameters'!$G$12*($I7+2*$F7*$H7))/(AW7+2*D7*'Input Parameters'!$G$12*'Model Parameters'!$B$61*$H7)</f>
        <v>5941.143601403498</v>
      </c>
      <c r="K7">
        <f>'Input Parameters'!$G$15/(2*'Model Parameters'!$F$4)*'Model Parameters'!$B$39/('Model Parameters'!$B$65)*EXP(-($E7+0.11)/'Model Parameters'!$B$48)+D7*'Model Parameters'!$B$61*$J7</f>
        <v>3699.8034912127218</v>
      </c>
      <c r="L7">
        <f>1/((SQRT($K7*('Input Parameters'!$G$12)^2/'Model Parameters'!$B$51))/TANH(SQRT($K7*('Input Parameters'!$G$12)^2/'Model Parameters'!$B$51))+$K7*'Input Parameters'!$G$12/'Input Parameters'!$G$17)</f>
        <v>0.10038368899270492</v>
      </c>
      <c r="M7">
        <f>'Model Parameters'!$F$2*'Input Parameters'!$G$4*$L7</f>
        <v>3.4191725929875671</v>
      </c>
      <c r="N7">
        <f>'Input Parameters'!$G$22+(AW7*'Input Parameters'!$G$22 - (1/(1/('Input Parameters'!$G$12*($I7+2*$F7*$M7))+1/(AY7*'Input Parameters'!$G$24))) + 'Input Parameters'!$G$12*($I7+2*$F7*$M7))/(AW7+2*D7*'Input Parameters'!$G$12*'Model Parameters'!$B$61*$M7)</f>
        <v>5535.3706176052156</v>
      </c>
      <c r="O7" s="4">
        <f>(2*AX7*'Input Parameters'!$G$23+AY7*'Input Parameters'!$G$24+AW7*'Input Parameters'!$G$22+'Input Parameters'!$G$12*$I7-AW7*$N7)/(2*AX7)</f>
        <v>-7345.1568509592717</v>
      </c>
      <c r="P7" s="4">
        <f>'Input Parameters'!$G$12*(2*$F7*$M7)/(2*AX7)*EXP(-$N7*('Model Parameters'!$B$32+'Model Parameters'!$B$35))</f>
        <v>4353.834760179061</v>
      </c>
      <c r="Q7">
        <f>MAX(0,$O7+LN(1+($P7*('Model Parameters'!$B$33+2*'Model Parameters'!$B$35)*EXP(-$O7*('Model Parameters'!$B$33+2*'Model Parameters'!$B$35)))/(1+LN(SQRT(1+$P7*('Model Parameters'!$B$33+2*'Model Parameters'!$B$35)*EXP(-$O7*('Model Parameters'!$B$33+2*'Model Parameters'!$B$35))))))/('Model Parameters'!$B$33+2*'Model Parameters'!$B$35))</f>
        <v>0</v>
      </c>
      <c r="R7">
        <f>'Input Parameters'!$G$4*'Model Parameters'!$F$2*EXP(-'Model Parameters'!$B$32*$N7-'Model Parameters'!$B$33*$Q7-'Model Parameters'!$B$35*($N7+2*$Q7))*$L7</f>
        <v>1.5605472693313163</v>
      </c>
      <c r="S7">
        <f>'Input Parameters'!$G$22+(AW7*'Input Parameters'!$G$22 - (1/(1/('Input Parameters'!$G$12*($I7+2*$F7*$R7))+1/(AY7*'Input Parameters'!$G$24))) +'Input Parameters'!$G$12*($I7+2*$F7*$R7))/(AW7+2*D7*'Input Parameters'!$G$12*'Model Parameters'!$B$61*$R7)</f>
        <v>3341.727452845681</v>
      </c>
      <c r="T7">
        <f>'Input Parameters'!$G$15/(2*'Model Parameters'!$F$4)*'Model Parameters'!$B$39/('Model Parameters'!$B$65)*EXP(-($E7+0.11)/'Model Parameters'!$B$48)+D7*'Model Parameters'!$B$61*$S7</f>
        <v>3414.6059490575522</v>
      </c>
      <c r="U7">
        <f>1/((SQRT($T7*('Input Parameters'!$G$12)^2/'Model Parameters'!$B$51))/TANH(SQRT($T7*('Input Parameters'!$G$12)^2/'Model Parameters'!$B$51))+$T7*'Input Parameters'!$G$12/'Input Parameters'!$G$17)</f>
        <v>0.10492398799283159</v>
      </c>
      <c r="V7" s="4">
        <f>(2*AX7*'Input Parameters'!$G$23+AY7*'Input Parameters'!$G$24+AW7*'Input Parameters'!$G$22+'Input Parameters'!$G$12*$I7-AW7*$S7)/(2*AX7)</f>
        <v>-3536.7824750381155</v>
      </c>
      <c r="W7" s="4">
        <f>'Input Parameters'!$G$12*(2*$F7*$U7*'Model Parameters'!$F$2*'Input Parameters'!$G$4)/(2*'Model Parameters'!$F$21)*EXP(-$S7*('Model Parameters'!$B$32+'Model Parameters'!$B$35))</f>
        <v>6209.8247663202392</v>
      </c>
      <c r="X7">
        <f>MAX(0,$V7+LN(1+($W7*('Model Parameters'!$B$33+2*'Model Parameters'!$B$35)*EXP(-$V7*('Model Parameters'!$B$33+2*'Model Parameters'!$B$35)))/(1+LN(SQRT(1+$W7*('Model Parameters'!$B$33+2*'Model Parameters'!$B$35)*EXP(-$V7*('Model Parameters'!$B$33+2*'Model Parameters'!$B$35))))))/('Model Parameters'!$B$33+2*'Model Parameters'!$B$35))</f>
        <v>951.73924077771835</v>
      </c>
      <c r="Y7">
        <f>'Input Parameters'!$G$4*'Model Parameters'!$F$2*EXP(-'Model Parameters'!$B$32*$S7-'Model Parameters'!$B$33*$X7-'Model Parameters'!$B$35*($S7+2*$X7))*$U7</f>
        <v>1.7130728994205655</v>
      </c>
      <c r="Z7" s="8">
        <f>$E7-'Model Parameters'!$F$3*'Input Parameters'!$G$3/'Model Parameters'!$F$4*LN($S7/'Input Parameters'!$G$22)</f>
        <v>-1.2506467015911398</v>
      </c>
      <c r="AA7" s="8">
        <f>'Input Parameters'!$G$12*$Y7*$F7*2*'Model Parameters'!$F$4/10</f>
        <v>383.88451139358614</v>
      </c>
      <c r="AB7" s="8">
        <f t="shared" si="2"/>
        <v>1.7130728994205655</v>
      </c>
      <c r="AC7" s="8">
        <f t="shared" si="3"/>
        <v>951.73924077771835</v>
      </c>
      <c r="AD7" s="8">
        <f>LOG10(S7/1000/'Model Parameters'!$B$15)</f>
        <v>13.836028116955525</v>
      </c>
      <c r="AE7" s="8">
        <f>AA7*10/(AA7*10+('Model Parameters'!$F$4*'Input Parameters'!$G$12)*I7)</f>
        <v>0.70409794062917863</v>
      </c>
      <c r="AF7" s="8">
        <f>MIN(1,('Model Parameters'!$B$45-'Model Parameters'!$F$3*'Input Parameters'!$G$3/'Model Parameters'!$F$4*LN($S7/'Input Parameters'!$G$22))/Z7)</f>
        <v>0.28836817074902582</v>
      </c>
      <c r="AG7" s="8">
        <f>MIN('Input Parameters'!$G$24+'Model Parameters'!$F$2*'Input Parameters'!$G$4*EXP(-'Model Parameters'!$B$32*$S7-'Model Parameters'!$B$33*$X7-'Model Parameters'!$B$35*($S7+2*$X7)),AC7*10^(3-AD7)/'Model Parameters'!$B$13)</f>
        <v>1.0678013195005102E-2</v>
      </c>
      <c r="AH7" s="8">
        <f>EXP(-'Model Parameters'!$B$32*$S7-'Model Parameters'!$B$33*$X7-'Model Parameters'!$B$35*($S7+2*$X7))</f>
        <v>0.47933946124800231</v>
      </c>
      <c r="AV7">
        <f>'Model Parameters'!$F$19</f>
        <v>6.9241761263600031E-6</v>
      </c>
      <c r="AW7">
        <f>'Model Parameters'!$F$20</f>
        <v>1.4452520065854142E-5</v>
      </c>
      <c r="AX7">
        <f>'Model Parameters'!$F$21</f>
        <v>4.1623628255221876E-6</v>
      </c>
      <c r="AY7">
        <f>'Model Parameters'!$F$22</f>
        <v>4.9374090257235054E-6</v>
      </c>
    </row>
    <row r="8" spans="1:51" x14ac:dyDescent="0.4">
      <c r="D8" s="4">
        <f t="shared" si="0"/>
        <v>5.9000000000000004E-2</v>
      </c>
      <c r="E8">
        <f t="shared" si="1"/>
        <v>-1</v>
      </c>
      <c r="F8">
        <f>'Input Parameters'!$G$15/(2*'Model Parameters'!$F$4)*'Model Parameters'!$B$39/('Model Parameters'!$B$65)*EXP(-($E8+0.11)/'Model Parameters'!$B$48)</f>
        <v>3047.9649798411356</v>
      </c>
      <c r="G8">
        <f>1/((SQRT($F8*('Input Parameters'!$G$12)^2/'Model Parameters'!$B$51))/TANH(SQRT($F8*('Input Parameters'!$G$12)^2/'Model Parameters'!$B$51))+$F8*'Input Parameters'!$G$12/'Input Parameters'!$G$17)</f>
        <v>0.11167868520796753</v>
      </c>
      <c r="H8">
        <f>'Model Parameters'!$F$2*'Input Parameters'!$G$4*$G8</f>
        <v>3.8038918823925498</v>
      </c>
      <c r="I8">
        <f>'Input Parameters'!$G$15*'Model Parameters'!$B$41/'Model Parameters'!$F$4*EXP(-$E8/'Model Parameters'!$B$50)</f>
        <v>4388.6477769058283</v>
      </c>
      <c r="J8">
        <f>'Input Parameters'!$G$22+(AW8*'Input Parameters'!$G$22 - (1/(1/('Input Parameters'!$G$12*($I8+2*$F8*$H8))+1/(AY8*'Input Parameters'!$G$24))) + 'Input Parameters'!$G$12*($I8+2*$F8*$H8))/(AW8+2*D8*'Input Parameters'!$G$12*'Model Parameters'!$B$61*$H8)</f>
        <v>5735.1173136470434</v>
      </c>
      <c r="K8">
        <f>'Input Parameters'!$G$15/(2*'Model Parameters'!$F$4)*'Model Parameters'!$B$39/('Model Parameters'!$B$65)*EXP(-($E8+0.11)/'Model Parameters'!$B$48)+D8*'Model Parameters'!$B$61*$J8</f>
        <v>3802.534364797677</v>
      </c>
      <c r="L8">
        <f>1/((SQRT($K8*('Input Parameters'!$G$12)^2/'Model Parameters'!$B$51))/TANH(SQRT($K8*('Input Parameters'!$G$12)^2/'Model Parameters'!$B$51))+$K8*'Input Parameters'!$G$12/'Input Parameters'!$G$17)</f>
        <v>9.8875562480275E-2</v>
      </c>
      <c r="M8">
        <f>'Model Parameters'!$F$2*'Input Parameters'!$G$4*$L8</f>
        <v>3.3678042393257184</v>
      </c>
      <c r="N8">
        <f>'Input Parameters'!$G$22+(AW8*'Input Parameters'!$G$22 - (1/(1/('Input Parameters'!$G$12*($I8+2*$F8*$M8))+1/(AY8*'Input Parameters'!$G$24))) + 'Input Parameters'!$G$12*($I8+2*$F8*$M8))/(AW8+2*D8*'Input Parameters'!$G$12*'Model Parameters'!$B$61*$M8)</f>
        <v>5307.6717247042461</v>
      </c>
      <c r="O8" s="4">
        <f>(2*AX8*'Input Parameters'!$G$23+AY8*'Input Parameters'!$G$24+AW8*'Input Parameters'!$G$22+'Input Parameters'!$G$12*$I8-AW8*$N8)/(2*AX8)</f>
        <v>-6949.8497914153713</v>
      </c>
      <c r="P8" s="4">
        <f>'Input Parameters'!$G$12*(2*$F8*$M8)/(2*AX8)*EXP(-$N8*('Model Parameters'!$B$32+'Model Parameters'!$B$35))</f>
        <v>4429.0465049792101</v>
      </c>
      <c r="Q8">
        <f>MAX(0,$O8+LN(1+($P8*('Model Parameters'!$B$33+2*'Model Parameters'!$B$35)*EXP(-$O8*('Model Parameters'!$B$33+2*'Model Parameters'!$B$35)))/(1+LN(SQRT(1+$P8*('Model Parameters'!$B$33+2*'Model Parameters'!$B$35)*EXP(-$O8*('Model Parameters'!$B$33+2*'Model Parameters'!$B$35))))))/('Model Parameters'!$B$33+2*'Model Parameters'!$B$35))</f>
        <v>0</v>
      </c>
      <c r="R8">
        <f>'Input Parameters'!$G$4*'Model Parameters'!$F$2*EXP(-'Model Parameters'!$B$32*$N8-'Model Parameters'!$B$33*$Q8-'Model Parameters'!$B$35*($N8+2*$Q8))*$L8</f>
        <v>1.5875054543416931</v>
      </c>
      <c r="S8">
        <f>'Input Parameters'!$G$22+(AW8*'Input Parameters'!$G$22 - (1/(1/('Input Parameters'!$G$12*($I8+2*$F8*$R8))+1/(AY8*'Input Parameters'!$G$24))) +'Input Parameters'!$G$12*($I8+2*$F8*$R8))/(AW8+2*D8*'Input Parameters'!$G$12*'Model Parameters'!$B$61*$R8)</f>
        <v>3320.997391468421</v>
      </c>
      <c r="T8">
        <f>'Input Parameters'!$G$15/(2*'Model Parameters'!$F$4)*'Model Parameters'!$B$39/('Model Parameters'!$B$65)*EXP(-($E8+0.11)/'Model Parameters'!$B$48)+D8*'Model Parameters'!$B$61*$S8</f>
        <v>3484.9086066366358</v>
      </c>
      <c r="U8">
        <f>1/((SQRT($T8*('Input Parameters'!$G$12)^2/'Model Parameters'!$B$51))/TANH(SQRT($T8*('Input Parameters'!$G$12)^2/'Model Parameters'!$B$51))+$T8*'Input Parameters'!$G$12/'Input Parameters'!$G$17)</f>
        <v>0.10375285697744158</v>
      </c>
      <c r="V8" s="4">
        <f>(2*AX8*'Input Parameters'!$G$23+AY8*'Input Parameters'!$G$24+AW8*'Input Parameters'!$G$22+'Input Parameters'!$G$12*$I8-AW8*$S8)/(2*AX8)</f>
        <v>-3500.7931054684832</v>
      </c>
      <c r="W8" s="4">
        <f>'Input Parameters'!$G$12*(2*$F8*$U8*'Model Parameters'!$F$2*'Input Parameters'!$G$4)/(2*'Model Parameters'!$F$21)*EXP(-$S8*('Model Parameters'!$B$32+'Model Parameters'!$B$35))</f>
        <v>6158.5764742919782</v>
      </c>
      <c r="X8">
        <f>MAX(0,$V8+LN(1+($W8*('Model Parameters'!$B$33+2*'Model Parameters'!$B$35)*EXP(-$V8*('Model Parameters'!$B$33+2*'Model Parameters'!$B$35)))/(1+LN(SQRT(1+$W8*('Model Parameters'!$B$33+2*'Model Parameters'!$B$35)*EXP(-$V8*('Model Parameters'!$B$33+2*'Model Parameters'!$B$35))))))/('Model Parameters'!$B$33+2*'Model Parameters'!$B$35))</f>
        <v>951.27836558418585</v>
      </c>
      <c r="Y8">
        <f>'Input Parameters'!$G$4*'Model Parameters'!$F$2*EXP(-'Model Parameters'!$B$32*$S8-'Model Parameters'!$B$33*$X8-'Model Parameters'!$B$35*($S8+2*$X8))*$U8</f>
        <v>1.6991507088883231</v>
      </c>
      <c r="Z8" s="8">
        <f>$E8-'Model Parameters'!$F$3*'Input Parameters'!$G$3/'Model Parameters'!$F$4*LN($S8/'Input Parameters'!$G$22)</f>
        <v>-1.2504868226523551</v>
      </c>
      <c r="AA8" s="8">
        <f>'Input Parameters'!$G$12*$Y8*$F8*2*'Model Parameters'!$F$4/10</f>
        <v>380.76467141958034</v>
      </c>
      <c r="AB8" s="8">
        <f t="shared" si="2"/>
        <v>1.6991507088883231</v>
      </c>
      <c r="AC8" s="8">
        <f t="shared" si="3"/>
        <v>951.27836558418585</v>
      </c>
      <c r="AD8" s="8">
        <f>LOG10(S8/1000/'Model Parameters'!$B$15)</f>
        <v>13.833325624948968</v>
      </c>
      <c r="AE8" s="8">
        <f>AA8*10/(AA8*10+('Model Parameters'!$F$4*'Input Parameters'!$G$12)*I8)</f>
        <v>0.70239497823542096</v>
      </c>
      <c r="AF8" s="8">
        <f>MIN(1,('Model Parameters'!$B$45-'Model Parameters'!$F$3*'Input Parameters'!$G$3/'Model Parameters'!$F$4*LN($S8/'Input Parameters'!$G$22))/Z8)</f>
        <v>0.28827718623035287</v>
      </c>
      <c r="AG8" s="8">
        <f>MIN('Input Parameters'!$G$24+'Model Parameters'!$F$2*'Input Parameters'!$G$4*EXP(-'Model Parameters'!$B$32*$S8-'Model Parameters'!$B$33*$X8-'Model Parameters'!$B$35*($S8+2*$X8)),AC8*10^(3-AD8)/'Model Parameters'!$B$13)</f>
        <v>1.073946357190533E-2</v>
      </c>
      <c r="AH8" s="8">
        <f>EXP(-'Model Parameters'!$B$32*$S8-'Model Parameters'!$B$33*$X8-'Model Parameters'!$B$35*($S8+2*$X8))</f>
        <v>0.48081052339334684</v>
      </c>
      <c r="AV8">
        <f>'Model Parameters'!$F$19</f>
        <v>6.9241761263600031E-6</v>
      </c>
      <c r="AW8">
        <f>'Model Parameters'!$F$20</f>
        <v>1.4452520065854142E-5</v>
      </c>
      <c r="AX8">
        <f>'Model Parameters'!$F$21</f>
        <v>4.1623628255221876E-6</v>
      </c>
      <c r="AY8">
        <f>'Model Parameters'!$F$22</f>
        <v>4.9374090257235054E-6</v>
      </c>
    </row>
    <row r="9" spans="1:51" x14ac:dyDescent="0.4">
      <c r="D9" s="4">
        <f t="shared" si="0"/>
        <v>6.88E-2</v>
      </c>
      <c r="E9">
        <f t="shared" si="1"/>
        <v>-1</v>
      </c>
      <c r="F9">
        <f>'Input Parameters'!$G$15/(2*'Model Parameters'!$F$4)*'Model Parameters'!$B$39/('Model Parameters'!$B$65)*EXP(-($E9+0.11)/'Model Parameters'!$B$48)</f>
        <v>3047.9649798411356</v>
      </c>
      <c r="G9">
        <f>1/((SQRT($F9*('Input Parameters'!$G$12)^2/'Model Parameters'!$B$51))/TANH(SQRT($F9*('Input Parameters'!$G$12)^2/'Model Parameters'!$B$51))+$F9*'Input Parameters'!$G$12/'Input Parameters'!$G$17)</f>
        <v>0.11167868520796753</v>
      </c>
      <c r="H9">
        <f>'Model Parameters'!$F$2*'Input Parameters'!$G$4*$G9</f>
        <v>3.8038918823925498</v>
      </c>
      <c r="I9">
        <f>'Input Parameters'!$G$15*'Model Parameters'!$B$41/'Model Parameters'!$F$4*EXP(-$E9/'Model Parameters'!$B$50)</f>
        <v>4388.6477769058283</v>
      </c>
      <c r="J9">
        <f>'Input Parameters'!$G$22+(AW9*'Input Parameters'!$G$22 - (1/(1/('Input Parameters'!$G$12*($I9+2*$F9*$H9))+1/(AY9*'Input Parameters'!$G$24))) + 'Input Parameters'!$G$12*($I9+2*$F9*$H9))/(AW9+2*D9*'Input Parameters'!$G$12*'Model Parameters'!$B$61*$H9)</f>
        <v>5542.9016638863814</v>
      </c>
      <c r="K9">
        <f>'Input Parameters'!$G$15/(2*'Model Parameters'!$F$4)*'Model Parameters'!$B$39/('Model Parameters'!$B$65)*EXP(-($E9+0.11)/'Model Parameters'!$B$48)+D9*'Model Parameters'!$B$61*$J9</f>
        <v>3898.3791247212398</v>
      </c>
      <c r="L9">
        <f>1/((SQRT($K9*('Input Parameters'!$G$12)^2/'Model Parameters'!$B$51))/TANH(SQRT($K9*('Input Parameters'!$G$12)^2/'Model Parameters'!$B$51))+$K9*'Input Parameters'!$G$12/'Input Parameters'!$G$17)</f>
        <v>9.7522983888152961E-2</v>
      </c>
      <c r="M9">
        <f>'Model Parameters'!$F$2*'Input Parameters'!$G$4*$L9</f>
        <v>3.3217340092071432</v>
      </c>
      <c r="N9">
        <f>'Input Parameters'!$G$22+(AW9*'Input Parameters'!$G$22 - (1/(1/('Input Parameters'!$G$12*($I9+2*$F9*$M9))+1/(AY9*'Input Parameters'!$G$24))) + 'Input Parameters'!$G$12*($I9+2*$F9*$M9))/(AW9+2*D9*'Input Parameters'!$G$12*'Model Parameters'!$B$61*$M9)</f>
        <v>5102.5698824236842</v>
      </c>
      <c r="O9" s="4">
        <f>(2*AX9*'Input Parameters'!$G$23+AY9*'Input Parameters'!$G$24+AW9*'Input Parameters'!$G$22+'Input Parameters'!$G$12*$I9-AW9*$N9)/(2*AX9)</f>
        <v>-6593.7733733616897</v>
      </c>
      <c r="P9" s="4">
        <f>'Input Parameters'!$G$12*(2*$F9*$M9)/(2*AX9)*EXP(-$N9*('Model Parameters'!$B$32+'Model Parameters'!$B$35))</f>
        <v>4497.2820417645098</v>
      </c>
      <c r="Q9">
        <f>MAX(0,$O9+LN(1+($P9*('Model Parameters'!$B$33+2*'Model Parameters'!$B$35)*EXP(-$O9*('Model Parameters'!$B$33+2*'Model Parameters'!$B$35)))/(1+LN(SQRT(1+$P9*('Model Parameters'!$B$33+2*'Model Parameters'!$B$35)*EXP(-$O9*('Model Parameters'!$B$33+2*'Model Parameters'!$B$35))))))/('Model Parameters'!$B$33+2*'Model Parameters'!$B$35))</f>
        <v>0</v>
      </c>
      <c r="R9">
        <f>'Input Parameters'!$G$4*'Model Parameters'!$F$2*EXP(-'Model Parameters'!$B$32*$N9-'Model Parameters'!$B$33*$Q9-'Model Parameters'!$B$35*($N9+2*$Q9))*$L9</f>
        <v>1.6119631534660568</v>
      </c>
      <c r="S9">
        <f>'Input Parameters'!$G$22+(AW9*'Input Parameters'!$G$22 - (1/(1/('Input Parameters'!$G$12*($I9+2*$F9*$R9))+1/(AY9*'Input Parameters'!$G$24))) +'Input Parameters'!$G$12*($I9+2*$F9*$R9))/(AW9+2*D9*'Input Parameters'!$G$12*'Model Parameters'!$B$61*$R9)</f>
        <v>3296.2176151089971</v>
      </c>
      <c r="T9">
        <f>'Input Parameters'!$G$15/(2*'Model Parameters'!$F$4)*'Model Parameters'!$B$39/('Model Parameters'!$B$65)*EXP(-($E9+0.11)/'Model Parameters'!$B$48)+D9*'Model Parameters'!$B$61*$S9</f>
        <v>3553.6838712216186</v>
      </c>
      <c r="U9">
        <f>1/((SQRT($T9*('Input Parameters'!$G$12)^2/'Model Parameters'!$B$51))/TANH(SQRT($T9*('Input Parameters'!$G$12)^2/'Model Parameters'!$B$51))+$T9*'Input Parameters'!$G$12/'Input Parameters'!$G$17)</f>
        <v>0.1026411737604141</v>
      </c>
      <c r="V9" s="4">
        <f>(2*AX9*'Input Parameters'!$G$23+AY9*'Input Parameters'!$G$24+AW9*'Input Parameters'!$G$22+'Input Parameters'!$G$12*$I9-AW9*$S9)/(2*AX9)</f>
        <v>-3457.7730432977828</v>
      </c>
      <c r="W9" s="4">
        <f>'Input Parameters'!$G$12*(2*$F9*$U9*'Model Parameters'!$F$2*'Input Parameters'!$G$4)/(2*'Model Parameters'!$F$21)*EXP(-$S9*('Model Parameters'!$B$32+'Model Parameters'!$B$35))</f>
        <v>6114.0195032346537</v>
      </c>
      <c r="X9">
        <f>MAX(0,$V9+LN(1+($W9*('Model Parameters'!$B$33+2*'Model Parameters'!$B$35)*EXP(-$V9*('Model Parameters'!$B$33+2*'Model Parameters'!$B$35)))/(1+LN(SQRT(1+$W9*('Model Parameters'!$B$33+2*'Model Parameters'!$B$35)*EXP(-$V9*('Model Parameters'!$B$33+2*'Model Parameters'!$B$35))))))/('Model Parameters'!$B$33+2*'Model Parameters'!$B$35))</f>
        <v>956.19814899802759</v>
      </c>
      <c r="Y9">
        <f>'Input Parameters'!$G$4*'Model Parameters'!$F$2*EXP(-'Model Parameters'!$B$32*$S9-'Model Parameters'!$B$33*$X9-'Model Parameters'!$B$35*($S9+2*$X9))*$U9</f>
        <v>1.6845759412131862</v>
      </c>
      <c r="Z9" s="8">
        <f>$E9-'Model Parameters'!$F$3*'Input Parameters'!$G$3/'Model Parameters'!$F$4*LN($S9/'Input Parameters'!$G$22)</f>
        <v>-1.2502943959610553</v>
      </c>
      <c r="AA9" s="8">
        <f>'Input Parameters'!$G$12*$Y9*$F9*2*'Model Parameters'!$F$4/10</f>
        <v>377.49859466970156</v>
      </c>
      <c r="AB9" s="8">
        <f t="shared" si="2"/>
        <v>1.6845759412131862</v>
      </c>
      <c r="AC9" s="8">
        <f t="shared" si="3"/>
        <v>956.19814899802759</v>
      </c>
      <c r="AD9" s="8">
        <f>LOG10(S9/1000/'Model Parameters'!$B$15)</f>
        <v>13.830072966412203</v>
      </c>
      <c r="AE9" s="8">
        <f>AA9*10/(AA9*10+('Model Parameters'!$F$4*'Input Parameters'!$G$12)*I9)</f>
        <v>0.70059106395906567</v>
      </c>
      <c r="AF9" s="8">
        <f>MIN(1,('Model Parameters'!$B$45-'Model Parameters'!$F$3*'Input Parameters'!$G$3/'Model Parameters'!$F$4*LN($S9/'Input Parameters'!$G$22))/Z9)</f>
        <v>0.28816764845539466</v>
      </c>
      <c r="AG9" s="8">
        <f>MIN('Input Parameters'!$G$24+'Model Parameters'!$F$2*'Input Parameters'!$G$4*EXP(-'Model Parameters'!$B$32*$S9-'Model Parameters'!$B$33*$X9-'Model Parameters'!$B$35*($S9+2*$X9)),AC9*10^(3-AD9)/'Model Parameters'!$B$13)</f>
        <v>1.0876158461950905E-2</v>
      </c>
      <c r="AH9" s="8">
        <f>EXP(-'Model Parameters'!$B$32*$S9-'Model Parameters'!$B$33*$X9-'Model Parameters'!$B$35*($S9+2*$X9))</f>
        <v>0.48184916632049352</v>
      </c>
      <c r="AV9">
        <f>'Model Parameters'!$F$19</f>
        <v>6.9241761263600031E-6</v>
      </c>
      <c r="AW9">
        <f>'Model Parameters'!$F$20</f>
        <v>1.4452520065854142E-5</v>
      </c>
      <c r="AX9">
        <f>'Model Parameters'!$F$21</f>
        <v>4.1623628255221876E-6</v>
      </c>
      <c r="AY9">
        <f>'Model Parameters'!$F$22</f>
        <v>4.9374090257235054E-6</v>
      </c>
    </row>
    <row r="10" spans="1:51" x14ac:dyDescent="0.4">
      <c r="D10" s="4">
        <f t="shared" si="0"/>
        <v>7.8599999999999989E-2</v>
      </c>
      <c r="E10">
        <f t="shared" si="1"/>
        <v>-1</v>
      </c>
      <c r="F10">
        <f>'Input Parameters'!$G$15/(2*'Model Parameters'!$F$4)*'Model Parameters'!$B$39/('Model Parameters'!$B$65)*EXP(-($E10+0.11)/'Model Parameters'!$B$48)</f>
        <v>3047.9649798411356</v>
      </c>
      <c r="G10">
        <f>1/((SQRT($F10*('Input Parameters'!$G$12)^2/'Model Parameters'!$B$51))/TANH(SQRT($F10*('Input Parameters'!$G$12)^2/'Model Parameters'!$B$51))+$F10*'Input Parameters'!$G$12/'Input Parameters'!$G$17)</f>
        <v>0.11167868520796753</v>
      </c>
      <c r="H10">
        <f>'Model Parameters'!$F$2*'Input Parameters'!$G$4*$G10</f>
        <v>3.8038918823925498</v>
      </c>
      <c r="I10">
        <f>'Input Parameters'!$G$15*'Model Parameters'!$B$41/'Model Parameters'!$F$4*EXP(-$E10/'Model Parameters'!$B$50)</f>
        <v>4388.6477769058283</v>
      </c>
      <c r="J10">
        <f>'Input Parameters'!$G$22+(AW10*'Input Parameters'!$G$22 - (1/(1/('Input Parameters'!$G$12*($I10+2*$F10*$H10))+1/(AY10*'Input Parameters'!$G$24))) + 'Input Parameters'!$G$12*($I10+2*$F10*$H10))/(AW10+2*D10*'Input Parameters'!$G$12*'Model Parameters'!$B$61*$H10)</f>
        <v>5363.1530254653444</v>
      </c>
      <c r="K10">
        <f>'Input Parameters'!$G$15/(2*'Model Parameters'!$F$4)*'Model Parameters'!$B$39/('Model Parameters'!$B$65)*EXP(-($E10+0.11)/'Model Parameters'!$B$48)+D10*'Model Parameters'!$B$61*$J10</f>
        <v>3988.0077158386503</v>
      </c>
      <c r="L10">
        <f>1/((SQRT($K10*('Input Parameters'!$G$12)^2/'Model Parameters'!$B$51))/TANH(SQRT($K10*('Input Parameters'!$G$12)^2/'Model Parameters'!$B$51))+$K10*'Input Parameters'!$G$12/'Input Parameters'!$G$17)</f>
        <v>9.6302807498213377E-2</v>
      </c>
      <c r="M10">
        <f>'Model Parameters'!$F$2*'Input Parameters'!$G$4*$L10</f>
        <v>3.2801735354593102</v>
      </c>
      <c r="N10">
        <f>'Input Parameters'!$G$22+(AW10*'Input Parameters'!$G$22 - (1/(1/('Input Parameters'!$G$12*($I10+2*$F10*$M10))+1/(AY10*'Input Parameters'!$G$24))) + 'Input Parameters'!$G$12*($I10+2*$F10*$M10))/(AW10+2*D10*'Input Parameters'!$G$12*'Model Parameters'!$B$61*$M10)</f>
        <v>4916.495096363843</v>
      </c>
      <c r="O10" s="4">
        <f>(2*AX10*'Input Parameters'!$G$23+AY10*'Input Parameters'!$G$24+AW10*'Input Parameters'!$G$22+'Input Parameters'!$G$12*$I10-AW10*$N10)/(2*AX10)</f>
        <v>-6270.7297450179749</v>
      </c>
      <c r="P10" s="4">
        <f>'Input Parameters'!$G$12*(2*$F10*$M10)/(2*AX10)*EXP(-$N10*('Model Parameters'!$B$32+'Model Parameters'!$B$35))</f>
        <v>4559.6661603810444</v>
      </c>
      <c r="Q10">
        <f>MAX(0,$O10+LN(1+($P10*('Model Parameters'!$B$33+2*'Model Parameters'!$B$35)*EXP(-$O10*('Model Parameters'!$B$33+2*'Model Parameters'!$B$35)))/(1+LN(SQRT(1+$P10*('Model Parameters'!$B$33+2*'Model Parameters'!$B$35)*EXP(-$O10*('Model Parameters'!$B$33+2*'Model Parameters'!$B$35))))))/('Model Parameters'!$B$33+2*'Model Parameters'!$B$35))</f>
        <v>0</v>
      </c>
      <c r="R10">
        <f>'Input Parameters'!$G$4*'Model Parameters'!$F$2*EXP(-'Model Parameters'!$B$32*$N10-'Model Parameters'!$B$33*$Q10-'Model Parameters'!$B$35*($N10+2*$Q10))*$L10</f>
        <v>1.6343235257169941</v>
      </c>
      <c r="S10">
        <f>'Input Parameters'!$G$22+(AW10*'Input Parameters'!$G$22 - (1/(1/('Input Parameters'!$G$12*($I10+2*$F10*$R10))+1/(AY10*'Input Parameters'!$G$24))) +'Input Parameters'!$G$12*($I10+2*$F10*$R10))/(AW10+2*D10*'Input Parameters'!$G$12*'Model Parameters'!$B$61*$R10)</f>
        <v>3268.3315684364015</v>
      </c>
      <c r="T10">
        <f>'Input Parameters'!$G$15/(2*'Model Parameters'!$F$4)*'Model Parameters'!$B$39/('Model Parameters'!$B$65)*EXP(-($E10+0.11)/'Model Parameters'!$B$48)+D10*'Model Parameters'!$B$61*$S10</f>
        <v>3620.8316004935309</v>
      </c>
      <c r="U10">
        <f>1/((SQRT($T10*('Input Parameters'!$G$12)^2/'Model Parameters'!$B$51))/TANH(SQRT($T10*('Input Parameters'!$G$12)^2/'Model Parameters'!$B$51))+$T10*'Input Parameters'!$G$12/'Input Parameters'!$G$17)</f>
        <v>0.10158669425849928</v>
      </c>
      <c r="V10" s="4">
        <f>(2*AX10*'Input Parameters'!$G$23+AY10*'Input Parameters'!$G$24+AW10*'Input Parameters'!$G$22+'Input Parameters'!$G$12*$I10-AW10*$S10)/(2*AX10)</f>
        <v>-3409.3601987204397</v>
      </c>
      <c r="W10" s="4">
        <f>'Input Parameters'!$G$12*(2*$F10*$U10*'Model Parameters'!$F$2*'Input Parameters'!$G$4)/(2*'Model Parameters'!$F$21)*EXP(-$S10*('Model Parameters'!$B$32+'Model Parameters'!$B$35))</f>
        <v>6075.1657621765371</v>
      </c>
      <c r="X10">
        <f>MAX(0,$V10+LN(1+($W10*('Model Parameters'!$B$33+2*'Model Parameters'!$B$35)*EXP(-$V10*('Model Parameters'!$B$33+2*'Model Parameters'!$B$35)))/(1+LN(SQRT(1+$W10*('Model Parameters'!$B$33+2*'Model Parameters'!$B$35)*EXP(-$V10*('Model Parameters'!$B$33+2*'Model Parameters'!$B$35))))))/('Model Parameters'!$B$33+2*'Model Parameters'!$B$35))</f>
        <v>965.50194922237597</v>
      </c>
      <c r="Y10">
        <f>'Input Parameters'!$G$4*'Model Parameters'!$F$2*EXP(-'Model Parameters'!$B$32*$S10-'Model Parameters'!$B$33*$X10-'Model Parameters'!$B$35*($S10+2*$X10))*$U10</f>
        <v>1.6695919431774404</v>
      </c>
      <c r="Z10" s="8">
        <f>$E10-'Model Parameters'!$F$3*'Input Parameters'!$G$3/'Model Parameters'!$F$4*LN($S10/'Input Parameters'!$G$22)</f>
        <v>-1.250076110001842</v>
      </c>
      <c r="AA10" s="8">
        <f>'Input Parameters'!$G$12*$Y10*$F10*2*'Model Parameters'!$F$4/10</f>
        <v>374.14081300925943</v>
      </c>
      <c r="AB10" s="8">
        <f t="shared" si="2"/>
        <v>1.6695919431774404</v>
      </c>
      <c r="AC10" s="8">
        <f t="shared" si="3"/>
        <v>965.50194922237597</v>
      </c>
      <c r="AD10" s="8">
        <f>LOG10(S10/1000/'Model Parameters'!$B$15)</f>
        <v>13.826383199239599</v>
      </c>
      <c r="AE10" s="8">
        <f>AA10*10/(AA10*10+('Model Parameters'!$F$4*'Input Parameters'!$G$12)*I10)</f>
        <v>0.69871355812293534</v>
      </c>
      <c r="AF10" s="8">
        <f>MIN(1,('Model Parameters'!$B$45-'Model Parameters'!$F$3*'Input Parameters'!$G$3/'Model Parameters'!$F$4*LN($S10/'Input Parameters'!$G$22))/Z10)</f>
        <v>0.28804334961757766</v>
      </c>
      <c r="AG10" s="8">
        <f>MIN('Input Parameters'!$G$24+'Model Parameters'!$F$2*'Input Parameters'!$G$4*EXP(-'Model Parameters'!$B$32*$S10-'Model Parameters'!$B$33*$X10-'Model Parameters'!$B$35*($S10+2*$X10)),AC10*10^(3-AD10)/'Model Parameters'!$B$13)</f>
        <v>1.1075683834080686E-2</v>
      </c>
      <c r="AH10" s="8">
        <f>EXP(-'Model Parameters'!$B$32*$S10-'Model Parameters'!$B$33*$X10-'Model Parameters'!$B$35*($S10+2*$X10))</f>
        <v>0.48252035648901537</v>
      </c>
      <c r="AV10">
        <f>'Model Parameters'!$F$19</f>
        <v>6.9241761263600031E-6</v>
      </c>
      <c r="AW10">
        <f>'Model Parameters'!$F$20</f>
        <v>1.4452520065854142E-5</v>
      </c>
      <c r="AX10">
        <f>'Model Parameters'!$F$21</f>
        <v>4.1623628255221876E-6</v>
      </c>
      <c r="AY10">
        <f>'Model Parameters'!$F$22</f>
        <v>4.9374090257235054E-6</v>
      </c>
    </row>
    <row r="11" spans="1:51" x14ac:dyDescent="0.4">
      <c r="D11" s="4">
        <f t="shared" si="0"/>
        <v>8.8399999999999992E-2</v>
      </c>
      <c r="E11">
        <f t="shared" si="1"/>
        <v>-1</v>
      </c>
      <c r="F11">
        <f>'Input Parameters'!$G$15/(2*'Model Parameters'!$F$4)*'Model Parameters'!$B$39/('Model Parameters'!$B$65)*EXP(-($E11+0.11)/'Model Parameters'!$B$48)</f>
        <v>3047.9649798411356</v>
      </c>
      <c r="G11">
        <f>1/((SQRT($F11*('Input Parameters'!$G$12)^2/'Model Parameters'!$B$51))/TANH(SQRT($F11*('Input Parameters'!$G$12)^2/'Model Parameters'!$B$51))+$F11*'Input Parameters'!$G$12/'Input Parameters'!$G$17)</f>
        <v>0.11167868520796753</v>
      </c>
      <c r="H11">
        <f>'Model Parameters'!$F$2*'Input Parameters'!$G$4*$G11</f>
        <v>3.8038918823925498</v>
      </c>
      <c r="I11">
        <f>'Input Parameters'!$G$15*'Model Parameters'!$B$41/'Model Parameters'!$F$4*EXP(-$E11/'Model Parameters'!$B$50)</f>
        <v>4388.6477769058283</v>
      </c>
      <c r="J11">
        <f>'Input Parameters'!$G$22+(AW11*'Input Parameters'!$G$22 - (1/(1/('Input Parameters'!$G$12*($I11+2*$F11*$H11))+1/(AY11*'Input Parameters'!$G$24))) + 'Input Parameters'!$G$12*($I11+2*$F11*$H11))/(AW11+2*D11*'Input Parameters'!$G$12*'Model Parameters'!$B$61*$H11)</f>
        <v>5194.6965908766497</v>
      </c>
      <c r="K11">
        <f>'Input Parameters'!$G$15/(2*'Model Parameters'!$F$4)*'Model Parameters'!$B$39/('Model Parameters'!$B$65)*EXP(-($E11+0.11)/'Model Parameters'!$B$48)+D11*'Model Parameters'!$B$61*$J11</f>
        <v>4072.0059081938311</v>
      </c>
      <c r="L11">
        <f>1/((SQRT($K11*('Input Parameters'!$G$12)^2/'Model Parameters'!$B$51))/TANH(SQRT($K11*('Input Parameters'!$G$12)^2/'Model Parameters'!$B$51))+$K11*'Input Parameters'!$G$12/'Input Parameters'!$G$17)</f>
        <v>9.5196301665079433E-2</v>
      </c>
      <c r="M11">
        <f>'Model Parameters'!$F$2*'Input Parameters'!$G$4*$L11</f>
        <v>3.24248479880701</v>
      </c>
      <c r="N11">
        <f>'Input Parameters'!$G$22+(AW11*'Input Parameters'!$G$22 - (1/(1/('Input Parameters'!$G$12*($I11+2*$F11*$M11))+1/(AY11*'Input Parameters'!$G$24))) + 'Input Parameters'!$G$12*($I11+2*$F11*$M11))/(AW11+2*D11*'Input Parameters'!$G$12*'Model Parameters'!$B$61*$M11)</f>
        <v>4746.6229868439668</v>
      </c>
      <c r="O11" s="4">
        <f>(2*AX11*'Input Parameters'!$G$23+AY11*'Input Parameters'!$G$24+AW11*'Input Parameters'!$G$22+'Input Parameters'!$G$12*$I11-AW11*$N11)/(2*AX11)</f>
        <v>-5975.8155130808564</v>
      </c>
      <c r="P11" s="4">
        <f>'Input Parameters'!$G$12*(2*$F11*$M11)/(2*AX11)*EXP(-$N11*('Model Parameters'!$B$32+'Model Parameters'!$B$35))</f>
        <v>4617.0866422230001</v>
      </c>
      <c r="Q11">
        <f>MAX(0,$O11+LN(1+($P11*('Model Parameters'!$B$33+2*'Model Parameters'!$B$35)*EXP(-$O11*('Model Parameters'!$B$33+2*'Model Parameters'!$B$35)))/(1+LN(SQRT(1+$P11*('Model Parameters'!$B$33+2*'Model Parameters'!$B$35)*EXP(-$O11*('Model Parameters'!$B$33+2*'Model Parameters'!$B$35))))))/('Model Parameters'!$B$33+2*'Model Parameters'!$B$35))</f>
        <v>0</v>
      </c>
      <c r="R11">
        <f>'Input Parameters'!$G$4*'Model Parameters'!$F$2*EXP(-'Model Parameters'!$B$32*$N11-'Model Parameters'!$B$33*$Q11-'Model Parameters'!$B$35*($N11+2*$Q11))*$L11</f>
        <v>1.6549047790437665</v>
      </c>
      <c r="S11">
        <f>'Input Parameters'!$G$22+(AW11*'Input Parameters'!$G$22 - (1/(1/('Input Parameters'!$G$12*($I11+2*$F11*$R11))+1/(AY11*'Input Parameters'!$G$24))) +'Input Parameters'!$G$12*($I11+2*$F11*$R11))/(AW11+2*D11*'Input Parameters'!$G$12*'Model Parameters'!$B$61*$R11)</f>
        <v>3238.0749525665515</v>
      </c>
      <c r="T11">
        <f>'Input Parameters'!$G$15/(2*'Model Parameters'!$F$4)*'Model Parameters'!$B$39/('Model Parameters'!$B$65)*EXP(-($E11+0.11)/'Model Parameters'!$B$48)+D11*'Model Parameters'!$B$61*$S11</f>
        <v>3686.293171390485</v>
      </c>
      <c r="U11">
        <f>1/((SQRT($T11*('Input Parameters'!$G$12)^2/'Model Parameters'!$B$51))/TANH(SQRT($T11*('Input Parameters'!$G$12)^2/'Model Parameters'!$B$51))+$T11*'Input Parameters'!$G$12/'Input Parameters'!$G$17)</f>
        <v>0.10058673392507539</v>
      </c>
      <c r="V11" s="4">
        <f>(2*AX11*'Input Parameters'!$G$23+AY11*'Input Parameters'!$G$24+AW11*'Input Parameters'!$G$22+'Input Parameters'!$G$12*$I11-AW11*$S11)/(2*AX11)</f>
        <v>-3356.8318192501815</v>
      </c>
      <c r="W11" s="4">
        <f>'Input Parameters'!$G$12*(2*$F11*$U11*'Model Parameters'!$F$2*'Input Parameters'!$G$4)/(2*'Model Parameters'!$F$21)*EXP(-$S11*('Model Parameters'!$B$32+'Model Parameters'!$B$35))</f>
        <v>6041.2107802931332</v>
      </c>
      <c r="X11">
        <f>MAX(0,$V11+LN(1+($W11*('Model Parameters'!$B$33+2*'Model Parameters'!$B$35)*EXP(-$V11*('Model Parameters'!$B$33+2*'Model Parameters'!$B$35)))/(1+LN(SQRT(1+$W11*('Model Parameters'!$B$33+2*'Model Parameters'!$B$35)*EXP(-$V11*('Model Parameters'!$B$33+2*'Model Parameters'!$B$35))))))/('Model Parameters'!$B$33+2*'Model Parameters'!$B$35))</f>
        <v>978.39428954651657</v>
      </c>
      <c r="Y11">
        <f>'Input Parameters'!$G$4*'Model Parameters'!$F$2*EXP(-'Model Parameters'!$B$32*$S11-'Model Parameters'!$B$33*$X11-'Model Parameters'!$B$35*($S11+2*$X11))*$U11</f>
        <v>1.6543823648102554</v>
      </c>
      <c r="Z11" s="8">
        <f>$E11-'Model Parameters'!$F$3*'Input Parameters'!$G$3/'Model Parameters'!$F$4*LN($S11/'Input Parameters'!$G$22)</f>
        <v>-1.2498371509791273</v>
      </c>
      <c r="AA11" s="8">
        <f>'Input Parameters'!$G$12*$Y11*$F11*2*'Model Parameters'!$F$4/10</f>
        <v>370.73248078827567</v>
      </c>
      <c r="AB11" s="8">
        <f t="shared" si="2"/>
        <v>1.6543823648102554</v>
      </c>
      <c r="AC11" s="8">
        <f t="shared" si="3"/>
        <v>978.39428954651657</v>
      </c>
      <c r="AD11" s="8">
        <f>LOG10(S11/1000/'Model Parameters'!$B$15)</f>
        <v>13.822343987735627</v>
      </c>
      <c r="AE11" s="8">
        <f>AA11*10/(AA11*10+('Model Parameters'!$F$4*'Input Parameters'!$G$12)*I11)</f>
        <v>0.69678355166776584</v>
      </c>
      <c r="AF11" s="8">
        <f>MIN(1,('Model Parameters'!$B$45-'Model Parameters'!$F$3*'Input Parameters'!$G$3/'Model Parameters'!$F$4*LN($S11/'Input Parameters'!$G$22))/Z11)</f>
        <v>0.28790722911159233</v>
      </c>
      <c r="AG11" s="8">
        <f>MIN('Input Parameters'!$G$24+'Model Parameters'!$F$2*'Input Parameters'!$G$4*EXP(-'Model Parameters'!$B$32*$S11-'Model Parameters'!$B$33*$X11-'Model Parameters'!$B$35*($S11+2*$X11)),AC11*10^(3-AD11)/'Model Parameters'!$B$13)</f>
        <v>1.1328450615330945E-2</v>
      </c>
      <c r="AH11" s="8">
        <f>EXP(-'Model Parameters'!$B$32*$S11-'Model Parameters'!$B$33*$X11-'Model Parameters'!$B$35*($S11+2*$X11))</f>
        <v>0.48287788188519482</v>
      </c>
      <c r="AV11">
        <f>'Model Parameters'!$F$19</f>
        <v>6.9241761263600031E-6</v>
      </c>
      <c r="AW11">
        <f>'Model Parameters'!$F$20</f>
        <v>1.4452520065854142E-5</v>
      </c>
      <c r="AX11">
        <f>'Model Parameters'!$F$21</f>
        <v>4.1623628255221876E-6</v>
      </c>
      <c r="AY11">
        <f>'Model Parameters'!$F$22</f>
        <v>4.9374090257235054E-6</v>
      </c>
    </row>
    <row r="12" spans="1:51" x14ac:dyDescent="0.4">
      <c r="D12" s="4">
        <f t="shared" si="0"/>
        <v>9.8199999999999996E-2</v>
      </c>
      <c r="E12">
        <f t="shared" si="1"/>
        <v>-1</v>
      </c>
      <c r="F12">
        <f>'Input Parameters'!$G$15/(2*'Model Parameters'!$F$4)*'Model Parameters'!$B$39/('Model Parameters'!$B$65)*EXP(-($E12+0.11)/'Model Parameters'!$B$48)</f>
        <v>3047.9649798411356</v>
      </c>
      <c r="G12">
        <f>1/((SQRT($F12*('Input Parameters'!$G$12)^2/'Model Parameters'!$B$51))/TANH(SQRT($F12*('Input Parameters'!$G$12)^2/'Model Parameters'!$B$51))+$F12*'Input Parameters'!$G$12/'Input Parameters'!$G$17)</f>
        <v>0.11167868520796753</v>
      </c>
      <c r="H12">
        <f>'Model Parameters'!$F$2*'Input Parameters'!$G$4*$G12</f>
        <v>3.8038918823925498</v>
      </c>
      <c r="I12">
        <f>'Input Parameters'!$G$15*'Model Parameters'!$B$41/'Model Parameters'!$F$4*EXP(-$E12/'Model Parameters'!$B$50)</f>
        <v>4388.6477769058283</v>
      </c>
      <c r="J12">
        <f>'Input Parameters'!$G$22+(AW12*'Input Parameters'!$G$22 - (1/(1/('Input Parameters'!$G$12*($I12+2*$F12*$H12))+1/(AY12*'Input Parameters'!$G$24))) + 'Input Parameters'!$G$12*($I12+2*$F12*$H12))/(AW12+2*D12*'Input Parameters'!$G$12*'Model Parameters'!$B$61*$H12)</f>
        <v>5036.5006652580851</v>
      </c>
      <c r="K12">
        <f>'Input Parameters'!$G$15/(2*'Model Parameters'!$F$4)*'Model Parameters'!$B$39/('Model Parameters'!$B$65)*EXP(-($E12+0.11)/'Model Parameters'!$B$48)+D12*'Model Parameters'!$B$61*$J12</f>
        <v>4150.8881145233427</v>
      </c>
      <c r="L12">
        <f>1/((SQRT($K12*('Input Parameters'!$G$12)^2/'Model Parameters'!$B$51))/TANH(SQRT($K12*('Input Parameters'!$G$12)^2/'Model Parameters'!$B$51))+$K12*'Input Parameters'!$G$12/'Input Parameters'!$G$17)</f>
        <v>9.4188137429654109E-2</v>
      </c>
      <c r="M12">
        <f>'Model Parameters'!$F$2*'Input Parameters'!$G$4*$L12</f>
        <v>3.2081456789999363</v>
      </c>
      <c r="N12">
        <f>'Input Parameters'!$G$22+(AW12*'Input Parameters'!$G$22 - (1/(1/('Input Parameters'!$G$12*($I12+2*$F12*$M12))+1/(AY12*'Input Parameters'!$G$24))) + 'Input Parameters'!$G$12*($I12+2*$F12*$M12))/(AW12+2*D12*'Input Parameters'!$G$12*'Model Parameters'!$B$61*$M12)</f>
        <v>4590.6866284441758</v>
      </c>
      <c r="O12" s="4">
        <f>(2*AX12*'Input Parameters'!$G$23+AY12*'Input Parameters'!$G$24+AW12*'Input Parameters'!$G$22+'Input Parameters'!$G$12*$I12-AW12*$N12)/(2*AX12)</f>
        <v>-5705.09507816941</v>
      </c>
      <c r="P12" s="4">
        <f>'Input Parameters'!$G$12*(2*$F12*$M12)/(2*AX12)*EXP(-$N12*('Model Parameters'!$B$32+'Model Parameters'!$B$35))</f>
        <v>4670.25298360537</v>
      </c>
      <c r="Q12">
        <f>MAX(0,$O12+LN(1+($P12*('Model Parameters'!$B$33+2*'Model Parameters'!$B$35)*EXP(-$O12*('Model Parameters'!$B$33+2*'Model Parameters'!$B$35)))/(1+LN(SQRT(1+$P12*('Model Parameters'!$B$33+2*'Model Parameters'!$B$35)*EXP(-$O12*('Model Parameters'!$B$33+2*'Model Parameters'!$B$35))))))/('Model Parameters'!$B$33+2*'Model Parameters'!$B$35))</f>
        <v>0</v>
      </c>
      <c r="R12">
        <f>'Input Parameters'!$G$4*'Model Parameters'!$F$2*EXP(-'Model Parameters'!$B$32*$N12-'Model Parameters'!$B$33*$Q12-'Model Parameters'!$B$35*($N12+2*$Q12))*$L12</f>
        <v>1.6739612185814905</v>
      </c>
      <c r="S12">
        <f>'Input Parameters'!$G$22+(AW12*'Input Parameters'!$G$22 - (1/(1/('Input Parameters'!$G$12*($I12+2*$F12*$R12))+1/(AY12*'Input Parameters'!$G$24))) +'Input Parameters'!$G$12*($I12+2*$F12*$R12))/(AW12+2*D12*'Input Parameters'!$G$12*'Model Parameters'!$B$61*$R12)</f>
        <v>3206.0266679647475</v>
      </c>
      <c r="T12">
        <f>'Input Parameters'!$G$15/(2*'Model Parameters'!$F$4)*'Model Parameters'!$B$39/('Model Parameters'!$B$65)*EXP(-($E12+0.11)/'Model Parameters'!$B$48)+D12*'Model Parameters'!$B$61*$S12</f>
        <v>3750.0399357520637</v>
      </c>
      <c r="U12">
        <f>1/((SQRT($T12*('Input Parameters'!$G$12)^2/'Model Parameters'!$B$51))/TANH(SQRT($T12*('Input Parameters'!$G$12)^2/'Model Parameters'!$B$51))+$T12*'Input Parameters'!$G$12/'Input Parameters'!$G$17)</f>
        <v>9.9638405386381523E-2</v>
      </c>
      <c r="V12" s="4">
        <f>(2*AX12*'Input Parameters'!$G$23+AY12*'Input Parameters'!$G$24+AW12*'Input Parameters'!$G$22+'Input Parameters'!$G$12*$I12-AW12*$S12)/(2*AX12)</f>
        <v>-3301.19293147186</v>
      </c>
      <c r="W12" s="4">
        <f>'Input Parameters'!$G$12*(2*$F12*$U12*'Model Parameters'!$F$2*'Input Parameters'!$G$4)/(2*'Model Parameters'!$F$21)*EXP(-$S12*('Model Parameters'!$B$32+'Model Parameters'!$B$35))</f>
        <v>6011.4921835168716</v>
      </c>
      <c r="X12">
        <f>MAX(0,$V12+LN(1+($W12*('Model Parameters'!$B$33+2*'Model Parameters'!$B$35)*EXP(-$V12*('Model Parameters'!$B$33+2*'Model Parameters'!$B$35)))/(1+LN(SQRT(1+$W12*('Model Parameters'!$B$33+2*'Model Parameters'!$B$35)*EXP(-$V12*('Model Parameters'!$B$33+2*'Model Parameters'!$B$35))))))/('Model Parameters'!$B$33+2*'Model Parameters'!$B$35))</f>
        <v>994.23321585291251</v>
      </c>
      <c r="Y12">
        <f>'Input Parameters'!$G$4*'Model Parameters'!$F$2*EXP(-'Model Parameters'!$B$32*$S12-'Model Parameters'!$B$33*$X12-'Model Parameters'!$B$35*($S12+2*$X12))*$U12</f>
        <v>1.6390863879425692</v>
      </c>
      <c r="Z12" s="8">
        <f>$E12-'Model Parameters'!$F$3*'Input Parameters'!$G$3/'Model Parameters'!$F$4*LN($S12/'Input Parameters'!$G$22)</f>
        <v>-1.2495815943596387</v>
      </c>
      <c r="AA12" s="8">
        <f>'Input Parameters'!$G$12*$Y12*$F12*2*'Model Parameters'!$F$4/10</f>
        <v>367.30478742617447</v>
      </c>
      <c r="AB12" s="8">
        <f t="shared" si="2"/>
        <v>1.6390863879425692</v>
      </c>
      <c r="AC12" s="8">
        <f t="shared" si="3"/>
        <v>994.23321585291251</v>
      </c>
      <c r="AD12" s="8">
        <f>LOG10(S12/1000/'Model Parameters'!$B$15)</f>
        <v>13.818024221000607</v>
      </c>
      <c r="AE12" s="8">
        <f>AA12*10/(AA12*10+('Model Parameters'!$F$4*'Input Parameters'!$G$12)*I12)</f>
        <v>0.69481748215838968</v>
      </c>
      <c r="AF12" s="8">
        <f>MIN(1,('Model Parameters'!$B$45-'Model Parameters'!$F$3*'Input Parameters'!$G$3/'Model Parameters'!$F$4*LN($S12/'Input Parameters'!$G$22))/Z12)</f>
        <v>0.28776159634770393</v>
      </c>
      <c r="AG12" s="8">
        <f>MIN('Input Parameters'!$G$24+'Model Parameters'!$F$2*'Input Parameters'!$G$4*EXP(-'Model Parameters'!$B$32*$S12-'Model Parameters'!$B$33*$X12-'Model Parameters'!$B$35*($S12+2*$X12)),AC12*10^(3-AD12)/'Model Parameters'!$B$13)</f>
        <v>1.1626918852618066E-2</v>
      </c>
      <c r="AH12" s="8">
        <f>EXP(-'Model Parameters'!$B$32*$S12-'Model Parameters'!$B$33*$X12-'Model Parameters'!$B$35*($S12+2*$X12))</f>
        <v>0.48296671703614641</v>
      </c>
      <c r="AV12">
        <f>'Model Parameters'!$F$19</f>
        <v>6.9241761263600031E-6</v>
      </c>
      <c r="AW12">
        <f>'Model Parameters'!$F$20</f>
        <v>1.4452520065854142E-5</v>
      </c>
      <c r="AX12">
        <f>'Model Parameters'!$F$21</f>
        <v>4.1623628255221876E-6</v>
      </c>
      <c r="AY12">
        <f>'Model Parameters'!$F$22</f>
        <v>4.9374090257235054E-6</v>
      </c>
    </row>
    <row r="13" spans="1:51" x14ac:dyDescent="0.4">
      <c r="D13" s="4">
        <f t="shared" si="0"/>
        <v>0.108</v>
      </c>
      <c r="E13">
        <f t="shared" si="1"/>
        <v>-1</v>
      </c>
      <c r="F13">
        <f>'Input Parameters'!$G$15/(2*'Model Parameters'!$F$4)*'Model Parameters'!$B$39/('Model Parameters'!$B$65)*EXP(-($E13+0.11)/'Model Parameters'!$B$48)</f>
        <v>3047.9649798411356</v>
      </c>
      <c r="G13">
        <f>1/((SQRT($F13*('Input Parameters'!$G$12)^2/'Model Parameters'!$B$51))/TANH(SQRT($F13*('Input Parameters'!$G$12)^2/'Model Parameters'!$B$51))+$F13*'Input Parameters'!$G$12/'Input Parameters'!$G$17)</f>
        <v>0.11167868520796753</v>
      </c>
      <c r="H13">
        <f>'Model Parameters'!$F$2*'Input Parameters'!$G$4*$G13</f>
        <v>3.8038918823925498</v>
      </c>
      <c r="I13">
        <f>'Input Parameters'!$G$15*'Model Parameters'!$B$41/'Model Parameters'!$F$4*EXP(-$E13/'Model Parameters'!$B$50)</f>
        <v>4388.6477769058283</v>
      </c>
      <c r="J13">
        <f>'Input Parameters'!$G$22+(AW13*'Input Parameters'!$G$22 - (1/(1/('Input Parameters'!$G$12*($I13+2*$F13*$H13))+1/(AY13*'Input Parameters'!$G$24))) + 'Input Parameters'!$G$12*($I13+2*$F13*$H13))/(AW13+2*D13*'Input Parameters'!$G$12*'Model Parameters'!$B$61*$H13)</f>
        <v>4887.6555183340661</v>
      </c>
      <c r="K13">
        <f>'Input Parameters'!$G$15/(2*'Model Parameters'!$F$4)*'Model Parameters'!$B$39/('Model Parameters'!$B$65)*EXP(-($E13+0.11)/'Model Parameters'!$B$48)+D13*'Model Parameters'!$B$61*$J13</f>
        <v>4225.1079348767125</v>
      </c>
      <c r="L13">
        <f>1/((SQRT($K13*('Input Parameters'!$G$12)^2/'Model Parameters'!$B$51))/TANH(SQRT($K13*('Input Parameters'!$G$12)^2/'Model Parameters'!$B$51))+$K13*'Input Parameters'!$G$12/'Input Parameters'!$G$17)</f>
        <v>9.3265644504467046E-2</v>
      </c>
      <c r="M13">
        <f>'Model Parameters'!$F$2*'Input Parameters'!$G$4*$L13</f>
        <v>3.1767246129017006</v>
      </c>
      <c r="N13">
        <f>'Input Parameters'!$G$22+(AW13*'Input Parameters'!$G$22 - (1/(1/('Input Parameters'!$G$12*($I13+2*$F13*$M13))+1/(AY13*'Input Parameters'!$G$24))) + 'Input Parameters'!$G$12*($I13+2*$F13*$M13))/(AW13+2*D13*'Input Parameters'!$G$12*'Model Parameters'!$B$61*$M13)</f>
        <v>4446.8430363995803</v>
      </c>
      <c r="O13" s="4">
        <f>(2*AX13*'Input Parameters'!$G$23+AY13*'Input Parameters'!$G$24+AW13*'Input Parameters'!$G$22+'Input Parameters'!$G$12*$I13-AW13*$N13)/(2*AX13)</f>
        <v>-5455.3688424335523</v>
      </c>
      <c r="P13" s="4">
        <f>'Input Parameters'!$G$12*(2*$F13*$M13)/(2*AX13)*EXP(-$N13*('Model Parameters'!$B$32+'Model Parameters'!$B$35))</f>
        <v>4719.7387533097153</v>
      </c>
      <c r="Q13">
        <f>MAX(0,$O13+LN(1+($P13*('Model Parameters'!$B$33+2*'Model Parameters'!$B$35)*EXP(-$O13*('Model Parameters'!$B$33+2*'Model Parameters'!$B$35)))/(1+LN(SQRT(1+$P13*('Model Parameters'!$B$33+2*'Model Parameters'!$B$35)*EXP(-$O13*('Model Parameters'!$B$33+2*'Model Parameters'!$B$35))))))/('Model Parameters'!$B$33+2*'Model Parameters'!$B$35))</f>
        <v>0</v>
      </c>
      <c r="R13">
        <f>'Input Parameters'!$G$4*'Model Parameters'!$F$2*EXP(-'Model Parameters'!$B$32*$N13-'Model Parameters'!$B$33*$Q13-'Model Parameters'!$B$35*($N13+2*$Q13))*$L13</f>
        <v>1.6916984288884103</v>
      </c>
      <c r="S13">
        <f>'Input Parameters'!$G$22+(AW13*'Input Parameters'!$G$22 - (1/(1/('Input Parameters'!$G$12*($I13+2*$F13*$R13))+1/(AY13*'Input Parameters'!$G$24))) +'Input Parameters'!$G$12*($I13+2*$F13*$R13))/(AW13+2*D13*'Input Parameters'!$G$12*'Model Parameters'!$B$61*$R13)</f>
        <v>3172.6458316872113</v>
      </c>
      <c r="T13">
        <f>'Input Parameters'!$G$15/(2*'Model Parameters'!$F$4)*'Model Parameters'!$B$39/('Model Parameters'!$B$65)*EXP(-($E13+0.11)/'Model Parameters'!$B$48)+D13*'Model Parameters'!$B$61*$S13</f>
        <v>3812.0650019446834</v>
      </c>
      <c r="U13">
        <f>1/((SQRT($T13*('Input Parameters'!$G$12)^2/'Model Parameters'!$B$51))/TANH(SQRT($T13*('Input Parameters'!$G$12)^2/'Model Parameters'!$B$51))+$T13*'Input Parameters'!$G$12/'Input Parameters'!$G$17)</f>
        <v>9.8738768517605852E-2</v>
      </c>
      <c r="V13" s="4">
        <f>(2*AX13*'Input Parameters'!$G$23+AY13*'Input Parameters'!$G$24+AW13*'Input Parameters'!$G$22+'Input Parameters'!$G$12*$I13-AW13*$S13)/(2*AX13)</f>
        <v>-3243.2406065137925</v>
      </c>
      <c r="W13" s="4">
        <f>'Input Parameters'!$G$12*(2*$F13*$U13*'Model Parameters'!$F$2*'Input Parameters'!$G$4)/(2*'Model Parameters'!$F$21)*EXP(-$S13*('Model Parameters'!$B$32+'Model Parameters'!$B$35))</f>
        <v>5985.4590726922579</v>
      </c>
      <c r="X13">
        <f>MAX(0,$V13+LN(1+($W13*('Model Parameters'!$B$33+2*'Model Parameters'!$B$35)*EXP(-$V13*('Model Parameters'!$B$33+2*'Model Parameters'!$B$35)))/(1+LN(SQRT(1+$W13*('Model Parameters'!$B$33+2*'Model Parameters'!$B$35)*EXP(-$V13*('Model Parameters'!$B$33+2*'Model Parameters'!$B$35))))))/('Model Parameters'!$B$33+2*'Model Parameters'!$B$35))</f>
        <v>1012.4955633298928</v>
      </c>
      <c r="Y13">
        <f>'Input Parameters'!$G$4*'Model Parameters'!$F$2*EXP(-'Model Parameters'!$B$32*$S13-'Model Parameters'!$B$33*$X13-'Model Parameters'!$B$35*($S13+2*$X13))*$U13</f>
        <v>1.6238097292145757</v>
      </c>
      <c r="Z13" s="8">
        <f>$E13-'Model Parameters'!$F$3*'Input Parameters'!$G$3/'Model Parameters'!$F$4*LN($S13/'Input Parameters'!$G$22)</f>
        <v>-1.249312681223</v>
      </c>
      <c r="AA13" s="8">
        <f>'Input Parameters'!$G$12*$Y13*$F13*2*'Model Parameters'!$F$4/10</f>
        <v>363.88142308861131</v>
      </c>
      <c r="AB13" s="8">
        <f t="shared" si="2"/>
        <v>1.6238097292145757</v>
      </c>
      <c r="AC13" s="8">
        <f t="shared" si="3"/>
        <v>1012.4955633298928</v>
      </c>
      <c r="AD13" s="8">
        <f>LOG10(S13/1000/'Model Parameters'!$B$15)</f>
        <v>13.81347868418538</v>
      </c>
      <c r="AE13" s="8">
        <f>AA13*10/(AA13*10+('Model Parameters'!$F$4*'Input Parameters'!$G$12)*I13)</f>
        <v>0.69282828194520463</v>
      </c>
      <c r="AF13" s="8">
        <f>MIN(1,('Model Parameters'!$B$45-'Model Parameters'!$F$3*'Input Parameters'!$G$3/'Model Parameters'!$F$4*LN($S13/'Input Parameters'!$G$22))/Z13)</f>
        <v>0.28760828783972242</v>
      </c>
      <c r="AG13" s="8">
        <f>MIN('Input Parameters'!$G$24+'Model Parameters'!$F$2*'Input Parameters'!$G$4*EXP(-'Model Parameters'!$B$32*$S13-'Model Parameters'!$B$33*$X13-'Model Parameters'!$B$35*($S13+2*$X13)),AC13*10^(3-AD13)/'Model Parameters'!$B$13)</f>
        <v>1.1965064356754132E-2</v>
      </c>
      <c r="AH13" s="8">
        <f>EXP(-'Model Parameters'!$B$32*$S13-'Model Parameters'!$B$33*$X13-'Model Parameters'!$B$35*($S13+2*$X13))</f>
        <v>0.48282479045464377</v>
      </c>
      <c r="AV13">
        <f>'Model Parameters'!$F$19</f>
        <v>6.9241761263600031E-6</v>
      </c>
      <c r="AW13">
        <f>'Model Parameters'!$F$20</f>
        <v>1.4452520065854142E-5</v>
      </c>
      <c r="AX13">
        <f>'Model Parameters'!$F$21</f>
        <v>4.1623628255221876E-6</v>
      </c>
      <c r="AY13">
        <f>'Model Parameters'!$F$22</f>
        <v>4.9374090257235054E-6</v>
      </c>
    </row>
    <row r="14" spans="1:51" x14ac:dyDescent="0.4">
      <c r="D14" s="4">
        <f t="shared" si="0"/>
        <v>0.11779999999999999</v>
      </c>
      <c r="E14">
        <f t="shared" si="1"/>
        <v>-1</v>
      </c>
      <c r="F14">
        <f>'Input Parameters'!$G$15/(2*'Model Parameters'!$F$4)*'Model Parameters'!$B$39/('Model Parameters'!$B$65)*EXP(-($E14+0.11)/'Model Parameters'!$B$48)</f>
        <v>3047.9649798411356</v>
      </c>
      <c r="G14">
        <f>1/((SQRT($F14*('Input Parameters'!$G$12)^2/'Model Parameters'!$B$51))/TANH(SQRT($F14*('Input Parameters'!$G$12)^2/'Model Parameters'!$B$51))+$F14*'Input Parameters'!$G$12/'Input Parameters'!$G$17)</f>
        <v>0.11167868520796753</v>
      </c>
      <c r="H14">
        <f>'Model Parameters'!$F$2*'Input Parameters'!$G$4*$G14</f>
        <v>3.8038918823925498</v>
      </c>
      <c r="I14">
        <f>'Input Parameters'!$G$15*'Model Parameters'!$B$41/'Model Parameters'!$F$4*EXP(-$E14/'Model Parameters'!$B$50)</f>
        <v>4388.6477769058283</v>
      </c>
      <c r="J14">
        <f>'Input Parameters'!$G$22+(AW14*'Input Parameters'!$G$22 - (1/(1/('Input Parameters'!$G$12*($I14+2*$F14*$H14))+1/(AY14*'Input Parameters'!$G$24))) + 'Input Parameters'!$G$12*($I14+2*$F14*$H14))/(AW14+2*D14*'Input Parameters'!$G$12*'Model Parameters'!$B$61*$H14)</f>
        <v>4747.3558788183682</v>
      </c>
      <c r="K14">
        <f>'Input Parameters'!$G$15/(2*'Model Parameters'!$F$4)*'Model Parameters'!$B$39/('Model Parameters'!$B$65)*EXP(-($E14+0.11)/'Model Parameters'!$B$48)+D14*'Model Parameters'!$B$61*$J14</f>
        <v>4295.0668850714483</v>
      </c>
      <c r="L14">
        <f>1/((SQRT($K14*('Input Parameters'!$G$12)^2/'Model Parameters'!$B$51))/TANH(SQRT($K14*('Input Parameters'!$G$12)^2/'Model Parameters'!$B$51))+$K14*'Input Parameters'!$G$12/'Input Parameters'!$G$17)</f>
        <v>9.2418255297788424E-2</v>
      </c>
      <c r="M14">
        <f>'Model Parameters'!$F$2*'Input Parameters'!$G$4*$L14</f>
        <v>3.1478616573743379</v>
      </c>
      <c r="N14">
        <f>'Input Parameters'!$G$22+(AW14*'Input Parameters'!$G$22 - (1/(1/('Input Parameters'!$G$12*($I14+2*$F14*$M14))+1/(AY14*'Input Parameters'!$G$24))) + 'Input Parameters'!$G$12*($I14+2*$F14*$M14))/(AW14+2*D14*'Input Parameters'!$G$12*'Model Parameters'!$B$61*$M14)</f>
        <v>4313.5765718379726</v>
      </c>
      <c r="O14" s="4">
        <f>(2*AX14*'Input Parameters'!$G$23+AY14*'Input Parameters'!$G$24+AW14*'Input Parameters'!$G$22+'Input Parameters'!$G$12*$I14-AW14*$N14)/(2*AX14)</f>
        <v>-5224.0055118065011</v>
      </c>
      <c r="P14" s="4">
        <f>'Input Parameters'!$G$12*(2*$F14*$M14)/(2*AX14)*EXP(-$N14*('Model Parameters'!$B$32+'Model Parameters'!$B$35))</f>
        <v>4766.0125912969288</v>
      </c>
      <c r="Q14">
        <f>MAX(0,$O14+LN(1+($P14*('Model Parameters'!$B$33+2*'Model Parameters'!$B$35)*EXP(-$O14*('Model Parameters'!$B$33+2*'Model Parameters'!$B$35)))/(1+LN(SQRT(1+$P14*('Model Parameters'!$B$33+2*'Model Parameters'!$B$35)*EXP(-$O14*('Model Parameters'!$B$33+2*'Model Parameters'!$B$35))))))/('Model Parameters'!$B$33+2*'Model Parameters'!$B$35))</f>
        <v>0</v>
      </c>
      <c r="R14">
        <f>'Input Parameters'!$G$4*'Model Parameters'!$F$2*EXP(-'Model Parameters'!$B$32*$N14-'Model Parameters'!$B$33*$Q14-'Model Parameters'!$B$35*($N14+2*$Q14))*$L14</f>
        <v>1.7082843848307203</v>
      </c>
      <c r="S14">
        <f>'Input Parameters'!$G$22+(AW14*'Input Parameters'!$G$22 - (1/(1/('Input Parameters'!$G$12*($I14+2*$F14*$R14))+1/(AY14*'Input Parameters'!$G$24))) +'Input Parameters'!$G$12*($I14+2*$F14*$R14))/(AW14+2*D14*'Input Parameters'!$G$12*'Model Parameters'!$B$61*$R14)</f>
        <v>3138.2990343576816</v>
      </c>
      <c r="T14">
        <f>'Input Parameters'!$G$15/(2*'Model Parameters'!$F$4)*'Model Parameters'!$B$39/('Model Parameters'!$B$65)*EXP(-($E14+0.11)/'Model Parameters'!$B$48)+D14*'Model Parameters'!$B$61*$S14</f>
        <v>3872.3773063726921</v>
      </c>
      <c r="U14">
        <f>1/((SQRT($T14*('Input Parameters'!$G$12)^2/'Model Parameters'!$B$51))/TANH(SQRT($T14*('Input Parameters'!$G$12)^2/'Model Parameters'!$B$51))+$T14*'Input Parameters'!$G$12/'Input Parameters'!$G$17)</f>
        <v>9.7884923804300486E-2</v>
      </c>
      <c r="V14" s="4">
        <f>(2*AX14*'Input Parameters'!$G$23+AY14*'Input Parameters'!$G$24+AW14*'Input Parameters'!$G$22+'Input Parameters'!$G$12*$I14-AW14*$S14)/(2*AX14)</f>
        <v>-3183.6112807665136</v>
      </c>
      <c r="W14" s="4">
        <f>'Input Parameters'!$G$12*(2*$F14*$U14*'Model Parameters'!$F$2*'Input Parameters'!$G$4)/(2*'Model Parameters'!$F$21)*EXP(-$S14*('Model Parameters'!$B$32+'Model Parameters'!$B$35))</f>
        <v>5962.6490997575083</v>
      </c>
      <c r="X14">
        <f>MAX(0,$V14+LN(1+($W14*('Model Parameters'!$B$33+2*'Model Parameters'!$B$35)*EXP(-$V14*('Model Parameters'!$B$33+2*'Model Parameters'!$B$35)))/(1+LN(SQRT(1+$W14*('Model Parameters'!$B$33+2*'Model Parameters'!$B$35)*EXP(-$V14*('Model Parameters'!$B$33+2*'Model Parameters'!$B$35))))))/('Model Parameters'!$B$33+2*'Model Parameters'!$B$35))</f>
        <v>1032.7512523560704</v>
      </c>
      <c r="Y14">
        <f>'Input Parameters'!$G$4*'Model Parameters'!$F$2*EXP(-'Model Parameters'!$B$32*$S14-'Model Parameters'!$B$33*$X14-'Model Parameters'!$B$35*($S14+2*$X14))*$U14</f>
        <v>1.608632686649649</v>
      </c>
      <c r="Z14" s="8">
        <f>$E14-'Model Parameters'!$F$3*'Input Parameters'!$G$3/'Model Parameters'!$F$4*LN($S14/'Input Parameters'!$G$22)</f>
        <v>-1.2490330167528325</v>
      </c>
      <c r="AA14" s="8">
        <f>'Input Parameters'!$G$12*$Y14*$F14*2*'Model Parameters'!$F$4/10</f>
        <v>360.4803818536426</v>
      </c>
      <c r="AB14" s="8">
        <f t="shared" si="2"/>
        <v>1.608632686649649</v>
      </c>
      <c r="AC14" s="8">
        <f t="shared" si="3"/>
        <v>1032.7512523560704</v>
      </c>
      <c r="AD14" s="8">
        <f>LOG10(S14/1000/'Model Parameters'!$B$15)</f>
        <v>13.808751413658745</v>
      </c>
      <c r="AE14" s="8">
        <f>AA14*10/(AA14*10+('Model Parameters'!$F$4*'Input Parameters'!$G$12)*I14)</f>
        <v>0.69082620716741028</v>
      </c>
      <c r="AF14" s="8">
        <f>MIN(1,('Model Parameters'!$B$45-'Model Parameters'!$F$3*'Input Parameters'!$G$3/'Model Parameters'!$F$4*LN($S14/'Input Parameters'!$G$22))/Z14)</f>
        <v>0.28744877992595175</v>
      </c>
      <c r="AG14" s="8">
        <f>MIN('Input Parameters'!$G$24+'Model Parameters'!$F$2*'Input Parameters'!$G$4*EXP(-'Model Parameters'!$B$32*$S14-'Model Parameters'!$B$33*$X14-'Model Parameters'!$B$35*($S14+2*$X14)),AC14*10^(3-AD14)/'Model Parameters'!$B$13)</f>
        <v>1.2338004118399915E-2</v>
      </c>
      <c r="AH14" s="8">
        <f>EXP(-'Model Parameters'!$B$32*$S14-'Model Parameters'!$B$33*$X14-'Model Parameters'!$B$35*($S14+2*$X14))</f>
        <v>0.48248432648885287</v>
      </c>
      <c r="AV14">
        <f>'Model Parameters'!$F$19</f>
        <v>6.9241761263600031E-6</v>
      </c>
      <c r="AW14">
        <f>'Model Parameters'!$F$20</f>
        <v>1.4452520065854142E-5</v>
      </c>
      <c r="AX14">
        <f>'Model Parameters'!$F$21</f>
        <v>4.1623628255221876E-6</v>
      </c>
      <c r="AY14">
        <f>'Model Parameters'!$F$22</f>
        <v>4.9374090257235054E-6</v>
      </c>
    </row>
    <row r="15" spans="1:51" x14ac:dyDescent="0.4">
      <c r="D15" s="4">
        <f t="shared" si="0"/>
        <v>0.12759999999999999</v>
      </c>
      <c r="E15">
        <f t="shared" si="1"/>
        <v>-1</v>
      </c>
      <c r="F15">
        <f>'Input Parameters'!$G$15/(2*'Model Parameters'!$F$4)*'Model Parameters'!$B$39/('Model Parameters'!$B$65)*EXP(-($E15+0.11)/'Model Parameters'!$B$48)</f>
        <v>3047.9649798411356</v>
      </c>
      <c r="G15">
        <f>1/((SQRT($F15*('Input Parameters'!$G$12)^2/'Model Parameters'!$B$51))/TANH(SQRT($F15*('Input Parameters'!$G$12)^2/'Model Parameters'!$B$51))+$F15*'Input Parameters'!$G$12/'Input Parameters'!$G$17)</f>
        <v>0.11167868520796753</v>
      </c>
      <c r="H15">
        <f>'Model Parameters'!$F$2*'Input Parameters'!$G$4*$G15</f>
        <v>3.8038918823925498</v>
      </c>
      <c r="I15">
        <f>'Input Parameters'!$G$15*'Model Parameters'!$B$41/'Model Parameters'!$F$4*EXP(-$E15/'Model Parameters'!$B$50)</f>
        <v>4388.6477769058283</v>
      </c>
      <c r="J15">
        <f>'Input Parameters'!$G$22+(AW15*'Input Parameters'!$G$22 - (1/(1/('Input Parameters'!$G$12*($I15+2*$F15*$H15))+1/(AY15*'Input Parameters'!$G$24))) + 'Input Parameters'!$G$12*($I15+2*$F15*$H15))/(AW15+2*D15*'Input Parameters'!$G$12*'Model Parameters'!$B$61*$H15)</f>
        <v>4614.8863597781174</v>
      </c>
      <c r="K15">
        <f>'Input Parameters'!$G$15/(2*'Model Parameters'!$F$4)*'Model Parameters'!$B$39/('Model Parameters'!$B$65)*EXP(-($E15+0.11)/'Model Parameters'!$B$48)+D15*'Model Parameters'!$B$61*$J15</f>
        <v>4361.121663743279</v>
      </c>
      <c r="L15">
        <f>1/((SQRT($K15*('Input Parameters'!$G$12)^2/'Model Parameters'!$B$51))/TANH(SQRT($K15*('Input Parameters'!$G$12)^2/'Model Parameters'!$B$51))+$K15*'Input Parameters'!$G$12/'Input Parameters'!$G$17)</f>
        <v>9.1637083543777476E-2</v>
      </c>
      <c r="M15">
        <f>'Model Parameters'!$F$2*'Input Parameters'!$G$4*$L15</f>
        <v>3.121254136984005</v>
      </c>
      <c r="N15">
        <f>'Input Parameters'!$G$22+(AW15*'Input Parameters'!$G$22 - (1/(1/('Input Parameters'!$G$12*($I15+2*$F15*$M15))+1/(AY15*'Input Parameters'!$G$24))) + 'Input Parameters'!$G$12*($I15+2*$F15*$M15))/(AW15+2*D15*'Input Parameters'!$G$12*'Model Parameters'!$B$61*$M15)</f>
        <v>4189.6278334854405</v>
      </c>
      <c r="O15" s="4">
        <f>(2*AX15*'Input Parameters'!$G$23+AY15*'Input Parameters'!$G$24+AW15*'Input Parameters'!$G$22+'Input Parameters'!$G$12*$I15-AW15*$N15)/(2*AX15)</f>
        <v>-5008.8186452035716</v>
      </c>
      <c r="P15" s="4">
        <f>'Input Parameters'!$G$12*(2*$F15*$M15)/(2*AX15)*EXP(-$N15*('Model Parameters'!$B$32+'Model Parameters'!$B$35))</f>
        <v>4809.4612011046693</v>
      </c>
      <c r="Q15">
        <f>MAX(0,$O15+LN(1+($P15*('Model Parameters'!$B$33+2*'Model Parameters'!$B$35)*EXP(-$O15*('Model Parameters'!$B$33+2*'Model Parameters'!$B$35)))/(1+LN(SQRT(1+$P15*('Model Parameters'!$B$33+2*'Model Parameters'!$B$35)*EXP(-$O15*('Model Parameters'!$B$33+2*'Model Parameters'!$B$35))))))/('Model Parameters'!$B$33+2*'Model Parameters'!$B$35))</f>
        <v>0</v>
      </c>
      <c r="R15">
        <f>'Input Parameters'!$G$4*'Model Parameters'!$F$2*EXP(-'Model Parameters'!$B$32*$N15-'Model Parameters'!$B$33*$Q15-'Model Parameters'!$B$35*($N15+2*$Q15))*$L15</f>
        <v>1.7238576927595957</v>
      </c>
      <c r="S15">
        <f>'Input Parameters'!$G$22+(AW15*'Input Parameters'!$G$22 - (1/(1/('Input Parameters'!$G$12*($I15+2*$F15*$R15))+1/(AY15*'Input Parameters'!$G$24))) +'Input Parameters'!$G$12*($I15+2*$F15*$R15))/(AW15+2*D15*'Input Parameters'!$G$12*'Model Parameters'!$B$61*$R15)</f>
        <v>3103.2806620855358</v>
      </c>
      <c r="T15">
        <f>'Input Parameters'!$G$15/(2*'Model Parameters'!$F$4)*'Model Parameters'!$B$39/('Model Parameters'!$B$65)*EXP(-($E15+0.11)/'Model Parameters'!$B$48)+D15*'Model Parameters'!$B$61*$S15</f>
        <v>3930.9972856762506</v>
      </c>
      <c r="U15">
        <f>1/((SQRT($T15*('Input Parameters'!$G$12)^2/'Model Parameters'!$B$51))/TANH(SQRT($T15*('Input Parameters'!$G$12)^2/'Model Parameters'!$B$51))+$T15*'Input Parameters'!$G$12/'Input Parameters'!$G$17)</f>
        <v>9.7074068805977881E-2</v>
      </c>
      <c r="V15" s="4">
        <f>(2*AX15*'Input Parameters'!$G$23+AY15*'Input Parameters'!$G$24+AW15*'Input Parameters'!$G$22+'Input Parameters'!$G$12*$I15-AW15*$S15)/(2*AX15)</f>
        <v>-3122.8160366766083</v>
      </c>
      <c r="W15" s="4">
        <f>'Input Parameters'!$G$12*(2*$F15*$U15*'Model Parameters'!$F$2*'Input Parameters'!$G$4)/(2*'Model Parameters'!$F$21)*EXP(-$S15*('Model Parameters'!$B$32+'Model Parameters'!$B$35))</f>
        <v>5942.6710661899124</v>
      </c>
      <c r="X15">
        <f>MAX(0,$V15+LN(1+($W15*('Model Parameters'!$B$33+2*'Model Parameters'!$B$35)*EXP(-$V15*('Model Parameters'!$B$33+2*'Model Parameters'!$B$35)))/(1+LN(SQRT(1+$W15*('Model Parameters'!$B$33+2*'Model Parameters'!$B$35)*EXP(-$V15*('Model Parameters'!$B$33+2*'Model Parameters'!$B$35))))))/('Model Parameters'!$B$33+2*'Model Parameters'!$B$35))</f>
        <v>1054.6439983900495</v>
      </c>
      <c r="Y15">
        <f>'Input Parameters'!$G$4*'Model Parameters'!$F$2*EXP(-'Model Parameters'!$B$32*$S15-'Model Parameters'!$B$33*$X15-'Model Parameters'!$B$35*($S15+2*$X15))*$U15</f>
        <v>1.5936160915037936</v>
      </c>
      <c r="Z15" s="8">
        <f>$E15-'Model Parameters'!$F$3*'Input Parameters'!$G$3/'Model Parameters'!$F$4*LN($S15/'Input Parameters'!$G$22)</f>
        <v>-1.2487447150962869</v>
      </c>
      <c r="AA15" s="8">
        <f>'Input Parameters'!$G$12*$Y15*$F15*2*'Model Parameters'!$F$4/10</f>
        <v>357.11529546863716</v>
      </c>
      <c r="AB15" s="8">
        <f t="shared" si="2"/>
        <v>1.5936160915037936</v>
      </c>
      <c r="AC15" s="8">
        <f t="shared" si="3"/>
        <v>1054.6439983900495</v>
      </c>
      <c r="AD15" s="8">
        <f>LOG10(S15/1000/'Model Parameters'!$B$15)</f>
        <v>13.80387814562097</v>
      </c>
      <c r="AE15" s="8">
        <f>AA15*10/(AA15*10+('Model Parameters'!$F$4*'Input Parameters'!$G$12)*I15)</f>
        <v>0.68881944530788364</v>
      </c>
      <c r="AF15" s="8">
        <f>MIN(1,('Model Parameters'!$B$45-'Model Parameters'!$F$3*'Input Parameters'!$G$3/'Model Parameters'!$F$4*LN($S15/'Input Parameters'!$G$22))/Z15)</f>
        <v>0.28728427096376163</v>
      </c>
      <c r="AG15" s="8">
        <f>MIN('Input Parameters'!$G$24+'Model Parameters'!$F$2*'Input Parameters'!$G$4*EXP(-'Model Parameters'!$B$32*$S15-'Model Parameters'!$B$33*$X15-'Model Parameters'!$B$35*($S15+2*$X15)),AC15*10^(3-AD15)/'Model Parameters'!$B$13)</f>
        <v>1.27417281267225E-2</v>
      </c>
      <c r="AH15" s="8">
        <f>EXP(-'Model Parameters'!$B$32*$S15-'Model Parameters'!$B$33*$X15-'Model Parameters'!$B$35*($S15+2*$X15))</f>
        <v>0.48197287918066811</v>
      </c>
      <c r="AV15">
        <f>'Model Parameters'!$F$19</f>
        <v>6.9241761263600031E-6</v>
      </c>
      <c r="AW15">
        <f>'Model Parameters'!$F$20</f>
        <v>1.4452520065854142E-5</v>
      </c>
      <c r="AX15">
        <f>'Model Parameters'!$F$21</f>
        <v>4.1623628255221876E-6</v>
      </c>
      <c r="AY15">
        <f>'Model Parameters'!$F$22</f>
        <v>4.9374090257235054E-6</v>
      </c>
    </row>
    <row r="16" spans="1:51" x14ac:dyDescent="0.4">
      <c r="D16" s="4">
        <f t="shared" si="0"/>
        <v>0.13740000000000002</v>
      </c>
      <c r="E16">
        <f t="shared" si="1"/>
        <v>-1</v>
      </c>
      <c r="F16">
        <f>'Input Parameters'!$G$15/(2*'Model Parameters'!$F$4)*'Model Parameters'!$B$39/('Model Parameters'!$B$65)*EXP(-($E16+0.11)/'Model Parameters'!$B$48)</f>
        <v>3047.9649798411356</v>
      </c>
      <c r="G16">
        <f>1/((SQRT($F16*('Input Parameters'!$G$12)^2/'Model Parameters'!$B$51))/TANH(SQRT($F16*('Input Parameters'!$G$12)^2/'Model Parameters'!$B$51))+$F16*'Input Parameters'!$G$12/'Input Parameters'!$G$17)</f>
        <v>0.11167868520796753</v>
      </c>
      <c r="H16">
        <f>'Model Parameters'!$F$2*'Input Parameters'!$G$4*$G16</f>
        <v>3.8038918823925498</v>
      </c>
      <c r="I16">
        <f>'Input Parameters'!$G$15*'Model Parameters'!$B$41/'Model Parameters'!$F$4*EXP(-$E16/'Model Parameters'!$B$50)</f>
        <v>4388.6477769058283</v>
      </c>
      <c r="J16">
        <f>'Input Parameters'!$G$22+(AW16*'Input Parameters'!$G$22 - (1/(1/('Input Parameters'!$G$12*($I16+2*$F16*$H16))+1/(AY16*'Input Parameters'!$G$24))) + 'Input Parameters'!$G$12*($I16+2*$F16*$H16))/(AW16+2*D16*'Input Parameters'!$G$12*'Model Parameters'!$B$61*$H16)</f>
        <v>4489.6092579823153</v>
      </c>
      <c r="K16">
        <f>'Input Parameters'!$G$15/(2*'Model Parameters'!$F$4)*'Model Parameters'!$B$39/('Model Parameters'!$B$65)*EXP(-($E16+0.11)/'Model Parameters'!$B$48)+D16*'Model Parameters'!$B$61*$J16</f>
        <v>4423.5902357054329</v>
      </c>
      <c r="L16">
        <f>1/((SQRT($K16*('Input Parameters'!$G$12)^2/'Model Parameters'!$B$51))/TANH(SQRT($K16*('Input Parameters'!$G$12)^2/'Model Parameters'!$B$51))+$K16*'Input Parameters'!$G$12/'Input Parameters'!$G$17)</f>
        <v>9.0914600839794538E-2</v>
      </c>
      <c r="M16">
        <f>'Model Parameters'!$F$2*'Input Parameters'!$G$4*$L16</f>
        <v>3.0966456265262399</v>
      </c>
      <c r="N16">
        <f>'Input Parameters'!$G$22+(AW16*'Input Parameters'!$G$22 - (1/(1/('Input Parameters'!$G$12*($I16+2*$F16*$M16))+1/(AY16*'Input Parameters'!$G$24))) + 'Input Parameters'!$G$12*($I16+2*$F16*$M16))/(AW16+2*D16*'Input Parameters'!$G$12*'Model Parameters'!$B$61*$M16)</f>
        <v>4073.9404872528303</v>
      </c>
      <c r="O16" s="4">
        <f>(2*AX16*'Input Parameters'!$G$23+AY16*'Input Parameters'!$G$24+AW16*'Input Parameters'!$G$22+'Input Parameters'!$G$12*$I16-AW16*$N16)/(2*AX16)</f>
        <v>-4807.9743455980388</v>
      </c>
      <c r="P16" s="4">
        <f>'Input Parameters'!$G$12*(2*$F16*$M16)/(2*AX16)*EXP(-$N16*('Model Parameters'!$B$32+'Model Parameters'!$B$35))</f>
        <v>4850.4066172939138</v>
      </c>
      <c r="Q16">
        <f>MAX(0,$O16+LN(1+($P16*('Model Parameters'!$B$33+2*'Model Parameters'!$B$35)*EXP(-$O16*('Model Parameters'!$B$33+2*'Model Parameters'!$B$35)))/(1+LN(SQRT(1+$P16*('Model Parameters'!$B$33+2*'Model Parameters'!$B$35)*EXP(-$O16*('Model Parameters'!$B$33+2*'Model Parameters'!$B$35))))))/('Model Parameters'!$B$33+2*'Model Parameters'!$B$35))</f>
        <v>0</v>
      </c>
      <c r="R16">
        <f>'Input Parameters'!$G$4*'Model Parameters'!$F$2*EXP(-'Model Parameters'!$B$32*$N16-'Model Parameters'!$B$33*$Q16-'Model Parameters'!$B$35*($N16+2*$Q16))*$L16</f>
        <v>1.7385337796910931</v>
      </c>
      <c r="S16">
        <f>'Input Parameters'!$G$22+(AW16*'Input Parameters'!$G$22 - (1/(1/('Input Parameters'!$G$12*($I16+2*$F16*$R16))+1/(AY16*'Input Parameters'!$G$24))) +'Input Parameters'!$G$12*($I16+2*$F16*$R16))/(AW16+2*D16*'Input Parameters'!$G$12*'Model Parameters'!$B$61*$R16)</f>
        <v>3067.8282260013957</v>
      </c>
      <c r="T16">
        <f>'Input Parameters'!$G$15/(2*'Model Parameters'!$F$4)*'Model Parameters'!$B$39/('Model Parameters'!$B$65)*EXP(-($E16+0.11)/'Model Parameters'!$B$48)+D16*'Model Parameters'!$B$61*$S16</f>
        <v>3987.9536839444154</v>
      </c>
      <c r="U16">
        <f>1/((SQRT($T16*('Input Parameters'!$G$12)^2/'Model Parameters'!$B$51))/TANH(SQRT($T16*('Input Parameters'!$G$12)^2/'Model Parameters'!$B$51))+$T16*'Input Parameters'!$G$12/'Input Parameters'!$G$17)</f>
        <v>9.6303530570526694E-2</v>
      </c>
      <c r="V16" s="4">
        <f>(2*AX16*'Input Parameters'!$G$23+AY16*'Input Parameters'!$G$24+AW16*'Input Parameters'!$G$22+'Input Parameters'!$G$12*$I16-AW16*$S16)/(2*AX16)</f>
        <v>-3061.2672162869335</v>
      </c>
      <c r="W16" s="4">
        <f>'Input Parameters'!$G$12*(2*$F16*$U16*'Model Parameters'!$F$2*'Input Parameters'!$G$4)/(2*'Model Parameters'!$F$21)*EXP(-$S16*('Model Parameters'!$B$32+'Model Parameters'!$B$35))</f>
        <v>5925.1915417837563</v>
      </c>
      <c r="X16">
        <f>MAX(0,$V16+LN(1+($W16*('Model Parameters'!$B$33+2*'Model Parameters'!$B$35)*EXP(-$V16*('Model Parameters'!$B$33+2*'Model Parameters'!$B$35)))/(1+LN(SQRT(1+$W16*('Model Parameters'!$B$33+2*'Model Parameters'!$B$35)*EXP(-$V16*('Model Parameters'!$B$33+2*'Model Parameters'!$B$35))))))/('Model Parameters'!$B$33+2*'Model Parameters'!$B$35))</f>
        <v>1077.8766451332708</v>
      </c>
      <c r="Y16">
        <f>'Input Parameters'!$G$4*'Model Parameters'!$F$2*EXP(-'Model Parameters'!$B$32*$S16-'Model Parameters'!$B$33*$X16-'Model Parameters'!$B$35*($S16+2*$X16))*$U16</f>
        <v>1.5788057577893115</v>
      </c>
      <c r="Z16" s="8">
        <f>$E16-'Model Parameters'!$F$3*'Input Parameters'!$G$3/'Model Parameters'!$F$4*LN($S16/'Input Parameters'!$G$22)</f>
        <v>-1.2484495066378738</v>
      </c>
      <c r="AA16" s="8">
        <f>'Input Parameters'!$G$12*$Y16*$F16*2*'Model Parameters'!$F$4/10</f>
        <v>353.79643044924256</v>
      </c>
      <c r="AB16" s="8">
        <f t="shared" si="2"/>
        <v>1.5788057577893115</v>
      </c>
      <c r="AC16" s="8">
        <f t="shared" si="3"/>
        <v>1077.8766451332708</v>
      </c>
      <c r="AD16" s="8">
        <f>LOG10(S16/1000/'Model Parameters'!$B$15)</f>
        <v>13.79888812939247</v>
      </c>
      <c r="AE16" s="8">
        <f>AA16*10/(AA16*10+('Model Parameters'!$F$4*'Input Parameters'!$G$12)*I16)</f>
        <v>0.68681456665823348</v>
      </c>
      <c r="AF16" s="8">
        <f>MIN(1,('Model Parameters'!$B$45-'Model Parameters'!$F$3*'Input Parameters'!$G$3/'Model Parameters'!$F$4*LN($S16/'Input Parameters'!$G$22))/Z16)</f>
        <v>0.2871157421521941</v>
      </c>
      <c r="AG16" s="8">
        <f>MIN('Input Parameters'!$G$24+'Model Parameters'!$F$2*'Input Parameters'!$G$4*EXP(-'Model Parameters'!$B$32*$S16-'Model Parameters'!$B$33*$X16-'Model Parameters'!$B$35*($S16+2*$X16)),AC16*10^(3-AD16)/'Model Parameters'!$B$13)</f>
        <v>1.3172903999279881E-2</v>
      </c>
      <c r="AH16" s="8">
        <f>EXP(-'Model Parameters'!$B$32*$S16-'Model Parameters'!$B$33*$X16-'Model Parameters'!$B$35*($S16+2*$X16))</f>
        <v>0.48131413982586913</v>
      </c>
      <c r="AV16">
        <f>'Model Parameters'!$F$19</f>
        <v>6.9241761263600031E-6</v>
      </c>
      <c r="AW16">
        <f>'Model Parameters'!$F$20</f>
        <v>1.4452520065854142E-5</v>
      </c>
      <c r="AX16">
        <f>'Model Parameters'!$F$21</f>
        <v>4.1623628255221876E-6</v>
      </c>
      <c r="AY16">
        <f>'Model Parameters'!$F$22</f>
        <v>4.9374090257235054E-6</v>
      </c>
    </row>
    <row r="17" spans="4:51" x14ac:dyDescent="0.4">
      <c r="D17" s="4">
        <f t="shared" si="0"/>
        <v>0.1472</v>
      </c>
      <c r="E17">
        <f t="shared" si="1"/>
        <v>-1</v>
      </c>
      <c r="F17">
        <f>'Input Parameters'!$G$15/(2*'Model Parameters'!$F$4)*'Model Parameters'!$B$39/('Model Parameters'!$B$65)*EXP(-($E17+0.11)/'Model Parameters'!$B$48)</f>
        <v>3047.9649798411356</v>
      </c>
      <c r="G17">
        <f>1/((SQRT($F17*('Input Parameters'!$G$12)^2/'Model Parameters'!$B$51))/TANH(SQRT($F17*('Input Parameters'!$G$12)^2/'Model Parameters'!$B$51))+$F17*'Input Parameters'!$G$12/'Input Parameters'!$G$17)</f>
        <v>0.11167868520796753</v>
      </c>
      <c r="H17">
        <f>'Model Parameters'!$F$2*'Input Parameters'!$G$4*$G17</f>
        <v>3.8038918823925498</v>
      </c>
      <c r="I17">
        <f>'Input Parameters'!$G$15*'Model Parameters'!$B$41/'Model Parameters'!$F$4*EXP(-$E17/'Model Parameters'!$B$50)</f>
        <v>4388.6477769058283</v>
      </c>
      <c r="J17">
        <f>'Input Parameters'!$G$22+(AW17*'Input Parameters'!$G$22 - (1/(1/('Input Parameters'!$G$12*($I17+2*$F17*$H17))+1/(AY17*'Input Parameters'!$G$24))) + 'Input Parameters'!$G$12*($I17+2*$F17*$H17))/(AW17+2*D17*'Input Parameters'!$G$12*'Model Parameters'!$B$61*$H17)</f>
        <v>4370.9542880250765</v>
      </c>
      <c r="K17">
        <f>'Input Parameters'!$G$15/(2*'Model Parameters'!$F$4)*'Model Parameters'!$B$39/('Model Parameters'!$B$65)*EXP(-($E17+0.11)/'Model Parameters'!$B$48)+D17*'Model Parameters'!$B$61*$J17</f>
        <v>4482.7569506110949</v>
      </c>
      <c r="L17">
        <f>1/((SQRT($K17*('Input Parameters'!$G$12)^2/'Model Parameters'!$B$51))/TANH(SQRT($K17*('Input Parameters'!$G$12)^2/'Model Parameters'!$B$51))+$K17*'Input Parameters'!$G$12/'Input Parameters'!$G$17)</f>
        <v>9.0244385435942542E-2</v>
      </c>
      <c r="M17">
        <f>'Model Parameters'!$F$2*'Input Parameters'!$G$4*$L17</f>
        <v>3.073817394537123</v>
      </c>
      <c r="N17">
        <f>'Input Parameters'!$G$22+(AW17*'Input Parameters'!$G$22 - (1/(1/('Input Parameters'!$G$12*($I17+2*$F17*$M17))+1/(AY17*'Input Parameters'!$G$24))) + 'Input Parameters'!$G$12*($I17+2*$F17*$M17))/(AW17+2*D17*'Input Parameters'!$G$12*'Model Parameters'!$B$61*$M17)</f>
        <v>3965.6209428216675</v>
      </c>
      <c r="O17" s="4">
        <f>(2*AX17*'Input Parameters'!$G$23+AY17*'Input Parameters'!$G$24+AW17*'Input Parameters'!$G$22+'Input Parameters'!$G$12*$I17-AW17*$N17)/(2*AX17)</f>
        <v>-4619.9212547170009</v>
      </c>
      <c r="P17" s="4">
        <f>'Input Parameters'!$G$12*(2*$F17*$M17)/(2*AX17)*EXP(-$N17*('Model Parameters'!$B$32+'Model Parameters'!$B$35))</f>
        <v>4889.1193241437004</v>
      </c>
      <c r="Q17">
        <f>MAX(0,$O17+LN(1+($P17*('Model Parameters'!$B$33+2*'Model Parameters'!$B$35)*EXP(-$O17*('Model Parameters'!$B$33+2*'Model Parameters'!$B$35)))/(1+LN(SQRT(1+$P17*('Model Parameters'!$B$33+2*'Model Parameters'!$B$35)*EXP(-$O17*('Model Parameters'!$B$33+2*'Model Parameters'!$B$35))))))/('Model Parameters'!$B$33+2*'Model Parameters'!$B$35))</f>
        <v>0</v>
      </c>
      <c r="R17">
        <f>'Input Parameters'!$G$4*'Model Parameters'!$F$2*EXP(-'Model Parameters'!$B$32*$N17-'Model Parameters'!$B$33*$Q17-'Model Parameters'!$B$35*($N17+2*$Q17))*$L17</f>
        <v>1.7524095954467585</v>
      </c>
      <c r="S17">
        <f>'Input Parameters'!$G$22+(AW17*'Input Parameters'!$G$22 - (1/(1/('Input Parameters'!$G$12*($I17+2*$F17*$R17))+1/(AY17*'Input Parameters'!$G$24))) +'Input Parameters'!$G$12*($I17+2*$F17*$R17))/(AW17+2*D17*'Input Parameters'!$G$12*'Model Parameters'!$B$61*$R17)</f>
        <v>3032.1340530865541</v>
      </c>
      <c r="T17">
        <f>'Input Parameters'!$G$15/(2*'Model Parameters'!$F$4)*'Model Parameters'!$B$39/('Model Parameters'!$B$65)*EXP(-($E17+0.11)/'Model Parameters'!$B$48)+D17*'Model Parameters'!$B$61*$S17</f>
        <v>4043.2811755711155</v>
      </c>
      <c r="U17">
        <f>1/((SQRT($T17*('Input Parameters'!$G$12)^2/'Model Parameters'!$B$51))/TANH(SQRT($T17*('Input Parameters'!$G$12)^2/'Model Parameters'!$B$51))+$T17*'Input Parameters'!$G$12/'Input Parameters'!$G$17)</f>
        <v>9.5570782398151644E-2</v>
      </c>
      <c r="V17" s="4">
        <f>(2*AX17*'Input Parameters'!$G$23+AY17*'Input Parameters'!$G$24+AW17*'Input Parameters'!$G$22+'Input Parameters'!$G$12*$I17-AW17*$S17)/(2*AX17)</f>
        <v>-2999.298717634837</v>
      </c>
      <c r="W17" s="4">
        <f>'Input Parameters'!$G$12*(2*$F17*$U17*'Model Parameters'!$F$2*'Input Parameters'!$G$4)/(2*'Model Parameters'!$F$21)*EXP(-$S17*('Model Parameters'!$B$32+'Model Parameters'!$B$35))</f>
        <v>5909.9244509768259</v>
      </c>
      <c r="X17">
        <f>MAX(0,$V17+LN(1+($W17*('Model Parameters'!$B$33+2*'Model Parameters'!$B$35)*EXP(-$V17*('Model Parameters'!$B$33+2*'Model Parameters'!$B$35)))/(1+LN(SQRT(1+$W17*('Model Parameters'!$B$33+2*'Model Parameters'!$B$35)*EXP(-$V17*('Model Parameters'!$B$33+2*'Model Parameters'!$B$35))))))/('Model Parameters'!$B$33+2*'Model Parameters'!$B$35))</f>
        <v>1102.1998762511694</v>
      </c>
      <c r="Y17">
        <f>'Input Parameters'!$G$4*'Model Parameters'!$F$2*EXP(-'Model Parameters'!$B$32*$S17-'Model Parameters'!$B$33*$X17-'Model Parameters'!$B$35*($S17+2*$X17))*$U17</f>
        <v>1.5642358417574496</v>
      </c>
      <c r="Z17" s="8">
        <f>$E17-'Model Parameters'!$F$3*'Input Parameters'!$G$3/'Model Parameters'!$F$4*LN($S17/'Input Parameters'!$G$22)</f>
        <v>-1.2481488185132164</v>
      </c>
      <c r="AA17" s="8">
        <f>'Input Parameters'!$G$12*$Y17*$F17*2*'Model Parameters'!$F$4/10</f>
        <v>350.53144090978469</v>
      </c>
      <c r="AB17" s="8">
        <f t="shared" si="2"/>
        <v>1.5642358417574496</v>
      </c>
      <c r="AC17" s="8">
        <f t="shared" si="3"/>
        <v>1102.1998762511694</v>
      </c>
      <c r="AD17" s="8">
        <f>LOG10(S17/1000/'Model Parameters'!$B$15)</f>
        <v>13.793805488367134</v>
      </c>
      <c r="AE17" s="8">
        <f>AA17*10/(AA17*10+('Model Parameters'!$F$4*'Input Parameters'!$G$12)*I17)</f>
        <v>0.68481686414027398</v>
      </c>
      <c r="AF17" s="8">
        <f>MIN(1,('Model Parameters'!$B$45-'Model Parameters'!$F$3*'Input Parameters'!$G$3/'Model Parameters'!$F$4*LN($S17/'Input Parameters'!$G$22))/Z17)</f>
        <v>0.28694400315167551</v>
      </c>
      <c r="AG17" s="8">
        <f>MIN('Input Parameters'!$G$24+'Model Parameters'!$F$2*'Input Parameters'!$G$4*EXP(-'Model Parameters'!$B$32*$S17-'Model Parameters'!$B$33*$X17-'Model Parameters'!$B$35*($S17+2*$X17)),AC17*10^(3-AD17)/'Model Parameters'!$B$13)</f>
        <v>1.3628732385955635E-2</v>
      </c>
      <c r="AH17" s="8">
        <f>EXP(-'Model Parameters'!$B$32*$S17-'Model Parameters'!$B$33*$X17-'Model Parameters'!$B$35*($S17+2*$X17))</f>
        <v>0.48052857584484027</v>
      </c>
      <c r="AV17">
        <f>'Model Parameters'!$F$19</f>
        <v>6.9241761263600031E-6</v>
      </c>
      <c r="AW17">
        <f>'Model Parameters'!$F$20</f>
        <v>1.4452520065854142E-5</v>
      </c>
      <c r="AX17">
        <f>'Model Parameters'!$F$21</f>
        <v>4.1623628255221876E-6</v>
      </c>
      <c r="AY17">
        <f>'Model Parameters'!$F$22</f>
        <v>4.9374090257235054E-6</v>
      </c>
    </row>
    <row r="18" spans="4:51" x14ac:dyDescent="0.4">
      <c r="D18" s="4">
        <f t="shared" si="0"/>
        <v>0.157</v>
      </c>
      <c r="E18">
        <f t="shared" si="1"/>
        <v>-1</v>
      </c>
      <c r="F18">
        <f>'Input Parameters'!$G$15/(2*'Model Parameters'!$F$4)*'Model Parameters'!$B$39/('Model Parameters'!$B$65)*EXP(-($E18+0.11)/'Model Parameters'!$B$48)</f>
        <v>3047.9649798411356</v>
      </c>
      <c r="G18">
        <f>1/((SQRT($F18*('Input Parameters'!$G$12)^2/'Model Parameters'!$B$51))/TANH(SQRT($F18*('Input Parameters'!$G$12)^2/'Model Parameters'!$B$51))+$F18*'Input Parameters'!$G$12/'Input Parameters'!$G$17)</f>
        <v>0.11167868520796753</v>
      </c>
      <c r="H18">
        <f>'Model Parameters'!$F$2*'Input Parameters'!$G$4*$G18</f>
        <v>3.8038918823925498</v>
      </c>
      <c r="I18">
        <f>'Input Parameters'!$G$15*'Model Parameters'!$B$41/'Model Parameters'!$F$4*EXP(-$E18/'Model Parameters'!$B$50)</f>
        <v>4388.6477769058283</v>
      </c>
      <c r="J18">
        <f>'Input Parameters'!$G$22+(AW18*'Input Parameters'!$G$22 - (1/(1/('Input Parameters'!$G$12*($I18+2*$F18*$H18))+1/(AY18*'Input Parameters'!$G$24))) + 'Input Parameters'!$G$12*($I18+2*$F18*$H18))/(AW18+2*D18*'Input Parameters'!$G$12*'Model Parameters'!$B$61*$H18)</f>
        <v>4258.4099024887819</v>
      </c>
      <c r="K18">
        <f>'Input Parameters'!$G$15/(2*'Model Parameters'!$F$4)*'Model Parameters'!$B$39/('Model Parameters'!$B$65)*EXP(-($E18+0.11)/'Model Parameters'!$B$48)+D18*'Model Parameters'!$B$61*$J18</f>
        <v>4538.8768708014832</v>
      </c>
      <c r="L18">
        <f>1/((SQRT($K18*('Input Parameters'!$G$12)^2/'Model Parameters'!$B$51))/TANH(SQRT($K18*('Input Parameters'!$G$12)^2/'Model Parameters'!$B$51))+$K18*'Input Parameters'!$G$12/'Input Parameters'!$G$17)</f>
        <v>8.9620925052263295E-2</v>
      </c>
      <c r="M18">
        <f>'Model Parameters'!$F$2*'Input Parameters'!$G$4*$L18</f>
        <v>3.052581687042407</v>
      </c>
      <c r="N18">
        <f>'Input Parameters'!$G$22+(AW18*'Input Parameters'!$G$22 - (1/(1/('Input Parameters'!$G$12*($I18+2*$F18*$M18))+1/(AY18*'Input Parameters'!$G$24))) + 'Input Parameters'!$G$12*($I18+2*$F18*$M18))/(AW18+2*D18*'Input Parameters'!$G$12*'Model Parameters'!$B$61*$M18)</f>
        <v>3863.9073776089217</v>
      </c>
      <c r="O18" s="4">
        <f>(2*AX18*'Input Parameters'!$G$23+AY18*'Input Parameters'!$G$24+AW18*'Input Parameters'!$G$22+'Input Parameters'!$G$12*$I18-AW18*$N18)/(2*AX18)</f>
        <v>-4443.336775681063</v>
      </c>
      <c r="P18" s="4">
        <f>'Input Parameters'!$G$12*(2*$F18*$M18)/(2*AX18)*EXP(-$N18*('Model Parameters'!$B$32+'Model Parameters'!$B$35))</f>
        <v>4925.8283301698548</v>
      </c>
      <c r="Q18">
        <f>MAX(0,$O18+LN(1+($P18*('Model Parameters'!$B$33+2*'Model Parameters'!$B$35)*EXP(-$O18*('Model Parameters'!$B$33+2*'Model Parameters'!$B$35)))/(1+LN(SQRT(1+$P18*('Model Parameters'!$B$33+2*'Model Parameters'!$B$35)*EXP(-$O18*('Model Parameters'!$B$33+2*'Model Parameters'!$B$35))))))/('Model Parameters'!$B$33+2*'Model Parameters'!$B$35))</f>
        <v>80.916160870501699</v>
      </c>
      <c r="R18">
        <f>'Input Parameters'!$G$4*'Model Parameters'!$F$2*EXP(-'Model Parameters'!$B$32*$N18-'Model Parameters'!$B$33*$Q18-'Model Parameters'!$B$35*($N18+2*$Q18))*$L18</f>
        <v>1.726699833628333</v>
      </c>
      <c r="S18">
        <f>'Input Parameters'!$G$22+(AW18*'Input Parameters'!$G$22 - (1/(1/('Input Parameters'!$G$12*($I18+2*$F18*$R18))+1/(AY18*'Input Parameters'!$G$24))) +'Input Parameters'!$G$12*($I18+2*$F18*$R18))/(AW18+2*D18*'Input Parameters'!$G$12*'Model Parameters'!$B$61*$R18)</f>
        <v>2965.2924835526906</v>
      </c>
      <c r="T18">
        <f>'Input Parameters'!$G$15/(2*'Model Parameters'!$F$4)*'Model Parameters'!$B$39/('Model Parameters'!$B$65)*EXP(-($E18+0.11)/'Model Parameters'!$B$48)+D18*'Model Parameters'!$B$61*$S18</f>
        <v>4086.1435312577678</v>
      </c>
      <c r="U18">
        <f>1/((SQRT($T18*('Input Parameters'!$G$12)^2/'Model Parameters'!$B$51))/TANH(SQRT($T18*('Input Parameters'!$G$12)^2/'Model Parameters'!$B$51))+$T18*'Input Parameters'!$G$12/'Input Parameters'!$G$17)</f>
        <v>9.5013453341583023E-2</v>
      </c>
      <c r="V18" s="4">
        <f>(2*AX18*'Input Parameters'!$G$23+AY18*'Input Parameters'!$G$24+AW18*'Input Parameters'!$G$22+'Input Parameters'!$G$12*$I18-AW18*$S18)/(2*AX18)</f>
        <v>-2883.2553589206491</v>
      </c>
      <c r="W18" s="4">
        <f>'Input Parameters'!$G$12*(2*$F18*$U18*'Model Parameters'!$F$2*'Input Parameters'!$G$4)/(2*'Model Parameters'!$F$21)*EXP(-$S18*('Model Parameters'!$B$32+'Model Parameters'!$B$35))</f>
        <v>5931.3737325744996</v>
      </c>
      <c r="X18">
        <f>MAX(0,$V18+LN(1+($W18*('Model Parameters'!$B$33+2*'Model Parameters'!$B$35)*EXP(-$V18*('Model Parameters'!$B$33+2*'Model Parameters'!$B$35)))/(1+LN(SQRT(1+$W18*('Model Parameters'!$B$33+2*'Model Parameters'!$B$35)*EXP(-$V18*('Model Parameters'!$B$33+2*'Model Parameters'!$B$35))))))/('Model Parameters'!$B$33+2*'Model Parameters'!$B$35))</f>
        <v>1164.2931443104812</v>
      </c>
      <c r="Y18">
        <f>'Input Parameters'!$G$4*'Model Parameters'!$F$2*EXP(-'Model Parameters'!$B$32*$S18-'Model Parameters'!$B$33*$X18-'Model Parameters'!$B$35*($S18+2*$X18))*$U18</f>
        <v>1.543323739152245</v>
      </c>
      <c r="Z18" s="8">
        <f>$E18-'Model Parameters'!$F$3*'Input Parameters'!$G$3/'Model Parameters'!$F$4*LN($S18/'Input Parameters'!$G$22)</f>
        <v>-1.2475761005161867</v>
      </c>
      <c r="AA18" s="8">
        <f>'Input Parameters'!$G$12*$Y18*$F18*2*'Model Parameters'!$F$4/10</f>
        <v>345.84522335679736</v>
      </c>
      <c r="AB18" s="8">
        <f t="shared" si="2"/>
        <v>1.543323739152245</v>
      </c>
      <c r="AC18" s="8">
        <f t="shared" si="3"/>
        <v>1164.2931443104812</v>
      </c>
      <c r="AD18" s="8">
        <f>LOG10(S18/1000/'Model Parameters'!$B$15)</f>
        <v>13.784124627205857</v>
      </c>
      <c r="AE18" s="8">
        <f>AA18*10/(AA18*10+('Model Parameters'!$F$4*'Input Parameters'!$G$12)*I18)</f>
        <v>0.68190462340846481</v>
      </c>
      <c r="AF18" s="8">
        <f>MIN(1,('Model Parameters'!$B$45-'Model Parameters'!$F$3*'Input Parameters'!$G$3/'Model Parameters'!$F$4*LN($S18/'Input Parameters'!$G$22))/Z18)</f>
        <v>0.28661666440086414</v>
      </c>
      <c r="AG18" s="8">
        <f>MIN('Input Parameters'!$G$24+'Model Parameters'!$F$2*'Input Parameters'!$G$4*EXP(-'Model Parameters'!$B$32*$S18-'Model Parameters'!$B$33*$X18-'Model Parameters'!$B$35*($S18+2*$X18)),AC18*10^(3-AD18)/'Model Parameters'!$B$13)</f>
        <v>1.4721033711742699E-2</v>
      </c>
      <c r="AH18" s="8">
        <f>EXP(-'Model Parameters'!$B$32*$S18-'Model Parameters'!$B$33*$X18-'Model Parameters'!$B$35*($S18+2*$X18))</f>
        <v>0.47688543796576649</v>
      </c>
      <c r="AV18">
        <f>'Model Parameters'!$F$19</f>
        <v>6.9241761263600031E-6</v>
      </c>
      <c r="AW18">
        <f>'Model Parameters'!$F$20</f>
        <v>1.4452520065854142E-5</v>
      </c>
      <c r="AX18">
        <f>'Model Parameters'!$F$21</f>
        <v>4.1623628255221876E-6</v>
      </c>
      <c r="AY18">
        <f>'Model Parameters'!$F$22</f>
        <v>4.9374090257235054E-6</v>
      </c>
    </row>
    <row r="19" spans="4:51" x14ac:dyDescent="0.4">
      <c r="D19" s="4">
        <f t="shared" si="0"/>
        <v>0.1668</v>
      </c>
      <c r="E19">
        <f t="shared" si="1"/>
        <v>-1</v>
      </c>
      <c r="F19">
        <f>'Input Parameters'!$G$15/(2*'Model Parameters'!$F$4)*'Model Parameters'!$B$39/('Model Parameters'!$B$65)*EXP(-($E19+0.11)/'Model Parameters'!$B$48)</f>
        <v>3047.9649798411356</v>
      </c>
      <c r="G19">
        <f>1/((SQRT($F19*('Input Parameters'!$G$12)^2/'Model Parameters'!$B$51))/TANH(SQRT($F19*('Input Parameters'!$G$12)^2/'Model Parameters'!$B$51))+$F19*'Input Parameters'!$G$12/'Input Parameters'!$G$17)</f>
        <v>0.11167868520796753</v>
      </c>
      <c r="H19">
        <f>'Model Parameters'!$F$2*'Input Parameters'!$G$4*$G19</f>
        <v>3.8038918823925498</v>
      </c>
      <c r="I19">
        <f>'Input Parameters'!$G$15*'Model Parameters'!$B$41/'Model Parameters'!$F$4*EXP(-$E19/'Model Parameters'!$B$50)</f>
        <v>4388.6477769058283</v>
      </c>
      <c r="J19">
        <f>'Input Parameters'!$G$22+(AW19*'Input Parameters'!$G$22 - (1/(1/('Input Parameters'!$G$12*($I19+2*$F19*$H19))+1/(AY19*'Input Parameters'!$G$24))) + 'Input Parameters'!$G$12*($I19+2*$F19*$H19))/(AW19+2*D19*'Input Parameters'!$G$12*'Model Parameters'!$B$61*$H19)</f>
        <v>4151.5159194466914</v>
      </c>
      <c r="K19">
        <f>'Input Parameters'!$G$15/(2*'Model Parameters'!$F$4)*'Model Parameters'!$B$39/('Model Parameters'!$B$65)*EXP(-($E19+0.11)/'Model Parameters'!$B$48)+D19*'Model Parameters'!$B$61*$J19</f>
        <v>4592.1794473022046</v>
      </c>
      <c r="L19">
        <f>1/((SQRT($K19*('Input Parameters'!$G$12)^2/'Model Parameters'!$B$51))/TANH(SQRT($K19*('Input Parameters'!$G$12)^2/'Model Parameters'!$B$51))+$K19*'Input Parameters'!$G$12/'Input Parameters'!$G$17)</f>
        <v>8.9039460586434235E-2</v>
      </c>
      <c r="M19">
        <f>'Model Parameters'!$F$2*'Input Parameters'!$G$4*$L19</f>
        <v>3.0327764040795211</v>
      </c>
      <c r="N19">
        <f>'Input Parameters'!$G$22+(AW19*'Input Parameters'!$G$22 - (1/(1/('Input Parameters'!$G$12*($I19+2*$F19*$M19))+1/(AY19*'Input Parameters'!$G$24))) + 'Input Parameters'!$G$12*($I19+2*$F19*$M19))/(AW19+2*D19*'Input Parameters'!$G$12*'Model Parameters'!$B$61*$M19)</f>
        <v>3768.1456602921221</v>
      </c>
      <c r="O19" s="4">
        <f>(2*AX19*'Input Parameters'!$G$23+AY19*'Input Parameters'!$G$24+AW19*'Input Parameters'!$G$22+'Input Parameters'!$G$12*$I19-AW19*$N19)/(2*AX19)</f>
        <v>-4277.0852739408147</v>
      </c>
      <c r="P19" s="4">
        <f>'Input Parameters'!$G$12*(2*$F19*$M19)/(2*AX19)*EXP(-$N19*('Model Parameters'!$B$32+'Model Parameters'!$B$35))</f>
        <v>4960.7289828836174</v>
      </c>
      <c r="Q19">
        <f>MAX(0,$O19+LN(1+($P19*('Model Parameters'!$B$33+2*'Model Parameters'!$B$35)*EXP(-$O19*('Model Parameters'!$B$33+2*'Model Parameters'!$B$35)))/(1+LN(SQRT(1+$P19*('Model Parameters'!$B$33+2*'Model Parameters'!$B$35)*EXP(-$O19*('Model Parameters'!$B$33+2*'Model Parameters'!$B$35))))))/('Model Parameters'!$B$33+2*'Model Parameters'!$B$35))</f>
        <v>169.51866913839604</v>
      </c>
      <c r="R19">
        <f>'Input Parameters'!$G$4*'Model Parameters'!$F$2*EXP(-'Model Parameters'!$B$32*$N19-'Model Parameters'!$B$33*$Q19-'Model Parameters'!$B$35*($N19+2*$Q19))*$L19</f>
        <v>1.6970605716801519</v>
      </c>
      <c r="S19">
        <f>'Input Parameters'!$G$22+(AW19*'Input Parameters'!$G$22 - (1/(1/('Input Parameters'!$G$12*($I19+2*$F19*$R19))+1/(AY19*'Input Parameters'!$G$24))) +'Input Parameters'!$G$12*($I19+2*$F19*$R19))/(AW19+2*D19*'Input Parameters'!$G$12*'Model Parameters'!$B$61*$R19)</f>
        <v>2898.2265544241204</v>
      </c>
      <c r="T19">
        <f>'Input Parameters'!$G$15/(2*'Model Parameters'!$F$4)*'Model Parameters'!$B$39/('Model Parameters'!$B$65)*EXP(-($E19+0.11)/'Model Parameters'!$B$48)+D19*'Model Parameters'!$B$61*$S19</f>
        <v>4126.0009219309486</v>
      </c>
      <c r="U19">
        <f>1/((SQRT($T19*('Input Parameters'!$G$12)^2/'Model Parameters'!$B$51))/TANH(SQRT($T19*('Input Parameters'!$G$12)^2/'Model Parameters'!$B$51))+$T19*'Input Parameters'!$G$12/'Input Parameters'!$G$17)</f>
        <v>9.4503065072623613E-2</v>
      </c>
      <c r="V19" s="4">
        <f>(2*AX19*'Input Parameters'!$G$23+AY19*'Input Parameters'!$G$24+AW19*'Input Parameters'!$G$22+'Input Parameters'!$G$12*$I19-AW19*$S19)/(2*AX19)</f>
        <v>-2766.8224904880162</v>
      </c>
      <c r="W19" s="4">
        <f>'Input Parameters'!$G$12*(2*$F19*$U19*'Model Parameters'!$F$2*'Input Parameters'!$G$4)/(2*'Model Parameters'!$F$21)*EXP(-$S19*('Model Parameters'!$B$32+'Model Parameters'!$B$35))</f>
        <v>5955.8436244872528</v>
      </c>
      <c r="X19">
        <f>MAX(0,$V19+LN(1+($W19*('Model Parameters'!$B$33+2*'Model Parameters'!$B$35)*EXP(-$V19*('Model Parameters'!$B$33+2*'Model Parameters'!$B$35)))/(1+LN(SQRT(1+$W19*('Model Parameters'!$B$33+2*'Model Parameters'!$B$35)*EXP(-$V19*('Model Parameters'!$B$33+2*'Model Parameters'!$B$35))))))/('Model Parameters'!$B$33+2*'Model Parameters'!$B$35))</f>
        <v>1227.8966437522431</v>
      </c>
      <c r="Y19">
        <f>'Input Parameters'!$G$4*'Model Parameters'!$F$2*EXP(-'Model Parameters'!$B$32*$S19-'Model Parameters'!$B$33*$X19-'Model Parameters'!$B$35*($S19+2*$X19))*$U19</f>
        <v>1.5228111312854691</v>
      </c>
      <c r="Z19" s="8">
        <f>$E19-'Model Parameters'!$F$3*'Input Parameters'!$G$3/'Model Parameters'!$F$4*LN($S19/'Input Parameters'!$G$22)</f>
        <v>-1.2469883355562954</v>
      </c>
      <c r="AA19" s="8">
        <f>'Input Parameters'!$G$12*$Y19*$F19*2*'Model Parameters'!$F$4/10</f>
        <v>341.24852904740226</v>
      </c>
      <c r="AB19" s="8">
        <f t="shared" si="2"/>
        <v>1.5228111312854691</v>
      </c>
      <c r="AC19" s="8">
        <f t="shared" si="3"/>
        <v>1227.8966437522431</v>
      </c>
      <c r="AD19" s="8">
        <f>LOG10(S19/1000/'Model Parameters'!$B$15)</f>
        <v>13.774189421744044</v>
      </c>
      <c r="AE19" s="8">
        <f>AA19*10/(AA19*10+('Model Parameters'!$F$4*'Input Parameters'!$G$12)*I19)</f>
        <v>0.67899525358213819</v>
      </c>
      <c r="AF19" s="8">
        <f>MIN(1,('Model Parameters'!$B$45-'Model Parameters'!$F$3*'Input Parameters'!$G$3/'Model Parameters'!$F$4*LN($S19/'Input Parameters'!$G$22))/Z19)</f>
        <v>0.28628041287734984</v>
      </c>
      <c r="AG19" s="8">
        <f>MIN('Input Parameters'!$G$24+'Model Parameters'!$F$2*'Input Parameters'!$G$4*EXP(-'Model Parameters'!$B$32*$S19-'Model Parameters'!$B$33*$X19-'Model Parameters'!$B$35*($S19+2*$X19)),AC19*10^(3-AD19)/'Model Parameters'!$B$13)</f>
        <v>1.58844793641881E-2</v>
      </c>
      <c r="AH19" s="8">
        <f>EXP(-'Model Parameters'!$B$32*$S19-'Model Parameters'!$B$33*$X19-'Model Parameters'!$B$35*($S19+2*$X19))</f>
        <v>0.47308837460302661</v>
      </c>
      <c r="AV19">
        <f>'Model Parameters'!$F$19</f>
        <v>6.9241761263600031E-6</v>
      </c>
      <c r="AW19">
        <f>'Model Parameters'!$F$20</f>
        <v>1.4452520065854142E-5</v>
      </c>
      <c r="AX19">
        <f>'Model Parameters'!$F$21</f>
        <v>4.1623628255221876E-6</v>
      </c>
      <c r="AY19">
        <f>'Model Parameters'!$F$22</f>
        <v>4.9374090257235054E-6</v>
      </c>
    </row>
    <row r="20" spans="4:51" x14ac:dyDescent="0.4">
      <c r="D20" s="4">
        <f t="shared" si="0"/>
        <v>0.17660000000000001</v>
      </c>
      <c r="E20">
        <f t="shared" si="1"/>
        <v>-1</v>
      </c>
      <c r="F20">
        <f>'Input Parameters'!$G$15/(2*'Model Parameters'!$F$4)*'Model Parameters'!$B$39/('Model Parameters'!$B$65)*EXP(-($E20+0.11)/'Model Parameters'!$B$48)</f>
        <v>3047.9649798411356</v>
      </c>
      <c r="G20">
        <f>1/((SQRT($F20*('Input Parameters'!$G$12)^2/'Model Parameters'!$B$51))/TANH(SQRT($F20*('Input Parameters'!$G$12)^2/'Model Parameters'!$B$51))+$F20*'Input Parameters'!$G$12/'Input Parameters'!$G$17)</f>
        <v>0.11167868520796753</v>
      </c>
      <c r="H20">
        <f>'Model Parameters'!$F$2*'Input Parameters'!$G$4*$G20</f>
        <v>3.8038918823925498</v>
      </c>
      <c r="I20">
        <f>'Input Parameters'!$G$15*'Model Parameters'!$B$41/'Model Parameters'!$F$4*EXP(-$E20/'Model Parameters'!$B$50)</f>
        <v>4388.6477769058283</v>
      </c>
      <c r="J20">
        <f>'Input Parameters'!$G$22+(AW20*'Input Parameters'!$G$22 - (1/(1/('Input Parameters'!$G$12*($I20+2*$F20*$H20))+1/(AY20*'Input Parameters'!$G$24))) + 'Input Parameters'!$G$12*($I20+2*$F20*$H20))/(AW20+2*D20*'Input Parameters'!$G$12*'Model Parameters'!$B$61*$H20)</f>
        <v>4049.8572332036656</v>
      </c>
      <c r="K20">
        <f>'Input Parameters'!$G$15/(2*'Model Parameters'!$F$4)*'Model Parameters'!$B$39/('Model Parameters'!$B$65)*EXP(-($E20+0.11)/'Model Parameters'!$B$48)+D20*'Model Parameters'!$B$61*$J20</f>
        <v>4642.8716557069365</v>
      </c>
      <c r="L20">
        <f>1/((SQRT($K20*('Input Parameters'!$G$12)^2/'Model Parameters'!$B$51))/TANH(SQRT($K20*('Input Parameters'!$G$12)^2/'Model Parameters'!$B$51))+$K20*'Input Parameters'!$G$12/'Input Parameters'!$G$17)</f>
        <v>8.849586111420861E-2</v>
      </c>
      <c r="M20">
        <f>'Model Parameters'!$F$2*'Input Parameters'!$G$4*$L20</f>
        <v>3.014260842082876</v>
      </c>
      <c r="N20">
        <f>'Input Parameters'!$G$22+(AW20*'Input Parameters'!$G$22 - (1/(1/('Input Parameters'!$G$12*($I20+2*$F20*$M20))+1/(AY20*'Input Parameters'!$G$24))) + 'Input Parameters'!$G$12*($I20+2*$F20*$M20))/(AW20+2*D20*'Input Parameters'!$G$12*'Model Parameters'!$B$61*$M20)</f>
        <v>3677.7704344870795</v>
      </c>
      <c r="O20" s="4">
        <f>(2*AX20*'Input Parameters'!$G$23+AY20*'Input Parameters'!$G$24+AW20*'Input Parameters'!$G$22+'Input Parameters'!$G$12*$I20-AW20*$N20)/(2*AX20)</f>
        <v>-4120.185236731827</v>
      </c>
      <c r="P20" s="4">
        <f>'Input Parameters'!$G$12*(2*$F20*$M20)/(2*AX20)*EXP(-$N20*('Model Parameters'!$B$32+'Model Parameters'!$B$35))</f>
        <v>4993.9890878028018</v>
      </c>
      <c r="Q20">
        <f>MAX(0,$O20+LN(1+($P20*('Model Parameters'!$B$33+2*'Model Parameters'!$B$35)*EXP(-$O20*('Model Parameters'!$B$33+2*'Model Parameters'!$B$35)))/(1+LN(SQRT(1+$P20*('Model Parameters'!$B$33+2*'Model Parameters'!$B$35)*EXP(-$O20*('Model Parameters'!$B$33+2*'Model Parameters'!$B$35))))))/('Model Parameters'!$B$33+2*'Model Parameters'!$B$35))</f>
        <v>253.83238888686265</v>
      </c>
      <c r="R20">
        <f>'Input Parameters'!$G$4*'Model Parameters'!$F$2*EXP(-'Model Parameters'!$B$32*$N20-'Model Parameters'!$B$33*$Q20-'Model Parameters'!$B$35*($N20+2*$Q20))*$L20</f>
        <v>1.6692681205508011</v>
      </c>
      <c r="S20">
        <f>'Input Parameters'!$G$22+(AW20*'Input Parameters'!$G$22 - (1/(1/('Input Parameters'!$G$12*($I20+2*$F20*$R20))+1/(AY20*'Input Parameters'!$G$24))) +'Input Parameters'!$G$12*($I20+2*$F20*$R20))/(AW20+2*D20*'Input Parameters'!$G$12*'Model Parameters'!$B$61*$R20)</f>
        <v>2835.3970822103665</v>
      </c>
      <c r="T20">
        <f>'Input Parameters'!$G$15/(2*'Model Parameters'!$F$4)*'Model Parameters'!$B$39/('Model Parameters'!$B$65)*EXP(-($E20+0.11)/'Model Parameters'!$B$48)+D20*'Model Parameters'!$B$61*$S20</f>
        <v>4164.5953879630579</v>
      </c>
      <c r="U20">
        <f>1/((SQRT($T20*('Input Parameters'!$G$12)^2/'Model Parameters'!$B$51))/TANH(SQRT($T20*('Input Parameters'!$G$12)^2/'Model Parameters'!$B$51))+$T20*'Input Parameters'!$G$12/'Input Parameters'!$G$17)</f>
        <v>9.4015898412195598E-2</v>
      </c>
      <c r="V20" s="4">
        <f>(2*AX20*'Input Parameters'!$G$23+AY20*'Input Parameters'!$G$24+AW20*'Input Parameters'!$G$22+'Input Parameters'!$G$12*$I20-AW20*$S20)/(2*AX20)</f>
        <v>-2657.744516515098</v>
      </c>
      <c r="W20" s="4">
        <f>'Input Parameters'!$G$12*(2*$F20*$U20*'Model Parameters'!$F$2*'Input Parameters'!$G$4)/(2*'Model Parameters'!$F$21)*EXP(-$S20*('Model Parameters'!$B$32+'Model Parameters'!$B$35))</f>
        <v>5978.127710058372</v>
      </c>
      <c r="X20">
        <f>MAX(0,$V20+LN(1+($W20*('Model Parameters'!$B$33+2*'Model Parameters'!$B$35)*EXP(-$V20*('Model Parameters'!$B$33+2*'Model Parameters'!$B$35)))/(1+LN(SQRT(1+$W20*('Model Parameters'!$B$33+2*'Model Parameters'!$B$35)*EXP(-$V20*('Model Parameters'!$B$33+2*'Model Parameters'!$B$35))))))/('Model Parameters'!$B$33+2*'Model Parameters'!$B$35))</f>
        <v>1287.598819008585</v>
      </c>
      <c r="Y20">
        <f>'Input Parameters'!$G$4*'Model Parameters'!$F$2*EXP(-'Model Parameters'!$B$32*$S20-'Model Parameters'!$B$33*$X20-'Model Parameters'!$B$35*($S20+2*$X20))*$U20</f>
        <v>1.5036095054116205</v>
      </c>
      <c r="Z20" s="8">
        <f>$E20-'Model Parameters'!$F$3*'Input Parameters'!$G$3/'Model Parameters'!$F$4*LN($S20/'Input Parameters'!$G$22)</f>
        <v>-1.2464252261788582</v>
      </c>
      <c r="AA20" s="8">
        <f>'Input Parameters'!$G$12*$Y20*$F20*2*'Model Parameters'!$F$4/10</f>
        <v>336.94561422746784</v>
      </c>
      <c r="AB20" s="8">
        <f t="shared" si="2"/>
        <v>1.5036095054116205</v>
      </c>
      <c r="AC20" s="8">
        <f t="shared" si="3"/>
        <v>1287.598819008585</v>
      </c>
      <c r="AD20" s="8">
        <f>LOG10(S20/1000/'Model Parameters'!$B$15)</f>
        <v>13.764670978583789</v>
      </c>
      <c r="AE20" s="8">
        <f>AA20*10/(AA20*10+('Model Parameters'!$F$4*'Input Parameters'!$G$12)*I20)</f>
        <v>0.67622318194066422</v>
      </c>
      <c r="AF20" s="8">
        <f>MIN(1,('Model Parameters'!$B$45-'Model Parameters'!$F$3*'Input Parameters'!$G$3/'Model Parameters'!$F$4*LN($S20/'Input Parameters'!$G$22))/Z20)</f>
        <v>0.28595796899228687</v>
      </c>
      <c r="AG20" s="8">
        <f>MIN('Input Parameters'!$G$24+'Model Parameters'!$F$2*'Input Parameters'!$G$4*EXP(-'Model Parameters'!$B$32*$S20-'Model Parameters'!$B$33*$X20-'Model Parameters'!$B$35*($S20+2*$X20)),AC20*10^(3-AD20)/'Model Parameters'!$B$13)</f>
        <v>1.7025904197048702E-2</v>
      </c>
      <c r="AH20" s="8">
        <f>EXP(-'Model Parameters'!$B$32*$S20-'Model Parameters'!$B$33*$X20-'Model Parameters'!$B$35*($S20+2*$X20))</f>
        <v>0.4695435616088392</v>
      </c>
      <c r="AV20">
        <f>'Model Parameters'!$F$19</f>
        <v>6.9241761263600031E-6</v>
      </c>
      <c r="AW20">
        <f>'Model Parameters'!$F$20</f>
        <v>1.4452520065854142E-5</v>
      </c>
      <c r="AX20">
        <f>'Model Parameters'!$F$21</f>
        <v>4.1623628255221876E-6</v>
      </c>
      <c r="AY20">
        <f>'Model Parameters'!$F$22</f>
        <v>4.9374090257235054E-6</v>
      </c>
    </row>
    <row r="21" spans="4:51" x14ac:dyDescent="0.4">
      <c r="D21" s="4">
        <f t="shared" si="0"/>
        <v>0.18640000000000001</v>
      </c>
      <c r="E21">
        <f t="shared" si="1"/>
        <v>-1</v>
      </c>
      <c r="F21">
        <f>'Input Parameters'!$G$15/(2*'Model Parameters'!$F$4)*'Model Parameters'!$B$39/('Model Parameters'!$B$65)*EXP(-($E21+0.11)/'Model Parameters'!$B$48)</f>
        <v>3047.9649798411356</v>
      </c>
      <c r="G21">
        <f>1/((SQRT($F21*('Input Parameters'!$G$12)^2/'Model Parameters'!$B$51))/TANH(SQRT($F21*('Input Parameters'!$G$12)^2/'Model Parameters'!$B$51))+$F21*'Input Parameters'!$G$12/'Input Parameters'!$G$17)</f>
        <v>0.11167868520796753</v>
      </c>
      <c r="H21">
        <f>'Model Parameters'!$F$2*'Input Parameters'!$G$4*$G21</f>
        <v>3.8038918823925498</v>
      </c>
      <c r="I21">
        <f>'Input Parameters'!$G$15*'Model Parameters'!$B$41/'Model Parameters'!$F$4*EXP(-$E21/'Model Parameters'!$B$50)</f>
        <v>4388.6477769058283</v>
      </c>
      <c r="J21">
        <f>'Input Parameters'!$G$22+(AW21*'Input Parameters'!$G$22 - (1/(1/('Input Parameters'!$G$12*($I21+2*$F21*$H21))+1/(AY21*'Input Parameters'!$G$24))) + 'Input Parameters'!$G$12*($I21+2*$F21*$H21))/(AW21+2*D21*'Input Parameters'!$G$12*'Model Parameters'!$B$61*$H21)</f>
        <v>3953.0584270270692</v>
      </c>
      <c r="K21">
        <f>'Input Parameters'!$G$15/(2*'Model Parameters'!$F$4)*'Model Parameters'!$B$39/('Model Parameters'!$B$65)*EXP(-($E21+0.11)/'Model Parameters'!$B$48)+D21*'Model Parameters'!$B$61*$J21</f>
        <v>4691.1406823203315</v>
      </c>
      <c r="L21">
        <f>1/((SQRT($K21*('Input Parameters'!$G$12)^2/'Model Parameters'!$B$51))/TANH(SQRT($K21*('Input Parameters'!$G$12)^2/'Model Parameters'!$B$51))+$K21*'Input Parameters'!$G$12/'Input Parameters'!$G$17)</f>
        <v>8.7986523083638732E-2</v>
      </c>
      <c r="M21">
        <f>'Model Parameters'!$F$2*'Input Parameters'!$G$4*$L21</f>
        <v>2.9969122603345268</v>
      </c>
      <c r="N21">
        <f>'Input Parameters'!$G$22+(AW21*'Input Parameters'!$G$22 - (1/(1/('Input Parameters'!$G$12*($I21+2*$F21*$M21))+1/(AY21*'Input Parameters'!$G$24))) + 'Input Parameters'!$G$12*($I21+2*$F21*$M21))/(AW21+2*D21*'Input Parameters'!$G$12*'Model Parameters'!$B$61*$M21)</f>
        <v>3592.2901085504641</v>
      </c>
      <c r="O21" s="4">
        <f>(2*AX21*'Input Parameters'!$G$23+AY21*'Input Parameters'!$G$24+AW21*'Input Parameters'!$G$22+'Input Parameters'!$G$12*$I21-AW21*$N21)/(2*AX21)</f>
        <v>-3971.7832139360726</v>
      </c>
      <c r="P21" s="4">
        <f>'Input Parameters'!$G$12*(2*$F21*$M21)/(2*AX21)*EXP(-$N21*('Model Parameters'!$B$32+'Model Parameters'!$B$35))</f>
        <v>5025.7537419922774</v>
      </c>
      <c r="Q21">
        <f>MAX(0,$O21+LN(1+($P21*('Model Parameters'!$B$33+2*'Model Parameters'!$B$35)*EXP(-$O21*('Model Parameters'!$B$33+2*'Model Parameters'!$B$35)))/(1+LN(SQRT(1+$P21*('Model Parameters'!$B$33+2*'Model Parameters'!$B$35)*EXP(-$O21*('Model Parameters'!$B$33+2*'Model Parameters'!$B$35))))))/('Model Parameters'!$B$33+2*'Model Parameters'!$B$35))</f>
        <v>334.2076813898575</v>
      </c>
      <c r="R21">
        <f>'Input Parameters'!$G$4*'Model Parameters'!$F$2*EXP(-'Model Parameters'!$B$32*$N21-'Model Parameters'!$B$33*$Q21-'Model Parameters'!$B$35*($N21+2*$Q21))*$L21</f>
        <v>1.6431489142826965</v>
      </c>
      <c r="S21">
        <f>'Input Parameters'!$G$22+(AW21*'Input Parameters'!$G$22 - (1/(1/('Input Parameters'!$G$12*($I21+2*$F21*$R21))+1/(AY21*'Input Parameters'!$G$24))) +'Input Parameters'!$G$12*($I21+2*$F21*$R21))/(AW21+2*D21*'Input Parameters'!$G$12*'Model Parameters'!$B$61*$R21)</f>
        <v>2776.3760145216029</v>
      </c>
      <c r="T21">
        <f>'Input Parameters'!$G$15/(2*'Model Parameters'!$F$4)*'Model Parameters'!$B$39/('Model Parameters'!$B$65)*EXP(-($E21+0.11)/'Model Parameters'!$B$48)+D21*'Model Parameters'!$B$61*$S21</f>
        <v>4202.0267505493593</v>
      </c>
      <c r="U21">
        <f>1/((SQRT($T21*('Input Parameters'!$G$12)^2/'Model Parameters'!$B$51))/TANH(SQRT($T21*('Input Parameters'!$G$12)^2/'Model Parameters'!$B$51))+$T21*'Input Parameters'!$G$12/'Input Parameters'!$G$17)</f>
        <v>9.3549885895720261E-2</v>
      </c>
      <c r="V21" s="4">
        <f>(2*AX21*'Input Parameters'!$G$23+AY21*'Input Parameters'!$G$24+AW21*'Input Parameters'!$G$22+'Input Parameters'!$G$12*$I21-AW21*$S21)/(2*AX21)</f>
        <v>-2555.2782971060556</v>
      </c>
      <c r="W21" s="4">
        <f>'Input Parameters'!$G$12*(2*$F21*$U21*'Model Parameters'!$F$2*'Input Parameters'!$G$4)/(2*'Model Parameters'!$F$21)*EXP(-$S21*('Model Parameters'!$B$32+'Model Parameters'!$B$35))</f>
        <v>5998.4532555856567</v>
      </c>
      <c r="X21">
        <f>MAX(0,$V21+LN(1+($W21*('Model Parameters'!$B$33+2*'Model Parameters'!$B$35)*EXP(-$V21*('Model Parameters'!$B$33+2*'Model Parameters'!$B$35)))/(1+LN(SQRT(1+$W21*('Model Parameters'!$B$33+2*'Model Parameters'!$B$35)*EXP(-$V21*('Model Parameters'!$B$33+2*'Model Parameters'!$B$35))))))/('Model Parameters'!$B$33+2*'Model Parameters'!$B$35))</f>
        <v>1343.7780363079505</v>
      </c>
      <c r="Y21">
        <f>'Input Parameters'!$G$4*'Model Parameters'!$F$2*EXP(-'Model Parameters'!$B$32*$S21-'Model Parameters'!$B$33*$X21-'Model Parameters'!$B$35*($S21+2*$X21))*$U21</f>
        <v>1.4855838649925224</v>
      </c>
      <c r="Z21" s="8">
        <f>$E21-'Model Parameters'!$F$3*'Input Parameters'!$G$3/'Model Parameters'!$F$4*LN($S21/'Input Parameters'!$G$22)</f>
        <v>-1.2458847654797842</v>
      </c>
      <c r="AA21" s="8">
        <f>'Input Parameters'!$G$12*$Y21*$F21*2*'Model Parameters'!$F$4/10</f>
        <v>332.90622736472397</v>
      </c>
      <c r="AB21" s="8">
        <f t="shared" si="2"/>
        <v>1.4855838649925224</v>
      </c>
      <c r="AC21" s="8">
        <f t="shared" si="3"/>
        <v>1343.7780363079505</v>
      </c>
      <c r="AD21" s="8">
        <f>LOG10(S21/1000/'Model Parameters'!$B$15)</f>
        <v>13.75553537429338</v>
      </c>
      <c r="AE21" s="8">
        <f>AA21*10/(AA21*10+('Model Parameters'!$F$4*'Input Parameters'!$G$12)*I21)</f>
        <v>0.67357695855716571</v>
      </c>
      <c r="AF21" s="8">
        <f>MIN(1,('Model Parameters'!$B$45-'Model Parameters'!$F$3*'Input Parameters'!$G$3/'Model Parameters'!$F$4*LN($S21/'Input Parameters'!$G$22))/Z21)</f>
        <v>0.28564821991601674</v>
      </c>
      <c r="AG21" s="8">
        <f>MIN('Input Parameters'!$G$24+'Model Parameters'!$F$2*'Input Parameters'!$G$4*EXP(-'Model Parameters'!$B$32*$S21-'Model Parameters'!$B$33*$X21-'Model Parameters'!$B$35*($S21+2*$X21)),AC21*10^(3-AD21)/'Model Parameters'!$B$13)</f>
        <v>1.8146495206708486E-2</v>
      </c>
      <c r="AH21" s="8">
        <f>EXP(-'Model Parameters'!$B$32*$S21-'Model Parameters'!$B$33*$X21-'Model Parameters'!$B$35*($S21+2*$X21))</f>
        <v>0.46622551737884077</v>
      </c>
      <c r="AV21">
        <f>'Model Parameters'!$F$19</f>
        <v>6.9241761263600031E-6</v>
      </c>
      <c r="AW21">
        <f>'Model Parameters'!$F$20</f>
        <v>1.4452520065854142E-5</v>
      </c>
      <c r="AX21">
        <f>'Model Parameters'!$F$21</f>
        <v>4.1623628255221876E-6</v>
      </c>
      <c r="AY21">
        <f>'Model Parameters'!$F$22</f>
        <v>4.9374090257235054E-6</v>
      </c>
    </row>
    <row r="22" spans="4:51" x14ac:dyDescent="0.4">
      <c r="D22" s="4">
        <f t="shared" si="0"/>
        <v>0.19620000000000001</v>
      </c>
      <c r="E22">
        <f t="shared" si="1"/>
        <v>-1</v>
      </c>
      <c r="F22">
        <f>'Input Parameters'!$G$15/(2*'Model Parameters'!$F$4)*'Model Parameters'!$B$39/('Model Parameters'!$B$65)*EXP(-($E22+0.11)/'Model Parameters'!$B$48)</f>
        <v>3047.9649798411356</v>
      </c>
      <c r="G22">
        <f>1/((SQRT($F22*('Input Parameters'!$G$12)^2/'Model Parameters'!$B$51))/TANH(SQRT($F22*('Input Parameters'!$G$12)^2/'Model Parameters'!$B$51))+$F22*'Input Parameters'!$G$12/'Input Parameters'!$G$17)</f>
        <v>0.11167868520796753</v>
      </c>
      <c r="H22">
        <f>'Model Parameters'!$F$2*'Input Parameters'!$G$4*$G22</f>
        <v>3.8038918823925498</v>
      </c>
      <c r="I22">
        <f>'Input Parameters'!$G$15*'Model Parameters'!$B$41/'Model Parameters'!$F$4*EXP(-$E22/'Model Parameters'!$B$50)</f>
        <v>4388.6477769058283</v>
      </c>
      <c r="J22">
        <f>'Input Parameters'!$G$22+(AW22*'Input Parameters'!$G$22 - (1/(1/('Input Parameters'!$G$12*($I22+2*$F22*$H22))+1/(AY22*'Input Parameters'!$G$24))) + 'Input Parameters'!$G$12*($I22+2*$F22*$H22))/(AW22+2*D22*'Input Parameters'!$G$12*'Model Parameters'!$B$61*$H22)</f>
        <v>3860.7791404696791</v>
      </c>
      <c r="K22">
        <f>'Input Parameters'!$G$15/(2*'Model Parameters'!$F$4)*'Model Parameters'!$B$39/('Model Parameters'!$B$65)*EXP(-($E22+0.11)/'Model Parameters'!$B$48)+D22*'Model Parameters'!$B$61*$J22</f>
        <v>4737.1562340542723</v>
      </c>
      <c r="L22">
        <f>1/((SQRT($K22*('Input Parameters'!$G$12)^2/'Model Parameters'!$B$51))/TANH(SQRT($K22*('Input Parameters'!$G$12)^2/'Model Parameters'!$B$51))+$K22*'Input Parameters'!$G$12/'Input Parameters'!$G$17)</f>
        <v>8.750828839224456E-2</v>
      </c>
      <c r="M22">
        <f>'Model Parameters'!$F$2*'Input Parameters'!$G$4*$L22</f>
        <v>2.980623090587541</v>
      </c>
      <c r="N22">
        <f>'Input Parameters'!$G$22+(AW22*'Input Parameters'!$G$22 - (1/(1/('Input Parameters'!$G$12*($I22+2*$F22*$M22))+1/(AY22*'Input Parameters'!$G$24))) + 'Input Parameters'!$G$12*($I22+2*$F22*$M22))/(AW22+2*D22*'Input Parameters'!$G$12*'Model Parameters'!$B$61*$M22)</f>
        <v>3511.2748353124675</v>
      </c>
      <c r="O22" s="4">
        <f>(2*AX22*'Input Parameters'!$G$23+AY22*'Input Parameters'!$G$24+AW22*'Input Parameters'!$G$22+'Input Parameters'!$G$12*$I22-AW22*$N22)/(2*AX22)</f>
        <v>-3831.1329497479778</v>
      </c>
      <c r="P22" s="4">
        <f>'Input Parameters'!$G$12*(2*$F22*$M22)/(2*AX22)*EXP(-$N22*('Model Parameters'!$B$32+'Model Parameters'!$B$35))</f>
        <v>5056.1491838455759</v>
      </c>
      <c r="Q22">
        <f>MAX(0,$O22+LN(1+($P22*('Model Parameters'!$B$33+2*'Model Parameters'!$B$35)*EXP(-$O22*('Model Parameters'!$B$33+2*'Model Parameters'!$B$35)))/(1+LN(SQRT(1+$P22*('Model Parameters'!$B$33+2*'Model Parameters'!$B$35)*EXP(-$O22*('Model Parameters'!$B$33+2*'Model Parameters'!$B$35))))))/('Model Parameters'!$B$33+2*'Model Parameters'!$B$35))</f>
        <v>410.95401868042836</v>
      </c>
      <c r="R22">
        <f>'Input Parameters'!$G$4*'Model Parameters'!$F$2*EXP(-'Model Parameters'!$B$32*$N22-'Model Parameters'!$B$33*$Q22-'Model Parameters'!$B$35*($N22+2*$Q22))*$L22</f>
        <v>1.6185509517891536</v>
      </c>
      <c r="S22">
        <f>'Input Parameters'!$G$22+(AW22*'Input Parameters'!$G$22 - (1/(1/('Input Parameters'!$G$12*($I22+2*$F22*$R22))+1/(AY22*'Input Parameters'!$G$24))) +'Input Parameters'!$G$12*($I22+2*$F22*$R22))/(AW22+2*D22*'Input Parameters'!$G$12*'Model Parameters'!$B$61*$R22)</f>
        <v>2720.7926870647789</v>
      </c>
      <c r="T22">
        <f>'Input Parameters'!$G$15/(2*'Model Parameters'!$F$4)*'Model Parameters'!$B$39/('Model Parameters'!$B$65)*EXP(-($E22+0.11)/'Model Parameters'!$B$48)+D22*'Model Parameters'!$B$61*$S22</f>
        <v>4238.3825210418399</v>
      </c>
      <c r="U22">
        <f>1/((SQRT($T22*('Input Parameters'!$G$12)^2/'Model Parameters'!$B$51))/TANH(SQRT($T22*('Input Parameters'!$G$12)^2/'Model Parameters'!$B$51))+$T22*'Input Parameters'!$G$12/'Input Parameters'!$G$17)</f>
        <v>9.3103230415275656E-2</v>
      </c>
      <c r="V22" s="4">
        <f>(2*AX22*'Input Parameters'!$G$23+AY22*'Input Parameters'!$G$24+AW22*'Input Parameters'!$G$22+'Input Parameters'!$G$12*$I22-AW22*$S22)/(2*AX22)</f>
        <v>-2458.7803235907477</v>
      </c>
      <c r="W22" s="4">
        <f>'Input Parameters'!$G$12*(2*$F22*$U22*'Model Parameters'!$F$2*'Input Parameters'!$G$4)/(2*'Model Parameters'!$F$21)*EXP(-$S22*('Model Parameters'!$B$32+'Model Parameters'!$B$35))</f>
        <v>6017.0183851831271</v>
      </c>
      <c r="X22">
        <f>MAX(0,$V22+LN(1+($W22*('Model Parameters'!$B$33+2*'Model Parameters'!$B$35)*EXP(-$V22*('Model Parameters'!$B$33+2*'Model Parameters'!$B$35)))/(1+LN(SQRT(1+$W22*('Model Parameters'!$B$33+2*'Model Parameters'!$B$35)*EXP(-$V22*('Model Parameters'!$B$33+2*'Model Parameters'!$B$35))))))/('Model Parameters'!$B$33+2*'Model Parameters'!$B$35))</f>
        <v>1396.7641905930673</v>
      </c>
      <c r="Y22">
        <f>'Input Parameters'!$G$4*'Model Parameters'!$F$2*EXP(-'Model Parameters'!$B$32*$S22-'Model Parameters'!$B$33*$X22-'Model Parameters'!$B$35*($S22+2*$X22))*$U22</f>
        <v>1.4686176519383651</v>
      </c>
      <c r="Z22" s="8">
        <f>$E22-'Model Parameters'!$F$3*'Input Parameters'!$G$3/'Model Parameters'!$F$4*LN($S22/'Input Parameters'!$G$22)</f>
        <v>-1.2453651747145509</v>
      </c>
      <c r="AA22" s="8">
        <f>'Input Parameters'!$G$12*$Y22*$F22*2*'Model Parameters'!$F$4/10</f>
        <v>329.10424882037967</v>
      </c>
      <c r="AB22" s="8">
        <f t="shared" si="2"/>
        <v>1.4686176519383651</v>
      </c>
      <c r="AC22" s="8">
        <f t="shared" si="3"/>
        <v>1396.7641905930673</v>
      </c>
      <c r="AD22" s="8">
        <f>LOG10(S22/1000/'Model Parameters'!$B$15)</f>
        <v>13.746752542105474</v>
      </c>
      <c r="AE22" s="8">
        <f>AA22*10/(AA22*10+('Model Parameters'!$F$4*'Input Parameters'!$G$12)*I22)</f>
        <v>0.67104643982744994</v>
      </c>
      <c r="AF22" s="8">
        <f>MIN(1,('Model Parameters'!$B$45-'Model Parameters'!$F$3*'Input Parameters'!$G$3/'Model Parameters'!$F$4*LN($S22/'Input Parameters'!$G$22))/Z22)</f>
        <v>0.28535017834909648</v>
      </c>
      <c r="AG22" s="8">
        <f>MIN('Input Parameters'!$G$24+'Model Parameters'!$F$2*'Input Parameters'!$G$4*EXP(-'Model Parameters'!$B$32*$S22-'Model Parameters'!$B$33*$X22-'Model Parameters'!$B$35*($S22+2*$X22)),AC22*10^(3-AD22)/'Model Parameters'!$B$13)</f>
        <v>1.9247358895724272E-2</v>
      </c>
      <c r="AH22" s="8">
        <f>EXP(-'Model Parameters'!$B$32*$S22-'Model Parameters'!$B$33*$X22-'Model Parameters'!$B$35*($S22+2*$X22))</f>
        <v>0.46311209304475232</v>
      </c>
      <c r="AV22">
        <f>'Model Parameters'!$F$19</f>
        <v>6.9241761263600031E-6</v>
      </c>
      <c r="AW22">
        <f>'Model Parameters'!$F$20</f>
        <v>1.4452520065854142E-5</v>
      </c>
      <c r="AX22">
        <f>'Model Parameters'!$F$21</f>
        <v>4.1623628255221876E-6</v>
      </c>
      <c r="AY22">
        <f>'Model Parameters'!$F$22</f>
        <v>4.9374090257235054E-6</v>
      </c>
    </row>
    <row r="23" spans="4:51" x14ac:dyDescent="0.4">
      <c r="D23" s="4">
        <f t="shared" si="0"/>
        <v>0.20600000000000002</v>
      </c>
      <c r="E23">
        <f t="shared" si="1"/>
        <v>-1</v>
      </c>
      <c r="F23">
        <f>'Input Parameters'!$G$15/(2*'Model Parameters'!$F$4)*'Model Parameters'!$B$39/('Model Parameters'!$B$65)*EXP(-($E23+0.11)/'Model Parameters'!$B$48)</f>
        <v>3047.9649798411356</v>
      </c>
      <c r="G23">
        <f>1/((SQRT($F23*('Input Parameters'!$G$12)^2/'Model Parameters'!$B$51))/TANH(SQRT($F23*('Input Parameters'!$G$12)^2/'Model Parameters'!$B$51))+$F23*'Input Parameters'!$G$12/'Input Parameters'!$G$17)</f>
        <v>0.11167868520796753</v>
      </c>
      <c r="H23">
        <f>'Model Parameters'!$F$2*'Input Parameters'!$G$4*$G23</f>
        <v>3.8038918823925498</v>
      </c>
      <c r="I23">
        <f>'Input Parameters'!$G$15*'Model Parameters'!$B$41/'Model Parameters'!$F$4*EXP(-$E23/'Model Parameters'!$B$50)</f>
        <v>4388.6477769058283</v>
      </c>
      <c r="J23">
        <f>'Input Parameters'!$G$22+(AW23*'Input Parameters'!$G$22 - (1/(1/('Input Parameters'!$G$12*($I23+2*$F23*$H23))+1/(AY23*'Input Parameters'!$G$24))) + 'Input Parameters'!$G$12*($I23+2*$F23*$H23))/(AW23+2*D23*'Input Parameters'!$G$12*'Model Parameters'!$B$61*$H23)</f>
        <v>3772.7100707864215</v>
      </c>
      <c r="K23">
        <f>'Input Parameters'!$G$15/(2*'Model Parameters'!$F$4)*'Model Parameters'!$B$39/('Model Parameters'!$B$65)*EXP(-($E23+0.11)/'Model Parameters'!$B$48)+D23*'Model Parameters'!$B$61*$J23</f>
        <v>4781.0725321590016</v>
      </c>
      <c r="L23">
        <f>1/((SQRT($K23*('Input Parameters'!$G$12)^2/'Model Parameters'!$B$51))/TANH(SQRT($K23*('Input Parameters'!$G$12)^2/'Model Parameters'!$B$51))+$K23*'Input Parameters'!$G$12/'Input Parameters'!$G$17)</f>
        <v>8.7058377331917236E-2</v>
      </c>
      <c r="M23">
        <f>'Model Parameters'!$F$2*'Input Parameters'!$G$4*$L23</f>
        <v>2.9652986530998438</v>
      </c>
      <c r="N23">
        <f>'Input Parameters'!$G$22+(AW23*'Input Parameters'!$G$22 - (1/(1/('Input Parameters'!$G$12*($I23+2*$F23*$M23))+1/(AY23*'Input Parameters'!$G$24))) + 'Input Parameters'!$G$12*($I23+2*$F23*$M23))/(AW23+2*D23*'Input Parameters'!$G$12*'Model Parameters'!$B$61*$M23)</f>
        <v>3434.3468041056794</v>
      </c>
      <c r="O23" s="4">
        <f>(2*AX23*'Input Parameters'!$G$23+AY23*'Input Parameters'!$G$24+AW23*'Input Parameters'!$G$22+'Input Parameters'!$G$12*$I23-AW23*$N23)/(2*AX23)</f>
        <v>-3697.5785287078947</v>
      </c>
      <c r="P23" s="4">
        <f>'Input Parameters'!$G$12*(2*$F23*$M23)/(2*AX23)*EXP(-$N23*('Model Parameters'!$B$32+'Model Parameters'!$B$35))</f>
        <v>5085.2858832595939</v>
      </c>
      <c r="Q23">
        <f>MAX(0,$O23+LN(1+($P23*('Model Parameters'!$B$33+2*'Model Parameters'!$B$35)*EXP(-$O23*('Model Parameters'!$B$33+2*'Model Parameters'!$B$35)))/(1+LN(SQRT(1+$P23*('Model Parameters'!$B$33+2*'Model Parameters'!$B$35)*EXP(-$O23*('Model Parameters'!$B$33+2*'Model Parameters'!$B$35))))))/('Model Parameters'!$B$33+2*'Model Parameters'!$B$35))</f>
        <v>484.34610802804173</v>
      </c>
      <c r="R23">
        <f>'Input Parameters'!$G$4*'Model Parameters'!$F$2*EXP(-'Model Parameters'!$B$32*$N23-'Model Parameters'!$B$33*$Q23-'Model Parameters'!$B$35*($N23+2*$Q23))*$L23</f>
        <v>1.595340506400049</v>
      </c>
      <c r="S23">
        <f>'Input Parameters'!$G$22+(AW23*'Input Parameters'!$G$22 - (1/(1/('Input Parameters'!$G$12*($I23+2*$F23*$R23))+1/(AY23*'Input Parameters'!$G$24))) +'Input Parameters'!$G$12*($I23+2*$F23*$R23))/(AW23+2*D23*'Input Parameters'!$G$12*'Model Parameters'!$B$61*$R23)</f>
        <v>2668.3244070070932</v>
      </c>
      <c r="T23">
        <f>'Input Parameters'!$G$15/(2*'Model Parameters'!$F$4)*'Model Parameters'!$B$39/('Model Parameters'!$B$65)*EXP(-($E23+0.11)/'Model Parameters'!$B$48)+D23*'Model Parameters'!$B$61*$S23</f>
        <v>4273.7398459320539</v>
      </c>
      <c r="U23">
        <f>1/((SQRT($T23*('Input Parameters'!$G$12)^2/'Model Parameters'!$B$51))/TANH(SQRT($T23*('Input Parameters'!$G$12)^2/'Model Parameters'!$B$51))+$T23*'Input Parameters'!$G$12/'Input Parameters'!$G$17)</f>
        <v>9.2674360220593374E-2</v>
      </c>
      <c r="V23" s="4">
        <f>(2*AX23*'Input Parameters'!$G$23+AY23*'Input Parameters'!$G$24+AW23*'Input Parameters'!$G$22+'Input Parameters'!$G$12*$I23-AW23*$S23)/(2*AX23)</f>
        <v>-2367.690370342928</v>
      </c>
      <c r="W23" s="4">
        <f>'Input Parameters'!$G$12*(2*$F23*$U23*'Model Parameters'!$F$2*'Input Parameters'!$G$4)/(2*'Model Parameters'!$F$21)*EXP(-$S23*('Model Parameters'!$B$32+'Model Parameters'!$B$35))</f>
        <v>6033.9965596616403</v>
      </c>
      <c r="X23">
        <f>MAX(0,$V23+LN(1+($W23*('Model Parameters'!$B$33+2*'Model Parameters'!$B$35)*EXP(-$V23*('Model Parameters'!$B$33+2*'Model Parameters'!$B$35)))/(1+LN(SQRT(1+$W23*('Model Parameters'!$B$33+2*'Model Parameters'!$B$35)*EXP(-$V23*('Model Parameters'!$B$33+2*'Model Parameters'!$B$35))))))/('Model Parameters'!$B$33+2*'Model Parameters'!$B$35))</f>
        <v>1446.8463000866391</v>
      </c>
      <c r="Y23">
        <f>'Input Parameters'!$G$4*'Model Parameters'!$F$2*EXP(-'Model Parameters'!$B$32*$S23-'Model Parameters'!$B$33*$X23-'Model Parameters'!$B$35*($S23+2*$X23))*$U23</f>
        <v>1.4526096769986176</v>
      </c>
      <c r="Z23" s="8">
        <f>$E23-'Model Parameters'!$F$3*'Input Parameters'!$G$3/'Model Parameters'!$F$4*LN($S23/'Input Parameters'!$G$22)</f>
        <v>-1.2448648705977863</v>
      </c>
      <c r="AA23" s="8">
        <f>'Input Parameters'!$G$12*$Y23*$F23*2*'Model Parameters'!$F$4/10</f>
        <v>325.51700297682908</v>
      </c>
      <c r="AB23" s="8">
        <f t="shared" si="2"/>
        <v>1.4526096769986176</v>
      </c>
      <c r="AC23" s="8">
        <f t="shared" si="3"/>
        <v>1446.8463000866391</v>
      </c>
      <c r="AD23" s="8">
        <f>LOG10(S23/1000/'Model Parameters'!$B$15)</f>
        <v>13.738295719170047</v>
      </c>
      <c r="AE23" s="8">
        <f>AA23*10/(AA23*10+('Model Parameters'!$F$4*'Input Parameters'!$G$12)*I23)</f>
        <v>0.66862260451311406</v>
      </c>
      <c r="AF23" s="8">
        <f>MIN(1,('Model Parameters'!$B$45-'Model Parameters'!$F$3*'Input Parameters'!$G$3/'Model Parameters'!$F$4*LN($S23/'Input Parameters'!$G$22))/Z23)</f>
        <v>0.28506296464722269</v>
      </c>
      <c r="AG23" s="8">
        <f>MIN('Input Parameters'!$G$24+'Model Parameters'!$F$2*'Input Parameters'!$G$4*EXP(-'Model Parameters'!$B$32*$S23-'Model Parameters'!$B$33*$X23-'Model Parameters'!$B$35*($S23+2*$X23)),AC23*10^(3-AD23)/'Model Parameters'!$B$13)</f>
        <v>2.0329526949941844E-2</v>
      </c>
      <c r="AH23" s="8">
        <f>EXP(-'Model Parameters'!$B$32*$S23-'Model Parameters'!$B$33*$X23-'Model Parameters'!$B$35*($S23+2*$X23))</f>
        <v>0.46018394655005945</v>
      </c>
      <c r="AV23">
        <f>'Model Parameters'!$F$19</f>
        <v>6.9241761263600031E-6</v>
      </c>
      <c r="AW23">
        <f>'Model Parameters'!$F$20</f>
        <v>1.4452520065854142E-5</v>
      </c>
      <c r="AX23">
        <f>'Model Parameters'!$F$21</f>
        <v>4.1623628255221876E-6</v>
      </c>
      <c r="AY23">
        <f>'Model Parameters'!$F$22</f>
        <v>4.9374090257235054E-6</v>
      </c>
    </row>
    <row r="24" spans="4:51" x14ac:dyDescent="0.4">
      <c r="D24" s="4">
        <f t="shared" si="0"/>
        <v>0.21579999999999999</v>
      </c>
      <c r="E24">
        <f t="shared" si="1"/>
        <v>-1</v>
      </c>
      <c r="F24">
        <f>'Input Parameters'!$G$15/(2*'Model Parameters'!$F$4)*'Model Parameters'!$B$39/('Model Parameters'!$B$65)*EXP(-($E24+0.11)/'Model Parameters'!$B$48)</f>
        <v>3047.9649798411356</v>
      </c>
      <c r="G24">
        <f>1/((SQRT($F24*('Input Parameters'!$G$12)^2/'Model Parameters'!$B$51))/TANH(SQRT($F24*('Input Parameters'!$G$12)^2/'Model Parameters'!$B$51))+$F24*'Input Parameters'!$G$12/'Input Parameters'!$G$17)</f>
        <v>0.11167868520796753</v>
      </c>
      <c r="H24">
        <f>'Model Parameters'!$F$2*'Input Parameters'!$G$4*$G24</f>
        <v>3.8038918823925498</v>
      </c>
      <c r="I24">
        <f>'Input Parameters'!$G$15*'Model Parameters'!$B$41/'Model Parameters'!$F$4*EXP(-$E24/'Model Parameters'!$B$50)</f>
        <v>4388.6477769058283</v>
      </c>
      <c r="J24">
        <f>'Input Parameters'!$G$22+(AW24*'Input Parameters'!$G$22 - (1/(1/('Input Parameters'!$G$12*($I24+2*$F24*$H24))+1/(AY24*'Input Parameters'!$G$24))) + 'Input Parameters'!$G$12*($I24+2*$F24*$H24))/(AW24+2*D24*'Input Parameters'!$G$12*'Model Parameters'!$B$61*$H24)</f>
        <v>3688.5695094470643</v>
      </c>
      <c r="K24">
        <f>'Input Parameters'!$G$15/(2*'Model Parameters'!$F$4)*'Model Parameters'!$B$39/('Model Parameters'!$B$65)*EXP(-($E24+0.11)/'Model Parameters'!$B$48)+D24*'Model Parameters'!$B$61*$J24</f>
        <v>4823.0300391503843</v>
      </c>
      <c r="L24">
        <f>1/((SQRT($K24*('Input Parameters'!$G$12)^2/'Model Parameters'!$B$51))/TANH(SQRT($K24*('Input Parameters'!$G$12)^2/'Model Parameters'!$B$51))+$K24*'Input Parameters'!$G$12/'Input Parameters'!$G$17)</f>
        <v>8.6634333336044617E-2</v>
      </c>
      <c r="M24">
        <f>'Model Parameters'!$F$2*'Input Parameters'!$G$4*$L24</f>
        <v>2.9508552746639909</v>
      </c>
      <c r="N24">
        <f>'Input Parameters'!$G$22+(AW24*'Input Parameters'!$G$22 - (1/(1/('Input Parameters'!$G$12*($I24+2*$F24*$M24))+1/(AY24*'Input Parameters'!$G$24))) + 'Input Parameters'!$G$12*($I24+2*$F24*$M24))/(AW24+2*D24*'Input Parameters'!$G$12*'Model Parameters'!$B$61*$M24)</f>
        <v>3361.1723381791949</v>
      </c>
      <c r="O24" s="4">
        <f>(2*AX24*'Input Parameters'!$G$23+AY24*'Input Parameters'!$G$24+AW24*'Input Parameters'!$G$22+'Input Parameters'!$G$12*$I24-AW24*$N24)/(2*AX24)</f>
        <v>-3570.5406560570405</v>
      </c>
      <c r="P24" s="4">
        <f>'Input Parameters'!$G$12*(2*$F24*$M24)/(2*AX24)*EXP(-$N24*('Model Parameters'!$B$32+'Model Parameters'!$B$35))</f>
        <v>5113.2610403384042</v>
      </c>
      <c r="Q24">
        <f>MAX(0,$O24+LN(1+($P24*('Model Parameters'!$B$33+2*'Model Parameters'!$B$35)*EXP(-$O24*('Model Parameters'!$B$33+2*'Model Parameters'!$B$35)))/(1+LN(SQRT(1+$P24*('Model Parameters'!$B$33+2*'Model Parameters'!$B$35)*EXP(-$O24*('Model Parameters'!$B$33+2*'Model Parameters'!$B$35))))))/('Model Parameters'!$B$33+2*'Model Parameters'!$B$35))</f>
        <v>554.62891534547589</v>
      </c>
      <c r="R24">
        <f>'Input Parameters'!$G$4*'Model Parameters'!$F$2*EXP(-'Model Parameters'!$B$32*$N24-'Model Parameters'!$B$33*$Q24-'Model Parameters'!$B$35*($N24+2*$Q24))*$L24</f>
        <v>1.5733994242967799</v>
      </c>
      <c r="S24">
        <f>'Input Parameters'!$G$22+(AW24*'Input Parameters'!$G$22 - (1/(1/('Input Parameters'!$G$12*($I24+2*$F24*$R24))+1/(AY24*'Input Parameters'!$G$24))) +'Input Parameters'!$G$12*($I24+2*$F24*$R24))/(AW24+2*D24*'Input Parameters'!$G$12*'Model Parameters'!$B$61*$R24)</f>
        <v>2618.6888426525752</v>
      </c>
      <c r="T24">
        <f>'Input Parameters'!$G$15/(2*'Model Parameters'!$F$4)*'Model Parameters'!$B$39/('Model Parameters'!$B$65)*EXP(-($E24+0.11)/'Model Parameters'!$B$48)+D24*'Model Parameters'!$B$61*$S24</f>
        <v>4308.167086346205</v>
      </c>
      <c r="U24">
        <f>1/((SQRT($T24*('Input Parameters'!$G$12)^2/'Model Parameters'!$B$51))/TANH(SQRT($T24*('Input Parameters'!$G$12)^2/'Model Parameters'!$B$51))+$T24*'Input Parameters'!$G$12/'Input Parameters'!$G$17)</f>
        <v>9.2261892813973706E-2</v>
      </c>
      <c r="V24" s="4">
        <f>(2*AX24*'Input Parameters'!$G$23+AY24*'Input Parameters'!$G$24+AW24*'Input Parameters'!$G$22+'Input Parameters'!$G$12*$I24-AW24*$S24)/(2*AX24)</f>
        <v>-2281.5182825308002</v>
      </c>
      <c r="W24" s="4">
        <f>'Input Parameters'!$G$12*(2*$F24*$U24*'Model Parameters'!$F$2*'Input Parameters'!$G$4)/(2*'Model Parameters'!$F$21)*EXP(-$S24*('Model Parameters'!$B$32+'Model Parameters'!$B$35))</f>
        <v>6049.5402566040948</v>
      </c>
      <c r="X24">
        <f>MAX(0,$V24+LN(1+($W24*('Model Parameters'!$B$33+2*'Model Parameters'!$B$35)*EXP(-$V24*('Model Parameters'!$B$33+2*'Model Parameters'!$B$35)))/(1+LN(SQRT(1+$W24*('Model Parameters'!$B$33+2*'Model Parameters'!$B$35)*EXP(-$V24*('Model Parameters'!$B$33+2*'Model Parameters'!$B$35))))))/('Model Parameters'!$B$33+2*'Model Parameters'!$B$35))</f>
        <v>1494.2787092855388</v>
      </c>
      <c r="Y24">
        <f>'Input Parameters'!$G$4*'Model Parameters'!$F$2*EXP(-'Model Parameters'!$B$32*$S24-'Model Parameters'!$B$33*$X24-'Model Parameters'!$B$35*($S24+2*$X24))*$U24</f>
        <v>1.4374716448561722</v>
      </c>
      <c r="Z24" s="8">
        <f>$E24-'Model Parameters'!$F$3*'Input Parameters'!$G$3/'Model Parameters'!$F$4*LN($S24/'Input Parameters'!$G$22)</f>
        <v>-1.2443824381935347</v>
      </c>
      <c r="AA24" s="8">
        <f>'Input Parameters'!$G$12*$Y24*$F24*2*'Model Parameters'!$F$4/10</f>
        <v>322.12470363310069</v>
      </c>
      <c r="AB24" s="8">
        <f t="shared" si="2"/>
        <v>1.4374716448561722</v>
      </c>
      <c r="AC24" s="8">
        <f t="shared" si="3"/>
        <v>1494.2787092855388</v>
      </c>
      <c r="AD24" s="8">
        <f>LOG10(S24/1000/'Model Parameters'!$B$15)</f>
        <v>13.730140988308644</v>
      </c>
      <c r="AE24" s="8">
        <f>AA24*10/(AA24*10+('Model Parameters'!$F$4*'Input Parameters'!$G$12)*I24)</f>
        <v>0.6662974001177876</v>
      </c>
      <c r="AF24" s="8">
        <f>MIN(1,('Model Parameters'!$B$45-'Model Parameters'!$F$3*'Input Parameters'!$G$3/'Model Parameters'!$F$4*LN($S24/'Input Parameters'!$G$22))/Z24)</f>
        <v>0.28478579198529219</v>
      </c>
      <c r="AG24" s="8">
        <f>MIN('Input Parameters'!$G$24+'Model Parameters'!$F$2*'Input Parameters'!$G$4*EXP(-'Model Parameters'!$B$32*$S24-'Model Parameters'!$B$33*$X24-'Model Parameters'!$B$35*($S24+2*$X24)),AC24*10^(3-AD24)/'Model Parameters'!$B$13)</f>
        <v>2.1393961727073998E-2</v>
      </c>
      <c r="AH24" s="8">
        <f>EXP(-'Model Parameters'!$B$32*$S24-'Model Parameters'!$B$33*$X24-'Model Parameters'!$B$35*($S24+2*$X24))</f>
        <v>0.45742411268930289</v>
      </c>
      <c r="AV24">
        <f>'Model Parameters'!$F$19</f>
        <v>6.9241761263600031E-6</v>
      </c>
      <c r="AW24">
        <f>'Model Parameters'!$F$20</f>
        <v>1.4452520065854142E-5</v>
      </c>
      <c r="AX24">
        <f>'Model Parameters'!$F$21</f>
        <v>4.1623628255221876E-6</v>
      </c>
      <c r="AY24">
        <f>'Model Parameters'!$F$22</f>
        <v>4.9374090257235054E-6</v>
      </c>
    </row>
    <row r="25" spans="4:51" x14ac:dyDescent="0.4">
      <c r="D25" s="4">
        <f t="shared" si="0"/>
        <v>0.22559999999999999</v>
      </c>
      <c r="E25">
        <f t="shared" si="1"/>
        <v>-1</v>
      </c>
      <c r="F25">
        <f>'Input Parameters'!$G$15/(2*'Model Parameters'!$F$4)*'Model Parameters'!$B$39/('Model Parameters'!$B$65)*EXP(-($E25+0.11)/'Model Parameters'!$B$48)</f>
        <v>3047.9649798411356</v>
      </c>
      <c r="G25">
        <f>1/((SQRT($F25*('Input Parameters'!$G$12)^2/'Model Parameters'!$B$51))/TANH(SQRT($F25*('Input Parameters'!$G$12)^2/'Model Parameters'!$B$51))+$F25*'Input Parameters'!$G$12/'Input Parameters'!$G$17)</f>
        <v>0.11167868520796753</v>
      </c>
      <c r="H25">
        <f>'Model Parameters'!$F$2*'Input Parameters'!$G$4*$G25</f>
        <v>3.8038918823925498</v>
      </c>
      <c r="I25">
        <f>'Input Parameters'!$G$15*'Model Parameters'!$B$41/'Model Parameters'!$F$4*EXP(-$E25/'Model Parameters'!$B$50)</f>
        <v>4388.6477769058283</v>
      </c>
      <c r="J25">
        <f>'Input Parameters'!$G$22+(AW25*'Input Parameters'!$G$22 - (1/(1/('Input Parameters'!$G$12*($I25+2*$F25*$H25))+1/(AY25*'Input Parameters'!$G$24))) + 'Input Parameters'!$G$12*($I25+2*$F25*$H25))/(AW25+2*D25*'Input Parameters'!$G$12*'Model Parameters'!$B$61*$H25)</f>
        <v>3608.1003320256623</v>
      </c>
      <c r="K25">
        <f>'Input Parameters'!$G$15/(2*'Model Parameters'!$F$4)*'Model Parameters'!$B$39/('Model Parameters'!$B$65)*EXP(-($E25+0.11)/'Model Parameters'!$B$48)+D25*'Model Parameters'!$B$61*$J25</f>
        <v>4863.1569596792615</v>
      </c>
      <c r="L25">
        <f>1/((SQRT($K25*('Input Parameters'!$G$12)^2/'Model Parameters'!$B$51))/TANH(SQRT($K25*('Input Parameters'!$G$12)^2/'Model Parameters'!$B$51))+$K25*'Input Parameters'!$G$12/'Input Parameters'!$G$17)</f>
        <v>8.6233977166992493E-2</v>
      </c>
      <c r="M25">
        <f>'Model Parameters'!$F$2*'Input Parameters'!$G$4*$L25</f>
        <v>2.9372187281852495</v>
      </c>
      <c r="N25">
        <f>'Input Parameters'!$G$22+(AW25*'Input Parameters'!$G$22 - (1/(1/('Input Parameters'!$G$12*($I25+2*$F25*$M25))+1/(AY25*'Input Parameters'!$G$24))) + 'Input Parameters'!$G$12*($I25+2*$F25*$M25))/(AW25+2*D25*'Input Parameters'!$G$12*'Model Parameters'!$B$61*$M25)</f>
        <v>3291.4554142816701</v>
      </c>
      <c r="O25" s="4">
        <f>(2*AX25*'Input Parameters'!$G$23+AY25*'Input Parameters'!$G$24+AW25*'Input Parameters'!$G$22+'Input Parameters'!$G$12*$I25-AW25*$N25)/(2*AX25)</f>
        <v>-3449.5054071137679</v>
      </c>
      <c r="P25" s="4">
        <f>'Input Parameters'!$G$12*(2*$F25*$M25)/(2*AX25)*EXP(-$N25*('Model Parameters'!$B$32+'Model Parameters'!$B$35))</f>
        <v>5140.1606198887412</v>
      </c>
      <c r="Q25">
        <f>MAX(0,$O25+LN(1+($P25*('Model Parameters'!$B$33+2*'Model Parameters'!$B$35)*EXP(-$O25*('Model Parameters'!$B$33+2*'Model Parameters'!$B$35)))/(1+LN(SQRT(1+$P25*('Model Parameters'!$B$33+2*'Model Parameters'!$B$35)*EXP(-$O25*('Model Parameters'!$B$33+2*'Model Parameters'!$B$35))))))/('Model Parameters'!$B$33+2*'Model Parameters'!$B$35))</f>
        <v>622.02181543949973</v>
      </c>
      <c r="R25">
        <f>'Input Parameters'!$G$4*'Model Parameters'!$F$2*EXP(-'Model Parameters'!$B$32*$N25-'Model Parameters'!$B$33*$Q25-'Model Parameters'!$B$35*($N25+2*$Q25))*$L25</f>
        <v>1.5526228919485345</v>
      </c>
      <c r="S25">
        <f>'Input Parameters'!$G$22+(AW25*'Input Parameters'!$G$22 - (1/(1/('Input Parameters'!$G$12*($I25+2*$F25*$R25))+1/(AY25*'Input Parameters'!$G$24))) +'Input Parameters'!$G$12*($I25+2*$F25*$R25))/(AW25+2*D25*'Input Parameters'!$G$12*'Model Parameters'!$B$61*$R25)</f>
        <v>2571.637826371667</v>
      </c>
      <c r="T25">
        <f>'Input Parameters'!$G$15/(2*'Model Parameters'!$F$4)*'Model Parameters'!$B$39/('Model Parameters'!$B$65)*EXP(-($E25+0.11)/'Model Parameters'!$B$48)+D25*'Model Parameters'!$B$61*$S25</f>
        <v>4341.7251106348049</v>
      </c>
      <c r="U25">
        <f>1/((SQRT($T25*('Input Parameters'!$G$12)^2/'Model Parameters'!$B$51))/TANH(SQRT($T25*('Input Parameters'!$G$12)^2/'Model Parameters'!$B$51))+$T25*'Input Parameters'!$G$12/'Input Parameters'!$G$17)</f>
        <v>9.1864605731296012E-2</v>
      </c>
      <c r="V25" s="4">
        <f>(2*AX25*'Input Parameters'!$G$23+AY25*'Input Parameters'!$G$24+AW25*'Input Parameters'!$G$22+'Input Parameters'!$G$12*$I25-AW25*$S25)/(2*AX25)</f>
        <v>-2199.8332174099637</v>
      </c>
      <c r="W25" s="4">
        <f>'Input Parameters'!$G$12*(2*$F25*$U25*'Model Parameters'!$F$2*'Input Parameters'!$G$4)/(2*'Model Parameters'!$F$21)*EXP(-$S25*('Model Parameters'!$B$32+'Model Parameters'!$B$35))</f>
        <v>6063.7840127149639</v>
      </c>
      <c r="X25">
        <f>MAX(0,$V25+LN(1+($W25*('Model Parameters'!$B$33+2*'Model Parameters'!$B$35)*EXP(-$V25*('Model Parameters'!$B$33+2*'Model Parameters'!$B$35)))/(1+LN(SQRT(1+$W25*('Model Parameters'!$B$33+2*'Model Parameters'!$B$35)*EXP(-$V25*('Model Parameters'!$B$33+2*'Model Parameters'!$B$35))))))/('Model Parameters'!$B$33+2*'Model Parameters'!$B$35))</f>
        <v>1539.2861898006772</v>
      </c>
      <c r="Y25">
        <f>'Input Parameters'!$G$4*'Model Parameters'!$F$2*EXP(-'Model Parameters'!$B$32*$S25-'Model Parameters'!$B$33*$X25-'Model Parameters'!$B$35*($S25+2*$X25))*$U25</f>
        <v>1.4231261437520637</v>
      </c>
      <c r="Z25" s="8">
        <f>$E25-'Model Parameters'!$F$3*'Input Parameters'!$G$3/'Model Parameters'!$F$4*LN($S25/'Input Parameters'!$G$22)</f>
        <v>-1.243916608296044</v>
      </c>
      <c r="AA25" s="8">
        <f>'Input Parameters'!$G$12*$Y25*$F25*2*'Model Parameters'!$F$4/10</f>
        <v>318.9100034975084</v>
      </c>
      <c r="AB25" s="8">
        <f t="shared" si="2"/>
        <v>1.4231261437520637</v>
      </c>
      <c r="AC25" s="8">
        <f t="shared" si="3"/>
        <v>1539.2861898006772</v>
      </c>
      <c r="AD25" s="8">
        <f>LOG10(S25/1000/'Model Parameters'!$B$15)</f>
        <v>13.722266895673583</v>
      </c>
      <c r="AE25" s="8">
        <f>AA25*10/(AA25*10+('Model Parameters'!$F$4*'Input Parameters'!$G$12)*I25)</f>
        <v>0.66406361393082614</v>
      </c>
      <c r="AF25" s="8">
        <f>MIN(1,('Model Parameters'!$B$45-'Model Parameters'!$F$3*'Input Parameters'!$G$3/'Model Parameters'!$F$4*LN($S25/'Input Parameters'!$G$22))/Z25)</f>
        <v>0.2845179539654592</v>
      </c>
      <c r="AG25" s="8">
        <f>MIN('Input Parameters'!$G$24+'Model Parameters'!$F$2*'Input Parameters'!$G$4*EXP(-'Model Parameters'!$B$32*$S25-'Model Parameters'!$B$33*$X25-'Model Parameters'!$B$35*($S25+2*$X25)),AC25*10^(3-AD25)/'Model Parameters'!$B$13)</f>
        <v>2.2441561468479216E-2</v>
      </c>
      <c r="AH25" s="8">
        <f>EXP(-'Model Parameters'!$B$32*$S25-'Model Parameters'!$B$33*$X25-'Model Parameters'!$B$35*($S25+2*$X25))</f>
        <v>0.45481764944529329</v>
      </c>
      <c r="AV25">
        <f>'Model Parameters'!$F$19</f>
        <v>6.9241761263600031E-6</v>
      </c>
      <c r="AW25">
        <f>'Model Parameters'!$F$20</f>
        <v>1.4452520065854142E-5</v>
      </c>
      <c r="AX25">
        <f>'Model Parameters'!$F$21</f>
        <v>4.1623628255221876E-6</v>
      </c>
      <c r="AY25">
        <f>'Model Parameters'!$F$22</f>
        <v>4.9374090257235054E-6</v>
      </c>
    </row>
    <row r="26" spans="4:51" x14ac:dyDescent="0.4">
      <c r="D26" s="4">
        <f t="shared" si="0"/>
        <v>0.2354</v>
      </c>
      <c r="E26">
        <f t="shared" si="1"/>
        <v>-1</v>
      </c>
      <c r="F26">
        <f>'Input Parameters'!$G$15/(2*'Model Parameters'!$F$4)*'Model Parameters'!$B$39/('Model Parameters'!$B$65)*EXP(-($E26+0.11)/'Model Parameters'!$B$48)</f>
        <v>3047.9649798411356</v>
      </c>
      <c r="G26">
        <f>1/((SQRT($F26*('Input Parameters'!$G$12)^2/'Model Parameters'!$B$51))/TANH(SQRT($F26*('Input Parameters'!$G$12)^2/'Model Parameters'!$B$51))+$F26*'Input Parameters'!$G$12/'Input Parameters'!$G$17)</f>
        <v>0.11167868520796753</v>
      </c>
      <c r="H26">
        <f>'Model Parameters'!$F$2*'Input Parameters'!$G$4*$G26</f>
        <v>3.8038918823925498</v>
      </c>
      <c r="I26">
        <f>'Input Parameters'!$G$15*'Model Parameters'!$B$41/'Model Parameters'!$F$4*EXP(-$E26/'Model Parameters'!$B$50)</f>
        <v>4388.6477769058283</v>
      </c>
      <c r="J26">
        <f>'Input Parameters'!$G$22+(AW26*'Input Parameters'!$G$22 - (1/(1/('Input Parameters'!$G$12*($I26+2*$F26*$H26))+1/(AY26*'Input Parameters'!$G$24))) + 'Input Parameters'!$G$12*($I26+2*$F26*$H26))/(AW26+2*D26*'Input Parameters'!$G$12*'Model Parameters'!$B$61*$H26)</f>
        <v>3531.067373705956</v>
      </c>
      <c r="K26">
        <f>'Input Parameters'!$G$15/(2*'Model Parameters'!$F$4)*'Model Parameters'!$B$39/('Model Parameters'!$B$65)*EXP(-($E26+0.11)/'Model Parameters'!$B$48)+D26*'Model Parameters'!$B$61*$J26</f>
        <v>4901.5705491290873</v>
      </c>
      <c r="L26">
        <f>1/((SQRT($K26*('Input Parameters'!$G$12)^2/'Model Parameters'!$B$51))/TANH(SQRT($K26*('Input Parameters'!$G$12)^2/'Model Parameters'!$B$51))+$K26*'Input Parameters'!$G$12/'Input Parameters'!$G$17)</f>
        <v>8.5855368708665447E-2</v>
      </c>
      <c r="M26">
        <f>'Model Parameters'!$F$2*'Input Parameters'!$G$4*$L26</f>
        <v>2.9243229312965817</v>
      </c>
      <c r="N26">
        <f>'Input Parameters'!$G$22+(AW26*'Input Parameters'!$G$22 - (1/(1/('Input Parameters'!$G$12*($I26+2*$F26*$M26))+1/(AY26*'Input Parameters'!$G$24))) + 'Input Parameters'!$G$12*($I26+2*$F26*$M26))/(AW26+2*D26*'Input Parameters'!$G$12*'Model Parameters'!$B$61*$M26)</f>
        <v>3224.9323118529373</v>
      </c>
      <c r="O26" s="4">
        <f>(2*AX26*'Input Parameters'!$G$23+AY26*'Input Parameters'!$G$24+AW26*'Input Parameters'!$G$22+'Input Parameters'!$G$12*$I26-AW26*$N26)/(2*AX26)</f>
        <v>-3334.0149377583584</v>
      </c>
      <c r="P26" s="4">
        <f>'Input Parameters'!$G$12*(2*$F26*$M26)/(2*AX26)*EXP(-$N26*('Model Parameters'!$B$32+'Model Parameters'!$B$35))</f>
        <v>5166.061018856225</v>
      </c>
      <c r="Q26">
        <f>MAX(0,$O26+LN(1+($P26*('Model Parameters'!$B$33+2*'Model Parameters'!$B$35)*EXP(-$O26*('Model Parameters'!$B$33+2*'Model Parameters'!$B$35)))/(1+LN(SQRT(1+$P26*('Model Parameters'!$B$33+2*'Model Parameters'!$B$35)*EXP(-$O26*('Model Parameters'!$B$33+2*'Model Parameters'!$B$35))))))/('Model Parameters'!$B$33+2*'Model Parameters'!$B$35))</f>
        <v>686.72204414625458</v>
      </c>
      <c r="R26">
        <f>'Input Parameters'!$G$4*'Model Parameters'!$F$2*EXP(-'Model Parameters'!$B$32*$N26-'Model Parameters'!$B$33*$Q26-'Model Parameters'!$B$35*($N26+2*$Q26))*$L26</f>
        <v>1.5329175798350085</v>
      </c>
      <c r="S26">
        <f>'Input Parameters'!$G$22+(AW26*'Input Parameters'!$G$22 - (1/(1/('Input Parameters'!$G$12*($I26+2*$F26*$R26))+1/(AY26*'Input Parameters'!$G$24))) +'Input Parameters'!$G$12*($I26+2*$F26*$R26))/(AW26+2*D26*'Input Parameters'!$G$12*'Model Parameters'!$B$61*$R26)</f>
        <v>2526.9522727166282</v>
      </c>
      <c r="T26">
        <f>'Input Parameters'!$G$15/(2*'Model Parameters'!$F$4)*'Model Parameters'!$B$39/('Model Parameters'!$B$65)*EXP(-($E26+0.11)/'Model Parameters'!$B$48)+D26*'Model Parameters'!$B$61*$S26</f>
        <v>4374.4683597855474</v>
      </c>
      <c r="U26">
        <f>1/((SQRT($T26*('Input Parameters'!$G$12)^2/'Model Parameters'!$B$51))/TANH(SQRT($T26*('Input Parameters'!$G$12)^2/'Model Parameters'!$B$51))+$T26*'Input Parameters'!$G$12/'Input Parameters'!$G$17)</f>
        <v>9.1481412706241189E-2</v>
      </c>
      <c r="V26" s="4">
        <f>(2*AX26*'Input Parameters'!$G$23+AY26*'Input Parameters'!$G$24+AW26*'Input Parameters'!$G$22+'Input Parameters'!$G$12*$I26-AW26*$S26)/(2*AX26)</f>
        <v>-2122.254821685628</v>
      </c>
      <c r="W26" s="4">
        <f>'Input Parameters'!$G$12*(2*$F26*$U26*'Model Parameters'!$F$2*'Input Parameters'!$G$4)/(2*'Model Parameters'!$F$21)*EXP(-$S26*('Model Parameters'!$B$32+'Model Parameters'!$B$35))</f>
        <v>6076.8469535174627</v>
      </c>
      <c r="X26">
        <f>MAX(0,$V26+LN(1+($W26*('Model Parameters'!$B$33+2*'Model Parameters'!$B$35)*EXP(-$V26*('Model Parameters'!$B$33+2*'Model Parameters'!$B$35)))/(1+LN(SQRT(1+$W26*('Model Parameters'!$B$33+2*'Model Parameters'!$B$35)*EXP(-$V26*('Model Parameters'!$B$33+2*'Model Parameters'!$B$35))))))/('Model Parameters'!$B$33+2*'Model Parameters'!$B$35))</f>
        <v>1582.0681615693711</v>
      </c>
      <c r="Y26">
        <f>'Input Parameters'!$G$4*'Model Parameters'!$F$2*EXP(-'Model Parameters'!$B$32*$S26-'Model Parameters'!$B$33*$X26-'Model Parameters'!$B$35*($S26+2*$X26))*$U26</f>
        <v>1.4095050010013579</v>
      </c>
      <c r="Z26" s="8">
        <f>$E26-'Model Parameters'!$F$3*'Input Parameters'!$G$3/'Model Parameters'!$F$4*LN($S26/'Input Parameters'!$G$22)</f>
        <v>-1.2434662384440314</v>
      </c>
      <c r="AA26" s="8">
        <f>'Input Parameters'!$G$12*$Y26*$F26*2*'Model Parameters'!$F$4/10</f>
        <v>315.85762567328061</v>
      </c>
      <c r="AB26" s="8">
        <f t="shared" si="2"/>
        <v>1.4095050010013579</v>
      </c>
      <c r="AC26" s="8">
        <f t="shared" si="3"/>
        <v>1582.0681615693711</v>
      </c>
      <c r="AD26" s="8">
        <f>LOG10(S26/1000/'Model Parameters'!$B$15)</f>
        <v>13.714654129825172</v>
      </c>
      <c r="AE26" s="8">
        <f>AA26*10/(AA26*10+('Model Parameters'!$F$4*'Input Parameters'!$G$12)*I26)</f>
        <v>0.66191476424395557</v>
      </c>
      <c r="AF26" s="8">
        <f>MIN(1,('Model Parameters'!$B$45-'Model Parameters'!$F$3*'Input Parameters'!$G$3/'Model Parameters'!$F$4*LN($S26/'Input Parameters'!$G$22))/Z26)</f>
        <v>0.28425881420498328</v>
      </c>
      <c r="AG26" s="8">
        <f>MIN('Input Parameters'!$G$24+'Model Parameters'!$F$2*'Input Parameters'!$G$4*EXP(-'Model Parameters'!$B$32*$S26-'Model Parameters'!$B$33*$X26-'Model Parameters'!$B$35*($S26+2*$X26)),AC26*10^(3-AD26)/'Model Parameters'!$B$13)</f>
        <v>2.3473165188561962E-2</v>
      </c>
      <c r="AH26" s="8">
        <f>EXP(-'Model Parameters'!$B$32*$S26-'Model Parameters'!$B$33*$X26-'Model Parameters'!$B$35*($S26+2*$X26))</f>
        <v>0.45235134538983252</v>
      </c>
      <c r="AV26">
        <f>'Model Parameters'!$F$19</f>
        <v>6.9241761263600031E-6</v>
      </c>
      <c r="AW26">
        <f>'Model Parameters'!$F$20</f>
        <v>1.4452520065854142E-5</v>
      </c>
      <c r="AX26">
        <f>'Model Parameters'!$F$21</f>
        <v>4.1623628255221876E-6</v>
      </c>
      <c r="AY26">
        <f>'Model Parameters'!$F$22</f>
        <v>4.9374090257235054E-6</v>
      </c>
    </row>
    <row r="27" spans="4:51" x14ac:dyDescent="0.4">
      <c r="D27" s="4">
        <f t="shared" si="0"/>
        <v>0.2452</v>
      </c>
      <c r="E27">
        <f t="shared" si="1"/>
        <v>-1</v>
      </c>
      <c r="F27">
        <f>'Input Parameters'!$G$15/(2*'Model Parameters'!$F$4)*'Model Parameters'!$B$39/('Model Parameters'!$B$65)*EXP(-($E27+0.11)/'Model Parameters'!$B$48)</f>
        <v>3047.9649798411356</v>
      </c>
      <c r="G27">
        <f>1/((SQRT($F27*('Input Parameters'!$G$12)^2/'Model Parameters'!$B$51))/TANH(SQRT($F27*('Input Parameters'!$G$12)^2/'Model Parameters'!$B$51))+$F27*'Input Parameters'!$G$12/'Input Parameters'!$G$17)</f>
        <v>0.11167868520796753</v>
      </c>
      <c r="H27">
        <f>'Model Parameters'!$F$2*'Input Parameters'!$G$4*$G27</f>
        <v>3.8038918823925498</v>
      </c>
      <c r="I27">
        <f>'Input Parameters'!$G$15*'Model Parameters'!$B$41/'Model Parameters'!$F$4*EXP(-$E27/'Model Parameters'!$B$50)</f>
        <v>4388.6477769058283</v>
      </c>
      <c r="J27">
        <f>'Input Parameters'!$G$22+(AW27*'Input Parameters'!$G$22 - (1/(1/('Input Parameters'!$G$12*($I27+2*$F27*$H27))+1/(AY27*'Input Parameters'!$G$24))) + 'Input Parameters'!$G$12*($I27+2*$F27*$H27))/(AW27+2*D27*'Input Parameters'!$G$12*'Model Parameters'!$B$61*$H27)</f>
        <v>3457.2551339741231</v>
      </c>
      <c r="K27">
        <f>'Input Parameters'!$G$15/(2*'Model Parameters'!$F$4)*'Model Parameters'!$B$39/('Model Parameters'!$B$65)*EXP(-($E27+0.11)/'Model Parameters'!$B$48)+D27*'Model Parameters'!$B$61*$J27</f>
        <v>4938.3782580776497</v>
      </c>
      <c r="L27">
        <f>1/((SQRT($K27*('Input Parameters'!$G$12)^2/'Model Parameters'!$B$51))/TANH(SQRT($K27*('Input Parameters'!$G$12)^2/'Model Parameters'!$B$51))+$K27*'Input Parameters'!$G$12/'Input Parameters'!$G$17)</f>
        <v>8.54967749266618E-2</v>
      </c>
      <c r="M27">
        <f>'Model Parameters'!$F$2*'Input Parameters'!$G$4*$L27</f>
        <v>2.912108855048281</v>
      </c>
      <c r="N27">
        <f>'Input Parameters'!$G$22+(AW27*'Input Parameters'!$G$22 - (1/(1/('Input Parameters'!$G$12*($I27+2*$F27*$M27))+1/(AY27*'Input Parameters'!$G$24))) + 'Input Parameters'!$G$12*($I27+2*$F27*$M27))/(AW27+2*D27*'Input Parameters'!$G$12*'Model Parameters'!$B$61*$M27)</f>
        <v>3161.3671664198177</v>
      </c>
      <c r="O27" s="4">
        <f>(2*AX27*'Input Parameters'!$G$23+AY27*'Input Parameters'!$G$24+AW27*'Input Parameters'!$G$22+'Input Parameters'!$G$12*$I27-AW27*$N27)/(2*AX27)</f>
        <v>-3223.6597647027938</v>
      </c>
      <c r="P27" s="4">
        <f>'Input Parameters'!$G$12*(2*$F27*$M27)/(2*AX27)*EXP(-$N27*('Model Parameters'!$B$32+'Model Parameters'!$B$35))</f>
        <v>5191.0304414620232</v>
      </c>
      <c r="Q27">
        <f>MAX(0,$O27+LN(1+($P27*('Model Parameters'!$B$33+2*'Model Parameters'!$B$35)*EXP(-$O27*('Model Parameters'!$B$33+2*'Model Parameters'!$B$35)))/(1+LN(SQRT(1+$P27*('Model Parameters'!$B$33+2*'Model Parameters'!$B$35)*EXP(-$O27*('Model Parameters'!$B$33+2*'Model Parameters'!$B$35))))))/('Model Parameters'!$B$33+2*'Model Parameters'!$B$35))</f>
        <v>748.90758801345055</v>
      </c>
      <c r="R27">
        <f>'Input Parameters'!$G$4*'Model Parameters'!$F$2*EXP(-'Model Parameters'!$B$32*$N27-'Model Parameters'!$B$33*$Q27-'Model Parameters'!$B$35*($N27+2*$Q27))*$L27</f>
        <v>1.5142000901642751</v>
      </c>
      <c r="S27">
        <f>'Input Parameters'!$G$22+(AW27*'Input Parameters'!$G$22 - (1/(1/('Input Parameters'!$G$12*($I27+2*$F27*$R27))+1/(AY27*'Input Parameters'!$G$24))) +'Input Parameters'!$G$12*($I27+2*$F27*$R27))/(AW27+2*D27*'Input Parameters'!$G$12*'Model Parameters'!$B$61*$R27)</f>
        <v>2484.4379835475861</v>
      </c>
      <c r="T27">
        <f>'Input Parameters'!$G$15/(2*'Model Parameters'!$F$4)*'Model Parameters'!$B$39/('Model Parameters'!$B$65)*EXP(-($E27+0.11)/'Model Parameters'!$B$48)+D27*'Model Parameters'!$B$61*$S27</f>
        <v>4406.4457314930214</v>
      </c>
      <c r="U27">
        <f>1/((SQRT($T27*('Input Parameters'!$G$12)^2/'Model Parameters'!$B$51))/TANH(SQRT($T27*('Input Parameters'!$G$12)^2/'Model Parameters'!$B$51))+$T27*'Input Parameters'!$G$12/'Input Parameters'!$G$17)</f>
        <v>9.1111344080786111E-2</v>
      </c>
      <c r="V27" s="4">
        <f>(2*AX27*'Input Parameters'!$G$23+AY27*'Input Parameters'!$G$24+AW27*'Input Parameters'!$G$22+'Input Parameters'!$G$12*$I27-AW27*$S27)/(2*AX27)</f>
        <v>-2048.445948810157</v>
      </c>
      <c r="W27" s="4">
        <f>'Input Parameters'!$G$12*(2*$F27*$U27*'Model Parameters'!$F$2*'Input Parameters'!$G$4)/(2*'Model Parameters'!$F$21)*EXP(-$S27*('Model Parameters'!$B$32+'Model Parameters'!$B$35))</f>
        <v>6088.8349082537479</v>
      </c>
      <c r="X27">
        <f>MAX(0,$V27+LN(1+($W27*('Model Parameters'!$B$33+2*'Model Parameters'!$B$35)*EXP(-$V27*('Model Parameters'!$B$33+2*'Model Parameters'!$B$35)))/(1+LN(SQRT(1+$W27*('Model Parameters'!$B$33+2*'Model Parameters'!$B$35)*EXP(-$V27*('Model Parameters'!$B$33+2*'Model Parameters'!$B$35))))))/('Model Parameters'!$B$33+2*'Model Parameters'!$B$35))</f>
        <v>1622.8022069900726</v>
      </c>
      <c r="Y27">
        <f>'Input Parameters'!$G$4*'Model Parameters'!$F$2*EXP(-'Model Parameters'!$B$32*$S27-'Model Parameters'!$B$33*$X27-'Model Parameters'!$B$35*($S27+2*$X27))*$U27</f>
        <v>1.3965479289679006</v>
      </c>
      <c r="Z27" s="8">
        <f>$E27-'Model Parameters'!$F$3*'Input Parameters'!$G$3/'Model Parameters'!$F$4*LN($S27/'Input Parameters'!$G$22)</f>
        <v>-1.2430302968952289</v>
      </c>
      <c r="AA27" s="8">
        <f>'Input Parameters'!$G$12*$Y27*$F27*2*'Model Parameters'!$F$4/10</f>
        <v>312.95406023345743</v>
      </c>
      <c r="AB27" s="8">
        <f t="shared" si="2"/>
        <v>1.3965479289679006</v>
      </c>
      <c r="AC27" s="8">
        <f t="shared" si="3"/>
        <v>1622.8022069900726</v>
      </c>
      <c r="AD27" s="8">
        <f>LOG10(S27/1000/'Model Parameters'!$B$15)</f>
        <v>13.707285250847606</v>
      </c>
      <c r="AE27" s="8">
        <f>AA27*10/(AA27*10+('Model Parameters'!$F$4*'Input Parameters'!$G$12)*I27)</f>
        <v>0.6598450081542081</v>
      </c>
      <c r="AF27" s="8">
        <f>MIN(1,('Model Parameters'!$B$45-'Model Parameters'!$F$3*'Input Parameters'!$G$3/'Model Parameters'!$F$4*LN($S27/'Input Parameters'!$G$22))/Z27)</f>
        <v>0.28400779753881156</v>
      </c>
      <c r="AG27" s="8">
        <f>MIN('Input Parameters'!$G$24+'Model Parameters'!$F$2*'Input Parameters'!$G$4*EXP(-'Model Parameters'!$B$32*$S27-'Model Parameters'!$B$33*$X27-'Model Parameters'!$B$35*($S27+2*$X27)),AC27*10^(3-AD27)/'Model Parameters'!$B$13)</f>
        <v>2.4489557223717963E-2</v>
      </c>
      <c r="AH27" s="8">
        <f>EXP(-'Model Parameters'!$B$32*$S27-'Model Parameters'!$B$33*$X27-'Model Parameters'!$B$35*($S27+2*$X27))</f>
        <v>0.45001347626453386</v>
      </c>
      <c r="AV27">
        <f>'Model Parameters'!$F$19</f>
        <v>6.9241761263600031E-6</v>
      </c>
      <c r="AW27">
        <f>'Model Parameters'!$F$20</f>
        <v>1.4452520065854142E-5</v>
      </c>
      <c r="AX27">
        <f>'Model Parameters'!$F$21</f>
        <v>4.1623628255221876E-6</v>
      </c>
      <c r="AY27">
        <f>'Model Parameters'!$F$22</f>
        <v>4.9374090257235054E-6</v>
      </c>
    </row>
    <row r="28" spans="4:51" x14ac:dyDescent="0.4">
      <c r="D28" s="4">
        <f t="shared" si="0"/>
        <v>0.255</v>
      </c>
      <c r="E28">
        <f t="shared" si="1"/>
        <v>-1</v>
      </c>
      <c r="F28">
        <f>'Input Parameters'!$G$15/(2*'Model Parameters'!$F$4)*'Model Parameters'!$B$39/('Model Parameters'!$B$65)*EXP(-($E28+0.11)/'Model Parameters'!$B$48)</f>
        <v>3047.9649798411356</v>
      </c>
      <c r="G28">
        <f>1/((SQRT($F28*('Input Parameters'!$G$12)^2/'Model Parameters'!$B$51))/TANH(SQRT($F28*('Input Parameters'!$G$12)^2/'Model Parameters'!$B$51))+$F28*'Input Parameters'!$G$12/'Input Parameters'!$G$17)</f>
        <v>0.11167868520796753</v>
      </c>
      <c r="H28">
        <f>'Model Parameters'!$F$2*'Input Parameters'!$G$4*$G28</f>
        <v>3.8038918823925498</v>
      </c>
      <c r="I28">
        <f>'Input Parameters'!$G$15*'Model Parameters'!$B$41/'Model Parameters'!$F$4*EXP(-$E28/'Model Parameters'!$B$50)</f>
        <v>4388.6477769058283</v>
      </c>
      <c r="J28">
        <f>'Input Parameters'!$G$22+(AW28*'Input Parameters'!$G$22 - (1/(1/('Input Parameters'!$G$12*($I28+2*$F28*$H28))+1/(AY28*'Input Parameters'!$G$24))) + 'Input Parameters'!$G$12*($I28+2*$F28*$H28))/(AW28+2*D28*'Input Parameters'!$G$12*'Model Parameters'!$B$61*$H28)</f>
        <v>3386.465763314075</v>
      </c>
      <c r="K28">
        <f>'Input Parameters'!$G$15/(2*'Model Parameters'!$F$4)*'Model Parameters'!$B$39/('Model Parameters'!$B$65)*EXP(-($E28+0.11)/'Model Parameters'!$B$48)+D28*'Model Parameters'!$B$61*$J28</f>
        <v>4973.6787361496845</v>
      </c>
      <c r="L28">
        <f>1/((SQRT($K28*('Input Parameters'!$G$12)^2/'Model Parameters'!$B$51))/TANH(SQRT($K28*('Input Parameters'!$G$12)^2/'Model Parameters'!$B$51))+$K28*'Input Parameters'!$G$12/'Input Parameters'!$G$17)</f>
        <v>8.5156642861672335E-2</v>
      </c>
      <c r="M28">
        <f>'Model Parameters'!$F$2*'Input Parameters'!$G$4*$L28</f>
        <v>2.9005236040351132</v>
      </c>
      <c r="N28">
        <f>'Input Parameters'!$G$22+(AW28*'Input Parameters'!$G$22 - (1/(1/('Input Parameters'!$G$12*($I28+2*$F28*$M28))+1/(AY28*'Input Parameters'!$G$24))) + 'Input Parameters'!$G$12*($I28+2*$F28*$M28))/(AW28+2*D28*'Input Parameters'!$G$12*'Model Parameters'!$B$61*$M28)</f>
        <v>3100.5482520389032</v>
      </c>
      <c r="O28" s="4">
        <f>(2*AX28*'Input Parameters'!$G$23+AY28*'Input Parameters'!$G$24+AW28*'Input Parameters'!$G$22+'Input Parameters'!$G$12*$I28-AW28*$N28)/(2*AX28)</f>
        <v>-3118.0723114558077</v>
      </c>
      <c r="P28" s="4">
        <f>'Input Parameters'!$G$12*(2*$F28*$M28)/(2*AX28)*EXP(-$N28*('Model Parameters'!$B$32+'Model Parameters'!$B$35))</f>
        <v>5215.130040009316</v>
      </c>
      <c r="Q28">
        <f>MAX(0,$O28+LN(1+($P28*('Model Parameters'!$B$33+2*'Model Parameters'!$B$35)*EXP(-$O28*('Model Parameters'!$B$33+2*'Model Parameters'!$B$35)))/(1+LN(SQRT(1+$P28*('Model Parameters'!$B$33+2*'Model Parameters'!$B$35)*EXP(-$O28*('Model Parameters'!$B$33+2*'Model Parameters'!$B$35))))))/('Model Parameters'!$B$33+2*'Model Parameters'!$B$35))</f>
        <v>808.73961756904555</v>
      </c>
      <c r="R28">
        <f>'Input Parameters'!$G$4*'Model Parameters'!$F$2*EXP(-'Model Parameters'!$B$32*$N28-'Model Parameters'!$B$33*$Q28-'Model Parameters'!$B$35*($N28+2*$Q28))*$L28</f>
        <v>1.4963956517839894</v>
      </c>
      <c r="S28">
        <f>'Input Parameters'!$G$22+(AW28*'Input Parameters'!$G$22 - (1/(1/('Input Parameters'!$G$12*($I28+2*$F28*$R28))+1/(AY28*'Input Parameters'!$G$24))) +'Input Parameters'!$G$12*($I28+2*$F28*$R28))/(AW28+2*D28*'Input Parameters'!$G$12*'Model Parameters'!$B$61*$R28)</f>
        <v>2443.9221639506841</v>
      </c>
      <c r="T28">
        <f>'Input Parameters'!$G$15/(2*'Model Parameters'!$F$4)*'Model Parameters'!$B$39/('Model Parameters'!$B$65)*EXP(-($E28+0.11)/'Model Parameters'!$B$48)+D28*'Model Parameters'!$B$61*$S28</f>
        <v>4437.7013183716917</v>
      </c>
      <c r="U28">
        <f>1/((SQRT($T28*('Input Parameters'!$G$12)^2/'Model Parameters'!$B$51))/TANH(SQRT($T28*('Input Parameters'!$G$12)^2/'Model Parameters'!$B$51))+$T28*'Input Parameters'!$G$12/'Input Parameters'!$G$17)</f>
        <v>9.0753530593314355E-2</v>
      </c>
      <c r="V28" s="4">
        <f>(2*AX28*'Input Parameters'!$G$23+AY28*'Input Parameters'!$G$24+AW28*'Input Parameters'!$G$22+'Input Parameters'!$G$12*$I28-AW28*$S28)/(2*AX28)</f>
        <v>-1978.1066102836928</v>
      </c>
      <c r="W28" s="4">
        <f>'Input Parameters'!$G$12*(2*$F28*$U28*'Model Parameters'!$F$2*'Input Parameters'!$G$4)/(2*'Model Parameters'!$F$21)*EXP(-$S28*('Model Parameters'!$B$32+'Model Parameters'!$B$35))</f>
        <v>6099.8421870989841</v>
      </c>
      <c r="X28">
        <f>MAX(0,$V28+LN(1+($W28*('Model Parameters'!$B$33+2*'Model Parameters'!$B$35)*EXP(-$V28*('Model Parameters'!$B$33+2*'Model Parameters'!$B$35)))/(1+LN(SQRT(1+$W28*('Model Parameters'!$B$33+2*'Model Parameters'!$B$35)*EXP(-$V28*('Model Parameters'!$B$33+2*'Model Parameters'!$B$35))))))/('Model Parameters'!$B$33+2*'Model Parameters'!$B$35))</f>
        <v>1661.6470128424141</v>
      </c>
      <c r="Y28">
        <f>'Input Parameters'!$G$4*'Model Parameters'!$F$2*EXP(-'Model Parameters'!$B$32*$S28-'Model Parameters'!$B$33*$X28-'Model Parameters'!$B$35*($S28+2*$X28))*$U28</f>
        <v>1.3842014033152914</v>
      </c>
      <c r="Z28" s="8">
        <f>$E28-'Model Parameters'!$F$3*'Input Parameters'!$G$3/'Model Parameters'!$F$4*LN($S28/'Input Parameters'!$G$22)</f>
        <v>-1.2426078490283217</v>
      </c>
      <c r="AA28" s="8">
        <f>'Input Parameters'!$G$12*$Y28*$F28*2*'Model Parameters'!$F$4/10</f>
        <v>310.1873128468381</v>
      </c>
      <c r="AB28" s="8">
        <f t="shared" si="2"/>
        <v>1.3842014033152914</v>
      </c>
      <c r="AC28" s="8">
        <f t="shared" si="3"/>
        <v>1661.6470128424141</v>
      </c>
      <c r="AD28" s="8">
        <f>LOG10(S28/1000/'Model Parameters'!$B$15)</f>
        <v>13.700144460495956</v>
      </c>
      <c r="AE28" s="8">
        <f>AA28*10/(AA28*10+('Model Parameters'!$F$4*'Input Parameters'!$G$12)*I28)</f>
        <v>0.65784906307453617</v>
      </c>
      <c r="AF28" s="8">
        <f>MIN(1,('Model Parameters'!$B$45-'Model Parameters'!$F$3*'Input Parameters'!$G$3/'Model Parameters'!$F$4*LN($S28/'Input Parameters'!$G$22))/Z28)</f>
        <v>0.28376438254759889</v>
      </c>
      <c r="AG28" s="8">
        <f>MIN('Input Parameters'!$G$24+'Model Parameters'!$F$2*'Input Parameters'!$G$4*EXP(-'Model Parameters'!$B$32*$S28-'Model Parameters'!$B$33*$X28-'Model Parameters'!$B$35*($S28+2*$X28)),AC28*10^(3-AD28)/'Model Parameters'!$B$13)</f>
        <v>2.5491471440160719E-2</v>
      </c>
      <c r="AH28" s="8">
        <f>EXP(-'Model Parameters'!$B$32*$S28-'Model Parameters'!$B$33*$X28-'Model Parameters'!$B$35*($S28+2*$X28))</f>
        <v>0.44779360141034413</v>
      </c>
      <c r="AV28">
        <f>'Model Parameters'!$F$19</f>
        <v>6.9241761263600031E-6</v>
      </c>
      <c r="AW28">
        <f>'Model Parameters'!$F$20</f>
        <v>1.4452520065854142E-5</v>
      </c>
      <c r="AX28">
        <f>'Model Parameters'!$F$21</f>
        <v>4.1623628255221876E-6</v>
      </c>
      <c r="AY28">
        <f>'Model Parameters'!$F$22</f>
        <v>4.9374090257235054E-6</v>
      </c>
    </row>
    <row r="29" spans="4:51" x14ac:dyDescent="0.4">
      <c r="D29" s="4">
        <f t="shared" si="0"/>
        <v>0.26480000000000004</v>
      </c>
      <c r="E29">
        <f t="shared" si="1"/>
        <v>-1</v>
      </c>
      <c r="F29">
        <f>'Input Parameters'!$G$15/(2*'Model Parameters'!$F$4)*'Model Parameters'!$B$39/('Model Parameters'!$B$65)*EXP(-($E29+0.11)/'Model Parameters'!$B$48)</f>
        <v>3047.9649798411356</v>
      </c>
      <c r="G29">
        <f>1/((SQRT($F29*('Input Parameters'!$G$12)^2/'Model Parameters'!$B$51))/TANH(SQRT($F29*('Input Parameters'!$G$12)^2/'Model Parameters'!$B$51))+$F29*'Input Parameters'!$G$12/'Input Parameters'!$G$17)</f>
        <v>0.11167868520796753</v>
      </c>
      <c r="H29">
        <f>'Model Parameters'!$F$2*'Input Parameters'!$G$4*$G29</f>
        <v>3.8038918823925498</v>
      </c>
      <c r="I29">
        <f>'Input Parameters'!$G$15*'Model Parameters'!$B$41/'Model Parameters'!$F$4*EXP(-$E29/'Model Parameters'!$B$50)</f>
        <v>4388.6477769058283</v>
      </c>
      <c r="J29">
        <f>'Input Parameters'!$G$22+(AW29*'Input Parameters'!$G$22 - (1/(1/('Input Parameters'!$G$12*($I29+2*$F29*$H29))+1/(AY29*'Input Parameters'!$G$24))) + 'Input Parameters'!$G$12*($I29+2*$F29*$H29))/(AW29+2*D29*'Input Parameters'!$G$12*'Model Parameters'!$B$61*$H29)</f>
        <v>3318.5172922949391</v>
      </c>
      <c r="K29">
        <f>'Input Parameters'!$G$15/(2*'Model Parameters'!$F$4)*'Model Parameters'!$B$39/('Model Parameters'!$B$65)*EXP(-($E29+0.11)/'Model Parameters'!$B$48)+D29*'Model Parameters'!$B$61*$J29</f>
        <v>5007.5627150104665</v>
      </c>
      <c r="L29">
        <f>1/((SQRT($K29*('Input Parameters'!$G$12)^2/'Model Parameters'!$B$51))/TANH(SQRT($K29*('Input Parameters'!$G$12)^2/'Model Parameters'!$B$51))+$K29*'Input Parameters'!$G$12/'Input Parameters'!$G$17)</f>
        <v>8.4833576754683296E-2</v>
      </c>
      <c r="M29">
        <f>'Model Parameters'!$F$2*'Input Parameters'!$G$4*$L29</f>
        <v>2.8895196372570005</v>
      </c>
      <c r="N29">
        <f>'Input Parameters'!$G$22+(AW29*'Input Parameters'!$G$22 - (1/(1/('Input Parameters'!$G$12*($I29+2*$F29*$M29))+1/(AY29*'Input Parameters'!$G$24))) + 'Input Parameters'!$G$12*($I29+2*$F29*$M29))/(AW29+2*D29*'Input Parameters'!$G$12*'Model Parameters'!$B$61*$M29)</f>
        <v>3042.2848555776536</v>
      </c>
      <c r="O29" s="4">
        <f>(2*AX29*'Input Parameters'!$G$23+AY29*'Input Parameters'!$G$24+AW29*'Input Parameters'!$G$22+'Input Parameters'!$G$12*$I29-AW29*$N29)/(2*AX29)</f>
        <v>-3016.9214817758675</v>
      </c>
      <c r="P29" s="4">
        <f>'Input Parameters'!$G$12*(2*$F29*$M29)/(2*AX29)*EXP(-$N29*('Model Parameters'!$B$32+'Model Parameters'!$B$35))</f>
        <v>5238.4148666344145</v>
      </c>
      <c r="Q29">
        <f>MAX(0,$O29+LN(1+($P29*('Model Parameters'!$B$33+2*'Model Parameters'!$B$35)*EXP(-$O29*('Model Parameters'!$B$33+2*'Model Parameters'!$B$35)))/(1+LN(SQRT(1+$P29*('Model Parameters'!$B$33+2*'Model Parameters'!$B$35)*EXP(-$O29*('Model Parameters'!$B$33+2*'Model Parameters'!$B$35))))))/('Model Parameters'!$B$33+2*'Model Parameters'!$B$35))</f>
        <v>866.36454772438447</v>
      </c>
      <c r="R29">
        <f>'Input Parameters'!$G$4*'Model Parameters'!$F$2*EXP(-'Model Parameters'!$B$32*$N29-'Model Parameters'!$B$33*$Q29-'Model Parameters'!$B$35*($N29+2*$Q29))*$L29</f>
        <v>1.4794370173309399</v>
      </c>
      <c r="S29">
        <f>'Input Parameters'!$G$22+(AW29*'Input Parameters'!$G$22 - (1/(1/('Input Parameters'!$G$12*($I29+2*$F29*$R29))+1/(AY29*'Input Parameters'!$G$24))) +'Input Parameters'!$G$12*($I29+2*$F29*$R29))/(AW29+2*D29*'Input Parameters'!$G$12*'Model Parameters'!$B$61*$R29)</f>
        <v>2405.2505117272872</v>
      </c>
      <c r="T29">
        <f>'Input Parameters'!$G$15/(2*'Model Parameters'!$F$4)*'Model Parameters'!$B$39/('Model Parameters'!$B$65)*EXP(-($E29+0.11)/'Model Parameters'!$B$48)+D29*'Model Parameters'!$B$61*$S29</f>
        <v>4468.2750280181453</v>
      </c>
      <c r="U29">
        <f>1/((SQRT($T29*('Input Parameters'!$G$12)^2/'Model Parameters'!$B$51))/TANH(SQRT($T29*('Input Parameters'!$G$12)^2/'Model Parameters'!$B$51))+$T29*'Input Parameters'!$G$12/'Input Parameters'!$G$17)</f>
        <v>9.040718987450358E-2</v>
      </c>
      <c r="V29" s="4">
        <f>(2*AX29*'Input Parameters'!$G$23+AY29*'Input Parameters'!$G$24+AW29*'Input Parameters'!$G$22+'Input Parameters'!$G$12*$I29-AW29*$S29)/(2*AX29)</f>
        <v>-1910.9689227289975</v>
      </c>
      <c r="W29" s="4">
        <f>'Input Parameters'!$G$12*(2*$F29*$U29*'Model Parameters'!$F$2*'Input Parameters'!$G$4)/(2*'Model Parameters'!$F$21)*EXP(-$S29*('Model Parameters'!$B$32+'Model Parameters'!$B$35))</f>
        <v>6109.9530818660442</v>
      </c>
      <c r="X29">
        <f>MAX(0,$V29+LN(1+($W29*('Model Parameters'!$B$33+2*'Model Parameters'!$B$35)*EXP(-$V29*('Model Parameters'!$B$33+2*'Model Parameters'!$B$35)))/(1+LN(SQRT(1+$W29*('Model Parameters'!$B$33+2*'Model Parameters'!$B$35)*EXP(-$V29*('Model Parameters'!$B$33+2*'Model Parameters'!$B$35))))))/('Model Parameters'!$B$33+2*'Model Parameters'!$B$35))</f>
        <v>1698.7448461892675</v>
      </c>
      <c r="Y29">
        <f>'Input Parameters'!$G$4*'Model Parameters'!$F$2*EXP(-'Model Parameters'!$B$32*$S29-'Model Parameters'!$B$33*$X29-'Model Parameters'!$B$35*($S29+2*$X29))*$U29</f>
        <v>1.3724177282927881</v>
      </c>
      <c r="Z29" s="8">
        <f>$E29-'Model Parameters'!$F$3*'Input Parameters'!$G$3/'Model Parameters'!$F$4*LN($S29/'Input Parameters'!$G$22)</f>
        <v>-1.242198045747392</v>
      </c>
      <c r="AA29" s="8">
        <f>'Input Parameters'!$G$12*$Y29*$F29*2*'Model Parameters'!$F$4/10</f>
        <v>307.54669531680503</v>
      </c>
      <c r="AB29" s="8">
        <f t="shared" si="2"/>
        <v>1.3724177282927881</v>
      </c>
      <c r="AC29" s="8">
        <f t="shared" si="3"/>
        <v>1698.7448461892675</v>
      </c>
      <c r="AD29" s="8">
        <f>LOG10(S29/1000/'Model Parameters'!$B$15)</f>
        <v>13.693217406192284</v>
      </c>
      <c r="AE29" s="8">
        <f>AA29*10/(AA29*10+('Model Parameters'!$F$4*'Input Parameters'!$G$12)*I29)</f>
        <v>0.65592213962901202</v>
      </c>
      <c r="AF29" s="8">
        <f>MIN(1,('Model Parameters'!$B$45-'Model Parameters'!$F$3*'Input Parameters'!$G$3/'Model Parameters'!$F$4*LN($S29/'Input Parameters'!$G$22))/Z29)</f>
        <v>0.28352809518025396</v>
      </c>
      <c r="AG29" s="8">
        <f>MIN('Input Parameters'!$G$24+'Model Parameters'!$F$2*'Input Parameters'!$G$4*EXP(-'Model Parameters'!$B$32*$S29-'Model Parameters'!$B$33*$X29-'Model Parameters'!$B$35*($S29+2*$X29)),AC29*10^(3-AD29)/'Model Parameters'!$B$13)</f>
        <v>2.6479595110685587E-2</v>
      </c>
      <c r="AH29" s="8">
        <f>EXP(-'Model Parameters'!$B$32*$S29-'Model Parameters'!$B$33*$X29-'Model Parameters'!$B$35*($S29+2*$X29))</f>
        <v>0.44568239267121407</v>
      </c>
      <c r="AV29">
        <f>'Model Parameters'!$F$19</f>
        <v>6.9241761263600031E-6</v>
      </c>
      <c r="AW29">
        <f>'Model Parameters'!$F$20</f>
        <v>1.4452520065854142E-5</v>
      </c>
      <c r="AX29">
        <f>'Model Parameters'!$F$21</f>
        <v>4.1623628255221876E-6</v>
      </c>
      <c r="AY29">
        <f>'Model Parameters'!$F$22</f>
        <v>4.9374090257235054E-6</v>
      </c>
    </row>
    <row r="30" spans="4:51" x14ac:dyDescent="0.4">
      <c r="D30" s="4">
        <f t="shared" si="0"/>
        <v>0.27460000000000001</v>
      </c>
      <c r="E30">
        <f t="shared" si="1"/>
        <v>-1</v>
      </c>
      <c r="F30">
        <f>'Input Parameters'!$G$15/(2*'Model Parameters'!$F$4)*'Model Parameters'!$B$39/('Model Parameters'!$B$65)*EXP(-($E30+0.11)/'Model Parameters'!$B$48)</f>
        <v>3047.9649798411356</v>
      </c>
      <c r="G30">
        <f>1/((SQRT($F30*('Input Parameters'!$G$12)^2/'Model Parameters'!$B$51))/TANH(SQRT($F30*('Input Parameters'!$G$12)^2/'Model Parameters'!$B$51))+$F30*'Input Parameters'!$G$12/'Input Parameters'!$G$17)</f>
        <v>0.11167868520796753</v>
      </c>
      <c r="H30">
        <f>'Model Parameters'!$F$2*'Input Parameters'!$G$4*$G30</f>
        <v>3.8038918823925498</v>
      </c>
      <c r="I30">
        <f>'Input Parameters'!$G$15*'Model Parameters'!$B$41/'Model Parameters'!$F$4*EXP(-$E30/'Model Parameters'!$B$50)</f>
        <v>4388.6477769058283</v>
      </c>
      <c r="J30">
        <f>'Input Parameters'!$G$22+(AW30*'Input Parameters'!$G$22 - (1/(1/('Input Parameters'!$G$12*($I30+2*$F30*$H30))+1/(AY30*'Input Parameters'!$G$24))) + 'Input Parameters'!$G$12*($I30+2*$F30*$H30))/(AW30+2*D30*'Input Parameters'!$G$12*'Model Parameters'!$B$61*$H30)</f>
        <v>3253.242069673795</v>
      </c>
      <c r="K30">
        <f>'Input Parameters'!$G$15/(2*'Model Parameters'!$F$4)*'Model Parameters'!$B$39/('Model Parameters'!$B$65)*EXP(-($E30+0.11)/'Model Parameters'!$B$48)+D30*'Model Parameters'!$B$61*$J30</f>
        <v>5040.1137871424417</v>
      </c>
      <c r="L30">
        <f>1/((SQRT($K30*('Input Parameters'!$G$12)^2/'Model Parameters'!$B$51))/TANH(SQRT($K30*('Input Parameters'!$G$12)^2/'Model Parameters'!$B$51))+$K30*'Input Parameters'!$G$12/'Input Parameters'!$G$17)</f>
        <v>8.4526318582887491E-2</v>
      </c>
      <c r="M30">
        <f>'Model Parameters'!$F$2*'Input Parameters'!$G$4*$L30</f>
        <v>2.8790541051519587</v>
      </c>
      <c r="N30">
        <f>'Input Parameters'!$G$22+(AW30*'Input Parameters'!$G$22 - (1/(1/('Input Parameters'!$G$12*($I30+2*$F30*$M30))+1/(AY30*'Input Parameters'!$G$24))) + 'Input Parameters'!$G$12*($I30+2*$F30*$M30))/(AW30+2*D30*'Input Parameters'!$G$12*'Model Parameters'!$B$61*$M30)</f>
        <v>2986.4046345380652</v>
      </c>
      <c r="O30" s="4">
        <f>(2*AX30*'Input Parameters'!$G$23+AY30*'Input Parameters'!$G$24+AW30*'Input Parameters'!$G$22+'Input Parameters'!$G$12*$I30-AW30*$N30)/(2*AX30)</f>
        <v>-2919.9080726003117</v>
      </c>
      <c r="P30" s="4">
        <f>'Input Parameters'!$G$12*(2*$F30*$M30)/(2*AX30)*EXP(-$N30*('Model Parameters'!$B$32+'Model Parameters'!$B$35))</f>
        <v>5260.9346716052469</v>
      </c>
      <c r="Q30">
        <f>MAX(0,$O30+LN(1+($P30*('Model Parameters'!$B$33+2*'Model Parameters'!$B$35)*EXP(-$O30*('Model Parameters'!$B$33+2*'Model Parameters'!$B$35)))/(1+LN(SQRT(1+$P30*('Model Parameters'!$B$33+2*'Model Parameters'!$B$35)*EXP(-$O30*('Model Parameters'!$B$33+2*'Model Parameters'!$B$35))))))/('Model Parameters'!$B$33+2*'Model Parameters'!$B$35))</f>
        <v>921.91579163234246</v>
      </c>
      <c r="R30">
        <f>'Input Parameters'!$G$4*'Model Parameters'!$F$2*EXP(-'Model Parameters'!$B$32*$N30-'Model Parameters'!$B$33*$Q30-'Model Parameters'!$B$35*($N30+2*$Q30))*$L30</f>
        <v>1.4632635267971024</v>
      </c>
      <c r="S30">
        <f>'Input Parameters'!$G$22+(AW30*'Input Parameters'!$G$22 - (1/(1/('Input Parameters'!$G$12*($I30+2*$F30*$R30))+1/(AY30*'Input Parameters'!$G$24))) +'Input Parameters'!$G$12*($I30+2*$F30*$R30))/(AW30+2*D30*'Input Parameters'!$G$12*'Model Parameters'!$B$61*$R30)</f>
        <v>2368.2847727695289</v>
      </c>
      <c r="T30">
        <f>'Input Parameters'!$G$15/(2*'Model Parameters'!$F$4)*'Model Parameters'!$B$39/('Model Parameters'!$B$65)*EXP(-($E30+0.11)/'Model Parameters'!$B$48)+D30*'Model Parameters'!$B$61*$S30</f>
        <v>4498.203106724739</v>
      </c>
      <c r="U30">
        <f>1/((SQRT($T30*('Input Parameters'!$G$12)^2/'Model Parameters'!$B$51))/TANH(SQRT($T30*('Input Parameters'!$G$12)^2/'Model Parameters'!$B$51))+$T30*'Input Parameters'!$G$12/'Input Parameters'!$G$17)</f>
        <v>9.0071615129972415E-2</v>
      </c>
      <c r="V30" s="4">
        <f>(2*AX30*'Input Parameters'!$G$23+AY30*'Input Parameters'!$G$24+AW30*'Input Parameters'!$G$22+'Input Parameters'!$G$12*$I30-AW30*$S30)/(2*AX30)</f>
        <v>-1846.7928637895525</v>
      </c>
      <c r="W30" s="4">
        <f>'Input Parameters'!$G$12*(2*$F30*$U30*'Model Parameters'!$F$2*'Input Parameters'!$G$4)/(2*'Model Parameters'!$F$21)*EXP(-$S30*('Model Parameters'!$B$32+'Model Parameters'!$B$35))</f>
        <v>6119.2431390480406</v>
      </c>
      <c r="X30">
        <f>MAX(0,$V30+LN(1+($W30*('Model Parameters'!$B$33+2*'Model Parameters'!$B$35)*EXP(-$V30*('Model Parameters'!$B$33+2*'Model Parameters'!$B$35)))/(1+LN(SQRT(1+$W30*('Model Parameters'!$B$33+2*'Model Parameters'!$B$35)*EXP(-$V30*('Model Parameters'!$B$33+2*'Model Parameters'!$B$35))))))/('Model Parameters'!$B$33+2*'Model Parameters'!$B$35))</f>
        <v>1734.2236484740029</v>
      </c>
      <c r="Y30">
        <f>'Input Parameters'!$G$4*'Model Parameters'!$F$2*EXP(-'Model Parameters'!$B$32*$S30-'Model Parameters'!$B$33*$X30-'Model Parameters'!$B$35*($S30+2*$X30))*$U30</f>
        <v>1.3611542536093841</v>
      </c>
      <c r="Z30" s="8">
        <f>$E30-'Model Parameters'!$F$3*'Input Parameters'!$G$3/'Model Parameters'!$F$4*LN($S30/'Input Parameters'!$G$22)</f>
        <v>-1.2418001135477925</v>
      </c>
      <c r="AA30" s="8">
        <f>'Input Parameters'!$G$12*$Y30*$F30*2*'Model Parameters'!$F$4/10</f>
        <v>305.02265008971915</v>
      </c>
      <c r="AB30" s="8">
        <f t="shared" si="2"/>
        <v>1.3611542536093841</v>
      </c>
      <c r="AC30" s="8">
        <f t="shared" si="3"/>
        <v>1734.2236484740029</v>
      </c>
      <c r="AD30" s="8">
        <f>LOG10(S30/1000/'Model Parameters'!$B$15)</f>
        <v>13.686491013105456</v>
      </c>
      <c r="AE30" s="8">
        <f>AA30*10/(AA30*10+('Model Parameters'!$F$4*'Input Parameters'!$G$12)*I30)</f>
        <v>0.65405988404788751</v>
      </c>
      <c r="AF30" s="8">
        <f>MIN(1,('Model Parameters'!$B$45-'Model Parameters'!$F$3*'Input Parameters'!$G$3/'Model Parameters'!$F$4*LN($S30/'Input Parameters'!$G$22))/Z30)</f>
        <v>0.28329850328545092</v>
      </c>
      <c r="AG30" s="8">
        <f>MIN('Input Parameters'!$G$24+'Model Parameters'!$F$2*'Input Parameters'!$G$4*EXP(-'Model Parameters'!$B$32*$S30-'Model Parameters'!$B$33*$X30-'Model Parameters'!$B$35*($S30+2*$X30)),AC30*10^(3-AD30)/'Model Parameters'!$B$13)</f>
        <v>2.7454572476706535E-2</v>
      </c>
      <c r="AH30" s="8">
        <f>EXP(-'Model Parameters'!$B$32*$S30-'Model Parameters'!$B$33*$X30-'Model Parameters'!$B$35*($S30+2*$X30))</f>
        <v>0.44367148990790284</v>
      </c>
      <c r="AV30">
        <f>'Model Parameters'!$F$19</f>
        <v>6.9241761263600031E-6</v>
      </c>
      <c r="AW30">
        <f>'Model Parameters'!$F$20</f>
        <v>1.4452520065854142E-5</v>
      </c>
      <c r="AX30">
        <f>'Model Parameters'!$F$21</f>
        <v>4.1623628255221876E-6</v>
      </c>
      <c r="AY30">
        <f>'Model Parameters'!$F$22</f>
        <v>4.9374090257235054E-6</v>
      </c>
    </row>
    <row r="31" spans="4:51" x14ac:dyDescent="0.4">
      <c r="D31" s="4">
        <f t="shared" si="0"/>
        <v>0.28439999999999999</v>
      </c>
      <c r="E31">
        <f t="shared" si="1"/>
        <v>-1</v>
      </c>
      <c r="F31">
        <f>'Input Parameters'!$G$15/(2*'Model Parameters'!$F$4)*'Model Parameters'!$B$39/('Model Parameters'!$B$65)*EXP(-($E31+0.11)/'Model Parameters'!$B$48)</f>
        <v>3047.9649798411356</v>
      </c>
      <c r="G31">
        <f>1/((SQRT($F31*('Input Parameters'!$G$12)^2/'Model Parameters'!$B$51))/TANH(SQRT($F31*('Input Parameters'!$G$12)^2/'Model Parameters'!$B$51))+$F31*'Input Parameters'!$G$12/'Input Parameters'!$G$17)</f>
        <v>0.11167868520796753</v>
      </c>
      <c r="H31">
        <f>'Model Parameters'!$F$2*'Input Parameters'!$G$4*$G31</f>
        <v>3.8038918823925498</v>
      </c>
      <c r="I31">
        <f>'Input Parameters'!$G$15*'Model Parameters'!$B$41/'Model Parameters'!$F$4*EXP(-$E31/'Model Parameters'!$B$50)</f>
        <v>4388.6477769058283</v>
      </c>
      <c r="J31">
        <f>'Input Parameters'!$G$22+(AW31*'Input Parameters'!$G$22 - (1/(1/('Input Parameters'!$G$12*($I31+2*$F31*$H31))+1/(AY31*'Input Parameters'!$G$24))) + 'Input Parameters'!$G$12*($I31+2*$F31*$H31))/(AW31+2*D31*'Input Parameters'!$G$12*'Model Parameters'!$B$61*$H31)</f>
        <v>3190.4853812879169</v>
      </c>
      <c r="K31">
        <f>'Input Parameters'!$G$15/(2*'Model Parameters'!$F$4)*'Model Parameters'!$B$39/('Model Parameters'!$B$65)*EXP(-($E31+0.11)/'Model Parameters'!$B$48)+D31*'Model Parameters'!$B$61*$J31</f>
        <v>5071.4090944785075</v>
      </c>
      <c r="L31">
        <f>1/((SQRT($K31*('Input Parameters'!$G$12)^2/'Model Parameters'!$B$51))/TANH(SQRT($K31*('Input Parameters'!$G$12)^2/'Model Parameters'!$B$51))+$K31*'Input Parameters'!$G$12/'Input Parameters'!$G$17)</f>
        <v>8.4233731425866404E-2</v>
      </c>
      <c r="M31">
        <f>'Model Parameters'!$F$2*'Input Parameters'!$G$4*$L31</f>
        <v>2.8690882830310032</v>
      </c>
      <c r="N31">
        <f>'Input Parameters'!$G$22+(AW31*'Input Parameters'!$G$22 - (1/(1/('Input Parameters'!$G$12*($I31+2*$F31*$M31))+1/(AY31*'Input Parameters'!$G$24))) + 'Input Parameters'!$G$12*($I31+2*$F31*$M31))/(AW31+2*D31*'Input Parameters'!$G$12*'Model Parameters'!$B$61*$M31)</f>
        <v>2932.7513723379611</v>
      </c>
      <c r="O31" s="4">
        <f>(2*AX31*'Input Parameters'!$G$23+AY31*'Input Parameters'!$G$24+AW31*'Input Parameters'!$G$22+'Input Parameters'!$G$12*$I31-AW31*$N31)/(2*AX31)</f>
        <v>-2826.7608769989452</v>
      </c>
      <c r="P31" s="4">
        <f>'Input Parameters'!$G$12*(2*$F31*$M31)/(2*AX31)*EXP(-$N31*('Model Parameters'!$B$32+'Model Parameters'!$B$35))</f>
        <v>5282.7345763463636</v>
      </c>
      <c r="Q31">
        <f>MAX(0,$O31+LN(1+($P31*('Model Parameters'!$B$33+2*'Model Parameters'!$B$35)*EXP(-$O31*('Model Parameters'!$B$33+2*'Model Parameters'!$B$35)))/(1+LN(SQRT(1+$P31*('Model Parameters'!$B$33+2*'Model Parameters'!$B$35)*EXP(-$O31*('Model Parameters'!$B$33+2*'Model Parameters'!$B$35))))))/('Model Parameters'!$B$33+2*'Model Parameters'!$B$35))</f>
        <v>975.51526101742502</v>
      </c>
      <c r="R31">
        <f>'Input Parameters'!$G$4*'Model Parameters'!$F$2*EXP(-'Model Parameters'!$B$32*$N31-'Model Parameters'!$B$33*$Q31-'Model Parameters'!$B$35*($N31+2*$Q31))*$L31</f>
        <v>1.4478203087840147</v>
      </c>
      <c r="S31">
        <f>'Input Parameters'!$G$22+(AW31*'Input Parameters'!$G$22 - (1/(1/('Input Parameters'!$G$12*($I31+2*$F31*$R31))+1/(AY31*'Input Parameters'!$G$24))) +'Input Parameters'!$G$12*($I31+2*$F31*$R31))/(AW31+2*D31*'Input Parameters'!$G$12*'Model Parameters'!$B$61*$R31)</f>
        <v>2332.9006771981726</v>
      </c>
      <c r="T31">
        <f>'Input Parameters'!$G$15/(2*'Model Parameters'!$F$4)*'Model Parameters'!$B$39/('Model Parameters'!$B$65)*EXP(-($E31+0.11)/'Model Parameters'!$B$48)+D31*'Model Parameters'!$B$61*$S31</f>
        <v>4527.5185841283428</v>
      </c>
      <c r="U31">
        <f>1/((SQRT($T31*('Input Parameters'!$G$12)^2/'Model Parameters'!$B$51))/TANH(SQRT($T31*('Input Parameters'!$G$12)^2/'Model Parameters'!$B$51))+$T31*'Input Parameters'!$G$12/'Input Parameters'!$G$17)</f>
        <v>8.9746165601126263E-2</v>
      </c>
      <c r="V31" s="4">
        <f>(2*AX31*'Input Parameters'!$G$23+AY31*'Input Parameters'!$G$24+AW31*'Input Parameters'!$G$22+'Input Parameters'!$G$12*$I31-AW31*$S31)/(2*AX31)</f>
        <v>-1785.3626890674623</v>
      </c>
      <c r="W31" s="4">
        <f>'Input Parameters'!$G$12*(2*$F31*$U31*'Model Parameters'!$F$2*'Input Parameters'!$G$4)/(2*'Model Parameters'!$F$21)*EXP(-$S31*('Model Parameters'!$B$32+'Model Parameters'!$B$35))</f>
        <v>6127.7802444389126</v>
      </c>
      <c r="X31">
        <f>MAX(0,$V31+LN(1+($W31*('Model Parameters'!$B$33+2*'Model Parameters'!$B$35)*EXP(-$V31*('Model Parameters'!$B$33+2*'Model Parameters'!$B$35)))/(1+LN(SQRT(1+$W31*('Model Parameters'!$B$33+2*'Model Parameters'!$B$35)*EXP(-$V31*('Model Parameters'!$B$33+2*'Model Parameters'!$B$35))))))/('Model Parameters'!$B$33+2*'Model Parameters'!$B$35))</f>
        <v>1768.1988150377692</v>
      </c>
      <c r="Y31">
        <f>'Input Parameters'!$G$4*'Model Parameters'!$F$2*EXP(-'Model Parameters'!$B$32*$S31-'Model Parameters'!$B$33*$X31-'Model Parameters'!$B$35*($S31+2*$X31))*$U31</f>
        <v>1.3503727149235583</v>
      </c>
      <c r="Z31" s="8">
        <f>$E31-'Model Parameters'!$F$3*'Input Parameters'!$G$3/'Model Parameters'!$F$4*LN($S31/'Input Parameters'!$G$22)</f>
        <v>-1.2414133459678789</v>
      </c>
      <c r="AA31" s="8">
        <f>'Input Parameters'!$G$12*$Y31*$F31*2*'Model Parameters'!$F$4/10</f>
        <v>302.60660246449595</v>
      </c>
      <c r="AB31" s="8">
        <f t="shared" si="2"/>
        <v>1.3503727149235583</v>
      </c>
      <c r="AC31" s="8">
        <f t="shared" si="3"/>
        <v>1768.1988150377692</v>
      </c>
      <c r="AD31" s="8">
        <f>LOG10(S31/1000/'Model Parameters'!$B$15)</f>
        <v>13.679953339656661</v>
      </c>
      <c r="AE31" s="8">
        <f>AA31*10/(AA31*10+('Model Parameters'!$F$4*'Input Parameters'!$G$12)*I31)</f>
        <v>0.65225832852564514</v>
      </c>
      <c r="AF31" s="8">
        <f>MIN(1,('Model Parameters'!$B$45-'Model Parameters'!$F$3*'Input Parameters'!$G$3/'Model Parameters'!$F$4*LN($S31/'Input Parameters'!$G$22))/Z31)</f>
        <v>0.28307521190204077</v>
      </c>
      <c r="AG31" s="8">
        <f>MIN('Input Parameters'!$G$24+'Model Parameters'!$F$2*'Input Parameters'!$G$4*EXP(-'Model Parameters'!$B$32*$S31-'Model Parameters'!$B$33*$X31-'Model Parameters'!$B$35*($S31+2*$X31)),AC31*10^(3-AD31)/'Model Parameters'!$B$13)</f>
        <v>2.8417008015259052E-2</v>
      </c>
      <c r="AH31" s="8">
        <f>EXP(-'Model Parameters'!$B$32*$S31-'Model Parameters'!$B$33*$X31-'Model Parameters'!$B$35*($S31+2*$X31))</f>
        <v>0.44175337843142243</v>
      </c>
      <c r="AV31">
        <f>'Model Parameters'!$F$19</f>
        <v>6.9241761263600031E-6</v>
      </c>
      <c r="AW31">
        <f>'Model Parameters'!$F$20</f>
        <v>1.4452520065854142E-5</v>
      </c>
      <c r="AX31">
        <f>'Model Parameters'!$F$21</f>
        <v>4.1623628255221876E-6</v>
      </c>
      <c r="AY31">
        <f>'Model Parameters'!$F$22</f>
        <v>4.9374090257235054E-6</v>
      </c>
    </row>
    <row r="32" spans="4:51" x14ac:dyDescent="0.4">
      <c r="D32" s="4">
        <f t="shared" si="0"/>
        <v>0.29420000000000002</v>
      </c>
      <c r="E32">
        <f t="shared" si="1"/>
        <v>-1</v>
      </c>
      <c r="F32">
        <f>'Input Parameters'!$G$15/(2*'Model Parameters'!$F$4)*'Model Parameters'!$B$39/('Model Parameters'!$B$65)*EXP(-($E32+0.11)/'Model Parameters'!$B$48)</f>
        <v>3047.9649798411356</v>
      </c>
      <c r="G32">
        <f>1/((SQRT($F32*('Input Parameters'!$G$12)^2/'Model Parameters'!$B$51))/TANH(SQRT($F32*('Input Parameters'!$G$12)^2/'Model Parameters'!$B$51))+$F32*'Input Parameters'!$G$12/'Input Parameters'!$G$17)</f>
        <v>0.11167868520796753</v>
      </c>
      <c r="H32">
        <f>'Model Parameters'!$F$2*'Input Parameters'!$G$4*$G32</f>
        <v>3.8038918823925498</v>
      </c>
      <c r="I32">
        <f>'Input Parameters'!$G$15*'Model Parameters'!$B$41/'Model Parameters'!$F$4*EXP(-$E32/'Model Parameters'!$B$50)</f>
        <v>4388.6477769058283</v>
      </c>
      <c r="J32">
        <f>'Input Parameters'!$G$22+(AW32*'Input Parameters'!$G$22 - (1/(1/('Input Parameters'!$G$12*($I32+2*$F32*$H32))+1/(AY32*'Input Parameters'!$G$24))) + 'Input Parameters'!$G$12*($I32+2*$F32*$H32))/(AW32+2*D32*'Input Parameters'!$G$12*'Model Parameters'!$B$61*$H32)</f>
        <v>3130.1042257844938</v>
      </c>
      <c r="K32">
        <f>'Input Parameters'!$G$15/(2*'Model Parameters'!$F$4)*'Model Parameters'!$B$39/('Model Parameters'!$B$65)*EXP(-($E32+0.11)/'Model Parameters'!$B$48)+D32*'Model Parameters'!$B$61*$J32</f>
        <v>5101.5199388346655</v>
      </c>
      <c r="L32">
        <f>1/((SQRT($K32*('Input Parameters'!$G$12)^2/'Model Parameters'!$B$51))/TANH(SQRT($K32*('Input Parameters'!$G$12)^2/'Model Parameters'!$B$51))+$K32*'Input Parameters'!$G$12/'Input Parameters'!$G$17)</f>
        <v>8.3954785192071391E-2</v>
      </c>
      <c r="M32">
        <f>'Model Parameters'!$F$2*'Input Parameters'!$G$4*$L32</f>
        <v>2.8595870849072886</v>
      </c>
      <c r="N32">
        <f>'Input Parameters'!$G$22+(AW32*'Input Parameters'!$G$22 - (1/(1/('Input Parameters'!$G$12*($I32+2*$F32*$M32))+1/(AY32*'Input Parameters'!$G$24))) + 'Input Parameters'!$G$12*($I32+2*$F32*$M32))/(AW32+2*D32*'Input Parameters'!$G$12*'Model Parameters'!$B$61*$M32)</f>
        <v>2881.183062160439</v>
      </c>
      <c r="O32" s="4">
        <f>(2*AX32*'Input Parameters'!$G$23+AY32*'Input Parameters'!$G$24+AW32*'Input Parameters'!$G$22+'Input Parameters'!$G$12*$I32-AW32*$N32)/(2*AX32)</f>
        <v>-2737.2333575533853</v>
      </c>
      <c r="P32" s="4">
        <f>'Input Parameters'!$G$12*(2*$F32*$M32)/(2*AX32)*EXP(-$N32*('Model Parameters'!$B$32+'Model Parameters'!$B$35))</f>
        <v>5303.8556436321815</v>
      </c>
      <c r="Q32">
        <f>MAX(0,$O32+LN(1+($P32*('Model Parameters'!$B$33+2*'Model Parameters'!$B$35)*EXP(-$O32*('Model Parameters'!$B$33+2*'Model Parameters'!$B$35)))/(1+LN(SQRT(1+$P32*('Model Parameters'!$B$33+2*'Model Parameters'!$B$35)*EXP(-$O32*('Model Parameters'!$B$33+2*'Model Parameters'!$B$35))))))/('Model Parameters'!$B$33+2*'Model Parameters'!$B$35))</f>
        <v>1027.2746556415827</v>
      </c>
      <c r="R32">
        <f>'Input Parameters'!$G$4*'Model Parameters'!$F$2*EXP(-'Model Parameters'!$B$32*$N32-'Model Parameters'!$B$33*$Q32-'Model Parameters'!$B$35*($N32+2*$Q32))*$L32</f>
        <v>1.4330575962659984</v>
      </c>
      <c r="S32">
        <f>'Input Parameters'!$G$22+(AW32*'Input Parameters'!$G$22 - (1/(1/('Input Parameters'!$G$12*($I32+2*$F32*$R32))+1/(AY32*'Input Parameters'!$G$24))) +'Input Parameters'!$G$12*($I32+2*$F32*$R32))/(AW32+2*D32*'Input Parameters'!$G$12*'Model Parameters'!$B$61*$R32)</f>
        <v>2298.9861885093865</v>
      </c>
      <c r="T32">
        <f>'Input Parameters'!$G$15/(2*'Model Parameters'!$F$4)*'Model Parameters'!$B$39/('Model Parameters'!$B$65)*EXP(-($E32+0.11)/'Model Parameters'!$B$48)+D32*'Model Parameters'!$B$61*$S32</f>
        <v>4556.2516525917345</v>
      </c>
      <c r="U32">
        <f>1/((SQRT($T32*('Input Parameters'!$G$12)^2/'Model Parameters'!$B$51))/TANH(SQRT($T32*('Input Parameters'!$G$12)^2/'Model Parameters'!$B$51))+$T32*'Input Parameters'!$G$12/'Input Parameters'!$G$17)</f>
        <v>8.9430258481372274E-2</v>
      </c>
      <c r="V32" s="4">
        <f>(2*AX32*'Input Parameters'!$G$23+AY32*'Input Parameters'!$G$24+AW32*'Input Parameters'!$G$22+'Input Parameters'!$G$12*$I32-AW32*$S32)/(2*AX32)</f>
        <v>-1726.4838924747628</v>
      </c>
      <c r="W32" s="4">
        <f>'Input Parameters'!$G$12*(2*$F32*$U32*'Model Parameters'!$F$2*'Input Parameters'!$G$4)/(2*'Model Parameters'!$F$21)*EXP(-$S32*('Model Parameters'!$B$32+'Model Parameters'!$B$35))</f>
        <v>6135.6255510369083</v>
      </c>
      <c r="X32">
        <f>MAX(0,$V32+LN(1+($W32*('Model Parameters'!$B$33+2*'Model Parameters'!$B$35)*EXP(-$V32*('Model Parameters'!$B$33+2*'Model Parameters'!$B$35)))/(1+LN(SQRT(1+$W32*('Model Parameters'!$B$33+2*'Model Parameters'!$B$35)*EXP(-$V32*('Model Parameters'!$B$33+2*'Model Parameters'!$B$35))))))/('Model Parameters'!$B$33+2*'Model Parameters'!$B$35))</f>
        <v>1800.7747140576921</v>
      </c>
      <c r="Y32">
        <f>'Input Parameters'!$G$4*'Model Parameters'!$F$2*EXP(-'Model Parameters'!$B$32*$S32-'Model Parameters'!$B$33*$X32-'Model Parameters'!$B$35*($S32+2*$X32))*$U32</f>
        <v>1.3400386757244722</v>
      </c>
      <c r="Z32" s="8">
        <f>$E32-'Model Parameters'!$F$3*'Input Parameters'!$G$3/'Model Parameters'!$F$4*LN($S32/'Input Parameters'!$G$22)</f>
        <v>-1.2410370962026207</v>
      </c>
      <c r="AA32" s="8">
        <f>'Input Parameters'!$G$12*$Y32*$F32*2*'Model Parameters'!$F$4/10</f>
        <v>300.29083552310942</v>
      </c>
      <c r="AB32" s="8">
        <f t="shared" si="2"/>
        <v>1.3400386757244722</v>
      </c>
      <c r="AC32" s="8">
        <f t="shared" si="3"/>
        <v>1800.7747140576921</v>
      </c>
      <c r="AD32" s="8">
        <f>LOG10(S32/1000/'Model Parameters'!$B$15)</f>
        <v>13.673593452664607</v>
      </c>
      <c r="AE32" s="8">
        <f>AA32*10/(AA32*10+('Model Parameters'!$F$4*'Input Parameters'!$G$12)*I32)</f>
        <v>0.65051384828268721</v>
      </c>
      <c r="AF32" s="8">
        <f>MIN(1,('Model Parameters'!$B$45-'Model Parameters'!$F$3*'Input Parameters'!$G$3/'Model Parameters'!$F$4*LN($S32/'Input Parameters'!$G$22))/Z32)</f>
        <v>0.28285785918627199</v>
      </c>
      <c r="AG32" s="8">
        <f>MIN('Input Parameters'!$G$24+'Model Parameters'!$F$2*'Input Parameters'!$G$4*EXP(-'Model Parameters'!$B$32*$S32-'Model Parameters'!$B$33*$X32-'Model Parameters'!$B$35*($S32+2*$X32)),AC32*10^(3-AD32)/'Model Parameters'!$B$13)</f>
        <v>2.9367469432112863E-2</v>
      </c>
      <c r="AH32" s="8">
        <f>EXP(-'Model Parameters'!$B$32*$S32-'Model Parameters'!$B$33*$X32-'Model Parameters'!$B$35*($S32+2*$X32))</f>
        <v>0.43992128458302454</v>
      </c>
      <c r="AV32">
        <f>'Model Parameters'!$F$19</f>
        <v>6.9241761263600031E-6</v>
      </c>
      <c r="AW32">
        <f>'Model Parameters'!$F$20</f>
        <v>1.4452520065854142E-5</v>
      </c>
      <c r="AX32">
        <f>'Model Parameters'!$F$21</f>
        <v>4.1623628255221876E-6</v>
      </c>
      <c r="AY32">
        <f>'Model Parameters'!$F$22</f>
        <v>4.9374090257235054E-6</v>
      </c>
    </row>
    <row r="33" spans="4:51" x14ac:dyDescent="0.4">
      <c r="D33" s="4">
        <f t="shared" si="0"/>
        <v>0.30399999999999999</v>
      </c>
      <c r="E33">
        <f t="shared" si="1"/>
        <v>-1</v>
      </c>
      <c r="F33">
        <f>'Input Parameters'!$G$15/(2*'Model Parameters'!$F$4)*'Model Parameters'!$B$39/('Model Parameters'!$B$65)*EXP(-($E33+0.11)/'Model Parameters'!$B$48)</f>
        <v>3047.9649798411356</v>
      </c>
      <c r="G33">
        <f>1/((SQRT($F33*('Input Parameters'!$G$12)^2/'Model Parameters'!$B$51))/TANH(SQRT($F33*('Input Parameters'!$G$12)^2/'Model Parameters'!$B$51))+$F33*'Input Parameters'!$G$12/'Input Parameters'!$G$17)</f>
        <v>0.11167868520796753</v>
      </c>
      <c r="H33">
        <f>'Model Parameters'!$F$2*'Input Parameters'!$G$4*$G33</f>
        <v>3.8038918823925498</v>
      </c>
      <c r="I33">
        <f>'Input Parameters'!$G$15*'Model Parameters'!$B$41/'Model Parameters'!$F$4*EXP(-$E33/'Model Parameters'!$B$50)</f>
        <v>4388.6477769058283</v>
      </c>
      <c r="J33">
        <f>'Input Parameters'!$G$22+(AW33*'Input Parameters'!$G$22 - (1/(1/('Input Parameters'!$G$12*($I33+2*$F33*$H33))+1/(AY33*'Input Parameters'!$G$24))) + 'Input Parameters'!$G$12*($I33+2*$F33*$H33))/(AW33+2*D33*'Input Parameters'!$G$12*'Model Parameters'!$B$61*$H33)</f>
        <v>3071.9662267950603</v>
      </c>
      <c r="K33">
        <f>'Input Parameters'!$G$15/(2*'Model Parameters'!$F$4)*'Model Parameters'!$B$39/('Model Parameters'!$B$65)*EXP(-($E33+0.11)/'Model Parameters'!$B$48)+D33*'Model Parameters'!$B$61*$J33</f>
        <v>5130.5123243100425</v>
      </c>
      <c r="L33">
        <f>1/((SQRT($K33*('Input Parameters'!$G$12)^2/'Model Parameters'!$B$51))/TANH(SQRT($K33*('Input Parameters'!$G$12)^2/'Model Parameters'!$B$51))+$K33*'Input Parameters'!$G$12/'Input Parameters'!$G$17)</f>
        <v>8.3688544322947533E-2</v>
      </c>
      <c r="M33">
        <f>'Model Parameters'!$F$2*'Input Parameters'!$G$4*$L33</f>
        <v>2.8505186446858137</v>
      </c>
      <c r="N33">
        <f>'Input Parameters'!$G$22+(AW33*'Input Parameters'!$G$22 - (1/(1/('Input Parameters'!$G$12*($I33+2*$F33*$M33))+1/(AY33*'Input Parameters'!$G$24))) + 'Input Parameters'!$G$12*($I33+2*$F33*$M33))/(AW33+2*D33*'Input Parameters'!$G$12*'Model Parameters'!$B$61*$M33)</f>
        <v>2831.5702638924395</v>
      </c>
      <c r="O33" s="4">
        <f>(2*AX33*'Input Parameters'!$G$23+AY33*'Input Parameters'!$G$24+AW33*'Input Parameters'!$G$22+'Input Parameters'!$G$12*$I33-AW33*$N33)/(2*AX33)</f>
        <v>-2651.1007938452362</v>
      </c>
      <c r="P33" s="4">
        <f>'Input Parameters'!$G$12*(2*$F33*$M33)/(2*AX33)*EXP(-$N33*('Model Parameters'!$B$32+'Model Parameters'!$B$35))</f>
        <v>5324.3353629263547</v>
      </c>
      <c r="Q33">
        <f>MAX(0,$O33+LN(1+($P33*('Model Parameters'!$B$33+2*'Model Parameters'!$B$35)*EXP(-$O33*('Model Parameters'!$B$33+2*'Model Parameters'!$B$35)))/(1+LN(SQRT(1+$P33*('Model Parameters'!$B$33+2*'Model Parameters'!$B$35)*EXP(-$O33*('Model Parameters'!$B$33+2*'Model Parameters'!$B$35))))))/('Model Parameters'!$B$33+2*'Model Parameters'!$B$35))</f>
        <v>1077.2965764536771</v>
      </c>
      <c r="R33">
        <f>'Input Parameters'!$G$4*'Model Parameters'!$F$2*EXP(-'Model Parameters'!$B$32*$N33-'Model Parameters'!$B$33*$Q33-'Model Parameters'!$B$35*($N33+2*$Q33))*$L33</f>
        <v>1.4189301380519339</v>
      </c>
      <c r="S33">
        <f>'Input Parameters'!$G$22+(AW33*'Input Parameters'!$G$22 - (1/(1/('Input Parameters'!$G$12*($I33+2*$F33*$R33))+1/(AY33*'Input Parameters'!$G$24))) +'Input Parameters'!$G$12*($I33+2*$F33*$R33))/(AW33+2*D33*'Input Parameters'!$G$12*'Model Parameters'!$B$61*$R33)</f>
        <v>2266.4400114524788</v>
      </c>
      <c r="T33">
        <f>'Input Parameters'!$G$15/(2*'Model Parameters'!$F$4)*'Model Parameters'!$B$39/('Model Parameters'!$B$65)*EXP(-($E33+0.11)/'Model Parameters'!$B$48)+D33*'Model Parameters'!$B$61*$S33</f>
        <v>4584.4299924050001</v>
      </c>
      <c r="U33">
        <f>1/((SQRT($T33*('Input Parameters'!$G$12)^2/'Model Parameters'!$B$51))/TANH(SQRT($T33*('Input Parameters'!$G$12)^2/'Model Parameters'!$B$51))+$T33*'Input Parameters'!$G$12/'Input Parameters'!$G$17)</f>
        <v>8.9123362030775241E-2</v>
      </c>
      <c r="V33" s="4">
        <f>(2*AX33*'Input Parameters'!$G$23+AY33*'Input Parameters'!$G$24+AW33*'Input Parameters'!$G$22+'Input Parameters'!$G$12*$I33-AW33*$S33)/(2*AX33)</f>
        <v>-1669.9806157664439</v>
      </c>
      <c r="W33" s="4">
        <f>'Input Parameters'!$G$12*(2*$F33*$U33*'Model Parameters'!$F$2*'Input Parameters'!$G$4)/(2*'Model Parameters'!$F$21)*EXP(-$S33*('Model Parameters'!$B$32+'Model Parameters'!$B$35))</f>
        <v>6142.8342759881016</v>
      </c>
      <c r="X33">
        <f>MAX(0,$V33+LN(1+($W33*('Model Parameters'!$B$33+2*'Model Parameters'!$B$35)*EXP(-$V33*('Model Parameters'!$B$33+2*'Model Parameters'!$B$35)))/(1+LN(SQRT(1+$W33*('Model Parameters'!$B$33+2*'Model Parameters'!$B$35)*EXP(-$V33*('Model Parameters'!$B$33+2*'Model Parameters'!$B$35))))))/('Model Parameters'!$B$33+2*'Model Parameters'!$B$35))</f>
        <v>1832.0459885424225</v>
      </c>
      <c r="Y33">
        <f>'Input Parameters'!$G$4*'Model Parameters'!$F$2*EXP(-'Model Parameters'!$B$32*$S33-'Model Parameters'!$B$33*$X33-'Model Parameters'!$B$35*($S33+2*$X33))*$U33</f>
        <v>1.330121052833904</v>
      </c>
      <c r="Z33" s="8">
        <f>$E33-'Model Parameters'!$F$3*'Input Parameters'!$G$3/'Model Parameters'!$F$4*LN($S33/'Input Parameters'!$G$22)</f>
        <v>-1.2406707706959981</v>
      </c>
      <c r="AA33" s="8">
        <f>'Input Parameters'!$G$12*$Y33*$F33*2*'Model Parameters'!$F$4/10</f>
        <v>298.06838379976512</v>
      </c>
      <c r="AB33" s="8">
        <f t="shared" si="2"/>
        <v>1.330121052833904</v>
      </c>
      <c r="AC33" s="8">
        <f t="shared" si="3"/>
        <v>1832.0459885424225</v>
      </c>
      <c r="AD33" s="8">
        <f>LOG10(S33/1000/'Model Parameters'!$B$15)</f>
        <v>13.66740131903542</v>
      </c>
      <c r="AE33" s="8">
        <f>AA33*10/(AA33*10+('Model Parameters'!$F$4*'Input Parameters'!$G$12)*I33)</f>
        <v>0.64882312429386046</v>
      </c>
      <c r="AF33" s="8">
        <f>MIN(1,('Model Parameters'!$B$45-'Model Parameters'!$F$3*'Input Parameters'!$G$3/'Model Parameters'!$F$4*LN($S33/'Input Parameters'!$G$22))/Z33)</f>
        <v>0.2826461128759219</v>
      </c>
      <c r="AG33" s="8">
        <f>MIN('Input Parameters'!$G$24+'Model Parameters'!$F$2*'Input Parameters'!$G$4*EXP(-'Model Parameters'!$B$32*$S33-'Model Parameters'!$B$33*$X33-'Model Parameters'!$B$35*($S33+2*$X33)),AC33*10^(3-AD33)/'Model Parameters'!$B$13)</f>
        <v>3.030649040236735E-2</v>
      </c>
      <c r="AH33" s="8">
        <f>EXP(-'Model Parameters'!$B$32*$S33-'Model Parameters'!$B$33*$X33-'Model Parameters'!$B$35*($S33+2*$X33))</f>
        <v>0.43816908640909935</v>
      </c>
      <c r="AV33">
        <f>'Model Parameters'!$F$19</f>
        <v>6.9241761263600031E-6</v>
      </c>
      <c r="AW33">
        <f>'Model Parameters'!$F$20</f>
        <v>1.4452520065854142E-5</v>
      </c>
      <c r="AX33">
        <f>'Model Parameters'!$F$21</f>
        <v>4.1623628255221876E-6</v>
      </c>
      <c r="AY33">
        <f>'Model Parameters'!$F$22</f>
        <v>4.9374090257235054E-6</v>
      </c>
    </row>
    <row r="34" spans="4:51" x14ac:dyDescent="0.4">
      <c r="D34" s="4">
        <f t="shared" si="0"/>
        <v>0.31380000000000002</v>
      </c>
      <c r="E34">
        <f t="shared" si="1"/>
        <v>-1</v>
      </c>
      <c r="F34">
        <f>'Input Parameters'!$G$15/(2*'Model Parameters'!$F$4)*'Model Parameters'!$B$39/('Model Parameters'!$B$65)*EXP(-($E34+0.11)/'Model Parameters'!$B$48)</f>
        <v>3047.9649798411356</v>
      </c>
      <c r="G34">
        <f>1/((SQRT($F34*('Input Parameters'!$G$12)^2/'Model Parameters'!$B$51))/TANH(SQRT($F34*('Input Parameters'!$G$12)^2/'Model Parameters'!$B$51))+$F34*'Input Parameters'!$G$12/'Input Parameters'!$G$17)</f>
        <v>0.11167868520796753</v>
      </c>
      <c r="H34">
        <f>'Model Parameters'!$F$2*'Input Parameters'!$G$4*$G34</f>
        <v>3.8038918823925498</v>
      </c>
      <c r="I34">
        <f>'Input Parameters'!$G$15*'Model Parameters'!$B$41/'Model Parameters'!$F$4*EXP(-$E34/'Model Parameters'!$B$50)</f>
        <v>4388.6477769058283</v>
      </c>
      <c r="J34">
        <f>'Input Parameters'!$G$22+(AW34*'Input Parameters'!$G$22 - (1/(1/('Input Parameters'!$G$12*($I34+2*$F34*$H34))+1/(AY34*'Input Parameters'!$G$24))) + 'Input Parameters'!$G$12*($I34+2*$F34*$H34))/(AW34+2*D34*'Input Parameters'!$G$12*'Model Parameters'!$B$61*$H34)</f>
        <v>3015.9486641369854</v>
      </c>
      <c r="K34">
        <f>'Input Parameters'!$G$15/(2*'Model Parameters'!$F$4)*'Model Parameters'!$B$39/('Model Parameters'!$B$65)*EXP(-($E34+0.11)/'Model Parameters'!$B$48)+D34*'Model Parameters'!$B$61*$J34</f>
        <v>5158.4474403389304</v>
      </c>
      <c r="L34">
        <f>1/((SQRT($K34*('Input Parameters'!$G$12)^2/'Model Parameters'!$B$51))/TANH(SQRT($K34*('Input Parameters'!$G$12)^2/'Model Parameters'!$B$51))+$K34*'Input Parameters'!$G$12/'Input Parameters'!$G$17)</f>
        <v>8.343415716149083E-2</v>
      </c>
      <c r="M34">
        <f>'Model Parameters'!$F$2*'Input Parameters'!$G$4*$L34</f>
        <v>2.8418539540454462</v>
      </c>
      <c r="N34">
        <f>'Input Parameters'!$G$22+(AW34*'Input Parameters'!$G$22 - (1/(1/('Input Parameters'!$G$12*($I34+2*$F34*$M34))+1/(AY34*'Input Parameters'!$G$24))) + 'Input Parameters'!$G$12*($I34+2*$F34*$M34))/(AW34+2*D34*'Input Parameters'!$G$12*'Model Parameters'!$B$61*$M34)</f>
        <v>2783.7946892047689</v>
      </c>
      <c r="O34" s="4">
        <f>(2*AX34*'Input Parameters'!$G$23+AY34*'Input Parameters'!$G$24+AW34*'Input Parameters'!$G$22+'Input Parameters'!$G$12*$I34-AW34*$N34)/(2*AX34)</f>
        <v>-2568.1578260196666</v>
      </c>
      <c r="P34" s="4">
        <f>'Input Parameters'!$G$12*(2*$F34*$M34)/(2*AX34)*EXP(-$N34*('Model Parameters'!$B$32+'Model Parameters'!$B$35))</f>
        <v>5344.2080653504217</v>
      </c>
      <c r="Q34">
        <f>MAX(0,$O34+LN(1+($P34*('Model Parameters'!$B$33+2*'Model Parameters'!$B$35)*EXP(-$O34*('Model Parameters'!$B$33+2*'Model Parameters'!$B$35)))/(1+LN(SQRT(1+$P34*('Model Parameters'!$B$33+2*'Model Parameters'!$B$35)*EXP(-$O34*('Model Parameters'!$B$33+2*'Model Parameters'!$B$35))))))/('Model Parameters'!$B$33+2*'Model Parameters'!$B$35))</f>
        <v>1125.6754905647895</v>
      </c>
      <c r="R34">
        <f>'Input Parameters'!$G$4*'Model Parameters'!$F$2*EXP(-'Model Parameters'!$B$32*$N34-'Model Parameters'!$B$33*$Q34-'Model Parameters'!$B$35*($N34+2*$Q34))*$L34</f>
        <v>1.4053966905974715</v>
      </c>
      <c r="S34">
        <f>'Input Parameters'!$G$22+(AW34*'Input Parameters'!$G$22 - (1/(1/('Input Parameters'!$G$12*($I34+2*$F34*$R34))+1/(AY34*'Input Parameters'!$G$24))) +'Input Parameters'!$G$12*($I34+2*$F34*$R34))/(AW34+2*D34*'Input Parameters'!$G$12*'Model Parameters'!$B$61*$R34)</f>
        <v>2235.1703148887682</v>
      </c>
      <c r="T34">
        <f>'Input Parameters'!$G$15/(2*'Model Parameters'!$F$4)*'Model Parameters'!$B$39/('Model Parameters'!$B$65)*EXP(-($E34+0.11)/'Model Parameters'!$B$48)+D34*'Model Parameters'!$B$61*$S34</f>
        <v>4612.0790517721089</v>
      </c>
      <c r="U34">
        <f>1/((SQRT($T34*('Input Parameters'!$G$12)^2/'Model Parameters'!$B$51))/TANH(SQRT($T34*('Input Parameters'!$G$12)^2/'Model Parameters'!$B$51))+$T34*'Input Parameters'!$G$12/'Input Parameters'!$G$17)</f>
        <v>8.8824989683287212E-2</v>
      </c>
      <c r="V34" s="4">
        <f>(2*AX34*'Input Parameters'!$G$23+AY34*'Input Parameters'!$G$24+AW34*'Input Parameters'!$G$22+'Input Parameters'!$G$12*$I34-AW34*$S34)/(2*AX34)</f>
        <v>-1615.6934313012721</v>
      </c>
      <c r="W34" s="4">
        <f>'Input Parameters'!$G$12*(2*$F34*$U34*'Model Parameters'!$F$2*'Input Parameters'!$G$4)/(2*'Model Parameters'!$F$21)*EXP(-$S34*('Model Parameters'!$B$32+'Model Parameters'!$B$35))</f>
        <v>6149.4563876044722</v>
      </c>
      <c r="X34">
        <f>MAX(0,$V34+LN(1+($W34*('Model Parameters'!$B$33+2*'Model Parameters'!$B$35)*EXP(-$V34*('Model Parameters'!$B$33+2*'Model Parameters'!$B$35)))/(1+LN(SQRT(1+$W34*('Model Parameters'!$B$33+2*'Model Parameters'!$B$35)*EXP(-$V34*('Model Parameters'!$B$33+2*'Model Parameters'!$B$35))))))/('Model Parameters'!$B$33+2*'Model Parameters'!$B$35))</f>
        <v>1862.0986768452781</v>
      </c>
      <c r="Y34">
        <f>'Input Parameters'!$G$4*'Model Parameters'!$F$2*EXP(-'Model Parameters'!$B$32*$S34-'Model Parameters'!$B$33*$X34-'Model Parameters'!$B$35*($S34+2*$X34))*$U34</f>
        <v>1.3205917112327816</v>
      </c>
      <c r="Z34" s="8">
        <f>$E34-'Model Parameters'!$F$3*'Input Parameters'!$G$3/'Model Parameters'!$F$4*LN($S34/'Input Parameters'!$G$22)</f>
        <v>-1.2403138235616937</v>
      </c>
      <c r="AA34" s="8">
        <f>'Input Parameters'!$G$12*$Y34*$F34*2*'Model Parameters'!$F$4/10</f>
        <v>295.93294248510381</v>
      </c>
      <c r="AB34" s="8">
        <f t="shared" si="2"/>
        <v>1.3205917112327816</v>
      </c>
      <c r="AC34" s="8">
        <f t="shared" si="3"/>
        <v>1862.0986768452781</v>
      </c>
      <c r="AD34" s="8">
        <f>LOG10(S34/1000/'Model Parameters'!$B$15)</f>
        <v>13.661367711453613</v>
      </c>
      <c r="AE34" s="8">
        <f>AA34*10/(AA34*10+('Model Parameters'!$F$4*'Input Parameters'!$G$12)*I34)</f>
        <v>0.64718311082638746</v>
      </c>
      <c r="AF34" s="8">
        <f>MIN(1,('Model Parameters'!$B$45-'Model Parameters'!$F$3*'Input Parameters'!$G$3/'Model Parameters'!$F$4*LN($S34/'Input Parameters'!$G$22))/Z34)</f>
        <v>0.28243966720916652</v>
      </c>
      <c r="AG34" s="8">
        <f>MIN('Input Parameters'!$G$24+'Model Parameters'!$F$2*'Input Parameters'!$G$4*EXP(-'Model Parameters'!$B$32*$S34-'Model Parameters'!$B$33*$X34-'Model Parameters'!$B$35*($S34+2*$X34)),AC34*10^(3-AD34)/'Model Parameters'!$B$13)</f>
        <v>3.1234573079368128E-2</v>
      </c>
      <c r="AH34" s="8">
        <f>EXP(-'Model Parameters'!$B$32*$S34-'Model Parameters'!$B$33*$X34-'Model Parameters'!$B$35*($S34+2*$X34))</f>
        <v>0.43649123695002084</v>
      </c>
      <c r="AV34">
        <f>'Model Parameters'!$F$19</f>
        <v>6.9241761263600031E-6</v>
      </c>
      <c r="AW34">
        <f>'Model Parameters'!$F$20</f>
        <v>1.4452520065854142E-5</v>
      </c>
      <c r="AX34">
        <f>'Model Parameters'!$F$21</f>
        <v>4.1623628255221876E-6</v>
      </c>
      <c r="AY34">
        <f>'Model Parameters'!$F$22</f>
        <v>4.9374090257235054E-6</v>
      </c>
    </row>
    <row r="35" spans="4:51" x14ac:dyDescent="0.4">
      <c r="D35" s="4">
        <f t="shared" ref="D35:D66" si="4">$B$3+($B$4-$B$3)*(ROW(D35)-3)/(100)</f>
        <v>0.3236</v>
      </c>
      <c r="E35">
        <f t="shared" ref="E35:E66" si="5">$B$2</f>
        <v>-1</v>
      </c>
      <c r="F35">
        <f>'Input Parameters'!$G$15/(2*'Model Parameters'!$F$4)*'Model Parameters'!$B$39/('Model Parameters'!$B$65)*EXP(-($E35+0.11)/'Model Parameters'!$B$48)</f>
        <v>3047.9649798411356</v>
      </c>
      <c r="G35">
        <f>1/((SQRT($F35*('Input Parameters'!$G$12)^2/'Model Parameters'!$B$51))/TANH(SQRT($F35*('Input Parameters'!$G$12)^2/'Model Parameters'!$B$51))+$F35*'Input Parameters'!$G$12/'Input Parameters'!$G$17)</f>
        <v>0.11167868520796753</v>
      </c>
      <c r="H35">
        <f>'Model Parameters'!$F$2*'Input Parameters'!$G$4*$G35</f>
        <v>3.8038918823925498</v>
      </c>
      <c r="I35">
        <f>'Input Parameters'!$G$15*'Model Parameters'!$B$41/'Model Parameters'!$F$4*EXP(-$E35/'Model Parameters'!$B$50)</f>
        <v>4388.6477769058283</v>
      </c>
      <c r="J35">
        <f>'Input Parameters'!$G$22+(AW35*'Input Parameters'!$G$22 - (1/(1/('Input Parameters'!$G$12*($I35+2*$F35*$H35))+1/(AY35*'Input Parameters'!$G$24))) + 'Input Parameters'!$G$12*($I35+2*$F35*$H35))/(AW35+2*D35*'Input Parameters'!$G$12*'Model Parameters'!$B$61*$H35)</f>
        <v>2961.9376091198947</v>
      </c>
      <c r="K35">
        <f>'Input Parameters'!$G$15/(2*'Model Parameters'!$F$4)*'Model Parameters'!$B$39/('Model Parameters'!$B$65)*EXP(-($E35+0.11)/'Model Parameters'!$B$48)+D35*'Model Parameters'!$B$61*$J35</f>
        <v>5185.382092835107</v>
      </c>
      <c r="L35">
        <f>1/((SQRT($K35*('Input Parameters'!$G$12)^2/'Model Parameters'!$B$51))/TANH(SQRT($K35*('Input Parameters'!$G$12)^2/'Model Parameters'!$B$51))+$K35*'Input Parameters'!$G$12/'Input Parameters'!$G$17)</f>
        <v>8.3190846727581896E-2</v>
      </c>
      <c r="M35">
        <f>'Model Parameters'!$F$2*'Input Parameters'!$G$4*$L35</f>
        <v>2.8335665482372194</v>
      </c>
      <c r="N35">
        <f>'Input Parameters'!$G$22+(AW35*'Input Parameters'!$G$22 - (1/(1/('Input Parameters'!$G$12*($I35+2*$F35*$M35))+1/(AY35*'Input Parameters'!$G$24))) + 'Input Parameters'!$G$12*($I35+2*$F35*$M35))/(AW35+2*D35*'Input Parameters'!$G$12*'Model Parameters'!$B$61*$M35)</f>
        <v>2737.7479781506299</v>
      </c>
      <c r="O35" s="4">
        <f>(2*AX35*'Input Parameters'!$G$23+AY35*'Input Parameters'!$G$24+AW35*'Input Parameters'!$G$22+'Input Parameters'!$G$12*$I35-AW35*$N35)/(2*AX35)</f>
        <v>-2488.2163308434206</v>
      </c>
      <c r="P35" s="4">
        <f>'Input Parameters'!$G$12*(2*$F35*$M35)/(2*AX35)*EXP(-$N35*('Model Parameters'!$B$32+'Model Parameters'!$B$35))</f>
        <v>5363.5052800120902</v>
      </c>
      <c r="Q35">
        <f>MAX(0,$O35+LN(1+($P35*('Model Parameters'!$B$33+2*'Model Parameters'!$B$35)*EXP(-$O35*('Model Parameters'!$B$33+2*'Model Parameters'!$B$35)))/(1+LN(SQRT(1+$P35*('Model Parameters'!$B$33+2*'Model Parameters'!$B$35)*EXP(-$O35*('Model Parameters'!$B$33+2*'Model Parameters'!$B$35))))))/('Model Parameters'!$B$33+2*'Model Parameters'!$B$35))</f>
        <v>1172.498571102542</v>
      </c>
      <c r="R35">
        <f>'Input Parameters'!$G$4*'Model Parameters'!$F$2*EXP(-'Model Parameters'!$B$32*$N35-'Model Parameters'!$B$33*$Q35-'Model Parameters'!$B$35*($N35+2*$Q35))*$L35</f>
        <v>1.3924195775795121</v>
      </c>
      <c r="S35">
        <f>'Input Parameters'!$G$22+(AW35*'Input Parameters'!$G$22 - (1/(1/('Input Parameters'!$G$12*($I35+2*$F35*$R35))+1/(AY35*'Input Parameters'!$G$24))) +'Input Parameters'!$G$12*($I35+2*$F35*$R35))/(AW35+2*D35*'Input Parameters'!$G$12*'Model Parameters'!$B$61*$R35)</f>
        <v>2205.0936341627103</v>
      </c>
      <c r="T35">
        <f>'Input Parameters'!$G$15/(2*'Model Parameters'!$F$4)*'Model Parameters'!$B$39/('Model Parameters'!$B$65)*EXP(-($E35+0.11)/'Model Parameters'!$B$48)+D35*'Model Parameters'!$B$61*$S35</f>
        <v>4639.2222888747037</v>
      </c>
      <c r="U35">
        <f>1/((SQRT($T35*('Input Parameters'!$G$12)^2/'Model Parameters'!$B$51))/TANH(SQRT($T35*('Input Parameters'!$G$12)^2/'Model Parameters'!$B$51))+$T35*'Input Parameters'!$G$12/'Input Parameters'!$G$17)</f>
        <v>8.8534694980534442E-2</v>
      </c>
      <c r="V35" s="4">
        <f>(2*AX35*'Input Parameters'!$G$23+AY35*'Input Parameters'!$G$24+AW35*'Input Parameters'!$G$22+'Input Parameters'!$G$12*$I35-AW35*$S35)/(2*AX35)</f>
        <v>-1563.4774364530681</v>
      </c>
      <c r="W35" s="4">
        <f>'Input Parameters'!$G$12*(2*$F35*$U35*'Model Parameters'!$F$2*'Input Parameters'!$G$4)/(2*'Model Parameters'!$F$21)*EXP(-$S35*('Model Parameters'!$B$32+'Model Parameters'!$B$35))</f>
        <v>6155.5371997196944</v>
      </c>
      <c r="X35">
        <f>MAX(0,$V35+LN(1+($W35*('Model Parameters'!$B$33+2*'Model Parameters'!$B$35)*EXP(-$V35*('Model Parameters'!$B$33+2*'Model Parameters'!$B$35)))/(1+LN(SQRT(1+$W35*('Model Parameters'!$B$33+2*'Model Parameters'!$B$35)*EXP(-$V35*('Model Parameters'!$B$33+2*'Model Parameters'!$B$35))))))/('Model Parameters'!$B$33+2*'Model Parameters'!$B$35))</f>
        <v>1891.0111806653513</v>
      </c>
      <c r="Y35">
        <f>'Input Parameters'!$G$4*'Model Parameters'!$F$2*EXP(-'Model Parameters'!$B$32*$S35-'Model Parameters'!$B$33*$X35-'Model Parameters'!$B$35*($S35+2*$X35))*$U35</f>
        <v>1.3114251166449284</v>
      </c>
      <c r="Z35" s="8">
        <f>$E35-'Model Parameters'!$F$3*'Input Parameters'!$G$3/'Model Parameters'!$F$4*LN($S35/'Input Parameters'!$G$22)</f>
        <v>-1.2399657517077693</v>
      </c>
      <c r="AA35" s="8">
        <f>'Input Parameters'!$G$12*$Y35*$F35*2*'Model Parameters'!$F$4/10</f>
        <v>293.87878957328587</v>
      </c>
      <c r="AB35" s="8">
        <f t="shared" ref="AB35:AB66" si="6">Y35</f>
        <v>1.3114251166449284</v>
      </c>
      <c r="AC35" s="8">
        <f t="shared" ref="AC35:AC66" si="7">X35</f>
        <v>1891.0111806653513</v>
      </c>
      <c r="AD35" s="8">
        <f>LOG10(S35/1000/'Model Parameters'!$B$15)</f>
        <v>13.655484125972686</v>
      </c>
      <c r="AE35" s="8">
        <f>AA35*10/(AA35*10+('Model Parameters'!$F$4*'Input Parameters'!$G$12)*I35)</f>
        <v>0.6455910070750287</v>
      </c>
      <c r="AF35" s="8">
        <f>MIN(1,('Model Parameters'!$B$45-'Model Parameters'!$F$3*'Input Parameters'!$G$3/'Model Parameters'!$F$4*LN($S35/'Input Parameters'!$G$22))/Z35)</f>
        <v>0.28223824023024141</v>
      </c>
      <c r="AG35" s="8">
        <f>MIN('Input Parameters'!$G$24+'Model Parameters'!$F$2*'Input Parameters'!$G$4*EXP(-'Model Parameters'!$B$32*$S35-'Model Parameters'!$B$33*$X35-'Model Parameters'!$B$35*($S35+2*$X35)),AC35*10^(3-AD35)/'Model Parameters'!$B$13)</f>
        <v>3.215219039179755E-2</v>
      </c>
      <c r="AH35" s="8">
        <f>EXP(-'Model Parameters'!$B$32*$S35-'Model Parameters'!$B$33*$X35-'Model Parameters'!$B$35*($S35+2*$X35))</f>
        <v>0.43488269811585584</v>
      </c>
      <c r="AV35">
        <f>'Model Parameters'!$F$19</f>
        <v>6.9241761263600031E-6</v>
      </c>
      <c r="AW35">
        <f>'Model Parameters'!$F$20</f>
        <v>1.4452520065854142E-5</v>
      </c>
      <c r="AX35">
        <f>'Model Parameters'!$F$21</f>
        <v>4.1623628255221876E-6</v>
      </c>
      <c r="AY35">
        <f>'Model Parameters'!$F$22</f>
        <v>4.9374090257235054E-6</v>
      </c>
    </row>
    <row r="36" spans="4:51" x14ac:dyDescent="0.4">
      <c r="D36" s="4">
        <f t="shared" si="4"/>
        <v>0.33339999999999997</v>
      </c>
      <c r="E36">
        <f t="shared" si="5"/>
        <v>-1</v>
      </c>
      <c r="F36">
        <f>'Input Parameters'!$G$15/(2*'Model Parameters'!$F$4)*'Model Parameters'!$B$39/('Model Parameters'!$B$65)*EXP(-($E36+0.11)/'Model Parameters'!$B$48)</f>
        <v>3047.9649798411356</v>
      </c>
      <c r="G36">
        <f>1/((SQRT($F36*('Input Parameters'!$G$12)^2/'Model Parameters'!$B$51))/TANH(SQRT($F36*('Input Parameters'!$G$12)^2/'Model Parameters'!$B$51))+$F36*'Input Parameters'!$G$12/'Input Parameters'!$G$17)</f>
        <v>0.11167868520796753</v>
      </c>
      <c r="H36">
        <f>'Model Parameters'!$F$2*'Input Parameters'!$G$4*$G36</f>
        <v>3.8038918823925498</v>
      </c>
      <c r="I36">
        <f>'Input Parameters'!$G$15*'Model Parameters'!$B$41/'Model Parameters'!$F$4*EXP(-$E36/'Model Parameters'!$B$50)</f>
        <v>4388.6477769058283</v>
      </c>
      <c r="J36">
        <f>'Input Parameters'!$G$22+(AW36*'Input Parameters'!$G$22 - (1/(1/('Input Parameters'!$G$12*($I36+2*$F36*$H36))+1/(AY36*'Input Parameters'!$G$24))) + 'Input Parameters'!$G$12*($I36+2*$F36*$H36))/(AW36+2*D36*'Input Parameters'!$G$12*'Model Parameters'!$B$61*$H36)</f>
        <v>2909.827151135295</v>
      </c>
      <c r="K36">
        <f>'Input Parameters'!$G$15/(2*'Model Parameters'!$F$4)*'Model Parameters'!$B$39/('Model Parameters'!$B$65)*EXP(-($E36+0.11)/'Model Parameters'!$B$48)+D36*'Model Parameters'!$B$61*$J36</f>
        <v>5211.3690898215063</v>
      </c>
      <c r="L36">
        <f>1/((SQRT($K36*('Input Parameters'!$G$12)^2/'Model Parameters'!$B$51))/TANH(SQRT($K36*('Input Parameters'!$G$12)^2/'Model Parameters'!$B$51))+$K36*'Input Parameters'!$G$12/'Input Parameters'!$G$17)</f>
        <v>8.2957902687130325E-2</v>
      </c>
      <c r="M36">
        <f>'Model Parameters'!$F$2*'Input Parameters'!$G$4*$L36</f>
        <v>2.8256322325450589</v>
      </c>
      <c r="N36">
        <f>'Input Parameters'!$G$22+(AW36*'Input Parameters'!$G$22 - (1/(1/('Input Parameters'!$G$12*($I36+2*$F36*$M36))+1/(AY36*'Input Parameters'!$G$24))) + 'Input Parameters'!$G$12*($I36+2*$F36*$M36))/(AW36+2*D36*'Input Parameters'!$G$12*'Model Parameters'!$B$61*$M36)</f>
        <v>2693.3306372813381</v>
      </c>
      <c r="O36" s="4">
        <f>(2*AX36*'Input Parameters'!$G$23+AY36*'Input Parameters'!$G$24+AW36*'Input Parameters'!$G$22+'Input Parameters'!$G$12*$I36-AW36*$N36)/(2*AX36)</f>
        <v>-2411.1035781721312</v>
      </c>
      <c r="P36" s="4">
        <f>'Input Parameters'!$G$12*(2*$F36*$M36)/(2*AX36)*EXP(-$N36*('Model Parameters'!$B$32+'Model Parameters'!$B$35))</f>
        <v>5382.2560412430412</v>
      </c>
      <c r="Q36">
        <f>MAX(0,$O36+LN(1+($P36*('Model Parameters'!$B$33+2*'Model Parameters'!$B$35)*EXP(-$O36*('Model Parameters'!$B$33+2*'Model Parameters'!$B$35)))/(1+LN(SQRT(1+$P36*('Model Parameters'!$B$33+2*'Model Parameters'!$B$35)*EXP(-$O36*('Model Parameters'!$B$33+2*'Model Parameters'!$B$35))))))/('Model Parameters'!$B$33+2*'Model Parameters'!$B$35))</f>
        <v>1217.8464309297019</v>
      </c>
      <c r="R36">
        <f>'Input Parameters'!$G$4*'Model Parameters'!$F$2*EXP(-'Model Parameters'!$B$32*$N36-'Model Parameters'!$B$33*$Q36-'Model Parameters'!$B$35*($N36+2*$Q36))*$L36</f>
        <v>1.3799643068574694</v>
      </c>
      <c r="S36">
        <f>'Input Parameters'!$G$22+(AW36*'Input Parameters'!$G$22 - (1/(1/('Input Parameters'!$G$12*($I36+2*$F36*$R36))+1/(AY36*'Input Parameters'!$G$24))) +'Input Parameters'!$G$12*($I36+2*$F36*$R36))/(AW36+2*D36*'Input Parameters'!$G$12*'Model Parameters'!$B$61*$R36)</f>
        <v>2176.1339240713555</v>
      </c>
      <c r="T36">
        <f>'Input Parameters'!$G$15/(2*'Model Parameters'!$F$4)*'Model Parameters'!$B$39/('Model Parameters'!$B$65)*EXP(-($E36+0.11)/'Model Parameters'!$B$48)+D36*'Model Parameters'!$B$61*$S36</f>
        <v>4665.8813819775551</v>
      </c>
      <c r="U36">
        <f>1/((SQRT($T36*('Input Parameters'!$G$12)^2/'Model Parameters'!$B$51))/TANH(SQRT($T36*('Input Parameters'!$G$12)^2/'Model Parameters'!$B$51))+$T36*'Input Parameters'!$G$12/'Input Parameters'!$G$17)</f>
        <v>8.8252067197472209E-2</v>
      </c>
      <c r="V36" s="4">
        <f>(2*AX36*'Input Parameters'!$G$23+AY36*'Input Parameters'!$G$24+AW36*'Input Parameters'!$G$22+'Input Parameters'!$G$12*$I36-AW36*$S36)/(2*AX36)</f>
        <v>-1513.2006094750991</v>
      </c>
      <c r="W36" s="4">
        <f>'Input Parameters'!$G$12*(2*$F36*$U36*'Model Parameters'!$F$2*'Input Parameters'!$G$4)/(2*'Model Parameters'!$F$21)*EXP(-$S36*('Model Parameters'!$B$32+'Model Parameters'!$B$35))</f>
        <v>6161.1178876179001</v>
      </c>
      <c r="X36">
        <f>MAX(0,$V36+LN(1+($W36*('Model Parameters'!$B$33+2*'Model Parameters'!$B$35)*EXP(-$V36*('Model Parameters'!$B$33+2*'Model Parameters'!$B$35)))/(1+LN(SQRT(1+$W36*('Model Parameters'!$B$33+2*'Model Parameters'!$B$35)*EXP(-$V36*('Model Parameters'!$B$33+2*'Model Parameters'!$B$35))))))/('Model Parameters'!$B$33+2*'Model Parameters'!$B$35))</f>
        <v>1918.8551043253942</v>
      </c>
      <c r="Y36">
        <f>'Input Parameters'!$G$4*'Model Parameters'!$F$2*EXP(-'Model Parameters'!$B$32*$S36-'Model Parameters'!$B$33*$X36-'Model Parameters'!$B$35*($S36+2*$X36))*$U36</f>
        <v>1.3025980364672098</v>
      </c>
      <c r="Z36" s="8">
        <f>$E36-'Model Parameters'!$F$3*'Input Parameters'!$G$3/'Model Parameters'!$F$4*LN($S36/'Input Parameters'!$G$22)</f>
        <v>-1.2396260905621264</v>
      </c>
      <c r="AA36" s="8">
        <f>'Input Parameters'!$G$12*$Y36*$F36*2*'Model Parameters'!$F$4/10</f>
        <v>291.90071884307838</v>
      </c>
      <c r="AB36" s="8">
        <f t="shared" si="6"/>
        <v>1.3025980364672098</v>
      </c>
      <c r="AC36" s="8">
        <f t="shared" si="7"/>
        <v>1918.8551043253942</v>
      </c>
      <c r="AD36" s="8">
        <f>LOG10(S36/1000/'Model Parameters'!$B$15)</f>
        <v>13.649742709761041</v>
      </c>
      <c r="AE36" s="8">
        <f>AA36*10/(AA36*10+('Model Parameters'!$F$4*'Input Parameters'!$G$12)*I36)</f>
        <v>0.64404423230049446</v>
      </c>
      <c r="AF36" s="8">
        <f>MIN(1,('Model Parameters'!$B$45-'Model Parameters'!$F$3*'Input Parameters'!$G$3/'Model Parameters'!$F$4*LN($S36/'Input Parameters'!$G$22))/Z36)</f>
        <v>0.28204157142544772</v>
      </c>
      <c r="AG36" s="8">
        <f>MIN('Input Parameters'!$G$24+'Model Parameters'!$F$2*'Input Parameters'!$G$4*EXP(-'Model Parameters'!$B$32*$S36-'Model Parameters'!$B$33*$X36-'Model Parameters'!$B$35*($S36+2*$X36)),AC36*10^(3-AD36)/'Model Parameters'!$B$13)</f>
        <v>3.3059788147549188E-2</v>
      </c>
      <c r="AH36" s="8">
        <f>EXP(-'Model Parameters'!$B$32*$S36-'Model Parameters'!$B$33*$X36-'Model Parameters'!$B$35*($S36+2*$X36))</f>
        <v>0.433338883484786</v>
      </c>
      <c r="AV36">
        <f>'Model Parameters'!$F$19</f>
        <v>6.9241761263600031E-6</v>
      </c>
      <c r="AW36">
        <f>'Model Parameters'!$F$20</f>
        <v>1.4452520065854142E-5</v>
      </c>
      <c r="AX36">
        <f>'Model Parameters'!$F$21</f>
        <v>4.1623628255221876E-6</v>
      </c>
      <c r="AY36">
        <f>'Model Parameters'!$F$22</f>
        <v>4.9374090257235054E-6</v>
      </c>
    </row>
    <row r="37" spans="4:51" x14ac:dyDescent="0.4">
      <c r="D37" s="4">
        <f t="shared" si="4"/>
        <v>0.34320000000000001</v>
      </c>
      <c r="E37">
        <f t="shared" si="5"/>
        <v>-1</v>
      </c>
      <c r="F37">
        <f>'Input Parameters'!$G$15/(2*'Model Parameters'!$F$4)*'Model Parameters'!$B$39/('Model Parameters'!$B$65)*EXP(-($E37+0.11)/'Model Parameters'!$B$48)</f>
        <v>3047.9649798411356</v>
      </c>
      <c r="G37">
        <f>1/((SQRT($F37*('Input Parameters'!$G$12)^2/'Model Parameters'!$B$51))/TANH(SQRT($F37*('Input Parameters'!$G$12)^2/'Model Parameters'!$B$51))+$F37*'Input Parameters'!$G$12/'Input Parameters'!$G$17)</f>
        <v>0.11167868520796753</v>
      </c>
      <c r="H37">
        <f>'Model Parameters'!$F$2*'Input Parameters'!$G$4*$G37</f>
        <v>3.8038918823925498</v>
      </c>
      <c r="I37">
        <f>'Input Parameters'!$G$15*'Model Parameters'!$B$41/'Model Parameters'!$F$4*EXP(-$E37/'Model Parameters'!$B$50)</f>
        <v>4388.6477769058283</v>
      </c>
      <c r="J37">
        <f>'Input Parameters'!$G$22+(AW37*'Input Parameters'!$G$22 - (1/(1/('Input Parameters'!$G$12*($I37+2*$F37*$H37))+1/(AY37*'Input Parameters'!$G$24))) + 'Input Parameters'!$G$12*($I37+2*$F37*$H37))/(AW37+2*D37*'Input Parameters'!$G$12*'Model Parameters'!$B$61*$H37)</f>
        <v>2859.5187044812064</v>
      </c>
      <c r="K37">
        <f>'Input Parameters'!$G$15/(2*'Model Parameters'!$F$4)*'Model Parameters'!$B$39/('Model Parameters'!$B$65)*EXP(-($E37+0.11)/'Model Parameters'!$B$48)+D37*'Model Parameters'!$B$61*$J37</f>
        <v>5236.4575870539647</v>
      </c>
      <c r="L37">
        <f>1/((SQRT($K37*('Input Parameters'!$G$12)^2/'Model Parameters'!$B$51))/TANH(SQRT($K37*('Input Parameters'!$G$12)^2/'Model Parameters'!$B$51))+$K37*'Input Parameters'!$G$12/'Input Parameters'!$G$17)</f>
        <v>8.2734674338201045E-2</v>
      </c>
      <c r="M37">
        <f>'Model Parameters'!$F$2*'Input Parameters'!$G$4*$L37</f>
        <v>2.8180288433859664</v>
      </c>
      <c r="N37">
        <f>'Input Parameters'!$G$22+(AW37*'Input Parameters'!$G$22 - (1/(1/('Input Parameters'!$G$12*($I37+2*$F37*$M37))+1/(AY37*'Input Parameters'!$G$24))) + 'Input Parameters'!$G$12*($I37+2*$F37*$M37))/(AW37+2*D37*'Input Parameters'!$G$12*'Model Parameters'!$B$61*$M37)</f>
        <v>2650.4511145759493</v>
      </c>
      <c r="O37" s="4">
        <f>(2*AX37*'Input Parameters'!$G$23+AY37*'Input Parameters'!$G$24+AW37*'Input Parameters'!$G$22+'Input Parameters'!$G$12*$I37-AW37*$N37)/(2*AX37)</f>
        <v>-2336.6606249396568</v>
      </c>
      <c r="P37" s="4">
        <f>'Input Parameters'!$G$12*(2*$F37*$M37)/(2*AX37)*EXP(-$N37*('Model Parameters'!$B$32+'Model Parameters'!$B$35))</f>
        <v>5400.4871545590458</v>
      </c>
      <c r="Q37">
        <f>MAX(0,$O37+LN(1+($P37*('Model Parameters'!$B$33+2*'Model Parameters'!$B$35)*EXP(-$O37*('Model Parameters'!$B$33+2*'Model Parameters'!$B$35)))/(1+LN(SQRT(1+$P37*('Model Parameters'!$B$33+2*'Model Parameters'!$B$35)*EXP(-$O37*('Model Parameters'!$B$33+2*'Model Parameters'!$B$35))))))/('Model Parameters'!$B$33+2*'Model Parameters'!$B$35))</f>
        <v>1261.7937659416684</v>
      </c>
      <c r="R37">
        <f>'Input Parameters'!$G$4*'Model Parameters'!$F$2*EXP(-'Model Parameters'!$B$32*$N37-'Model Parameters'!$B$33*$Q37-'Model Parameters'!$B$35*($N37+2*$Q37))*$L37</f>
        <v>1.3679992362293851</v>
      </c>
      <c r="S37">
        <f>'Input Parameters'!$G$22+(AW37*'Input Parameters'!$G$22 - (1/(1/('Input Parameters'!$G$12*($I37+2*$F37*$R37))+1/(AY37*'Input Parameters'!$G$24))) +'Input Parameters'!$G$12*($I37+2*$F37*$R37))/(AW37+2*D37*'Input Parameters'!$G$12*'Model Parameters'!$B$61*$R37)</f>
        <v>2148.2217387383398</v>
      </c>
      <c r="T37">
        <f>'Input Parameters'!$G$15/(2*'Model Parameters'!$F$4)*'Model Parameters'!$B$39/('Model Parameters'!$B$65)*EXP(-($E37+0.11)/'Model Parameters'!$B$48)+D37*'Model Parameters'!$B$61*$S37</f>
        <v>4692.0764124801817</v>
      </c>
      <c r="U37">
        <f>1/((SQRT($T37*('Input Parameters'!$G$12)^2/'Model Parameters'!$B$51))/TANH(SQRT($T37*('Input Parameters'!$G$12)^2/'Model Parameters'!$B$51))+$T37*'Input Parameters'!$G$12/'Input Parameters'!$G$17)</f>
        <v>8.7976727550001868E-2</v>
      </c>
      <c r="V37" s="4">
        <f>(2*AX37*'Input Parameters'!$G$23+AY37*'Input Parameters'!$G$24+AW37*'Input Parameters'!$G$22+'Input Parameters'!$G$12*$I37-AW37*$S37)/(2*AX37)</f>
        <v>-1464.7423856828661</v>
      </c>
      <c r="W37" s="4">
        <f>'Input Parameters'!$G$12*(2*$F37*$U37*'Model Parameters'!$F$2*'Input Parameters'!$G$4)/(2*'Model Parameters'!$F$21)*EXP(-$S37*('Model Parameters'!$B$32+'Model Parameters'!$B$35))</f>
        <v>6166.2359373267136</v>
      </c>
      <c r="X37">
        <f>MAX(0,$V37+LN(1+($W37*('Model Parameters'!$B$33+2*'Model Parameters'!$B$35)*EXP(-$V37*('Model Parameters'!$B$33+2*'Model Parameters'!$B$35)))/(1+LN(SQRT(1+$W37*('Model Parameters'!$B$33+2*'Model Parameters'!$B$35)*EXP(-$V37*('Model Parameters'!$B$33+2*'Model Parameters'!$B$35))))))/('Model Parameters'!$B$33+2*'Model Parameters'!$B$35))</f>
        <v>1945.6959849551388</v>
      </c>
      <c r="Y37">
        <f>'Input Parameters'!$G$4*'Model Parameters'!$F$2*EXP(-'Model Parameters'!$B$32*$S37-'Model Parameters'!$B$33*$X37-'Model Parameters'!$B$35*($S37+2*$X37))*$U37</f>
        <v>1.2940892813498168</v>
      </c>
      <c r="Z37" s="8">
        <f>$E37-'Model Parameters'!$F$3*'Input Parameters'!$G$3/'Model Parameters'!$F$4*LN($S37/'Input Parameters'!$G$22)</f>
        <v>-1.2392944103126851</v>
      </c>
      <c r="AA37" s="8">
        <f>'Input Parameters'!$G$12*$Y37*$F37*2*'Model Parameters'!$F$4/10</f>
        <v>289.99398194827785</v>
      </c>
      <c r="AB37" s="8">
        <f t="shared" si="6"/>
        <v>1.2940892813498168</v>
      </c>
      <c r="AC37" s="8">
        <f t="shared" si="7"/>
        <v>1945.6959849551388</v>
      </c>
      <c r="AD37" s="8">
        <f>LOG10(S37/1000/'Model Parameters'!$B$15)</f>
        <v>13.644136197548342</v>
      </c>
      <c r="AE37" s="8">
        <f>AA37*10/(AA37*10+('Model Parameters'!$F$4*'Input Parameters'!$G$12)*I37)</f>
        <v>0.6425404039737066</v>
      </c>
      <c r="AF37" s="8">
        <f>MIN(1,('Model Parameters'!$B$45-'Model Parameters'!$F$3*'Input Parameters'!$G$3/'Model Parameters'!$F$4*LN($S37/'Input Parameters'!$G$22))/Z37)</f>
        <v>0.28184941964238741</v>
      </c>
      <c r="AG37" s="8">
        <f>MIN('Input Parameters'!$G$24+'Model Parameters'!$F$2*'Input Parameters'!$G$4*EXP(-'Model Parameters'!$B$32*$S37-'Model Parameters'!$B$33*$X37-'Model Parameters'!$B$35*($S37+2*$X37)),AC37*10^(3-AD37)/'Model Parameters'!$B$13)</f>
        <v>3.3957786961646218E-2</v>
      </c>
      <c r="AH37" s="8">
        <f>EXP(-'Model Parameters'!$B$32*$S37-'Model Parameters'!$B$33*$X37-'Model Parameters'!$B$35*($S37+2*$X37))</f>
        <v>0.43185560865178768</v>
      </c>
      <c r="AV37">
        <f>'Model Parameters'!$F$19</f>
        <v>6.9241761263600031E-6</v>
      </c>
      <c r="AW37">
        <f>'Model Parameters'!$F$20</f>
        <v>1.4452520065854142E-5</v>
      </c>
      <c r="AX37">
        <f>'Model Parameters'!$F$21</f>
        <v>4.1623628255221876E-6</v>
      </c>
      <c r="AY37">
        <f>'Model Parameters'!$F$22</f>
        <v>4.9374090257235054E-6</v>
      </c>
    </row>
    <row r="38" spans="4:51" x14ac:dyDescent="0.4">
      <c r="D38" s="4">
        <f t="shared" si="4"/>
        <v>0.35299999999999998</v>
      </c>
      <c r="E38">
        <f t="shared" si="5"/>
        <v>-1</v>
      </c>
      <c r="F38">
        <f>'Input Parameters'!$G$15/(2*'Model Parameters'!$F$4)*'Model Parameters'!$B$39/('Model Parameters'!$B$65)*EXP(-($E38+0.11)/'Model Parameters'!$B$48)</f>
        <v>3047.9649798411356</v>
      </c>
      <c r="G38">
        <f>1/((SQRT($F38*('Input Parameters'!$G$12)^2/'Model Parameters'!$B$51))/TANH(SQRT($F38*('Input Parameters'!$G$12)^2/'Model Parameters'!$B$51))+$F38*'Input Parameters'!$G$12/'Input Parameters'!$G$17)</f>
        <v>0.11167868520796753</v>
      </c>
      <c r="H38">
        <f>'Model Parameters'!$F$2*'Input Parameters'!$G$4*$G38</f>
        <v>3.8038918823925498</v>
      </c>
      <c r="I38">
        <f>'Input Parameters'!$G$15*'Model Parameters'!$B$41/'Model Parameters'!$F$4*EXP(-$E38/'Model Parameters'!$B$50)</f>
        <v>4388.6477769058283</v>
      </c>
      <c r="J38">
        <f>'Input Parameters'!$G$22+(AW38*'Input Parameters'!$G$22 - (1/(1/('Input Parameters'!$G$12*($I38+2*$F38*$H38))+1/(AY38*'Input Parameters'!$G$24))) + 'Input Parameters'!$G$12*($I38+2*$F38*$H38))/(AW38+2*D38*'Input Parameters'!$G$12*'Model Parameters'!$B$61*$H38)</f>
        <v>2810.9203858758337</v>
      </c>
      <c r="K38">
        <f>'Input Parameters'!$G$15/(2*'Model Parameters'!$F$4)*'Model Parameters'!$B$39/('Model Parameters'!$B$65)*EXP(-($E38+0.11)/'Model Parameters'!$B$48)+D38*'Model Parameters'!$B$61*$J38</f>
        <v>5260.6933983987328</v>
      </c>
      <c r="L38">
        <f>1/((SQRT($K38*('Input Parameters'!$G$12)^2/'Model Parameters'!$B$51))/TANH(SQRT($K38*('Input Parameters'!$G$12)^2/'Model Parameters'!$B$51))+$K38*'Input Parameters'!$G$12/'Input Parameters'!$G$17)</f>
        <v>8.2520564466665475E-2</v>
      </c>
      <c r="M38">
        <f>'Model Parameters'!$F$2*'Input Parameters'!$G$4*$L38</f>
        <v>2.8107360390271254</v>
      </c>
      <c r="N38">
        <f>'Input Parameters'!$G$22+(AW38*'Input Parameters'!$G$22 - (1/(1/('Input Parameters'!$G$12*($I38+2*$F38*$M38))+1/(AY38*'Input Parameters'!$G$24))) + 'Input Parameters'!$G$12*($I38+2*$F38*$M38))/(AW38+2*D38*'Input Parameters'!$G$12*'Model Parameters'!$B$61*$M38)</f>
        <v>2609.0249907444932</v>
      </c>
      <c r="O38" s="4">
        <f>(2*AX38*'Input Parameters'!$G$23+AY38*'Input Parameters'!$G$24+AW38*'Input Parameters'!$G$22+'Input Parameters'!$G$12*$I38-AW38*$N38)/(2*AX38)</f>
        <v>-2264.7409111831353</v>
      </c>
      <c r="P38" s="4">
        <f>'Input Parameters'!$G$12*(2*$F38*$M38)/(2*AX38)*EXP(-$N38*('Model Parameters'!$B$32+'Model Parameters'!$B$35))</f>
        <v>5418.2234277644338</v>
      </c>
      <c r="Q38">
        <f>MAX(0,$O38+LN(1+($P38*('Model Parameters'!$B$33+2*'Model Parameters'!$B$35)*EXP(-$O38*('Model Parameters'!$B$33+2*'Model Parameters'!$B$35)))/(1+LN(SQRT(1+$P38*('Model Parameters'!$B$33+2*'Model Parameters'!$B$35)*EXP(-$O38*('Model Parameters'!$B$33+2*'Model Parameters'!$B$35))))))/('Model Parameters'!$B$33+2*'Model Parameters'!$B$35))</f>
        <v>1304.4099210129748</v>
      </c>
      <c r="R38">
        <f>'Input Parameters'!$G$4*'Model Parameters'!$F$2*EXP(-'Model Parameters'!$B$32*$N38-'Model Parameters'!$B$33*$Q38-'Model Parameters'!$B$35*($N38+2*$Q38))*$L38</f>
        <v>1.3564952808360606</v>
      </c>
      <c r="S38">
        <f>'Input Parameters'!$G$22+(AW38*'Input Parameters'!$G$22 - (1/(1/('Input Parameters'!$G$12*($I38+2*$F38*$R38))+1/(AY38*'Input Parameters'!$G$24))) +'Input Parameters'!$G$12*($I38+2*$F38*$R38))/(AW38+2*D38*'Input Parameters'!$G$12*'Model Parameters'!$B$61*$R38)</f>
        <v>2121.293518879661</v>
      </c>
      <c r="T38">
        <f>'Input Parameters'!$G$15/(2*'Model Parameters'!$F$4)*'Model Parameters'!$B$39/('Model Parameters'!$B$65)*EXP(-($E38+0.11)/'Model Parameters'!$B$48)+D38*'Model Parameters'!$B$61*$S38</f>
        <v>4717.8260249680161</v>
      </c>
      <c r="U38">
        <f>1/((SQRT($T38*('Input Parameters'!$G$12)^2/'Model Parameters'!$B$51))/TANH(SQRT($T38*('Input Parameters'!$G$12)^2/'Model Parameters'!$B$51))+$T38*'Input Parameters'!$G$12/'Input Parameters'!$G$17)</f>
        <v>8.7708325894380199E-2</v>
      </c>
      <c r="V38" s="4">
        <f>(2*AX38*'Input Parameters'!$G$23+AY38*'Input Parameters'!$G$24+AW38*'Input Parameters'!$G$22+'Input Parameters'!$G$12*$I38-AW38*$S38)/(2*AX38)</f>
        <v>-1417.9924200793191</v>
      </c>
      <c r="W38" s="4">
        <f>'Input Parameters'!$G$12*(2*$F38*$U38*'Model Parameters'!$F$2*'Input Parameters'!$G$4)/(2*'Model Parameters'!$F$21)*EXP(-$S38*('Model Parameters'!$B$32+'Model Parameters'!$B$35))</f>
        <v>6170.9255380839559</v>
      </c>
      <c r="X38">
        <f>MAX(0,$V38+LN(1+($W38*('Model Parameters'!$B$33+2*'Model Parameters'!$B$35)*EXP(-$V38*('Model Parameters'!$B$33+2*'Model Parameters'!$B$35)))/(1+LN(SQRT(1+$W38*('Model Parameters'!$B$33+2*'Model Parameters'!$B$35)*EXP(-$V38*('Model Parameters'!$B$33+2*'Model Parameters'!$B$35))))))/('Model Parameters'!$B$33+2*'Model Parameters'!$B$35))</f>
        <v>1971.5939298509331</v>
      </c>
      <c r="Y38">
        <f>'Input Parameters'!$G$4*'Model Parameters'!$F$2*EXP(-'Model Parameters'!$B$32*$S38-'Model Parameters'!$B$33*$X38-'Model Parameters'!$B$35*($S38+2*$X38))*$U38</f>
        <v>1.2858794811013265</v>
      </c>
      <c r="Z38" s="8">
        <f>$E38-'Model Parameters'!$F$3*'Input Parameters'!$G$3/'Model Parameters'!$F$4*LN($S38/'Input Parameters'!$G$22)</f>
        <v>-1.2389703125901872</v>
      </c>
      <c r="AA38" s="8">
        <f>'Input Parameters'!$G$12*$Y38*$F38*2*'Model Parameters'!$F$4/10</f>
        <v>288.1542382000132</v>
      </c>
      <c r="AB38" s="8">
        <f t="shared" si="6"/>
        <v>1.2858794811013265</v>
      </c>
      <c r="AC38" s="8">
        <f t="shared" si="7"/>
        <v>1971.5939298509331</v>
      </c>
      <c r="AD38" s="8">
        <f>LOG10(S38/1000/'Model Parameters'!$B$15)</f>
        <v>13.638657855553749</v>
      </c>
      <c r="AE38" s="8">
        <f>AA38*10/(AA38*10+('Model Parameters'!$F$4*'Input Parameters'!$G$12)*I38)</f>
        <v>0.64107731850779659</v>
      </c>
      <c r="AF38" s="8">
        <f>MIN(1,('Model Parameters'!$B$45-'Model Parameters'!$F$3*'Input Parameters'!$G$3/'Model Parameters'!$F$4*LN($S38/'Input Parameters'!$G$22))/Z38)</f>
        <v>0.28166156125293351</v>
      </c>
      <c r="AG38" s="8">
        <f>MIN('Input Parameters'!$G$24+'Model Parameters'!$F$2*'Input Parameters'!$G$4*EXP(-'Model Parameters'!$B$32*$S38-'Model Parameters'!$B$33*$X38-'Model Parameters'!$B$35*($S38+2*$X38)),AC38*10^(3-AD38)/'Model Parameters'!$B$13)</f>
        <v>3.4846584024079773E-2</v>
      </c>
      <c r="AH38" s="8">
        <f>EXP(-'Model Parameters'!$B$32*$S38-'Model Parameters'!$B$33*$X38-'Model Parameters'!$B$35*($S38+2*$X38))</f>
        <v>0.43042904799070197</v>
      </c>
      <c r="AV38">
        <f>'Model Parameters'!$F$19</f>
        <v>6.9241761263600031E-6</v>
      </c>
      <c r="AW38">
        <f>'Model Parameters'!$F$20</f>
        <v>1.4452520065854142E-5</v>
      </c>
      <c r="AX38">
        <f>'Model Parameters'!$F$21</f>
        <v>4.1623628255221876E-6</v>
      </c>
      <c r="AY38">
        <f>'Model Parameters'!$F$22</f>
        <v>4.9374090257235054E-6</v>
      </c>
    </row>
    <row r="39" spans="4:51" x14ac:dyDescent="0.4">
      <c r="D39" s="4">
        <f t="shared" si="4"/>
        <v>0.36280000000000001</v>
      </c>
      <c r="E39">
        <f t="shared" si="5"/>
        <v>-1</v>
      </c>
      <c r="F39">
        <f>'Input Parameters'!$G$15/(2*'Model Parameters'!$F$4)*'Model Parameters'!$B$39/('Model Parameters'!$B$65)*EXP(-($E39+0.11)/'Model Parameters'!$B$48)</f>
        <v>3047.9649798411356</v>
      </c>
      <c r="G39">
        <f>1/((SQRT($F39*('Input Parameters'!$G$12)^2/'Model Parameters'!$B$51))/TANH(SQRT($F39*('Input Parameters'!$G$12)^2/'Model Parameters'!$B$51))+$F39*'Input Parameters'!$G$12/'Input Parameters'!$G$17)</f>
        <v>0.11167868520796753</v>
      </c>
      <c r="H39">
        <f>'Model Parameters'!$F$2*'Input Parameters'!$G$4*$G39</f>
        <v>3.8038918823925498</v>
      </c>
      <c r="I39">
        <f>'Input Parameters'!$G$15*'Model Parameters'!$B$41/'Model Parameters'!$F$4*EXP(-$E39/'Model Parameters'!$B$50)</f>
        <v>4388.6477769058283</v>
      </c>
      <c r="J39">
        <f>'Input Parameters'!$G$22+(AW39*'Input Parameters'!$G$22 - (1/(1/('Input Parameters'!$G$12*($I39+2*$F39*$H39))+1/(AY39*'Input Parameters'!$G$24))) + 'Input Parameters'!$G$12*($I39+2*$F39*$H39))/(AW39+2*D39*'Input Parameters'!$G$12*'Model Parameters'!$B$61*$H39)</f>
        <v>2763.9464543906047</v>
      </c>
      <c r="K39">
        <f>'Input Parameters'!$G$15/(2*'Model Parameters'!$F$4)*'Model Parameters'!$B$39/('Model Parameters'!$B$65)*EXP(-($E39+0.11)/'Model Parameters'!$B$48)+D39*'Model Parameters'!$B$61*$J39</f>
        <v>5284.1192750871278</v>
      </c>
      <c r="L39">
        <f>1/((SQRT($K39*('Input Parameters'!$G$12)^2/'Model Parameters'!$B$51))/TANH(SQRT($K39*('Input Parameters'!$G$12)^2/'Model Parameters'!$B$51))+$K39*'Input Parameters'!$G$12/'Input Parameters'!$G$17)</f>
        <v>8.2315023947904603E-2</v>
      </c>
      <c r="M39">
        <f>'Model Parameters'!$F$2*'Input Parameters'!$G$4*$L39</f>
        <v>2.8037351157143084</v>
      </c>
      <c r="N39">
        <f>'Input Parameters'!$G$22+(AW39*'Input Parameters'!$G$22 - (1/(1/('Input Parameters'!$G$12*($I39+2*$F39*$M39))+1/(AY39*'Input Parameters'!$G$24))) + 'Input Parameters'!$G$12*($I39+2*$F39*$M39))/(AW39+2*D39*'Input Parameters'!$G$12*'Model Parameters'!$B$61*$M39)</f>
        <v>2568.974269913032</v>
      </c>
      <c r="O39" s="4">
        <f>(2*AX39*'Input Parameters'!$G$23+AY39*'Input Parameters'!$G$24+AW39*'Input Parameters'!$G$22+'Input Parameters'!$G$12*$I39-AW39*$N39)/(2*AX39)</f>
        <v>-2195.209028604399</v>
      </c>
      <c r="P39" s="4">
        <f>'Input Parameters'!$G$12*(2*$F39*$M39)/(2*AX39)*EXP(-$N39*('Model Parameters'!$B$32+'Model Parameters'!$B$35))</f>
        <v>5435.4878725035978</v>
      </c>
      <c r="Q39">
        <f>MAX(0,$O39+LN(1+($P39*('Model Parameters'!$B$33+2*'Model Parameters'!$B$35)*EXP(-$O39*('Model Parameters'!$B$33+2*'Model Parameters'!$B$35)))/(1+LN(SQRT(1+$P39*('Model Parameters'!$B$33+2*'Model Parameters'!$B$35)*EXP(-$O39*('Model Parameters'!$B$33+2*'Model Parameters'!$B$35))))))/('Model Parameters'!$B$33+2*'Model Parameters'!$B$35))</f>
        <v>1345.7593895136465</v>
      </c>
      <c r="R39">
        <f>'Input Parameters'!$G$4*'Model Parameters'!$F$2*EXP(-'Model Parameters'!$B$32*$N39-'Model Parameters'!$B$33*$Q39-'Model Parameters'!$B$35*($N39+2*$Q39))*$L39</f>
        <v>1.3454256562429605</v>
      </c>
      <c r="S39">
        <f>'Input Parameters'!$G$22+(AW39*'Input Parameters'!$G$22 - (1/(1/('Input Parameters'!$G$12*($I39+2*$F39*$R39))+1/(AY39*'Input Parameters'!$G$24))) +'Input Parameters'!$G$12*($I39+2*$F39*$R39))/(AW39+2*D39*'Input Parameters'!$G$12*'Model Parameters'!$B$61*$R39)</f>
        <v>2095.2909703155956</v>
      </c>
      <c r="T39">
        <f>'Input Parameters'!$G$15/(2*'Model Parameters'!$F$4)*'Model Parameters'!$B$39/('Model Parameters'!$B$65)*EXP(-($E39+0.11)/'Model Parameters'!$B$48)+D39*'Model Parameters'!$B$61*$S39</f>
        <v>4743.1475676291466</v>
      </c>
      <c r="U39">
        <f>1/((SQRT($T39*('Input Parameters'!$G$12)^2/'Model Parameters'!$B$51))/TANH(SQRT($T39*('Input Parameters'!$G$12)^2/'Model Parameters'!$B$51))+$T39*'Input Parameters'!$G$12/'Input Parameters'!$G$17)</f>
        <v>8.7446537844058189E-2</v>
      </c>
      <c r="V39" s="4">
        <f>(2*AX39*'Input Parameters'!$G$23+AY39*'Input Parameters'!$G$24+AW39*'Input Parameters'!$G$22+'Input Parameters'!$G$12*$I39-AW39*$S39)/(2*AX39)</f>
        <v>-1372.8495083920909</v>
      </c>
      <c r="W39" s="4">
        <f>'Input Parameters'!$G$12*(2*$F39*$U39*'Model Parameters'!$F$2*'Input Parameters'!$G$4)/(2*'Model Parameters'!$F$21)*EXP(-$S39*('Model Parameters'!$B$32+'Model Parameters'!$B$35))</f>
        <v>6175.217926172123</v>
      </c>
      <c r="X39">
        <f>MAX(0,$V39+LN(1+($W39*('Model Parameters'!$B$33+2*'Model Parameters'!$B$35)*EXP(-$V39*('Model Parameters'!$B$33+2*'Model Parameters'!$B$35)))/(1+LN(SQRT(1+$W39*('Model Parameters'!$B$33+2*'Model Parameters'!$B$35)*EXP(-$V39*('Model Parameters'!$B$33+2*'Model Parameters'!$B$35))))))/('Model Parameters'!$B$33+2*'Model Parameters'!$B$35))</f>
        <v>1996.6041745585942</v>
      </c>
      <c r="Y39">
        <f>'Input Parameters'!$G$4*'Model Parameters'!$F$2*EXP(-'Model Parameters'!$B$32*$S39-'Model Parameters'!$B$33*$X39-'Model Parameters'!$B$35*($S39+2*$X39))*$U39</f>
        <v>1.2779508896952614</v>
      </c>
      <c r="Z39" s="8">
        <f>$E39-'Model Parameters'!$F$3*'Input Parameters'!$G$3/'Model Parameters'!$F$4*LN($S39/'Input Parameters'!$G$22)</f>
        <v>-1.2386534275329817</v>
      </c>
      <c r="AA39" s="8">
        <f>'Input Parameters'!$G$12*$Y39*$F39*2*'Model Parameters'!$F$4/10</f>
        <v>286.37751087043705</v>
      </c>
      <c r="AB39" s="8">
        <f t="shared" si="6"/>
        <v>1.2779508896952614</v>
      </c>
      <c r="AC39" s="8">
        <f t="shared" si="7"/>
        <v>1996.6041745585942</v>
      </c>
      <c r="AD39" s="8">
        <f>LOG10(S39/1000/'Model Parameters'!$B$15)</f>
        <v>13.63330143187089</v>
      </c>
      <c r="AE39" s="8">
        <f>AA39*10/(AA39*10+('Model Parameters'!$F$4*'Input Parameters'!$G$12)*I39)</f>
        <v>0.63965293422505831</v>
      </c>
      <c r="AF39" s="8">
        <f>MIN(1,('Model Parameters'!$B$45-'Model Parameters'!$F$3*'Input Parameters'!$G$3/'Model Parameters'!$F$4*LN($S39/'Input Parameters'!$G$22))/Z39)</f>
        <v>0.28147778852668459</v>
      </c>
      <c r="AG39" s="8">
        <f>MIN('Input Parameters'!$G$24+'Model Parameters'!$F$2*'Input Parameters'!$G$4*EXP(-'Model Parameters'!$B$32*$S39-'Model Parameters'!$B$33*$X39-'Model Parameters'!$B$35*($S39+2*$X39)),AC39*10^(3-AD39)/'Model Parameters'!$B$13)</f>
        <v>3.5726554722093573E-2</v>
      </c>
      <c r="AH39" s="8">
        <f>EXP(-'Model Parameters'!$B$32*$S39-'Model Parameters'!$B$33*$X39-'Model Parameters'!$B$35*($S39+2*$X39))</f>
        <v>0.42905569688401124</v>
      </c>
      <c r="AV39">
        <f>'Model Parameters'!$F$19</f>
        <v>6.9241761263600031E-6</v>
      </c>
      <c r="AW39">
        <f>'Model Parameters'!$F$20</f>
        <v>1.4452520065854142E-5</v>
      </c>
      <c r="AX39">
        <f>'Model Parameters'!$F$21</f>
        <v>4.1623628255221876E-6</v>
      </c>
      <c r="AY39">
        <f>'Model Parameters'!$F$22</f>
        <v>4.9374090257235054E-6</v>
      </c>
    </row>
    <row r="40" spans="4:51" x14ac:dyDescent="0.4">
      <c r="D40" s="4">
        <f t="shared" si="4"/>
        <v>0.37259999999999999</v>
      </c>
      <c r="E40">
        <f t="shared" si="5"/>
        <v>-1</v>
      </c>
      <c r="F40">
        <f>'Input Parameters'!$G$15/(2*'Model Parameters'!$F$4)*'Model Parameters'!$B$39/('Model Parameters'!$B$65)*EXP(-($E40+0.11)/'Model Parameters'!$B$48)</f>
        <v>3047.9649798411356</v>
      </c>
      <c r="G40">
        <f>1/((SQRT($F40*('Input Parameters'!$G$12)^2/'Model Parameters'!$B$51))/TANH(SQRT($F40*('Input Parameters'!$G$12)^2/'Model Parameters'!$B$51))+$F40*'Input Parameters'!$G$12/'Input Parameters'!$G$17)</f>
        <v>0.11167868520796753</v>
      </c>
      <c r="H40">
        <f>'Model Parameters'!$F$2*'Input Parameters'!$G$4*$G40</f>
        <v>3.8038918823925498</v>
      </c>
      <c r="I40">
        <f>'Input Parameters'!$G$15*'Model Parameters'!$B$41/'Model Parameters'!$F$4*EXP(-$E40/'Model Parameters'!$B$50)</f>
        <v>4388.6477769058283</v>
      </c>
      <c r="J40">
        <f>'Input Parameters'!$G$22+(AW40*'Input Parameters'!$G$22 - (1/(1/('Input Parameters'!$G$12*($I40+2*$F40*$H40))+1/(AY40*'Input Parameters'!$G$24))) + 'Input Parameters'!$G$12*($I40+2*$F40*$H40))/(AW40+2*D40*'Input Parameters'!$G$12*'Model Parameters'!$B$61*$H40)</f>
        <v>2718.5168066203819</v>
      </c>
      <c r="K40">
        <f>'Input Parameters'!$G$15/(2*'Model Parameters'!$F$4)*'Model Parameters'!$B$39/('Model Parameters'!$B$65)*EXP(-($E40+0.11)/'Model Parameters'!$B$48)+D40*'Model Parameters'!$B$61*$J40</f>
        <v>5306.7751574283975</v>
      </c>
      <c r="L40">
        <f>1/((SQRT($K40*('Input Parameters'!$G$12)^2/'Model Parameters'!$B$51))/TANH(SQRT($K40*('Input Parameters'!$G$12)^2/'Model Parameters'!$B$51))+$K40*'Input Parameters'!$G$12/'Input Parameters'!$G$17)</f>
        <v>8.2117546990767579E-2</v>
      </c>
      <c r="M40">
        <f>'Model Parameters'!$F$2*'Input Parameters'!$G$4*$L40</f>
        <v>2.7970088456761695</v>
      </c>
      <c r="N40">
        <f>'Input Parameters'!$G$22+(AW40*'Input Parameters'!$G$22 - (1/(1/('Input Parameters'!$G$12*($I40+2*$F40*$M40))+1/(AY40*'Input Parameters'!$G$24))) + 'Input Parameters'!$G$12*($I40+2*$F40*$M40))/(AW40+2*D40*'Input Parameters'!$G$12*'Model Parameters'!$B$61*$M40)</f>
        <v>2530.226755502692</v>
      </c>
      <c r="O40" s="4">
        <f>(2*AX40*'Input Parameters'!$G$23+AY40*'Input Parameters'!$G$24+AW40*'Input Parameters'!$G$22+'Input Parameters'!$G$12*$I40-AW40*$N40)/(2*AX40)</f>
        <v>-2127.9396370362633</v>
      </c>
      <c r="P40" s="4">
        <f>'Input Parameters'!$G$12*(2*$F40*$M40)/(2*AX40)*EXP(-$N40*('Model Parameters'!$B$32+'Model Parameters'!$B$35))</f>
        <v>5452.3018806570535</v>
      </c>
      <c r="Q40">
        <f>MAX(0,$O40+LN(1+($P40*('Model Parameters'!$B$33+2*'Model Parameters'!$B$35)*EXP(-$O40*('Model Parameters'!$B$33+2*'Model Parameters'!$B$35)))/(1+LN(SQRT(1+$P40*('Model Parameters'!$B$33+2*'Model Parameters'!$B$35)*EXP(-$O40*('Model Parameters'!$B$33+2*'Model Parameters'!$B$35))))))/('Model Parameters'!$B$33+2*'Model Parameters'!$B$35))</f>
        <v>1385.9022555603033</v>
      </c>
      <c r="R40">
        <f>'Input Parameters'!$G$4*'Model Parameters'!$F$2*EXP(-'Model Parameters'!$B$32*$N40-'Model Parameters'!$B$33*$Q40-'Model Parameters'!$B$35*($N40+2*$Q40))*$L40</f>
        <v>1.3347656521922238</v>
      </c>
      <c r="S40">
        <f>'Input Parameters'!$G$22+(AW40*'Input Parameters'!$G$22 - (1/(1/('Input Parameters'!$G$12*($I40+2*$F40*$R40))+1/(AY40*'Input Parameters'!$G$24))) +'Input Parameters'!$G$12*($I40+2*$F40*$R40))/(AW40+2*D40*'Input Parameters'!$G$12*'Model Parameters'!$B$61*$R40)</f>
        <v>2070.1605203089002</v>
      </c>
      <c r="T40">
        <f>'Input Parameters'!$G$15/(2*'Model Parameters'!$F$4)*'Model Parameters'!$B$39/('Model Parameters'!$B$65)*EXP(-($E40+0.11)/'Model Parameters'!$B$48)+D40*'Model Parameters'!$B$61*$S40</f>
        <v>4768.0572158447603</v>
      </c>
      <c r="U40">
        <f>1/((SQRT($T40*('Input Parameters'!$G$12)^2/'Model Parameters'!$B$51))/TANH(SQRT($T40*('Input Parameters'!$G$12)^2/'Model Parameters'!$B$51))+$T40*'Input Parameters'!$G$12/'Input Parameters'!$G$17)</f>
        <v>8.7191062242320261E-2</v>
      </c>
      <c r="V40" s="4">
        <f>(2*AX40*'Input Parameters'!$G$23+AY40*'Input Parameters'!$G$24+AW40*'Input Parameters'!$G$22+'Input Parameters'!$G$12*$I40-AW40*$S40)/(2*AX40)</f>
        <v>-1329.2206432246069</v>
      </c>
      <c r="W40" s="4">
        <f>'Input Parameters'!$G$12*(2*$F40*$U40*'Model Parameters'!$F$2*'Input Parameters'!$G$4)/(2*'Model Parameters'!$F$21)*EXP(-$S40*('Model Parameters'!$B$32+'Model Parameters'!$B$35))</f>
        <v>6179.1416869925124</v>
      </c>
      <c r="X40">
        <f>MAX(0,$V40+LN(1+($W40*('Model Parameters'!$B$33+2*'Model Parameters'!$B$35)*EXP(-$V40*('Model Parameters'!$B$33+2*'Model Parameters'!$B$35)))/(1+LN(SQRT(1+$W40*('Model Parameters'!$B$33+2*'Model Parameters'!$B$35)*EXP(-$V40*('Model Parameters'!$B$33+2*'Model Parameters'!$B$35))))))/('Model Parameters'!$B$33+2*'Model Parameters'!$B$35))</f>
        <v>2020.7775730058759</v>
      </c>
      <c r="Y40">
        <f>'Input Parameters'!$G$4*'Model Parameters'!$F$2*EXP(-'Model Parameters'!$B$32*$S40-'Model Parameters'!$B$33*$X40-'Model Parameters'!$B$35*($S40+2*$X40))*$U40</f>
        <v>1.2702872150454547</v>
      </c>
      <c r="Z40" s="8">
        <f>$E40-'Model Parameters'!$F$3*'Input Parameters'!$G$3/'Model Parameters'!$F$4*LN($S40/'Input Parameters'!$G$22)</f>
        <v>-1.2383434111825724</v>
      </c>
      <c r="AA40" s="8">
        <f>'Input Parameters'!$G$12*$Y40*$F40*2*'Model Parameters'!$F$4/10</f>
        <v>284.66014904688853</v>
      </c>
      <c r="AB40" s="8">
        <f t="shared" si="6"/>
        <v>1.2702872150454547</v>
      </c>
      <c r="AC40" s="8">
        <f t="shared" si="7"/>
        <v>2020.7775730058759</v>
      </c>
      <c r="AD40" s="8">
        <f>LOG10(S40/1000/'Model Parameters'!$B$15)</f>
        <v>13.628061112443874</v>
      </c>
      <c r="AE40" s="8">
        <f>AA40*10/(AA40*10+('Model Parameters'!$F$4*'Input Parameters'!$G$12)*I40)</f>
        <v>0.63826535626015501</v>
      </c>
      <c r="AF40" s="8">
        <f>MIN(1,('Model Parameters'!$B$45-'Model Parameters'!$F$3*'Input Parameters'!$G$3/'Model Parameters'!$F$4*LN($S40/'Input Parameters'!$G$22))/Z40)</f>
        <v>0.28129790818680683</v>
      </c>
      <c r="AG40" s="8">
        <f>MIN('Input Parameters'!$G$24+'Model Parameters'!$F$2*'Input Parameters'!$G$4*EXP(-'Model Parameters'!$B$32*$S40-'Model Parameters'!$B$33*$X40-'Model Parameters'!$B$35*($S40+2*$X40)),AC40*10^(3-AD40)/'Model Parameters'!$B$13)</f>
        <v>3.6598054130139265E-2</v>
      </c>
      <c r="AH40" s="8">
        <f>EXP(-'Model Parameters'!$B$32*$S40-'Model Parameters'!$B$33*$X40-'Model Parameters'!$B$35*($S40+2*$X40))</f>
        <v>0.42773233863048987</v>
      </c>
      <c r="AV40">
        <f>'Model Parameters'!$F$19</f>
        <v>6.9241761263600031E-6</v>
      </c>
      <c r="AW40">
        <f>'Model Parameters'!$F$20</f>
        <v>1.4452520065854142E-5</v>
      </c>
      <c r="AX40">
        <f>'Model Parameters'!$F$21</f>
        <v>4.1623628255221876E-6</v>
      </c>
      <c r="AY40">
        <f>'Model Parameters'!$F$22</f>
        <v>4.9374090257235054E-6</v>
      </c>
    </row>
    <row r="41" spans="4:51" x14ac:dyDescent="0.4">
      <c r="D41" s="4">
        <f t="shared" si="4"/>
        <v>0.38240000000000002</v>
      </c>
      <c r="E41">
        <f t="shared" si="5"/>
        <v>-1</v>
      </c>
      <c r="F41">
        <f>'Input Parameters'!$G$15/(2*'Model Parameters'!$F$4)*'Model Parameters'!$B$39/('Model Parameters'!$B$65)*EXP(-($E41+0.11)/'Model Parameters'!$B$48)</f>
        <v>3047.9649798411356</v>
      </c>
      <c r="G41">
        <f>1/((SQRT($F41*('Input Parameters'!$G$12)^2/'Model Parameters'!$B$51))/TANH(SQRT($F41*('Input Parameters'!$G$12)^2/'Model Parameters'!$B$51))+$F41*'Input Parameters'!$G$12/'Input Parameters'!$G$17)</f>
        <v>0.11167868520796753</v>
      </c>
      <c r="H41">
        <f>'Model Parameters'!$F$2*'Input Parameters'!$G$4*$G41</f>
        <v>3.8038918823925498</v>
      </c>
      <c r="I41">
        <f>'Input Parameters'!$G$15*'Model Parameters'!$B$41/'Model Parameters'!$F$4*EXP(-$E41/'Model Parameters'!$B$50)</f>
        <v>4388.6477769058283</v>
      </c>
      <c r="J41">
        <f>'Input Parameters'!$G$22+(AW41*'Input Parameters'!$G$22 - (1/(1/('Input Parameters'!$G$12*($I41+2*$F41*$H41))+1/(AY41*'Input Parameters'!$G$24))) + 'Input Parameters'!$G$12*($I41+2*$F41*$H41))/(AW41+2*D41*'Input Parameters'!$G$12*'Model Parameters'!$B$61*$H41)</f>
        <v>2674.5565208378221</v>
      </c>
      <c r="K41">
        <f>'Input Parameters'!$G$15/(2*'Model Parameters'!$F$4)*'Model Parameters'!$B$39/('Model Parameters'!$B$65)*EXP(-($E41+0.11)/'Model Parameters'!$B$48)+D41*'Model Parameters'!$B$61*$J41</f>
        <v>5328.6984020986301</v>
      </c>
      <c r="L41">
        <f>1/((SQRT($K41*('Input Parameters'!$G$12)^2/'Model Parameters'!$B$51))/TANH(SQRT($K41*('Input Parameters'!$G$12)^2/'Model Parameters'!$B$51))+$K41*'Input Parameters'!$G$12/'Input Parameters'!$G$17)</f>
        <v>8.1927666936200919E-2</v>
      </c>
      <c r="M41">
        <f>'Model Parameters'!$F$2*'Input Parameters'!$G$4*$L41</f>
        <v>2.7905413340211984</v>
      </c>
      <c r="N41">
        <f>'Input Parameters'!$G$22+(AW41*'Input Parameters'!$G$22 - (1/(1/('Input Parameters'!$G$12*($I41+2*$F41*$M41))+1/(AY41*'Input Parameters'!$G$24))) + 'Input Parameters'!$G$12*($I41+2*$F41*$M41))/(AW41+2*D41*'Input Parameters'!$G$12*'Model Parameters'!$B$61*$M41)</f>
        <v>2492.7154994056882</v>
      </c>
      <c r="O41" s="4">
        <f>(2*AX41*'Input Parameters'!$G$23+AY41*'Input Parameters'!$G$24+AW41*'Input Parameters'!$G$22+'Input Parameters'!$G$12*$I41-AW41*$N41)/(2*AX41)</f>
        <v>-2062.8165081594175</v>
      </c>
      <c r="P41" s="4">
        <f>'Input Parameters'!$G$12*(2*$F41*$M41)/(2*AX41)*EXP(-$N41*('Model Parameters'!$B$32+'Model Parameters'!$B$35))</f>
        <v>5468.6853792442407</v>
      </c>
      <c r="Q41">
        <f>MAX(0,$O41+LN(1+($P41*('Model Parameters'!$B$33+2*'Model Parameters'!$B$35)*EXP(-$O41*('Model Parameters'!$B$33+2*'Model Parameters'!$B$35)))/(1+LN(SQRT(1+$P41*('Model Parameters'!$B$33+2*'Model Parameters'!$B$35)*EXP(-$O41*('Model Parameters'!$B$33+2*'Model Parameters'!$B$35))))))/('Model Parameters'!$B$33+2*'Model Parameters'!$B$35))</f>
        <v>1424.8945867257476</v>
      </c>
      <c r="R41">
        <f>'Input Parameters'!$G$4*'Model Parameters'!$F$2*EXP(-'Model Parameters'!$B$32*$N41-'Model Parameters'!$B$33*$Q41-'Model Parameters'!$B$35*($N41+2*$Q41))*$L41</f>
        <v>1.3244924328079921</v>
      </c>
      <c r="S41">
        <f>'Input Parameters'!$G$22+(AW41*'Input Parameters'!$G$22 - (1/(1/('Input Parameters'!$G$12*($I41+2*$F41*$R41))+1/(AY41*'Input Parameters'!$G$24))) +'Input Parameters'!$G$12*($I41+2*$F41*$R41))/(AW41+2*D41*'Input Parameters'!$G$12*'Model Parameters'!$B$61*$R41)</f>
        <v>2045.8528405269401</v>
      </c>
      <c r="T41">
        <f>'Input Parameters'!$G$15/(2*'Model Parameters'!$F$4)*'Model Parameters'!$B$39/('Model Parameters'!$B$65)*EXP(-($E41+0.11)/'Model Parameters'!$B$48)+D41*'Model Parameters'!$B$61*$S41</f>
        <v>4792.5700813061649</v>
      </c>
      <c r="U41">
        <f>1/((SQRT($T41*('Input Parameters'!$G$12)^2/'Model Parameters'!$B$51))/TANH(SQRT($T41*('Input Parameters'!$G$12)^2/'Model Parameters'!$B$51))+$T41*'Input Parameters'!$G$12/'Input Parameters'!$G$17)</f>
        <v>8.6941618939408494E-2</v>
      </c>
      <c r="V41" s="4">
        <f>(2*AX41*'Input Parameters'!$G$23+AY41*'Input Parameters'!$G$24+AW41*'Input Parameters'!$G$22+'Input Parameters'!$G$12*$I41-AW41*$S41)/(2*AX41)</f>
        <v>-1287.0201858727107</v>
      </c>
      <c r="W41" s="4">
        <f>'Input Parameters'!$G$12*(2*$F41*$U41*'Model Parameters'!$F$2*'Input Parameters'!$G$4)/(2*'Model Parameters'!$F$21)*EXP(-$S41*('Model Parameters'!$B$32+'Model Parameters'!$B$35))</f>
        <v>6182.723021163948</v>
      </c>
      <c r="X41">
        <f>MAX(0,$V41+LN(1+($W41*('Model Parameters'!$B$33+2*'Model Parameters'!$B$35)*EXP(-$V41*('Model Parameters'!$B$33+2*'Model Parameters'!$B$35)))/(1+LN(SQRT(1+$W41*('Model Parameters'!$B$33+2*'Model Parameters'!$B$35)*EXP(-$V41*('Model Parameters'!$B$33+2*'Model Parameters'!$B$35))))))/('Model Parameters'!$B$33+2*'Model Parameters'!$B$35))</f>
        <v>2044.1610291925565</v>
      </c>
      <c r="Y41">
        <f>'Input Parameters'!$G$4*'Model Parameters'!$F$2*EXP(-'Model Parameters'!$B$32*$S41-'Model Parameters'!$B$33*$X41-'Model Parameters'!$B$35*($S41+2*$X41))*$U41</f>
        <v>1.2628734699407358</v>
      </c>
      <c r="Z41" s="8">
        <f>$E41-'Model Parameters'!$F$3*'Input Parameters'!$G$3/'Model Parameters'!$F$4*LN($S41/'Input Parameters'!$G$22)</f>
        <v>-1.2380399431665077</v>
      </c>
      <c r="AA41" s="8">
        <f>'Input Parameters'!$G$12*$Y41*$F41*2*'Model Parameters'!$F$4/10</f>
        <v>282.99879422767197</v>
      </c>
      <c r="AB41" s="8">
        <f t="shared" si="6"/>
        <v>1.2628734699407358</v>
      </c>
      <c r="AC41" s="8">
        <f t="shared" si="7"/>
        <v>2044.1610291925565</v>
      </c>
      <c r="AD41" s="8">
        <f>LOG10(S41/1000/'Model Parameters'!$B$15)</f>
        <v>13.622931481900316</v>
      </c>
      <c r="AE41" s="8">
        <f>AA41*10/(AA41*10+('Model Parameters'!$F$4*'Input Parameters'!$G$12)*I41)</f>
        <v>0.6369128231457859</v>
      </c>
      <c r="AF41" s="8">
        <f>MIN(1,('Model Parameters'!$B$45-'Model Parameters'!$F$3*'Input Parameters'!$G$3/'Model Parameters'!$F$4*LN($S41/'Input Parameters'!$G$22))/Z41)</f>
        <v>0.28112174012442087</v>
      </c>
      <c r="AG41" s="8">
        <f>MIN('Input Parameters'!$G$24+'Model Parameters'!$F$2*'Input Parameters'!$G$4*EXP(-'Model Parameters'!$B$32*$S41-'Model Parameters'!$B$33*$X41-'Model Parameters'!$B$35*($S41+2*$X41)),AC41*10^(3-AD41)/'Model Parameters'!$B$13)</f>
        <v>3.7461418379524769E-2</v>
      </c>
      <c r="AH41" s="8">
        <f>EXP(-'Model Parameters'!$B$32*$S41-'Model Parameters'!$B$33*$X41-'Model Parameters'!$B$35*($S41+2*$X41))</f>
        <v>0.42645601536849964</v>
      </c>
      <c r="AV41">
        <f>'Model Parameters'!$F$19</f>
        <v>6.9241761263600031E-6</v>
      </c>
      <c r="AW41">
        <f>'Model Parameters'!$F$20</f>
        <v>1.4452520065854142E-5</v>
      </c>
      <c r="AX41">
        <f>'Model Parameters'!$F$21</f>
        <v>4.1623628255221876E-6</v>
      </c>
      <c r="AY41">
        <f>'Model Parameters'!$F$22</f>
        <v>4.9374090257235054E-6</v>
      </c>
    </row>
    <row r="42" spans="4:51" x14ac:dyDescent="0.4">
      <c r="D42" s="4">
        <f t="shared" si="4"/>
        <v>0.39219999999999999</v>
      </c>
      <c r="E42">
        <f t="shared" si="5"/>
        <v>-1</v>
      </c>
      <c r="F42">
        <f>'Input Parameters'!$G$15/(2*'Model Parameters'!$F$4)*'Model Parameters'!$B$39/('Model Parameters'!$B$65)*EXP(-($E42+0.11)/'Model Parameters'!$B$48)</f>
        <v>3047.9649798411356</v>
      </c>
      <c r="G42">
        <f>1/((SQRT($F42*('Input Parameters'!$G$12)^2/'Model Parameters'!$B$51))/TANH(SQRT($F42*('Input Parameters'!$G$12)^2/'Model Parameters'!$B$51))+$F42*'Input Parameters'!$G$12/'Input Parameters'!$G$17)</f>
        <v>0.11167868520796753</v>
      </c>
      <c r="H42">
        <f>'Model Parameters'!$F$2*'Input Parameters'!$G$4*$G42</f>
        <v>3.8038918823925498</v>
      </c>
      <c r="I42">
        <f>'Input Parameters'!$G$15*'Model Parameters'!$B$41/'Model Parameters'!$F$4*EXP(-$E42/'Model Parameters'!$B$50)</f>
        <v>4388.6477769058283</v>
      </c>
      <c r="J42">
        <f>'Input Parameters'!$G$22+(AW42*'Input Parameters'!$G$22 - (1/(1/('Input Parameters'!$G$12*($I42+2*$F42*$H42))+1/(AY42*'Input Parameters'!$G$24))) + 'Input Parameters'!$G$12*($I42+2*$F42*$H42))/(AW42+2*D42*'Input Parameters'!$G$12*'Model Parameters'!$B$61*$H42)</f>
        <v>2631.9954446750066</v>
      </c>
      <c r="K42">
        <f>'Input Parameters'!$G$15/(2*'Model Parameters'!$F$4)*'Model Parameters'!$B$39/('Model Parameters'!$B$65)*EXP(-($E42+0.11)/'Model Parameters'!$B$48)+D42*'Model Parameters'!$B$61*$J42</f>
        <v>5349.9239877265645</v>
      </c>
      <c r="L42">
        <f>1/((SQRT($K42*('Input Parameters'!$G$12)^2/'Model Parameters'!$B$51))/TANH(SQRT($K42*('Input Parameters'!$G$12)^2/'Model Parameters'!$B$51))+$K42*'Input Parameters'!$G$12/'Input Parameters'!$G$17)</f>
        <v>8.1744952536375981E-2</v>
      </c>
      <c r="M42">
        <f>'Model Parameters'!$F$2*'Input Parameters'!$G$4*$L42</f>
        <v>2.7843178920009413</v>
      </c>
      <c r="N42">
        <f>'Input Parameters'!$G$22+(AW42*'Input Parameters'!$G$22 - (1/(1/('Input Parameters'!$G$12*($I42+2*$F42*$M42))+1/(AY42*'Input Parameters'!$G$24))) + 'Input Parameters'!$G$12*($I42+2*$F42*$M42))/(AW42+2*D42*'Input Parameters'!$G$12*'Model Parameters'!$B$61*$M42)</f>
        <v>2456.3783144419799</v>
      </c>
      <c r="O42" s="4">
        <f>(2*AX42*'Input Parameters'!$G$23+AY42*'Input Parameters'!$G$24+AW42*'Input Parameters'!$G$22+'Input Parameters'!$G$12*$I42-AW42*$N42)/(2*AX42)</f>
        <v>-1999.7316790805442</v>
      </c>
      <c r="P42" s="4">
        <f>'Input Parameters'!$G$12*(2*$F42*$M42)/(2*AX42)*EXP(-$N42*('Model Parameters'!$B$32+'Model Parameters'!$B$35))</f>
        <v>5484.6569668950706</v>
      </c>
      <c r="Q42">
        <f>MAX(0,$O42+LN(1+($P42*('Model Parameters'!$B$33+2*'Model Parameters'!$B$35)*EXP(-$O42*('Model Parameters'!$B$33+2*'Model Parameters'!$B$35)))/(1+LN(SQRT(1+$P42*('Model Parameters'!$B$33+2*'Model Parameters'!$B$35)*EXP(-$O42*('Model Parameters'!$B$33+2*'Model Parameters'!$B$35))))))/('Model Parameters'!$B$33+2*'Model Parameters'!$B$35))</f>
        <v>1462.7887837421042</v>
      </c>
      <c r="R42">
        <f>'Input Parameters'!$G$4*'Model Parameters'!$F$2*EXP(-'Model Parameters'!$B$32*$N42-'Model Parameters'!$B$33*$Q42-'Model Parameters'!$B$35*($N42+2*$Q42))*$L42</f>
        <v>1.3145848596910523</v>
      </c>
      <c r="S42">
        <f>'Input Parameters'!$G$22+(AW42*'Input Parameters'!$G$22 - (1/(1/('Input Parameters'!$G$12*($I42+2*$F42*$R42))+1/(AY42*'Input Parameters'!$G$24))) +'Input Parameters'!$G$12*($I42+2*$F42*$R42))/(AW42+2*D42*'Input Parameters'!$G$12*'Model Parameters'!$B$61*$R42)</f>
        <v>2022.3224272380744</v>
      </c>
      <c r="T42">
        <f>'Input Parameters'!$G$15/(2*'Model Parameters'!$F$4)*'Model Parameters'!$B$39/('Model Parameters'!$B$65)*EXP(-($E42+0.11)/'Model Parameters'!$B$48)+D42*'Model Parameters'!$B$61*$S42</f>
        <v>4816.7003086381192</v>
      </c>
      <c r="U42">
        <f>1/((SQRT($T42*('Input Parameters'!$G$12)^2/'Model Parameters'!$B$51))/TANH(SQRT($T42*('Input Parameters'!$G$12)^2/'Model Parameters'!$B$51))+$T42*'Input Parameters'!$G$12/'Input Parameters'!$G$17)</f>
        <v>8.6697946831212486E-2</v>
      </c>
      <c r="V42" s="4">
        <f>(2*AX42*'Input Parameters'!$G$23+AY42*'Input Parameters'!$G$24+AW42*'Input Parameters'!$G$22+'Input Parameters'!$G$12*$I42-AW42*$S42)/(2*AX42)</f>
        <v>-1246.1691375054281</v>
      </c>
      <c r="W42" s="4">
        <f>'Input Parameters'!$G$12*(2*$F42*$U42*'Model Parameters'!$F$2*'Input Parameters'!$G$4)/(2*'Model Parameters'!$F$21)*EXP(-$S42*('Model Parameters'!$B$32+'Model Parameters'!$B$35))</f>
        <v>6185.9859795334996</v>
      </c>
      <c r="X42">
        <f>MAX(0,$V42+LN(1+($W42*('Model Parameters'!$B$33+2*'Model Parameters'!$B$35)*EXP(-$V42*('Model Parameters'!$B$33+2*'Model Parameters'!$B$35)))/(1+LN(SQRT(1+$W42*('Model Parameters'!$B$33+2*'Model Parameters'!$B$35)*EXP(-$V42*('Model Parameters'!$B$33+2*'Model Parameters'!$B$35))))))/('Model Parameters'!$B$33+2*'Model Parameters'!$B$35))</f>
        <v>2066.7978784503657</v>
      </c>
      <c r="Y42">
        <f>'Input Parameters'!$G$4*'Model Parameters'!$F$2*EXP(-'Model Parameters'!$B$32*$S42-'Model Parameters'!$B$33*$X42-'Model Parameters'!$B$35*($S42+2*$X42))*$U42</f>
        <v>1.2556958411195303</v>
      </c>
      <c r="Z42" s="8">
        <f>$E42-'Model Parameters'!$F$3*'Input Parameters'!$G$3/'Model Parameters'!$F$4*LN($S42/'Input Parameters'!$G$22)</f>
        <v>-1.2377427246316643</v>
      </c>
      <c r="AA42" s="8">
        <f>'Input Parameters'!$G$12*$Y42*$F42*2*'Model Parameters'!$F$4/10</f>
        <v>281.39035098283108</v>
      </c>
      <c r="AB42" s="8">
        <f t="shared" si="6"/>
        <v>1.2556958411195303</v>
      </c>
      <c r="AC42" s="8">
        <f t="shared" si="7"/>
        <v>2066.7978784503657</v>
      </c>
      <c r="AD42" s="8">
        <f>LOG10(S42/1000/'Model Parameters'!$B$15)</f>
        <v>13.617907488616884</v>
      </c>
      <c r="AE42" s="8">
        <f>AA42*10/(AA42*10+('Model Parameters'!$F$4*'Input Parameters'!$G$12)*I42)</f>
        <v>0.63559369486447326</v>
      </c>
      <c r="AF42" s="8">
        <f>MIN(1,('Model Parameters'!$B$45-'Model Parameters'!$F$3*'Input Parameters'!$G$3/'Model Parameters'!$F$4*LN($S42/'Input Parameters'!$G$22))/Z42)</f>
        <v>0.28094911625123697</v>
      </c>
      <c r="AG42" s="8">
        <f>MIN('Input Parameters'!$G$24+'Model Parameters'!$F$2*'Input Parameters'!$G$4*EXP(-'Model Parameters'!$B$32*$S42-'Model Parameters'!$B$33*$X42-'Model Parameters'!$B$35*($S42+2*$X42)),AC42*10^(3-AD42)/'Model Parameters'!$B$13)</f>
        <v>3.8316965918643912E-2</v>
      </c>
      <c r="AH42" s="8">
        <f>EXP(-'Model Parameters'!$B$32*$S42-'Model Parameters'!$B$33*$X42-'Model Parameters'!$B$35*($S42+2*$X42))</f>
        <v>0.42522400245761488</v>
      </c>
      <c r="AV42">
        <f>'Model Parameters'!$F$19</f>
        <v>6.9241761263600031E-6</v>
      </c>
      <c r="AW42">
        <f>'Model Parameters'!$F$20</f>
        <v>1.4452520065854142E-5</v>
      </c>
      <c r="AX42">
        <f>'Model Parameters'!$F$21</f>
        <v>4.1623628255221876E-6</v>
      </c>
      <c r="AY42">
        <f>'Model Parameters'!$F$22</f>
        <v>4.9374090257235054E-6</v>
      </c>
    </row>
    <row r="43" spans="4:51" x14ac:dyDescent="0.4">
      <c r="D43" s="4">
        <f t="shared" si="4"/>
        <v>0.40200000000000002</v>
      </c>
      <c r="E43">
        <f t="shared" si="5"/>
        <v>-1</v>
      </c>
      <c r="F43">
        <f>'Input Parameters'!$G$15/(2*'Model Parameters'!$F$4)*'Model Parameters'!$B$39/('Model Parameters'!$B$65)*EXP(-($E43+0.11)/'Model Parameters'!$B$48)</f>
        <v>3047.9649798411356</v>
      </c>
      <c r="G43">
        <f>1/((SQRT($F43*('Input Parameters'!$G$12)^2/'Model Parameters'!$B$51))/TANH(SQRT($F43*('Input Parameters'!$G$12)^2/'Model Parameters'!$B$51))+$F43*'Input Parameters'!$G$12/'Input Parameters'!$G$17)</f>
        <v>0.11167868520796753</v>
      </c>
      <c r="H43">
        <f>'Model Parameters'!$F$2*'Input Parameters'!$G$4*$G43</f>
        <v>3.8038918823925498</v>
      </c>
      <c r="I43">
        <f>'Input Parameters'!$G$15*'Model Parameters'!$B$41/'Model Parameters'!$F$4*EXP(-$E43/'Model Parameters'!$B$50)</f>
        <v>4388.6477769058283</v>
      </c>
      <c r="J43">
        <f>'Input Parameters'!$G$22+(AW43*'Input Parameters'!$G$22 - (1/(1/('Input Parameters'!$G$12*($I43+2*$F43*$H43))+1/(AY43*'Input Parameters'!$G$24))) + 'Input Parameters'!$G$12*($I43+2*$F43*$H43))/(AW43+2*D43*'Input Parameters'!$G$12*'Model Parameters'!$B$61*$H43)</f>
        <v>2590.7678215592914</v>
      </c>
      <c r="K43">
        <f>'Input Parameters'!$G$15/(2*'Model Parameters'!$F$4)*'Model Parameters'!$B$39/('Model Parameters'!$B$65)*EXP(-($E43+0.11)/'Model Parameters'!$B$48)+D43*'Model Parameters'!$B$61*$J43</f>
        <v>5370.4847011561778</v>
      </c>
      <c r="L43">
        <f>1/((SQRT($K43*('Input Parameters'!$G$12)^2/'Model Parameters'!$B$51))/TANH(SQRT($K43*('Input Parameters'!$G$12)^2/'Model Parameters'!$B$51))+$K43*'Input Parameters'!$G$12/'Input Parameters'!$G$17)</f>
        <v>8.1569004651285401E-2</v>
      </c>
      <c r="M43">
        <f>'Model Parameters'!$F$2*'Input Parameters'!$G$4*$L43</f>
        <v>2.7783249244926487</v>
      </c>
      <c r="N43">
        <f>'Input Parameters'!$G$22+(AW43*'Input Parameters'!$G$22 - (1/(1/('Input Parameters'!$G$12*($I43+2*$F43*$M43))+1/(AY43*'Input Parameters'!$G$24))) + 'Input Parameters'!$G$12*($I43+2*$F43*$M43))/(AW43+2*D43*'Input Parameters'!$G$12*'Model Parameters'!$B$61*$M43)</f>
        <v>2421.1573416306096</v>
      </c>
      <c r="O43" s="4">
        <f>(2*AX43*'Input Parameters'!$G$23+AY43*'Input Parameters'!$G$24+AW43*'Input Parameters'!$G$22+'Input Parameters'!$G$12*$I43-AW43*$N43)/(2*AX43)</f>
        <v>-1938.5847010739631</v>
      </c>
      <c r="P43" s="4">
        <f>'Input Parameters'!$G$12*(2*$F43*$M43)/(2*AX43)*EXP(-$N43*('Model Parameters'!$B$32+'Model Parameters'!$B$35))</f>
        <v>5500.2340344604854</v>
      </c>
      <c r="Q43">
        <f>MAX(0,$O43+LN(1+($P43*('Model Parameters'!$B$33+2*'Model Parameters'!$B$35)*EXP(-$O43*('Model Parameters'!$B$33+2*'Model Parameters'!$B$35)))/(1+LN(SQRT(1+$P43*('Model Parameters'!$B$33+2*'Model Parameters'!$B$35)*EXP(-$O43*('Model Parameters'!$B$33+2*'Model Parameters'!$B$35))))))/('Model Parameters'!$B$33+2*'Model Parameters'!$B$35))</f>
        <v>1499.6338927483253</v>
      </c>
      <c r="R43">
        <f>'Input Parameters'!$G$4*'Model Parameters'!$F$2*EXP(-'Model Parameters'!$B$32*$N43-'Model Parameters'!$B$33*$Q43-'Model Parameters'!$B$35*($N43+2*$Q43))*$L43</f>
        <v>1.3050233348796401</v>
      </c>
      <c r="S43">
        <f>'Input Parameters'!$G$22+(AW43*'Input Parameters'!$G$22 - (1/(1/('Input Parameters'!$G$12*($I43+2*$F43*$R43))+1/(AY43*'Input Parameters'!$G$24))) +'Input Parameters'!$G$12*($I43+2*$F43*$R43))/(AW43+2*D43*'Input Parameters'!$G$12*'Model Parameters'!$B$61*$R43)</f>
        <v>1999.5272308409496</v>
      </c>
      <c r="T43">
        <f>'Input Parameters'!$G$15/(2*'Model Parameters'!$F$4)*'Model Parameters'!$B$39/('Model Parameters'!$B$65)*EXP(-($E43+0.11)/'Model Parameters'!$B$48)+D43*'Model Parameters'!$B$61*$S43</f>
        <v>4840.4611612008139</v>
      </c>
      <c r="U43">
        <f>1/((SQRT($T43*('Input Parameters'!$G$12)^2/'Model Parameters'!$B$51))/TANH(SQRT($T43*('Input Parameters'!$G$12)^2/'Model Parameters'!$B$51))+$T43*'Input Parameters'!$G$12/'Input Parameters'!$G$17)</f>
        <v>8.6459802123474094E-2</v>
      </c>
      <c r="V43" s="4">
        <f>(2*AX43*'Input Parameters'!$G$23+AY43*'Input Parameters'!$G$24+AW43*'Input Parameters'!$G$22+'Input Parameters'!$G$12*$I43-AW43*$S43)/(2*AX43)</f>
        <v>-1206.5944959923829</v>
      </c>
      <c r="W43" s="4">
        <f>'Input Parameters'!$G$12*(2*$F43*$U43*'Model Parameters'!$F$2*'Input Parameters'!$G$4)/(2*'Model Parameters'!$F$21)*EXP(-$S43*('Model Parameters'!$B$32+'Model Parameters'!$B$35))</f>
        <v>6188.9526712428378</v>
      </c>
      <c r="X43">
        <f>MAX(0,$V43+LN(1+($W43*('Model Parameters'!$B$33+2*'Model Parameters'!$B$35)*EXP(-$V43*('Model Parameters'!$B$33+2*'Model Parameters'!$B$35)))/(1+LN(SQRT(1+$W43*('Model Parameters'!$B$33+2*'Model Parameters'!$B$35)*EXP(-$V43*('Model Parameters'!$B$33+2*'Model Parameters'!$B$35))))))/('Model Parameters'!$B$33+2*'Model Parameters'!$B$35))</f>
        <v>2088.7282250494154</v>
      </c>
      <c r="Y43">
        <f>'Input Parameters'!$G$4*'Model Parameters'!$F$2*EXP(-'Model Parameters'!$B$32*$S43-'Model Parameters'!$B$33*$X43-'Model Parameters'!$B$35*($S43+2*$X43))*$U43</f>
        <v>1.2487415739486143</v>
      </c>
      <c r="Z43" s="8">
        <f>$E43-'Model Parameters'!$F$3*'Input Parameters'!$G$3/'Model Parameters'!$F$4*LN($S43/'Input Parameters'!$G$22)</f>
        <v>-1.2374514763963733</v>
      </c>
      <c r="AA43" s="8">
        <f>'Input Parameters'!$G$12*$Y43*$F43*2*'Model Parameters'!$F$4/10</f>
        <v>279.83196111167581</v>
      </c>
      <c r="AB43" s="8">
        <f t="shared" si="6"/>
        <v>1.2487415739486143</v>
      </c>
      <c r="AC43" s="8">
        <f t="shared" si="7"/>
        <v>2088.7282250494154</v>
      </c>
      <c r="AD43" s="8">
        <f>LOG10(S43/1000/'Model Parameters'!$B$15)</f>
        <v>13.612984413484027</v>
      </c>
      <c r="AE43" s="8">
        <f>AA43*10/(AA43*10+('Model Parameters'!$F$4*'Input Parameters'!$G$12)*I43)</f>
        <v>0.63430644218146659</v>
      </c>
      <c r="AF43" s="8">
        <f>MIN(1,('Model Parameters'!$B$45-'Model Parameters'!$F$3*'Input Parameters'!$G$3/'Model Parameters'!$F$4*LN($S43/'Input Parameters'!$G$22))/Z43)</f>
        <v>0.28077987947309196</v>
      </c>
      <c r="AG43" s="8">
        <f>MIN('Input Parameters'!$G$24+'Model Parameters'!$F$2*'Input Parameters'!$G$4*EXP(-'Model Parameters'!$B$32*$S43-'Model Parameters'!$B$33*$X43-'Model Parameters'!$B$35*($S43+2*$X43)),AC43*10^(3-AD43)/'Model Parameters'!$B$13)</f>
        <v>3.9164998673643842E-2</v>
      </c>
      <c r="AH43" s="8">
        <f>EXP(-'Model Parameters'!$B$32*$S43-'Model Parameters'!$B$33*$X43-'Model Parameters'!$B$35*($S43+2*$X43))</f>
        <v>0.42403378584788071</v>
      </c>
      <c r="AV43">
        <f>'Model Parameters'!$F$19</f>
        <v>6.9241761263600031E-6</v>
      </c>
      <c r="AW43">
        <f>'Model Parameters'!$F$20</f>
        <v>1.4452520065854142E-5</v>
      </c>
      <c r="AX43">
        <f>'Model Parameters'!$F$21</f>
        <v>4.1623628255221876E-6</v>
      </c>
      <c r="AY43">
        <f>'Model Parameters'!$F$22</f>
        <v>4.9374090257235054E-6</v>
      </c>
    </row>
    <row r="44" spans="4:51" x14ac:dyDescent="0.4">
      <c r="D44" s="4">
        <f t="shared" si="4"/>
        <v>0.4118</v>
      </c>
      <c r="E44">
        <f t="shared" si="5"/>
        <v>-1</v>
      </c>
      <c r="F44">
        <f>'Input Parameters'!$G$15/(2*'Model Parameters'!$F$4)*'Model Parameters'!$B$39/('Model Parameters'!$B$65)*EXP(-($E44+0.11)/'Model Parameters'!$B$48)</f>
        <v>3047.9649798411356</v>
      </c>
      <c r="G44">
        <f>1/((SQRT($F44*('Input Parameters'!$G$12)^2/'Model Parameters'!$B$51))/TANH(SQRT($F44*('Input Parameters'!$G$12)^2/'Model Parameters'!$B$51))+$F44*'Input Parameters'!$G$12/'Input Parameters'!$G$17)</f>
        <v>0.11167868520796753</v>
      </c>
      <c r="H44">
        <f>'Model Parameters'!$F$2*'Input Parameters'!$G$4*$G44</f>
        <v>3.8038918823925498</v>
      </c>
      <c r="I44">
        <f>'Input Parameters'!$G$15*'Model Parameters'!$B$41/'Model Parameters'!$F$4*EXP(-$E44/'Model Parameters'!$B$50)</f>
        <v>4388.6477769058283</v>
      </c>
      <c r="J44">
        <f>'Input Parameters'!$G$22+(AW44*'Input Parameters'!$G$22 - (1/(1/('Input Parameters'!$G$12*($I44+2*$F44*$H44))+1/(AY44*'Input Parameters'!$G$24))) + 'Input Parameters'!$G$12*($I44+2*$F44*$H44))/(AW44+2*D44*'Input Parameters'!$G$12*'Model Parameters'!$B$61*$H44)</f>
        <v>2550.8119517192922</v>
      </c>
      <c r="K44">
        <f>'Input Parameters'!$G$15/(2*'Model Parameters'!$F$4)*'Model Parameters'!$B$39/('Model Parameters'!$B$65)*EXP(-($E44+0.11)/'Model Parameters'!$B$48)+D44*'Model Parameters'!$B$61*$J44</f>
        <v>5390.411306472286</v>
      </c>
      <c r="L44">
        <f>1/((SQRT($K44*('Input Parameters'!$G$12)^2/'Model Parameters'!$B$51))/TANH(SQRT($K44*('Input Parameters'!$G$12)^2/'Model Parameters'!$B$51))+$K44*'Input Parameters'!$G$12/'Input Parameters'!$G$17)</f>
        <v>8.1399453309069461E-2</v>
      </c>
      <c r="M44">
        <f>'Model Parameters'!$F$2*'Input Parameters'!$G$4*$L44</f>
        <v>2.7725498298709406</v>
      </c>
      <c r="N44">
        <f>'Input Parameters'!$G$22+(AW44*'Input Parameters'!$G$22 - (1/(1/('Input Parameters'!$G$12*($I44+2*$F44*$M44))+1/(AY44*'Input Parameters'!$G$24))) + 'Input Parameters'!$G$12*($I44+2*$F44*$M44))/(AW44+2*D44*'Input Parameters'!$G$12*'Model Parameters'!$B$61*$M44)</f>
        <v>2386.9986650937599</v>
      </c>
      <c r="O44" s="4">
        <f>(2*AX44*'Input Parameters'!$G$23+AY44*'Input Parameters'!$G$24+AW44*'Input Parameters'!$G$22+'Input Parameters'!$G$12*$I44-AW44*$N44)/(2*AX44)</f>
        <v>-1879.2819710182396</v>
      </c>
      <c r="P44" s="4">
        <f>'Input Parameters'!$G$12*(2*$F44*$M44)/(2*AX44)*EXP(-$N44*('Model Parameters'!$B$32+'Model Parameters'!$B$35))</f>
        <v>5515.4328719274608</v>
      </c>
      <c r="Q44">
        <f>MAX(0,$O44+LN(1+($P44*('Model Parameters'!$B$33+2*'Model Parameters'!$B$35)*EXP(-$O44*('Model Parameters'!$B$33+2*'Model Parameters'!$B$35)))/(1+LN(SQRT(1+$P44*('Model Parameters'!$B$33+2*'Model Parameters'!$B$35)*EXP(-$O44*('Model Parameters'!$B$33+2*'Model Parameters'!$B$35))))))/('Model Parameters'!$B$33+2*'Model Parameters'!$B$35))</f>
        <v>1535.4758848139365</v>
      </c>
      <c r="R44">
        <f>'Input Parameters'!$G$4*'Model Parameters'!$F$2*EXP(-'Model Parameters'!$B$32*$N44-'Model Parameters'!$B$33*$Q44-'Model Parameters'!$B$35*($N44+2*$Q44))*$L44</f>
        <v>1.2957896611032744</v>
      </c>
      <c r="S44">
        <f>'Input Parameters'!$G$22+(AW44*'Input Parameters'!$G$22 - (1/(1/('Input Parameters'!$G$12*($I44+2*$F44*$R44))+1/(AY44*'Input Parameters'!$G$24))) +'Input Parameters'!$G$12*($I44+2*$F44*$R44))/(AW44+2*D44*'Input Parameters'!$G$12*'Model Parameters'!$B$61*$R44)</f>
        <v>1977.4283280528157</v>
      </c>
      <c r="T44">
        <f>'Input Parameters'!$G$15/(2*'Model Parameters'!$F$4)*'Model Parameters'!$B$39/('Model Parameters'!$B$65)*EXP(-($E44+0.11)/'Model Parameters'!$B$48)+D44*'Model Parameters'!$B$61*$S44</f>
        <v>4863.8650974886286</v>
      </c>
      <c r="U44">
        <f>1/((SQRT($T44*('Input Parameters'!$G$12)^2/'Model Parameters'!$B$51))/TANH(SQRT($T44*('Input Parameters'!$G$12)^2/'Model Parameters'!$B$51))+$T44*'Input Parameters'!$G$12/'Input Parameters'!$G$17)</f>
        <v>8.6226956791103773E-2</v>
      </c>
      <c r="V44" s="4">
        <f>(2*AX44*'Input Parameters'!$G$23+AY44*'Input Parameters'!$G$24+AW44*'Input Parameters'!$G$22+'Input Parameters'!$G$12*$I44-AW44*$S44)/(2*AX44)</f>
        <v>-1168.2286867913558</v>
      </c>
      <c r="W44" s="4">
        <f>'Input Parameters'!$G$12*(2*$F44*$U44*'Model Parameters'!$F$2*'Input Parameters'!$G$4)/(2*'Model Parameters'!$F$21)*EXP(-$S44*('Model Parameters'!$B$32+'Model Parameters'!$B$35))</f>
        <v>6191.6434483749326</v>
      </c>
      <c r="X44">
        <f>MAX(0,$V44+LN(1+($W44*('Model Parameters'!$B$33+2*'Model Parameters'!$B$35)*EXP(-$V44*('Model Parameters'!$B$33+2*'Model Parameters'!$B$35)))/(1+LN(SQRT(1+$W44*('Model Parameters'!$B$33+2*'Model Parameters'!$B$35)*EXP(-$V44*('Model Parameters'!$B$33+2*'Model Parameters'!$B$35))))))/('Model Parameters'!$B$33+2*'Model Parameters'!$B$35))</f>
        <v>2109.9892419030234</v>
      </c>
      <c r="Y44">
        <f>'Input Parameters'!$G$4*'Model Parameters'!$F$2*EXP(-'Model Parameters'!$B$32*$S44-'Model Parameters'!$B$33*$X44-'Model Parameters'!$B$35*($S44+2*$X44))*$U44</f>
        <v>1.241998870568378</v>
      </c>
      <c r="Z44" s="8">
        <f>$E44-'Model Parameters'!$F$3*'Input Parameters'!$G$3/'Model Parameters'!$F$4*LN($S44/'Input Parameters'!$G$22)</f>
        <v>-1.2371659372943626</v>
      </c>
      <c r="AA44" s="8">
        <f>'Input Parameters'!$G$12*$Y44*$F44*2*'Model Parameters'!$F$4/10</f>
        <v>278.32098081803548</v>
      </c>
      <c r="AB44" s="8">
        <f t="shared" si="6"/>
        <v>1.241998870568378</v>
      </c>
      <c r="AC44" s="8">
        <f t="shared" si="7"/>
        <v>2109.9892419030234</v>
      </c>
      <c r="AD44" s="8">
        <f>LOG10(S44/1000/'Model Parameters'!$B$15)</f>
        <v>13.608157841912998</v>
      </c>
      <c r="AE44" s="8">
        <f>AA44*10/(AA44*10+('Model Parameters'!$F$4*'Input Parameters'!$G$12)*I44)</f>
        <v>0.63304963710007522</v>
      </c>
      <c r="AF44" s="8">
        <f>MIN(1,('Model Parameters'!$B$45-'Model Parameters'!$F$3*'Input Parameters'!$G$3/'Model Parameters'!$F$4*LN($S44/'Input Parameters'!$G$22))/Z44)</f>
        <v>0.28061388276951932</v>
      </c>
      <c r="AG44" s="8">
        <f>MIN('Input Parameters'!$G$24+'Model Parameters'!$F$2*'Input Parameters'!$G$4*EXP(-'Model Parameters'!$B$32*$S44-'Model Parameters'!$B$33*$X44-'Model Parameters'!$B$35*($S44+2*$X44)),AC44*10^(3-AD44)/'Model Parameters'!$B$13)</f>
        <v>4.0005803118448868E-2</v>
      </c>
      <c r="AH44" s="8">
        <f>EXP(-'Model Parameters'!$B$32*$S44-'Model Parameters'!$B$33*$X44-'Model Parameters'!$B$35*($S44+2*$X44))</f>
        <v>0.42288304203778299</v>
      </c>
      <c r="AV44">
        <f>'Model Parameters'!$F$19</f>
        <v>6.9241761263600031E-6</v>
      </c>
      <c r="AW44">
        <f>'Model Parameters'!$F$20</f>
        <v>1.4452520065854142E-5</v>
      </c>
      <c r="AX44">
        <f>'Model Parameters'!$F$21</f>
        <v>4.1623628255221876E-6</v>
      </c>
      <c r="AY44">
        <f>'Model Parameters'!$F$22</f>
        <v>4.9374090257235054E-6</v>
      </c>
    </row>
    <row r="45" spans="4:51" x14ac:dyDescent="0.4">
      <c r="D45" s="4">
        <f t="shared" si="4"/>
        <v>0.42159999999999997</v>
      </c>
      <c r="E45">
        <f t="shared" si="5"/>
        <v>-1</v>
      </c>
      <c r="F45">
        <f>'Input Parameters'!$G$15/(2*'Model Parameters'!$F$4)*'Model Parameters'!$B$39/('Model Parameters'!$B$65)*EXP(-($E45+0.11)/'Model Parameters'!$B$48)</f>
        <v>3047.9649798411356</v>
      </c>
      <c r="G45">
        <f>1/((SQRT($F45*('Input Parameters'!$G$12)^2/'Model Parameters'!$B$51))/TANH(SQRT($F45*('Input Parameters'!$G$12)^2/'Model Parameters'!$B$51))+$F45*'Input Parameters'!$G$12/'Input Parameters'!$G$17)</f>
        <v>0.11167868520796753</v>
      </c>
      <c r="H45">
        <f>'Model Parameters'!$F$2*'Input Parameters'!$G$4*$G45</f>
        <v>3.8038918823925498</v>
      </c>
      <c r="I45">
        <f>'Input Parameters'!$G$15*'Model Parameters'!$B$41/'Model Parameters'!$F$4*EXP(-$E45/'Model Parameters'!$B$50)</f>
        <v>4388.6477769058283</v>
      </c>
      <c r="J45">
        <f>'Input Parameters'!$G$22+(AW45*'Input Parameters'!$G$22 - (1/(1/('Input Parameters'!$G$12*($I45+2*$F45*$H45))+1/(AY45*'Input Parameters'!$G$24))) + 'Input Parameters'!$G$12*($I45+2*$F45*$H45))/(AW45+2*D45*'Input Parameters'!$G$12*'Model Parameters'!$B$61*$H45)</f>
        <v>2512.0698840853247</v>
      </c>
      <c r="K45">
        <f>'Input Parameters'!$G$15/(2*'Model Parameters'!$F$4)*'Model Parameters'!$B$39/('Model Parameters'!$B$65)*EXP(-($E45+0.11)/'Model Parameters'!$B$48)+D45*'Model Parameters'!$B$61*$J45</f>
        <v>5409.7326986218668</v>
      </c>
      <c r="L45">
        <f>1/((SQRT($K45*('Input Parameters'!$G$12)^2/'Model Parameters'!$B$51))/TANH(SQRT($K45*('Input Parameters'!$G$12)^2/'Model Parameters'!$B$51))+$K45*'Input Parameters'!$G$12/'Input Parameters'!$G$17)</f>
        <v>8.1235955084108954E-2</v>
      </c>
      <c r="M45">
        <f>'Model Parameters'!$F$2*'Input Parameters'!$G$4*$L45</f>
        <v>2.7669809107029302</v>
      </c>
      <c r="N45">
        <f>'Input Parameters'!$G$22+(AW45*'Input Parameters'!$G$22 - (1/(1/('Input Parameters'!$G$12*($I45+2*$F45*$M45))+1/(AY45*'Input Parameters'!$G$24))) + 'Input Parameters'!$G$12*($I45+2*$F45*$M45))/(AW45+2*D45*'Input Parameters'!$G$12*'Model Parameters'!$B$61*$M45)</f>
        <v>2353.8519684789549</v>
      </c>
      <c r="O45" s="4">
        <f>(2*AX45*'Input Parameters'!$G$23+AY45*'Input Parameters'!$G$24+AW45*'Input Parameters'!$G$22+'Input Parameters'!$G$12*$I45-AW45*$N45)/(2*AX45)</f>
        <v>-1821.7361349122596</v>
      </c>
      <c r="P45" s="4">
        <f>'Input Parameters'!$G$12*(2*$F45*$M45)/(2*AX45)*EXP(-$N45*('Model Parameters'!$B$32+'Model Parameters'!$B$35))</f>
        <v>5530.2687634695621</v>
      </c>
      <c r="Q45">
        <f>MAX(0,$O45+LN(1+($P45*('Model Parameters'!$B$33+2*'Model Parameters'!$B$35)*EXP(-$O45*('Model Parameters'!$B$33+2*'Model Parameters'!$B$35)))/(1+LN(SQRT(1+$P45*('Model Parameters'!$B$33+2*'Model Parameters'!$B$35)*EXP(-$O45*('Model Parameters'!$B$33+2*'Model Parameters'!$B$35))))))/('Model Parameters'!$B$33+2*'Model Parameters'!$B$35))</f>
        <v>1570.3579067871917</v>
      </c>
      <c r="R45">
        <f>'Input Parameters'!$G$4*'Model Parameters'!$F$2*EXP(-'Model Parameters'!$B$32*$N45-'Model Parameters'!$B$33*$Q45-'Model Parameters'!$B$35*($N45+2*$Q45))*$L45</f>
        <v>1.2868669171322586</v>
      </c>
      <c r="S45">
        <f>'Input Parameters'!$G$22+(AW45*'Input Parameters'!$G$22 - (1/(1/('Input Parameters'!$G$12*($I45+2*$F45*$R45))+1/(AY45*'Input Parameters'!$G$24))) +'Input Parameters'!$G$12*($I45+2*$F45*$R45))/(AW45+2*D45*'Input Parameters'!$G$12*'Model Parameters'!$B$61*$R45)</f>
        <v>1955.9896310993886</v>
      </c>
      <c r="T45">
        <f>'Input Parameters'!$G$15/(2*'Model Parameters'!$F$4)*'Model Parameters'!$B$39/('Model Parameters'!$B$65)*EXP(-($E45+0.11)/'Model Parameters'!$B$48)+D45*'Model Parameters'!$B$61*$S45</f>
        <v>4886.923839332585</v>
      </c>
      <c r="U45">
        <f>1/((SQRT($T45*('Input Parameters'!$G$12)^2/'Model Parameters'!$B$51))/TANH(SQRT($T45*('Input Parameters'!$G$12)^2/'Model Parameters'!$B$51))+$T45*'Input Parameters'!$G$12/'Input Parameters'!$G$17)</f>
        <v>8.5999197206864345E-2</v>
      </c>
      <c r="V45" s="4">
        <f>(2*AX45*'Input Parameters'!$G$23+AY45*'Input Parameters'!$G$24+AW45*'Input Parameters'!$G$22+'Input Parameters'!$G$12*$I45-AW45*$S45)/(2*AX45)</f>
        <v>-1131.0090580740657</v>
      </c>
      <c r="W45" s="4">
        <f>'Input Parameters'!$G$12*(2*$F45*$U45*'Model Parameters'!$F$2*'Input Parameters'!$G$4)/(2*'Model Parameters'!$F$21)*EXP(-$S45*('Model Parameters'!$B$32+'Model Parameters'!$B$35))</f>
        <v>6194.0770701889087</v>
      </c>
      <c r="X45">
        <f>MAX(0,$V45+LN(1+($W45*('Model Parameters'!$B$33+2*'Model Parameters'!$B$35)*EXP(-$V45*('Model Parameters'!$B$33+2*'Model Parameters'!$B$35)))/(1+LN(SQRT(1+$W45*('Model Parameters'!$B$33+2*'Model Parameters'!$B$35)*EXP(-$V45*('Model Parameters'!$B$33+2*'Model Parameters'!$B$35))))))/('Model Parameters'!$B$33+2*'Model Parameters'!$B$35))</f>
        <v>2130.6154372695455</v>
      </c>
      <c r="Y45">
        <f>'Input Parameters'!$G$4*'Model Parameters'!$F$2*EXP(-'Model Parameters'!$B$32*$S45-'Model Parameters'!$B$33*$X45-'Model Parameters'!$B$35*($S45+2*$X45))*$U45</f>
        <v>1.2354567996960004</v>
      </c>
      <c r="Z45" s="8">
        <f>$E45-'Model Parameters'!$F$3*'Input Parameters'!$G$3/'Model Parameters'!$F$4*LN($S45/'Input Parameters'!$G$22)</f>
        <v>-1.2368858626872767</v>
      </c>
      <c r="AA45" s="8">
        <f>'Input Parameters'!$G$12*$Y45*$F45*2*'Model Parameters'!$F$4/10</f>
        <v>276.85496049794614</v>
      </c>
      <c r="AB45" s="8">
        <f t="shared" si="6"/>
        <v>1.2354567996960004</v>
      </c>
      <c r="AC45" s="8">
        <f t="shared" si="7"/>
        <v>2130.6154372695455</v>
      </c>
      <c r="AD45" s="8">
        <f>LOG10(S45/1000/'Model Parameters'!$B$15)</f>
        <v>13.603423638692458</v>
      </c>
      <c r="AE45" s="8">
        <f>AA45*10/(AA45*10+('Model Parameters'!$F$4*'Input Parameters'!$G$12)*I45)</f>
        <v>0.63182194430290806</v>
      </c>
      <c r="AF45" s="8">
        <f>MIN(1,('Model Parameters'!$B$45-'Model Parameters'!$F$3*'Input Parameters'!$G$3/'Model Parameters'!$F$4*LN($S45/'Input Parameters'!$G$22))/Z45)</f>
        <v>0.28045098836656374</v>
      </c>
      <c r="AG45" s="8">
        <f>MIN('Input Parameters'!$G$24+'Model Parameters'!$F$2*'Input Parameters'!$G$4*EXP(-'Model Parameters'!$B$32*$S45-'Model Parameters'!$B$33*$X45-'Model Parameters'!$B$35*($S45+2*$X45)),AC45*10^(3-AD45)/'Model Parameters'!$B$13)</f>
        <v>4.0839651262195339E-2</v>
      </c>
      <c r="AH45" s="8">
        <f>EXP(-'Model Parameters'!$B$32*$S45-'Model Parameters'!$B$33*$X45-'Model Parameters'!$B$35*($S45+2*$X45))</f>
        <v>0.42176962028172643</v>
      </c>
      <c r="AV45">
        <f>'Model Parameters'!$F$19</f>
        <v>6.9241761263600031E-6</v>
      </c>
      <c r="AW45">
        <f>'Model Parameters'!$F$20</f>
        <v>1.4452520065854142E-5</v>
      </c>
      <c r="AX45">
        <f>'Model Parameters'!$F$21</f>
        <v>4.1623628255221876E-6</v>
      </c>
      <c r="AY45">
        <f>'Model Parameters'!$F$22</f>
        <v>4.9374090257235054E-6</v>
      </c>
    </row>
    <row r="46" spans="4:51" x14ac:dyDescent="0.4">
      <c r="D46" s="4">
        <f t="shared" si="4"/>
        <v>0.43140000000000001</v>
      </c>
      <c r="E46">
        <f t="shared" si="5"/>
        <v>-1</v>
      </c>
      <c r="F46">
        <f>'Input Parameters'!$G$15/(2*'Model Parameters'!$F$4)*'Model Parameters'!$B$39/('Model Parameters'!$B$65)*EXP(-($E46+0.11)/'Model Parameters'!$B$48)</f>
        <v>3047.9649798411356</v>
      </c>
      <c r="G46">
        <f>1/((SQRT($F46*('Input Parameters'!$G$12)^2/'Model Parameters'!$B$51))/TANH(SQRT($F46*('Input Parameters'!$G$12)^2/'Model Parameters'!$B$51))+$F46*'Input Parameters'!$G$12/'Input Parameters'!$G$17)</f>
        <v>0.11167868520796753</v>
      </c>
      <c r="H46">
        <f>'Model Parameters'!$F$2*'Input Parameters'!$G$4*$G46</f>
        <v>3.8038918823925498</v>
      </c>
      <c r="I46">
        <f>'Input Parameters'!$G$15*'Model Parameters'!$B$41/'Model Parameters'!$F$4*EXP(-$E46/'Model Parameters'!$B$50)</f>
        <v>4388.6477769058283</v>
      </c>
      <c r="J46">
        <f>'Input Parameters'!$G$22+(AW46*'Input Parameters'!$G$22 - (1/(1/('Input Parameters'!$G$12*($I46+2*$F46*$H46))+1/(AY46*'Input Parameters'!$G$24))) + 'Input Parameters'!$G$12*($I46+2*$F46*$H46))/(AW46+2*D46*'Input Parameters'!$G$12*'Model Parameters'!$B$61*$H46)</f>
        <v>2474.4871358486052</v>
      </c>
      <c r="K46">
        <f>'Input Parameters'!$G$15/(2*'Model Parameters'!$F$4)*'Model Parameters'!$B$39/('Model Parameters'!$B$65)*EXP(-($E46+0.11)/'Model Parameters'!$B$48)+D46*'Model Parameters'!$B$61*$J46</f>
        <v>5428.4760432444828</v>
      </c>
      <c r="L46">
        <f>1/((SQRT($K46*('Input Parameters'!$G$12)^2/'Model Parameters'!$B$51))/TANH(SQRT($K46*('Input Parameters'!$G$12)^2/'Model Parameters'!$B$51))+$K46*'Input Parameters'!$G$12/'Input Parameters'!$G$17)</f>
        <v>8.1078190753452378E-2</v>
      </c>
      <c r="M46">
        <f>'Model Parameters'!$F$2*'Input Parameters'!$G$4*$L46</f>
        <v>2.761607293923702</v>
      </c>
      <c r="N46">
        <f>'Input Parameters'!$G$22+(AW46*'Input Parameters'!$G$22 - (1/(1/('Input Parameters'!$G$12*($I46+2*$F46*$M46))+1/(AY46*'Input Parameters'!$G$24))) + 'Input Parameters'!$G$12*($I46+2*$F46*$M46))/(AW46+2*D46*'Input Parameters'!$G$12*'Model Parameters'!$B$61*$M46)</f>
        <v>2321.670227675826</v>
      </c>
      <c r="O46" s="4">
        <f>(2*AX46*'Input Parameters'!$G$23+AY46*'Input Parameters'!$G$24+AW46*'Input Parameters'!$G$22+'Input Parameters'!$G$12*$I46-AW46*$N46)/(2*AX46)</f>
        <v>-1765.8655544021397</v>
      </c>
      <c r="P46" s="4">
        <f>'Input Parameters'!$G$12*(2*$F46*$M46)/(2*AX46)*EXP(-$N46*('Model Parameters'!$B$32+'Model Parameters'!$B$35))</f>
        <v>5544.756072186713</v>
      </c>
      <c r="Q46">
        <f>MAX(0,$O46+LN(1+($P46*('Model Parameters'!$B$33+2*'Model Parameters'!$B$35)*EXP(-$O46*('Model Parameters'!$B$33+2*'Model Parameters'!$B$35)))/(1+LN(SQRT(1+$P46*('Model Parameters'!$B$33+2*'Model Parameters'!$B$35)*EXP(-$O46*('Model Parameters'!$B$33+2*'Model Parameters'!$B$35))))))/('Model Parameters'!$B$33+2*'Model Parameters'!$B$35))</f>
        <v>1604.320506942511</v>
      </c>
      <c r="R46">
        <f>'Input Parameters'!$G$4*'Model Parameters'!$F$2*EXP(-'Model Parameters'!$B$32*$N46-'Model Parameters'!$B$33*$Q46-'Model Parameters'!$B$35*($N46+2*$Q46))*$L46</f>
        <v>1.2782393463404316</v>
      </c>
      <c r="S46">
        <f>'Input Parameters'!$G$22+(AW46*'Input Parameters'!$G$22 - (1/(1/('Input Parameters'!$G$12*($I46+2*$F46*$R46))+1/(AY46*'Input Parameters'!$G$24))) +'Input Parameters'!$G$12*($I46+2*$F46*$R46))/(AW46+2*D46*'Input Parameters'!$G$12*'Model Parameters'!$B$61*$R46)</f>
        <v>1935.1776290938262</v>
      </c>
      <c r="T46">
        <f>'Input Parameters'!$G$15/(2*'Model Parameters'!$F$4)*'Model Parameters'!$B$39/('Model Parameters'!$B$65)*EXP(-($E46+0.11)/'Model Parameters'!$B$48)+D46*'Model Parameters'!$B$61*$S46</f>
        <v>4909.6484329372361</v>
      </c>
      <c r="U46">
        <f>1/((SQRT($T46*('Input Parameters'!$G$12)^2/'Model Parameters'!$B$51))/TANH(SQRT($T46*('Input Parameters'!$G$12)^2/'Model Parameters'!$B$51))+$T46*'Input Parameters'!$G$12/'Input Parameters'!$G$17)</f>
        <v>8.5776322917547276E-2</v>
      </c>
      <c r="V46" s="4">
        <f>(2*AX46*'Input Parameters'!$G$23+AY46*'Input Parameters'!$G$24+AW46*'Input Parameters'!$G$22+'Input Parameters'!$G$12*$I46-AW46*$S46)/(2*AX46)</f>
        <v>-1094.8774317353343</v>
      </c>
      <c r="W46" s="4">
        <f>'Input Parameters'!$G$12*(2*$F46*$U46*'Model Parameters'!$F$2*'Input Parameters'!$G$4)/(2*'Model Parameters'!$F$21)*EXP(-$S46*('Model Parameters'!$B$32+'Model Parameters'!$B$35))</f>
        <v>6196.2708495178822</v>
      </c>
      <c r="X46">
        <f>MAX(0,$V46+LN(1+($W46*('Model Parameters'!$B$33+2*'Model Parameters'!$B$35)*EXP(-$V46*('Model Parameters'!$B$33+2*'Model Parameters'!$B$35)))/(1+LN(SQRT(1+$W46*('Model Parameters'!$B$33+2*'Model Parameters'!$B$35)*EXP(-$V46*('Model Parameters'!$B$33+2*'Model Parameters'!$B$35))))))/('Model Parameters'!$B$33+2*'Model Parameters'!$B$35))</f>
        <v>2150.6388926367572</v>
      </c>
      <c r="Y46">
        <f>'Input Parameters'!$G$4*'Model Parameters'!$F$2*EXP(-'Model Parameters'!$B$32*$S46-'Model Parameters'!$B$33*$X46-'Model Parameters'!$B$35*($S46+2*$X46))*$U46</f>
        <v>1.2291052165510743</v>
      </c>
      <c r="Z46" s="8">
        <f>$E46-'Model Parameters'!$F$3*'Input Parameters'!$G$3/'Model Parameters'!$F$4*LN($S46/'Input Parameters'!$G$22)</f>
        <v>-1.2366110231257452</v>
      </c>
      <c r="AA46" s="8">
        <f>'Input Parameters'!$G$12*$Y46*$F46*2*'Model Parameters'!$F$4/10</f>
        <v>275.4316267956907</v>
      </c>
      <c r="AB46" s="8">
        <f t="shared" si="6"/>
        <v>1.2291052165510743</v>
      </c>
      <c r="AC46" s="8">
        <f t="shared" si="7"/>
        <v>2150.6388926367572</v>
      </c>
      <c r="AD46" s="8">
        <f>LOG10(S46/1000/'Model Parameters'!$B$15)</f>
        <v>13.598777925356035</v>
      </c>
      <c r="AE46" s="8">
        <f>AA46*10/(AA46*10+('Model Parameters'!$F$4*'Input Parameters'!$G$12)*I46)</f>
        <v>0.63062211346123975</v>
      </c>
      <c r="AF46" s="8">
        <f>MIN(1,('Model Parameters'!$B$45-'Model Parameters'!$F$3*'Input Parameters'!$G$3/'Model Parameters'!$F$4*LN($S46/'Input Parameters'!$G$22))/Z46)</f>
        <v>0.28029106699180706</v>
      </c>
      <c r="AG46" s="8">
        <f>MIN('Input Parameters'!$G$24+'Model Parameters'!$F$2*'Input Parameters'!$G$4*EXP(-'Model Parameters'!$B$32*$S46-'Model Parameters'!$B$33*$X46-'Model Parameters'!$B$35*($S46+2*$X46)),AC46*10^(3-AD46)/'Model Parameters'!$B$13)</f>
        <v>4.1666801561358283E-2</v>
      </c>
      <c r="AH46" s="8">
        <f>EXP(-'Model Parameters'!$B$32*$S46-'Model Parameters'!$B$33*$X46-'Model Parameters'!$B$35*($S46+2*$X46))</f>
        <v>0.42069152675766713</v>
      </c>
      <c r="AV46">
        <f>'Model Parameters'!$F$19</f>
        <v>6.9241761263600031E-6</v>
      </c>
      <c r="AW46">
        <f>'Model Parameters'!$F$20</f>
        <v>1.4452520065854142E-5</v>
      </c>
      <c r="AX46">
        <f>'Model Parameters'!$F$21</f>
        <v>4.1623628255221876E-6</v>
      </c>
      <c r="AY46">
        <f>'Model Parameters'!$F$22</f>
        <v>4.9374090257235054E-6</v>
      </c>
    </row>
    <row r="47" spans="4:51" x14ac:dyDescent="0.4">
      <c r="D47" s="4">
        <f t="shared" si="4"/>
        <v>0.44119999999999998</v>
      </c>
      <c r="E47">
        <f t="shared" si="5"/>
        <v>-1</v>
      </c>
      <c r="F47">
        <f>'Input Parameters'!$G$15/(2*'Model Parameters'!$F$4)*'Model Parameters'!$B$39/('Model Parameters'!$B$65)*EXP(-($E47+0.11)/'Model Parameters'!$B$48)</f>
        <v>3047.9649798411356</v>
      </c>
      <c r="G47">
        <f>1/((SQRT($F47*('Input Parameters'!$G$12)^2/'Model Parameters'!$B$51))/TANH(SQRT($F47*('Input Parameters'!$G$12)^2/'Model Parameters'!$B$51))+$F47*'Input Parameters'!$G$12/'Input Parameters'!$G$17)</f>
        <v>0.11167868520796753</v>
      </c>
      <c r="H47">
        <f>'Model Parameters'!$F$2*'Input Parameters'!$G$4*$G47</f>
        <v>3.8038918823925498</v>
      </c>
      <c r="I47">
        <f>'Input Parameters'!$G$15*'Model Parameters'!$B$41/'Model Parameters'!$F$4*EXP(-$E47/'Model Parameters'!$B$50)</f>
        <v>4388.6477769058283</v>
      </c>
      <c r="J47">
        <f>'Input Parameters'!$G$22+(AW47*'Input Parameters'!$G$22 - (1/(1/('Input Parameters'!$G$12*($I47+2*$F47*$H47))+1/(AY47*'Input Parameters'!$G$24))) + 'Input Parameters'!$G$12*($I47+2*$F47*$H47))/(AW47+2*D47*'Input Parameters'!$G$12*'Model Parameters'!$B$61*$H47)</f>
        <v>2438.012436825089</v>
      </c>
      <c r="K47">
        <f>'Input Parameters'!$G$15/(2*'Model Parameters'!$F$4)*'Model Parameters'!$B$39/('Model Parameters'!$B$65)*EXP(-($E47+0.11)/'Model Parameters'!$B$48)+D47*'Model Parameters'!$B$61*$J47</f>
        <v>5446.6669041348568</v>
      </c>
      <c r="L47">
        <f>1/((SQRT($K47*('Input Parameters'!$G$12)^2/'Model Parameters'!$B$51))/TANH(SQRT($K47*('Input Parameters'!$G$12)^2/'Model Parameters'!$B$51))+$K47*'Input Parameters'!$G$12/'Input Parameters'!$G$17)</f>
        <v>8.0925863197648287E-2</v>
      </c>
      <c r="M47">
        <f>'Model Parameters'!$F$2*'Input Parameters'!$G$4*$L47</f>
        <v>2.7564188593364856</v>
      </c>
      <c r="N47">
        <f>'Input Parameters'!$G$22+(AW47*'Input Parameters'!$G$22 - (1/(1/('Input Parameters'!$G$12*($I47+2*$F47*$M47))+1/(AY47*'Input Parameters'!$G$24))) + 'Input Parameters'!$G$12*($I47+2*$F47*$M47))/(AW47+2*D47*'Input Parameters'!$G$12*'Model Parameters'!$B$61*$M47)</f>
        <v>2290.4094353503833</v>
      </c>
      <c r="O47" s="4">
        <f>(2*AX47*'Input Parameters'!$G$23+AY47*'Input Parameters'!$G$24+AW47*'Input Parameters'!$G$22+'Input Parameters'!$G$12*$I47-AW47*$N47)/(2*AX47)</f>
        <v>-1711.5938285463715</v>
      </c>
      <c r="P47" s="4">
        <f>'Input Parameters'!$G$12*(2*$F47*$M47)/(2*AX47)*EXP(-$N47*('Model Parameters'!$B$32+'Model Parameters'!$B$35))</f>
        <v>5558.9083158570129</v>
      </c>
      <c r="Q47">
        <f>MAX(0,$O47+LN(1+($P47*('Model Parameters'!$B$33+2*'Model Parameters'!$B$35)*EXP(-$O47*('Model Parameters'!$B$33+2*'Model Parameters'!$B$35)))/(1+LN(SQRT(1+$P47*('Model Parameters'!$B$33+2*'Model Parameters'!$B$35)*EXP(-$O47*('Model Parameters'!$B$33+2*'Model Parameters'!$B$35))))))/('Model Parameters'!$B$33+2*'Model Parameters'!$B$35))</f>
        <v>1637.401838419644</v>
      </c>
      <c r="R47">
        <f>'Input Parameters'!$G$4*'Model Parameters'!$F$2*EXP(-'Model Parameters'!$B$32*$N47-'Model Parameters'!$B$33*$Q47-'Model Parameters'!$B$35*($N47+2*$Q47))*$L47</f>
        <v>1.2698922568636803</v>
      </c>
      <c r="S47">
        <f>'Input Parameters'!$G$22+(AW47*'Input Parameters'!$G$22 - (1/(1/('Input Parameters'!$G$12*($I47+2*$F47*$R47))+1/(AY47*'Input Parameters'!$G$24))) +'Input Parameters'!$G$12*($I47+2*$F47*$R47))/(AW47+2*D47*'Input Parameters'!$G$12*'Model Parameters'!$B$61*$R47)</f>
        <v>1914.9611574976454</v>
      </c>
      <c r="T47">
        <f>'Input Parameters'!$G$15/(2*'Model Parameters'!$F$4)*'Model Parameters'!$B$39/('Model Parameters'!$B$65)*EXP(-($E47+0.11)/'Model Parameters'!$B$48)+D47*'Model Parameters'!$B$61*$S47</f>
        <v>4932.0493036352891</v>
      </c>
      <c r="U47">
        <f>1/((SQRT($T47*('Input Parameters'!$G$12)^2/'Model Parameters'!$B$51))/TANH(SQRT($T47*('Input Parameters'!$G$12)^2/'Model Parameters'!$B$51))+$T47*'Input Parameters'!$G$12/'Input Parameters'!$G$17)</f>
        <v>8.5558145548981168E-2</v>
      </c>
      <c r="V47" s="4">
        <f>(2*AX47*'Input Parameters'!$G$23+AY47*'Input Parameters'!$G$24+AW47*'Input Parameters'!$G$22+'Input Parameters'!$G$12*$I47-AW47*$S47)/(2*AX47)</f>
        <v>-1059.7797031551841</v>
      </c>
      <c r="W47" s="4">
        <f>'Input Parameters'!$G$12*(2*$F47*$U47*'Model Parameters'!$F$2*'Input Parameters'!$G$4)/(2*'Model Parameters'!$F$21)*EXP(-$S47*('Model Parameters'!$B$32+'Model Parameters'!$B$35))</f>
        <v>6198.2407835401473</v>
      </c>
      <c r="X47">
        <f>MAX(0,$V47+LN(1+($W47*('Model Parameters'!$B$33+2*'Model Parameters'!$B$35)*EXP(-$V47*('Model Parameters'!$B$33+2*'Model Parameters'!$B$35)))/(1+LN(SQRT(1+$W47*('Model Parameters'!$B$33+2*'Model Parameters'!$B$35)*EXP(-$V47*('Model Parameters'!$B$33+2*'Model Parameters'!$B$35))))))/('Model Parameters'!$B$33+2*'Model Parameters'!$B$35))</f>
        <v>2170.0894753761845</v>
      </c>
      <c r="Y47">
        <f>'Input Parameters'!$G$4*'Model Parameters'!$F$2*EXP(-'Model Parameters'!$B$32*$S47-'Model Parameters'!$B$33*$X47-'Model Parameters'!$B$35*($S47+2*$X47))*$U47</f>
        <v>1.2229346915956549</v>
      </c>
      <c r="Z47" s="8">
        <f>$E47-'Model Parameters'!$F$3*'Input Parameters'!$G$3/'Model Parameters'!$F$4*LN($S47/'Input Parameters'!$G$22)</f>
        <v>-1.2363412031416807</v>
      </c>
      <c r="AA47" s="8">
        <f>'Input Parameters'!$G$12*$Y47*$F47*2*'Model Parameters'!$F$4/10</f>
        <v>274.04886663507273</v>
      </c>
      <c r="AB47" s="8">
        <f t="shared" si="6"/>
        <v>1.2229346915956549</v>
      </c>
      <c r="AC47" s="8">
        <f t="shared" si="7"/>
        <v>2170.0894753761845</v>
      </c>
      <c r="AD47" s="8">
        <f>LOG10(S47/1000/'Model Parameters'!$B$15)</f>
        <v>13.594217059768061</v>
      </c>
      <c r="AE47" s="8">
        <f>AA47*10/(AA47*10+('Model Parameters'!$F$4*'Input Parameters'!$G$12)*I47)</f>
        <v>0.62944897231060226</v>
      </c>
      <c r="AF47" s="8">
        <f>MIN(1,('Model Parameters'!$B$45-'Model Parameters'!$F$3*'Input Parameters'!$G$3/'Model Parameters'!$F$4*LN($S47/'Input Parameters'!$G$22))/Z47)</f>
        <v>0.28013399720205812</v>
      </c>
      <c r="AG47" s="8">
        <f>MIN('Input Parameters'!$G$24+'Model Parameters'!$F$2*'Input Parameters'!$G$4*EXP(-'Model Parameters'!$B$32*$S47-'Model Parameters'!$B$33*$X47-'Model Parameters'!$B$35*($S47+2*$X47)),AC47*10^(3-AD47)/'Model Parameters'!$B$13)</f>
        <v>4.2487499763153247E-2</v>
      </c>
      <c r="AH47" s="8">
        <f>EXP(-'Model Parameters'!$B$32*$S47-'Model Parameters'!$B$33*$X47-'Model Parameters'!$B$35*($S47+2*$X47))</f>
        <v>0.41964691044731334</v>
      </c>
      <c r="AV47">
        <f>'Model Parameters'!$F$19</f>
        <v>6.9241761263600031E-6</v>
      </c>
      <c r="AW47">
        <f>'Model Parameters'!$F$20</f>
        <v>1.4452520065854142E-5</v>
      </c>
      <c r="AX47">
        <f>'Model Parameters'!$F$21</f>
        <v>4.1623628255221876E-6</v>
      </c>
      <c r="AY47">
        <f>'Model Parameters'!$F$22</f>
        <v>4.9374090257235054E-6</v>
      </c>
    </row>
    <row r="48" spans="4:51" x14ac:dyDescent="0.4">
      <c r="D48" s="4">
        <f t="shared" si="4"/>
        <v>0.45100000000000001</v>
      </c>
      <c r="E48">
        <f t="shared" si="5"/>
        <v>-1</v>
      </c>
      <c r="F48">
        <f>'Input Parameters'!$G$15/(2*'Model Parameters'!$F$4)*'Model Parameters'!$B$39/('Model Parameters'!$B$65)*EXP(-($E48+0.11)/'Model Parameters'!$B$48)</f>
        <v>3047.9649798411356</v>
      </c>
      <c r="G48">
        <f>1/((SQRT($F48*('Input Parameters'!$G$12)^2/'Model Parameters'!$B$51))/TANH(SQRT($F48*('Input Parameters'!$G$12)^2/'Model Parameters'!$B$51))+$F48*'Input Parameters'!$G$12/'Input Parameters'!$G$17)</f>
        <v>0.11167868520796753</v>
      </c>
      <c r="H48">
        <f>'Model Parameters'!$F$2*'Input Parameters'!$G$4*$G48</f>
        <v>3.8038918823925498</v>
      </c>
      <c r="I48">
        <f>'Input Parameters'!$G$15*'Model Parameters'!$B$41/'Model Parameters'!$F$4*EXP(-$E48/'Model Parameters'!$B$50)</f>
        <v>4388.6477769058283</v>
      </c>
      <c r="J48">
        <f>'Input Parameters'!$G$22+(AW48*'Input Parameters'!$G$22 - (1/(1/('Input Parameters'!$G$12*($I48+2*$F48*$H48))+1/(AY48*'Input Parameters'!$G$24))) + 'Input Parameters'!$G$12*($I48+2*$F48*$H48))/(AW48+2*D48*'Input Parameters'!$G$12*'Model Parameters'!$B$61*$H48)</f>
        <v>2402.5974961015445</v>
      </c>
      <c r="K48">
        <f>'Input Parameters'!$G$15/(2*'Model Parameters'!$F$4)*'Model Parameters'!$B$39/('Model Parameters'!$B$65)*EXP(-($E48+0.11)/'Model Parameters'!$B$48)+D48*'Model Parameters'!$B$61*$J48</f>
        <v>5464.3293595953419</v>
      </c>
      <c r="L48">
        <f>1/((SQRT($K48*('Input Parameters'!$G$12)^2/'Model Parameters'!$B$51))/TANH(SQRT($K48*('Input Parameters'!$G$12)^2/'Model Parameters'!$B$51))+$K48*'Input Parameters'!$G$12/'Input Parameters'!$G$17)</f>
        <v>8.0778695516706328E-2</v>
      </c>
      <c r="M48">
        <f>'Model Parameters'!$F$2*'Input Parameters'!$G$4*$L48</f>
        <v>2.7514061754403314</v>
      </c>
      <c r="N48">
        <f>'Input Parameters'!$G$22+(AW48*'Input Parameters'!$G$22 - (1/(1/('Input Parameters'!$G$12*($I48+2*$F48*$M48))+1/(AY48*'Input Parameters'!$G$24))) + 'Input Parameters'!$G$12*($I48+2*$F48*$M48))/(AW48+2*D48*'Input Parameters'!$G$12*'Model Parameters'!$B$61*$M48)</f>
        <v>2260.0283534473801</v>
      </c>
      <c r="O48" s="4">
        <f>(2*AX48*'Input Parameters'!$G$23+AY48*'Input Parameters'!$G$24+AW48*'Input Parameters'!$G$22+'Input Parameters'!$G$12*$I48-AW48*$N48)/(2*AX48)</f>
        <v>-1658.8493641362534</v>
      </c>
      <c r="P48" s="4">
        <f>'Input Parameters'!$G$12*(2*$F48*$M48)/(2*AX48)*EXP(-$N48*('Model Parameters'!$B$32+'Model Parameters'!$B$35))</f>
        <v>5572.7382348304327</v>
      </c>
      <c r="Q48">
        <f>MAX(0,$O48+LN(1+($P48*('Model Parameters'!$B$33+2*'Model Parameters'!$B$35)*EXP(-$O48*('Model Parameters'!$B$33+2*'Model Parameters'!$B$35)))/(1+LN(SQRT(1+$P48*('Model Parameters'!$B$33+2*'Model Parameters'!$B$35)*EXP(-$O48*('Model Parameters'!$B$33+2*'Model Parameters'!$B$35))))))/('Model Parameters'!$B$33+2*'Model Parameters'!$B$35))</f>
        <v>1669.637843039663</v>
      </c>
      <c r="R48">
        <f>'Input Parameters'!$G$4*'Model Parameters'!$F$2*EXP(-'Model Parameters'!$B$32*$N48-'Model Parameters'!$B$33*$Q48-'Model Parameters'!$B$35*($N48+2*$Q48))*$L48</f>
        <v>1.2618119319602212</v>
      </c>
      <c r="S48">
        <f>'Input Parameters'!$G$22+(AW48*'Input Parameters'!$G$22 - (1/(1/('Input Parameters'!$G$12*($I48+2*$F48*$R48))+1/(AY48*'Input Parameters'!$G$24))) +'Input Parameters'!$G$12*($I48+2*$F48*$R48))/(AW48+2*D48*'Input Parameters'!$G$12*'Model Parameters'!$B$61*$R48)</f>
        <v>1895.311192147122</v>
      </c>
      <c r="T48">
        <f>'Input Parameters'!$G$15/(2*'Model Parameters'!$F$4)*'Model Parameters'!$B$39/('Model Parameters'!$B$65)*EXP(-($E48+0.11)/'Model Parameters'!$B$48)+D48*'Model Parameters'!$B$61*$S48</f>
        <v>4954.1363051192602</v>
      </c>
      <c r="U48">
        <f>1/((SQRT($T48*('Input Parameters'!$G$12)^2/'Model Parameters'!$B$51))/TANH(SQRT($T48*('Input Parameters'!$G$12)^2/'Model Parameters'!$B$51))+$T48*'Input Parameters'!$G$12/'Input Parameters'!$G$17)</f>
        <v>8.5344487823905982E-2</v>
      </c>
      <c r="V48" s="4">
        <f>(2*AX48*'Input Parameters'!$G$23+AY48*'Input Parameters'!$G$24+AW48*'Input Parameters'!$G$22+'Input Parameters'!$G$12*$I48-AW48*$S48)/(2*AX48)</f>
        <v>-1025.6654836089638</v>
      </c>
      <c r="W48" s="4">
        <f>'Input Parameters'!$G$12*(2*$F48*$U48*'Model Parameters'!$F$2*'Input Parameters'!$G$4)/(2*'Model Parameters'!$F$21)*EXP(-$S48*('Model Parameters'!$B$32+'Model Parameters'!$B$35))</f>
        <v>6200.0016708270341</v>
      </c>
      <c r="X48">
        <f>MAX(0,$V48+LN(1+($W48*('Model Parameters'!$B$33+2*'Model Parameters'!$B$35)*EXP(-$V48*('Model Parameters'!$B$33+2*'Model Parameters'!$B$35)))/(1+LN(SQRT(1+$W48*('Model Parameters'!$B$33+2*'Model Parameters'!$B$35)*EXP(-$V48*('Model Parameters'!$B$33+2*'Model Parameters'!$B$35))))))/('Model Parameters'!$B$33+2*'Model Parameters'!$B$35))</f>
        <v>2188.9950292514168</v>
      </c>
      <c r="Y48">
        <f>'Input Parameters'!$G$4*'Model Parameters'!$F$2*EXP(-'Model Parameters'!$B$32*$S48-'Model Parameters'!$B$33*$X48-'Model Parameters'!$B$35*($S48+2*$X48))*$U48</f>
        <v>1.2169364469709747</v>
      </c>
      <c r="Z48" s="8">
        <f>$E48-'Model Parameters'!$F$3*'Input Parameters'!$G$3/'Model Parameters'!$F$4*LN($S48/'Input Parameters'!$G$22)</f>
        <v>-1.2360762001567756</v>
      </c>
      <c r="AA48" s="8">
        <f>'Input Parameters'!$G$12*$Y48*$F48*2*'Model Parameters'!$F$4/10</f>
        <v>272.70471297544537</v>
      </c>
      <c r="AB48" s="8">
        <f t="shared" si="6"/>
        <v>1.2169364469709747</v>
      </c>
      <c r="AC48" s="8">
        <f t="shared" si="7"/>
        <v>2188.9950292514168</v>
      </c>
      <c r="AD48" s="8">
        <f>LOG10(S48/1000/'Model Parameters'!$B$15)</f>
        <v>13.589737617673531</v>
      </c>
      <c r="AE48" s="8">
        <f>AA48*10/(AA48*10+('Model Parameters'!$F$4*'Input Parameters'!$G$12)*I48)</f>
        <v>0.62830142040422021</v>
      </c>
      <c r="AF48" s="8">
        <f>MIN(1,('Model Parameters'!$B$45-'Model Parameters'!$F$3*'Input Parameters'!$G$3/'Model Parameters'!$F$4*LN($S48/'Input Parameters'!$G$22))/Z48)</f>
        <v>0.27997966477542541</v>
      </c>
      <c r="AG48" s="8">
        <f>MIN('Input Parameters'!$G$24+'Model Parameters'!$F$2*'Input Parameters'!$G$4*EXP(-'Model Parameters'!$B$32*$S48-'Model Parameters'!$B$33*$X48-'Model Parameters'!$B$35*($S48+2*$X48)),AC48*10^(3-AD48)/'Model Parameters'!$B$13)</f>
        <v>4.3301979686162471E-2</v>
      </c>
      <c r="AH48" s="8">
        <f>EXP(-'Model Parameters'!$B$32*$S48-'Model Parameters'!$B$33*$X48-'Model Parameters'!$B$35*($S48+2*$X48))</f>
        <v>0.41863405051641867</v>
      </c>
      <c r="AV48">
        <f>'Model Parameters'!$F$19</f>
        <v>6.9241761263600031E-6</v>
      </c>
      <c r="AW48">
        <f>'Model Parameters'!$F$20</f>
        <v>1.4452520065854142E-5</v>
      </c>
      <c r="AX48">
        <f>'Model Parameters'!$F$21</f>
        <v>4.1623628255221876E-6</v>
      </c>
      <c r="AY48">
        <f>'Model Parameters'!$F$22</f>
        <v>4.9374090257235054E-6</v>
      </c>
    </row>
    <row r="49" spans="4:51" x14ac:dyDescent="0.4">
      <c r="D49" s="4">
        <f t="shared" si="4"/>
        <v>0.46079999999999999</v>
      </c>
      <c r="E49">
        <f t="shared" si="5"/>
        <v>-1</v>
      </c>
      <c r="F49">
        <f>'Input Parameters'!$G$15/(2*'Model Parameters'!$F$4)*'Model Parameters'!$B$39/('Model Parameters'!$B$65)*EXP(-($E49+0.11)/'Model Parameters'!$B$48)</f>
        <v>3047.9649798411356</v>
      </c>
      <c r="G49">
        <f>1/((SQRT($F49*('Input Parameters'!$G$12)^2/'Model Parameters'!$B$51))/TANH(SQRT($F49*('Input Parameters'!$G$12)^2/'Model Parameters'!$B$51))+$F49*'Input Parameters'!$G$12/'Input Parameters'!$G$17)</f>
        <v>0.11167868520796753</v>
      </c>
      <c r="H49">
        <f>'Model Parameters'!$F$2*'Input Parameters'!$G$4*$G49</f>
        <v>3.8038918823925498</v>
      </c>
      <c r="I49">
        <f>'Input Parameters'!$G$15*'Model Parameters'!$B$41/'Model Parameters'!$F$4*EXP(-$E49/'Model Parameters'!$B$50)</f>
        <v>4388.6477769058283</v>
      </c>
      <c r="J49">
        <f>'Input Parameters'!$G$22+(AW49*'Input Parameters'!$G$22 - (1/(1/('Input Parameters'!$G$12*($I49+2*$F49*$H49))+1/(AY49*'Input Parameters'!$G$24))) + 'Input Parameters'!$G$12*($I49+2*$F49*$H49))/(AW49+2*D49*'Input Parameters'!$G$12*'Model Parameters'!$B$61*$H49)</f>
        <v>2368.1967887303931</v>
      </c>
      <c r="K49">
        <f>'Input Parameters'!$G$15/(2*'Model Parameters'!$F$4)*'Model Parameters'!$B$39/('Model Parameters'!$B$65)*EXP(-($E49+0.11)/'Model Parameters'!$B$48)+D49*'Model Parameters'!$B$61*$J49</f>
        <v>5481.486108791868</v>
      </c>
      <c r="L49">
        <f>1/((SQRT($K49*('Input Parameters'!$G$12)^2/'Model Parameters'!$B$51))/TANH(SQRT($K49*('Input Parameters'!$G$12)^2/'Model Parameters'!$B$51))+$K49*'Input Parameters'!$G$12/'Input Parameters'!$G$17)</f>
        <v>8.0636429335858184E-2</v>
      </c>
      <c r="M49">
        <f>'Model Parameters'!$F$2*'Input Parameters'!$G$4*$L49</f>
        <v>2.7465604417225724</v>
      </c>
      <c r="N49">
        <f>'Input Parameters'!$G$22+(AW49*'Input Parameters'!$G$22 - (1/(1/('Input Parameters'!$G$12*($I49+2*$F49*$M49))+1/(AY49*'Input Parameters'!$G$24))) + 'Input Parameters'!$G$12*($I49+2*$F49*$M49))/(AW49+2*D49*'Input Parameters'!$G$12*'Model Parameters'!$B$61*$M49)</f>
        <v>2230.488290341043</v>
      </c>
      <c r="O49" s="4">
        <f>(2*AX49*'Input Parameters'!$G$23+AY49*'Input Parameters'!$G$24+AW49*'Input Parameters'!$G$22+'Input Parameters'!$G$12*$I49-AW49*$N49)/(2*AX49)</f>
        <v>-1607.5649888082353</v>
      </c>
      <c r="P49" s="4">
        <f>'Input Parameters'!$G$12*(2*$F49*$M49)/(2*AX49)*EXP(-$N49*('Model Parameters'!$B$32+'Model Parameters'!$B$35))</f>
        <v>5586.2578530326555</v>
      </c>
      <c r="Q49">
        <f>MAX(0,$O49+LN(1+($P49*('Model Parameters'!$B$33+2*'Model Parameters'!$B$35)*EXP(-$O49*('Model Parameters'!$B$33+2*'Model Parameters'!$B$35)))/(1+LN(SQRT(1+$P49*('Model Parameters'!$B$33+2*'Model Parameters'!$B$35)*EXP(-$O49*('Model Parameters'!$B$33+2*'Model Parameters'!$B$35))))))/('Model Parameters'!$B$33+2*'Model Parameters'!$B$35))</f>
        <v>1701.0624177376499</v>
      </c>
      <c r="R49">
        <f>'Input Parameters'!$G$4*'Model Parameters'!$F$2*EXP(-'Model Parameters'!$B$32*$N49-'Model Parameters'!$B$33*$Q49-'Model Parameters'!$B$35*($N49+2*$Q49))*$L49</f>
        <v>1.253985549367969</v>
      </c>
      <c r="S49">
        <f>'Input Parameters'!$G$22+(AW49*'Input Parameters'!$G$22 - (1/(1/('Input Parameters'!$G$12*($I49+2*$F49*$R49))+1/(AY49*'Input Parameters'!$G$24))) +'Input Parameters'!$G$12*($I49+2*$F49*$R49))/(AW49+2*D49*'Input Parameters'!$G$12*'Model Parameters'!$B$61*$R49)</f>
        <v>1876.2006648252798</v>
      </c>
      <c r="T49">
        <f>'Input Parameters'!$G$15/(2*'Model Parameters'!$F$4)*'Model Parameters'!$B$39/('Model Parameters'!$B$65)*EXP(-($E49+0.11)/'Model Parameters'!$B$48)+D49*'Model Parameters'!$B$61*$S49</f>
        <v>4975.9187638049561</v>
      </c>
      <c r="U49">
        <f>1/((SQRT($T49*('Input Parameters'!$G$12)^2/'Model Parameters'!$B$51))/TANH(SQRT($T49*('Input Parameters'!$G$12)^2/'Model Parameters'!$B$51))+$T49*'Input Parameters'!$G$12/'Input Parameters'!$G$17)</f>
        <v>8.5135182679001803E-2</v>
      </c>
      <c r="V49" s="4">
        <f>(2*AX49*'Input Parameters'!$G$23+AY49*'Input Parameters'!$G$24+AW49*'Input Parameters'!$G$22+'Input Parameters'!$G$12*$I49-AW49*$S49)/(2*AX49)</f>
        <v>-992.48778008268232</v>
      </c>
      <c r="W49" s="4">
        <f>'Input Parameters'!$G$12*(2*$F49*$U49*'Model Parameters'!$F$2*'Input Parameters'!$G$4)/(2*'Model Parameters'!$F$21)*EXP(-$S49*('Model Parameters'!$B$32+'Model Parameters'!$B$35))</f>
        <v>6201.5672163105037</v>
      </c>
      <c r="X49">
        <f>MAX(0,$V49+LN(1+($W49*('Model Parameters'!$B$33+2*'Model Parameters'!$B$35)*EXP(-$V49*('Model Parameters'!$B$33+2*'Model Parameters'!$B$35)))/(1+LN(SQRT(1+$W49*('Model Parameters'!$B$33+2*'Model Parameters'!$B$35)*EXP(-$V49*('Model Parameters'!$B$33+2*'Model Parameters'!$B$35))))))/('Model Parameters'!$B$33+2*'Model Parameters'!$B$35))</f>
        <v>2207.3815454393252</v>
      </c>
      <c r="Y49">
        <f>'Input Parameters'!$G$4*'Model Parameters'!$F$2*EXP(-'Model Parameters'!$B$32*$S49-'Model Parameters'!$B$33*$X49-'Model Parameters'!$B$35*($S49+2*$X49))*$U49</f>
        <v>1.2111022996726293</v>
      </c>
      <c r="Z49" s="8">
        <f>$E49-'Model Parameters'!$F$3*'Input Parameters'!$G$3/'Model Parameters'!$F$4*LN($S49/'Input Parameters'!$G$22)</f>
        <v>-1.2358158234941437</v>
      </c>
      <c r="AA49" s="8">
        <f>'Input Parameters'!$G$12*$Y49*$F49*2*'Model Parameters'!$F$4/10</f>
        <v>271.39733207777255</v>
      </c>
      <c r="AB49" s="8">
        <f t="shared" si="6"/>
        <v>1.2111022996726293</v>
      </c>
      <c r="AC49" s="8">
        <f t="shared" si="7"/>
        <v>2207.3815454393252</v>
      </c>
      <c r="AD49" s="8">
        <f>LOG10(S49/1000/'Model Parameters'!$B$15)</f>
        <v>13.585336375991501</v>
      </c>
      <c r="AE49" s="8">
        <f>AA49*10/(AA49*10+('Model Parameters'!$F$4*'Input Parameters'!$G$12)*I49)</f>
        <v>0.62717842346742181</v>
      </c>
      <c r="AF49" s="8">
        <f>MIN(1,('Model Parameters'!$B$45-'Model Parameters'!$F$3*'Input Parameters'!$G$3/'Model Parameters'!$F$4*LN($S49/'Input Parameters'!$G$22))/Z49)</f>
        <v>0.27982796216056255</v>
      </c>
      <c r="AG49" s="8">
        <f>MIN('Input Parameters'!$G$24+'Model Parameters'!$F$2*'Input Parameters'!$G$4*EXP(-'Model Parameters'!$B$32*$S49-'Model Parameters'!$B$33*$X49-'Model Parameters'!$B$35*($S49+2*$X49)),AC49*10^(3-AD49)/'Model Parameters'!$B$13)</f>
        <v>4.4110463943564007E-2</v>
      </c>
      <c r="AH49" s="8">
        <f>EXP(-'Model Parameters'!$B$32*$S49-'Model Parameters'!$B$33*$X49-'Model Parameters'!$B$35*($S49+2*$X49))</f>
        <v>0.4176513450123</v>
      </c>
      <c r="AV49">
        <f>'Model Parameters'!$F$19</f>
        <v>6.9241761263600031E-6</v>
      </c>
      <c r="AW49">
        <f>'Model Parameters'!$F$20</f>
        <v>1.4452520065854142E-5</v>
      </c>
      <c r="AX49">
        <f>'Model Parameters'!$F$21</f>
        <v>4.1623628255221876E-6</v>
      </c>
      <c r="AY49">
        <f>'Model Parameters'!$F$22</f>
        <v>4.9374090257235054E-6</v>
      </c>
    </row>
    <row r="50" spans="4:51" x14ac:dyDescent="0.4">
      <c r="D50" s="4">
        <f t="shared" si="4"/>
        <v>0.47060000000000002</v>
      </c>
      <c r="E50">
        <f t="shared" si="5"/>
        <v>-1</v>
      </c>
      <c r="F50">
        <f>'Input Parameters'!$G$15/(2*'Model Parameters'!$F$4)*'Model Parameters'!$B$39/('Model Parameters'!$B$65)*EXP(-($E50+0.11)/'Model Parameters'!$B$48)</f>
        <v>3047.9649798411356</v>
      </c>
      <c r="G50">
        <f>1/((SQRT($F50*('Input Parameters'!$G$12)^2/'Model Parameters'!$B$51))/TANH(SQRT($F50*('Input Parameters'!$G$12)^2/'Model Parameters'!$B$51))+$F50*'Input Parameters'!$G$12/'Input Parameters'!$G$17)</f>
        <v>0.11167868520796753</v>
      </c>
      <c r="H50">
        <f>'Model Parameters'!$F$2*'Input Parameters'!$G$4*$G50</f>
        <v>3.8038918823925498</v>
      </c>
      <c r="I50">
        <f>'Input Parameters'!$G$15*'Model Parameters'!$B$41/'Model Parameters'!$F$4*EXP(-$E50/'Model Parameters'!$B$50)</f>
        <v>4388.6477769058283</v>
      </c>
      <c r="J50">
        <f>'Input Parameters'!$G$22+(AW50*'Input Parameters'!$G$22 - (1/(1/('Input Parameters'!$G$12*($I50+2*$F50*$H50))+1/(AY50*'Input Parameters'!$G$24))) + 'Input Parameters'!$G$12*($I50+2*$F50*$H50))/(AW50+2*D50*'Input Parameters'!$G$12*'Model Parameters'!$B$61*$H50)</f>
        <v>2334.7673604920997</v>
      </c>
      <c r="K50">
        <f>'Input Parameters'!$G$15/(2*'Model Parameters'!$F$4)*'Model Parameters'!$B$39/('Model Parameters'!$B$65)*EXP(-($E50+0.11)/'Model Parameters'!$B$48)+D50*'Model Parameters'!$B$61*$J50</f>
        <v>5498.1585691012442</v>
      </c>
      <c r="L50">
        <f>1/((SQRT($K50*('Input Parameters'!$G$12)^2/'Model Parameters'!$B$51))/TANH(SQRT($K50*('Input Parameters'!$G$12)^2/'Model Parameters'!$B$51))+$K50*'Input Parameters'!$G$12/'Input Parameters'!$G$17)</f>
        <v>8.0498823279144247E-2</v>
      </c>
      <c r="M50">
        <f>'Model Parameters'!$F$2*'Input Parameters'!$G$4*$L50</f>
        <v>2.7418734366676021</v>
      </c>
      <c r="N50">
        <f>'Input Parameters'!$G$22+(AW50*'Input Parameters'!$G$22 - (1/(1/('Input Parameters'!$G$12*($I50+2*$F50*$M50))+1/(AY50*'Input Parameters'!$G$24))) + 'Input Parameters'!$G$12*($I50+2*$F50*$M50))/(AW50+2*D50*'Input Parameters'!$G$12*'Model Parameters'!$B$61*$M50)</f>
        <v>2201.7528997628042</v>
      </c>
      <c r="O50" s="4">
        <f>(2*AX50*'Input Parameters'!$G$23+AY50*'Input Parameters'!$G$24+AW50*'Input Parameters'!$G$22+'Input Parameters'!$G$12*$I50-AW50*$N50)/(2*AX50)</f>
        <v>-1557.6776019632343</v>
      </c>
      <c r="P50" s="4">
        <f>'Input Parameters'!$G$12*(2*$F50*$M50)/(2*AX50)*EXP(-$N50*('Model Parameters'!$B$32+'Model Parameters'!$B$35))</f>
        <v>5599.4785329110719</v>
      </c>
      <c r="Q50">
        <f>MAX(0,$O50+LN(1+($P50*('Model Parameters'!$B$33+2*'Model Parameters'!$B$35)*EXP(-$O50*('Model Parameters'!$B$33+2*'Model Parameters'!$B$35)))/(1+LN(SQRT(1+$P50*('Model Parameters'!$B$33+2*'Model Parameters'!$B$35)*EXP(-$O50*('Model Parameters'!$B$33+2*'Model Parameters'!$B$35))))))/('Model Parameters'!$B$33+2*'Model Parameters'!$B$35))</f>
        <v>1731.7075655583749</v>
      </c>
      <c r="R50">
        <f>'Input Parameters'!$G$4*'Model Parameters'!$F$2*EXP(-'Model Parameters'!$B$32*$N50-'Model Parameters'!$B$33*$Q50-'Model Parameters'!$B$35*($N50+2*$Q50))*$L50</f>
        <v>1.2464011086150051</v>
      </c>
      <c r="S50">
        <f>'Input Parameters'!$G$22+(AW50*'Input Parameters'!$G$22 - (1/(1/('Input Parameters'!$G$12*($I50+2*$F50*$R50))+1/(AY50*'Input Parameters'!$G$24))) +'Input Parameters'!$G$12*($I50+2*$F50*$R50))/(AW50+2*D50*'Input Parameters'!$G$12*'Model Parameters'!$B$61*$R50)</f>
        <v>1857.6042977783725</v>
      </c>
      <c r="T50">
        <f>'Input Parameters'!$G$15/(2*'Model Parameters'!$F$4)*'Model Parameters'!$B$39/('Model Parameters'!$B$65)*EXP(-($E50+0.11)/'Model Parameters'!$B$48)+D50*'Model Parameters'!$B$61*$S50</f>
        <v>4997.4055188930752</v>
      </c>
      <c r="U50">
        <f>1/((SQRT($T50*('Input Parameters'!$G$12)^2/'Model Parameters'!$B$51))/TANH(SQRT($T50*('Input Parameters'!$G$12)^2/'Model Parameters'!$B$51))+$T50*'Input Parameters'!$G$12/'Input Parameters'!$G$17)</f>
        <v>8.4930072469263235E-2</v>
      </c>
      <c r="V50" s="4">
        <f>(2*AX50*'Input Parameters'!$G$23+AY50*'Input Parameters'!$G$24+AW50*'Input Parameters'!$G$22+'Input Parameters'!$G$12*$I50-AW50*$S50)/(2*AX50)</f>
        <v>-960.20270797778983</v>
      </c>
      <c r="W50" s="4">
        <f>'Input Parameters'!$G$12*(2*$F50*$U50*'Model Parameters'!$F$2*'Input Parameters'!$G$4)/(2*'Model Parameters'!$F$21)*EXP(-$S50*('Model Parameters'!$B$32+'Model Parameters'!$B$35))</f>
        <v>6202.950125592899</v>
      </c>
      <c r="X50">
        <f>MAX(0,$V50+LN(1+($W50*('Model Parameters'!$B$33+2*'Model Parameters'!$B$35)*EXP(-$V50*('Model Parameters'!$B$33+2*'Model Parameters'!$B$35)))/(1+LN(SQRT(1+$W50*('Model Parameters'!$B$33+2*'Model Parameters'!$B$35)*EXP(-$V50*('Model Parameters'!$B$33+2*'Model Parameters'!$B$35))))))/('Model Parameters'!$B$33+2*'Model Parameters'!$B$35))</f>
        <v>2225.2733163630292</v>
      </c>
      <c r="Y50">
        <f>'Input Parameters'!$G$4*'Model Parameters'!$F$2*EXP(-'Model Parameters'!$B$32*$S50-'Model Parameters'!$B$33*$X50-'Model Parameters'!$B$35*($S50+2*$X50))*$U50</f>
        <v>1.2054246106404212</v>
      </c>
      <c r="Z50" s="8">
        <f>$E50-'Model Parameters'!$F$3*'Input Parameters'!$G$3/'Model Parameters'!$F$4*LN($S50/'Input Parameters'!$G$22)</f>
        <v>-1.2355598934817102</v>
      </c>
      <c r="AA50" s="8">
        <f>'Input Parameters'!$G$12*$Y50*$F50*2*'Model Parameters'!$F$4/10</f>
        <v>270.12501209611202</v>
      </c>
      <c r="AB50" s="8">
        <f t="shared" si="6"/>
        <v>1.2054246106404212</v>
      </c>
      <c r="AC50" s="8">
        <f t="shared" si="7"/>
        <v>2225.2733163630292</v>
      </c>
      <c r="AD50" s="8">
        <f>LOG10(S50/1000/'Model Parameters'!$B$15)</f>
        <v>13.58101029765937</v>
      </c>
      <c r="AE50" s="8">
        <f>AA50*10/(AA50*10+('Model Parameters'!$F$4*'Input Parameters'!$G$12)*I50)</f>
        <v>0.62607900828601482</v>
      </c>
      <c r="AF50" s="8">
        <f>MIN(1,('Model Parameters'!$B$45-'Model Parameters'!$F$3*'Input Parameters'!$G$3/'Model Parameters'!$F$4*LN($S50/'Input Parameters'!$G$22))/Z50)</f>
        <v>0.27967878797680107</v>
      </c>
      <c r="AG50" s="8">
        <f>MIN('Input Parameters'!$G$24+'Model Parameters'!$F$2*'Input Parameters'!$G$4*EXP(-'Model Parameters'!$B$32*$S50-'Model Parameters'!$B$33*$X50-'Model Parameters'!$B$35*($S50+2*$X50)),AC50*10^(3-AD50)/'Model Parameters'!$B$13)</f>
        <v>4.4913164613835758E-2</v>
      </c>
      <c r="AH50" s="8">
        <f>EXP(-'Model Parameters'!$B$32*$S50-'Model Parameters'!$B$33*$X50-'Model Parameters'!$B$35*($S50+2*$X50))</f>
        <v>0.4166973007207605</v>
      </c>
      <c r="AV50">
        <f>'Model Parameters'!$F$19</f>
        <v>6.9241761263600031E-6</v>
      </c>
      <c r="AW50">
        <f>'Model Parameters'!$F$20</f>
        <v>1.4452520065854142E-5</v>
      </c>
      <c r="AX50">
        <f>'Model Parameters'!$F$21</f>
        <v>4.1623628255221876E-6</v>
      </c>
      <c r="AY50">
        <f>'Model Parameters'!$F$22</f>
        <v>4.9374090257235054E-6</v>
      </c>
    </row>
    <row r="51" spans="4:51" x14ac:dyDescent="0.4">
      <c r="D51" s="4">
        <f t="shared" si="4"/>
        <v>0.48039999999999999</v>
      </c>
      <c r="E51">
        <f t="shared" si="5"/>
        <v>-1</v>
      </c>
      <c r="F51">
        <f>'Input Parameters'!$G$15/(2*'Model Parameters'!$F$4)*'Model Parameters'!$B$39/('Model Parameters'!$B$65)*EXP(-($E51+0.11)/'Model Parameters'!$B$48)</f>
        <v>3047.9649798411356</v>
      </c>
      <c r="G51">
        <f>1/((SQRT($F51*('Input Parameters'!$G$12)^2/'Model Parameters'!$B$51))/TANH(SQRT($F51*('Input Parameters'!$G$12)^2/'Model Parameters'!$B$51))+$F51*'Input Parameters'!$G$12/'Input Parameters'!$G$17)</f>
        <v>0.11167868520796753</v>
      </c>
      <c r="H51">
        <f>'Model Parameters'!$F$2*'Input Parameters'!$G$4*$G51</f>
        <v>3.8038918823925498</v>
      </c>
      <c r="I51">
        <f>'Input Parameters'!$G$15*'Model Parameters'!$B$41/'Model Parameters'!$F$4*EXP(-$E51/'Model Parameters'!$B$50)</f>
        <v>4388.6477769058283</v>
      </c>
      <c r="J51">
        <f>'Input Parameters'!$G$22+(AW51*'Input Parameters'!$G$22 - (1/(1/('Input Parameters'!$G$12*($I51+2*$F51*$H51))+1/(AY51*'Input Parameters'!$G$24))) + 'Input Parameters'!$G$12*($I51+2*$F51*$H51))/(AW51+2*D51*'Input Parameters'!$G$12*'Model Parameters'!$B$61*$H51)</f>
        <v>2302.2686489645407</v>
      </c>
      <c r="K51">
        <f>'Input Parameters'!$G$15/(2*'Model Parameters'!$F$4)*'Model Parameters'!$B$39/('Model Parameters'!$B$65)*EXP(-($E51+0.11)/'Model Parameters'!$B$48)+D51*'Model Parameters'!$B$61*$J51</f>
        <v>5514.3669653276556</v>
      </c>
      <c r="L51">
        <f>1/((SQRT($K51*('Input Parameters'!$G$12)^2/'Model Parameters'!$B$51))/TANH(SQRT($K51*('Input Parameters'!$G$12)^2/'Model Parameters'!$B$51))+$K51*'Input Parameters'!$G$12/'Input Parameters'!$G$17)</f>
        <v>8.0365651591718018E-2</v>
      </c>
      <c r="M51">
        <f>'Model Parameters'!$F$2*'Input Parameters'!$G$4*$L51</f>
        <v>2.7373374708311324</v>
      </c>
      <c r="N51">
        <f>'Input Parameters'!$G$22+(AW51*'Input Parameters'!$G$22 - (1/(1/('Input Parameters'!$G$12*($I51+2*$F51*$M51))+1/(AY51*'Input Parameters'!$G$24))) + 'Input Parameters'!$G$12*($I51+2*$F51*$M51))/(AW51+2*D51*'Input Parameters'!$G$12*'Model Parameters'!$B$61*$M51)</f>
        <v>2173.7879990155216</v>
      </c>
      <c r="O51" s="4">
        <f>(2*AX51*'Input Parameters'!$G$23+AY51*'Input Parameters'!$G$24+AW51*'Input Parameters'!$G$22+'Input Parameters'!$G$12*$I51-AW51*$N51)/(2*AX51)</f>
        <v>-1509.1278591691262</v>
      </c>
      <c r="P51" s="4">
        <f>'Input Parameters'!$G$12*(2*$F51*$M51)/(2*AX51)*EXP(-$N51*('Model Parameters'!$B$32+'Model Parameters'!$B$35))</f>
        <v>5612.411025040331</v>
      </c>
      <c r="Q51">
        <f>MAX(0,$O51+LN(1+($P51*('Model Parameters'!$B$33+2*'Model Parameters'!$B$35)*EXP(-$O51*('Model Parameters'!$B$33+2*'Model Parameters'!$B$35)))/(1+LN(SQRT(1+$P51*('Model Parameters'!$B$33+2*'Model Parameters'!$B$35)*EXP(-$O51*('Model Parameters'!$B$33+2*'Model Parameters'!$B$35))))))/('Model Parameters'!$B$33+2*'Model Parameters'!$B$35))</f>
        <v>1761.6035329110387</v>
      </c>
      <c r="R51">
        <f>'Input Parameters'!$G$4*'Model Parameters'!$F$2*EXP(-'Model Parameters'!$B$32*$N51-'Model Parameters'!$B$33*$Q51-'Model Parameters'!$B$35*($N51+2*$Q51))*$L51</f>
        <v>1.2390473653760863</v>
      </c>
      <c r="S51">
        <f>'Input Parameters'!$G$22+(AW51*'Input Parameters'!$G$22 - (1/(1/('Input Parameters'!$G$12*($I51+2*$F51*$R51))+1/(AY51*'Input Parameters'!$G$24))) +'Input Parameters'!$G$12*($I51+2*$F51*$R51))/(AW51+2*D51*'Input Parameters'!$G$12*'Model Parameters'!$B$61*$R51)</f>
        <v>1839.498454930118</v>
      </c>
      <c r="T51">
        <f>'Input Parameters'!$G$15/(2*'Model Parameters'!$F$4)*'Model Parameters'!$B$39/('Model Parameters'!$B$65)*EXP(-($E51+0.11)/'Model Parameters'!$B$48)+D51*'Model Parameters'!$B$61*$S51</f>
        <v>5018.6049586201316</v>
      </c>
      <c r="U51">
        <f>1/((SQRT($T51*('Input Parameters'!$G$12)^2/'Model Parameters'!$B$51))/TANH(SQRT($T51*('Input Parameters'!$G$12)^2/'Model Parameters'!$B$51))+$T51*'Input Parameters'!$G$12/'Input Parameters'!$G$17)</f>
        <v>8.472900824951686E-2</v>
      </c>
      <c r="V51" s="4">
        <f>(2*AX51*'Input Parameters'!$G$23+AY51*'Input Parameters'!$G$24+AW51*'Input Parameters'!$G$22+'Input Parameters'!$G$12*$I51-AW51*$S51)/(2*AX51)</f>
        <v>-928.76923280485482</v>
      </c>
      <c r="W51" s="4">
        <f>'Input Parameters'!$G$12*(2*$F51*$U51*'Model Parameters'!$F$2*'Input Parameters'!$G$4)/(2*'Model Parameters'!$F$21)*EXP(-$S51*('Model Parameters'!$B$32+'Model Parameters'!$B$35))</f>
        <v>6204.1621898332742</v>
      </c>
      <c r="X51">
        <f>MAX(0,$V51+LN(1+($W51*('Model Parameters'!$B$33+2*'Model Parameters'!$B$35)*EXP(-$V51*('Model Parameters'!$B$33+2*'Model Parameters'!$B$35)))/(1+LN(SQRT(1+$W51*('Model Parameters'!$B$33+2*'Model Parameters'!$B$35)*EXP(-$V51*('Model Parameters'!$B$33+2*'Model Parameters'!$B$35))))))/('Model Parameters'!$B$33+2*'Model Parameters'!$B$35))</f>
        <v>2242.6930743294361</v>
      </c>
      <c r="Y51">
        <f>'Input Parameters'!$G$4*'Model Parameters'!$F$2*EXP(-'Model Parameters'!$B$32*$S51-'Model Parameters'!$B$33*$X51-'Model Parameters'!$B$35*($S51+2*$X51))*$U51</f>
        <v>1.1998962390525598</v>
      </c>
      <c r="Z51" s="8">
        <f>$E51-'Model Parameters'!$F$3*'Input Parameters'!$G$3/'Model Parameters'!$F$4*LN($S51/'Input Parameters'!$G$22)</f>
        <v>-1.2353082406373967</v>
      </c>
      <c r="AA51" s="8">
        <f>'Input Parameters'!$G$12*$Y51*$F51*2*'Model Parameters'!$F$4/10</f>
        <v>268.88615283534949</v>
      </c>
      <c r="AB51" s="8">
        <f t="shared" si="6"/>
        <v>1.1998962390525598</v>
      </c>
      <c r="AC51" s="8">
        <f t="shared" si="7"/>
        <v>2242.6930743294361</v>
      </c>
      <c r="AD51" s="8">
        <f>LOG10(S51/1000/'Model Parameters'!$B$15)</f>
        <v>13.57675651785976</v>
      </c>
      <c r="AE51" s="8">
        <f>AA51*10/(AA51*10+('Model Parameters'!$F$4*'Input Parameters'!$G$12)*I51)</f>
        <v>0.62500225807007126</v>
      </c>
      <c r="AF51" s="8">
        <f>MIN(1,('Model Parameters'!$B$45-'Model Parameters'!$F$3*'Input Parameters'!$G$3/'Model Parameters'!$F$4*LN($S51/'Input Parameters'!$G$22))/Z51)</f>
        <v>0.27953204655966996</v>
      </c>
      <c r="AG51" s="8">
        <f>MIN('Input Parameters'!$G$24+'Model Parameters'!$F$2*'Input Parameters'!$G$4*EXP(-'Model Parameters'!$B$32*$S51-'Model Parameters'!$B$33*$X51-'Model Parameters'!$B$35*($S51+2*$X51)),AC51*10^(3-AD51)/'Model Parameters'!$B$13)</f>
        <v>4.5710283863342915E-2</v>
      </c>
      <c r="AH51" s="8">
        <f>EXP(-'Model Parameters'!$B$32*$S51-'Model Parameters'!$B$33*$X51-'Model Parameters'!$B$35*($S51+2*$X51))</f>
        <v>0.41577052404585663</v>
      </c>
      <c r="AV51">
        <f>'Model Parameters'!$F$19</f>
        <v>6.9241761263600031E-6</v>
      </c>
      <c r="AW51">
        <f>'Model Parameters'!$F$20</f>
        <v>1.4452520065854142E-5</v>
      </c>
      <c r="AX51">
        <f>'Model Parameters'!$F$21</f>
        <v>4.1623628255221876E-6</v>
      </c>
      <c r="AY51">
        <f>'Model Parameters'!$F$22</f>
        <v>4.9374090257235054E-6</v>
      </c>
    </row>
    <row r="52" spans="4:51" x14ac:dyDescent="0.4">
      <c r="D52" s="4">
        <f t="shared" si="4"/>
        <v>0.49019999999999997</v>
      </c>
      <c r="E52">
        <f t="shared" si="5"/>
        <v>-1</v>
      </c>
      <c r="F52">
        <f>'Input Parameters'!$G$15/(2*'Model Parameters'!$F$4)*'Model Parameters'!$B$39/('Model Parameters'!$B$65)*EXP(-($E52+0.11)/'Model Parameters'!$B$48)</f>
        <v>3047.9649798411356</v>
      </c>
      <c r="G52">
        <f>1/((SQRT($F52*('Input Parameters'!$G$12)^2/'Model Parameters'!$B$51))/TANH(SQRT($F52*('Input Parameters'!$G$12)^2/'Model Parameters'!$B$51))+$F52*'Input Parameters'!$G$12/'Input Parameters'!$G$17)</f>
        <v>0.11167868520796753</v>
      </c>
      <c r="H52">
        <f>'Model Parameters'!$F$2*'Input Parameters'!$G$4*$G52</f>
        <v>3.8038918823925498</v>
      </c>
      <c r="I52">
        <f>'Input Parameters'!$G$15*'Model Parameters'!$B$41/'Model Parameters'!$F$4*EXP(-$E52/'Model Parameters'!$B$50)</f>
        <v>4388.6477769058283</v>
      </c>
      <c r="J52">
        <f>'Input Parameters'!$G$22+(AW52*'Input Parameters'!$G$22 - (1/(1/('Input Parameters'!$G$12*($I52+2*$F52*$H52))+1/(AY52*'Input Parameters'!$G$24))) + 'Input Parameters'!$G$12*($I52+2*$F52*$H52))/(AW52+2*D52*'Input Parameters'!$G$12*'Model Parameters'!$B$61*$H52)</f>
        <v>2270.662319332127</v>
      </c>
      <c r="K52">
        <f>'Input Parameters'!$G$15/(2*'Model Parameters'!$F$4)*'Model Parameters'!$B$39/('Model Parameters'!$B$65)*EXP(-($E52+0.11)/'Model Parameters'!$B$48)+D52*'Model Parameters'!$B$61*$J52</f>
        <v>5530.1304115697731</v>
      </c>
      <c r="L52">
        <f>1/((SQRT($K52*('Input Parameters'!$G$12)^2/'Model Parameters'!$B$51))/TANH(SQRT($K52*('Input Parameters'!$G$12)^2/'Model Parameters'!$B$51))+$K52*'Input Parameters'!$G$12/'Input Parameters'!$G$17)</f>
        <v>8.0236702894209033E-2</v>
      </c>
      <c r="M52">
        <f>'Model Parameters'!$F$2*'Input Parameters'!$G$4*$L52</f>
        <v>2.7329453444125051</v>
      </c>
      <c r="N52">
        <f>'Input Parameters'!$G$22+(AW52*'Input Parameters'!$G$22 - (1/(1/('Input Parameters'!$G$12*($I52+2*$F52*$M52))+1/(AY52*'Input Parameters'!$G$24))) + 'Input Parameters'!$G$12*($I52+2*$F52*$M52))/(AW52+2*D52*'Input Parameters'!$G$12*'Model Parameters'!$B$61*$M52)</f>
        <v>2146.561404308155</v>
      </c>
      <c r="O52" s="4">
        <f>(2*AX52*'Input Parameters'!$G$23+AY52*'Input Parameters'!$G$24+AW52*'Input Parameters'!$G$22+'Input Parameters'!$G$12*$I52-AW52*$N52)/(2*AX52)</f>
        <v>-1461.8598862859924</v>
      </c>
      <c r="P52" s="4">
        <f>'Input Parameters'!$G$12*(2*$F52*$M52)/(2*AX52)*EXP(-$N52*('Model Parameters'!$B$32+'Model Parameters'!$B$35))</f>
        <v>5625.0655130075493</v>
      </c>
      <c r="Q52">
        <f>MAX(0,$O52+LN(1+($P52*('Model Parameters'!$B$33+2*'Model Parameters'!$B$35)*EXP(-$O52*('Model Parameters'!$B$33+2*'Model Parameters'!$B$35)))/(1+LN(SQRT(1+$P52*('Model Parameters'!$B$33+2*'Model Parameters'!$B$35)*EXP(-$O52*('Model Parameters'!$B$33+2*'Model Parameters'!$B$35))))))/('Model Parameters'!$B$33+2*'Model Parameters'!$B$35))</f>
        <v>1790.7789345648246</v>
      </c>
      <c r="R52">
        <f>'Input Parameters'!$G$4*'Model Parameters'!$F$2*EXP(-'Model Parameters'!$B$32*$N52-'Model Parameters'!$B$33*$Q52-'Model Parameters'!$B$35*($N52+2*$Q52))*$L52</f>
        <v>1.2319137720851061</v>
      </c>
      <c r="S52">
        <f>'Input Parameters'!$G$22+(AW52*'Input Parameters'!$G$22 - (1/(1/('Input Parameters'!$G$12*($I52+2*$F52*$R52))+1/(AY52*'Input Parameters'!$G$24))) +'Input Parameters'!$G$12*($I52+2*$F52*$R52))/(AW52+2*D52*'Input Parameters'!$G$12*'Model Parameters'!$B$61*$R52)</f>
        <v>1821.861007847773</v>
      </c>
      <c r="T52">
        <f>'Input Parameters'!$G$15/(2*'Model Parameters'!$F$4)*'Model Parameters'!$B$39/('Model Parameters'!$B$65)*EXP(-($E52+0.11)/'Model Parameters'!$B$48)+D52*'Model Parameters'!$B$61*$S52</f>
        <v>5039.5250531258971</v>
      </c>
      <c r="U52">
        <f>1/((SQRT($T52*('Input Parameters'!$G$12)^2/'Model Parameters'!$B$51))/TANH(SQRT($T52*('Input Parameters'!$G$12)^2/'Model Parameters'!$B$51))+$T52*'Input Parameters'!$G$12/'Input Parameters'!$G$17)</f>
        <v>8.4531849124241068E-2</v>
      </c>
      <c r="V52" s="4">
        <f>(2*AX52*'Input Parameters'!$G$23+AY52*'Input Parameters'!$G$24+AW52*'Input Parameters'!$G$22+'Input Parameters'!$G$12*$I52-AW52*$S52)/(2*AX52)</f>
        <v>-898.14893748784903</v>
      </c>
      <c r="W52" s="4">
        <f>'Input Parameters'!$G$12*(2*$F52*$U52*'Model Parameters'!$F$2*'Input Parameters'!$G$4)/(2*'Model Parameters'!$F$21)*EXP(-$S52*('Model Parameters'!$B$32+'Model Parameters'!$B$35))</f>
        <v>6205.2143622842304</v>
      </c>
      <c r="X52">
        <f>MAX(0,$V52+LN(1+($W52*('Model Parameters'!$B$33+2*'Model Parameters'!$B$35)*EXP(-$V52*('Model Parameters'!$B$33+2*'Model Parameters'!$B$35)))/(1+LN(SQRT(1+$W52*('Model Parameters'!$B$33+2*'Model Parameters'!$B$35)*EXP(-$V52*('Model Parameters'!$B$33+2*'Model Parameters'!$B$35))))))/('Model Parameters'!$B$33+2*'Model Parameters'!$B$35))</f>
        <v>2259.66211670338</v>
      </c>
      <c r="Y52">
        <f>'Input Parameters'!$G$4*'Model Parameters'!$F$2*EXP(-'Model Parameters'!$B$32*$S52-'Model Parameters'!$B$33*$X52-'Model Parameters'!$B$35*($S52+2*$X52))*$U52</f>
        <v>1.1945105012100683</v>
      </c>
      <c r="Z52" s="8">
        <f>$E52-'Model Parameters'!$F$3*'Input Parameters'!$G$3/'Model Parameters'!$F$4*LN($S52/'Input Parameters'!$G$22)</f>
        <v>-1.2350607049273761</v>
      </c>
      <c r="AA52" s="8">
        <f>'Input Parameters'!$G$12*$Y52*$F52*2*'Model Parameters'!$F$4/10</f>
        <v>267.67925653755731</v>
      </c>
      <c r="AB52" s="8">
        <f t="shared" si="6"/>
        <v>1.1945105012100683</v>
      </c>
      <c r="AC52" s="8">
        <f t="shared" si="7"/>
        <v>2259.66211670338</v>
      </c>
      <c r="AD52" s="8">
        <f>LOG10(S52/1000/'Model Parameters'!$B$15)</f>
        <v>13.572572331482526</v>
      </c>
      <c r="AE52" s="8">
        <f>AA52*10/(AA52*10+('Model Parameters'!$F$4*'Input Parameters'!$G$12)*I52)</f>
        <v>0.62394730824182643</v>
      </c>
      <c r="AF52" s="8">
        <f>MIN(1,('Model Parameters'!$B$45-'Model Parameters'!$F$3*'Input Parameters'!$G$3/'Model Parameters'!$F$4*LN($S52/'Input Parameters'!$G$22))/Z52)</f>
        <v>0.27938764754698131</v>
      </c>
      <c r="AG52" s="8">
        <f>MIN('Input Parameters'!$G$24+'Model Parameters'!$F$2*'Input Parameters'!$G$4*EXP(-'Model Parameters'!$B$32*$S52-'Model Parameters'!$B$33*$X52-'Model Parameters'!$B$35*($S52+2*$X52)),AC52*10^(3-AD52)/'Model Parameters'!$B$13)</f>
        <v>4.6502014524804007E-2</v>
      </c>
      <c r="AH52" s="8">
        <f>EXP(-'Model Parameters'!$B$32*$S52-'Model Parameters'!$B$33*$X52-'Model Parameters'!$B$35*($S52+2*$X52))</f>
        <v>0.41486971279403317</v>
      </c>
      <c r="AV52">
        <f>'Model Parameters'!$F$19</f>
        <v>6.9241761263600031E-6</v>
      </c>
      <c r="AW52">
        <f>'Model Parameters'!$F$20</f>
        <v>1.4452520065854142E-5</v>
      </c>
      <c r="AX52">
        <f>'Model Parameters'!$F$21</f>
        <v>4.1623628255221876E-6</v>
      </c>
      <c r="AY52">
        <f>'Model Parameters'!$F$22</f>
        <v>4.9374090257235054E-6</v>
      </c>
    </row>
    <row r="53" spans="4:51" x14ac:dyDescent="0.4">
      <c r="D53" s="4">
        <f t="shared" si="4"/>
        <v>0.5</v>
      </c>
      <c r="E53">
        <f t="shared" si="5"/>
        <v>-1</v>
      </c>
      <c r="F53">
        <f>'Input Parameters'!$G$15/(2*'Model Parameters'!$F$4)*'Model Parameters'!$B$39/('Model Parameters'!$B$65)*EXP(-($E53+0.11)/'Model Parameters'!$B$48)</f>
        <v>3047.9649798411356</v>
      </c>
      <c r="G53">
        <f>1/((SQRT($F53*('Input Parameters'!$G$12)^2/'Model Parameters'!$B$51))/TANH(SQRT($F53*('Input Parameters'!$G$12)^2/'Model Parameters'!$B$51))+$F53*'Input Parameters'!$G$12/'Input Parameters'!$G$17)</f>
        <v>0.11167868520796753</v>
      </c>
      <c r="H53">
        <f>'Model Parameters'!$F$2*'Input Parameters'!$G$4*$G53</f>
        <v>3.8038918823925498</v>
      </c>
      <c r="I53">
        <f>'Input Parameters'!$G$15*'Model Parameters'!$B$41/'Model Parameters'!$F$4*EXP(-$E53/'Model Parameters'!$B$50)</f>
        <v>4388.6477769058283</v>
      </c>
      <c r="J53">
        <f>'Input Parameters'!$G$22+(AW53*'Input Parameters'!$G$22 - (1/(1/('Input Parameters'!$G$12*($I53+2*$F53*$H53))+1/(AY53*'Input Parameters'!$G$24))) + 'Input Parameters'!$G$12*($I53+2*$F53*$H53))/(AW53+2*D53*'Input Parameters'!$G$12*'Model Parameters'!$B$61*$H53)</f>
        <v>2239.9121135373011</v>
      </c>
      <c r="K53">
        <f>'Input Parameters'!$G$15/(2*'Model Parameters'!$F$4)*'Model Parameters'!$B$39/('Model Parameters'!$B$65)*EXP(-($E53+0.11)/'Model Parameters'!$B$48)+D53*'Model Parameters'!$B$61*$J53</f>
        <v>5545.4669864352263</v>
      </c>
      <c r="L53">
        <f>1/((SQRT($K53*('Input Parameters'!$G$12)^2/'Model Parameters'!$B$51))/TANH(SQRT($K53*('Input Parameters'!$G$12)^2/'Model Parameters'!$B$51))+$K53*'Input Parameters'!$G$12/'Input Parameters'!$G$17)</f>
        <v>8.0111779054587662E-2</v>
      </c>
      <c r="M53">
        <f>'Model Parameters'!$F$2*'Input Parameters'!$G$4*$L53</f>
        <v>2.7286903088292318</v>
      </c>
      <c r="N53">
        <f>'Input Parameters'!$G$22+(AW53*'Input Parameters'!$G$22 - (1/(1/('Input Parameters'!$G$12*($I53+2*$F53*$M53))+1/(AY53*'Input Parameters'!$G$24))) + 'Input Parameters'!$G$12*($I53+2*$F53*$M53))/(AW53+2*D53*'Input Parameters'!$G$12*'Model Parameters'!$B$61*$M53)</f>
        <v>2120.0427813221122</v>
      </c>
      <c r="O53" s="4">
        <f>(2*AX53*'Input Parameters'!$G$23+AY53*'Input Parameters'!$G$24+AW53*'Input Parameters'!$G$22+'Input Parameters'!$G$12*$I53-AW53*$N53)/(2*AX53)</f>
        <v>-1415.8210200350038</v>
      </c>
      <c r="P53" s="4">
        <f>'Input Parameters'!$G$12*(2*$F53*$M53)/(2*AX53)*EXP(-$N53*('Model Parameters'!$B$32+'Model Parameters'!$B$35))</f>
        <v>5637.4516541147841</v>
      </c>
      <c r="Q53">
        <f>MAX(0,$O53+LN(1+($P53*('Model Parameters'!$B$33+2*'Model Parameters'!$B$35)*EXP(-$O53*('Model Parameters'!$B$33+2*'Model Parameters'!$B$35)))/(1+LN(SQRT(1+$P53*('Model Parameters'!$B$33+2*'Model Parameters'!$B$35)*EXP(-$O53*('Model Parameters'!$B$33+2*'Model Parameters'!$B$35))))))/('Model Parameters'!$B$33+2*'Model Parameters'!$B$35))</f>
        <v>1819.260867683344</v>
      </c>
      <c r="R53">
        <f>'Input Parameters'!$G$4*'Model Parameters'!$F$2*EXP(-'Model Parameters'!$B$32*$N53-'Model Parameters'!$B$33*$Q53-'Model Parameters'!$B$35*($N53+2*$Q53))*$L53</f>
        <v>1.22499042411361</v>
      </c>
      <c r="S53">
        <f>'Input Parameters'!$G$22+(AW53*'Input Parameters'!$G$22 - (1/(1/('Input Parameters'!$G$12*($I53+2*$F53*$R53))+1/(AY53*'Input Parameters'!$G$24))) +'Input Parameters'!$G$12*($I53+2*$F53*$R53))/(AW53+2*D53*'Input Parameters'!$G$12*'Model Parameters'!$B$61*$R53)</f>
        <v>1804.6712147701935</v>
      </c>
      <c r="T53">
        <f>'Input Parameters'!$G$15/(2*'Model Parameters'!$F$4)*'Model Parameters'!$B$39/('Model Parameters'!$B$65)*EXP(-($E53+0.11)/'Model Parameters'!$B$48)+D53*'Model Parameters'!$B$61*$S53</f>
        <v>5060.1733843099009</v>
      </c>
      <c r="U53">
        <f>1/((SQRT($T53*('Input Parameters'!$G$12)^2/'Model Parameters'!$B$51))/TANH(SQRT($T53*('Input Parameters'!$G$12)^2/'Model Parameters'!$B$51))+$T53*'Input Parameters'!$G$12/'Input Parameters'!$G$17)</f>
        <v>8.4338461658007485E-2</v>
      </c>
      <c r="V53" s="4">
        <f>(2*AX53*'Input Parameters'!$G$23+AY53*'Input Parameters'!$G$24+AW53*'Input Parameters'!$G$22+'Input Parameters'!$G$12*$I53-AW53*$S53)/(2*AX53)</f>
        <v>-868.30581234528859</v>
      </c>
      <c r="W53" s="4">
        <f>'Input Parameters'!$G$12*(2*$F53*$U53*'Model Parameters'!$F$2*'Input Parameters'!$G$4)/(2*'Model Parameters'!$F$21)*EXP(-$S53*('Model Parameters'!$B$32+'Model Parameters'!$B$35))</f>
        <v>6206.1168274158426</v>
      </c>
      <c r="X53">
        <f>MAX(0,$V53+LN(1+($W53*('Model Parameters'!$B$33+2*'Model Parameters'!$B$35)*EXP(-$V53*('Model Parameters'!$B$33+2*'Model Parameters'!$B$35)))/(1+LN(SQRT(1+$W53*('Model Parameters'!$B$33+2*'Model Parameters'!$B$35)*EXP(-$V53*('Model Parameters'!$B$33+2*'Model Parameters'!$B$35))))))/('Model Parameters'!$B$33+2*'Model Parameters'!$B$35))</f>
        <v>2276.2004191275246</v>
      </c>
      <c r="Y53">
        <f>'Input Parameters'!$G$4*'Model Parameters'!$F$2*EXP(-'Model Parameters'!$B$32*$S53-'Model Parameters'!$B$33*$X53-'Model Parameters'!$B$35*($S53+2*$X53))*$U53</f>
        <v>1.1892611334790031</v>
      </c>
      <c r="Z53" s="8">
        <f>$E53-'Model Parameters'!$F$3*'Input Parameters'!$G$3/'Model Parameters'!$F$4*LN($S53/'Input Parameters'!$G$22)</f>
        <v>-1.2348171350897321</v>
      </c>
      <c r="AA53" s="8">
        <f>'Input Parameters'!$G$12*$Y53*$F53*2*'Model Parameters'!$F$4/10</f>
        <v>266.50291957767269</v>
      </c>
      <c r="AB53" s="8">
        <f t="shared" si="6"/>
        <v>1.1892611334790031</v>
      </c>
      <c r="AC53" s="8">
        <f t="shared" si="7"/>
        <v>2276.2004191275246</v>
      </c>
      <c r="AD53" s="8">
        <f>LOG10(S53/1000/'Model Parameters'!$B$15)</f>
        <v>13.568455181692345</v>
      </c>
      <c r="AE53" s="8">
        <f>AA53*10/(AA53*10+('Model Parameters'!$F$4*'Input Parameters'!$G$12)*I53)</f>
        <v>0.62291334260266396</v>
      </c>
      <c r="AF53" s="8">
        <f>MIN(1,('Model Parameters'!$B$45-'Model Parameters'!$F$3*'Input Parameters'!$G$3/'Model Parameters'!$F$4*LN($S53/'Input Parameters'!$G$22))/Z53)</f>
        <v>0.27924550550124566</v>
      </c>
      <c r="AG53" s="8">
        <f>MIN('Input Parameters'!$G$24+'Model Parameters'!$F$2*'Input Parameters'!$G$4*EXP(-'Model Parameters'!$B$32*$S53-'Model Parameters'!$B$33*$X53-'Model Parameters'!$B$35*($S53+2*$X53)),AC53*10^(3-AD53)/'Model Parameters'!$B$13)</f>
        <v>4.7288540635263554E-2</v>
      </c>
      <c r="AH53" s="8">
        <f>EXP(-'Model Parameters'!$B$32*$S53-'Model Parameters'!$B$33*$X53-'Model Parameters'!$B$35*($S53+2*$X53))</f>
        <v>0.4139936487595865</v>
      </c>
      <c r="AV53">
        <f>'Model Parameters'!$F$19</f>
        <v>6.9241761263600031E-6</v>
      </c>
      <c r="AW53">
        <f>'Model Parameters'!$F$20</f>
        <v>1.4452520065854142E-5</v>
      </c>
      <c r="AX53">
        <f>'Model Parameters'!$F$21</f>
        <v>4.1623628255221876E-6</v>
      </c>
      <c r="AY53">
        <f>'Model Parameters'!$F$22</f>
        <v>4.9374090257235054E-6</v>
      </c>
    </row>
    <row r="54" spans="4:51" x14ac:dyDescent="0.4">
      <c r="D54" s="4">
        <f t="shared" si="4"/>
        <v>0.50979999999999992</v>
      </c>
      <c r="E54">
        <f t="shared" si="5"/>
        <v>-1</v>
      </c>
      <c r="F54">
        <f>'Input Parameters'!$G$15/(2*'Model Parameters'!$F$4)*'Model Parameters'!$B$39/('Model Parameters'!$B$65)*EXP(-($E54+0.11)/'Model Parameters'!$B$48)</f>
        <v>3047.9649798411356</v>
      </c>
      <c r="G54">
        <f>1/((SQRT($F54*('Input Parameters'!$G$12)^2/'Model Parameters'!$B$51))/TANH(SQRT($F54*('Input Parameters'!$G$12)^2/'Model Parameters'!$B$51))+$F54*'Input Parameters'!$G$12/'Input Parameters'!$G$17)</f>
        <v>0.11167868520796753</v>
      </c>
      <c r="H54">
        <f>'Model Parameters'!$F$2*'Input Parameters'!$G$4*$G54</f>
        <v>3.8038918823925498</v>
      </c>
      <c r="I54">
        <f>'Input Parameters'!$G$15*'Model Parameters'!$B$41/'Model Parameters'!$F$4*EXP(-$E54/'Model Parameters'!$B$50)</f>
        <v>4388.6477769058283</v>
      </c>
      <c r="J54">
        <f>'Input Parameters'!$G$22+(AW54*'Input Parameters'!$G$22 - (1/(1/('Input Parameters'!$G$12*($I54+2*$F54*$H54))+1/(AY54*'Input Parameters'!$G$24))) + 'Input Parameters'!$G$12*($I54+2*$F54*$H54))/(AW54+2*D54*'Input Parameters'!$G$12*'Model Parameters'!$B$61*$H54)</f>
        <v>2209.9837115263749</v>
      </c>
      <c r="K54">
        <f>'Input Parameters'!$G$15/(2*'Model Parameters'!$F$4)*'Model Parameters'!$B$39/('Model Parameters'!$B$65)*EXP(-($E54+0.11)/'Model Parameters'!$B$48)+D54*'Model Parameters'!$B$61*$J54</f>
        <v>5560.3938022247403</v>
      </c>
      <c r="L54">
        <f>1/((SQRT($K54*('Input Parameters'!$G$12)^2/'Model Parameters'!$B$51))/TANH(SQRT($K54*('Input Parameters'!$G$12)^2/'Model Parameters'!$B$51))+$K54*'Input Parameters'!$G$12/'Input Parameters'!$G$17)</f>
        <v>7.9990694164782314E-2</v>
      </c>
      <c r="M54">
        <f>'Model Parameters'!$F$2*'Input Parameters'!$G$4*$L54</f>
        <v>2.7245660318595197</v>
      </c>
      <c r="N54">
        <f>'Input Parameters'!$G$22+(AW54*'Input Parameters'!$G$22 - (1/(1/('Input Parameters'!$G$12*($I54+2*$F54*$M54))+1/(AY54*'Input Parameters'!$G$24))) + 'Input Parameters'!$G$12*($I54+2*$F54*$M54))/(AW54+2*D54*'Input Parameters'!$G$12*'Model Parameters'!$B$61*$M54)</f>
        <v>2094.2035093581171</v>
      </c>
      <c r="O54" s="4">
        <f>(2*AX54*'Input Parameters'!$G$23+AY54*'Input Parameters'!$G$24+AW54*'Input Parameters'!$G$22+'Input Parameters'!$G$12*$I54-AW54*$N54)/(2*AX54)</f>
        <v>-1370.9615721443874</v>
      </c>
      <c r="P54" s="4">
        <f>'Input Parameters'!$G$12*(2*$F54*$M54)/(2*AX54)*EXP(-$N54*('Model Parameters'!$B$32+'Model Parameters'!$B$35))</f>
        <v>5649.5786163661105</v>
      </c>
      <c r="Q54">
        <f>MAX(0,$O54+LN(1+($P54*('Model Parameters'!$B$33+2*'Model Parameters'!$B$35)*EXP(-$O54*('Model Parameters'!$B$33+2*'Model Parameters'!$B$35)))/(1+LN(SQRT(1+$P54*('Model Parameters'!$B$33+2*'Model Parameters'!$B$35)*EXP(-$O54*('Model Parameters'!$B$33+2*'Model Parameters'!$B$35))))))/('Model Parameters'!$B$33+2*'Model Parameters'!$B$35))</f>
        <v>1847.075016037797</v>
      </c>
      <c r="R54">
        <f>'Input Parameters'!$G$4*'Model Parameters'!$F$2*EXP(-'Model Parameters'!$B$32*$N54-'Model Parameters'!$B$33*$Q54-'Model Parameters'!$B$35*($N54+2*$Q54))*$L54</f>
        <v>1.2182680109115516</v>
      </c>
      <c r="S54">
        <f>'Input Parameters'!$G$22+(AW54*'Input Parameters'!$G$22 - (1/(1/('Input Parameters'!$G$12*($I54+2*$F54*$R54))+1/(AY54*'Input Parameters'!$G$24))) +'Input Parameters'!$G$12*($I54+2*$F54*$R54))/(AW54+2*D54*'Input Parameters'!$G$12*'Model Parameters'!$B$61*$R54)</f>
        <v>1787.9096112267271</v>
      </c>
      <c r="T54">
        <f>'Input Parameters'!$G$15/(2*'Model Parameters'!$F$4)*'Model Parameters'!$B$39/('Model Parameters'!$B$65)*EXP(-($E54+0.11)/'Model Parameters'!$B$48)+D54*'Model Parameters'!$B$61*$S54</f>
        <v>5080.557173002685</v>
      </c>
      <c r="U54">
        <f>1/((SQRT($T54*('Input Parameters'!$G$12)^2/'Model Parameters'!$B$51))/TANH(SQRT($T54*('Input Parameters'!$G$12)^2/'Model Parameters'!$B$51))+$T54*'Input Parameters'!$G$12/'Input Parameters'!$G$17)</f>
        <v>8.4148719339850353E-2</v>
      </c>
      <c r="V54" s="4">
        <f>(2*AX54*'Input Parameters'!$G$23+AY54*'Input Parameters'!$G$24+AW54*'Input Parameters'!$G$22+'Input Parameters'!$G$12*$I54-AW54*$S54)/(2*AX54)</f>
        <v>-839.2060651941681</v>
      </c>
      <c r="W54" s="4">
        <f>'Input Parameters'!$G$12*(2*$F54*$U54*'Model Parameters'!$F$2*'Input Parameters'!$G$4)/(2*'Model Parameters'!$F$21)*EXP(-$S54*('Model Parameters'!$B$32+'Model Parameters'!$B$35))</f>
        <v>6206.8790634452616</v>
      </c>
      <c r="X54">
        <f>MAX(0,$V54+LN(1+($W54*('Model Parameters'!$B$33+2*'Model Parameters'!$B$35)*EXP(-$V54*('Model Parameters'!$B$33+2*'Model Parameters'!$B$35)))/(1+LN(SQRT(1+$W54*('Model Parameters'!$B$33+2*'Model Parameters'!$B$35)*EXP(-$V54*('Model Parameters'!$B$33+2*'Model Parameters'!$B$35))))))/('Model Parameters'!$B$33+2*'Model Parameters'!$B$35))</f>
        <v>2292.3267381060623</v>
      </c>
      <c r="Y54">
        <f>'Input Parameters'!$G$4*'Model Parameters'!$F$2*EXP(-'Model Parameters'!$B$32*$S54-'Model Parameters'!$B$33*$X54-'Model Parameters'!$B$35*($S54+2*$X54))*$U54</f>
        <v>1.1841422588277568</v>
      </c>
      <c r="Z54" s="8">
        <f>$E54-'Model Parameters'!$F$3*'Input Parameters'!$G$3/'Model Parameters'!$F$4*LN($S54/'Input Parameters'!$G$22)</f>
        <v>-1.2345773880167832</v>
      </c>
      <c r="AA54" s="8">
        <f>'Input Parameters'!$G$12*$Y54*$F54*2*'Model Parameters'!$F$4/10</f>
        <v>265.35582496480282</v>
      </c>
      <c r="AB54" s="8">
        <f t="shared" si="6"/>
        <v>1.1841422588277568</v>
      </c>
      <c r="AC54" s="8">
        <f t="shared" si="7"/>
        <v>2292.3267381060623</v>
      </c>
      <c r="AD54" s="8">
        <f>LOG10(S54/1000/'Model Parameters'!$B$15)</f>
        <v>13.564402649487874</v>
      </c>
      <c r="AE54" s="8">
        <f>AA54*10/(AA54*10+('Model Parameters'!$F$4*'Input Parameters'!$G$12)*I54)</f>
        <v>0.62189958983957527</v>
      </c>
      <c r="AF54" s="8">
        <f>MIN(1,('Model Parameters'!$B$45-'Model Parameters'!$F$3*'Input Parameters'!$G$3/'Model Parameters'!$F$4*LN($S54/'Input Parameters'!$G$22))/Z54)</f>
        <v>0.27910553956468453</v>
      </c>
      <c r="AG54" s="8">
        <f>MIN('Input Parameters'!$G$24+'Model Parameters'!$F$2*'Input Parameters'!$G$4*EXP(-'Model Parameters'!$B$32*$S54-'Model Parameters'!$B$33*$X54-'Model Parameters'!$B$35*($S54+2*$X54)),AC54*10^(3-AD54)/'Model Parameters'!$B$13)</f>
        <v>4.8070037936855242E-2</v>
      </c>
      <c r="AH54" s="8">
        <f>EXP(-'Model Parameters'!$B$32*$S54-'Model Parameters'!$B$33*$X54-'Model Parameters'!$B$35*($S54+2*$X54))</f>
        <v>0.41314119102163266</v>
      </c>
      <c r="AV54">
        <f>'Model Parameters'!$F$19</f>
        <v>6.9241761263600031E-6</v>
      </c>
      <c r="AW54">
        <f>'Model Parameters'!$F$20</f>
        <v>1.4452520065854142E-5</v>
      </c>
      <c r="AX54">
        <f>'Model Parameters'!$F$21</f>
        <v>4.1623628255221876E-6</v>
      </c>
      <c r="AY54">
        <f>'Model Parameters'!$F$22</f>
        <v>4.9374090257235054E-6</v>
      </c>
    </row>
    <row r="55" spans="4:51" x14ac:dyDescent="0.4">
      <c r="D55" s="4">
        <f t="shared" si="4"/>
        <v>0.51960000000000006</v>
      </c>
      <c r="E55">
        <f t="shared" si="5"/>
        <v>-1</v>
      </c>
      <c r="F55">
        <f>'Input Parameters'!$G$15/(2*'Model Parameters'!$F$4)*'Model Parameters'!$B$39/('Model Parameters'!$B$65)*EXP(-($E55+0.11)/'Model Parameters'!$B$48)</f>
        <v>3047.9649798411356</v>
      </c>
      <c r="G55">
        <f>1/((SQRT($F55*('Input Parameters'!$G$12)^2/'Model Parameters'!$B$51))/TANH(SQRT($F55*('Input Parameters'!$G$12)^2/'Model Parameters'!$B$51))+$F55*'Input Parameters'!$G$12/'Input Parameters'!$G$17)</f>
        <v>0.11167868520796753</v>
      </c>
      <c r="H55">
        <f>'Model Parameters'!$F$2*'Input Parameters'!$G$4*$G55</f>
        <v>3.8038918823925498</v>
      </c>
      <c r="I55">
        <f>'Input Parameters'!$G$15*'Model Parameters'!$B$41/'Model Parameters'!$F$4*EXP(-$E55/'Model Parameters'!$B$50)</f>
        <v>4388.6477769058283</v>
      </c>
      <c r="J55">
        <f>'Input Parameters'!$G$22+(AW55*'Input Parameters'!$G$22 - (1/(1/('Input Parameters'!$G$12*($I55+2*$F55*$H55))+1/(AY55*'Input Parameters'!$G$24))) + 'Input Parameters'!$G$12*($I55+2*$F55*$H55))/(AW55+2*D55*'Input Parameters'!$G$12*'Model Parameters'!$B$61*$H55)</f>
        <v>2180.8446034733474</v>
      </c>
      <c r="K55">
        <f>'Input Parameters'!$G$15/(2*'Model Parameters'!$F$4)*'Model Parameters'!$B$39/('Model Parameters'!$B$65)*EXP(-($E55+0.11)/'Model Parameters'!$B$48)+D55*'Model Parameters'!$B$61*$J55</f>
        <v>5574.9270686425316</v>
      </c>
      <c r="L55">
        <f>1/((SQRT($K55*('Input Parameters'!$G$12)^2/'Model Parameters'!$B$51))/TANH(SQRT($K55*('Input Parameters'!$G$12)^2/'Model Parameters'!$B$51))+$K55*'Input Parameters'!$G$12/'Input Parameters'!$G$17)</f>
        <v>7.9873273610859191E-2</v>
      </c>
      <c r="M55">
        <f>'Model Parameters'!$F$2*'Input Parameters'!$G$4*$L55</f>
        <v>2.7205665659716249</v>
      </c>
      <c r="N55">
        <f>'Input Parameters'!$G$22+(AW55*'Input Parameters'!$G$22 - (1/(1/('Input Parameters'!$G$12*($I55+2*$F55*$M55))+1/(AY55*'Input Parameters'!$G$24))) + 'Input Parameters'!$G$12*($I55+2*$F55*$M55))/(AW55+2*D55*'Input Parameters'!$G$12*'Model Parameters'!$B$61*$M55)</f>
        <v>2069.0165576166396</v>
      </c>
      <c r="O55" s="4">
        <f>(2*AX55*'Input Parameters'!$G$23+AY55*'Input Parameters'!$G$24+AW55*'Input Parameters'!$G$22+'Input Parameters'!$G$12*$I55-AW55*$N55)/(2*AX55)</f>
        <v>-1327.2346145604176</v>
      </c>
      <c r="P55" s="4">
        <f>'Input Parameters'!$G$12*(2*$F55*$M55)/(2*AX55)*EXP(-$N55*('Model Parameters'!$B$32+'Model Parameters'!$B$35))</f>
        <v>5661.4551121465747</v>
      </c>
      <c r="Q55">
        <f>MAX(0,$O55+LN(1+($P55*('Model Parameters'!$B$33+2*'Model Parameters'!$B$35)*EXP(-$O55*('Model Parameters'!$B$33+2*'Model Parameters'!$B$35)))/(1+LN(SQRT(1+$P55*('Model Parameters'!$B$33+2*'Model Parameters'!$B$35)*EXP(-$O55*('Model Parameters'!$B$33+2*'Model Parameters'!$B$35))))))/('Model Parameters'!$B$33+2*'Model Parameters'!$B$35))</f>
        <v>1874.2457454022813</v>
      </c>
      <c r="R55">
        <f>'Input Parameters'!$G$4*'Model Parameters'!$F$2*EXP(-'Model Parameters'!$B$32*$N55-'Model Parameters'!$B$33*$Q55-'Model Parameters'!$B$35*($N55+2*$Q55))*$L55</f>
        <v>1.211737771580603</v>
      </c>
      <c r="S55">
        <f>'Input Parameters'!$G$22+(AW55*'Input Parameters'!$G$22 - (1/(1/('Input Parameters'!$G$12*($I55+2*$F55*$R55))+1/(AY55*'Input Parameters'!$G$24))) +'Input Parameters'!$G$12*($I55+2*$F55*$R55))/(AW55+2*D55*'Input Parameters'!$G$12*'Model Parameters'!$B$61*$R55)</f>
        <v>1771.5579109629909</v>
      </c>
      <c r="T55">
        <f>'Input Parameters'!$G$15/(2*'Model Parameters'!$F$4)*'Model Parameters'!$B$39/('Model Parameters'!$B$65)*EXP(-($E55+0.11)/'Model Parameters'!$B$48)+D55*'Model Parameters'!$B$61*$S55</f>
        <v>5100.6833037372417</v>
      </c>
      <c r="U55">
        <f>1/((SQRT($T55*('Input Parameters'!$G$12)^2/'Model Parameters'!$B$51))/TANH(SQRT($T55*('Input Parameters'!$G$12)^2/'Model Parameters'!$B$51))+$T55*'Input Parameters'!$G$12/'Input Parameters'!$G$17)</f>
        <v>8.3962502095718622E-2</v>
      </c>
      <c r="V55" s="4">
        <f>(2*AX55*'Input Parameters'!$G$23+AY55*'Input Parameters'!$G$24+AW55*'Input Parameters'!$G$22+'Input Parameters'!$G$12*$I55-AW55*$S55)/(2*AX55)</f>
        <v>-810.81794934763172</v>
      </c>
      <c r="W55" s="4">
        <f>'Input Parameters'!$G$12*(2*$F55*$U55*'Model Parameters'!$F$2*'Input Parameters'!$G$4)/(2*'Model Parameters'!$F$21)*EXP(-$S55*('Model Parameters'!$B$32+'Model Parameters'!$B$35))</f>
        <v>6207.5098989891749</v>
      </c>
      <c r="X55">
        <f>MAX(0,$V55+LN(1+($W55*('Model Parameters'!$B$33+2*'Model Parameters'!$B$35)*EXP(-$V55*('Model Parameters'!$B$33+2*'Model Parameters'!$B$35)))/(1+LN(SQRT(1+$W55*('Model Parameters'!$B$33+2*'Model Parameters'!$B$35)*EXP(-$V55*('Model Parameters'!$B$33+2*'Model Parameters'!$B$35))))))/('Model Parameters'!$B$33+2*'Model Parameters'!$B$35))</f>
        <v>2308.0587041061553</v>
      </c>
      <c r="Y55">
        <f>'Input Parameters'!$G$4*'Model Parameters'!$F$2*EXP(-'Model Parameters'!$B$32*$S55-'Model Parameters'!$B$33*$X55-'Model Parameters'!$B$35*($S55+2*$X55))*$U55</f>
        <v>1.1791483565562844</v>
      </c>
      <c r="Z55" s="8">
        <f>$E55-'Model Parameters'!$F$3*'Input Parameters'!$G$3/'Model Parameters'!$F$4*LN($S55/'Input Parameters'!$G$22)</f>
        <v>-1.234341328190109</v>
      </c>
      <c r="AA55" s="8">
        <f>'Input Parameters'!$G$12*$Y55*$F55*2*'Model Parameters'!$F$4/10</f>
        <v>264.23673555881197</v>
      </c>
      <c r="AB55" s="8">
        <f t="shared" si="6"/>
        <v>1.1791483565562844</v>
      </c>
      <c r="AC55" s="8">
        <f t="shared" si="7"/>
        <v>2308.0587041061553</v>
      </c>
      <c r="AD55" s="8">
        <f>LOG10(S55/1000/'Model Parameters'!$B$15)</f>
        <v>13.560412444151847</v>
      </c>
      <c r="AE55" s="8">
        <f>AA55*10/(AA55*10+('Model Parameters'!$F$4*'Input Parameters'!$G$12)*I55)</f>
        <v>0.62090532033616741</v>
      </c>
      <c r="AF55" s="8">
        <f>MIN(1,('Model Parameters'!$B$45-'Model Parameters'!$F$3*'Input Parameters'!$G$3/'Model Parameters'!$F$4*LN($S55/'Input Parameters'!$G$22))/Z55)</f>
        <v>0.2789676731435462</v>
      </c>
      <c r="AG55" s="8">
        <f>MIN('Input Parameters'!$G$24+'Model Parameters'!$F$2*'Input Parameters'!$G$4*EXP(-'Model Parameters'!$B$32*$S55-'Model Parameters'!$B$33*$X55-'Model Parameters'!$B$35*($S55+2*$X55)),AC55*10^(3-AD55)/'Model Parameters'!$B$13)</f>
        <v>4.8846674343350299E-2</v>
      </c>
      <c r="AH55" s="8">
        <f>EXP(-'Model Parameters'!$B$32*$S55-'Model Parameters'!$B$33*$X55-'Model Parameters'!$B$35*($S55+2*$X55))</f>
        <v>0.41231126987408345</v>
      </c>
      <c r="AV55">
        <f>'Model Parameters'!$F$19</f>
        <v>6.9241761263600031E-6</v>
      </c>
      <c r="AW55">
        <f>'Model Parameters'!$F$20</f>
        <v>1.4452520065854142E-5</v>
      </c>
      <c r="AX55">
        <f>'Model Parameters'!$F$21</f>
        <v>4.1623628255221876E-6</v>
      </c>
      <c r="AY55">
        <f>'Model Parameters'!$F$22</f>
        <v>4.9374090257235054E-6</v>
      </c>
    </row>
    <row r="56" spans="4:51" x14ac:dyDescent="0.4">
      <c r="D56" s="4">
        <f t="shared" si="4"/>
        <v>0.52939999999999998</v>
      </c>
      <c r="E56">
        <f t="shared" si="5"/>
        <v>-1</v>
      </c>
      <c r="F56">
        <f>'Input Parameters'!$G$15/(2*'Model Parameters'!$F$4)*'Model Parameters'!$B$39/('Model Parameters'!$B$65)*EXP(-($E56+0.11)/'Model Parameters'!$B$48)</f>
        <v>3047.9649798411356</v>
      </c>
      <c r="G56">
        <f>1/((SQRT($F56*('Input Parameters'!$G$12)^2/'Model Parameters'!$B$51))/TANH(SQRT($F56*('Input Parameters'!$G$12)^2/'Model Parameters'!$B$51))+$F56*'Input Parameters'!$G$12/'Input Parameters'!$G$17)</f>
        <v>0.11167868520796753</v>
      </c>
      <c r="H56">
        <f>'Model Parameters'!$F$2*'Input Parameters'!$G$4*$G56</f>
        <v>3.8038918823925498</v>
      </c>
      <c r="I56">
        <f>'Input Parameters'!$G$15*'Model Parameters'!$B$41/'Model Parameters'!$F$4*EXP(-$E56/'Model Parameters'!$B$50)</f>
        <v>4388.6477769058283</v>
      </c>
      <c r="J56">
        <f>'Input Parameters'!$G$22+(AW56*'Input Parameters'!$G$22 - (1/(1/('Input Parameters'!$G$12*($I56+2*$F56*$H56))+1/(AY56*'Input Parameters'!$G$24))) + 'Input Parameters'!$G$12*($I56+2*$F56*$H56))/(AW56+2*D56*'Input Parameters'!$G$12*'Model Parameters'!$B$61*$H56)</f>
        <v>2152.4639719815832</v>
      </c>
      <c r="K56">
        <f>'Input Parameters'!$G$15/(2*'Model Parameters'!$F$4)*'Model Parameters'!$B$39/('Model Parameters'!$B$65)*EXP(-($E56+0.11)/'Model Parameters'!$B$48)+D56*'Model Parameters'!$B$61*$J56</f>
        <v>5589.0821515316566</v>
      </c>
      <c r="L56">
        <f>1/((SQRT($K56*('Input Parameters'!$G$12)^2/'Model Parameters'!$B$51))/TANH(SQRT($K56*('Input Parameters'!$G$12)^2/'Model Parameters'!$B$51))+$K56*'Input Parameters'!$G$12/'Input Parameters'!$G$17)</f>
        <v>7.9759353226921459E-2</v>
      </c>
      <c r="M56">
        <f>'Model Parameters'!$F$2*'Input Parameters'!$G$4*$L56</f>
        <v>2.7166863195047828</v>
      </c>
      <c r="N56">
        <f>'Input Parameters'!$G$22+(AW56*'Input Parameters'!$G$22 - (1/(1/('Input Parameters'!$G$12*($I56+2*$F56*$M56))+1/(AY56*'Input Parameters'!$G$24))) + 'Input Parameters'!$G$12*($I56+2*$F56*$M56))/(AW56+2*D56*'Input Parameters'!$G$12*'Model Parameters'!$B$61*$M56)</f>
        <v>2044.4563723409208</v>
      </c>
      <c r="O56" s="4">
        <f>(2*AX56*'Input Parameters'!$G$23+AY56*'Input Parameters'!$G$24+AW56*'Input Parameters'!$G$22+'Input Parameters'!$G$12*$I56-AW56*$N56)/(2*AX56)</f>
        <v>-1284.5957835169118</v>
      </c>
      <c r="P56" s="4">
        <f>'Input Parameters'!$G$12*(2*$F56*$M56)/(2*AX56)*EXP(-$N56*('Model Parameters'!$B$32+'Model Parameters'!$B$35))</f>
        <v>5673.089428948947</v>
      </c>
      <c r="Q56">
        <f>MAX(0,$O56+LN(1+($P56*('Model Parameters'!$B$33+2*'Model Parameters'!$B$35)*EXP(-$O56*('Model Parameters'!$B$33+2*'Model Parameters'!$B$35)))/(1+LN(SQRT(1+$P56*('Model Parameters'!$B$33+2*'Model Parameters'!$B$35)*EXP(-$O56*('Model Parameters'!$B$33+2*'Model Parameters'!$B$35))))))/('Model Parameters'!$B$33+2*'Model Parameters'!$B$35))</f>
        <v>1900.7961910165311</v>
      </c>
      <c r="R56">
        <f>'Input Parameters'!$G$4*'Model Parameters'!$F$2*EXP(-'Model Parameters'!$B$32*$N56-'Model Parameters'!$B$33*$Q56-'Model Parameters'!$B$35*($N56+2*$Q56))*$L56</f>
        <v>1.2053914544143398</v>
      </c>
      <c r="S56">
        <f>'Input Parameters'!$G$22+(AW56*'Input Parameters'!$G$22 - (1/(1/('Input Parameters'!$G$12*($I56+2*$F56*$R56))+1/(AY56*'Input Parameters'!$G$24))) +'Input Parameters'!$G$12*($I56+2*$F56*$R56))/(AW56+2*D56*'Input Parameters'!$G$12*'Model Parameters'!$B$61*$R56)</f>
        <v>1755.5989160503811</v>
      </c>
      <c r="T56">
        <f>'Input Parameters'!$G$15/(2*'Model Parameters'!$F$4)*'Model Parameters'!$B$39/('Model Parameters'!$B$65)*EXP(-($E56+0.11)/'Model Parameters'!$B$48)+D56*'Model Parameters'!$B$61*$S56</f>
        <v>5120.558347371405</v>
      </c>
      <c r="U56">
        <f>1/((SQRT($T56*('Input Parameters'!$G$12)^2/'Model Parameters'!$B$51))/TANH(SQRT($T56*('Input Parameters'!$G$12)^2/'Model Parameters'!$B$51))+$T56*'Input Parameters'!$G$12/'Input Parameters'!$G$17)</f>
        <v>8.3779695843889848E-2</v>
      </c>
      <c r="V56" s="4">
        <f>(2*AX56*'Input Parameters'!$G$23+AY56*'Input Parameters'!$G$24+AW56*'Input Parameters'!$G$22+'Input Parameters'!$G$12*$I56-AW56*$S56)/(2*AX56)</f>
        <v>-783.11160755648552</v>
      </c>
      <c r="W56" s="4">
        <f>'Input Parameters'!$G$12*(2*$F56*$U56*'Model Parameters'!$F$2*'Input Parameters'!$G$4)/(2*'Model Parameters'!$F$21)*EXP(-$S56*('Model Parameters'!$B$32+'Model Parameters'!$B$35))</f>
        <v>6208.0175644686096</v>
      </c>
      <c r="X56">
        <f>MAX(0,$V56+LN(1+($W56*('Model Parameters'!$B$33+2*'Model Parameters'!$B$35)*EXP(-$V56*('Model Parameters'!$B$33+2*'Model Parameters'!$B$35)))/(1+LN(SQRT(1+$W56*('Model Parameters'!$B$33+2*'Model Parameters'!$B$35)*EXP(-$V56*('Model Parameters'!$B$33+2*'Model Parameters'!$B$35))))))/('Model Parameters'!$B$33+2*'Model Parameters'!$B$35))</f>
        <v>2323.4129061895228</v>
      </c>
      <c r="Y56">
        <f>'Input Parameters'!$G$4*'Model Parameters'!$F$2*EXP(-'Model Parameters'!$B$32*$S56-'Model Parameters'!$B$33*$X56-'Model Parameters'!$B$35*($S56+2*$X56))*$U56</f>
        <v>1.1742742348651407</v>
      </c>
      <c r="Z56" s="8">
        <f>$E56-'Model Parameters'!$F$3*'Input Parameters'!$G$3/'Model Parameters'!$F$4*LN($S56/'Input Parameters'!$G$22)</f>
        <v>-1.2341088271630269</v>
      </c>
      <c r="AA56" s="8">
        <f>'Input Parameters'!$G$12*$Y56*$F56*2*'Model Parameters'!$F$4/10</f>
        <v>263.144487923285</v>
      </c>
      <c r="AB56" s="8">
        <f t="shared" si="6"/>
        <v>1.1742742348651407</v>
      </c>
      <c r="AC56" s="8">
        <f t="shared" si="7"/>
        <v>2323.4129061895228</v>
      </c>
      <c r="AD56" s="8">
        <f>LOG10(S56/1000/'Model Parameters'!$B$15)</f>
        <v>13.55648239450314</v>
      </c>
      <c r="AE56" s="8">
        <f>AA56*10/(AA56*10+('Model Parameters'!$F$4*'Input Parameters'!$G$12)*I56)</f>
        <v>0.61992984325736677</v>
      </c>
      <c r="AF56" s="8">
        <f>MIN(1,('Model Parameters'!$B$45-'Model Parameters'!$F$3*'Input Parameters'!$G$3/'Model Parameters'!$F$4*LN($S56/'Input Parameters'!$G$22))/Z56)</f>
        <v>0.27883183361881086</v>
      </c>
      <c r="AG56" s="8">
        <f>MIN('Input Parameters'!$G$24+'Model Parameters'!$F$2*'Input Parameters'!$G$4*EXP(-'Model Parameters'!$B$32*$S56-'Model Parameters'!$B$33*$X56-'Model Parameters'!$B$35*($S56+2*$X56)),AC56*10^(3-AD56)/'Model Parameters'!$B$13)</f>
        <v>4.9618610375205985E-2</v>
      </c>
      <c r="AH56" s="8">
        <f>EXP(-'Model Parameters'!$B$32*$S56-'Model Parameters'!$B$33*$X56-'Model Parameters'!$B$35*($S56+2*$X56))</f>
        <v>0.41150288131989304</v>
      </c>
      <c r="AV56">
        <f>'Model Parameters'!$F$19</f>
        <v>6.9241761263600031E-6</v>
      </c>
      <c r="AW56">
        <f>'Model Parameters'!$F$20</f>
        <v>1.4452520065854142E-5</v>
      </c>
      <c r="AX56">
        <f>'Model Parameters'!$F$21</f>
        <v>4.1623628255221876E-6</v>
      </c>
      <c r="AY56">
        <f>'Model Parameters'!$F$22</f>
        <v>4.9374090257235054E-6</v>
      </c>
    </row>
    <row r="57" spans="4:51" x14ac:dyDescent="0.4">
      <c r="D57" s="4">
        <f t="shared" si="4"/>
        <v>0.53920000000000001</v>
      </c>
      <c r="E57">
        <f t="shared" si="5"/>
        <v>-1</v>
      </c>
      <c r="F57">
        <f>'Input Parameters'!$G$15/(2*'Model Parameters'!$F$4)*'Model Parameters'!$B$39/('Model Parameters'!$B$65)*EXP(-($E57+0.11)/'Model Parameters'!$B$48)</f>
        <v>3047.9649798411356</v>
      </c>
      <c r="G57">
        <f>1/((SQRT($F57*('Input Parameters'!$G$12)^2/'Model Parameters'!$B$51))/TANH(SQRT($F57*('Input Parameters'!$G$12)^2/'Model Parameters'!$B$51))+$F57*'Input Parameters'!$G$12/'Input Parameters'!$G$17)</f>
        <v>0.11167868520796753</v>
      </c>
      <c r="H57">
        <f>'Model Parameters'!$F$2*'Input Parameters'!$G$4*$G57</f>
        <v>3.8038918823925498</v>
      </c>
      <c r="I57">
        <f>'Input Parameters'!$G$15*'Model Parameters'!$B$41/'Model Parameters'!$F$4*EXP(-$E57/'Model Parameters'!$B$50)</f>
        <v>4388.6477769058283</v>
      </c>
      <c r="J57">
        <f>'Input Parameters'!$G$22+(AW57*'Input Parameters'!$G$22 - (1/(1/('Input Parameters'!$G$12*($I57+2*$F57*$H57))+1/(AY57*'Input Parameters'!$G$24))) + 'Input Parameters'!$G$12*($I57+2*$F57*$H57))/(AW57+2*D57*'Input Parameters'!$G$12*'Model Parameters'!$B$61*$H57)</f>
        <v>2124.8125833659951</v>
      </c>
      <c r="K57">
        <f>'Input Parameters'!$G$15/(2*'Model Parameters'!$F$4)*'Model Parameters'!$B$39/('Model Parameters'!$B$65)*EXP(-($E57+0.11)/'Model Parameters'!$B$48)+D57*'Model Parameters'!$B$61*$J57</f>
        <v>5602.8736270817417</v>
      </c>
      <c r="L57">
        <f>1/((SQRT($K57*('Input Parameters'!$G$12)^2/'Model Parameters'!$B$51))/TANH(SQRT($K57*('Input Parameters'!$G$12)^2/'Model Parameters'!$B$51))+$K57*'Input Parameters'!$G$12/'Input Parameters'!$G$17)</f>
        <v>7.9648778524051986E-2</v>
      </c>
      <c r="M57">
        <f>'Model Parameters'!$F$2*'Input Parameters'!$G$4*$L57</f>
        <v>2.7129200304061971</v>
      </c>
      <c r="N57">
        <f>'Input Parameters'!$G$22+(AW57*'Input Parameters'!$G$22 - (1/(1/('Input Parameters'!$G$12*($I57+2*$F57*$M57))+1/(AY57*'Input Parameters'!$G$24))) + 'Input Parameters'!$G$12*($I57+2*$F57*$M57))/(AW57+2*D57*'Input Parameters'!$G$12*'Model Parameters'!$B$61*$M57)</f>
        <v>2020.4987737036172</v>
      </c>
      <c r="O57" s="4">
        <f>(2*AX57*'Input Parameters'!$G$23+AY57*'Input Parameters'!$G$24+AW57*'Input Parameters'!$G$22+'Input Parameters'!$G$12*$I57-AW57*$N57)/(2*AX57)</f>
        <v>-1243.0031005205813</v>
      </c>
      <c r="P57" s="4">
        <f>'Input Parameters'!$G$12*(2*$F57*$M57)/(2*AX57)*EXP(-$N57*('Model Parameters'!$B$32+'Model Parameters'!$B$35))</f>
        <v>5684.4894574599648</v>
      </c>
      <c r="Q57">
        <f>MAX(0,$O57+LN(1+($P57*('Model Parameters'!$B$33+2*'Model Parameters'!$B$35)*EXP(-$O57*('Model Parameters'!$B$33+2*'Model Parameters'!$B$35)))/(1+LN(SQRT(1+$P57*('Model Parameters'!$B$33+2*'Model Parameters'!$B$35)*EXP(-$O57*('Model Parameters'!$B$33+2*'Model Parameters'!$B$35))))))/('Model Parameters'!$B$33+2*'Model Parameters'!$B$35))</f>
        <v>1926.7483378989657</v>
      </c>
      <c r="R57">
        <f>'Input Parameters'!$G$4*'Model Parameters'!$F$2*EXP(-'Model Parameters'!$B$32*$N57-'Model Parameters'!$B$33*$Q57-'Model Parameters'!$B$35*($N57+2*$Q57))*$L57</f>
        <v>1.1992212799950166</v>
      </c>
      <c r="S57">
        <f>'Input Parameters'!$G$22+(AW57*'Input Parameters'!$G$22 - (1/(1/('Input Parameters'!$G$12*($I57+2*$F57*$R57))+1/(AY57*'Input Parameters'!$G$24))) +'Input Parameters'!$G$12*($I57+2*$F57*$R57))/(AW57+2*D57*'Input Parameters'!$G$12*'Model Parameters'!$B$61*$R57)</f>
        <v>1740.0164351945089</v>
      </c>
      <c r="T57">
        <f>'Input Parameters'!$G$15/(2*'Model Parameters'!$F$4)*'Model Parameters'!$B$39/('Model Parameters'!$B$65)*EXP(-($E57+0.11)/'Model Parameters'!$B$48)+D57*'Model Parameters'!$B$61*$S57</f>
        <v>5140.1885817819766</v>
      </c>
      <c r="U57">
        <f>1/((SQRT($T57*('Input Parameters'!$G$12)^2/'Model Parameters'!$B$51))/TANH(SQRT($T57*('Input Parameters'!$G$12)^2/'Model Parameters'!$B$51))+$T57*'Input Parameters'!$G$12/'Input Parameters'!$G$17)</f>
        <v>8.360019208885211E-2</v>
      </c>
      <c r="V57" s="4">
        <f>(2*AX57*'Input Parameters'!$G$23+AY57*'Input Parameters'!$G$24+AW57*'Input Parameters'!$G$22+'Input Parameters'!$G$12*$I57-AW57*$S57)/(2*AX57)</f>
        <v>-756.05893018482607</v>
      </c>
      <c r="W57" s="4">
        <f>'Input Parameters'!$G$12*(2*$F57*$U57*'Model Parameters'!$F$2*'Input Parameters'!$G$4)/(2*'Model Parameters'!$F$21)*EXP(-$S57*('Model Parameters'!$B$32+'Model Parameters'!$B$35))</f>
        <v>6208.4097388200244</v>
      </c>
      <c r="X57">
        <f>MAX(0,$V57+LN(1+($W57*('Model Parameters'!$B$33+2*'Model Parameters'!$B$35)*EXP(-$V57*('Model Parameters'!$B$33+2*'Model Parameters'!$B$35)))/(1+LN(SQRT(1+$W57*('Model Parameters'!$B$33+2*'Model Parameters'!$B$35)*EXP(-$V57*('Model Parameters'!$B$33+2*'Model Parameters'!$B$35))))))/('Model Parameters'!$B$33+2*'Model Parameters'!$B$35))</f>
        <v>2338.4049690644561</v>
      </c>
      <c r="Y57">
        <f>'Input Parameters'!$G$4*'Model Parameters'!$F$2*EXP(-'Model Parameters'!$B$32*$S57-'Model Parameters'!$B$33*$X57-'Model Parameters'!$B$35*($S57+2*$X57))*$U57</f>
        <v>1.1695150059560928</v>
      </c>
      <c r="Z57" s="8">
        <f>$E57-'Model Parameters'!$F$3*'Input Parameters'!$G$3/'Model Parameters'!$F$4*LN($S57/'Input Parameters'!$G$22)</f>
        <v>-1.2338797630858469</v>
      </c>
      <c r="AA57" s="8">
        <f>'Input Parameters'!$G$12*$Y57*$F57*2*'Model Parameters'!$F$4/10</f>
        <v>262.07798674579391</v>
      </c>
      <c r="AB57" s="8">
        <f t="shared" si="6"/>
        <v>1.1695150059560928</v>
      </c>
      <c r="AC57" s="8">
        <f t="shared" si="7"/>
        <v>2338.4049690644561</v>
      </c>
      <c r="AD57" s="8">
        <f>LOG10(S57/1000/'Model Parameters'!$B$15)</f>
        <v>13.552610440872007</v>
      </c>
      <c r="AE57" s="8">
        <f>AA57*10/(AA57*10+('Model Parameters'!$F$4*'Input Parameters'!$G$12)*I57)</f>
        <v>0.61897250388050895</v>
      </c>
      <c r="AF57" s="8">
        <f>MIN(1,('Model Parameters'!$B$45-'Model Parameters'!$F$3*'Input Parameters'!$G$3/'Model Parameters'!$F$4*LN($S57/'Input Parameters'!$G$22))/Z57)</f>
        <v>0.27869795208070175</v>
      </c>
      <c r="AG57" s="8">
        <f>MIN('Input Parameters'!$G$24+'Model Parameters'!$F$2*'Input Parameters'!$G$4*EXP(-'Model Parameters'!$B$32*$S57-'Model Parameters'!$B$33*$X57-'Model Parameters'!$B$35*($S57+2*$X57)),AC57*10^(3-AD57)/'Model Parameters'!$B$13)</f>
        <v>5.0385999565591463E-2</v>
      </c>
      <c r="AH57" s="8">
        <f>EXP(-'Model Parameters'!$B$32*$S57-'Model Parameters'!$B$33*$X57-'Model Parameters'!$B$35*($S57+2*$X57))</f>
        <v>0.4107150820692369</v>
      </c>
      <c r="AV57">
        <f>'Model Parameters'!$F$19</f>
        <v>6.9241761263600031E-6</v>
      </c>
      <c r="AW57">
        <f>'Model Parameters'!$F$20</f>
        <v>1.4452520065854142E-5</v>
      </c>
      <c r="AX57">
        <f>'Model Parameters'!$F$21</f>
        <v>4.1623628255221876E-6</v>
      </c>
      <c r="AY57">
        <f>'Model Parameters'!$F$22</f>
        <v>4.9374090257235054E-6</v>
      </c>
    </row>
    <row r="58" spans="4:51" x14ac:dyDescent="0.4">
      <c r="D58" s="4">
        <f t="shared" si="4"/>
        <v>0.54900000000000004</v>
      </c>
      <c r="E58">
        <f t="shared" si="5"/>
        <v>-1</v>
      </c>
      <c r="F58">
        <f>'Input Parameters'!$G$15/(2*'Model Parameters'!$F$4)*'Model Parameters'!$B$39/('Model Parameters'!$B$65)*EXP(-($E58+0.11)/'Model Parameters'!$B$48)</f>
        <v>3047.9649798411356</v>
      </c>
      <c r="G58">
        <f>1/((SQRT($F58*('Input Parameters'!$G$12)^2/'Model Parameters'!$B$51))/TANH(SQRT($F58*('Input Parameters'!$G$12)^2/'Model Parameters'!$B$51))+$F58*'Input Parameters'!$G$12/'Input Parameters'!$G$17)</f>
        <v>0.11167868520796753</v>
      </c>
      <c r="H58">
        <f>'Model Parameters'!$F$2*'Input Parameters'!$G$4*$G58</f>
        <v>3.8038918823925498</v>
      </c>
      <c r="I58">
        <f>'Input Parameters'!$G$15*'Model Parameters'!$B$41/'Model Parameters'!$F$4*EXP(-$E58/'Model Parameters'!$B$50)</f>
        <v>4388.6477769058283</v>
      </c>
      <c r="J58">
        <f>'Input Parameters'!$G$22+(AW58*'Input Parameters'!$G$22 - (1/(1/('Input Parameters'!$G$12*($I58+2*$F58*$H58))+1/(AY58*'Input Parameters'!$G$24))) + 'Input Parameters'!$G$12*($I58+2*$F58*$H58))/(AW58+2*D58*'Input Parameters'!$G$12*'Model Parameters'!$B$61*$H58)</f>
        <v>2097.862687209476</v>
      </c>
      <c r="K58">
        <f>'Input Parameters'!$G$15/(2*'Model Parameters'!$F$4)*'Model Parameters'!$B$39/('Model Parameters'!$B$65)*EXP(-($E58+0.11)/'Model Parameters'!$B$48)+D58*'Model Parameters'!$B$61*$J58</f>
        <v>5616.3153319110806</v>
      </c>
      <c r="L58">
        <f>1/((SQRT($K58*('Input Parameters'!$G$12)^2/'Model Parameters'!$B$51))/TANH(SQRT($K58*('Input Parameters'!$G$12)^2/'Model Parameters'!$B$51))+$K58*'Input Parameters'!$G$12/'Input Parameters'!$G$17)</f>
        <v>7.9541403986638337E-2</v>
      </c>
      <c r="M58">
        <f>'Model Parameters'!$F$2*'Input Parameters'!$G$4*$L58</f>
        <v>2.7092627422631388</v>
      </c>
      <c r="N58">
        <f>'Input Parameters'!$G$22+(AW58*'Input Parameters'!$G$22 - (1/(1/('Input Parameters'!$G$12*($I58+2*$F58*$M58))+1/(AY58*'Input Parameters'!$G$24))) + 'Input Parameters'!$G$12*($I58+2*$F58*$M58))/(AW58+2*D58*'Input Parameters'!$G$12*'Model Parameters'!$B$61*$M58)</f>
        <v>1997.1208614498116</v>
      </c>
      <c r="O58" s="4">
        <f>(2*AX58*'Input Parameters'!$G$23+AY58*'Input Parameters'!$G$24+AW58*'Input Parameters'!$G$22+'Input Parameters'!$G$12*$I58-AW58*$N58)/(2*AX58)</f>
        <v>-1202.4168085382723</v>
      </c>
      <c r="P58" s="4">
        <f>'Input Parameters'!$G$12*(2*$F58*$M58)/(2*AX58)*EXP(-$N58*('Model Parameters'!$B$32+'Model Parameters'!$B$35))</f>
        <v>5695.6627172798462</v>
      </c>
      <c r="Q58">
        <f>MAX(0,$O58+LN(1+($P58*('Model Parameters'!$B$33+2*'Model Parameters'!$B$35)*EXP(-$O58*('Model Parameters'!$B$33+2*'Model Parameters'!$B$35)))/(1+LN(SQRT(1+$P58*('Model Parameters'!$B$33+2*'Model Parameters'!$B$35)*EXP(-$O58*('Model Parameters'!$B$33+2*'Model Parameters'!$B$35))))))/('Model Parameters'!$B$33+2*'Model Parameters'!$B$35))</f>
        <v>1952.1230947038491</v>
      </c>
      <c r="R58">
        <f>'Input Parameters'!$G$4*'Model Parameters'!$F$2*EXP(-'Model Parameters'!$B$32*$N58-'Model Parameters'!$B$33*$Q58-'Model Parameters'!$B$35*($N58+2*$Q58))*$L58</f>
        <v>1.1932199074847241</v>
      </c>
      <c r="S58">
        <f>'Input Parameters'!$G$22+(AW58*'Input Parameters'!$G$22 - (1/(1/('Input Parameters'!$G$12*($I58+2*$F58*$R58))+1/(AY58*'Input Parameters'!$G$24))) +'Input Parameters'!$G$12*($I58+2*$F58*$R58))/(AW58+2*D58*'Input Parameters'!$G$12*'Model Parameters'!$B$61*$R58)</f>
        <v>1724.7952093772326</v>
      </c>
      <c r="T58">
        <f>'Input Parameters'!$G$15/(2*'Model Parameters'!$F$4)*'Model Parameters'!$B$39/('Model Parameters'!$B$65)*EXP(-($E58+0.11)/'Model Parameters'!$B$48)+D58*'Model Parameters'!$B$61*$S58</f>
        <v>5159.5800108254007</v>
      </c>
      <c r="U58">
        <f>1/((SQRT($T58*('Input Parameters'!$G$12)^2/'Model Parameters'!$B$51))/TANH(SQRT($T58*('Input Parameters'!$G$12)^2/'Model Parameters'!$B$51))+$T58*'Input Parameters'!$G$12/'Input Parameters'!$G$17)</f>
        <v>8.3423887549698525E-2</v>
      </c>
      <c r="V58" s="4">
        <f>(2*AX58*'Input Parameters'!$G$23+AY58*'Input Parameters'!$G$24+AW58*'Input Parameters'!$G$22+'Input Parameters'!$G$12*$I58-AW58*$S58)/(2*AX58)</f>
        <v>-729.63342611749556</v>
      </c>
      <c r="W58" s="4">
        <f>'Input Parameters'!$G$12*(2*$F58*$U58*'Model Parameters'!$F$2*'Input Parameters'!$G$4)/(2*'Model Parameters'!$F$21)*EXP(-$S58*('Model Parameters'!$B$32+'Model Parameters'!$B$35))</f>
        <v>6208.6935920008336</v>
      </c>
      <c r="X58">
        <f>MAX(0,$V58+LN(1+($W58*('Model Parameters'!$B$33+2*'Model Parameters'!$B$35)*EXP(-$V58*('Model Parameters'!$B$33+2*'Model Parameters'!$B$35)))/(1+LN(SQRT(1+$W58*('Model Parameters'!$B$33+2*'Model Parameters'!$B$35)*EXP(-$V58*('Model Parameters'!$B$33+2*'Model Parameters'!$B$35))))))/('Model Parameters'!$B$33+2*'Model Parameters'!$B$35))</f>
        <v>2353.049623342717</v>
      </c>
      <c r="Y58">
        <f>'Input Parameters'!$G$4*'Model Parameters'!$F$2*EXP(-'Model Parameters'!$B$32*$S58-'Model Parameters'!$B$33*$X58-'Model Parameters'!$B$35*($S58+2*$X58))*$U58</f>
        <v>1.1648660633938819</v>
      </c>
      <c r="Z58" s="8">
        <f>$E58-'Model Parameters'!$F$3*'Input Parameters'!$G$3/'Model Parameters'!$F$4*LN($S58/'Input Parameters'!$G$22)</f>
        <v>-1.233654020269771</v>
      </c>
      <c r="AA58" s="8">
        <f>'Input Parameters'!$G$12*$Y58*$F58*2*'Model Parameters'!$F$4/10</f>
        <v>261.0361997648692</v>
      </c>
      <c r="AB58" s="8">
        <f t="shared" si="6"/>
        <v>1.1648660633938819</v>
      </c>
      <c r="AC58" s="8">
        <f t="shared" si="7"/>
        <v>2353.049623342717</v>
      </c>
      <c r="AD58" s="8">
        <f>LOG10(S58/1000/'Model Parameters'!$B$15)</f>
        <v>13.548794627728505</v>
      </c>
      <c r="AE58" s="8">
        <f>AA58*10/(AA58*10+('Model Parameters'!$F$4*'Input Parameters'!$G$12)*I58)</f>
        <v>0.61803268114859655</v>
      </c>
      <c r="AF58" s="8">
        <f>MIN(1,('Model Parameters'!$B$45-'Model Parameters'!$F$3*'Input Parameters'!$G$3/'Model Parameters'!$F$4*LN($S58/'Input Parameters'!$G$22))/Z58)</f>
        <v>0.27856596308470838</v>
      </c>
      <c r="AG58" s="8">
        <f>MIN('Input Parameters'!$G$24+'Model Parameters'!$F$2*'Input Parameters'!$G$4*EXP(-'Model Parameters'!$B$32*$S58-'Model Parameters'!$B$33*$X58-'Model Parameters'!$B$35*($S58+2*$X58)),AC58*10^(3-AD58)/'Model Parameters'!$B$13)</f>
        <v>5.1148988839639885E-2</v>
      </c>
      <c r="AH58" s="8">
        <f>EXP(-'Model Parameters'!$B$32*$S58-'Model Parameters'!$B$33*$X58-'Model Parameters'!$B$35*($S58+2*$X58))</f>
        <v>0.40994698498855986</v>
      </c>
      <c r="AV58">
        <f>'Model Parameters'!$F$19</f>
        <v>6.9241761263600031E-6</v>
      </c>
      <c r="AW58">
        <f>'Model Parameters'!$F$20</f>
        <v>1.4452520065854142E-5</v>
      </c>
      <c r="AX58">
        <f>'Model Parameters'!$F$21</f>
        <v>4.1623628255221876E-6</v>
      </c>
      <c r="AY58">
        <f>'Model Parameters'!$F$22</f>
        <v>4.9374090257235054E-6</v>
      </c>
    </row>
    <row r="59" spans="4:51" x14ac:dyDescent="0.4">
      <c r="D59" s="4">
        <f t="shared" si="4"/>
        <v>0.55879999999999996</v>
      </c>
      <c r="E59">
        <f t="shared" si="5"/>
        <v>-1</v>
      </c>
      <c r="F59">
        <f>'Input Parameters'!$G$15/(2*'Model Parameters'!$F$4)*'Model Parameters'!$B$39/('Model Parameters'!$B$65)*EXP(-($E59+0.11)/'Model Parameters'!$B$48)</f>
        <v>3047.9649798411356</v>
      </c>
      <c r="G59">
        <f>1/((SQRT($F59*('Input Parameters'!$G$12)^2/'Model Parameters'!$B$51))/TANH(SQRT($F59*('Input Parameters'!$G$12)^2/'Model Parameters'!$B$51))+$F59*'Input Parameters'!$G$12/'Input Parameters'!$G$17)</f>
        <v>0.11167868520796753</v>
      </c>
      <c r="H59">
        <f>'Model Parameters'!$F$2*'Input Parameters'!$G$4*$G59</f>
        <v>3.8038918823925498</v>
      </c>
      <c r="I59">
        <f>'Input Parameters'!$G$15*'Model Parameters'!$B$41/'Model Parameters'!$F$4*EXP(-$E59/'Model Parameters'!$B$50)</f>
        <v>4388.6477769058283</v>
      </c>
      <c r="J59">
        <f>'Input Parameters'!$G$22+(AW59*'Input Parameters'!$G$22 - (1/(1/('Input Parameters'!$G$12*($I59+2*$F59*$H59))+1/(AY59*'Input Parameters'!$G$24))) + 'Input Parameters'!$G$12*($I59+2*$F59*$H59))/(AW59+2*D59*'Input Parameters'!$G$12*'Model Parameters'!$B$61*$H59)</f>
        <v>2071.5879234680756</v>
      </c>
      <c r="K59">
        <f>'Input Parameters'!$G$15/(2*'Model Parameters'!$F$4)*'Model Parameters'!$B$39/('Model Parameters'!$B$65)*EXP(-($E59+0.11)/'Model Parameters'!$B$48)+D59*'Model Parameters'!$B$61*$J59</f>
        <v>5629.4204093848675</v>
      </c>
      <c r="L59">
        <f>1/((SQRT($K59*('Input Parameters'!$G$12)^2/'Model Parameters'!$B$51))/TANH(SQRT($K59*('Input Parameters'!$G$12)^2/'Model Parameters'!$B$51))+$K59*'Input Parameters'!$G$12/'Input Parameters'!$G$17)</f>
        <v>7.9437092429299583E-2</v>
      </c>
      <c r="M59">
        <f>'Model Parameters'!$F$2*'Input Parameters'!$G$4*$L59</f>
        <v>2.7057097823992069</v>
      </c>
      <c r="N59">
        <f>'Input Parameters'!$G$22+(AW59*'Input Parameters'!$G$22 - (1/(1/('Input Parameters'!$G$12*($I59+2*$F59*$M59))+1/(AY59*'Input Parameters'!$G$24))) + 'Input Parameters'!$G$12*($I59+2*$F59*$M59))/(AW59+2*D59*'Input Parameters'!$G$12*'Model Parameters'!$B$61*$M59)</f>
        <v>1974.3009284234117</v>
      </c>
      <c r="O59" s="4">
        <f>(2*AX59*'Input Parameters'!$G$23+AY59*'Input Parameters'!$G$24+AW59*'Input Parameters'!$G$22+'Input Parameters'!$G$12*$I59-AW59*$N59)/(2*AX59)</f>
        <v>-1162.7992218705224</v>
      </c>
      <c r="P59" s="4">
        <f>'Input Parameters'!$G$12*(2*$F59*$M59)/(2*AX59)*EXP(-$N59*('Model Parameters'!$B$32+'Model Parameters'!$B$35))</f>
        <v>5706.6163805159085</v>
      </c>
      <c r="Q59">
        <f>MAX(0,$O59+LN(1+($P59*('Model Parameters'!$B$33+2*'Model Parameters'!$B$35)*EXP(-$O59*('Model Parameters'!$B$33+2*'Model Parameters'!$B$35)))/(1+LN(SQRT(1+$P59*('Model Parameters'!$B$33+2*'Model Parameters'!$B$35)*EXP(-$O59*('Model Parameters'!$B$33+2*'Model Parameters'!$B$35))))))/('Model Parameters'!$B$33+2*'Model Parameters'!$B$35))</f>
        <v>1976.9403617386999</v>
      </c>
      <c r="R59">
        <f>'Input Parameters'!$G$4*'Model Parameters'!$F$2*EXP(-'Model Parameters'!$B$32*$N59-'Model Parameters'!$B$33*$Q59-'Model Parameters'!$B$35*($N59+2*$Q59))*$L59</f>
        <v>1.1873804037904947</v>
      </c>
      <c r="S59">
        <f>'Input Parameters'!$G$22+(AW59*'Input Parameters'!$G$22 - (1/(1/('Input Parameters'!$G$12*($I59+2*$F59*$R59))+1/(AY59*'Input Parameters'!$G$24))) +'Input Parameters'!$G$12*($I59+2*$F59*$R59))/(AW59+2*D59*'Input Parameters'!$G$12*'Model Parameters'!$B$61*$R59)</f>
        <v>1709.9208440702332</v>
      </c>
      <c r="T59">
        <f>'Input Parameters'!$G$15/(2*'Model Parameters'!$F$4)*'Model Parameters'!$B$39/('Model Parameters'!$B$65)*EXP(-($E59+0.11)/'Model Parameters'!$B$48)+D59*'Model Parameters'!$B$61*$S59</f>
        <v>5178.7383817373111</v>
      </c>
      <c r="U59">
        <f>1/((SQRT($T59*('Input Parameters'!$G$12)^2/'Model Parameters'!$B$51))/TANH(SQRT($T59*('Input Parameters'!$G$12)^2/'Model Parameters'!$B$51))+$T59*'Input Parameters'!$G$12/'Input Parameters'!$G$17)</f>
        <v>8.325068381954645E-2</v>
      </c>
      <c r="V59" s="4">
        <f>(2*AX59*'Input Parameters'!$G$23+AY59*'Input Parameters'!$G$24+AW59*'Input Parameters'!$G$22+'Input Parameters'!$G$12*$I59-AW59*$S59)/(2*AX59)</f>
        <v>-703.81010507636529</v>
      </c>
      <c r="W59" s="4">
        <f>'Input Parameters'!$G$12*(2*$F59*$U59*'Model Parameters'!$F$2*'Input Parameters'!$G$4)/(2*'Model Parameters'!$F$21)*EXP(-$S59*('Model Parameters'!$B$32+'Model Parameters'!$B$35))</f>
        <v>6208.8758237205911</v>
      </c>
      <c r="X59">
        <f>MAX(0,$V59+LN(1+($W59*('Model Parameters'!$B$33+2*'Model Parameters'!$B$35)*EXP(-$V59*('Model Parameters'!$B$33+2*'Model Parameters'!$B$35)))/(1+LN(SQRT(1+$W59*('Model Parameters'!$B$33+2*'Model Parameters'!$B$35)*EXP(-$V59*('Model Parameters'!$B$33+2*'Model Parameters'!$B$35))))))/('Model Parameters'!$B$33+2*'Model Parameters'!$B$35))</f>
        <v>2367.3607696939853</v>
      </c>
      <c r="Y59">
        <f>'Input Parameters'!$G$4*'Model Parameters'!$F$2*EXP(-'Model Parameters'!$B$32*$S59-'Model Parameters'!$B$33*$X59-'Model Parameters'!$B$35*($S59+2*$X59))*$U59</f>
        <v>1.1603230614913547</v>
      </c>
      <c r="Z59" s="8">
        <f>$E59-'Model Parameters'!$F$3*'Input Parameters'!$G$3/'Model Parameters'!$F$4*LN($S59/'Input Parameters'!$G$22)</f>
        <v>-1.2334314887857514</v>
      </c>
      <c r="AA59" s="8">
        <f>'Input Parameters'!$G$12*$Y59*$F59*2*'Model Parameters'!$F$4/10</f>
        <v>260.01815315038965</v>
      </c>
      <c r="AB59" s="8">
        <f t="shared" si="6"/>
        <v>1.1603230614913547</v>
      </c>
      <c r="AC59" s="8">
        <f t="shared" si="7"/>
        <v>2367.3607696939853</v>
      </c>
      <c r="AD59" s="8">
        <f>LOG10(S59/1000/'Model Parameters'!$B$15)</f>
        <v>13.54503309690185</v>
      </c>
      <c r="AE59" s="8">
        <f>AA59*10/(AA59*10+('Model Parameters'!$F$4*'Input Parameters'!$G$12)*I59)</f>
        <v>0.61710978542420558</v>
      </c>
      <c r="AF59" s="8">
        <f>MIN(1,('Model Parameters'!$B$45-'Model Parameters'!$F$3*'Input Parameters'!$G$3/'Model Parameters'!$F$4*LN($S59/'Input Parameters'!$G$22))/Z59)</f>
        <v>0.27843580442707988</v>
      </c>
      <c r="AG59" s="8">
        <f>MIN('Input Parameters'!$G$24+'Model Parameters'!$F$2*'Input Parameters'!$G$4*EXP(-'Model Parameters'!$B$32*$S59-'Model Parameters'!$B$33*$X59-'Model Parameters'!$B$35*($S59+2*$X59)),AC59*10^(3-AD59)/'Model Parameters'!$B$13)</f>
        <v>5.1907718868990017E-2</v>
      </c>
      <c r="AH59" s="8">
        <f>EXP(-'Model Parameters'!$B$32*$S59-'Model Parameters'!$B$33*$X59-'Model Parameters'!$B$35*($S59+2*$X59))</f>
        <v>0.40919775495372324</v>
      </c>
      <c r="AV59">
        <f>'Model Parameters'!$F$19</f>
        <v>6.9241761263600031E-6</v>
      </c>
      <c r="AW59">
        <f>'Model Parameters'!$F$20</f>
        <v>1.4452520065854142E-5</v>
      </c>
      <c r="AX59">
        <f>'Model Parameters'!$F$21</f>
        <v>4.1623628255221876E-6</v>
      </c>
      <c r="AY59">
        <f>'Model Parameters'!$F$22</f>
        <v>4.9374090257235054E-6</v>
      </c>
    </row>
    <row r="60" spans="4:51" x14ac:dyDescent="0.4">
      <c r="D60" s="4">
        <f t="shared" si="4"/>
        <v>0.56859999999999999</v>
      </c>
      <c r="E60">
        <f t="shared" si="5"/>
        <v>-1</v>
      </c>
      <c r="F60">
        <f>'Input Parameters'!$G$15/(2*'Model Parameters'!$F$4)*'Model Parameters'!$B$39/('Model Parameters'!$B$65)*EXP(-($E60+0.11)/'Model Parameters'!$B$48)</f>
        <v>3047.9649798411356</v>
      </c>
      <c r="G60">
        <f>1/((SQRT($F60*('Input Parameters'!$G$12)^2/'Model Parameters'!$B$51))/TANH(SQRT($F60*('Input Parameters'!$G$12)^2/'Model Parameters'!$B$51))+$F60*'Input Parameters'!$G$12/'Input Parameters'!$G$17)</f>
        <v>0.11167868520796753</v>
      </c>
      <c r="H60">
        <f>'Model Parameters'!$F$2*'Input Parameters'!$G$4*$G60</f>
        <v>3.8038918823925498</v>
      </c>
      <c r="I60">
        <f>'Input Parameters'!$G$15*'Model Parameters'!$B$41/'Model Parameters'!$F$4*EXP(-$E60/'Model Parameters'!$B$50)</f>
        <v>4388.6477769058283</v>
      </c>
      <c r="J60">
        <f>'Input Parameters'!$G$22+(AW60*'Input Parameters'!$G$22 - (1/(1/('Input Parameters'!$G$12*($I60+2*$F60*$H60))+1/(AY60*'Input Parameters'!$G$24))) + 'Input Parameters'!$G$12*($I60+2*$F60*$H60))/(AW60+2*D60*'Input Parameters'!$G$12*'Model Parameters'!$B$61*$H60)</f>
        <v>2045.9632364712527</v>
      </c>
      <c r="K60">
        <f>'Input Parameters'!$G$15/(2*'Model Parameters'!$F$4)*'Model Parameters'!$B$39/('Model Parameters'!$B$65)*EXP(-($E60+0.11)/'Model Parameters'!$B$48)+D60*'Model Parameters'!$B$61*$J60</f>
        <v>5642.2013524954818</v>
      </c>
      <c r="L60">
        <f>1/((SQRT($K60*('Input Parameters'!$G$12)^2/'Model Parameters'!$B$51))/TANH(SQRT($K60*('Input Parameters'!$G$12)^2/'Model Parameters'!$B$51))+$K60*'Input Parameters'!$G$12/'Input Parameters'!$G$17)</f>
        <v>7.9335714408405436E-2</v>
      </c>
      <c r="M60">
        <f>'Model Parameters'!$F$2*'Input Parameters'!$G$4*$L60</f>
        <v>2.7022567418300585</v>
      </c>
      <c r="N60">
        <f>'Input Parameters'!$G$22+(AW60*'Input Parameters'!$G$22 - (1/(1/('Input Parameters'!$G$12*($I60+2*$F60*$M60))+1/(AY60*'Input Parameters'!$G$24))) + 'Input Parameters'!$G$12*($I60+2*$F60*$M60))/(AW60+2*D60*'Input Parameters'!$G$12*'Model Parameters'!$B$61*$M60)</f>
        <v>1952.0183812035027</v>
      </c>
      <c r="O60" s="4">
        <f>(2*AX60*'Input Parameters'!$G$23+AY60*'Input Parameters'!$G$24+AW60*'Input Parameters'!$G$22+'Input Parameters'!$G$12*$I60-AW60*$N60)/(2*AX60)</f>
        <v>-1124.1145883686752</v>
      </c>
      <c r="P60" s="4">
        <f>'Input Parameters'!$G$12*(2*$F60*$M60)/(2*AX60)*EXP(-$N60*('Model Parameters'!$B$32+'Model Parameters'!$B$35))</f>
        <v>5717.3572934628464</v>
      </c>
      <c r="Q60">
        <f>MAX(0,$O60+LN(1+($P60*('Model Parameters'!$B$33+2*'Model Parameters'!$B$35)*EXP(-$O60*('Model Parameters'!$B$33+2*'Model Parameters'!$B$35)))/(1+LN(SQRT(1+$P60*('Model Parameters'!$B$33+2*'Model Parameters'!$B$35)*EXP(-$O60*('Model Parameters'!$B$33+2*'Model Parameters'!$B$35))))))/('Model Parameters'!$B$33+2*'Model Parameters'!$B$35))</f>
        <v>2001.2190936902459</v>
      </c>
      <c r="R60">
        <f>'Input Parameters'!$G$4*'Model Parameters'!$F$2*EXP(-'Model Parameters'!$B$32*$N60-'Model Parameters'!$B$33*$Q60-'Model Parameters'!$B$35*($N60+2*$Q60))*$L60</f>
        <v>1.181696215319368</v>
      </c>
      <c r="S60">
        <f>'Input Parameters'!$G$22+(AW60*'Input Parameters'!$G$22 - (1/(1/('Input Parameters'!$G$12*($I60+2*$F60*$R60))+1/(AY60*'Input Parameters'!$G$24))) +'Input Parameters'!$G$12*($I60+2*$F60*$R60))/(AW60+2*D60*'Input Parameters'!$G$12*'Model Parameters'!$B$61*$R60)</f>
        <v>1695.3797473477271</v>
      </c>
      <c r="T60">
        <f>'Input Parameters'!$G$15/(2*'Model Parameters'!$F$4)*'Model Parameters'!$B$39/('Model Parameters'!$B$65)*EXP(-($E60+0.11)/'Model Parameters'!$B$48)+D60*'Model Parameters'!$B$61*$S60</f>
        <v>5197.6692011236119</v>
      </c>
      <c r="U60">
        <f>1/((SQRT($T60*('Input Parameters'!$G$12)^2/'Model Parameters'!$B$51))/TANH(SQRT($T60*('Input Parameters'!$G$12)^2/'Model Parameters'!$B$51))+$T60*'Input Parameters'!$G$12/'Input Parameters'!$G$17)</f>
        <v>8.3080487052898444E-2</v>
      </c>
      <c r="V60" s="4">
        <f>(2*AX60*'Input Parameters'!$G$23+AY60*'Input Parameters'!$G$24+AW60*'Input Parameters'!$G$22+'Input Parameters'!$G$12*$I60-AW60*$S60)/(2*AX60)</f>
        <v>-678.56537017808284</v>
      </c>
      <c r="W60" s="4">
        <f>'Input Parameters'!$G$12*(2*$F60*$U60*'Model Parameters'!$F$2*'Input Parameters'!$G$4)/(2*'Model Parameters'!$F$21)*EXP(-$S60*('Model Parameters'!$B$32+'Model Parameters'!$B$35))</f>
        <v>6208.9626987793908</v>
      </c>
      <c r="X60">
        <f>MAX(0,$V60+LN(1+($W60*('Model Parameters'!$B$33+2*'Model Parameters'!$B$35)*EXP(-$V60*('Model Parameters'!$B$33+2*'Model Parameters'!$B$35)))/(1+LN(SQRT(1+$W60*('Model Parameters'!$B$33+2*'Model Parameters'!$B$35)*EXP(-$V60*('Model Parameters'!$B$33+2*'Model Parameters'!$B$35))))))/('Model Parameters'!$B$33+2*'Model Parameters'!$B$35))</f>
        <v>2381.3515375106258</v>
      </c>
      <c r="Y60">
        <f>'Input Parameters'!$G$4*'Model Parameters'!$F$2*EXP(-'Model Parameters'!$B$32*$S60-'Model Parameters'!$B$33*$X60-'Model Parameters'!$B$35*($S60+2*$X60))*$U60</f>
        <v>1.1558818965084772</v>
      </c>
      <c r="Z60" s="8">
        <f>$E60-'Model Parameters'!$F$3*'Input Parameters'!$G$3/'Model Parameters'!$F$4*LN($S60/'Input Parameters'!$G$22)</f>
        <v>-1.2332120640950279</v>
      </c>
      <c r="AA60" s="8">
        <f>'Input Parameters'!$G$12*$Y60*$F60*2*'Model Parameters'!$F$4/10</f>
        <v>259.022927290447</v>
      </c>
      <c r="AB60" s="8">
        <f t="shared" si="6"/>
        <v>1.1558818965084772</v>
      </c>
      <c r="AC60" s="8">
        <f t="shared" si="7"/>
        <v>2381.3515375106258</v>
      </c>
      <c r="AD60" s="8">
        <f>LOG10(S60/1000/'Model Parameters'!$B$15)</f>
        <v>13.541324081335262</v>
      </c>
      <c r="AE60" s="8">
        <f>AA60*10/(AA60*10+('Model Parameters'!$F$4*'Input Parameters'!$G$12)*I60)</f>
        <v>0.61620325642488727</v>
      </c>
      <c r="AF60" s="8">
        <f>MIN(1,('Model Parameters'!$B$45-'Model Parameters'!$F$3*'Input Parameters'!$G$3/'Model Parameters'!$F$4*LN($S60/'Input Parameters'!$G$22))/Z60)</f>
        <v>0.27830741693796868</v>
      </c>
      <c r="AG60" s="8">
        <f>MIN('Input Parameters'!$G$24+'Model Parameters'!$F$2*'Input Parameters'!$G$4*EXP(-'Model Parameters'!$B$32*$S60-'Model Parameters'!$B$33*$X60-'Model Parameters'!$B$35*($S60+2*$X60)),AC60*10^(3-AD60)/'Model Parameters'!$B$13)</f>
        <v>5.2662324403487781E-2</v>
      </c>
      <c r="AH60" s="8">
        <f>EXP(-'Model Parameters'!$B$32*$S60-'Model Parameters'!$B$33*$X60-'Model Parameters'!$B$35*($S60+2*$X60))</f>
        <v>0.40846660506595484</v>
      </c>
      <c r="AV60">
        <f>'Model Parameters'!$F$19</f>
        <v>6.9241761263600031E-6</v>
      </c>
      <c r="AW60">
        <f>'Model Parameters'!$F$20</f>
        <v>1.4452520065854142E-5</v>
      </c>
      <c r="AX60">
        <f>'Model Parameters'!$F$21</f>
        <v>4.1623628255221876E-6</v>
      </c>
      <c r="AY60">
        <f>'Model Parameters'!$F$22</f>
        <v>4.9374090257235054E-6</v>
      </c>
    </row>
    <row r="61" spans="4:51" x14ac:dyDescent="0.4">
      <c r="D61" s="4">
        <f t="shared" si="4"/>
        <v>0.57840000000000003</v>
      </c>
      <c r="E61">
        <f t="shared" si="5"/>
        <v>-1</v>
      </c>
      <c r="F61">
        <f>'Input Parameters'!$G$15/(2*'Model Parameters'!$F$4)*'Model Parameters'!$B$39/('Model Parameters'!$B$65)*EXP(-($E61+0.11)/'Model Parameters'!$B$48)</f>
        <v>3047.9649798411356</v>
      </c>
      <c r="G61">
        <f>1/((SQRT($F61*('Input Parameters'!$G$12)^2/'Model Parameters'!$B$51))/TANH(SQRT($F61*('Input Parameters'!$G$12)^2/'Model Parameters'!$B$51))+$F61*'Input Parameters'!$G$12/'Input Parameters'!$G$17)</f>
        <v>0.11167868520796753</v>
      </c>
      <c r="H61">
        <f>'Model Parameters'!$F$2*'Input Parameters'!$G$4*$G61</f>
        <v>3.8038918823925498</v>
      </c>
      <c r="I61">
        <f>'Input Parameters'!$G$15*'Model Parameters'!$B$41/'Model Parameters'!$F$4*EXP(-$E61/'Model Parameters'!$B$50)</f>
        <v>4388.6477769058283</v>
      </c>
      <c r="J61">
        <f>'Input Parameters'!$G$22+(AW61*'Input Parameters'!$G$22 - (1/(1/('Input Parameters'!$G$12*($I61+2*$F61*$H61))+1/(AY61*'Input Parameters'!$G$24))) + 'Input Parameters'!$G$12*($I61+2*$F61*$H61))/(AW61+2*D61*'Input Parameters'!$G$12*'Model Parameters'!$B$61*$H61)</f>
        <v>2020.9647952274058</v>
      </c>
      <c r="K61">
        <f>'Input Parameters'!$G$15/(2*'Model Parameters'!$F$4)*'Model Parameters'!$B$39/('Model Parameters'!$B$65)*EXP(-($E61+0.11)/'Model Parameters'!$B$48)+D61*'Model Parameters'!$B$61*$J61</f>
        <v>5654.6700435988914</v>
      </c>
      <c r="L61">
        <f>1/((SQRT($K61*('Input Parameters'!$G$12)^2/'Model Parameters'!$B$51))/TANH(SQRT($K61*('Input Parameters'!$G$12)^2/'Model Parameters'!$B$51))+$K61*'Input Parameters'!$G$12/'Input Parameters'!$G$17)</f>
        <v>7.9237147682849299E-2</v>
      </c>
      <c r="M61">
        <f>'Model Parameters'!$F$2*'Input Parameters'!$G$4*$L61</f>
        <v>2.6988994568967803</v>
      </c>
      <c r="N61">
        <f>'Input Parameters'!$G$22+(AW61*'Input Parameters'!$G$22 - (1/(1/('Input Parameters'!$G$12*($I61+2*$F61*$M61))+1/(AY61*'Input Parameters'!$G$24))) + 'Input Parameters'!$G$12*($I61+2*$F61*$M61))/(AW61+2*D61*'Input Parameters'!$G$12*'Model Parameters'!$B$61*$M61)</f>
        <v>1930.2536671639809</v>
      </c>
      <c r="O61" s="4">
        <f>(2*AX61*'Input Parameters'!$G$23+AY61*'Input Parameters'!$G$24+AW61*'Input Parameters'!$G$22+'Input Parameters'!$G$12*$I61-AW61*$N61)/(2*AX61)</f>
        <v>-1086.3289628034286</v>
      </c>
      <c r="P61" s="4">
        <f>'Input Parameters'!$G$12*(2*$F61*$M61)/(2*AX61)*EXP(-$N61*('Model Parameters'!$B$32+'Model Parameters'!$B$35))</f>
        <v>5727.8919965575251</v>
      </c>
      <c r="Q61">
        <f>MAX(0,$O61+LN(1+($P61*('Model Parameters'!$B$33+2*'Model Parameters'!$B$35)*EXP(-$O61*('Model Parameters'!$B$33+2*'Model Parameters'!$B$35)))/(1+LN(SQRT(1+$P61*('Model Parameters'!$B$33+2*'Model Parameters'!$B$35)*EXP(-$O61*('Model Parameters'!$B$33+2*'Model Parameters'!$B$35))))))/('Model Parameters'!$B$33+2*'Model Parameters'!$B$35))</f>
        <v>2024.9773575477898</v>
      </c>
      <c r="R61">
        <f>'Input Parameters'!$G$4*'Model Parameters'!$F$2*EXP(-'Model Parameters'!$B$32*$N61-'Model Parameters'!$B$33*$Q61-'Model Parameters'!$B$35*($N61+2*$Q61))*$L61</f>
        <v>1.1761611420712192</v>
      </c>
      <c r="S61">
        <f>'Input Parameters'!$G$22+(AW61*'Input Parameters'!$G$22 - (1/(1/('Input Parameters'!$G$12*($I61+2*$F61*$R61))+1/(AY61*'Input Parameters'!$G$24))) +'Input Parameters'!$G$12*($I61+2*$F61*$R61))/(AW61+2*D61*'Input Parameters'!$G$12*'Model Parameters'!$B$61*$R61)</f>
        <v>1681.1590733037453</v>
      </c>
      <c r="T61">
        <f>'Input Parameters'!$G$15/(2*'Model Parameters'!$F$4)*'Model Parameters'!$B$39/('Model Parameters'!$B$65)*EXP(-($E61+0.11)/'Model Parameters'!$B$48)+D61*'Model Parameters'!$B$61*$S61</f>
        <v>5216.3777496786515</v>
      </c>
      <c r="U61">
        <f>1/((SQRT($T61*('Input Parameters'!$G$12)^2/'Model Parameters'!$B$51))/TANH(SQRT($T61*('Input Parameters'!$G$12)^2/'Model Parameters'!$B$51))+$T61*'Input Parameters'!$G$12/'Input Parameters'!$G$17)</f>
        <v>8.291320767821421E-2</v>
      </c>
      <c r="V61" s="4">
        <f>(2*AX61*'Input Parameters'!$G$23+AY61*'Input Parameters'!$G$24+AW61*'Input Parameters'!$G$22+'Input Parameters'!$G$12*$I61-AW61*$S61)/(2*AX61)</f>
        <v>-653.87691970105936</v>
      </c>
      <c r="W61" s="4">
        <f>'Input Parameters'!$G$12*(2*$F61*$U61*'Model Parameters'!$F$2*'Input Parameters'!$G$4)/(2*'Model Parameters'!$F$21)*EXP(-$S61*('Model Parameters'!$B$32+'Model Parameters'!$B$35))</f>
        <v>6208.9600793517329</v>
      </c>
      <c r="X61">
        <f>MAX(0,$V61+LN(1+($W61*('Model Parameters'!$B$33+2*'Model Parameters'!$B$35)*EXP(-$V61*('Model Parameters'!$B$33+2*'Model Parameters'!$B$35)))/(1+LN(SQRT(1+$W61*('Model Parameters'!$B$33+2*'Model Parameters'!$B$35)*EXP(-$V61*('Model Parameters'!$B$33+2*'Model Parameters'!$B$35))))))/('Model Parameters'!$B$33+2*'Model Parameters'!$B$35))</f>
        <v>2395.0343386259983</v>
      </c>
      <c r="Y61">
        <f>'Input Parameters'!$G$4*'Model Parameters'!$F$2*EXP(-'Model Parameters'!$B$32*$S61-'Model Parameters'!$B$33*$X61-'Model Parameters'!$B$35*($S61+2*$X61))*$U61</f>
        <v>1.1515386894802482</v>
      </c>
      <c r="Z61" s="8">
        <f>$E61-'Model Parameters'!$F$3*'Input Parameters'!$G$3/'Model Parameters'!$F$4*LN($S61/'Input Parameters'!$G$22)</f>
        <v>-1.2329956467084151</v>
      </c>
      <c r="AA61" s="8">
        <f>'Input Parameters'!$G$12*$Y61*$F61*2*'Model Parameters'!$F$4/10</f>
        <v>258.04965294323347</v>
      </c>
      <c r="AB61" s="8">
        <f t="shared" si="6"/>
        <v>1.1515386894802482</v>
      </c>
      <c r="AC61" s="8">
        <f t="shared" si="7"/>
        <v>2395.0343386259983</v>
      </c>
      <c r="AD61" s="8">
        <f>LOG10(S61/1000/'Model Parameters'!$B$15)</f>
        <v>13.537665899326749</v>
      </c>
      <c r="AE61" s="8">
        <f>AA61*10/(AA61*10+('Model Parameters'!$F$4*'Input Parameters'!$G$12)*I61)</f>
        <v>0.61531256132298706</v>
      </c>
      <c r="AF61" s="8">
        <f>MIN(1,('Model Parameters'!$B$45-'Model Parameters'!$F$3*'Input Parameters'!$G$3/'Model Parameters'!$F$4*LN($S61/'Input Parameters'!$G$22))/Z61)</f>
        <v>0.2781807442905988</v>
      </c>
      <c r="AG61" s="8">
        <f>MIN('Input Parameters'!$G$24+'Model Parameters'!$F$2*'Input Parameters'!$G$4*EXP(-'Model Parameters'!$B$32*$S61-'Model Parameters'!$B$33*$X61-'Model Parameters'!$B$35*($S61+2*$X61)),AC61*10^(3-AD61)/'Model Parameters'!$B$13)</f>
        <v>5.3412934581768448E-2</v>
      </c>
      <c r="AH61" s="8">
        <f>EXP(-'Model Parameters'!$B$32*$S61-'Model Parameters'!$B$33*$X61-'Model Parameters'!$B$35*($S61+2*$X61))</f>
        <v>0.40775279319405483</v>
      </c>
      <c r="AV61">
        <f>'Model Parameters'!$F$19</f>
        <v>6.9241761263600031E-6</v>
      </c>
      <c r="AW61">
        <f>'Model Parameters'!$F$20</f>
        <v>1.4452520065854142E-5</v>
      </c>
      <c r="AX61">
        <f>'Model Parameters'!$F$21</f>
        <v>4.1623628255221876E-6</v>
      </c>
      <c r="AY61">
        <f>'Model Parameters'!$F$22</f>
        <v>4.9374090257235054E-6</v>
      </c>
    </row>
    <row r="62" spans="4:51" x14ac:dyDescent="0.4">
      <c r="D62" s="4">
        <f t="shared" si="4"/>
        <v>0.58820000000000006</v>
      </c>
      <c r="E62">
        <f t="shared" si="5"/>
        <v>-1</v>
      </c>
      <c r="F62">
        <f>'Input Parameters'!$G$15/(2*'Model Parameters'!$F$4)*'Model Parameters'!$B$39/('Model Parameters'!$B$65)*EXP(-($E62+0.11)/'Model Parameters'!$B$48)</f>
        <v>3047.9649798411356</v>
      </c>
      <c r="G62">
        <f>1/((SQRT($F62*('Input Parameters'!$G$12)^2/'Model Parameters'!$B$51))/TANH(SQRT($F62*('Input Parameters'!$G$12)^2/'Model Parameters'!$B$51))+$F62*'Input Parameters'!$G$12/'Input Parameters'!$G$17)</f>
        <v>0.11167868520796753</v>
      </c>
      <c r="H62">
        <f>'Model Parameters'!$F$2*'Input Parameters'!$G$4*$G62</f>
        <v>3.8038918823925498</v>
      </c>
      <c r="I62">
        <f>'Input Parameters'!$G$15*'Model Parameters'!$B$41/'Model Parameters'!$F$4*EXP(-$E62/'Model Parameters'!$B$50)</f>
        <v>4388.6477769058283</v>
      </c>
      <c r="J62">
        <f>'Input Parameters'!$G$22+(AW62*'Input Parameters'!$G$22 - (1/(1/('Input Parameters'!$G$12*($I62+2*$F62*$H62))+1/(AY62*'Input Parameters'!$G$24))) + 'Input Parameters'!$G$12*($I62+2*$F62*$H62))/(AW62+2*D62*'Input Parameters'!$G$12*'Model Parameters'!$B$61*$H62)</f>
        <v>1996.5699195018678</v>
      </c>
      <c r="K62">
        <f>'Input Parameters'!$G$15/(2*'Model Parameters'!$F$4)*'Model Parameters'!$B$39/('Model Parameters'!$B$65)*EXP(-($E62+0.11)/'Model Parameters'!$B$48)+D62*'Model Parameters'!$B$61*$J62</f>
        <v>5666.8377912728629</v>
      </c>
      <c r="L62">
        <f>1/((SQRT($K62*('Input Parameters'!$G$12)^2/'Model Parameters'!$B$51))/TANH(SQRT($K62*('Input Parameters'!$G$12)^2/'Model Parameters'!$B$51))+$K62*'Input Parameters'!$G$12/'Input Parameters'!$G$17)</f>
        <v>7.9141276719326567E-2</v>
      </c>
      <c r="M62">
        <f>'Model Parameters'!$F$2*'Input Parameters'!$G$4*$L62</f>
        <v>2.6956339924151549</v>
      </c>
      <c r="N62">
        <f>'Input Parameters'!$G$22+(AW62*'Input Parameters'!$G$22 - (1/(1/('Input Parameters'!$G$12*($I62+2*$F62*$M62))+1/(AY62*'Input Parameters'!$G$24))) + 'Input Parameters'!$G$12*($I62+2*$F62*$M62))/(AW62+2*D62*'Input Parameters'!$G$12*'Model Parameters'!$B$61*$M62)</f>
        <v>1908.9882073456695</v>
      </c>
      <c r="O62" s="4">
        <f>(2*AX62*'Input Parameters'!$G$23+AY62*'Input Parameters'!$G$24+AW62*'Input Parameters'!$G$22+'Input Parameters'!$G$12*$I62-AW62*$N62)/(2*AX62)</f>
        <v>-1049.4100903244055</v>
      </c>
      <c r="P62" s="4">
        <f>'Input Parameters'!$G$12*(2*$F62*$M62)/(2*AX62)*EXP(-$N62*('Model Parameters'!$B$32+'Model Parameters'!$B$35))</f>
        <v>5738.2267427746983</v>
      </c>
      <c r="Q62">
        <f>MAX(0,$O62+LN(1+($P62*('Model Parameters'!$B$33+2*'Model Parameters'!$B$35)*EXP(-$O62*('Model Parameters'!$B$33+2*'Model Parameters'!$B$35)))/(1+LN(SQRT(1+$P62*('Model Parameters'!$B$33+2*'Model Parameters'!$B$35)*EXP(-$O62*('Model Parameters'!$B$33+2*'Model Parameters'!$B$35))))))/('Model Parameters'!$B$33+2*'Model Parameters'!$B$35))</f>
        <v>2048.2323861607292</v>
      </c>
      <c r="R62">
        <f>'Input Parameters'!$G$4*'Model Parameters'!$F$2*EXP(-'Model Parameters'!$B$32*$N62-'Model Parameters'!$B$33*$Q62-'Model Parameters'!$B$35*($N62+2*$Q62))*$L62</f>
        <v>1.1707693138450026</v>
      </c>
      <c r="S62">
        <f>'Input Parameters'!$G$22+(AW62*'Input Parameters'!$G$22 - (1/(1/('Input Parameters'!$G$12*($I62+2*$F62*$R62))+1/(AY62*'Input Parameters'!$G$24))) +'Input Parameters'!$G$12*($I62+2*$F62*$R62))/(AW62+2*D62*'Input Parameters'!$G$12*'Model Parameters'!$B$61*$R62)</f>
        <v>1667.2466702472843</v>
      </c>
      <c r="T62">
        <f>'Input Parameters'!$G$15/(2*'Model Parameters'!$F$4)*'Model Parameters'!$B$39/('Model Parameters'!$B$65)*EXP(-($E62+0.11)/'Model Parameters'!$B$48)+D62*'Model Parameters'!$B$61*$S62</f>
        <v>5234.8690957511153</v>
      </c>
      <c r="U62">
        <f>1/((SQRT($T62*('Input Parameters'!$G$12)^2/'Model Parameters'!$B$51))/TANH(SQRT($T62*('Input Parameters'!$G$12)^2/'Model Parameters'!$B$51))+$T62*'Input Parameters'!$G$12/'Input Parameters'!$G$17)</f>
        <v>8.2748760133270302E-2</v>
      </c>
      <c r="V62" s="4">
        <f>(2*AX62*'Input Parameters'!$G$23+AY62*'Input Parameters'!$G$24+AW62*'Input Parameters'!$G$22+'Input Parameters'!$G$12*$I62-AW62*$S62)/(2*AX62)</f>
        <v>-629.72365714729244</v>
      </c>
      <c r="W62" s="4">
        <f>'Input Parameters'!$G$12*(2*$F62*$U62*'Model Parameters'!$F$2*'Input Parameters'!$G$4)/(2*'Model Parameters'!$F$21)*EXP(-$S62*('Model Parameters'!$B$32+'Model Parameters'!$B$35))</f>
        <v>6208.8734545162697</v>
      </c>
      <c r="X62">
        <f>MAX(0,$V62+LN(1+($W62*('Model Parameters'!$B$33+2*'Model Parameters'!$B$35)*EXP(-$V62*('Model Parameters'!$B$33+2*'Model Parameters'!$B$35)))/(1+LN(SQRT(1+$W62*('Model Parameters'!$B$33+2*'Model Parameters'!$B$35)*EXP(-$V62*('Model Parameters'!$B$33+2*'Model Parameters'!$B$35))))))/('Model Parameters'!$B$33+2*'Model Parameters'!$B$35))</f>
        <v>2408.4209165686507</v>
      </c>
      <c r="Y62">
        <f>'Input Parameters'!$G$4*'Model Parameters'!$F$2*EXP(-'Model Parameters'!$B$32*$S62-'Model Parameters'!$B$33*$X62-'Model Parameters'!$B$35*($S62+2*$X62))*$U62</f>
        <v>1.1472897705099108</v>
      </c>
      <c r="Z62" s="8">
        <f>$E62-'Model Parameters'!$F$3*'Input Parameters'!$G$3/'Model Parameters'!$F$4*LN($S62/'Input Parameters'!$G$22)</f>
        <v>-1.2327821418717173</v>
      </c>
      <c r="AA62" s="8">
        <f>'Input Parameters'!$G$12*$Y62*$F62*2*'Model Parameters'!$F$4/10</f>
        <v>257.09750771728852</v>
      </c>
      <c r="AB62" s="8">
        <f t="shared" si="6"/>
        <v>1.1472897705099108</v>
      </c>
      <c r="AC62" s="8">
        <f t="shared" si="7"/>
        <v>2408.4209165686507</v>
      </c>
      <c r="AD62" s="8">
        <f>LOG10(S62/1000/'Model Parameters'!$B$15)</f>
        <v>13.534056949211594</v>
      </c>
      <c r="AE62" s="8">
        <f>AA62*10/(AA62*10+('Model Parameters'!$F$4*'Input Parameters'!$G$12)*I62)</f>
        <v>0.61443719299462762</v>
      </c>
      <c r="AF62" s="8">
        <f>MIN(1,('Model Parameters'!$B$45-'Model Parameters'!$F$3*'Input Parameters'!$G$3/'Model Parameters'!$F$4*LN($S62/'Input Parameters'!$G$22))/Z62)</f>
        <v>0.27805573282500312</v>
      </c>
      <c r="AG62" s="8">
        <f>MIN('Input Parameters'!$G$24+'Model Parameters'!$F$2*'Input Parameters'!$G$4*EXP(-'Model Parameters'!$B$32*$S62-'Model Parameters'!$B$33*$X62-'Model Parameters'!$B$35*($S62+2*$X62)),AC62*10^(3-AD62)/'Model Parameters'!$B$13)</f>
        <v>5.4159673222280859E-2</v>
      </c>
      <c r="AH62" s="8">
        <f>EXP(-'Model Parameters'!$B$32*$S62-'Model Parameters'!$B$33*$X62-'Model Parameters'!$B$35*($S62+2*$X62))</f>
        <v>0.4070556188104722</v>
      </c>
      <c r="AV62">
        <f>'Model Parameters'!$F$19</f>
        <v>6.9241761263600031E-6</v>
      </c>
      <c r="AW62">
        <f>'Model Parameters'!$F$20</f>
        <v>1.4452520065854142E-5</v>
      </c>
      <c r="AX62">
        <f>'Model Parameters'!$F$21</f>
        <v>4.1623628255221876E-6</v>
      </c>
      <c r="AY62">
        <f>'Model Parameters'!$F$22</f>
        <v>4.9374090257235054E-6</v>
      </c>
    </row>
    <row r="63" spans="4:51" x14ac:dyDescent="0.4">
      <c r="D63" s="4">
        <f t="shared" si="4"/>
        <v>0.59799999999999998</v>
      </c>
      <c r="E63">
        <f t="shared" si="5"/>
        <v>-1</v>
      </c>
      <c r="F63">
        <f>'Input Parameters'!$G$15/(2*'Model Parameters'!$F$4)*'Model Parameters'!$B$39/('Model Parameters'!$B$65)*EXP(-($E63+0.11)/'Model Parameters'!$B$48)</f>
        <v>3047.9649798411356</v>
      </c>
      <c r="G63">
        <f>1/((SQRT($F63*('Input Parameters'!$G$12)^2/'Model Parameters'!$B$51))/TANH(SQRT($F63*('Input Parameters'!$G$12)^2/'Model Parameters'!$B$51))+$F63*'Input Parameters'!$G$12/'Input Parameters'!$G$17)</f>
        <v>0.11167868520796753</v>
      </c>
      <c r="H63">
        <f>'Model Parameters'!$F$2*'Input Parameters'!$G$4*$G63</f>
        <v>3.8038918823925498</v>
      </c>
      <c r="I63">
        <f>'Input Parameters'!$G$15*'Model Parameters'!$B$41/'Model Parameters'!$F$4*EXP(-$E63/'Model Parameters'!$B$50)</f>
        <v>4388.6477769058283</v>
      </c>
      <c r="J63">
        <f>'Input Parameters'!$G$22+(AW63*'Input Parameters'!$G$22 - (1/(1/('Input Parameters'!$G$12*($I63+2*$F63*$H63))+1/(AY63*'Input Parameters'!$G$24))) + 'Input Parameters'!$G$12*($I63+2*$F63*$H63))/(AW63+2*D63*'Input Parameters'!$G$12*'Model Parameters'!$B$61*$H63)</f>
        <v>1972.7570111853786</v>
      </c>
      <c r="K63">
        <f>'Input Parameters'!$G$15/(2*'Model Parameters'!$F$4)*'Model Parameters'!$B$39/('Model Parameters'!$B$65)*EXP(-($E63+0.11)/'Model Parameters'!$B$48)+D63*'Model Parameters'!$B$61*$J63</f>
        <v>5678.7153645372855</v>
      </c>
      <c r="L63">
        <f>1/((SQRT($K63*('Input Parameters'!$G$12)^2/'Model Parameters'!$B$51))/TANH(SQRT($K63*('Input Parameters'!$G$12)^2/'Model Parameters'!$B$51))+$K63*'Input Parameters'!$G$12/'Input Parameters'!$G$17)</f>
        <v>7.9047992237886291E-2</v>
      </c>
      <c r="M63">
        <f>'Model Parameters'!$F$2*'Input Parameters'!$G$4*$L63</f>
        <v>2.6924566261966767</v>
      </c>
      <c r="N63">
        <f>'Input Parameters'!$G$22+(AW63*'Input Parameters'!$G$22 - (1/(1/('Input Parameters'!$G$12*($I63+2*$F63*$M63))+1/(AY63*'Input Parameters'!$G$24))) + 'Input Parameters'!$G$12*($I63+2*$F63*$M63))/(AW63+2*D63*'Input Parameters'!$G$12*'Model Parameters'!$B$61*$M63)</f>
        <v>1888.2043345966147</v>
      </c>
      <c r="O63" s="4">
        <f>(2*AX63*'Input Parameters'!$G$23+AY63*'Input Parameters'!$G$24+AW63*'Input Parameters'!$G$22+'Input Parameters'!$G$12*$I63-AW63*$N63)/(2*AX63)</f>
        <v>-1013.3272990657902</v>
      </c>
      <c r="P63" s="4">
        <f>'Input Parameters'!$G$12*(2*$F63*$M63)/(2*AX63)*EXP(-$N63*('Model Parameters'!$B$32+'Model Parameters'!$B$35))</f>
        <v>5748.3675146114965</v>
      </c>
      <c r="Q63">
        <f>MAX(0,$O63+LN(1+($P63*('Model Parameters'!$B$33+2*'Model Parameters'!$B$35)*EXP(-$O63*('Model Parameters'!$B$33+2*'Model Parameters'!$B$35)))/(1+LN(SQRT(1+$P63*('Model Parameters'!$B$33+2*'Model Parameters'!$B$35)*EXP(-$O63*('Model Parameters'!$B$33+2*'Model Parameters'!$B$35))))))/('Model Parameters'!$B$33+2*'Model Parameters'!$B$35))</f>
        <v>2071.0006278210767</v>
      </c>
      <c r="R63">
        <f>'Input Parameters'!$G$4*'Model Parameters'!$F$2*EXP(-'Model Parameters'!$B$32*$N63-'Model Parameters'!$B$33*$Q63-'Model Parameters'!$B$35*($N63+2*$Q63))*$L63</f>
        <v>1.1655151683584832</v>
      </c>
      <c r="S63">
        <f>'Input Parameters'!$G$22+(AW63*'Input Parameters'!$G$22 - (1/(1/('Input Parameters'!$G$12*($I63+2*$F63*$R63))+1/(AY63*'Input Parameters'!$G$24))) +'Input Parameters'!$G$12*($I63+2*$F63*$R63))/(AW63+2*D63*'Input Parameters'!$G$12*'Model Parameters'!$B$61*$R63)</f>
        <v>1653.6310332078347</v>
      </c>
      <c r="T63">
        <f>'Input Parameters'!$G$15/(2*'Model Parameters'!$F$4)*'Model Parameters'!$B$39/('Model Parameters'!$B$65)*EXP(-($E63+0.11)/'Model Parameters'!$B$48)+D63*'Model Parameters'!$B$61*$S63</f>
        <v>5253.1481078651113</v>
      </c>
      <c r="U63">
        <f>1/((SQRT($T63*('Input Parameters'!$G$12)^2/'Model Parameters'!$B$51))/TANH(SQRT($T63*('Input Parameters'!$G$12)^2/'Model Parameters'!$B$51))+$T63*'Input Parameters'!$G$12/'Input Parameters'!$G$17)</f>
        <v>8.2587062621151383E-2</v>
      </c>
      <c r="V63" s="4">
        <f>(2*AX63*'Input Parameters'!$G$23+AY63*'Input Parameters'!$G$24+AW63*'Input Parameters'!$G$22+'Input Parameters'!$G$12*$I63-AW63*$S63)/(2*AX63)</f>
        <v>-606.08560878742298</v>
      </c>
      <c r="W63" s="4">
        <f>'Input Parameters'!$G$12*(2*$F63*$U63*'Model Parameters'!$F$2*'Input Parameters'!$G$4)/(2*'Model Parameters'!$F$21)*EXP(-$S63*('Model Parameters'!$B$32+'Model Parameters'!$B$35))</f>
        <v>6208.7079672986347</v>
      </c>
      <c r="X63">
        <f>MAX(0,$V63+LN(1+($W63*('Model Parameters'!$B$33+2*'Model Parameters'!$B$35)*EXP(-$V63*('Model Parameters'!$B$33+2*'Model Parameters'!$B$35)))/(1+LN(SQRT(1+$W63*('Model Parameters'!$B$33+2*'Model Parameters'!$B$35)*EXP(-$V63*('Model Parameters'!$B$33+2*'Model Parameters'!$B$35))))))/('Model Parameters'!$B$33+2*'Model Parameters'!$B$35))</f>
        <v>2421.5223917815269</v>
      </c>
      <c r="Y63">
        <f>'Input Parameters'!$G$4*'Model Parameters'!$F$2*EXP(-'Model Parameters'!$B$32*$S63-'Model Parameters'!$B$33*$X63-'Model Parameters'!$B$35*($S63+2*$X63))*$U63</f>
        <v>1.1431316643824287</v>
      </c>
      <c r="Z63" s="8">
        <f>$E63-'Model Parameters'!$F$3*'Input Parameters'!$G$3/'Model Parameters'!$F$4*LN($S63/'Input Parameters'!$G$22)</f>
        <v>-1.2325714592749273</v>
      </c>
      <c r="AA63" s="8">
        <f>'Input Parameters'!$G$12*$Y63*$F63*2*'Model Parameters'!$F$4/10</f>
        <v>256.16571284760664</v>
      </c>
      <c r="AB63" s="8">
        <f t="shared" si="6"/>
        <v>1.1431316643824287</v>
      </c>
      <c r="AC63" s="8">
        <f t="shared" si="7"/>
        <v>2421.5223917815269</v>
      </c>
      <c r="AD63" s="8">
        <f>LOG10(S63/1000/'Model Parameters'!$B$15)</f>
        <v>13.530495704446809</v>
      </c>
      <c r="AE63" s="8">
        <f>AA63*10/(AA63*10+('Model Parameters'!$F$4*'Input Parameters'!$G$12)*I63)</f>
        <v>0.61357666840420932</v>
      </c>
      <c r="AF63" s="8">
        <f>MIN(1,('Model Parameters'!$B$45-'Model Parameters'!$F$3*'Input Parameters'!$G$3/'Model Parameters'!$F$4*LN($S63/'Input Parameters'!$G$22))/Z63)</f>
        <v>0.27793233138502854</v>
      </c>
      <c r="AG63" s="8">
        <f>MIN('Input Parameters'!$G$24+'Model Parameters'!$F$2*'Input Parameters'!$G$4*EXP(-'Model Parameters'!$B$32*$S63-'Model Parameters'!$B$33*$X63-'Model Parameters'!$B$35*($S63+2*$X63)),AC63*10^(3-AD63)/'Model Parameters'!$B$13)</f>
        <v>5.4902659096198986E-2</v>
      </c>
      <c r="AH63" s="8">
        <f>EXP(-'Model Parameters'!$B$32*$S63-'Model Parameters'!$B$33*$X63-'Model Parameters'!$B$35*($S63+2*$X63))</f>
        <v>0.40637442009248709</v>
      </c>
      <c r="AV63">
        <f>'Model Parameters'!$F$19</f>
        <v>6.9241761263600031E-6</v>
      </c>
      <c r="AW63">
        <f>'Model Parameters'!$F$20</f>
        <v>1.4452520065854142E-5</v>
      </c>
      <c r="AX63">
        <f>'Model Parameters'!$F$21</f>
        <v>4.1623628255221876E-6</v>
      </c>
      <c r="AY63">
        <f>'Model Parameters'!$F$22</f>
        <v>4.9374090257235054E-6</v>
      </c>
    </row>
    <row r="64" spans="4:51" x14ac:dyDescent="0.4">
      <c r="D64" s="4">
        <f t="shared" si="4"/>
        <v>0.60780000000000001</v>
      </c>
      <c r="E64">
        <f t="shared" si="5"/>
        <v>-1</v>
      </c>
      <c r="F64">
        <f>'Input Parameters'!$G$15/(2*'Model Parameters'!$F$4)*'Model Parameters'!$B$39/('Model Parameters'!$B$65)*EXP(-($E64+0.11)/'Model Parameters'!$B$48)</f>
        <v>3047.9649798411356</v>
      </c>
      <c r="G64">
        <f>1/((SQRT($F64*('Input Parameters'!$G$12)^2/'Model Parameters'!$B$51))/TANH(SQRT($F64*('Input Parameters'!$G$12)^2/'Model Parameters'!$B$51))+$F64*'Input Parameters'!$G$12/'Input Parameters'!$G$17)</f>
        <v>0.11167868520796753</v>
      </c>
      <c r="H64">
        <f>'Model Parameters'!$F$2*'Input Parameters'!$G$4*$G64</f>
        <v>3.8038918823925498</v>
      </c>
      <c r="I64">
        <f>'Input Parameters'!$G$15*'Model Parameters'!$B$41/'Model Parameters'!$F$4*EXP(-$E64/'Model Parameters'!$B$50)</f>
        <v>4388.6477769058283</v>
      </c>
      <c r="J64">
        <f>'Input Parameters'!$G$22+(AW64*'Input Parameters'!$G$22 - (1/(1/('Input Parameters'!$G$12*($I64+2*$F64*$H64))+1/(AY64*'Input Parameters'!$G$24))) + 'Input Parameters'!$G$12*($I64+2*$F64*$H64))/(AW64+2*D64*'Input Parameters'!$G$12*'Model Parameters'!$B$61*$H64)</f>
        <v>1949.5054905165059</v>
      </c>
      <c r="K64">
        <f>'Input Parameters'!$G$15/(2*'Model Parameters'!$F$4)*'Model Parameters'!$B$39/('Model Parameters'!$B$65)*EXP(-($E64+0.11)/'Model Parameters'!$B$48)+D64*'Model Parameters'!$B$61*$J64</f>
        <v>5690.3130246542642</v>
      </c>
      <c r="L64">
        <f>1/((SQRT($K64*('Input Parameters'!$G$12)^2/'Model Parameters'!$B$51))/TANH(SQRT($K64*('Input Parameters'!$G$12)^2/'Model Parameters'!$B$51))+$K64*'Input Parameters'!$G$12/'Input Parameters'!$G$17)</f>
        <v>7.8957190793977949E-2</v>
      </c>
      <c r="M64">
        <f>'Model Parameters'!$F$2*'Input Parameters'!$G$4*$L64</f>
        <v>2.6893638348126334</v>
      </c>
      <c r="N64">
        <f>'Input Parameters'!$G$22+(AW64*'Input Parameters'!$G$22 - (1/(1/('Input Parameters'!$G$12*($I64+2*$F64*$M64))+1/(AY64*'Input Parameters'!$G$24))) + 'Input Parameters'!$G$12*($I64+2*$F64*$M64))/(AW64+2*D64*'Input Parameters'!$G$12*'Model Parameters'!$B$61*$M64)</f>
        <v>1867.885236494581</v>
      </c>
      <c r="O64" s="4">
        <f>(2*AX64*'Input Parameters'!$G$23+AY64*'Input Parameters'!$G$24+AW64*'Input Parameters'!$G$22+'Input Parameters'!$G$12*$I64-AW64*$N64)/(2*AX64)</f>
        <v>-978.05140105432122</v>
      </c>
      <c r="P64" s="4">
        <f>'Input Parameters'!$G$12*(2*$F64*$M64)/(2*AX64)*EXP(-$N64*('Model Parameters'!$B$32+'Model Parameters'!$B$35))</f>
        <v>5758.3200397920691</v>
      </c>
      <c r="Q64">
        <f>MAX(0,$O64+LN(1+($P64*('Model Parameters'!$B$33+2*'Model Parameters'!$B$35)*EXP(-$O64*('Model Parameters'!$B$33+2*'Model Parameters'!$B$35)))/(1+LN(SQRT(1+$P64*('Model Parameters'!$B$33+2*'Model Parameters'!$B$35)*EXP(-$O64*('Model Parameters'!$B$33+2*'Model Parameters'!$B$35))))))/('Model Parameters'!$B$33+2*'Model Parameters'!$B$35))</f>
        <v>2093.2977922214131</v>
      </c>
      <c r="R64">
        <f>'Input Parameters'!$G$4*'Model Parameters'!$F$2*EXP(-'Model Parameters'!$B$32*$N64-'Model Parameters'!$B$33*$Q64-'Model Parameters'!$B$35*($N64+2*$Q64))*$L64</f>
        <v>1.1603934311029702</v>
      </c>
      <c r="S64">
        <f>'Input Parameters'!$G$22+(AW64*'Input Parameters'!$G$22 - (1/(1/('Input Parameters'!$G$12*($I64+2*$F64*$R64))+1/(AY64*'Input Parameters'!$G$24))) +'Input Parameters'!$G$12*($I64+2*$F64*$R64))/(AW64+2*D64*'Input Parameters'!$G$12*'Model Parameters'!$B$61*$R64)</f>
        <v>1640.3012603356121</v>
      </c>
      <c r="T64">
        <f>'Input Parameters'!$G$15/(2*'Model Parameters'!$F$4)*'Model Parameters'!$B$39/('Model Parameters'!$B$65)*EXP(-($E64+0.11)/'Model Parameters'!$B$48)+D64*'Model Parameters'!$B$61*$S64</f>
        <v>5271.2194662924621</v>
      </c>
      <c r="U64">
        <f>1/((SQRT($T64*('Input Parameters'!$G$12)^2/'Model Parameters'!$B$51))/TANH(SQRT($T64*('Input Parameters'!$G$12)^2/'Model Parameters'!$B$51))+$T64*'Input Parameters'!$G$12/'Input Parameters'!$G$17)</f>
        <v>8.2428036884953329E-2</v>
      </c>
      <c r="V64" s="4">
        <f>(2*AX64*'Input Parameters'!$G$23+AY64*'Input Parameters'!$G$24+AW64*'Input Parameters'!$G$22+'Input Parameters'!$G$12*$I64-AW64*$S64)/(2*AX64)</f>
        <v>-582.9438479673646</v>
      </c>
      <c r="W64" s="4">
        <f>'Input Parameters'!$G$12*(2*$F64*$U64*'Model Parameters'!$F$2*'Input Parameters'!$G$4)/(2*'Model Parameters'!$F$21)*EXP(-$S64*('Model Parameters'!$B$32+'Model Parameters'!$B$35))</f>
        <v>6208.4684394654923</v>
      </c>
      <c r="X64">
        <f>MAX(0,$V64+LN(1+($W64*('Model Parameters'!$B$33+2*'Model Parameters'!$B$35)*EXP(-$V64*('Model Parameters'!$B$33+2*'Model Parameters'!$B$35)))/(1+LN(SQRT(1+$W64*('Model Parameters'!$B$33+2*'Model Parameters'!$B$35)*EXP(-$V64*('Model Parameters'!$B$33+2*'Model Parameters'!$B$35))))))/('Model Parameters'!$B$33+2*'Model Parameters'!$B$35))</f>
        <v>2434.3493031886364</v>
      </c>
      <c r="Y64">
        <f>'Input Parameters'!$G$4*'Model Parameters'!$F$2*EXP(-'Model Parameters'!$B$32*$S64-'Model Parameters'!$B$33*$X64-'Model Parameters'!$B$35*($S64+2*$X64))*$U64</f>
        <v>1.1390610773694729</v>
      </c>
      <c r="Z64" s="8">
        <f>$E64-'Model Parameters'!$F$3*'Input Parameters'!$G$3/'Model Parameters'!$F$4*LN($S64/'Input Parameters'!$G$22)</f>
        <v>-1.2323635127831003</v>
      </c>
      <c r="AA64" s="8">
        <f>'Input Parameters'!$G$12*$Y64*$F64*2*'Model Parameters'!$F$4/10</f>
        <v>255.25353023875087</v>
      </c>
      <c r="AB64" s="8">
        <f t="shared" si="6"/>
        <v>1.1390610773694729</v>
      </c>
      <c r="AC64" s="8">
        <f t="shared" si="7"/>
        <v>2434.3493031886364</v>
      </c>
      <c r="AD64" s="8">
        <f>LOG10(S64/1000/'Model Parameters'!$B$15)</f>
        <v>13.526980709062009</v>
      </c>
      <c r="AE64" s="8">
        <f>AA64*10/(AA64*10+('Model Parameters'!$F$4*'Input Parameters'!$G$12)*I64)</f>
        <v>0.61273052711220144</v>
      </c>
      <c r="AF64" s="8">
        <f>MIN(1,('Model Parameters'!$B$45-'Model Parameters'!$F$3*'Input Parameters'!$G$3/'Model Parameters'!$F$4*LN($S64/'Input Parameters'!$G$22))/Z64)</f>
        <v>0.27781049116743639</v>
      </c>
      <c r="AG64" s="8">
        <f>MIN('Input Parameters'!$G$24+'Model Parameters'!$F$2*'Input Parameters'!$G$4*EXP(-'Model Parameters'!$B$32*$S64-'Model Parameters'!$B$33*$X64-'Model Parameters'!$B$35*($S64+2*$X64)),AC64*10^(3-AD64)/'Model Parameters'!$B$13)</f>
        <v>5.5642006183526285E-2</v>
      </c>
      <c r="AH64" s="8">
        <f>EXP(-'Model Parameters'!$B$32*$S64-'Model Parameters'!$B$33*$X64-'Model Parameters'!$B$35*($S64+2*$X64))</f>
        <v>0.40570857126291182</v>
      </c>
      <c r="AV64">
        <f>'Model Parameters'!$F$19</f>
        <v>6.9241761263600031E-6</v>
      </c>
      <c r="AW64">
        <f>'Model Parameters'!$F$20</f>
        <v>1.4452520065854142E-5</v>
      </c>
      <c r="AX64">
        <f>'Model Parameters'!$F$21</f>
        <v>4.1623628255221876E-6</v>
      </c>
      <c r="AY64">
        <f>'Model Parameters'!$F$22</f>
        <v>4.9374090257235054E-6</v>
      </c>
    </row>
    <row r="65" spans="4:51" x14ac:dyDescent="0.4">
      <c r="D65" s="4">
        <f t="shared" si="4"/>
        <v>0.61760000000000004</v>
      </c>
      <c r="E65">
        <f t="shared" si="5"/>
        <v>-1</v>
      </c>
      <c r="F65">
        <f>'Input Parameters'!$G$15/(2*'Model Parameters'!$F$4)*'Model Parameters'!$B$39/('Model Parameters'!$B$65)*EXP(-($E65+0.11)/'Model Parameters'!$B$48)</f>
        <v>3047.9649798411356</v>
      </c>
      <c r="G65">
        <f>1/((SQRT($F65*('Input Parameters'!$G$12)^2/'Model Parameters'!$B$51))/TANH(SQRT($F65*('Input Parameters'!$G$12)^2/'Model Parameters'!$B$51))+$F65*'Input Parameters'!$G$12/'Input Parameters'!$G$17)</f>
        <v>0.11167868520796753</v>
      </c>
      <c r="H65">
        <f>'Model Parameters'!$F$2*'Input Parameters'!$G$4*$G65</f>
        <v>3.8038918823925498</v>
      </c>
      <c r="I65">
        <f>'Input Parameters'!$G$15*'Model Parameters'!$B$41/'Model Parameters'!$F$4*EXP(-$E65/'Model Parameters'!$B$50)</f>
        <v>4388.6477769058283</v>
      </c>
      <c r="J65">
        <f>'Input Parameters'!$G$22+(AW65*'Input Parameters'!$G$22 - (1/(1/('Input Parameters'!$G$12*($I65+2*$F65*$H65))+1/(AY65*'Input Parameters'!$G$24))) + 'Input Parameters'!$G$12*($I65+2*$F65*$H65))/(AW65+2*D65*'Input Parameters'!$G$12*'Model Parameters'!$B$61*$H65)</f>
        <v>1926.7957367621786</v>
      </c>
      <c r="K65">
        <f>'Input Parameters'!$G$15/(2*'Model Parameters'!$F$4)*'Model Parameters'!$B$39/('Model Parameters'!$B$65)*EXP(-($E65+0.11)/'Model Parameters'!$B$48)+D65*'Model Parameters'!$B$61*$J65</f>
        <v>5701.6405547053728</v>
      </c>
      <c r="L65">
        <f>1/((SQRT($K65*('Input Parameters'!$G$12)^2/'Model Parameters'!$B$51))/TANH(SQRT($K65*('Input Parameters'!$G$12)^2/'Model Parameters'!$B$51))+$K65*'Input Parameters'!$G$12/'Input Parameters'!$G$17)</f>
        <v>7.8868774393615504E-2</v>
      </c>
      <c r="M65">
        <f>'Model Parameters'!$F$2*'Input Parameters'!$G$4*$L65</f>
        <v>2.6863522804861946</v>
      </c>
      <c r="N65">
        <f>'Input Parameters'!$G$22+(AW65*'Input Parameters'!$G$22 - (1/(1/('Input Parameters'!$G$12*($I65+2*$F65*$M65))+1/(AY65*'Input Parameters'!$G$24))) + 'Input Parameters'!$G$12*($I65+2*$F65*$M65))/(AW65+2*D65*'Input Parameters'!$G$12*'Model Parameters'!$B$61*$M65)</f>
        <v>1848.0149026171307</v>
      </c>
      <c r="O65" s="4">
        <f>(2*AX65*'Input Parameters'!$G$23+AY65*'Input Parameters'!$G$24+AW65*'Input Parameters'!$G$22+'Input Parameters'!$G$12*$I65-AW65*$N65)/(2*AX65)</f>
        <v>-943.55460066510432</v>
      </c>
      <c r="P65" s="4">
        <f>'Input Parameters'!$G$12*(2*$F65*$M65)/(2*AX65)*EXP(-$N65*('Model Parameters'!$B$32+'Model Parameters'!$B$35))</f>
        <v>5768.0898058096464</v>
      </c>
      <c r="Q65">
        <f>MAX(0,$O65+LN(1+($P65*('Model Parameters'!$B$33+2*'Model Parameters'!$B$35)*EXP(-$O65*('Model Parameters'!$B$33+2*'Model Parameters'!$B$35)))/(1+LN(SQRT(1+$P65*('Model Parameters'!$B$33+2*'Model Parameters'!$B$35)*EXP(-$O65*('Model Parameters'!$B$33+2*'Model Parameters'!$B$35))))))/('Model Parameters'!$B$33+2*'Model Parameters'!$B$35))</f>
        <v>2115.1388931030119</v>
      </c>
      <c r="R65">
        <f>'Input Parameters'!$G$4*'Model Parameters'!$F$2*EXP(-'Model Parameters'!$B$32*$N65-'Model Parameters'!$B$33*$Q65-'Model Parameters'!$B$35*($N65+2*$Q65))*$L65</f>
        <v>1.1553990967734584</v>
      </c>
      <c r="S65">
        <f>'Input Parameters'!$G$22+(AW65*'Input Parameters'!$G$22 - (1/(1/('Input Parameters'!$G$12*($I65+2*$F65*$R65))+1/(AY65*'Input Parameters'!$G$24))) +'Input Parameters'!$G$12*($I65+2*$F65*$R65))/(AW65+2*D65*'Input Parameters'!$G$12*'Model Parameters'!$B$61*$R65)</f>
        <v>1627.2470128262248</v>
      </c>
      <c r="T65">
        <f>'Input Parameters'!$G$15/(2*'Model Parameters'!$F$4)*'Model Parameters'!$B$39/('Model Parameters'!$B$65)*EXP(-($E65+0.11)/'Model Parameters'!$B$48)+D65*'Model Parameters'!$B$61*$S65</f>
        <v>5289.0876737620283</v>
      </c>
      <c r="U65">
        <f>1/((SQRT($T65*('Input Parameters'!$G$12)^2/'Model Parameters'!$B$51))/TANH(SQRT($T65*('Input Parameters'!$G$12)^2/'Model Parameters'!$B$51))+$T65*'Input Parameters'!$G$12/'Input Parameters'!$G$17)</f>
        <v>8.2271607999483062E-2</v>
      </c>
      <c r="V65" s="4">
        <f>(2*AX65*'Input Parameters'!$G$23+AY65*'Input Parameters'!$G$24+AW65*'Input Parameters'!$G$22+'Input Parameters'!$G$12*$I65-AW65*$S65)/(2*AX65)</f>
        <v>-560.28042553369198</v>
      </c>
      <c r="W65" s="4">
        <f>'Input Parameters'!$G$12*(2*$F65*$U65*'Model Parameters'!$F$2*'Input Parameters'!$G$4)/(2*'Model Parameters'!$F$21)*EXP(-$S65*('Model Parameters'!$B$32+'Model Parameters'!$B$35))</f>
        <v>6208.1593942823592</v>
      </c>
      <c r="X65">
        <f>MAX(0,$V65+LN(1+($W65*('Model Parameters'!$B$33+2*'Model Parameters'!$B$35)*EXP(-$V65*('Model Parameters'!$B$33+2*'Model Parameters'!$B$35)))/(1+LN(SQRT(1+$W65*('Model Parameters'!$B$33+2*'Model Parameters'!$B$35)*EXP(-$V65*('Model Parameters'!$B$33+2*'Model Parameters'!$B$35))))))/('Model Parameters'!$B$33+2*'Model Parameters'!$B$35))</f>
        <v>2446.9116464505964</v>
      </c>
      <c r="Y65">
        <f>'Input Parameters'!$G$4*'Model Parameters'!$F$2*EXP(-'Model Parameters'!$B$32*$S65-'Model Parameters'!$B$33*$X65-'Model Parameters'!$B$35*($S65+2*$X65))*$U65</f>
        <v>1.1350748851113579</v>
      </c>
      <c r="Z65" s="8">
        <f>$E65-'Model Parameters'!$F$3*'Input Parameters'!$G$3/'Model Parameters'!$F$4*LN($S65/'Input Parameters'!$G$22)</f>
        <v>-1.2321582201870112</v>
      </c>
      <c r="AA65" s="8">
        <f>'Input Parameters'!$G$12*$Y65*$F65*2*'Model Parameters'!$F$4/10</f>
        <v>254.3602597493018</v>
      </c>
      <c r="AB65" s="8">
        <f t="shared" si="6"/>
        <v>1.1350748851113579</v>
      </c>
      <c r="AC65" s="8">
        <f t="shared" si="7"/>
        <v>2446.9116464505964</v>
      </c>
      <c r="AD65" s="8">
        <f>LOG10(S65/1000/'Model Parameters'!$B$15)</f>
        <v>13.523510573444682</v>
      </c>
      <c r="AE65" s="8">
        <f>AA65*10/(AA65*10+('Model Parameters'!$F$4*'Input Parameters'!$G$12)*I65)</f>
        <v>0.61189832989524739</v>
      </c>
      <c r="AF65" s="8">
        <f>MIN(1,('Model Parameters'!$B$45-'Model Parameters'!$F$3*'Input Parameters'!$G$3/'Model Parameters'!$F$4*LN($S65/'Input Parameters'!$G$22))/Z65)</f>
        <v>0.27769016558204679</v>
      </c>
      <c r="AG65" s="8">
        <f>MIN('Input Parameters'!$G$24+'Model Parameters'!$F$2*'Input Parameters'!$G$4*EXP(-'Model Parameters'!$B$32*$S65-'Model Parameters'!$B$33*$X65-'Model Parameters'!$B$35*($S65+2*$X65)),AC65*10^(3-AD65)/'Model Parameters'!$B$13)</f>
        <v>5.6377823913611125E-2</v>
      </c>
      <c r="AH65" s="8">
        <f>EXP(-'Model Parameters'!$B$32*$S65-'Model Parameters'!$B$33*$X65-'Model Parameters'!$B$35*($S65+2*$X65))</f>
        <v>0.40505748014750909</v>
      </c>
      <c r="AV65">
        <f>'Model Parameters'!$F$19</f>
        <v>6.9241761263600031E-6</v>
      </c>
      <c r="AW65">
        <f>'Model Parameters'!$F$20</f>
        <v>1.4452520065854142E-5</v>
      </c>
      <c r="AX65">
        <f>'Model Parameters'!$F$21</f>
        <v>4.1623628255221876E-6</v>
      </c>
      <c r="AY65">
        <f>'Model Parameters'!$F$22</f>
        <v>4.9374090257235054E-6</v>
      </c>
    </row>
    <row r="66" spans="4:51" x14ac:dyDescent="0.4">
      <c r="D66" s="4">
        <f t="shared" si="4"/>
        <v>0.62740000000000007</v>
      </c>
      <c r="E66">
        <f t="shared" si="5"/>
        <v>-1</v>
      </c>
      <c r="F66">
        <f>'Input Parameters'!$G$15/(2*'Model Parameters'!$F$4)*'Model Parameters'!$B$39/('Model Parameters'!$B$65)*EXP(-($E66+0.11)/'Model Parameters'!$B$48)</f>
        <v>3047.9649798411356</v>
      </c>
      <c r="G66">
        <f>1/((SQRT($F66*('Input Parameters'!$G$12)^2/'Model Parameters'!$B$51))/TANH(SQRT($F66*('Input Parameters'!$G$12)^2/'Model Parameters'!$B$51))+$F66*'Input Parameters'!$G$12/'Input Parameters'!$G$17)</f>
        <v>0.11167868520796753</v>
      </c>
      <c r="H66">
        <f>'Model Parameters'!$F$2*'Input Parameters'!$G$4*$G66</f>
        <v>3.8038918823925498</v>
      </c>
      <c r="I66">
        <f>'Input Parameters'!$G$15*'Model Parameters'!$B$41/'Model Parameters'!$F$4*EXP(-$E66/'Model Parameters'!$B$50)</f>
        <v>4388.6477769058283</v>
      </c>
      <c r="J66">
        <f>'Input Parameters'!$G$22+(AW66*'Input Parameters'!$G$22 - (1/(1/('Input Parameters'!$G$12*($I66+2*$F66*$H66))+1/(AY66*'Input Parameters'!$G$24))) + 'Input Parameters'!$G$12*($I66+2*$F66*$H66))/(AW66+2*D66*'Input Parameters'!$G$12*'Model Parameters'!$B$61*$H66)</f>
        <v>1904.6090329969413</v>
      </c>
      <c r="K66">
        <f>'Input Parameters'!$G$15/(2*'Model Parameters'!$F$4)*'Model Parameters'!$B$39/('Model Parameters'!$B$65)*EXP(-($E66+0.11)/'Model Parameters'!$B$48)+D66*'Model Parameters'!$B$61*$J66</f>
        <v>5712.7072871252221</v>
      </c>
      <c r="L66">
        <f>1/((SQRT($K66*('Input Parameters'!$G$12)^2/'Model Parameters'!$B$51))/TANH(SQRT($K66*('Input Parameters'!$G$12)^2/'Model Parameters'!$B$51))+$K66*'Input Parameters'!$G$12/'Input Parameters'!$G$17)</f>
        <v>7.8782650138634239E-2</v>
      </c>
      <c r="M66">
        <f>'Model Parameters'!$F$2*'Input Parameters'!$G$4*$L66</f>
        <v>2.6834187990094893</v>
      </c>
      <c r="N66">
        <f>'Input Parameters'!$G$22+(AW66*'Input Parameters'!$G$22 - (1/(1/('Input Parameters'!$G$12*($I66+2*$F66*$M66))+1/(AY66*'Input Parameters'!$G$24))) + 'Input Parameters'!$G$12*($I66+2*$F66*$M66))/(AW66+2*D66*'Input Parameters'!$G$12*'Model Parameters'!$B$61*$M66)</f>
        <v>1828.5780757699024</v>
      </c>
      <c r="O66" s="4">
        <f>(2*AX66*'Input Parameters'!$G$23+AY66*'Input Parameters'!$G$24+AW66*'Input Parameters'!$G$22+'Input Parameters'!$G$12*$I66-AW66*$N66)/(2*AX66)</f>
        <v>-909.81040994923876</v>
      </c>
      <c r="P66" s="4">
        <f>'Input Parameters'!$G$12*(2*$F66*$M66)/(2*AX66)*EXP(-$N66*('Model Parameters'!$B$32+'Model Parameters'!$B$35))</f>
        <v>5777.6820734106177</v>
      </c>
      <c r="Q66">
        <f>MAX(0,$O66+LN(1+($P66*('Model Parameters'!$B$33+2*'Model Parameters'!$B$35)*EXP(-$O66*('Model Parameters'!$B$33+2*'Model Parameters'!$B$35)))/(1+LN(SQRT(1+$P66*('Model Parameters'!$B$33+2*'Model Parameters'!$B$35)*EXP(-$O66*('Model Parameters'!$B$33+2*'Model Parameters'!$B$35))))))/('Model Parameters'!$B$33+2*'Model Parameters'!$B$35))</f>
        <v>2136.5382878772821</v>
      </c>
      <c r="R66">
        <f>'Input Parameters'!$G$4*'Model Parameters'!$F$2*EXP(-'Model Parameters'!$B$32*$N66-'Model Parameters'!$B$33*$Q66-'Model Parameters'!$B$35*($N66+2*$Q66))*$L66</f>
        <v>1.1505274121312385</v>
      </c>
      <c r="S66">
        <f>'Input Parameters'!$G$22+(AW66*'Input Parameters'!$G$22 - (1/(1/('Input Parameters'!$G$12*($I66+2*$F66*$R66))+1/(AY66*'Input Parameters'!$G$24))) +'Input Parameters'!$G$12*($I66+2*$F66*$R66))/(AW66+2*D66*'Input Parameters'!$G$12*'Model Parameters'!$B$61*$R66)</f>
        <v>1614.4584780394041</v>
      </c>
      <c r="T66">
        <f>'Input Parameters'!$G$15/(2*'Model Parameters'!$F$4)*'Model Parameters'!$B$39/('Model Parameters'!$B$65)*EXP(-($E66+0.11)/'Model Parameters'!$B$48)+D66*'Model Parameters'!$B$61*$S66</f>
        <v>5306.7570653830226</v>
      </c>
      <c r="U66">
        <f>1/((SQRT($T66*('Input Parameters'!$G$12)^2/'Model Parameters'!$B$51))/TANH(SQRT($T66*('Input Parameters'!$G$12)^2/'Model Parameters'!$B$51))+$T66*'Input Parameters'!$G$12/'Input Parameters'!$G$17)</f>
        <v>8.211770417842218E-2</v>
      </c>
      <c r="V66" s="4">
        <f>(2*AX66*'Input Parameters'!$G$23+AY66*'Input Parameters'!$G$24+AW66*'Input Parameters'!$G$22+'Input Parameters'!$G$12*$I66-AW66*$S66)/(2*AX66)</f>
        <v>-538.07830580423126</v>
      </c>
      <c r="W66" s="4">
        <f>'Input Parameters'!$G$12*(2*$F66*$U66*'Model Parameters'!$F$2*'Input Parameters'!$G$4)/(2*'Model Parameters'!$F$21)*EXP(-$S66*('Model Parameters'!$B$32+'Model Parameters'!$B$35))</f>
        <v>6207.7850774251574</v>
      </c>
      <c r="X66">
        <f>MAX(0,$V66+LN(1+($W66*('Model Parameters'!$B$33+2*'Model Parameters'!$B$35)*EXP(-$V66*('Model Parameters'!$B$33+2*'Model Parameters'!$B$35)))/(1+LN(SQRT(1+$W66*('Model Parameters'!$B$33+2*'Model Parameters'!$B$35)*EXP(-$V66*('Model Parameters'!$B$33+2*'Model Parameters'!$B$35))))))/('Model Parameters'!$B$33+2*'Model Parameters'!$B$35))</f>
        <v>2459.2189092142744</v>
      </c>
      <c r="Y66">
        <f>'Input Parameters'!$G$4*'Model Parameters'!$F$2*EXP(-'Model Parameters'!$B$32*$S66-'Model Parameters'!$B$33*$X66-'Model Parameters'!$B$35*($S66+2*$X66))*$U66</f>
        <v>1.1311701214738814</v>
      </c>
      <c r="Z66" s="8">
        <f>$E66-'Model Parameters'!$F$3*'Input Parameters'!$G$3/'Model Parameters'!$F$4*LN($S66/'Input Parameters'!$G$22)</f>
        <v>-1.2319555029718912</v>
      </c>
      <c r="AA66" s="8">
        <f>'Input Parameters'!$G$12*$Y66*$F66*2*'Model Parameters'!$F$4/10</f>
        <v>253.48523669477376</v>
      </c>
      <c r="AB66" s="8">
        <f t="shared" si="6"/>
        <v>1.1311701214738814</v>
      </c>
      <c r="AC66" s="8">
        <f t="shared" si="7"/>
        <v>2459.2189092142744</v>
      </c>
      <c r="AD66" s="8">
        <f>LOG10(S66/1000/'Model Parameters'!$B$15)</f>
        <v>13.52008397043106</v>
      </c>
      <c r="AE66" s="8">
        <f>AA66*10/(AA66*10+('Model Parameters'!$F$4*'Input Parameters'!$G$12)*I66)</f>
        <v>0.61107965746872472</v>
      </c>
      <c r="AF66" s="8">
        <f>MIN(1,('Model Parameters'!$B$45-'Model Parameters'!$F$3*'Input Parameters'!$G$3/'Model Parameters'!$F$4*LN($S66/'Input Parameters'!$G$22))/Z66)</f>
        <v>0.27757131012198033</v>
      </c>
      <c r="AG66" s="8">
        <f>MIN('Input Parameters'!$G$24+'Model Parameters'!$F$2*'Input Parameters'!$G$4*EXP(-'Model Parameters'!$B$32*$S66-'Model Parameters'!$B$33*$X66-'Model Parameters'!$B$35*($S66+2*$X66)),AC66*10^(3-AD66)/'Model Parameters'!$B$13)</f>
        <v>5.7110217391171496E-2</v>
      </c>
      <c r="AH66" s="8">
        <f>EXP(-'Model Parameters'!$B$32*$S66-'Model Parameters'!$B$33*$X66-'Model Parameters'!$B$35*($S66+2*$X66))</f>
        <v>0.40442058592878066</v>
      </c>
      <c r="AV66">
        <f>'Model Parameters'!$F$19</f>
        <v>6.9241761263600031E-6</v>
      </c>
      <c r="AW66">
        <f>'Model Parameters'!$F$20</f>
        <v>1.4452520065854142E-5</v>
      </c>
      <c r="AX66">
        <f>'Model Parameters'!$F$21</f>
        <v>4.1623628255221876E-6</v>
      </c>
      <c r="AY66">
        <f>'Model Parameters'!$F$22</f>
        <v>4.9374090257235054E-6</v>
      </c>
    </row>
    <row r="67" spans="4:51" x14ac:dyDescent="0.4">
      <c r="D67" s="4">
        <f t="shared" ref="D67:D103" si="8">$B$3+($B$4-$B$3)*(ROW(D67)-3)/(100)</f>
        <v>0.63719999999999999</v>
      </c>
      <c r="E67">
        <f t="shared" ref="E67:E103" si="9">$B$2</f>
        <v>-1</v>
      </c>
      <c r="F67">
        <f>'Input Parameters'!$G$15/(2*'Model Parameters'!$F$4)*'Model Parameters'!$B$39/('Model Parameters'!$B$65)*EXP(-($E67+0.11)/'Model Parameters'!$B$48)</f>
        <v>3047.9649798411356</v>
      </c>
      <c r="G67">
        <f>1/((SQRT($F67*('Input Parameters'!$G$12)^2/'Model Parameters'!$B$51))/TANH(SQRT($F67*('Input Parameters'!$G$12)^2/'Model Parameters'!$B$51))+$F67*'Input Parameters'!$G$12/'Input Parameters'!$G$17)</f>
        <v>0.11167868520796753</v>
      </c>
      <c r="H67">
        <f>'Model Parameters'!$F$2*'Input Parameters'!$G$4*$G67</f>
        <v>3.8038918823925498</v>
      </c>
      <c r="I67">
        <f>'Input Parameters'!$G$15*'Model Parameters'!$B$41/'Model Parameters'!$F$4*EXP(-$E67/'Model Parameters'!$B$50)</f>
        <v>4388.6477769058283</v>
      </c>
      <c r="J67">
        <f>'Input Parameters'!$G$22+(AW67*'Input Parameters'!$G$22 - (1/(1/('Input Parameters'!$G$12*($I67+2*$F67*$H67))+1/(AY67*'Input Parameters'!$G$24))) + 'Input Parameters'!$G$12*($I67+2*$F67*$H67))/(AW67+2*D67*'Input Parameters'!$G$12*'Model Parameters'!$B$61*$H67)</f>
        <v>1882.9275146543018</v>
      </c>
      <c r="K67">
        <f>'Input Parameters'!$G$15/(2*'Model Parameters'!$F$4)*'Model Parameters'!$B$39/('Model Parameters'!$B$65)*EXP(-($E67+0.11)/'Model Parameters'!$B$48)+D67*'Model Parameters'!$B$61*$J67</f>
        <v>5723.5221293542536</v>
      </c>
      <c r="L67">
        <f>1/((SQRT($K67*('Input Parameters'!$G$12)^2/'Model Parameters'!$B$51))/TANH(SQRT($K67*('Input Parameters'!$G$12)^2/'Model Parameters'!$B$51))+$K67*'Input Parameters'!$G$12/'Input Parameters'!$G$17)</f>
        <v>7.869872989932726E-2</v>
      </c>
      <c r="M67">
        <f>'Model Parameters'!$F$2*'Input Parameters'!$G$4*$L67</f>
        <v>2.680560388593269</v>
      </c>
      <c r="N67">
        <f>'Input Parameters'!$G$22+(AW67*'Input Parameters'!$G$22 - (1/(1/('Input Parameters'!$G$12*($I67+2*$F67*$M67))+1/(AY67*'Input Parameters'!$G$24))) + 'Input Parameters'!$G$12*($I67+2*$F67*$M67))/(AW67+2*D67*'Input Parameters'!$G$12*'Model Parameters'!$B$61*$M67)</f>
        <v>1809.5602068236726</v>
      </c>
      <c r="O67" s="4">
        <f>(2*AX67*'Input Parameters'!$G$23+AY67*'Input Parameters'!$G$24+AW67*'Input Parameters'!$G$22+'Input Parameters'!$G$12*$I67-AW67*$N67)/(2*AX67)</f>
        <v>-876.79357022663646</v>
      </c>
      <c r="P67" s="4">
        <f>'Input Parameters'!$G$12*(2*$F67*$M67)/(2*AX67)*EXP(-$N67*('Model Parameters'!$B$32+'Model Parameters'!$B$35))</f>
        <v>5787.1018891143576</v>
      </c>
      <c r="Q67">
        <f>MAX(0,$O67+LN(1+($P67*('Model Parameters'!$B$33+2*'Model Parameters'!$B$35)*EXP(-$O67*('Model Parameters'!$B$33+2*'Model Parameters'!$B$35)))/(1+LN(SQRT(1+$P67*('Model Parameters'!$B$33+2*'Model Parameters'!$B$35)*EXP(-$O67*('Model Parameters'!$B$33+2*'Model Parameters'!$B$35))))))/('Model Parameters'!$B$33+2*'Model Parameters'!$B$35))</f>
        <v>2157.5097144756628</v>
      </c>
      <c r="R67">
        <f>'Input Parameters'!$G$4*'Model Parameters'!$F$2*EXP(-'Model Parameters'!$B$32*$N67-'Model Parameters'!$B$33*$Q67-'Model Parameters'!$B$35*($N67+2*$Q67))*$L67</f>
        <v>1.1457738601707661</v>
      </c>
      <c r="S67">
        <f>'Input Parameters'!$G$22+(AW67*'Input Parameters'!$G$22 - (1/(1/('Input Parameters'!$G$12*($I67+2*$F67*$R67))+1/(AY67*'Input Parameters'!$G$24))) +'Input Parameters'!$G$12*($I67+2*$F67*$R67))/(AW67+2*D67*'Input Parameters'!$G$12*'Model Parameters'!$B$61*$R67)</f>
        <v>1601.926335516529</v>
      </c>
      <c r="T67">
        <f>'Input Parameters'!$G$15/(2*'Model Parameters'!$F$4)*'Model Parameters'!$B$39/('Model Parameters'!$B$65)*EXP(-($E67+0.11)/'Model Parameters'!$B$48)+D67*'Model Parameters'!$B$61*$S67</f>
        <v>5324.2318178513597</v>
      </c>
      <c r="U67">
        <f>1/((SQRT($T67*('Input Parameters'!$G$12)^2/'Model Parameters'!$B$51))/TANH(SQRT($T67*('Input Parameters'!$G$12)^2/'Model Parameters'!$B$51))+$T67*'Input Parameters'!$G$12/'Input Parameters'!$G$17)</f>
        <v>8.1966256595580281E-2</v>
      </c>
      <c r="V67" s="4">
        <f>(2*AX67*'Input Parameters'!$G$23+AY67*'Input Parameters'!$G$24+AW67*'Input Parameters'!$G$22+'Input Parameters'!$G$12*$I67-AW67*$S67)/(2*AX67)</f>
        <v>-516.32130757122957</v>
      </c>
      <c r="W67" s="4">
        <f>'Input Parameters'!$G$12*(2*$F67*$U67*'Model Parameters'!$F$2*'Input Parameters'!$G$4)/(2*'Model Parameters'!$F$21)*EXP(-$S67*('Model Parameters'!$B$32+'Model Parameters'!$B$35))</f>
        <v>6207.3494762156215</v>
      </c>
      <c r="X67">
        <f>MAX(0,$V67+LN(1+($W67*('Model Parameters'!$B$33+2*'Model Parameters'!$B$35)*EXP(-$V67*('Model Parameters'!$B$33+2*'Model Parameters'!$B$35)))/(1+LN(SQRT(1+$W67*('Model Parameters'!$B$33+2*'Model Parameters'!$B$35)*EXP(-$V67*('Model Parameters'!$B$33+2*'Model Parameters'!$B$35))))))/('Model Parameters'!$B$33+2*'Model Parameters'!$B$35))</f>
        <v>2471.2801036299702</v>
      </c>
      <c r="Y67">
        <f>'Input Parameters'!$G$4*'Model Parameters'!$F$2*EXP(-'Model Parameters'!$B$32*$S67-'Model Parameters'!$B$33*$X67-'Model Parameters'!$B$35*($S67+2*$X67))*$U67</f>
        <v>1.1273439682889379</v>
      </c>
      <c r="Z67" s="8">
        <f>$E67-'Model Parameters'!$F$3*'Input Parameters'!$G$3/'Model Parameters'!$F$4*LN($S67/'Input Parameters'!$G$22)</f>
        <v>-1.2317552861027079</v>
      </c>
      <c r="AA67" s="8">
        <f>'Input Parameters'!$G$12*$Y67*$F67*2*'Model Parameters'!$F$4/10</f>
        <v>252.62782954857713</v>
      </c>
      <c r="AB67" s="8">
        <f t="shared" ref="AB67:AB103" si="10">Y67</f>
        <v>1.1273439682889379</v>
      </c>
      <c r="AC67" s="8">
        <f t="shared" ref="AC67:AC103" si="11">X67</f>
        <v>2471.2801036299702</v>
      </c>
      <c r="AD67" s="8">
        <f>LOG10(S67/1000/'Model Parameters'!$B$15)</f>
        <v>13.516699631676628</v>
      </c>
      <c r="AE67" s="8">
        <f>AA67*10/(AA67*10+('Model Parameters'!$F$4*'Input Parameters'!$G$12)*I67)</f>
        <v>0.61027410930287651</v>
      </c>
      <c r="AF67" s="8">
        <f>MIN(1,('Model Parameters'!$B$45-'Model Parameters'!$F$3*'Input Parameters'!$G$3/'Model Parameters'!$F$4*LN($S67/'Input Parameters'!$G$22))/Z67)</f>
        <v>0.2774538822431416</v>
      </c>
      <c r="AG67" s="8">
        <f>MIN('Input Parameters'!$G$24+'Model Parameters'!$F$2*'Input Parameters'!$G$4*EXP(-'Model Parameters'!$B$32*$S67-'Model Parameters'!$B$33*$X67-'Model Parameters'!$B$35*($S67+2*$X67)),AC67*10^(3-AD67)/'Model Parameters'!$B$13)</f>
        <v>5.7839287608854491E-2</v>
      </c>
      <c r="AH67" s="8">
        <f>EXP(-'Model Parameters'!$B$32*$S67-'Model Parameters'!$B$33*$X67-'Model Parameters'!$B$35*($S67+2*$X67))</f>
        <v>0.40379735707792835</v>
      </c>
      <c r="AV67">
        <f>'Model Parameters'!$F$19</f>
        <v>6.9241761263600031E-6</v>
      </c>
      <c r="AW67">
        <f>'Model Parameters'!$F$20</f>
        <v>1.4452520065854142E-5</v>
      </c>
      <c r="AX67">
        <f>'Model Parameters'!$F$21</f>
        <v>4.1623628255221876E-6</v>
      </c>
      <c r="AY67">
        <f>'Model Parameters'!$F$22</f>
        <v>4.9374090257235054E-6</v>
      </c>
    </row>
    <row r="68" spans="4:51" x14ac:dyDescent="0.4">
      <c r="D68" s="4">
        <f t="shared" si="8"/>
        <v>0.64700000000000002</v>
      </c>
      <c r="E68">
        <f t="shared" si="9"/>
        <v>-1</v>
      </c>
      <c r="F68">
        <f>'Input Parameters'!$G$15/(2*'Model Parameters'!$F$4)*'Model Parameters'!$B$39/('Model Parameters'!$B$65)*EXP(-($E68+0.11)/'Model Parameters'!$B$48)</f>
        <v>3047.9649798411356</v>
      </c>
      <c r="G68">
        <f>1/((SQRT($F68*('Input Parameters'!$G$12)^2/'Model Parameters'!$B$51))/TANH(SQRT($F68*('Input Parameters'!$G$12)^2/'Model Parameters'!$B$51))+$F68*'Input Parameters'!$G$12/'Input Parameters'!$G$17)</f>
        <v>0.11167868520796753</v>
      </c>
      <c r="H68">
        <f>'Model Parameters'!$F$2*'Input Parameters'!$G$4*$G68</f>
        <v>3.8038918823925498</v>
      </c>
      <c r="I68">
        <f>'Input Parameters'!$G$15*'Model Parameters'!$B$41/'Model Parameters'!$F$4*EXP(-$E68/'Model Parameters'!$B$50)</f>
        <v>4388.6477769058283</v>
      </c>
      <c r="J68">
        <f>'Input Parameters'!$G$22+(AW68*'Input Parameters'!$G$22 - (1/(1/('Input Parameters'!$G$12*($I68+2*$F68*$H68))+1/(AY68*'Input Parameters'!$G$24))) + 'Input Parameters'!$G$12*($I68+2*$F68*$H68))/(AW68+2*D68*'Input Parameters'!$G$12*'Model Parameters'!$B$61*$H68)</f>
        <v>1861.7341215529295</v>
      </c>
      <c r="K68">
        <f>'Input Parameters'!$G$15/(2*'Model Parameters'!$F$4)*'Model Parameters'!$B$39/('Model Parameters'!$B$65)*EXP(-($E68+0.11)/'Model Parameters'!$B$48)+D68*'Model Parameters'!$B$61*$J68</f>
        <v>5734.0935877589181</v>
      </c>
      <c r="L68">
        <f>1/((SQRT($K68*('Input Parameters'!$G$12)^2/'Model Parameters'!$B$51))/TANH(SQRT($K68*('Input Parameters'!$G$12)^2/'Model Parameters'!$B$51))+$K68*'Input Parameters'!$G$12/'Input Parameters'!$G$17)</f>
        <v>7.8616930012025313E-2</v>
      </c>
      <c r="M68">
        <f>'Model Parameters'!$F$2*'Input Parameters'!$G$4*$L68</f>
        <v>2.677774199566159</v>
      </c>
      <c r="N68">
        <f>'Input Parameters'!$G$22+(AW68*'Input Parameters'!$G$22 - (1/(1/('Input Parameters'!$G$12*($I68+2*$F68*$M68))+1/(AY68*'Input Parameters'!$G$24))) + 'Input Parameters'!$G$12*($I68+2*$F68*$M68))/(AW68+2*D68*'Input Parameters'!$G$12*'Model Parameters'!$B$61*$M68)</f>
        <v>1790.9474128461309</v>
      </c>
      <c r="O68" s="4">
        <f>(2*AX68*'Input Parameters'!$G$23+AY68*'Input Parameters'!$G$24+AW68*'Input Parameters'!$G$22+'Input Parameters'!$G$12*$I68-AW68*$N68)/(2*AX68)</f>
        <v>-844.47997939877735</v>
      </c>
      <c r="P68" s="4">
        <f>'Input Parameters'!$G$12*(2*$F68*$M68)/(2*AX68)*EXP(-$N68*('Model Parameters'!$B$32+'Model Parameters'!$B$35))</f>
        <v>5796.3540968526968</v>
      </c>
      <c r="Q68">
        <f>MAX(0,$O68+LN(1+($P68*('Model Parameters'!$B$33+2*'Model Parameters'!$B$35)*EXP(-$O68*('Model Parameters'!$B$33+2*'Model Parameters'!$B$35)))/(1+LN(SQRT(1+$P68*('Model Parameters'!$B$33+2*'Model Parameters'!$B$35)*EXP(-$O68*('Model Parameters'!$B$33+2*'Model Parameters'!$B$35))))))/('Model Parameters'!$B$33+2*'Model Parameters'!$B$35))</f>
        <v>2178.0663256582702</v>
      </c>
      <c r="R68">
        <f>'Input Parameters'!$G$4*'Model Parameters'!$F$2*EXP(-'Model Parameters'!$B$32*$N68-'Model Parameters'!$B$33*$Q68-'Model Parameters'!$B$35*($N68+2*$Q68))*$L68</f>
        <v>1.141134145475583</v>
      </c>
      <c r="S68">
        <f>'Input Parameters'!$G$22+(AW68*'Input Parameters'!$G$22 - (1/(1/('Input Parameters'!$G$12*($I68+2*$F68*$R68))+1/(AY68*'Input Parameters'!$G$24))) +'Input Parameters'!$G$12*($I68+2*$F68*$R68))/(AW68+2*D68*'Input Parameters'!$G$12*'Model Parameters'!$B$61*$R68)</f>
        <v>1589.6417256325983</v>
      </c>
      <c r="T68">
        <f>'Input Parameters'!$G$15/(2*'Model Parameters'!$F$4)*'Model Parameters'!$B$39/('Model Parameters'!$B$65)*EXP(-($E68+0.11)/'Model Parameters'!$B$48)+D68*'Model Parameters'!$B$61*$S68</f>
        <v>5341.5159580011041</v>
      </c>
      <c r="U68">
        <f>1/((SQRT($T68*('Input Parameters'!$G$12)^2/'Model Parameters'!$B$51))/TANH(SQRT($T68*('Input Parameters'!$G$12)^2/'Model Parameters'!$B$51))+$T68*'Input Parameters'!$G$12/'Input Parameters'!$G$17)</f>
        <v>8.1817199219005751E-2</v>
      </c>
      <c r="V68" s="4">
        <f>(2*AX68*'Input Parameters'!$G$23+AY68*'Input Parameters'!$G$24+AW68*'Input Parameters'!$G$22+'Input Parameters'!$G$12*$I68-AW68*$S68)/(2*AX68)</f>
        <v>-494.99404967818145</v>
      </c>
      <c r="W68" s="4">
        <f>'Input Parameters'!$G$12*(2*$F68*$U68*'Model Parameters'!$F$2*'Input Parameters'!$G$4)/(2*'Model Parameters'!$F$21)*EXP(-$S68*('Model Parameters'!$B$32+'Model Parameters'!$B$35))</f>
        <v>6206.8563373330653</v>
      </c>
      <c r="X68">
        <f>MAX(0,$V68+LN(1+($W68*('Model Parameters'!$B$33+2*'Model Parameters'!$B$35)*EXP(-$V68*('Model Parameters'!$B$33+2*'Model Parameters'!$B$35)))/(1+LN(SQRT(1+$W68*('Model Parameters'!$B$33+2*'Model Parameters'!$B$35)*EXP(-$V68*('Model Parameters'!$B$33+2*'Model Parameters'!$B$35))))))/('Model Parameters'!$B$33+2*'Model Parameters'!$B$35))</f>
        <v>2483.1037963813387</v>
      </c>
      <c r="Y68">
        <f>'Input Parameters'!$G$4*'Model Parameters'!$F$2*EXP(-'Model Parameters'!$B$32*$S68-'Model Parameters'!$B$33*$X68-'Model Parameters'!$B$35*($S68+2*$X68))*$U68</f>
        <v>1.1235937458974745</v>
      </c>
      <c r="Z68" s="8">
        <f>$E68-'Model Parameters'!$F$3*'Input Parameters'!$G$3/'Model Parameters'!$F$4*LN($S68/'Input Parameters'!$G$22)</f>
        <v>-1.2315574978246024</v>
      </c>
      <c r="AA68" s="8">
        <f>'Input Parameters'!$G$12*$Y68*$F68*2*'Model Parameters'!$F$4/10</f>
        <v>251.78743782277775</v>
      </c>
      <c r="AB68" s="8">
        <f t="shared" si="10"/>
        <v>1.1235937458974745</v>
      </c>
      <c r="AC68" s="8">
        <f t="shared" si="11"/>
        <v>2483.1037963813387</v>
      </c>
      <c r="AD68" s="8">
        <f>LOG10(S68/1000/'Model Parameters'!$B$15)</f>
        <v>13.513356344282839</v>
      </c>
      <c r="AE68" s="8">
        <f>AA68*10/(AA68*10+('Model Parameters'!$F$4*'Input Parameters'!$G$12)*I68)</f>
        <v>0.60948130252451382</v>
      </c>
      <c r="AF68" s="8">
        <f>MIN(1,('Model Parameters'!$B$45-'Model Parameters'!$F$3*'Input Parameters'!$G$3/'Model Parameters'!$F$4*LN($S68/'Input Parameters'!$G$22))/Z68)</f>
        <v>0.27733784125217265</v>
      </c>
      <c r="AG68" s="8">
        <f>MIN('Input Parameters'!$G$24+'Model Parameters'!$F$2*'Input Parameters'!$G$4*EXP(-'Model Parameters'!$B$32*$S68-'Model Parameters'!$B$33*$X68-'Model Parameters'!$B$35*($S68+2*$X68)),AC68*10^(3-AD68)/'Model Parameters'!$B$13)</f>
        <v>5.8565131647263721E-2</v>
      </c>
      <c r="AH68" s="8">
        <f>EXP(-'Model Parameters'!$B$32*$S68-'Model Parameters'!$B$33*$X68-'Model Parameters'!$B$35*($S68+2*$X68))</f>
        <v>0.4031872894487008</v>
      </c>
      <c r="AV68">
        <f>'Model Parameters'!$F$19</f>
        <v>6.9241761263600031E-6</v>
      </c>
      <c r="AW68">
        <f>'Model Parameters'!$F$20</f>
        <v>1.4452520065854142E-5</v>
      </c>
      <c r="AX68">
        <f>'Model Parameters'!$F$21</f>
        <v>4.1623628255221876E-6</v>
      </c>
      <c r="AY68">
        <f>'Model Parameters'!$F$22</f>
        <v>4.9374090257235054E-6</v>
      </c>
    </row>
    <row r="69" spans="4:51" x14ac:dyDescent="0.4">
      <c r="D69" s="4">
        <f t="shared" si="8"/>
        <v>0.65679999999999994</v>
      </c>
      <c r="E69">
        <f t="shared" si="9"/>
        <v>-1</v>
      </c>
      <c r="F69">
        <f>'Input Parameters'!$G$15/(2*'Model Parameters'!$F$4)*'Model Parameters'!$B$39/('Model Parameters'!$B$65)*EXP(-($E69+0.11)/'Model Parameters'!$B$48)</f>
        <v>3047.9649798411356</v>
      </c>
      <c r="G69">
        <f>1/((SQRT($F69*('Input Parameters'!$G$12)^2/'Model Parameters'!$B$51))/TANH(SQRT($F69*('Input Parameters'!$G$12)^2/'Model Parameters'!$B$51))+$F69*'Input Parameters'!$G$12/'Input Parameters'!$G$17)</f>
        <v>0.11167868520796753</v>
      </c>
      <c r="H69">
        <f>'Model Parameters'!$F$2*'Input Parameters'!$G$4*$G69</f>
        <v>3.8038918823925498</v>
      </c>
      <c r="I69">
        <f>'Input Parameters'!$G$15*'Model Parameters'!$B$41/'Model Parameters'!$F$4*EXP(-$E69/'Model Parameters'!$B$50)</f>
        <v>4388.6477769058283</v>
      </c>
      <c r="J69">
        <f>'Input Parameters'!$G$22+(AW69*'Input Parameters'!$G$22 - (1/(1/('Input Parameters'!$G$12*($I69+2*$F69*$H69))+1/(AY69*'Input Parameters'!$G$24))) + 'Input Parameters'!$G$12*($I69+2*$F69*$H69))/(AW69+2*D69*'Input Parameters'!$G$12*'Model Parameters'!$B$61*$H69)</f>
        <v>1841.0125531269543</v>
      </c>
      <c r="K69">
        <f>'Input Parameters'!$G$15/(2*'Model Parameters'!$F$4)*'Model Parameters'!$B$39/('Model Parameters'!$B$65)*EXP(-($E69+0.11)/'Model Parameters'!$B$48)+D69*'Model Parameters'!$B$61*$J69</f>
        <v>5744.4297899542726</v>
      </c>
      <c r="L69">
        <f>1/((SQRT($K69*('Input Parameters'!$G$12)^2/'Model Parameters'!$B$51))/TANH(SQRT($K69*('Input Parameters'!$G$12)^2/'Model Parameters'!$B$51))+$K69*'Input Parameters'!$G$12/'Input Parameters'!$G$17)</f>
        <v>7.85371709994276E-2</v>
      </c>
      <c r="M69">
        <f>'Model Parameters'!$F$2*'Input Parameters'!$G$4*$L69</f>
        <v>2.6750575248488384</v>
      </c>
      <c r="N69">
        <f>'Input Parameters'!$G$22+(AW69*'Input Parameters'!$G$22 - (1/(1/('Input Parameters'!$G$12*($I69+2*$F69*$M69))+1/(AY69*'Input Parameters'!$G$24))) + 'Input Parameters'!$G$12*($I69+2*$F69*$M69))/(AW69+2*D69*'Input Parameters'!$G$12*'Model Parameters'!$B$61*$M69)</f>
        <v>1772.7264382456328</v>
      </c>
      <c r="O69" s="4">
        <f>(2*AX69*'Input Parameters'!$G$23+AY69*'Input Parameters'!$G$24+AW69*'Input Parameters'!$G$22+'Input Parameters'!$G$12*$I69-AW69*$N69)/(2*AX69)</f>
        <v>-812.84662449054929</v>
      </c>
      <c r="P69" s="4">
        <f>'Input Parameters'!$G$12*(2*$F69*$M69)/(2*AX69)*EXP(-$N69*('Model Parameters'!$B$32+'Model Parameters'!$B$35))</f>
        <v>5805.443348804466</v>
      </c>
      <c r="Q69">
        <f>MAX(0,$O69+LN(1+($P69*('Model Parameters'!$B$33+2*'Model Parameters'!$B$35)*EXP(-$O69*('Model Parameters'!$B$33+2*'Model Parameters'!$B$35)))/(1+LN(SQRT(1+$P69*('Model Parameters'!$B$33+2*'Model Parameters'!$B$35)*EXP(-$O69*('Model Parameters'!$B$33+2*'Model Parameters'!$B$35))))))/('Model Parameters'!$B$33+2*'Model Parameters'!$B$35))</f>
        <v>2198.2207209894063</v>
      </c>
      <c r="R69">
        <f>'Input Parameters'!$G$4*'Model Parameters'!$F$2*EXP(-'Model Parameters'!$B$32*$N69-'Model Parameters'!$B$33*$Q69-'Model Parameters'!$B$35*($N69+2*$Q69))*$L69</f>
        <v>1.136604180659653</v>
      </c>
      <c r="S69">
        <f>'Input Parameters'!$G$22+(AW69*'Input Parameters'!$G$22 - (1/(1/('Input Parameters'!$G$12*($I69+2*$F69*$R69))+1/(AY69*'Input Parameters'!$G$24))) +'Input Parameters'!$G$12*($I69+2*$F69*$R69))/(AW69+2*D69*'Input Parameters'!$G$12*'Model Parameters'!$B$61*$R69)</f>
        <v>1577.596220645662</v>
      </c>
      <c r="T69">
        <f>'Input Parameters'!$G$15/(2*'Model Parameters'!$F$4)*'Model Parameters'!$B$39/('Model Parameters'!$B$65)*EXP(-($E69+0.11)/'Model Parameters'!$B$48)+D69*'Model Parameters'!$B$61*$S69</f>
        <v>5358.6133707568933</v>
      </c>
      <c r="U69">
        <f>1/((SQRT($T69*('Input Parameters'!$G$12)^2/'Model Parameters'!$B$51))/TANH(SQRT($T69*('Input Parameters'!$G$12)^2/'Model Parameters'!$B$51))+$T69*'Input Parameters'!$G$12/'Input Parameters'!$G$17)</f>
        <v>8.167046865684513E-2</v>
      </c>
      <c r="V69" s="4">
        <f>(2*AX69*'Input Parameters'!$G$23+AY69*'Input Parameters'!$G$24+AW69*'Input Parameters'!$G$22+'Input Parameters'!$G$12*$I69-AW69*$S69)/(2*AX69)</f>
        <v>-474.08190075887069</v>
      </c>
      <c r="W69" s="4">
        <f>'Input Parameters'!$G$12*(2*$F69*$U69*'Model Parameters'!$F$2*'Input Parameters'!$G$4)/(2*'Model Parameters'!$F$21)*EXP(-$S69*('Model Parameters'!$B$32+'Model Parameters'!$B$35))</f>
        <v>6206.3091831394531</v>
      </c>
      <c r="X69">
        <f>MAX(0,$V69+LN(1+($W69*('Model Parameters'!$B$33+2*'Model Parameters'!$B$35)*EXP(-$V69*('Model Parameters'!$B$33+2*'Model Parameters'!$B$35)))/(1+LN(SQRT(1+$W69*('Model Parameters'!$B$33+2*'Model Parameters'!$B$35)*EXP(-$V69*('Model Parameters'!$B$33+2*'Model Parameters'!$B$35))))))/('Model Parameters'!$B$33+2*'Model Parameters'!$B$35))</f>
        <v>2494.698136448349</v>
      </c>
      <c r="Y69">
        <f>'Input Parameters'!$G$4*'Model Parameters'!$F$2*EXP(-'Model Parameters'!$B$32*$S69-'Model Parameters'!$B$33*$X69-'Model Parameters'!$B$35*($S69+2*$X69))*$U69</f>
        <v>1.1199169044218309</v>
      </c>
      <c r="Z69" s="8">
        <f>$E69-'Model Parameters'!$F$3*'Input Parameters'!$G$3/'Model Parameters'!$F$4*LN($S69/'Input Parameters'!$G$22)</f>
        <v>-1.231362069477228</v>
      </c>
      <c r="AA69" s="8">
        <f>'Input Parameters'!$G$12*$Y69*$F69*2*'Model Parameters'!$F$4/10</f>
        <v>250.96349011230578</v>
      </c>
      <c r="AB69" s="8">
        <f t="shared" si="10"/>
        <v>1.1199169044218309</v>
      </c>
      <c r="AC69" s="8">
        <f t="shared" si="11"/>
        <v>2494.698136448349</v>
      </c>
      <c r="AD69" s="8">
        <f>LOG10(S69/1000/'Model Parameters'!$B$15)</f>
        <v>13.510052947658808</v>
      </c>
      <c r="AE69" s="8">
        <f>AA69*10/(AA69*10+('Model Parameters'!$F$4*'Input Parameters'!$G$12)*I69)</f>
        <v>0.60870087089706382</v>
      </c>
      <c r="AF69" s="8">
        <f>MIN(1,('Model Parameters'!$B$45-'Model Parameters'!$F$3*'Input Parameters'!$G$3/'Model Parameters'!$F$4*LN($S69/'Input Parameters'!$G$22))/Z69)</f>
        <v>0.27722314820217947</v>
      </c>
      <c r="AG69" s="8">
        <f>MIN('Input Parameters'!$G$24+'Model Parameters'!$F$2*'Input Parameters'!$G$4*EXP(-'Model Parameters'!$B$32*$S69-'Model Parameters'!$B$33*$X69-'Model Parameters'!$B$35*($S69+2*$X69)),AC69*10^(3-AD69)/'Model Parameters'!$B$13)</f>
        <v>5.9287842863317584E-2</v>
      </c>
      <c r="AH69" s="8">
        <f>EXP(-'Model Parameters'!$B$32*$S69-'Model Parameters'!$B$33*$X69-'Model Parameters'!$B$35*($S69+2*$X69))</f>
        <v>0.40258990451851617</v>
      </c>
      <c r="AV69">
        <f>'Model Parameters'!$F$19</f>
        <v>6.9241761263600031E-6</v>
      </c>
      <c r="AW69">
        <f>'Model Parameters'!$F$20</f>
        <v>1.4452520065854142E-5</v>
      </c>
      <c r="AX69">
        <f>'Model Parameters'!$F$21</f>
        <v>4.1623628255221876E-6</v>
      </c>
      <c r="AY69">
        <f>'Model Parameters'!$F$22</f>
        <v>4.9374090257235054E-6</v>
      </c>
    </row>
    <row r="70" spans="4:51" x14ac:dyDescent="0.4">
      <c r="D70" s="4">
        <f t="shared" si="8"/>
        <v>0.66659999999999997</v>
      </c>
      <c r="E70">
        <f t="shared" si="9"/>
        <v>-1</v>
      </c>
      <c r="F70">
        <f>'Input Parameters'!$G$15/(2*'Model Parameters'!$F$4)*'Model Parameters'!$B$39/('Model Parameters'!$B$65)*EXP(-($E70+0.11)/'Model Parameters'!$B$48)</f>
        <v>3047.9649798411356</v>
      </c>
      <c r="G70">
        <f>1/((SQRT($F70*('Input Parameters'!$G$12)^2/'Model Parameters'!$B$51))/TANH(SQRT($F70*('Input Parameters'!$G$12)^2/'Model Parameters'!$B$51))+$F70*'Input Parameters'!$G$12/'Input Parameters'!$G$17)</f>
        <v>0.11167868520796753</v>
      </c>
      <c r="H70">
        <f>'Model Parameters'!$F$2*'Input Parameters'!$G$4*$G70</f>
        <v>3.8038918823925498</v>
      </c>
      <c r="I70">
        <f>'Input Parameters'!$G$15*'Model Parameters'!$B$41/'Model Parameters'!$F$4*EXP(-$E70/'Model Parameters'!$B$50)</f>
        <v>4388.6477769058283</v>
      </c>
      <c r="J70">
        <f>'Input Parameters'!$G$22+(AW70*'Input Parameters'!$G$22 - (1/(1/('Input Parameters'!$G$12*($I70+2*$F70*$H70))+1/(AY70*'Input Parameters'!$G$24))) + 'Input Parameters'!$G$12*($I70+2*$F70*$H70))/(AW70+2*D70*'Input Parameters'!$G$12*'Model Parameters'!$B$61*$H70)</f>
        <v>1820.7472266134434</v>
      </c>
      <c r="K70">
        <f>'Input Parameters'!$G$15/(2*'Model Parameters'!$F$4)*'Model Parameters'!$B$39/('Model Parameters'!$B$65)*EXP(-($E70+0.11)/'Model Parameters'!$B$48)+D70*'Model Parameters'!$B$61*$J70</f>
        <v>5754.5385056520981</v>
      </c>
      <c r="L70">
        <f>1/((SQRT($K70*('Input Parameters'!$G$12)^2/'Model Parameters'!$B$51))/TANH(SQRT($K70*('Input Parameters'!$G$12)^2/'Model Parameters'!$B$51))+$K70*'Input Parameters'!$G$12/'Input Parameters'!$G$17)</f>
        <v>7.8459377311710626E-2</v>
      </c>
      <c r="M70">
        <f>'Model Parameters'!$F$2*'Input Parameters'!$G$4*$L70</f>
        <v>2.6724077911359378</v>
      </c>
      <c r="N70">
        <f>'Input Parameters'!$G$22+(AW70*'Input Parameters'!$G$22 - (1/(1/('Input Parameters'!$G$12*($I70+2*$F70*$M70))+1/(AY70*'Input Parameters'!$G$24))) + 'Input Parameters'!$G$12*($I70+2*$F70*$M70))/(AW70+2*D70*'Input Parameters'!$G$12*'Model Parameters'!$B$61*$M70)</f>
        <v>1754.8846186720266</v>
      </c>
      <c r="O70" s="4">
        <f>(2*AX70*'Input Parameters'!$G$23+AY70*'Input Parameters'!$G$24+AW70*'Input Parameters'!$G$22+'Input Parameters'!$G$12*$I70-AW70*$N70)/(2*AX70)</f>
        <v>-781.87151897862827</v>
      </c>
      <c r="P70" s="4">
        <f>'Input Parameters'!$G$12*(2*$F70*$M70)/(2*AX70)*EXP(-$N70*('Model Parameters'!$B$32+'Model Parameters'!$B$35))</f>
        <v>5814.3741154929712</v>
      </c>
      <c r="Q70">
        <f>MAX(0,$O70+LN(1+($P70*('Model Parameters'!$B$33+2*'Model Parameters'!$B$35)*EXP(-$O70*('Model Parameters'!$B$33+2*'Model Parameters'!$B$35)))/(1+LN(SQRT(1+$P70*('Model Parameters'!$B$33+2*'Model Parameters'!$B$35)*EXP(-$O70*('Model Parameters'!$B$33+2*'Model Parameters'!$B$35))))))/('Model Parameters'!$B$33+2*'Model Parameters'!$B$35))</f>
        <v>2217.9849766684019</v>
      </c>
      <c r="R70">
        <f>'Input Parameters'!$G$4*'Model Parameters'!$F$2*EXP(-'Model Parameters'!$B$32*$N70-'Model Parameters'!$B$33*$Q70-'Model Parameters'!$B$35*($N70+2*$Q70))*$L70</f>
        <v>1.1321800738007362</v>
      </c>
      <c r="S70">
        <f>'Input Parameters'!$G$22+(AW70*'Input Parameters'!$G$22 - (1/(1/('Input Parameters'!$G$12*($I70+2*$F70*$R70))+1/(AY70*'Input Parameters'!$G$24))) +'Input Parameters'!$G$12*($I70+2*$F70*$R70))/(AW70+2*D70*'Input Parameters'!$G$12*'Model Parameters'!$B$61*$R70)</f>
        <v>1565.7817979308863</v>
      </c>
      <c r="T70">
        <f>'Input Parameters'!$G$15/(2*'Model Parameters'!$F$4)*'Model Parameters'!$B$39/('Model Parameters'!$B$65)*EXP(-($E70+0.11)/'Model Parameters'!$B$48)+D70*'Model Parameters'!$B$61*$S70</f>
        <v>5375.5278065377606</v>
      </c>
      <c r="U70">
        <f>1/((SQRT($T70*('Input Parameters'!$G$12)^2/'Model Parameters'!$B$51))/TANH(SQRT($T70*('Input Parameters'!$G$12)^2/'Model Parameters'!$B$51))+$T70*'Input Parameters'!$G$12/'Input Parameters'!$G$17)</f>
        <v>8.1526004013954226E-2</v>
      </c>
      <c r="V70" s="4">
        <f>(2*AX70*'Input Parameters'!$G$23+AY70*'Input Parameters'!$G$24+AW70*'Input Parameters'!$G$22+'Input Parameters'!$G$12*$I70-AW70*$S70)/(2*AX70)</f>
        <v>-453.57093276915026</v>
      </c>
      <c r="W70" s="4">
        <f>'Input Parameters'!$G$12*(2*$F70*$U70*'Model Parameters'!$F$2*'Input Parameters'!$G$4)/(2*'Model Parameters'!$F$21)*EXP(-$S70*('Model Parameters'!$B$32+'Model Parameters'!$B$35))</f>
        <v>6205.7113267409486</v>
      </c>
      <c r="X70">
        <f>MAX(0,$V70+LN(1+($W70*('Model Parameters'!$B$33+2*'Model Parameters'!$B$35)*EXP(-$V70*('Model Parameters'!$B$33+2*'Model Parameters'!$B$35)))/(1+LN(SQRT(1+$W70*('Model Parameters'!$B$33+2*'Model Parameters'!$B$35)*EXP(-$V70*('Model Parameters'!$B$33+2*'Model Parameters'!$B$35))))))/('Model Parameters'!$B$33+2*'Model Parameters'!$B$35))</f>
        <v>2506.0708808014952</v>
      </c>
      <c r="Y70">
        <f>'Input Parameters'!$G$4*'Model Parameters'!$F$2*EXP(-'Model Parameters'!$B$32*$S70-'Model Parameters'!$B$33*$X70-'Model Parameters'!$B$35*($S70+2*$X70))*$U70</f>
        <v>1.1163110157020517</v>
      </c>
      <c r="Z70" s="8">
        <f>$E70-'Model Parameters'!$F$3*'Input Parameters'!$G$3/'Model Parameters'!$F$4*LN($S70/'Input Parameters'!$G$22)</f>
        <v>-1.2311689353218565</v>
      </c>
      <c r="AA70" s="8">
        <f>'Input Parameters'!$G$12*$Y70*$F70*2*'Model Parameters'!$F$4/10</f>
        <v>250.15544228795443</v>
      </c>
      <c r="AB70" s="8">
        <f t="shared" si="10"/>
        <v>1.1163110157020517</v>
      </c>
      <c r="AC70" s="8">
        <f t="shared" si="11"/>
        <v>2506.0708808014952</v>
      </c>
      <c r="AD70" s="8">
        <f>LOG10(S70/1000/'Model Parameters'!$B$15)</f>
        <v>13.506788330598841</v>
      </c>
      <c r="AE70" s="8">
        <f>AA70*10/(AA70*10+('Model Parameters'!$F$4*'Input Parameters'!$G$12)*I70)</f>
        <v>0.60793246387243149</v>
      </c>
      <c r="AF70" s="8">
        <f>MIN(1,('Model Parameters'!$B$45-'Model Parameters'!$F$3*'Input Parameters'!$G$3/'Model Parameters'!$F$4*LN($S70/'Input Parameters'!$G$22))/Z70)</f>
        <v>0.27710976579559882</v>
      </c>
      <c r="AG70" s="8">
        <f>MIN('Input Parameters'!$G$24+'Model Parameters'!$F$2*'Input Parameters'!$G$4*EXP(-'Model Parameters'!$B$32*$S70-'Model Parameters'!$B$33*$X70-'Model Parameters'!$B$35*($S70+2*$X70)),AC70*10^(3-AD70)/'Model Parameters'!$B$13)</f>
        <v>6.0007511067736219E-2</v>
      </c>
      <c r="AH70" s="8">
        <f>EXP(-'Model Parameters'!$B$32*$S70-'Model Parameters'!$B$33*$X70-'Model Parameters'!$B$35*($S70+2*$X70))</f>
        <v>0.40200474776373901</v>
      </c>
      <c r="AV70">
        <f>'Model Parameters'!$F$19</f>
        <v>6.9241761263600031E-6</v>
      </c>
      <c r="AW70">
        <f>'Model Parameters'!$F$20</f>
        <v>1.4452520065854142E-5</v>
      </c>
      <c r="AX70">
        <f>'Model Parameters'!$F$21</f>
        <v>4.1623628255221876E-6</v>
      </c>
      <c r="AY70">
        <f>'Model Parameters'!$F$22</f>
        <v>4.9374090257235054E-6</v>
      </c>
    </row>
    <row r="71" spans="4:51" x14ac:dyDescent="0.4">
      <c r="D71" s="4">
        <f t="shared" si="8"/>
        <v>0.6764</v>
      </c>
      <c r="E71">
        <f t="shared" si="9"/>
        <v>-1</v>
      </c>
      <c r="F71">
        <f>'Input Parameters'!$G$15/(2*'Model Parameters'!$F$4)*'Model Parameters'!$B$39/('Model Parameters'!$B$65)*EXP(-($E71+0.11)/'Model Parameters'!$B$48)</f>
        <v>3047.9649798411356</v>
      </c>
      <c r="G71">
        <f>1/((SQRT($F71*('Input Parameters'!$G$12)^2/'Model Parameters'!$B$51))/TANH(SQRT($F71*('Input Parameters'!$G$12)^2/'Model Parameters'!$B$51))+$F71*'Input Parameters'!$G$12/'Input Parameters'!$G$17)</f>
        <v>0.11167868520796753</v>
      </c>
      <c r="H71">
        <f>'Model Parameters'!$F$2*'Input Parameters'!$G$4*$G71</f>
        <v>3.8038918823925498</v>
      </c>
      <c r="I71">
        <f>'Input Parameters'!$G$15*'Model Parameters'!$B$41/'Model Parameters'!$F$4*EXP(-$E71/'Model Parameters'!$B$50)</f>
        <v>4388.6477769058283</v>
      </c>
      <c r="J71">
        <f>'Input Parameters'!$G$22+(AW71*'Input Parameters'!$G$22 - (1/(1/('Input Parameters'!$G$12*($I71+2*$F71*$H71))+1/(AY71*'Input Parameters'!$G$24))) + 'Input Parameters'!$G$12*($I71+2*$F71*$H71))/(AW71+2*D71*'Input Parameters'!$G$12*'Model Parameters'!$B$61*$H71)</f>
        <v>1800.923237971657</v>
      </c>
      <c r="K71">
        <f>'Input Parameters'!$G$15/(2*'Model Parameters'!$F$4)*'Model Parameters'!$B$39/('Model Parameters'!$B$65)*EXP(-($E71+0.11)/'Model Parameters'!$B$48)+D71*'Model Parameters'!$B$61*$J71</f>
        <v>5764.4271661469193</v>
      </c>
      <c r="L71">
        <f>1/((SQRT($K71*('Input Parameters'!$G$12)^2/'Model Parameters'!$B$51))/TANH(SQRT($K71*('Input Parameters'!$G$12)^2/'Model Parameters'!$B$51))+$K71*'Input Parameters'!$G$12/'Input Parameters'!$G$17)</f>
        <v>7.8383477086633235E-2</v>
      </c>
      <c r="M71">
        <f>'Model Parameters'!$F$2*'Input Parameters'!$G$4*$L71</f>
        <v>2.6698225507249678</v>
      </c>
      <c r="N71">
        <f>'Input Parameters'!$G$22+(AW71*'Input Parameters'!$G$22 - (1/(1/('Input Parameters'!$G$12*($I71+2*$F71*$M71))+1/(AY71*'Input Parameters'!$G$24))) + 'Input Parameters'!$G$12*($I71+2*$F71*$M71))/(AW71+2*D71*'Input Parameters'!$G$12*'Model Parameters'!$B$61*$M71)</f>
        <v>1737.4098474443706</v>
      </c>
      <c r="O71" s="4">
        <f>(2*AX71*'Input Parameters'!$G$23+AY71*'Input Parameters'!$G$24+AW71*'Input Parameters'!$G$22+'Input Parameters'!$G$12*$I71-AW71*$N71)/(2*AX71)</f>
        <v>-751.53364450678635</v>
      </c>
      <c r="P71" s="4">
        <f>'Input Parameters'!$G$12*(2*$F71*$M71)/(2*AX71)*EXP(-$N71*('Model Parameters'!$B$32+'Model Parameters'!$B$35))</f>
        <v>5823.1506952074715</v>
      </c>
      <c r="Q71">
        <f>MAX(0,$O71+LN(1+($P71*('Model Parameters'!$B$33+2*'Model Parameters'!$B$35)*EXP(-$O71*('Model Parameters'!$B$33+2*'Model Parameters'!$B$35)))/(1+LN(SQRT(1+$P71*('Model Parameters'!$B$33+2*'Model Parameters'!$B$35)*EXP(-$O71*('Model Parameters'!$B$33+2*'Model Parameters'!$B$35))))))/('Model Parameters'!$B$33+2*'Model Parameters'!$B$35))</f>
        <v>2237.3706733865779</v>
      </c>
      <c r="R71">
        <f>'Input Parameters'!$G$4*'Model Parameters'!$F$2*EXP(-'Model Parameters'!$B$32*$N71-'Model Parameters'!$B$33*$Q71-'Model Parameters'!$B$35*($N71+2*$Q71))*$L71</f>
        <v>1.1278581167815231</v>
      </c>
      <c r="S71">
        <f>'Input Parameters'!$G$22+(AW71*'Input Parameters'!$G$22 - (1/(1/('Input Parameters'!$G$12*($I71+2*$F71*$R71))+1/(AY71*'Input Parameters'!$G$24))) +'Input Parameters'!$G$12*($I71+2*$F71*$R71))/(AW71+2*D71*'Input Parameters'!$G$12*'Model Parameters'!$B$61*$R71)</f>
        <v>1554.1908152078604</v>
      </c>
      <c r="T71">
        <f>'Input Parameters'!$G$15/(2*'Model Parameters'!$F$4)*'Model Parameters'!$B$39/('Model Parameters'!$B$65)*EXP(-($E71+0.11)/'Model Parameters'!$B$48)+D71*'Model Parameters'!$B$61*$S71</f>
        <v>5392.2628881578466</v>
      </c>
      <c r="U71">
        <f>1/((SQRT($T71*('Input Parameters'!$G$12)^2/'Model Parameters'!$B$51))/TANH(SQRT($T71*('Input Parameters'!$G$12)^2/'Model Parameters'!$B$51))+$T71*'Input Parameters'!$G$12/'Input Parameters'!$G$17)</f>
        <v>8.1383746758360048E-2</v>
      </c>
      <c r="V71" s="4">
        <f>(2*AX71*'Input Parameters'!$G$23+AY71*'Input Parameters'!$G$24+AW71*'Input Parameters'!$G$22+'Input Parameters'!$G$12*$I71-AW71*$S71)/(2*AX71)</f>
        <v>-433.44787797917201</v>
      </c>
      <c r="W71" s="4">
        <f>'Input Parameters'!$G$12*(2*$F71*$U71*'Model Parameters'!$F$2*'Input Parameters'!$G$4)/(2*'Model Parameters'!$F$21)*EXP(-$S71*('Model Parameters'!$B$32+'Model Parameters'!$B$35))</f>
        <v>6205.0658858967536</v>
      </c>
      <c r="X71">
        <f>MAX(0,$V71+LN(1+($W71*('Model Parameters'!$B$33+2*'Model Parameters'!$B$35)*EXP(-$V71*('Model Parameters'!$B$33+2*'Model Parameters'!$B$35)))/(1+LN(SQRT(1+$W71*('Model Parameters'!$B$33+2*'Model Parameters'!$B$35)*EXP(-$V71*('Model Parameters'!$B$33+2*'Model Parameters'!$B$35))))))/('Model Parameters'!$B$33+2*'Model Parameters'!$B$35))</f>
        <v>2517.2294182057731</v>
      </c>
      <c r="Y71">
        <f>'Input Parameters'!$G$4*'Model Parameters'!$F$2*EXP(-'Model Parameters'!$B$32*$S71-'Model Parameters'!$B$33*$X71-'Model Parameters'!$B$35*($S71+2*$X71))*$U71</f>
        <v>1.1127737658374053</v>
      </c>
      <c r="Z71" s="8">
        <f>$E71-'Model Parameters'!$F$3*'Input Parameters'!$G$3/'Model Parameters'!$F$4*LN($S71/'Input Parameters'!$G$22)</f>
        <v>-1.2309780323802235</v>
      </c>
      <c r="AA71" s="8">
        <f>'Input Parameters'!$G$12*$Y71*$F71*2*'Model Parameters'!$F$4/10</f>
        <v>249.36277582499997</v>
      </c>
      <c r="AB71" s="8">
        <f t="shared" si="10"/>
        <v>1.1127737658374053</v>
      </c>
      <c r="AC71" s="8">
        <f t="shared" si="11"/>
        <v>2517.2294182057731</v>
      </c>
      <c r="AD71" s="8">
        <f>LOG10(S71/1000/'Model Parameters'!$B$15)</f>
        <v>13.503561428558374</v>
      </c>
      <c r="AE71" s="8">
        <f>AA71*10/(AA71*10+('Model Parameters'!$F$4*'Input Parameters'!$G$12)*I71)</f>
        <v>0.60717574570876598</v>
      </c>
      <c r="AF71" s="8">
        <f>MIN(1,('Model Parameters'!$B$45-'Model Parameters'!$F$3*'Input Parameters'!$G$3/'Model Parameters'!$F$4*LN($S71/'Input Parameters'!$G$22))/Z71)</f>
        <v>0.27699765829363104</v>
      </c>
      <c r="AG71" s="8">
        <f>MIN('Input Parameters'!$G$24+'Model Parameters'!$F$2*'Input Parameters'!$G$4*EXP(-'Model Parameters'!$B$32*$S71-'Model Parameters'!$B$33*$X71-'Model Parameters'!$B$35*($S71+2*$X71)),AC71*10^(3-AD71)/'Model Parameters'!$B$13)</f>
        <v>6.0724222692381716E-2</v>
      </c>
      <c r="AH71" s="8">
        <f>EXP(-'Model Parameters'!$B$32*$S71-'Model Parameters'!$B$33*$X71-'Model Parameters'!$B$35*($S71+2*$X71))</f>
        <v>0.40143138715731719</v>
      </c>
      <c r="AV71">
        <f>'Model Parameters'!$F$19</f>
        <v>6.9241761263600031E-6</v>
      </c>
      <c r="AW71">
        <f>'Model Parameters'!$F$20</f>
        <v>1.4452520065854142E-5</v>
      </c>
      <c r="AX71">
        <f>'Model Parameters'!$F$21</f>
        <v>4.1623628255221876E-6</v>
      </c>
      <c r="AY71">
        <f>'Model Parameters'!$F$22</f>
        <v>4.9374090257235054E-6</v>
      </c>
    </row>
    <row r="72" spans="4:51" x14ac:dyDescent="0.4">
      <c r="D72" s="4">
        <f t="shared" si="8"/>
        <v>0.68620000000000003</v>
      </c>
      <c r="E72">
        <f t="shared" si="9"/>
        <v>-1</v>
      </c>
      <c r="F72">
        <f>'Input Parameters'!$G$15/(2*'Model Parameters'!$F$4)*'Model Parameters'!$B$39/('Model Parameters'!$B$65)*EXP(-($E72+0.11)/'Model Parameters'!$B$48)</f>
        <v>3047.9649798411356</v>
      </c>
      <c r="G72">
        <f>1/((SQRT($F72*('Input Parameters'!$G$12)^2/'Model Parameters'!$B$51))/TANH(SQRT($F72*('Input Parameters'!$G$12)^2/'Model Parameters'!$B$51))+$F72*'Input Parameters'!$G$12/'Input Parameters'!$G$17)</f>
        <v>0.11167868520796753</v>
      </c>
      <c r="H72">
        <f>'Model Parameters'!$F$2*'Input Parameters'!$G$4*$G72</f>
        <v>3.8038918823925498</v>
      </c>
      <c r="I72">
        <f>'Input Parameters'!$G$15*'Model Parameters'!$B$41/'Model Parameters'!$F$4*EXP(-$E72/'Model Parameters'!$B$50)</f>
        <v>4388.6477769058283</v>
      </c>
      <c r="J72">
        <f>'Input Parameters'!$G$22+(AW72*'Input Parameters'!$G$22 - (1/(1/('Input Parameters'!$G$12*($I72+2*$F72*$H72))+1/(AY72*'Input Parameters'!$G$24))) + 'Input Parameters'!$G$12*($I72+2*$F72*$H72))/(AW72+2*D72*'Input Parameters'!$G$12*'Model Parameters'!$B$61*$H72)</f>
        <v>1781.5263253280996</v>
      </c>
      <c r="K72">
        <f>'Input Parameters'!$G$15/(2*'Model Parameters'!$F$4)*'Model Parameters'!$B$39/('Model Parameters'!$B$65)*EXP(-($E72+0.11)/'Model Parameters'!$B$48)+D72*'Model Parameters'!$B$61*$J72</f>
        <v>5774.1028825426529</v>
      </c>
      <c r="L72">
        <f>1/((SQRT($K72*('Input Parameters'!$G$12)^2/'Model Parameters'!$B$51))/TANH(SQRT($K72*('Input Parameters'!$G$12)^2/'Model Parameters'!$B$51))+$K72*'Input Parameters'!$G$12/'Input Parameters'!$G$17)</f>
        <v>7.8309401927030675E-2</v>
      </c>
      <c r="M72">
        <f>'Model Parameters'!$F$2*'Input Parameters'!$G$4*$L72</f>
        <v>2.6672994739375362</v>
      </c>
      <c r="N72">
        <f>'Input Parameters'!$G$22+(AW72*'Input Parameters'!$G$22 - (1/(1/('Input Parameters'!$G$12*($I72+2*$F72*$M72))+1/(AY72*'Input Parameters'!$G$24))) + 'Input Parameters'!$G$12*($I72+2*$F72*$M72))/(AW72+2*D72*'Input Parameters'!$G$12*'Model Parameters'!$B$61*$M72)</f>
        <v>1720.2905442974261</v>
      </c>
      <c r="O72" s="4">
        <f>(2*AX72*'Input Parameters'!$G$23+AY72*'Input Parameters'!$G$24+AW72*'Input Parameters'!$G$22+'Input Parameters'!$G$12*$I72-AW72*$N72)/(2*AX72)</f>
        <v>-721.81289662681047</v>
      </c>
      <c r="P72" s="4">
        <f>'Input Parameters'!$G$12*(2*$F72*$M72)/(2*AX72)*EXP(-$N72*('Model Parameters'!$B$32+'Model Parameters'!$B$35))</f>
        <v>5831.7772228039021</v>
      </c>
      <c r="Q72">
        <f>MAX(0,$O72+LN(1+($P72*('Model Parameters'!$B$33+2*'Model Parameters'!$B$35)*EXP(-$O72*('Model Parameters'!$B$33+2*'Model Parameters'!$B$35)))/(1+LN(SQRT(1+$P72*('Model Parameters'!$B$33+2*'Model Parameters'!$B$35)*EXP(-$O72*('Model Parameters'!$B$33+2*'Model Parameters'!$B$35))))))/('Model Parameters'!$B$33+2*'Model Parameters'!$B$35))</f>
        <v>2256.3889223654533</v>
      </c>
      <c r="R72">
        <f>'Input Parameters'!$G$4*'Model Parameters'!$F$2*EXP(-'Model Parameters'!$B$32*$N72-'Model Parameters'!$B$33*$Q72-'Model Parameters'!$B$35*($N72+2*$Q72))*$L72</f>
        <v>1.1236347744624071</v>
      </c>
      <c r="S72">
        <f>'Input Parameters'!$G$22+(AW72*'Input Parameters'!$G$22 - (1/(1/('Input Parameters'!$G$12*($I72+2*$F72*$R72))+1/(AY72*'Input Parameters'!$G$24))) +'Input Parameters'!$G$12*($I72+2*$F72*$R72))/(AW72+2*D72*'Input Parameters'!$G$12*'Model Parameters'!$B$61*$R72)</f>
        <v>1542.8159875887695</v>
      </c>
      <c r="T72">
        <f>'Input Parameters'!$G$15/(2*'Model Parameters'!$F$4)*'Model Parameters'!$B$39/('Model Parameters'!$B$65)*EXP(-($E72+0.11)/'Model Parameters'!$B$48)+D72*'Model Parameters'!$B$61*$S72</f>
        <v>5408.8221172651483</v>
      </c>
      <c r="U72">
        <f>1/((SQRT($T72*('Input Parameters'!$G$12)^2/'Model Parameters'!$B$51))/TANH(SQRT($T72*('Input Parameters'!$G$12)^2/'Model Parameters'!$B$51))+$T72*'Input Parameters'!$G$12/'Input Parameters'!$G$17)</f>
        <v>8.1243640596761993E-2</v>
      </c>
      <c r="V72" s="4">
        <f>(2*AX72*'Input Parameters'!$G$23+AY72*'Input Parameters'!$G$24+AW72*'Input Parameters'!$G$22+'Input Parameters'!$G$12*$I72-AW72*$S72)/(2*AX72)</f>
        <v>-413.70008912682482</v>
      </c>
      <c r="W72" s="4">
        <f>'Input Parameters'!$G$12*(2*$F72*$U72*'Model Parameters'!$F$2*'Input Parameters'!$G$4)/(2*'Model Parameters'!$F$21)*EXP(-$S72*('Model Parameters'!$B$32+'Model Parameters'!$B$35))</f>
        <v>6204.3757958752531</v>
      </c>
      <c r="X72">
        <f>MAX(0,$V72+LN(1+($W72*('Model Parameters'!$B$33+2*'Model Parameters'!$B$35)*EXP(-$V72*('Model Parameters'!$B$33+2*'Model Parameters'!$B$35)))/(1+LN(SQRT(1+$W72*('Model Parameters'!$B$33+2*'Model Parameters'!$B$35)*EXP(-$V72*('Model Parameters'!$B$33+2*'Model Parameters'!$B$35))))))/('Model Parameters'!$B$33+2*'Model Parameters'!$B$35))</f>
        <v>2528.1807912955464</v>
      </c>
      <c r="Y72">
        <f>'Input Parameters'!$G$4*'Model Parameters'!$F$2*EXP(-'Model Parameters'!$B$32*$S72-'Model Parameters'!$B$33*$X72-'Model Parameters'!$B$35*($S72+2*$X72))*$U72</f>
        <v>1.109302948280251</v>
      </c>
      <c r="Z72" s="8">
        <f>$E72-'Model Parameters'!$F$3*'Input Parameters'!$G$3/'Model Parameters'!$F$4*LN($S72/'Input Parameters'!$G$22)</f>
        <v>-1.2307893002841779</v>
      </c>
      <c r="AA72" s="8">
        <f>'Input Parameters'!$G$12*$Y72*$F72*2*'Model Parameters'!$F$4/10</f>
        <v>248.58499625559861</v>
      </c>
      <c r="AB72" s="8">
        <f t="shared" si="10"/>
        <v>1.109302948280251</v>
      </c>
      <c r="AC72" s="8">
        <f t="shared" si="11"/>
        <v>2528.1807912955464</v>
      </c>
      <c r="AD72" s="8">
        <f>LOG10(S72/1000/'Model Parameters'!$B$15)</f>
        <v>13.500371221112529</v>
      </c>
      <c r="AE72" s="8">
        <f>AA72*10/(AA72*10+('Model Parameters'!$F$4*'Input Parameters'!$G$12)*I72)</f>
        <v>0.60643039464877335</v>
      </c>
      <c r="AF72" s="8">
        <f>MIN(1,('Model Parameters'!$B$45-'Model Parameters'!$F$3*'Input Parameters'!$G$3/'Model Parameters'!$F$4*LN($S72/'Input Parameters'!$G$22))/Z72)</f>
        <v>0.27688679143172007</v>
      </c>
      <c r="AG72" s="8">
        <f>MIN('Input Parameters'!$G$24+'Model Parameters'!$F$2*'Input Parameters'!$G$4*EXP(-'Model Parameters'!$B$32*$S72-'Model Parameters'!$B$33*$X72-'Model Parameters'!$B$35*($S72+2*$X72)),AC72*10^(3-AD72)/'Model Parameters'!$B$13)</f>
        <v>6.1438060948141117E-2</v>
      </c>
      <c r="AH72" s="8">
        <f>EXP(-'Model Parameters'!$B$32*$S72-'Model Parameters'!$B$33*$X72-'Model Parameters'!$B$35*($S72+2*$X72))</f>
        <v>0.40086941177814611</v>
      </c>
      <c r="AV72">
        <f>'Model Parameters'!$F$19</f>
        <v>6.9241761263600031E-6</v>
      </c>
      <c r="AW72">
        <f>'Model Parameters'!$F$20</f>
        <v>1.4452520065854142E-5</v>
      </c>
      <c r="AX72">
        <f>'Model Parameters'!$F$21</f>
        <v>4.1623628255221876E-6</v>
      </c>
      <c r="AY72">
        <f>'Model Parameters'!$F$22</f>
        <v>4.9374090257235054E-6</v>
      </c>
    </row>
    <row r="73" spans="4:51" x14ac:dyDescent="0.4">
      <c r="D73" s="4">
        <f t="shared" si="8"/>
        <v>0.69599999999999995</v>
      </c>
      <c r="E73">
        <f t="shared" si="9"/>
        <v>-1</v>
      </c>
      <c r="F73">
        <f>'Input Parameters'!$G$15/(2*'Model Parameters'!$F$4)*'Model Parameters'!$B$39/('Model Parameters'!$B$65)*EXP(-($E73+0.11)/'Model Parameters'!$B$48)</f>
        <v>3047.9649798411356</v>
      </c>
      <c r="G73">
        <f>1/((SQRT($F73*('Input Parameters'!$G$12)^2/'Model Parameters'!$B$51))/TANH(SQRT($F73*('Input Parameters'!$G$12)^2/'Model Parameters'!$B$51))+$F73*'Input Parameters'!$G$12/'Input Parameters'!$G$17)</f>
        <v>0.11167868520796753</v>
      </c>
      <c r="H73">
        <f>'Model Parameters'!$F$2*'Input Parameters'!$G$4*$G73</f>
        <v>3.8038918823925498</v>
      </c>
      <c r="I73">
        <f>'Input Parameters'!$G$15*'Model Parameters'!$B$41/'Model Parameters'!$F$4*EXP(-$E73/'Model Parameters'!$B$50)</f>
        <v>4388.6477769058283</v>
      </c>
      <c r="J73">
        <f>'Input Parameters'!$G$22+(AW73*'Input Parameters'!$G$22 - (1/(1/('Input Parameters'!$G$12*($I73+2*$F73*$H73))+1/(AY73*'Input Parameters'!$G$24))) + 'Input Parameters'!$G$12*($I73+2*$F73*$H73))/(AW73+2*D73*'Input Parameters'!$G$12*'Model Parameters'!$B$61*$H73)</f>
        <v>1762.5428347589464</v>
      </c>
      <c r="K73">
        <f>'Input Parameters'!$G$15/(2*'Model Parameters'!$F$4)*'Model Parameters'!$B$39/('Model Parameters'!$B$65)*EXP(-($E73+0.11)/'Model Parameters'!$B$48)+D73*'Model Parameters'!$B$61*$J73</f>
        <v>5783.5724628138014</v>
      </c>
      <c r="L73">
        <f>1/((SQRT($K73*('Input Parameters'!$G$12)^2/'Model Parameters'!$B$51))/TANH(SQRT($K73*('Input Parameters'!$G$12)^2/'Model Parameters'!$B$51))+$K73*'Input Parameters'!$G$12/'Input Parameters'!$G$17)</f>
        <v>7.8237086694242869E-2</v>
      </c>
      <c r="M73">
        <f>'Model Parameters'!$F$2*'Input Parameters'!$G$4*$L73</f>
        <v>2.6648363420833006</v>
      </c>
      <c r="N73">
        <f>'Input Parameters'!$G$22+(AW73*'Input Parameters'!$G$22 - (1/(1/('Input Parameters'!$G$12*($I73+2*$F73*$M73))+1/(AY73*'Input Parameters'!$G$24))) + 'Input Parameters'!$G$12*($I73+2*$F73*$M73))/(AW73+2*D73*'Input Parameters'!$G$12*'Model Parameters'!$B$61*$M73)</f>
        <v>1703.5156262584562</v>
      </c>
      <c r="O73" s="4">
        <f>(2*AX73*'Input Parameters'!$G$23+AY73*'Input Parameters'!$G$24+AW73*'Input Parameters'!$G$22+'Input Parameters'!$G$12*$I73-AW73*$N73)/(2*AX73)</f>
        <v>-692.69003423784352</v>
      </c>
      <c r="P73" s="4">
        <f>'Input Parameters'!$G$12*(2*$F73*$M73)/(2*AX73)*EXP(-$N73*('Model Parameters'!$B$32+'Model Parameters'!$B$35))</f>
        <v>5840.2576779346773</v>
      </c>
      <c r="Q73">
        <f>MAX(0,$O73+LN(1+($P73*('Model Parameters'!$B$33+2*'Model Parameters'!$B$35)*EXP(-$O73*('Model Parameters'!$B$33+2*'Model Parameters'!$B$35)))/(1+LN(SQRT(1+$P73*('Model Parameters'!$B$33+2*'Model Parameters'!$B$35)*EXP(-$O73*('Model Parameters'!$B$33+2*'Model Parameters'!$B$35))))))/('Model Parameters'!$B$33+2*'Model Parameters'!$B$35))</f>
        <v>2275.0503897171416</v>
      </c>
      <c r="R73">
        <f>'Input Parameters'!$G$4*'Model Parameters'!$F$2*EXP(-'Model Parameters'!$B$32*$N73-'Model Parameters'!$B$33*$Q73-'Model Parameters'!$B$35*($N73+2*$Q73))*$L73</f>
        <v>1.119506674617015</v>
      </c>
      <c r="S73">
        <f>'Input Parameters'!$G$22+(AW73*'Input Parameters'!$G$22 - (1/(1/('Input Parameters'!$G$12*($I73+2*$F73*$R73))+1/(AY73*'Input Parameters'!$G$24))) +'Input Parameters'!$G$12*($I73+2*$F73*$R73))/(AW73+2*D73*'Input Parameters'!$G$12*'Model Parameters'!$B$61*$R73)</f>
        <v>1531.6503662919902</v>
      </c>
      <c r="T73">
        <f>'Input Parameters'!$G$15/(2*'Model Parameters'!$F$4)*'Model Parameters'!$B$39/('Model Parameters'!$B$65)*EXP(-($E73+0.11)/'Model Parameters'!$B$48)+D73*'Model Parameters'!$B$61*$S73</f>
        <v>5425.2088803556071</v>
      </c>
      <c r="U73">
        <f>1/((SQRT($T73*('Input Parameters'!$G$12)^2/'Model Parameters'!$B$51))/TANH(SQRT($T73*('Input Parameters'!$G$12)^2/'Model Parameters'!$B$51))+$T73*'Input Parameters'!$G$12/'Input Parameters'!$G$17)</f>
        <v>8.1105631358336733E-2</v>
      </c>
      <c r="V73" s="4">
        <f>(2*AX73*'Input Parameters'!$G$23+AY73*'Input Parameters'!$G$24+AW73*'Input Parameters'!$G$22+'Input Parameters'!$G$12*$I73-AW73*$S73)/(2*AX73)</f>
        <v>-394.31550246249583</v>
      </c>
      <c r="W73" s="4">
        <f>'Input Parameters'!$G$12*(2*$F73*$U73*'Model Parameters'!$F$2*'Input Parameters'!$G$4)/(2*'Model Parameters'!$F$21)*EXP(-$S73*('Model Parameters'!$B$32+'Model Parameters'!$B$35))</f>
        <v>6203.6438213477268</v>
      </c>
      <c r="X73">
        <f>MAX(0,$V73+LN(1+($W73*('Model Parameters'!$B$33+2*'Model Parameters'!$B$35)*EXP(-$V73*('Model Parameters'!$B$33+2*'Model Parameters'!$B$35)))/(1+LN(SQRT(1+$W73*('Model Parameters'!$B$33+2*'Model Parameters'!$B$35)*EXP(-$V73*('Model Parameters'!$B$33+2*'Model Parameters'!$B$35))))))/('Model Parameters'!$B$33+2*'Model Parameters'!$B$35))</f>
        <v>2538.9317170658151</v>
      </c>
      <c r="Y73">
        <f>'Input Parameters'!$G$4*'Model Parameters'!$F$2*EXP(-'Model Parameters'!$B$32*$S73-'Model Parameters'!$B$33*$X73-'Model Parameters'!$B$35*($S73+2*$X73))*$U73</f>
        <v>1.1058964574346324</v>
      </c>
      <c r="Z73" s="8">
        <f>$E73-'Model Parameters'!$F$3*'Input Parameters'!$G$3/'Model Parameters'!$F$4*LN($S73/'Input Parameters'!$G$22)</f>
        <v>-1.2306026811352848</v>
      </c>
      <c r="AA73" s="8">
        <f>'Input Parameters'!$G$12*$Y73*$F73*2*'Model Parameters'!$F$4/10</f>
        <v>247.82163173428756</v>
      </c>
      <c r="AB73" s="8">
        <f t="shared" si="10"/>
        <v>1.1058964574346324</v>
      </c>
      <c r="AC73" s="8">
        <f t="shared" si="11"/>
        <v>2538.9317170658151</v>
      </c>
      <c r="AD73" s="8">
        <f>LOG10(S73/1000/'Model Parameters'!$B$15)</f>
        <v>13.497216729582949</v>
      </c>
      <c r="AE73" s="8">
        <f>AA73*10/(AA73*10+('Model Parameters'!$F$4*'Input Parameters'!$G$12)*I73)</f>
        <v>0.6056961021537145</v>
      </c>
      <c r="AF73" s="8">
        <f>MIN(1,('Model Parameters'!$B$45-'Model Parameters'!$F$3*'Input Parameters'!$G$3/'Model Parameters'!$F$4*LN($S73/'Input Parameters'!$G$22))/Z73)</f>
        <v>0.27677713234060564</v>
      </c>
      <c r="AG73" s="8">
        <f>MIN('Input Parameters'!$G$24+'Model Parameters'!$F$2*'Input Parameters'!$G$4*EXP(-'Model Parameters'!$B$32*$S73-'Model Parameters'!$B$33*$X73-'Model Parameters'!$B$35*($S73+2*$X73)),AC73*10^(3-AD73)/'Model Parameters'!$B$13)</f>
        <v>6.2149105973962213E-2</v>
      </c>
      <c r="AH73" s="8">
        <f>EXP(-'Model Parameters'!$B$32*$S73-'Model Parameters'!$B$33*$X73-'Model Parameters'!$B$35*($S73+2*$X73))</f>
        <v>0.40031843052257987</v>
      </c>
      <c r="AV73">
        <f>'Model Parameters'!$F$19</f>
        <v>6.9241761263600031E-6</v>
      </c>
      <c r="AW73">
        <f>'Model Parameters'!$F$20</f>
        <v>1.4452520065854142E-5</v>
      </c>
      <c r="AX73">
        <f>'Model Parameters'!$F$21</f>
        <v>4.1623628255221876E-6</v>
      </c>
      <c r="AY73">
        <f>'Model Parameters'!$F$22</f>
        <v>4.9374090257235054E-6</v>
      </c>
    </row>
    <row r="74" spans="4:51" x14ac:dyDescent="0.4">
      <c r="D74" s="4">
        <f t="shared" si="8"/>
        <v>0.70579999999999998</v>
      </c>
      <c r="E74">
        <f t="shared" si="9"/>
        <v>-1</v>
      </c>
      <c r="F74">
        <f>'Input Parameters'!$G$15/(2*'Model Parameters'!$F$4)*'Model Parameters'!$B$39/('Model Parameters'!$B$65)*EXP(-($E74+0.11)/'Model Parameters'!$B$48)</f>
        <v>3047.9649798411356</v>
      </c>
      <c r="G74">
        <f>1/((SQRT($F74*('Input Parameters'!$G$12)^2/'Model Parameters'!$B$51))/TANH(SQRT($F74*('Input Parameters'!$G$12)^2/'Model Parameters'!$B$51))+$F74*'Input Parameters'!$G$12/'Input Parameters'!$G$17)</f>
        <v>0.11167868520796753</v>
      </c>
      <c r="H74">
        <f>'Model Parameters'!$F$2*'Input Parameters'!$G$4*$G74</f>
        <v>3.8038918823925498</v>
      </c>
      <c r="I74">
        <f>'Input Parameters'!$G$15*'Model Parameters'!$B$41/'Model Parameters'!$F$4*EXP(-$E74/'Model Parameters'!$B$50)</f>
        <v>4388.6477769058283</v>
      </c>
      <c r="J74">
        <f>'Input Parameters'!$G$22+(AW74*'Input Parameters'!$G$22 - (1/(1/('Input Parameters'!$G$12*($I74+2*$F74*$H74))+1/(AY74*'Input Parameters'!$G$24))) + 'Input Parameters'!$G$12*($I74+2*$F74*$H74))/(AW74+2*D74*'Input Parameters'!$G$12*'Model Parameters'!$B$61*$H74)</f>
        <v>1743.9596882373198</v>
      </c>
      <c r="K74">
        <f>'Input Parameters'!$G$15/(2*'Model Parameters'!$F$4)*'Model Parameters'!$B$39/('Model Parameters'!$B$65)*EXP(-($E74+0.11)/'Model Parameters'!$B$48)+D74*'Model Parameters'!$B$61*$J74</f>
        <v>5792.8424277872527</v>
      </c>
      <c r="L74">
        <f>1/((SQRT($K74*('Input Parameters'!$G$12)^2/'Model Parameters'!$B$51))/TANH(SQRT($K74*('Input Parameters'!$G$12)^2/'Model Parameters'!$B$51))+$K74*'Input Parameters'!$G$12/'Input Parameters'!$G$17)</f>
        <v>7.8166469316160281E-2</v>
      </c>
      <c r="M74">
        <f>'Model Parameters'!$F$2*'Input Parameters'!$G$4*$L74</f>
        <v>2.6624310409218124</v>
      </c>
      <c r="N74">
        <f>'Input Parameters'!$G$22+(AW74*'Input Parameters'!$G$22 - (1/(1/('Input Parameters'!$G$12*($I74+2*$F74*$M74))+1/(AY74*'Input Parameters'!$G$24))) + 'Input Parameters'!$G$12*($I74+2*$F74*$M74))/(AW74+2*D74*'Input Parameters'!$G$12*'Model Parameters'!$B$61*$M74)</f>
        <v>1687.0744804834526</v>
      </c>
      <c r="O74" s="4">
        <f>(2*AX74*'Input Parameters'!$G$23+AY74*'Input Parameters'!$G$24+AW74*'Input Parameters'!$G$22+'Input Parameters'!$G$12*$I74-AW74*$N74)/(2*AX74)</f>
        <v>-664.1466324274711</v>
      </c>
      <c r="P74" s="4">
        <f>'Input Parameters'!$G$12*(2*$F74*$M74)/(2*AX74)*EXP(-$N74*('Model Parameters'!$B$32+'Model Parameters'!$B$35))</f>
        <v>5848.5958927527781</v>
      </c>
      <c r="Q74">
        <f>MAX(0,$O74+LN(1+($P74*('Model Parameters'!$B$33+2*'Model Parameters'!$B$35)*EXP(-$O74*('Model Parameters'!$B$33+2*'Model Parameters'!$B$35)))/(1+LN(SQRT(1+$P74*('Model Parameters'!$B$33+2*'Model Parameters'!$B$35)*EXP(-$O74*('Model Parameters'!$B$33+2*'Model Parameters'!$B$35))))))/('Model Parameters'!$B$33+2*'Model Parameters'!$B$35))</f>
        <v>2293.365319255317</v>
      </c>
      <c r="R74">
        <f>'Input Parameters'!$G$4*'Model Parameters'!$F$2*EXP(-'Model Parameters'!$B$32*$N74-'Model Parameters'!$B$33*$Q74-'Model Parameters'!$B$35*($N74+2*$Q74))*$L74</f>
        <v>1.1154705985680862</v>
      </c>
      <c r="S74">
        <f>'Input Parameters'!$G$22+(AW74*'Input Parameters'!$G$22 - (1/(1/('Input Parameters'!$G$12*($I74+2*$F74*$R74))+1/(AY74*'Input Parameters'!$G$24))) +'Input Parameters'!$G$12*($I74+2*$F74*$R74))/(AW74+2*D74*'Input Parameters'!$G$12*'Model Parameters'!$B$61*$R74)</f>
        <v>1520.6873188807035</v>
      </c>
      <c r="T74">
        <f>'Input Parameters'!$G$15/(2*'Model Parameters'!$F$4)*'Model Parameters'!$B$39/('Model Parameters'!$B$65)*EXP(-($E74+0.11)/'Model Parameters'!$B$48)+D74*'Model Parameters'!$B$61*$S74</f>
        <v>5441.4264543963163</v>
      </c>
      <c r="U74">
        <f>1/((SQRT($T74*('Input Parameters'!$G$12)^2/'Model Parameters'!$B$51))/TANH(SQRT($T74*('Input Parameters'!$G$12)^2/'Model Parameters'!$B$51))+$T74*'Input Parameters'!$G$12/'Input Parameters'!$G$17)</f>
        <v>8.096966688618111E-2</v>
      </c>
      <c r="V74" s="4">
        <f>(2*AX74*'Input Parameters'!$G$23+AY74*'Input Parameters'!$G$24+AW74*'Input Parameters'!$G$22+'Input Parameters'!$G$12*$I74-AW74*$S74)/(2*AX74)</f>
        <v>-375.28260344141501</v>
      </c>
      <c r="W74" s="4">
        <f>'Input Parameters'!$G$12*(2*$F74*$U74*'Model Parameters'!$F$2*'Input Parameters'!$G$4)/(2*'Model Parameters'!$F$21)*EXP(-$S74*('Model Parameters'!$B$32+'Model Parameters'!$B$35))</f>
        <v>6202.8725674011494</v>
      </c>
      <c r="X74">
        <f>MAX(0,$V74+LN(1+($W74*('Model Parameters'!$B$33+2*'Model Parameters'!$B$35)*EXP(-$V74*('Model Parameters'!$B$33+2*'Model Parameters'!$B$35)))/(1+LN(SQRT(1+$W74*('Model Parameters'!$B$33+2*'Model Parameters'!$B$35)*EXP(-$V74*('Model Parameters'!$B$33+2*'Model Parameters'!$B$35))))))/('Model Parameters'!$B$33+2*'Model Parameters'!$B$35))</f>
        <v>2549.4886059115297</v>
      </c>
      <c r="Y74">
        <f>'Input Parameters'!$G$4*'Model Parameters'!$F$2*EXP(-'Model Parameters'!$B$32*$S74-'Model Parameters'!$B$33*$X74-'Model Parameters'!$B$35*($S74+2*$X74))*$U74</f>
        <v>1.1025522827166403</v>
      </c>
      <c r="Z74" s="8">
        <f>$E74-'Model Parameters'!$F$3*'Input Parameters'!$G$3/'Model Parameters'!$F$4*LN($S74/'Input Parameters'!$G$22)</f>
        <v>-1.2304181193736126</v>
      </c>
      <c r="AA74" s="8">
        <f>'Input Parameters'!$G$12*$Y74*$F74*2*'Model Parameters'!$F$4/10</f>
        <v>247.07223170696511</v>
      </c>
      <c r="AB74" s="8">
        <f t="shared" si="10"/>
        <v>1.1025522827166403</v>
      </c>
      <c r="AC74" s="8">
        <f t="shared" si="11"/>
        <v>2549.4886059115297</v>
      </c>
      <c r="AD74" s="8">
        <f>LOG10(S74/1000/'Model Parameters'!$B$15)</f>
        <v>13.494097014819843</v>
      </c>
      <c r="AE74" s="8">
        <f>AA74*10/(AA74*10+('Model Parameters'!$F$4*'Input Parameters'!$G$12)*I74)</f>
        <v>0.60497257218867295</v>
      </c>
      <c r="AF74" s="8">
        <f>MIN(1,('Model Parameters'!$B$45-'Model Parameters'!$F$3*'Input Parameters'!$G$3/'Model Parameters'!$F$4*LN($S74/'Input Parameters'!$G$22))/Z74)</f>
        <v>0.27666864947251779</v>
      </c>
      <c r="AG74" s="8">
        <f>MIN('Input Parameters'!$G$24+'Model Parameters'!$F$2*'Input Parameters'!$G$4*EXP(-'Model Parameters'!$B$32*$S74-'Model Parameters'!$B$33*$X74-'Model Parameters'!$B$35*($S74+2*$X74)),AC74*10^(3-AD74)/'Model Parameters'!$B$13)</f>
        <v>6.2857434977632368E-2</v>
      </c>
      <c r="AH74" s="8">
        <f>EXP(-'Model Parameters'!$B$32*$S74-'Model Parameters'!$B$33*$X74-'Model Parameters'!$B$35*($S74+2*$X74))</f>
        <v>0.39977807090943207</v>
      </c>
      <c r="AV74">
        <f>'Model Parameters'!$F$19</f>
        <v>6.9241761263600031E-6</v>
      </c>
      <c r="AW74">
        <f>'Model Parameters'!$F$20</f>
        <v>1.4452520065854142E-5</v>
      </c>
      <c r="AX74">
        <f>'Model Parameters'!$F$21</f>
        <v>4.1623628255221876E-6</v>
      </c>
      <c r="AY74">
        <f>'Model Parameters'!$F$22</f>
        <v>4.9374090257235054E-6</v>
      </c>
    </row>
    <row r="75" spans="4:51" x14ac:dyDescent="0.4">
      <c r="D75" s="4">
        <f t="shared" si="8"/>
        <v>0.71560000000000001</v>
      </c>
      <c r="E75">
        <f t="shared" si="9"/>
        <v>-1</v>
      </c>
      <c r="F75">
        <f>'Input Parameters'!$G$15/(2*'Model Parameters'!$F$4)*'Model Parameters'!$B$39/('Model Parameters'!$B$65)*EXP(-($E75+0.11)/'Model Parameters'!$B$48)</f>
        <v>3047.9649798411356</v>
      </c>
      <c r="G75">
        <f>1/((SQRT($F75*('Input Parameters'!$G$12)^2/'Model Parameters'!$B$51))/TANH(SQRT($F75*('Input Parameters'!$G$12)^2/'Model Parameters'!$B$51))+$F75*'Input Parameters'!$G$12/'Input Parameters'!$G$17)</f>
        <v>0.11167868520796753</v>
      </c>
      <c r="H75">
        <f>'Model Parameters'!$F$2*'Input Parameters'!$G$4*$G75</f>
        <v>3.8038918823925498</v>
      </c>
      <c r="I75">
        <f>'Input Parameters'!$G$15*'Model Parameters'!$B$41/'Model Parameters'!$F$4*EXP(-$E75/'Model Parameters'!$B$50)</f>
        <v>4388.6477769058283</v>
      </c>
      <c r="J75">
        <f>'Input Parameters'!$G$22+(AW75*'Input Parameters'!$G$22 - (1/(1/('Input Parameters'!$G$12*($I75+2*$F75*$H75))+1/(AY75*'Input Parameters'!$G$24))) + 'Input Parameters'!$G$12*($I75+2*$F75*$H75))/(AW75+2*D75*'Input Parameters'!$G$12*'Model Parameters'!$B$61*$H75)</f>
        <v>1725.764353587289</v>
      </c>
      <c r="K75">
        <f>'Input Parameters'!$G$15/(2*'Model Parameters'!$F$4)*'Model Parameters'!$B$39/('Model Parameters'!$B$65)*EXP(-($E75+0.11)/'Model Parameters'!$B$48)+D75*'Model Parameters'!$B$61*$J75</f>
        <v>5801.919026123488</v>
      </c>
      <c r="L75">
        <f>1/((SQRT($K75*('Input Parameters'!$G$12)^2/'Model Parameters'!$B$51))/TANH(SQRT($K75*('Input Parameters'!$G$12)^2/'Model Parameters'!$B$51))+$K75*'Input Parameters'!$G$12/'Input Parameters'!$G$17)</f>
        <v>7.8097490608693754E-2</v>
      </c>
      <c r="M75">
        <f>'Model Parameters'!$F$2*'Input Parameters'!$G$4*$L75</f>
        <v>2.6600815545815926</v>
      </c>
      <c r="N75">
        <f>'Input Parameters'!$G$22+(AW75*'Input Parameters'!$G$22 - (1/(1/('Input Parameters'!$G$12*($I75+2*$F75*$M75))+1/(AY75*'Input Parameters'!$G$24))) + 'Input Parameters'!$G$12*($I75+2*$F75*$M75))/(AW75+2*D75*'Input Parameters'!$G$12*'Model Parameters'!$B$61*$M75)</f>
        <v>1670.9569388976408</v>
      </c>
      <c r="O75" s="4">
        <f>(2*AX75*'Input Parameters'!$G$23+AY75*'Input Parameters'!$G$24+AW75*'Input Parameters'!$G$22+'Input Parameters'!$G$12*$I75-AW75*$N75)/(2*AX75)</f>
        <v>-636.16503844521662</v>
      </c>
      <c r="P75" s="4">
        <f>'Input Parameters'!$G$12*(2*$F75*$M75)/(2*AX75)*EXP(-$N75*('Model Parameters'!$B$32+'Model Parameters'!$B$35))</f>
        <v>5856.7955591310811</v>
      </c>
      <c r="Q75">
        <f>MAX(0,$O75+LN(1+($P75*('Model Parameters'!$B$33+2*'Model Parameters'!$B$35)*EXP(-$O75*('Model Parameters'!$B$33+2*'Model Parameters'!$B$35)))/(1+LN(SQRT(1+$P75*('Model Parameters'!$B$33+2*'Model Parameters'!$B$35)*EXP(-$O75*('Model Parameters'!$B$33+2*'Model Parameters'!$B$35))))))/('Model Parameters'!$B$33+2*'Model Parameters'!$B$35))</f>
        <v>2311.3435538736885</v>
      </c>
      <c r="R75">
        <f>'Input Parameters'!$G$4*'Model Parameters'!$F$2*EXP(-'Model Parameters'!$B$32*$N75-'Model Parameters'!$B$33*$Q75-'Model Parameters'!$B$35*($N75+2*$Q75))*$L75</f>
        <v>1.1115234724671199</v>
      </c>
      <c r="S75">
        <f>'Input Parameters'!$G$22+(AW75*'Input Parameters'!$G$22 - (1/(1/('Input Parameters'!$G$12*($I75+2*$F75*$R75))+1/(AY75*'Input Parameters'!$G$24))) +'Input Parameters'!$G$12*($I75+2*$F75*$R75))/(AW75+2*D75*'Input Parameters'!$G$12*'Model Parameters'!$B$61*$R75)</f>
        <v>1509.9205108995693</v>
      </c>
      <c r="T75">
        <f>'Input Parameters'!$G$15/(2*'Model Parameters'!$F$4)*'Model Parameters'!$B$39/('Model Parameters'!$B$65)*EXP(-($E75+0.11)/'Model Parameters'!$B$48)+D75*'Model Parameters'!$B$61*$S75</f>
        <v>5457.4780120885371</v>
      </c>
      <c r="U75">
        <f>1/((SQRT($T75*('Input Parameters'!$G$12)^2/'Model Parameters'!$B$51))/TANH(SQRT($T75*('Input Parameters'!$G$12)^2/'Model Parameters'!$B$51))+$T75*'Input Parameters'!$G$12/'Input Parameters'!$G$17)</f>
        <v>8.0835696935789292E-2</v>
      </c>
      <c r="V75" s="4">
        <f>(2*AX75*'Input Parameters'!$G$23+AY75*'Input Parameters'!$G$24+AW75*'Input Parameters'!$G$22+'Input Parameters'!$G$12*$I75-AW75*$S75)/(2*AX75)</f>
        <v>-356.59039484316287</v>
      </c>
      <c r="W75" s="4">
        <f>'Input Parameters'!$G$12*(2*$F75*$U75*'Model Parameters'!$F$2*'Input Parameters'!$G$4)/(2*'Model Parameters'!$F$21)*EXP(-$S75*('Model Parameters'!$B$32+'Model Parameters'!$B$35))</f>
        <v>6202.0644897439579</v>
      </c>
      <c r="X75">
        <f>MAX(0,$V75+LN(1+($W75*('Model Parameters'!$B$33+2*'Model Parameters'!$B$35)*EXP(-$V75*('Model Parameters'!$B$33+2*'Model Parameters'!$B$35)))/(1+LN(SQRT(1+$W75*('Model Parameters'!$B$33+2*'Model Parameters'!$B$35)*EXP(-$V75*('Model Parameters'!$B$33+2*'Model Parameters'!$B$35))))))/('Model Parameters'!$B$33+2*'Model Parameters'!$B$35))</f>
        <v>2559.8575793341993</v>
      </c>
      <c r="Y75">
        <f>'Input Parameters'!$G$4*'Model Parameters'!$F$2*EXP(-'Model Parameters'!$B$32*$S75-'Model Parameters'!$B$33*$X75-'Model Parameters'!$B$35*($S75+2*$X75))*$U75</f>
        <v>1.0992685030377356</v>
      </c>
      <c r="Z75" s="8">
        <f>$E75-'Model Parameters'!$F$3*'Input Parameters'!$G$3/'Model Parameters'!$F$4*LN($S75/'Input Parameters'!$G$22)</f>
        <v>-1.2302355616549954</v>
      </c>
      <c r="AA75" s="8">
        <f>'Input Parameters'!$G$12*$Y75*$F75*2*'Model Parameters'!$F$4/10</f>
        <v>246.33636567465155</v>
      </c>
      <c r="AB75" s="8">
        <f t="shared" si="10"/>
        <v>1.0992685030377356</v>
      </c>
      <c r="AC75" s="8">
        <f t="shared" si="11"/>
        <v>2559.8575793341993</v>
      </c>
      <c r="AD75" s="8">
        <f>LOG10(S75/1000/'Model Parameters'!$B$15)</f>
        <v>13.491011175127328</v>
      </c>
      <c r="AE75" s="8">
        <f>AA75*10/(AA75*10+('Model Parameters'!$F$4*'Input Parameters'!$G$12)*I75)</f>
        <v>0.60425952055507226</v>
      </c>
      <c r="AF75" s="8">
        <f>MIN(1,('Model Parameters'!$B$45-'Model Parameters'!$F$3*'Input Parameters'!$G$3/'Model Parameters'!$F$4*LN($S75/'Input Parameters'!$G$22))/Z75)</f>
        <v>0.27656131253212002</v>
      </c>
      <c r="AG75" s="8">
        <f>MIN('Input Parameters'!$G$24+'Model Parameters'!$F$2*'Input Parameters'!$G$4*EXP(-'Model Parameters'!$B$32*$S75-'Model Parameters'!$B$33*$X75-'Model Parameters'!$B$35*($S75+2*$X75)),AC75*10^(3-AD75)/'Model Parameters'!$B$13)</f>
        <v>6.3563122368827732E-2</v>
      </c>
      <c r="AH75" s="8">
        <f>EXP(-'Model Parameters'!$B$32*$S75-'Model Parameters'!$B$33*$X75-'Model Parameters'!$B$35*($S75+2*$X75))</f>
        <v>0.39924797797064032</v>
      </c>
      <c r="AV75">
        <f>'Model Parameters'!$F$19</f>
        <v>6.9241761263600031E-6</v>
      </c>
      <c r="AW75">
        <f>'Model Parameters'!$F$20</f>
        <v>1.4452520065854142E-5</v>
      </c>
      <c r="AX75">
        <f>'Model Parameters'!$F$21</f>
        <v>4.1623628255221876E-6</v>
      </c>
      <c r="AY75">
        <f>'Model Parameters'!$F$22</f>
        <v>4.9374090257235054E-6</v>
      </c>
    </row>
    <row r="76" spans="4:51" x14ac:dyDescent="0.4">
      <c r="D76" s="4">
        <f t="shared" si="8"/>
        <v>0.72539999999999993</v>
      </c>
      <c r="E76">
        <f t="shared" si="9"/>
        <v>-1</v>
      </c>
      <c r="F76">
        <f>'Input Parameters'!$G$15/(2*'Model Parameters'!$F$4)*'Model Parameters'!$B$39/('Model Parameters'!$B$65)*EXP(-($E76+0.11)/'Model Parameters'!$B$48)</f>
        <v>3047.9649798411356</v>
      </c>
      <c r="G76">
        <f>1/((SQRT($F76*('Input Parameters'!$G$12)^2/'Model Parameters'!$B$51))/TANH(SQRT($F76*('Input Parameters'!$G$12)^2/'Model Parameters'!$B$51))+$F76*'Input Parameters'!$G$12/'Input Parameters'!$G$17)</f>
        <v>0.11167868520796753</v>
      </c>
      <c r="H76">
        <f>'Model Parameters'!$F$2*'Input Parameters'!$G$4*$G76</f>
        <v>3.8038918823925498</v>
      </c>
      <c r="I76">
        <f>'Input Parameters'!$G$15*'Model Parameters'!$B$41/'Model Parameters'!$F$4*EXP(-$E76/'Model Parameters'!$B$50)</f>
        <v>4388.6477769058283</v>
      </c>
      <c r="J76">
        <f>'Input Parameters'!$G$22+(AW76*'Input Parameters'!$G$22 - (1/(1/('Input Parameters'!$G$12*($I76+2*$F76*$H76))+1/(AY76*'Input Parameters'!$G$24))) + 'Input Parameters'!$G$12*($I76+2*$F76*$H76))/(AW76+2*D76*'Input Parameters'!$G$12*'Model Parameters'!$B$61*$H76)</f>
        <v>1707.9448162995416</v>
      </c>
      <c r="K76">
        <f>'Input Parameters'!$G$15/(2*'Model Parameters'!$F$4)*'Model Parameters'!$B$39/('Model Parameters'!$B$65)*EXP(-($E76+0.11)/'Model Parameters'!$B$48)+D76*'Model Parameters'!$B$61*$J76</f>
        <v>5810.808248369558</v>
      </c>
      <c r="L76">
        <f>1/((SQRT($K76*('Input Parameters'!$G$12)^2/'Model Parameters'!$B$51))/TANH(SQRT($K76*('Input Parameters'!$G$12)^2/'Model Parameters'!$B$51))+$K76*'Input Parameters'!$G$12/'Input Parameters'!$G$17)</f>
        <v>7.8030094109584294E-2</v>
      </c>
      <c r="M76">
        <f>'Model Parameters'!$F$2*'Input Parameters'!$G$4*$L76</f>
        <v>2.6577859598995208</v>
      </c>
      <c r="N76">
        <f>'Input Parameters'!$G$22+(AW76*'Input Parameters'!$G$22 - (1/(1/('Input Parameters'!$G$12*($I76+2*$F76*$M76))+1/(AY76*'Input Parameters'!$G$24))) + 'Input Parameters'!$G$12*($I76+2*$F76*$M76))/(AW76+2*D76*'Input Parameters'!$G$12*'Model Parameters'!$B$61*$M76)</f>
        <v>1655.1532544992117</v>
      </c>
      <c r="O76" s="4">
        <f>(2*AX76*'Input Parameters'!$G$23+AY76*'Input Parameters'!$G$24+AW76*'Input Parameters'!$G$22+'Input Parameters'!$G$12*$I76-AW76*$N76)/(2*AX76)</f>
        <v>-608.72833056354955</v>
      </c>
      <c r="P76" s="4">
        <f>'Input Parameters'!$G$12*(2*$F76*$M76)/(2*AX76)*EXP(-$N76*('Model Parameters'!$B$32+'Model Parameters'!$B$35))</f>
        <v>5864.8602354341265</v>
      </c>
      <c r="Q76">
        <f>MAX(0,$O76+LN(1+($P76*('Model Parameters'!$B$33+2*'Model Parameters'!$B$35)*EXP(-$O76*('Model Parameters'!$B$33+2*'Model Parameters'!$B$35)))/(1+LN(SQRT(1+$P76*('Model Parameters'!$B$33+2*'Model Parameters'!$B$35)*EXP(-$O76*('Model Parameters'!$B$33+2*'Model Parameters'!$B$35))))))/('Model Parameters'!$B$33+2*'Model Parameters'!$B$35))</f>
        <v>2328.9945555987906</v>
      </c>
      <c r="R76">
        <f>'Input Parameters'!$G$4*'Model Parameters'!$F$2*EXP(-'Model Parameters'!$B$32*$N76-'Model Parameters'!$B$33*$Q76-'Model Parameters'!$B$35*($N76+2*$Q76))*$L76</f>
        <v>1.1076623591663672</v>
      </c>
      <c r="S76">
        <f>'Input Parameters'!$G$22+(AW76*'Input Parameters'!$G$22 - (1/(1/('Input Parameters'!$G$12*($I76+2*$F76*$R76))+1/(AY76*'Input Parameters'!$G$24))) +'Input Parameters'!$G$12*($I76+2*$F76*$R76))/(AW76+2*D76*'Input Parameters'!$G$12*'Model Parameters'!$B$61*$R76)</f>
        <v>1499.3438887945081</v>
      </c>
      <c r="T76">
        <f>'Input Parameters'!$G$15/(2*'Model Parameters'!$F$4)*'Model Parameters'!$B$39/('Model Parameters'!$B$65)*EXP(-($E76+0.11)/'Model Parameters'!$B$48)+D76*'Model Parameters'!$B$61*$S76</f>
        <v>5473.3666267984609</v>
      </c>
      <c r="U76">
        <f>1/((SQRT($T76*('Input Parameters'!$G$12)^2/'Model Parameters'!$B$51))/TANH(SQRT($T76*('Input Parameters'!$G$12)^2/'Model Parameters'!$B$51))+$T76*'Input Parameters'!$G$12/'Input Parameters'!$G$17)</f>
        <v>8.0703673080015512E-2</v>
      </c>
      <c r="V76" s="4">
        <f>(2*AX76*'Input Parameters'!$G$23+AY76*'Input Parameters'!$G$24+AW76*'Input Parameters'!$G$22+'Input Parameters'!$G$12*$I76-AW76*$S76)/(2*AX76)</f>
        <v>-338.22836711878051</v>
      </c>
      <c r="W76" s="4">
        <f>'Input Parameters'!$G$12*(2*$F76*$U76*'Model Parameters'!$F$2*'Input Parameters'!$G$4)/(2*'Model Parameters'!$F$21)*EXP(-$S76*('Model Parameters'!$B$32+'Model Parameters'!$B$35))</f>
        <v>6201.2219041716407</v>
      </c>
      <c r="X76">
        <f>MAX(0,$V76+LN(1+($W76*('Model Parameters'!$B$33+2*'Model Parameters'!$B$35)*EXP(-$V76*('Model Parameters'!$B$33+2*'Model Parameters'!$B$35)))/(1+LN(SQRT(1+$W76*('Model Parameters'!$B$33+2*'Model Parameters'!$B$35)*EXP(-$V76*('Model Parameters'!$B$33+2*'Model Parameters'!$B$35))))))/('Model Parameters'!$B$33+2*'Model Parameters'!$B$35))</f>
        <v>2570.0444864238962</v>
      </c>
      <c r="Y76">
        <f>'Input Parameters'!$G$4*'Model Parameters'!$F$2*EXP(-'Model Parameters'!$B$32*$S76-'Model Parameters'!$B$33*$X76-'Model Parameters'!$B$35*($S76+2*$X76))*$U76</f>
        <v>1.0960432816759431</v>
      </c>
      <c r="Z76" s="8">
        <f>$E76-'Model Parameters'!$F$3*'Input Parameters'!$G$3/'Model Parameters'!$F$4*LN($S76/'Input Parameters'!$G$22)</f>
        <v>-1.2300549567361341</v>
      </c>
      <c r="AA76" s="8">
        <f>'Input Parameters'!$G$12*$Y76*$F76*2*'Model Parameters'!$F$4/10</f>
        <v>245.61362204416932</v>
      </c>
      <c r="AB76" s="8">
        <f t="shared" si="10"/>
        <v>1.0960432816759431</v>
      </c>
      <c r="AC76" s="8">
        <f t="shared" si="11"/>
        <v>2570.0444864238962</v>
      </c>
      <c r="AD76" s="8">
        <f>LOG10(S76/1000/'Model Parameters'!$B$15)</f>
        <v>13.48795834432123</v>
      </c>
      <c r="AE76" s="8">
        <f>AA76*10/(AA76*10+('Model Parameters'!$F$4*'Input Parameters'!$G$12)*I76)</f>
        <v>0.60355667426678838</v>
      </c>
      <c r="AF76" s="8">
        <f>MIN(1,('Model Parameters'!$B$45-'Model Parameters'!$F$3*'Input Parameters'!$G$3/'Model Parameters'!$F$4*LN($S76/'Input Parameters'!$G$22))/Z76)</f>
        <v>0.27645509241184346</v>
      </c>
      <c r="AG76" s="8">
        <f>MIN('Input Parameters'!$G$24+'Model Parameters'!$F$2*'Input Parameters'!$G$4*EXP(-'Model Parameters'!$B$32*$S76-'Model Parameters'!$B$33*$X76-'Model Parameters'!$B$35*($S76+2*$X76)),AC76*10^(3-AD76)/'Model Parameters'!$B$13)</f>
        <v>6.4266239884929091E-2</v>
      </c>
      <c r="AH76" s="8">
        <f>EXP(-'Model Parameters'!$B$32*$S76-'Model Parameters'!$B$33*$X76-'Model Parameters'!$B$35*($S76+2*$X76))</f>
        <v>0.39872781322051098</v>
      </c>
      <c r="AV76">
        <f>'Model Parameters'!$F$19</f>
        <v>6.9241761263600031E-6</v>
      </c>
      <c r="AW76">
        <f>'Model Parameters'!$F$20</f>
        <v>1.4452520065854142E-5</v>
      </c>
      <c r="AX76">
        <f>'Model Parameters'!$F$21</f>
        <v>4.1623628255221876E-6</v>
      </c>
      <c r="AY76">
        <f>'Model Parameters'!$F$22</f>
        <v>4.9374090257235054E-6</v>
      </c>
    </row>
    <row r="77" spans="4:51" x14ac:dyDescent="0.4">
      <c r="D77" s="4">
        <f t="shared" si="8"/>
        <v>0.73519999999999996</v>
      </c>
      <c r="E77">
        <f t="shared" si="9"/>
        <v>-1</v>
      </c>
      <c r="F77">
        <f>'Input Parameters'!$G$15/(2*'Model Parameters'!$F$4)*'Model Parameters'!$B$39/('Model Parameters'!$B$65)*EXP(-($E77+0.11)/'Model Parameters'!$B$48)</f>
        <v>3047.9649798411356</v>
      </c>
      <c r="G77">
        <f>1/((SQRT($F77*('Input Parameters'!$G$12)^2/'Model Parameters'!$B$51))/TANH(SQRT($F77*('Input Parameters'!$G$12)^2/'Model Parameters'!$B$51))+$F77*'Input Parameters'!$G$12/'Input Parameters'!$G$17)</f>
        <v>0.11167868520796753</v>
      </c>
      <c r="H77">
        <f>'Model Parameters'!$F$2*'Input Parameters'!$G$4*$G77</f>
        <v>3.8038918823925498</v>
      </c>
      <c r="I77">
        <f>'Input Parameters'!$G$15*'Model Parameters'!$B$41/'Model Parameters'!$F$4*EXP(-$E77/'Model Parameters'!$B$50)</f>
        <v>4388.6477769058283</v>
      </c>
      <c r="J77">
        <f>'Input Parameters'!$G$22+(AW77*'Input Parameters'!$G$22 - (1/(1/('Input Parameters'!$G$12*($I77+2*$F77*$H77))+1/(AY77*'Input Parameters'!$G$24))) + 'Input Parameters'!$G$12*($I77+2*$F77*$H77))/(AW77+2*D77*'Input Parameters'!$G$12*'Model Parameters'!$B$61*$H77)</f>
        <v>1690.4895530755143</v>
      </c>
      <c r="K77">
        <f>'Input Parameters'!$G$15/(2*'Model Parameters'!$F$4)*'Model Parameters'!$B$39/('Model Parameters'!$B$65)*EXP(-($E77+0.11)/'Model Parameters'!$B$48)+D77*'Model Parameters'!$B$61*$J77</f>
        <v>5819.5158401502285</v>
      </c>
      <c r="L77">
        <f>1/((SQRT($K77*('Input Parameters'!$G$12)^2/'Model Parameters'!$B$51))/TANH(SQRT($K77*('Input Parameters'!$G$12)^2/'Model Parameters'!$B$51))+$K77*'Input Parameters'!$G$12/'Input Parameters'!$G$17)</f>
        <v>7.7964225923568789E-2</v>
      </c>
      <c r="M77">
        <f>'Model Parameters'!$F$2*'Input Parameters'!$G$4*$L77</f>
        <v>2.6555424211470209</v>
      </c>
      <c r="N77">
        <f>'Input Parameters'!$G$22+(AW77*'Input Parameters'!$G$22 - (1/(1/('Input Parameters'!$G$12*($I77+2*$F77*$M77))+1/(AY77*'Input Parameters'!$G$24))) + 'Input Parameters'!$G$12*($I77+2*$F77*$M77))/(AW77+2*D77*'Input Parameters'!$G$12*'Model Parameters'!$B$61*$M77)</f>
        <v>1639.654079197891</v>
      </c>
      <c r="O77" s="4">
        <f>(2*AX77*'Input Parameters'!$G$23+AY77*'Input Parameters'!$G$24+AW77*'Input Parameters'!$G$22+'Input Parameters'!$G$12*$I77-AW77*$N77)/(2*AX77)</f>
        <v>-581.82027960352468</v>
      </c>
      <c r="P77" s="4">
        <f>'Input Parameters'!$G$12*(2*$F77*$M77)/(2*AX77)*EXP(-$N77*('Model Parameters'!$B$32+'Model Parameters'!$B$35))</f>
        <v>5872.7933528762069</v>
      </c>
      <c r="Q77">
        <f>MAX(0,$O77+LN(1+($P77*('Model Parameters'!$B$33+2*'Model Parameters'!$B$35)*EXP(-$O77*('Model Parameters'!$B$33+2*'Model Parameters'!$B$35)))/(1+LN(SQRT(1+$P77*('Model Parameters'!$B$33+2*'Model Parameters'!$B$35)*EXP(-$O77*('Model Parameters'!$B$33+2*'Model Parameters'!$B$35))))))/('Model Parameters'!$B$33+2*'Model Parameters'!$B$35))</f>
        <v>2346.3274244145964</v>
      </c>
      <c r="R77">
        <f>'Input Parameters'!$G$4*'Model Parameters'!$F$2*EXP(-'Model Parameters'!$B$32*$N77-'Model Parameters'!$B$33*$Q77-'Model Parameters'!$B$35*($N77+2*$Q77))*$L77</f>
        <v>1.1038844506364474</v>
      </c>
      <c r="S77">
        <f>'Input Parameters'!$G$22+(AW77*'Input Parameters'!$G$22 - (1/(1/('Input Parameters'!$G$12*($I77+2*$F77*$R77))+1/(AY77*'Input Parameters'!$G$24))) +'Input Parameters'!$G$12*($I77+2*$F77*$R77))/(AW77+2*D77*'Input Parameters'!$G$12*'Model Parameters'!$B$61*$R77)</f>
        <v>1488.9516640113563</v>
      </c>
      <c r="T77">
        <f>'Input Parameters'!$G$15/(2*'Model Parameters'!$F$4)*'Model Parameters'!$B$39/('Model Parameters'!$B$65)*EXP(-($E77+0.11)/'Model Parameters'!$B$48)+D77*'Model Parameters'!$B$61*$S77</f>
        <v>5489.095277181098</v>
      </c>
      <c r="U77">
        <f>1/((SQRT($T77*('Input Parameters'!$G$12)^2/'Model Parameters'!$B$51))/TANH(SQRT($T77*('Input Parameters'!$G$12)^2/'Model Parameters'!$B$51))+$T77*'Input Parameters'!$G$12/'Input Parameters'!$G$17)</f>
        <v>8.0573548620023666E-2</v>
      </c>
      <c r="V77" s="4">
        <f>(2*AX77*'Input Parameters'!$G$23+AY77*'Input Parameters'!$G$24+AW77*'Input Parameters'!$G$22+'Input Parameters'!$G$12*$I77-AW77*$S77)/(2*AX77)</f>
        <v>-320.18647078451232</v>
      </c>
      <c r="W77" s="4">
        <f>'Input Parameters'!$G$12*(2*$F77*$U77*'Model Parameters'!$F$2*'Input Parameters'!$G$4)/(2*'Model Parameters'!$F$21)*EXP(-$S77*('Model Parameters'!$B$32+'Model Parameters'!$B$35))</f>
        <v>6200.3469953528738</v>
      </c>
      <c r="X77">
        <f>MAX(0,$V77+LN(1+($W77*('Model Parameters'!$B$33+2*'Model Parameters'!$B$35)*EXP(-$V77*('Model Parameters'!$B$33+2*'Model Parameters'!$B$35)))/(1+LN(SQRT(1+$W77*('Model Parameters'!$B$33+2*'Model Parameters'!$B$35)*EXP(-$V77*('Model Parameters'!$B$33+2*'Model Parameters'!$B$35))))))/('Model Parameters'!$B$33+2*'Model Parameters'!$B$35))</f>
        <v>2580.0549192148869</v>
      </c>
      <c r="Y77">
        <f>'Input Parameters'!$G$4*'Model Parameters'!$F$2*EXP(-'Model Parameters'!$B$32*$S77-'Model Parameters'!$B$33*$X77-'Model Parameters'!$B$35*($S77+2*$X77))*$U77</f>
        <v>1.0928748615031101</v>
      </c>
      <c r="Z77" s="8">
        <f>$E77-'Model Parameters'!$F$3*'Input Parameters'!$G$3/'Model Parameters'!$F$4*LN($S77/'Input Parameters'!$G$22)</f>
        <v>-1.2298762553669438</v>
      </c>
      <c r="AA77" s="8">
        <f>'Input Parameters'!$G$12*$Y77*$F77*2*'Model Parameters'!$F$4/10</f>
        <v>244.90360705861389</v>
      </c>
      <c r="AB77" s="8">
        <f t="shared" si="10"/>
        <v>1.0928748615031101</v>
      </c>
      <c r="AC77" s="8">
        <f t="shared" si="11"/>
        <v>2580.0549192148869</v>
      </c>
      <c r="AD77" s="8">
        <f>LOG10(S77/1000/'Model Parameters'!$B$15)</f>
        <v>13.484937689909403</v>
      </c>
      <c r="AE77" s="8">
        <f>AA77*10/(AA77*10+('Model Parameters'!$F$4*'Input Parameters'!$G$12)*I77)</f>
        <v>0.60286377096651822</v>
      </c>
      <c r="AF77" s="8">
        <f>MIN(1,('Model Parameters'!$B$45-'Model Parameters'!$F$3*'Input Parameters'!$G$3/'Model Parameters'!$F$4*LN($S77/'Input Parameters'!$G$22))/Z77)</f>
        <v>0.27634996113128379</v>
      </c>
      <c r="AG77" s="8">
        <f>MIN('Input Parameters'!$G$24+'Model Parameters'!$F$2*'Input Parameters'!$G$4*EXP(-'Model Parameters'!$B$32*$S77-'Model Parameters'!$B$33*$X77-'Model Parameters'!$B$35*($S77+2*$X77)),AC77*10^(3-AD77)/'Model Parameters'!$B$13)</f>
        <v>6.4966856710066259E-2</v>
      </c>
      <c r="AH77" s="8">
        <f>EXP(-'Model Parameters'!$B$32*$S77-'Model Parameters'!$B$33*$X77-'Model Parameters'!$B$35*($S77+2*$X77))</f>
        <v>0.39821725369711641</v>
      </c>
      <c r="AV77">
        <f>'Model Parameters'!$F$19</f>
        <v>6.9241761263600031E-6</v>
      </c>
      <c r="AW77">
        <f>'Model Parameters'!$F$20</f>
        <v>1.4452520065854142E-5</v>
      </c>
      <c r="AX77">
        <f>'Model Parameters'!$F$21</f>
        <v>4.1623628255221876E-6</v>
      </c>
      <c r="AY77">
        <f>'Model Parameters'!$F$22</f>
        <v>4.9374090257235054E-6</v>
      </c>
    </row>
    <row r="78" spans="4:51" x14ac:dyDescent="0.4">
      <c r="D78" s="4">
        <f t="shared" si="8"/>
        <v>0.745</v>
      </c>
      <c r="E78">
        <f t="shared" si="9"/>
        <v>-1</v>
      </c>
      <c r="F78">
        <f>'Input Parameters'!$G$15/(2*'Model Parameters'!$F$4)*'Model Parameters'!$B$39/('Model Parameters'!$B$65)*EXP(-($E78+0.11)/'Model Parameters'!$B$48)</f>
        <v>3047.9649798411356</v>
      </c>
      <c r="G78">
        <f>1/((SQRT($F78*('Input Parameters'!$G$12)^2/'Model Parameters'!$B$51))/TANH(SQRT($F78*('Input Parameters'!$G$12)^2/'Model Parameters'!$B$51))+$F78*'Input Parameters'!$G$12/'Input Parameters'!$G$17)</f>
        <v>0.11167868520796753</v>
      </c>
      <c r="H78">
        <f>'Model Parameters'!$F$2*'Input Parameters'!$G$4*$G78</f>
        <v>3.8038918823925498</v>
      </c>
      <c r="I78">
        <f>'Input Parameters'!$G$15*'Model Parameters'!$B$41/'Model Parameters'!$F$4*EXP(-$E78/'Model Parameters'!$B$50)</f>
        <v>4388.6477769058283</v>
      </c>
      <c r="J78">
        <f>'Input Parameters'!$G$22+(AW78*'Input Parameters'!$G$22 - (1/(1/('Input Parameters'!$G$12*($I78+2*$F78*$H78))+1/(AY78*'Input Parameters'!$G$24))) + 'Input Parameters'!$G$12*($I78+2*$F78*$H78))/(AW78+2*D78*'Input Parameters'!$G$12*'Model Parameters'!$B$61*$H78)</f>
        <v>1673.3875069775718</v>
      </c>
      <c r="K78">
        <f>'Input Parameters'!$G$15/(2*'Model Parameters'!$F$4)*'Model Parameters'!$B$39/('Model Parameters'!$B$65)*EXP(-($E78+0.11)/'Model Parameters'!$B$48)+D78*'Model Parameters'!$B$61*$J78</f>
        <v>5828.0473145583237</v>
      </c>
      <c r="L78">
        <f>1/((SQRT($K78*('Input Parameters'!$G$12)^2/'Model Parameters'!$B$51))/TANH(SQRT($K78*('Input Parameters'!$G$12)^2/'Model Parameters'!$B$51))+$K78*'Input Parameters'!$G$12/'Input Parameters'!$G$17)</f>
        <v>7.7899834578005353E-2</v>
      </c>
      <c r="M78">
        <f>'Model Parameters'!$F$2*'Input Parameters'!$G$4*$L78</f>
        <v>2.6533491851125088</v>
      </c>
      <c r="N78">
        <f>'Input Parameters'!$G$22+(AW78*'Input Parameters'!$G$22 - (1/(1/('Input Parameters'!$G$12*($I78+2*$F78*$M78))+1/(AY78*'Input Parameters'!$G$24))) + 'Input Parameters'!$G$12*($I78+2*$F78*$M78))/(AW78+2*D78*'Input Parameters'!$G$12*'Model Parameters'!$B$61*$M78)</f>
        <v>1624.4504430713364</v>
      </c>
      <c r="O78" s="4">
        <f>(2*AX78*'Input Parameters'!$G$23+AY78*'Input Parameters'!$G$24+AW78*'Input Parameters'!$G$22+'Input Parameters'!$G$12*$I78-AW78*$N78)/(2*AX78)</f>
        <v>-555.42531292190085</v>
      </c>
      <c r="P78" s="4">
        <f>'Input Parameters'!$G$12*(2*$F78*$M78)/(2*AX78)*EXP(-$N78*('Model Parameters'!$B$32+'Model Parameters'!$B$35))</f>
        <v>5880.598221496567</v>
      </c>
      <c r="Q78">
        <f>MAX(0,$O78+LN(1+($P78*('Model Parameters'!$B$33+2*'Model Parameters'!$B$35)*EXP(-$O78*('Model Parameters'!$B$33+2*'Model Parameters'!$B$35)))/(1+LN(SQRT(1+$P78*('Model Parameters'!$B$33+2*'Model Parameters'!$B$35)*EXP(-$O78*('Model Parameters'!$B$33+2*'Model Parameters'!$B$35))))))/('Model Parameters'!$B$33+2*'Model Parameters'!$B$35))</f>
        <v>2363.3509159482255</v>
      </c>
      <c r="R78">
        <f>'Input Parameters'!$G$4*'Model Parameters'!$F$2*EXP(-'Model Parameters'!$B$32*$N78-'Model Parameters'!$B$33*$Q78-'Model Parameters'!$B$35*($N78+2*$Q78))*$L78</f>
        <v>1.1001870608870374</v>
      </c>
      <c r="S78">
        <f>'Input Parameters'!$G$22+(AW78*'Input Parameters'!$G$22 - (1/(1/('Input Parameters'!$G$12*($I78+2*$F78*$R78))+1/(AY78*'Input Parameters'!$G$24))) +'Input Parameters'!$G$12*($I78+2*$F78*$R78))/(AW78+2*D78*'Input Parameters'!$G$12*'Model Parameters'!$B$61*$R78)</f>
        <v>1478.7382981787841</v>
      </c>
      <c r="T78">
        <f>'Input Parameters'!$G$15/(2*'Model Parameters'!$F$4)*'Model Parameters'!$B$39/('Model Parameters'!$B$65)*EXP(-($E78+0.11)/'Model Parameters'!$B$48)+D78*'Model Parameters'!$B$61*$S78</f>
        <v>5504.6668515204583</v>
      </c>
      <c r="U78">
        <f>1/((SQRT($T78*('Input Parameters'!$G$12)^2/'Model Parameters'!$B$51))/TANH(SQRT($T78*('Input Parameters'!$G$12)^2/'Model Parameters'!$B$51))+$T78*'Input Parameters'!$G$12/'Input Parameters'!$G$17)</f>
        <v>8.0445278501769218E-2</v>
      </c>
      <c r="V78" s="4">
        <f>(2*AX78*'Input Parameters'!$G$23+AY78*'Input Parameters'!$G$24+AW78*'Input Parameters'!$G$22+'Input Parameters'!$G$12*$I78-AW78*$S78)/(2*AX78)</f>
        <v>-302.45509069793354</v>
      </c>
      <c r="W78" s="4">
        <f>'Input Parameters'!$G$12*(2*$F78*$U78*'Model Parameters'!$F$2*'Input Parameters'!$G$4)/(2*'Model Parameters'!$F$21)*EXP(-$S78*('Model Parameters'!$B$32+'Model Parameters'!$B$35))</f>
        <v>6199.4418249912815</v>
      </c>
      <c r="X78">
        <f>MAX(0,$V78+LN(1+($W78*('Model Parameters'!$B$33+2*'Model Parameters'!$B$35)*EXP(-$V78*('Model Parameters'!$B$33+2*'Model Parameters'!$B$35)))/(1+LN(SQRT(1+$W78*('Model Parameters'!$B$33+2*'Model Parameters'!$B$35)*EXP(-$V78*('Model Parameters'!$B$33+2*'Model Parameters'!$B$35))))))/('Model Parameters'!$B$33+2*'Model Parameters'!$B$35))</f>
        <v>2589.8942270041075</v>
      </c>
      <c r="Y78">
        <f>'Input Parameters'!$G$4*'Model Parameters'!$F$2*EXP(-'Model Parameters'!$B$32*$S78-'Model Parameters'!$B$33*$X78-'Model Parameters'!$B$35*($S78+2*$X78))*$U78</f>
        <v>1.0897615605394124</v>
      </c>
      <c r="Z78" s="8">
        <f>$E78-'Model Parameters'!$F$3*'Input Parameters'!$G$3/'Model Parameters'!$F$4*LN($S78/'Input Parameters'!$G$22)</f>
        <v>-1.2296994101896155</v>
      </c>
      <c r="AA78" s="8">
        <f>'Input Parameters'!$G$12*$Y78*$F78*2*'Model Parameters'!$F$4/10</f>
        <v>244.2059438011573</v>
      </c>
      <c r="AB78" s="8">
        <f t="shared" si="10"/>
        <v>1.0897615605394124</v>
      </c>
      <c r="AC78" s="8">
        <f t="shared" si="11"/>
        <v>2589.8942270041075</v>
      </c>
      <c r="AD78" s="8">
        <f>LOG10(S78/1000/'Model Parameters'!$B$15)</f>
        <v>13.481948411385529</v>
      </c>
      <c r="AE78" s="8">
        <f>AA78*10/(AA78*10+('Model Parameters'!$F$4*'Input Parameters'!$G$12)*I78)</f>
        <v>0.60218055837935935</v>
      </c>
      <c r="AF78" s="8">
        <f>MIN(1,('Model Parameters'!$B$45-'Model Parameters'!$F$3*'Input Parameters'!$G$3/'Model Parameters'!$F$4*LN($S78/'Input Parameters'!$G$22))/Z78)</f>
        <v>0.27624589178036191</v>
      </c>
      <c r="AG78" s="8">
        <f>MIN('Input Parameters'!$G$24+'Model Parameters'!$F$2*'Input Parameters'!$G$4*EXP(-'Model Parameters'!$B$32*$S78-'Model Parameters'!$B$33*$X78-'Model Parameters'!$B$35*($S78+2*$X78)),AC78*10^(3-AD78)/'Model Parameters'!$B$13)</f>
        <v>6.5665039587812238E-2</v>
      </c>
      <c r="AH78" s="8">
        <f>EXP(-'Model Parameters'!$B$32*$S78-'Model Parameters'!$B$33*$X78-'Model Parameters'!$B$35*($S78+2*$X78))</f>
        <v>0.39771599107001843</v>
      </c>
      <c r="AV78">
        <f>'Model Parameters'!$F$19</f>
        <v>6.9241761263600031E-6</v>
      </c>
      <c r="AW78">
        <f>'Model Parameters'!$F$20</f>
        <v>1.4452520065854142E-5</v>
      </c>
      <c r="AX78">
        <f>'Model Parameters'!$F$21</f>
        <v>4.1623628255221876E-6</v>
      </c>
      <c r="AY78">
        <f>'Model Parameters'!$F$22</f>
        <v>4.9374090257235054E-6</v>
      </c>
    </row>
    <row r="79" spans="4:51" x14ac:dyDescent="0.4">
      <c r="D79" s="4">
        <f t="shared" si="8"/>
        <v>0.75480000000000003</v>
      </c>
      <c r="E79">
        <f t="shared" si="9"/>
        <v>-1</v>
      </c>
      <c r="F79">
        <f>'Input Parameters'!$G$15/(2*'Model Parameters'!$F$4)*'Model Parameters'!$B$39/('Model Parameters'!$B$65)*EXP(-($E79+0.11)/'Model Parameters'!$B$48)</f>
        <v>3047.9649798411356</v>
      </c>
      <c r="G79">
        <f>1/((SQRT($F79*('Input Parameters'!$G$12)^2/'Model Parameters'!$B$51))/TANH(SQRT($F79*('Input Parameters'!$G$12)^2/'Model Parameters'!$B$51))+$F79*'Input Parameters'!$G$12/'Input Parameters'!$G$17)</f>
        <v>0.11167868520796753</v>
      </c>
      <c r="H79">
        <f>'Model Parameters'!$F$2*'Input Parameters'!$G$4*$G79</f>
        <v>3.8038918823925498</v>
      </c>
      <c r="I79">
        <f>'Input Parameters'!$G$15*'Model Parameters'!$B$41/'Model Parameters'!$F$4*EXP(-$E79/'Model Parameters'!$B$50)</f>
        <v>4388.6477769058283</v>
      </c>
      <c r="J79">
        <f>'Input Parameters'!$G$22+(AW79*'Input Parameters'!$G$22 - (1/(1/('Input Parameters'!$G$12*($I79+2*$F79*$H79))+1/(AY79*'Input Parameters'!$G$24))) + 'Input Parameters'!$G$12*($I79+2*$F79*$H79))/(AW79+2*D79*'Input Parameters'!$G$12*'Model Parameters'!$B$61*$H79)</f>
        <v>1656.6280640726343</v>
      </c>
      <c r="K79">
        <f>'Input Parameters'!$G$15/(2*'Model Parameters'!$F$4)*'Model Parameters'!$B$39/('Model Parameters'!$B$65)*EXP(-($E79+0.11)/'Model Parameters'!$B$48)+D79*'Model Parameters'!$B$61*$J79</f>
        <v>5836.4079638004496</v>
      </c>
      <c r="L79">
        <f>1/((SQRT($K79*('Input Parameters'!$G$12)^2/'Model Parameters'!$B$51))/TANH(SQRT($K79*('Input Parameters'!$G$12)^2/'Model Parameters'!$B$51))+$K79*'Input Parameters'!$G$12/'Input Parameters'!$G$17)</f>
        <v>7.7836870888142604E-2</v>
      </c>
      <c r="M79">
        <f>'Model Parameters'!$F$2*'Input Parameters'!$G$4*$L79</f>
        <v>2.6512045765123231</v>
      </c>
      <c r="N79">
        <f>'Input Parameters'!$G$22+(AW79*'Input Parameters'!$G$22 - (1/(1/('Input Parameters'!$G$12*($I79+2*$F79*$M79))+1/(AY79*'Input Parameters'!$G$24))) + 'Input Parameters'!$G$12*($I79+2*$F79*$M79))/(AW79+2*D79*'Input Parameters'!$G$12*'Model Parameters'!$B$61*$M79)</f>
        <v>1609.5337349326028</v>
      </c>
      <c r="O79" s="4">
        <f>(2*AX79*'Input Parameters'!$G$23+AY79*'Input Parameters'!$G$24+AW79*'Input Parameters'!$G$22+'Input Parameters'!$G$12*$I79-AW79*$N79)/(2*AX79)</f>
        <v>-529.52848067440334</v>
      </c>
      <c r="P79" s="4">
        <f>'Input Parameters'!$G$12*(2*$F79*$M79)/(2*AX79)*EXP(-$N79*('Model Parameters'!$B$32+'Model Parameters'!$B$35))</f>
        <v>5888.2780357798356</v>
      </c>
      <c r="Q79">
        <f>MAX(0,$O79+LN(1+($P79*('Model Parameters'!$B$33+2*'Model Parameters'!$B$35)*EXP(-$O79*('Model Parameters'!$B$33+2*'Model Parameters'!$B$35)))/(1+LN(SQRT(1+$P79*('Model Parameters'!$B$33+2*'Model Parameters'!$B$35)*EXP(-$O79*('Model Parameters'!$B$33+2*'Model Parameters'!$B$35))))))/('Model Parameters'!$B$33+2*'Model Parameters'!$B$35))</f>
        <v>2380.0734580984699</v>
      </c>
      <c r="R79">
        <f>'Input Parameters'!$G$4*'Model Parameters'!$F$2*EXP(-'Model Parameters'!$B$32*$N79-'Model Parameters'!$B$33*$Q79-'Model Parameters'!$B$35*($N79+2*$Q79))*$L79</f>
        <v>1.0965676193518572</v>
      </c>
      <c r="S79">
        <f>'Input Parameters'!$G$22+(AW79*'Input Parameters'!$G$22 - (1/(1/('Input Parameters'!$G$12*($I79+2*$F79*$R79))+1/(AY79*'Input Parameters'!$G$24))) +'Input Parameters'!$G$12*($I79+2*$F79*$R79))/(AW79+2*D79*'Input Parameters'!$G$12*'Model Parameters'!$B$61*$R79)</f>
        <v>1468.6984892894966</v>
      </c>
      <c r="T79">
        <f>'Input Parameters'!$G$15/(2*'Model Parameters'!$F$4)*'Model Parameters'!$B$39/('Model Parameters'!$B$65)*EXP(-($E79+0.11)/'Model Parameters'!$B$48)+D79*'Model Parameters'!$B$61*$S79</f>
        <v>5520.0841518071738</v>
      </c>
      <c r="U79">
        <f>1/((SQRT($T79*('Input Parameters'!$G$12)^2/'Model Parameters'!$B$51))/TANH(SQRT($T79*('Input Parameters'!$G$12)^2/'Model Parameters'!$B$51))+$T79*'Input Parameters'!$G$12/'Input Parameters'!$G$17)</f>
        <v>8.0318819237599495E-2</v>
      </c>
      <c r="V79" s="4">
        <f>(2*AX79*'Input Parameters'!$G$23+AY79*'Input Parameters'!$G$24+AW79*'Input Parameters'!$G$22+'Input Parameters'!$G$12*$I79-AW79*$S79)/(2*AX79)</f>
        <v>-285.02502206719572</v>
      </c>
      <c r="W79" s="4">
        <f>'Input Parameters'!$G$12*(2*$F79*$U79*'Model Parameters'!$F$2*'Input Parameters'!$G$4)/(2*'Model Parameters'!$F$21)*EXP(-$S79*('Model Parameters'!$B$32+'Model Parameters'!$B$35))</f>
        <v>6198.5083394129442</v>
      </c>
      <c r="X79">
        <f>MAX(0,$V79+LN(1+($W79*('Model Parameters'!$B$33+2*'Model Parameters'!$B$35)*EXP(-$V79*('Model Parameters'!$B$33+2*'Model Parameters'!$B$35)))/(1+LN(SQRT(1+$W79*('Model Parameters'!$B$33+2*'Model Parameters'!$B$35)*EXP(-$V79*('Model Parameters'!$B$33+2*'Model Parameters'!$B$35))))))/('Model Parameters'!$B$33+2*'Model Parameters'!$B$35))</f>
        <v>2599.5675297137241</v>
      </c>
      <c r="Y79">
        <f>'Input Parameters'!$G$4*'Model Parameters'!$F$2*EXP(-'Model Parameters'!$B$32*$S79-'Model Parameters'!$B$33*$X79-'Model Parameters'!$B$35*($S79+2*$X79))*$U79</f>
        <v>1.0867017678089319</v>
      </c>
      <c r="Z79" s="8">
        <f>$E79-'Model Parameters'!$F$3*'Input Parameters'!$G$3/'Model Parameters'!$F$4*LN($S79/'Input Parameters'!$G$22)</f>
        <v>-1.229524375643898</v>
      </c>
      <c r="AA79" s="8">
        <f>'Input Parameters'!$G$12*$Y79*$F79*2*'Model Parameters'!$F$4/10</f>
        <v>243.52027126632038</v>
      </c>
      <c r="AB79" s="8">
        <f t="shared" si="10"/>
        <v>1.0867017678089319</v>
      </c>
      <c r="AC79" s="8">
        <f t="shared" si="11"/>
        <v>2599.5675297137241</v>
      </c>
      <c r="AD79" s="8">
        <f>LOG10(S79/1000/'Model Parameters'!$B$15)</f>
        <v>13.478989738628073</v>
      </c>
      <c r="AE79" s="8">
        <f>AA79*10/(AA79*10+('Model Parameters'!$F$4*'Input Parameters'!$G$12)*I79)</f>
        <v>0.60150679380082317</v>
      </c>
      <c r="AF79" s="8">
        <f>MIN(1,('Model Parameters'!$B$45-'Model Parameters'!$F$3*'Input Parameters'!$G$3/'Model Parameters'!$F$4*LN($S79/'Input Parameters'!$G$22))/Z79)</f>
        <v>0.27614285846597408</v>
      </c>
      <c r="AG79" s="8">
        <f>MIN('Input Parameters'!$G$24+'Model Parameters'!$F$2*'Input Parameters'!$G$4*EXP(-'Model Parameters'!$B$32*$S79-'Model Parameters'!$B$33*$X79-'Model Parameters'!$B$35*($S79+2*$X79)),AC79*10^(3-AD79)/'Model Parameters'!$B$13)</f>
        <v>6.6360852927925748E-2</v>
      </c>
      <c r="AH79" s="8">
        <f>EXP(-'Model Parameters'!$B$32*$S79-'Model Parameters'!$B$33*$X79-'Model Parameters'!$B$35*($S79+2*$X79))</f>
        <v>0.3972237308090214</v>
      </c>
      <c r="AV79">
        <f>'Model Parameters'!$F$19</f>
        <v>6.9241761263600031E-6</v>
      </c>
      <c r="AW79">
        <f>'Model Parameters'!$F$20</f>
        <v>1.4452520065854142E-5</v>
      </c>
      <c r="AX79">
        <f>'Model Parameters'!$F$21</f>
        <v>4.1623628255221876E-6</v>
      </c>
      <c r="AY79">
        <f>'Model Parameters'!$F$22</f>
        <v>4.9374090257235054E-6</v>
      </c>
    </row>
    <row r="80" spans="4:51" x14ac:dyDescent="0.4">
      <c r="D80" s="4">
        <f t="shared" si="8"/>
        <v>0.76459999999999995</v>
      </c>
      <c r="E80">
        <f t="shared" si="9"/>
        <v>-1</v>
      </c>
      <c r="F80">
        <f>'Input Parameters'!$G$15/(2*'Model Parameters'!$F$4)*'Model Parameters'!$B$39/('Model Parameters'!$B$65)*EXP(-($E80+0.11)/'Model Parameters'!$B$48)</f>
        <v>3047.9649798411356</v>
      </c>
      <c r="G80">
        <f>1/((SQRT($F80*('Input Parameters'!$G$12)^2/'Model Parameters'!$B$51))/TANH(SQRT($F80*('Input Parameters'!$G$12)^2/'Model Parameters'!$B$51))+$F80*'Input Parameters'!$G$12/'Input Parameters'!$G$17)</f>
        <v>0.11167868520796753</v>
      </c>
      <c r="H80">
        <f>'Model Parameters'!$F$2*'Input Parameters'!$G$4*$G80</f>
        <v>3.8038918823925498</v>
      </c>
      <c r="I80">
        <f>'Input Parameters'!$G$15*'Model Parameters'!$B$41/'Model Parameters'!$F$4*EXP(-$E80/'Model Parameters'!$B$50)</f>
        <v>4388.6477769058283</v>
      </c>
      <c r="J80">
        <f>'Input Parameters'!$G$22+(AW80*'Input Parameters'!$G$22 - (1/(1/('Input Parameters'!$G$12*($I80+2*$F80*$H80))+1/(AY80*'Input Parameters'!$G$24))) + 'Input Parameters'!$G$12*($I80+2*$F80*$H80))/(AW80+2*D80*'Input Parameters'!$G$12*'Model Parameters'!$B$61*$H80)</f>
        <v>1640.2010314655611</v>
      </c>
      <c r="K80">
        <f>'Input Parameters'!$G$15/(2*'Model Parameters'!$F$4)*'Model Parameters'!$B$39/('Model Parameters'!$B$65)*EXP(-($E80+0.11)/'Model Parameters'!$B$48)+D80*'Model Parameters'!$B$61*$J80</f>
        <v>5844.6028701497416</v>
      </c>
      <c r="L80">
        <f>1/((SQRT($K80*('Input Parameters'!$G$12)^2/'Model Parameters'!$B$51))/TANH(SQRT($K80*('Input Parameters'!$G$12)^2/'Model Parameters'!$B$51))+$K80*'Input Parameters'!$G$12/'Input Parameters'!$G$17)</f>
        <v>7.7775287831289106E-2</v>
      </c>
      <c r="M80">
        <f>'Model Parameters'!$F$2*'Input Parameters'!$G$4*$L80</f>
        <v>2.6491069937048097</v>
      </c>
      <c r="N80">
        <f>'Input Parameters'!$G$22+(AW80*'Input Parameters'!$G$22 - (1/(1/('Input Parameters'!$G$12*($I80+2*$F80*$M80))+1/(AY80*'Input Parameters'!$G$24))) + 'Input Parameters'!$G$12*($I80+2*$F80*$M80))/(AW80+2*D80*'Input Parameters'!$G$12*'Model Parameters'!$B$61*$M80)</f>
        <v>1594.8956841111292</v>
      </c>
      <c r="O80" s="4">
        <f>(2*AX80*'Input Parameters'!$G$23+AY80*'Input Parameters'!$G$24+AW80*'Input Parameters'!$G$22+'Input Parameters'!$G$12*$I80-AW80*$N80)/(2*AX80)</f>
        <v>-504.11542418577289</v>
      </c>
      <c r="P80" s="4">
        <f>'Input Parameters'!$G$12*(2*$F80*$M80)/(2*AX80)*EXP(-$N80*('Model Parameters'!$B$32+'Model Parameters'!$B$35))</f>
        <v>5895.8358799474254</v>
      </c>
      <c r="Q80">
        <f>MAX(0,$O80+LN(1+($P80*('Model Parameters'!$B$33+2*'Model Parameters'!$B$35)*EXP(-$O80*('Model Parameters'!$B$33+2*'Model Parameters'!$B$35)))/(1+LN(SQRT(1+$P80*('Model Parameters'!$B$33+2*'Model Parameters'!$B$35)*EXP(-$O80*('Model Parameters'!$B$33+2*'Model Parameters'!$B$35))))))/('Model Parameters'!$B$33+2*'Model Parameters'!$B$35))</f>
        <v>2396.5031666821092</v>
      </c>
      <c r="R80">
        <f>'Input Parameters'!$G$4*'Model Parameters'!$F$2*EXP(-'Model Parameters'!$B$32*$N80-'Model Parameters'!$B$33*$Q80-'Model Parameters'!$B$35*($N80+2*$Q80))*$L80</f>
        <v>1.0930236647025744</v>
      </c>
      <c r="S80">
        <f>'Input Parameters'!$G$22+(AW80*'Input Parameters'!$G$22 - (1/(1/('Input Parameters'!$G$12*($I80+2*$F80*$R80))+1/(AY80*'Input Parameters'!$G$24))) +'Input Parameters'!$G$12*($I80+2*$F80*$R80))/(AW80+2*D80*'Input Parameters'!$G$12*'Model Parameters'!$B$61*$R80)</f>
        <v>1458.8271588014716</v>
      </c>
      <c r="T80">
        <f>'Input Parameters'!$G$15/(2*'Model Parameters'!$F$4)*'Model Parameters'!$B$39/('Model Parameters'!$B$65)*EXP(-($E80+0.11)/'Model Parameters'!$B$48)+D80*'Model Parameters'!$B$61*$S80</f>
        <v>5535.3498975728544</v>
      </c>
      <c r="U80">
        <f>1/((SQRT($T80*('Input Parameters'!$G$12)^2/'Model Parameters'!$B$51))/TANH(SQRT($T80*('Input Parameters'!$G$12)^2/'Model Parameters'!$B$51))+$T80*'Input Parameters'!$G$12/'Input Parameters'!$G$17)</f>
        <v>8.0194128832593595E-2</v>
      </c>
      <c r="V80" s="4">
        <f>(2*AX80*'Input Parameters'!$G$23+AY80*'Input Parameters'!$G$24+AW80*'Input Parameters'!$G$22+'Input Parameters'!$G$12*$I80-AW80*$S80)/(2*AX80)</f>
        <v>-267.88744805753896</v>
      </c>
      <c r="W80" s="4">
        <f>'Input Parameters'!$G$12*(2*$F80*$U80*'Model Parameters'!$F$2*'Input Parameters'!$G$4)/(2*'Model Parameters'!$F$21)*EXP(-$S80*('Model Parameters'!$B$32+'Model Parameters'!$B$35))</f>
        <v>6197.5483766252501</v>
      </c>
      <c r="X80">
        <f>MAX(0,$V80+LN(1+($W80*('Model Parameters'!$B$33+2*'Model Parameters'!$B$35)*EXP(-$V80*('Model Parameters'!$B$33+2*'Model Parameters'!$B$35)))/(1+LN(SQRT(1+$W80*('Model Parameters'!$B$33+2*'Model Parameters'!$B$35)*EXP(-$V80*('Model Parameters'!$B$33+2*'Model Parameters'!$B$35))))))/('Model Parameters'!$B$33+2*'Model Parameters'!$B$35))</f>
        <v>2609.0797303718136</v>
      </c>
      <c r="Y80">
        <f>'Input Parameters'!$G$4*'Model Parameters'!$F$2*EXP(-'Model Parameters'!$B$32*$S80-'Model Parameters'!$B$33*$X80-'Model Parameters'!$B$35*($S80+2*$X80))*$U80</f>
        <v>1.083693939472502</v>
      </c>
      <c r="Z80" s="8">
        <f>$E80-'Model Parameters'!$F$3*'Input Parameters'!$G$3/'Model Parameters'!$F$4*LN($S80/'Input Parameters'!$G$22)</f>
        <v>-1.2293511078781538</v>
      </c>
      <c r="AA80" s="8">
        <f>'Input Parameters'!$G$12*$Y80*$F80*2*'Model Parameters'!$F$4/10</f>
        <v>242.84624349337702</v>
      </c>
      <c r="AB80" s="8">
        <f t="shared" si="10"/>
        <v>1.083693939472502</v>
      </c>
      <c r="AC80" s="8">
        <f t="shared" si="11"/>
        <v>2609.0797303718136</v>
      </c>
      <c r="AD80" s="8">
        <f>LOG10(S80/1000/'Model Parameters'!$B$15)</f>
        <v>13.476060930396809</v>
      </c>
      <c r="AE80" s="8">
        <f>AA80*10/(AA80*10+('Model Parameters'!$F$4*'Input Parameters'!$G$12)*I80)</f>
        <v>0.60084224361672944</v>
      </c>
      <c r="AF80" s="8">
        <f>MIN(1,('Model Parameters'!$B$45-'Model Parameters'!$F$3*'Input Parameters'!$G$3/'Model Parameters'!$F$4*LN($S80/'Input Parameters'!$G$22))/Z80)</f>
        <v>0.2760408362618797</v>
      </c>
      <c r="AG80" s="8">
        <f>MIN('Input Parameters'!$G$24+'Model Parameters'!$F$2*'Input Parameters'!$G$4*EXP(-'Model Parameters'!$B$32*$S80-'Model Parameters'!$B$33*$X80-'Model Parameters'!$B$35*($S80+2*$X80)),AC80*10^(3-AD80)/'Model Parameters'!$B$13)</f>
        <v>6.7054358907504816E-2</v>
      </c>
      <c r="AH80" s="8">
        <f>EXP(-'Model Parameters'!$B$32*$S80-'Model Parameters'!$B$33*$X80-'Model Parameters'!$B$35*($S80+2*$X80))</f>
        <v>0.3967401914091318</v>
      </c>
      <c r="AV80">
        <f>'Model Parameters'!$F$19</f>
        <v>6.9241761263600031E-6</v>
      </c>
      <c r="AW80">
        <f>'Model Parameters'!$F$20</f>
        <v>1.4452520065854142E-5</v>
      </c>
      <c r="AX80">
        <f>'Model Parameters'!$F$21</f>
        <v>4.1623628255221876E-6</v>
      </c>
      <c r="AY80">
        <f>'Model Parameters'!$F$22</f>
        <v>4.9374090257235054E-6</v>
      </c>
    </row>
    <row r="81" spans="4:51" x14ac:dyDescent="0.4">
      <c r="D81" s="4">
        <f t="shared" si="8"/>
        <v>0.77439999999999998</v>
      </c>
      <c r="E81">
        <f t="shared" si="9"/>
        <v>-1</v>
      </c>
      <c r="F81">
        <f>'Input Parameters'!$G$15/(2*'Model Parameters'!$F$4)*'Model Parameters'!$B$39/('Model Parameters'!$B$65)*EXP(-($E81+0.11)/'Model Parameters'!$B$48)</f>
        <v>3047.9649798411356</v>
      </c>
      <c r="G81">
        <f>1/((SQRT($F81*('Input Parameters'!$G$12)^2/'Model Parameters'!$B$51))/TANH(SQRT($F81*('Input Parameters'!$G$12)^2/'Model Parameters'!$B$51))+$F81*'Input Parameters'!$G$12/'Input Parameters'!$G$17)</f>
        <v>0.11167868520796753</v>
      </c>
      <c r="H81">
        <f>'Model Parameters'!$F$2*'Input Parameters'!$G$4*$G81</f>
        <v>3.8038918823925498</v>
      </c>
      <c r="I81">
        <f>'Input Parameters'!$G$15*'Model Parameters'!$B$41/'Model Parameters'!$F$4*EXP(-$E81/'Model Parameters'!$B$50)</f>
        <v>4388.6477769058283</v>
      </c>
      <c r="J81">
        <f>'Input Parameters'!$G$22+(AW81*'Input Parameters'!$G$22 - (1/(1/('Input Parameters'!$G$12*($I81+2*$F81*$H81))+1/(AY81*'Input Parameters'!$G$24))) + 'Input Parameters'!$G$12*($I81+2*$F81*$H81))/(AW81+2*D81*'Input Parameters'!$G$12*'Model Parameters'!$B$61*$H81)</f>
        <v>1624.0966166267735</v>
      </c>
      <c r="K81">
        <f>'Input Parameters'!$G$15/(2*'Model Parameters'!$F$4)*'Model Parameters'!$B$39/('Model Parameters'!$B$65)*EXP(-($E81+0.11)/'Model Parameters'!$B$48)+D81*'Model Parameters'!$B$61*$J81</f>
        <v>5852.6369162533101</v>
      </c>
      <c r="L81">
        <f>1/((SQRT($K81*('Input Parameters'!$G$12)^2/'Model Parameters'!$B$51))/TANH(SQRT($K81*('Input Parameters'!$G$12)^2/'Model Parameters'!$B$51))+$K81*'Input Parameters'!$G$12/'Input Parameters'!$G$17)</f>
        <v>7.7715040429203713E-2</v>
      </c>
      <c r="M81">
        <f>'Model Parameters'!$F$2*'Input Parameters'!$G$4*$L81</f>
        <v>2.6470549046844107</v>
      </c>
      <c r="N81">
        <f>'Input Parameters'!$G$22+(AW81*'Input Parameters'!$G$22 - (1/(1/('Input Parameters'!$G$12*($I81+2*$F81*$M81))+1/(AY81*'Input Parameters'!$G$24))) + 'Input Parameters'!$G$12*($I81+2*$F81*$M81))/(AW81+2*D81*'Input Parameters'!$G$12*'Model Parameters'!$B$61*$M81)</f>
        <v>1580.528343358058</v>
      </c>
      <c r="O81" s="4">
        <f>(2*AX81*'Input Parameters'!$G$23+AY81*'Input Parameters'!$G$24+AW81*'Input Parameters'!$G$22+'Input Parameters'!$G$12*$I81-AW81*$N81)/(2*AX81)</f>
        <v>-479.17234627176703</v>
      </c>
      <c r="P81" s="4">
        <f>'Input Parameters'!$G$12*(2*$F81*$M81)/(2*AX81)*EXP(-$N81*('Model Parameters'!$B$32+'Model Parameters'!$B$35))</f>
        <v>5903.2747329433096</v>
      </c>
      <c r="Q81">
        <f>MAX(0,$O81+LN(1+($P81*('Model Parameters'!$B$33+2*'Model Parameters'!$B$35)*EXP(-$O81*('Model Parameters'!$B$33+2*'Model Parameters'!$B$35)))/(1+LN(SQRT(1+$P81*('Model Parameters'!$B$33+2*'Model Parameters'!$B$35)*EXP(-$O81*('Model Parameters'!$B$33+2*'Model Parameters'!$B$35))))))/('Model Parameters'!$B$33+2*'Model Parameters'!$B$35))</f>
        <v>2412.6478601667886</v>
      </c>
      <c r="R81">
        <f>'Input Parameters'!$G$4*'Model Parameters'!$F$2*EXP(-'Model Parameters'!$B$32*$N81-'Model Parameters'!$B$33*$Q81-'Model Parameters'!$B$35*($N81+2*$Q81))*$L81</f>
        <v>1.0895528390593201</v>
      </c>
      <c r="S81">
        <f>'Input Parameters'!$G$22+(AW81*'Input Parameters'!$G$22 - (1/(1/('Input Parameters'!$G$12*($I81+2*$F81*$R81))+1/(AY81*'Input Parameters'!$G$24))) +'Input Parameters'!$G$12*($I81+2*$F81*$R81))/(AW81+2*D81*'Input Parameters'!$G$12*'Model Parameters'!$B$61*$R81)</f>
        <v>1449.1194395879588</v>
      </c>
      <c r="T81">
        <f>'Input Parameters'!$G$15/(2*'Model Parameters'!$F$4)*'Model Parameters'!$B$39/('Model Parameters'!$B$65)*EXP(-($E81+0.11)/'Model Parameters'!$B$48)+D81*'Model Parameters'!$B$61*$S81</f>
        <v>5550.4667294988567</v>
      </c>
      <c r="U81">
        <f>1/((SQRT($T81*('Input Parameters'!$G$12)^2/'Model Parameters'!$B$51))/TANH(SQRT($T81*('Input Parameters'!$G$12)^2/'Model Parameters'!$B$51))+$T81*'Input Parameters'!$G$12/'Input Parameters'!$G$17)</f>
        <v>8.0071166715296793E-2</v>
      </c>
      <c r="V81" s="4">
        <f>(2*AX81*'Input Parameters'!$G$23+AY81*'Input Parameters'!$G$24+AW81*'Input Parameters'!$G$22+'Input Parameters'!$G$12*$I81-AW81*$S81)/(2*AX81)</f>
        <v>-251.0339188713404</v>
      </c>
      <c r="W81" s="4">
        <f>'Input Parameters'!$G$12*(2*$F81*$U81*'Model Parameters'!$F$2*'Input Parameters'!$G$4)/(2*'Model Parameters'!$F$21)*EXP(-$S81*('Model Parameters'!$B$32+'Model Parameters'!$B$35))</f>
        <v>6196.563672888673</v>
      </c>
      <c r="X81">
        <f>MAX(0,$V81+LN(1+($W81*('Model Parameters'!$B$33+2*'Model Parameters'!$B$35)*EXP(-$V81*('Model Parameters'!$B$33+2*'Model Parameters'!$B$35)))/(1+LN(SQRT(1+$W81*('Model Parameters'!$B$33+2*'Model Parameters'!$B$35)*EXP(-$V81*('Model Parameters'!$B$33+2*'Model Parameters'!$B$35))))))/('Model Parameters'!$B$33+2*'Model Parameters'!$B$35))</f>
        <v>2618.4355267786545</v>
      </c>
      <c r="Y81">
        <f>'Input Parameters'!$G$4*'Model Parameters'!$F$2*EXP(-'Model Parameters'!$B$32*$S81-'Model Parameters'!$B$33*$X81-'Model Parameters'!$B$35*($S81+2*$X81))*$U81</f>
        <v>1.08073659521618</v>
      </c>
      <c r="Z81" s="8">
        <f>$E81-'Model Parameters'!$F$3*'Input Parameters'!$G$3/'Model Parameters'!$F$4*LN($S81/'Input Parameters'!$G$22)</f>
        <v>-1.2291795646657713</v>
      </c>
      <c r="AA81" s="8">
        <f>'Input Parameters'!$G$12*$Y81*$F81*2*'Model Parameters'!$F$4/10</f>
        <v>242.18352875704278</v>
      </c>
      <c r="AB81" s="8">
        <f t="shared" si="10"/>
        <v>1.08073659521618</v>
      </c>
      <c r="AC81" s="8">
        <f t="shared" si="11"/>
        <v>2618.4355267786545</v>
      </c>
      <c r="AD81" s="8">
        <f>LOG10(S81/1000/'Model Parameters'!$B$15)</f>
        <v>13.473161272919921</v>
      </c>
      <c r="AE81" s="8">
        <f>AA81*10/(AA81*10+('Model Parameters'!$F$4*'Input Parameters'!$G$12)*I81)</f>
        <v>0.60018668285265953</v>
      </c>
      <c r="AF81" s="8">
        <f>MIN(1,('Model Parameters'!$B$45-'Model Parameters'!$F$3*'Input Parameters'!$G$3/'Model Parameters'!$F$4*LN($S81/'Input Parameters'!$G$22))/Z81)</f>
        <v>0.27593980116159694</v>
      </c>
      <c r="AG81" s="8">
        <f>MIN('Input Parameters'!$G$24+'Model Parameters'!$F$2*'Input Parameters'!$G$4*EXP(-'Model Parameters'!$B$32*$S81-'Model Parameters'!$B$33*$X81-'Model Parameters'!$B$35*($S81+2*$X81)),AC81*10^(3-AD81)/'Model Parameters'!$B$13)</f>
        <v>6.7745617566899216E-2</v>
      </c>
      <c r="AH81" s="8">
        <f>EXP(-'Model Parameters'!$B$32*$S81-'Model Parameters'!$B$33*$X81-'Model Parameters'!$B$35*($S81+2*$X81))</f>
        <v>0.39626510366734147</v>
      </c>
      <c r="AV81">
        <f>'Model Parameters'!$F$19</f>
        <v>6.9241761263600031E-6</v>
      </c>
      <c r="AW81">
        <f>'Model Parameters'!$F$20</f>
        <v>1.4452520065854142E-5</v>
      </c>
      <c r="AX81">
        <f>'Model Parameters'!$F$21</f>
        <v>4.1623628255221876E-6</v>
      </c>
      <c r="AY81">
        <f>'Model Parameters'!$F$22</f>
        <v>4.9374090257235054E-6</v>
      </c>
    </row>
    <row r="82" spans="4:51" x14ac:dyDescent="0.4">
      <c r="D82" s="4">
        <f t="shared" si="8"/>
        <v>0.78420000000000001</v>
      </c>
      <c r="E82">
        <f t="shared" si="9"/>
        <v>-1</v>
      </c>
      <c r="F82">
        <f>'Input Parameters'!$G$15/(2*'Model Parameters'!$F$4)*'Model Parameters'!$B$39/('Model Parameters'!$B$65)*EXP(-($E82+0.11)/'Model Parameters'!$B$48)</f>
        <v>3047.9649798411356</v>
      </c>
      <c r="G82">
        <f>1/((SQRT($F82*('Input Parameters'!$G$12)^2/'Model Parameters'!$B$51))/TANH(SQRT($F82*('Input Parameters'!$G$12)^2/'Model Parameters'!$B$51))+$F82*'Input Parameters'!$G$12/'Input Parameters'!$G$17)</f>
        <v>0.11167868520796753</v>
      </c>
      <c r="H82">
        <f>'Model Parameters'!$F$2*'Input Parameters'!$G$4*$G82</f>
        <v>3.8038918823925498</v>
      </c>
      <c r="I82">
        <f>'Input Parameters'!$G$15*'Model Parameters'!$B$41/'Model Parameters'!$F$4*EXP(-$E82/'Model Parameters'!$B$50)</f>
        <v>4388.6477769058283</v>
      </c>
      <c r="J82">
        <f>'Input Parameters'!$G$22+(AW82*'Input Parameters'!$G$22 - (1/(1/('Input Parameters'!$G$12*($I82+2*$F82*$H82))+1/(AY82*'Input Parameters'!$G$24))) + 'Input Parameters'!$G$12*($I82+2*$F82*$H82))/(AW82+2*D82*'Input Parameters'!$G$12*'Model Parameters'!$B$61*$H82)</f>
        <v>1608.3054079260194</v>
      </c>
      <c r="K82">
        <f>'Input Parameters'!$G$15/(2*'Model Parameters'!$F$4)*'Model Parameters'!$B$39/('Model Parameters'!$B$65)*EXP(-($E82+0.11)/'Model Parameters'!$B$48)+D82*'Model Parameters'!$B$61*$J82</f>
        <v>5860.5147948382892</v>
      </c>
      <c r="L82">
        <f>1/((SQRT($K82*('Input Parameters'!$G$12)^2/'Model Parameters'!$B$51))/TANH(SQRT($K82*('Input Parameters'!$G$12)^2/'Model Parameters'!$B$51))+$K82*'Input Parameters'!$G$12/'Input Parameters'!$G$17)</f>
        <v>7.7656085638086708E-2</v>
      </c>
      <c r="M82">
        <f>'Model Parameters'!$F$2*'Input Parameters'!$G$4*$L82</f>
        <v>2.6450468433346508</v>
      </c>
      <c r="N82">
        <f>'Input Parameters'!$G$22+(AW82*'Input Parameters'!$G$22 - (1/(1/('Input Parameters'!$G$12*($I82+2*$F82*$M82))+1/(AY82*'Input Parameters'!$G$24))) + 'Input Parameters'!$G$12*($I82+2*$F82*$M82))/(AW82+2*D82*'Input Parameters'!$G$12*'Model Parameters'!$B$61*$M82)</f>
        <v>1566.4240727942245</v>
      </c>
      <c r="O82" s="4">
        <f>(2*AX82*'Input Parameters'!$G$23+AY82*'Input Parameters'!$G$24+AW82*'Input Parameters'!$G$22+'Input Parameters'!$G$12*$I82-AW82*$N82)/(2*AX82)</f>
        <v>-454.68598337133108</v>
      </c>
      <c r="P82" s="4">
        <f>'Input Parameters'!$G$12*(2*$F82*$M82)/(2*AX82)*EXP(-$N82*('Model Parameters'!$B$32+'Model Parameters'!$B$35))</f>
        <v>5910.5974731357483</v>
      </c>
      <c r="Q82">
        <f>MAX(0,$O82+LN(1+($P82*('Model Parameters'!$B$33+2*'Model Parameters'!$B$35)*EXP(-$O82*('Model Parameters'!$B$33+2*'Model Parameters'!$B$35)))/(1+LN(SQRT(1+$P82*('Model Parameters'!$B$33+2*'Model Parameters'!$B$35)*EXP(-$O82*('Model Parameters'!$B$33+2*'Model Parameters'!$B$35))))))/('Model Parameters'!$B$33+2*'Model Parameters'!$B$35))</f>
        <v>2428.5150735536949</v>
      </c>
      <c r="R82">
        <f>'Input Parameters'!$G$4*'Model Parameters'!$F$2*EXP(-'Model Parameters'!$B$32*$N82-'Model Parameters'!$B$33*$Q82-'Model Parameters'!$B$35*($N82+2*$Q82))*$L82</f>
        <v>1.0861528825682656</v>
      </c>
      <c r="S82">
        <f>'Input Parameters'!$G$22+(AW82*'Input Parameters'!$G$22 - (1/(1/('Input Parameters'!$G$12*($I82+2*$F82*$R82))+1/(AY82*'Input Parameters'!$G$24))) +'Input Parameters'!$G$12*($I82+2*$F82*$R82))/(AW82+2*D82*'Input Parameters'!$G$12*'Model Parameters'!$B$61*$R82)</f>
        <v>1439.5706646712551</v>
      </c>
      <c r="T82">
        <f>'Input Parameters'!$G$15/(2*'Model Parameters'!$F$4)*'Model Parameters'!$B$39/('Model Parameters'!$B$65)*EXP(-($E82+0.11)/'Model Parameters'!$B$48)+D82*'Model Parameters'!$B$61*$S82</f>
        <v>5565.4372128156283</v>
      </c>
      <c r="U82">
        <f>1/((SQRT($T82*('Input Parameters'!$G$12)^2/'Model Parameters'!$B$51))/TANH(SQRT($T82*('Input Parameters'!$G$12)^2/'Model Parameters'!$B$51))+$T82*'Input Parameters'!$G$12/'Input Parameters'!$G$17)</f>
        <v>7.9949893672532607E-2</v>
      </c>
      <c r="V82" s="4">
        <f>(2*AX82*'Input Parameters'!$G$23+AY82*'Input Parameters'!$G$24+AW82*'Input Parameters'!$G$22+'Input Parameters'!$G$12*$I82-AW82*$S82)/(2*AX82)</f>
        <v>-234.45633218886877</v>
      </c>
      <c r="W82" s="4">
        <f>'Input Parameters'!$G$12*(2*$F82*$U82*'Model Parameters'!$F$2*'Input Parameters'!$G$4)/(2*'Model Parameters'!$F$21)*EXP(-$S82*('Model Parameters'!$B$32+'Model Parameters'!$B$35))</f>
        <v>6195.5558688393194</v>
      </c>
      <c r="X82">
        <f>MAX(0,$V82+LN(1+($W82*('Model Parameters'!$B$33+2*'Model Parameters'!$B$35)*EXP(-$V82*('Model Parameters'!$B$33+2*'Model Parameters'!$B$35)))/(1+LN(SQRT(1+$W82*('Model Parameters'!$B$33+2*'Model Parameters'!$B$35)*EXP(-$V82*('Model Parameters'!$B$33+2*'Model Parameters'!$B$35))))))/('Model Parameters'!$B$33+2*'Model Parameters'!$B$35))</f>
        <v>2627.6394224202909</v>
      </c>
      <c r="Y82">
        <f>'Input Parameters'!$G$4*'Model Parameters'!$F$2*EXP(-'Model Parameters'!$B$32*$S82-'Model Parameters'!$B$33*$X82-'Model Parameters'!$B$35*($S82+2*$X82))*$U82</f>
        <v>1.0778283148756034</v>
      </c>
      <c r="Z82" s="8">
        <f>$E82-'Model Parameters'!$F$3*'Input Parameters'!$G$3/'Model Parameters'!$F$4*LN($S82/'Input Parameters'!$G$22)</f>
        <v>-1.2290097053265594</v>
      </c>
      <c r="AA82" s="8">
        <f>'Input Parameters'!$G$12*$Y82*$F82*2*'Model Parameters'!$F$4/10</f>
        <v>241.5318088110233</v>
      </c>
      <c r="AB82" s="8">
        <f t="shared" si="10"/>
        <v>1.0778283148756034</v>
      </c>
      <c r="AC82" s="8">
        <f t="shared" si="11"/>
        <v>2627.6394224202909</v>
      </c>
      <c r="AD82" s="8">
        <f>LOG10(S82/1000/'Model Parameters'!$B$15)</f>
        <v>13.470290078565311</v>
      </c>
      <c r="AE82" s="8">
        <f>AA82*10/(AA82*10+('Model Parameters'!$F$4*'Input Parameters'!$G$12)*I82)</f>
        <v>0.59953989475082758</v>
      </c>
      <c r="AF82" s="8">
        <f>MIN(1,('Model Parameters'!$B$45-'Model Parameters'!$F$3*'Input Parameters'!$G$3/'Model Parameters'!$F$4*LN($S82/'Input Parameters'!$G$22))/Z82)</f>
        <v>0.27583973003409396</v>
      </c>
      <c r="AG82" s="8">
        <f>MIN('Input Parameters'!$G$24+'Model Parameters'!$F$2*'Input Parameters'!$G$4*EXP(-'Model Parameters'!$B$32*$S82-'Model Parameters'!$B$33*$X82-'Model Parameters'!$B$35*($S82+2*$X82)),AC82*10^(3-AD82)/'Model Parameters'!$B$13)</f>
        <v>6.8434686900690614E-2</v>
      </c>
      <c r="AH82" s="8">
        <f>EXP(-'Model Parameters'!$B$32*$S82-'Model Parameters'!$B$33*$X82-'Model Parameters'!$B$35*($S82+2*$X82))</f>
        <v>0.39579821000722865</v>
      </c>
      <c r="AV82">
        <f>'Model Parameters'!$F$19</f>
        <v>6.9241761263600031E-6</v>
      </c>
      <c r="AW82">
        <f>'Model Parameters'!$F$20</f>
        <v>1.4452520065854142E-5</v>
      </c>
      <c r="AX82">
        <f>'Model Parameters'!$F$21</f>
        <v>4.1623628255221876E-6</v>
      </c>
      <c r="AY82">
        <f>'Model Parameters'!$F$22</f>
        <v>4.9374090257235054E-6</v>
      </c>
    </row>
    <row r="83" spans="4:51" x14ac:dyDescent="0.4">
      <c r="D83" s="4">
        <f t="shared" si="8"/>
        <v>0.79400000000000004</v>
      </c>
      <c r="E83">
        <f t="shared" si="9"/>
        <v>-1</v>
      </c>
      <c r="F83">
        <f>'Input Parameters'!$G$15/(2*'Model Parameters'!$F$4)*'Model Parameters'!$B$39/('Model Parameters'!$B$65)*EXP(-($E83+0.11)/'Model Parameters'!$B$48)</f>
        <v>3047.9649798411356</v>
      </c>
      <c r="G83">
        <f>1/((SQRT($F83*('Input Parameters'!$G$12)^2/'Model Parameters'!$B$51))/TANH(SQRT($F83*('Input Parameters'!$G$12)^2/'Model Parameters'!$B$51))+$F83*'Input Parameters'!$G$12/'Input Parameters'!$G$17)</f>
        <v>0.11167868520796753</v>
      </c>
      <c r="H83">
        <f>'Model Parameters'!$F$2*'Input Parameters'!$G$4*$G83</f>
        <v>3.8038918823925498</v>
      </c>
      <c r="I83">
        <f>'Input Parameters'!$G$15*'Model Parameters'!$B$41/'Model Parameters'!$F$4*EXP(-$E83/'Model Parameters'!$B$50)</f>
        <v>4388.6477769058283</v>
      </c>
      <c r="J83">
        <f>'Input Parameters'!$G$22+(AW83*'Input Parameters'!$G$22 - (1/(1/('Input Parameters'!$G$12*($I83+2*$F83*$H83))+1/(AY83*'Input Parameters'!$G$24))) + 'Input Parameters'!$G$12*($I83+2*$F83*$H83))/(AW83+2*D83*'Input Parameters'!$G$12*'Model Parameters'!$B$61*$H83)</f>
        <v>1592.8183562909596</v>
      </c>
      <c r="K83">
        <f>'Input Parameters'!$G$15/(2*'Model Parameters'!$F$4)*'Model Parameters'!$B$39/('Model Parameters'!$B$65)*EXP(-($E83+0.11)/'Model Parameters'!$B$48)+D83*'Model Parameters'!$B$61*$J83</f>
        <v>5868.2410178570344</v>
      </c>
      <c r="L83">
        <f>1/((SQRT($K83*('Input Parameters'!$G$12)^2/'Model Parameters'!$B$51))/TANH(SQRT($K83*('Input Parameters'!$G$12)^2/'Model Parameters'!$B$51))+$K83*'Input Parameters'!$G$12/'Input Parameters'!$G$17)</f>
        <v>7.7598382245604253E-2</v>
      </c>
      <c r="M83">
        <f>'Model Parameters'!$F$2*'Input Parameters'!$G$4*$L83</f>
        <v>2.6430814059206829</v>
      </c>
      <c r="N83">
        <f>'Input Parameters'!$G$22+(AW83*'Input Parameters'!$G$22 - (1/(1/('Input Parameters'!$G$12*($I83+2*$F83*$M83))+1/(AY83*'Input Parameters'!$G$24))) + 'Input Parameters'!$G$12*($I83+2*$F83*$M83))/(AW83+2*D83*'Input Parameters'!$G$12*'Model Parameters'!$B$61*$M83)</f>
        <v>1552.5755248259491</v>
      </c>
      <c r="O83" s="4">
        <f>(2*AX83*'Input Parameters'!$G$23+AY83*'Input Parameters'!$G$24+AW83*'Input Parameters'!$G$22+'Input Parameters'!$G$12*$I83-AW83*$N83)/(2*AX83)</f>
        <v>-430.64357935897368</v>
      </c>
      <c r="P83" s="4">
        <f>'Input Parameters'!$G$12*(2*$F83*$M83)/(2*AX83)*EXP(-$N83*('Model Parameters'!$B$32+'Model Parameters'!$B$35))</f>
        <v>5917.8068827546658</v>
      </c>
      <c r="Q83">
        <f>MAX(0,$O83+LN(1+($P83*('Model Parameters'!$B$33+2*'Model Parameters'!$B$35)*EXP(-$O83*('Model Parameters'!$B$33+2*'Model Parameters'!$B$35)))/(1+LN(SQRT(1+$P83*('Model Parameters'!$B$33+2*'Model Parameters'!$B$35)*EXP(-$O83*('Model Parameters'!$B$33+2*'Model Parameters'!$B$35))))))/('Model Parameters'!$B$33+2*'Model Parameters'!$B$35))</f>
        <v>2444.1120714682038</v>
      </c>
      <c r="R83">
        <f>'Input Parameters'!$G$4*'Model Parameters'!$F$2*EXP(-'Model Parameters'!$B$32*$N83-'Model Parameters'!$B$33*$Q83-'Model Parameters'!$B$35*($N83+2*$Q83))*$L83</f>
        <v>1.0828216283192185</v>
      </c>
      <c r="S83">
        <f>'Input Parameters'!$G$22+(AW83*'Input Parameters'!$G$22 - (1/(1/('Input Parameters'!$G$12*($I83+2*$F83*$R83))+1/(AY83*'Input Parameters'!$G$24))) +'Input Parameters'!$G$12*($I83+2*$F83*$R83))/(AW83+2*D83*'Input Parameters'!$G$12*'Model Parameters'!$B$61*$R83)</f>
        <v>1430.1763566808963</v>
      </c>
      <c r="T83">
        <f>'Input Parameters'!$G$15/(2*'Model Parameters'!$F$4)*'Model Parameters'!$B$39/('Model Parameters'!$B$65)*EXP(-($E83+0.11)/'Model Parameters'!$B$48)+D83*'Model Parameters'!$B$61*$S83</f>
        <v>5580.2638405074649</v>
      </c>
      <c r="U83">
        <f>1/((SQRT($T83*('Input Parameters'!$G$12)^2/'Model Parameters'!$B$51))/TANH(SQRT($T83*('Input Parameters'!$G$12)^2/'Model Parameters'!$B$51))+$T83*'Input Parameters'!$G$12/'Input Parameters'!$G$17)</f>
        <v>7.9830271788002699E-2</v>
      </c>
      <c r="V83" s="4">
        <f>(2*AX83*'Input Parameters'!$G$23+AY83*'Input Parameters'!$G$24+AW83*'Input Parameters'!$G$22+'Input Parameters'!$G$12*$I83-AW83*$S83)/(2*AX83)</f>
        <v>-218.14691486669639</v>
      </c>
      <c r="W83" s="4">
        <f>'Input Parameters'!$G$12*(2*$F83*$U83*'Model Parameters'!$F$2*'Input Parameters'!$G$4)/(2*'Model Parameters'!$F$21)*EXP(-$S83*('Model Parameters'!$B$32+'Model Parameters'!$B$35))</f>
        <v>6194.526515196907</v>
      </c>
      <c r="X83">
        <f>MAX(0,$V83+LN(1+($W83*('Model Parameters'!$B$33+2*'Model Parameters'!$B$35)*EXP(-$V83*('Model Parameters'!$B$33+2*'Model Parameters'!$B$35)))/(1+LN(SQRT(1+$W83*('Model Parameters'!$B$33+2*'Model Parameters'!$B$35)*EXP(-$V83*('Model Parameters'!$B$33+2*'Model Parameters'!$B$35))))))/('Model Parameters'!$B$33+2*'Model Parameters'!$B$35))</f>
        <v>2636.6957366857159</v>
      </c>
      <c r="Y83">
        <f>'Input Parameters'!$G$4*'Model Parameters'!$F$2*EXP(-'Model Parameters'!$B$32*$S83-'Model Parameters'!$B$33*$X83-'Model Parameters'!$B$35*($S83+2*$X83))*$U83</f>
        <v>1.0749677352782423</v>
      </c>
      <c r="Z83" s="8">
        <f>$E83-'Model Parameters'!$F$3*'Input Parameters'!$G$3/'Model Parameters'!$F$4*LN($S83/'Input Parameters'!$G$22)</f>
        <v>-1.2288414906527749</v>
      </c>
      <c r="AA83" s="8">
        <f>'Input Parameters'!$G$12*$Y83*$F83*2*'Model Parameters'!$F$4/10</f>
        <v>240.8907781803905</v>
      </c>
      <c r="AB83" s="8">
        <f t="shared" si="10"/>
        <v>1.0749677352782423</v>
      </c>
      <c r="AC83" s="8">
        <f t="shared" si="11"/>
        <v>2636.6957366857159</v>
      </c>
      <c r="AD83" s="8">
        <f>LOG10(S83/1000/'Model Parameters'!$B$15)</f>
        <v>13.46744668459019</v>
      </c>
      <c r="AE83" s="8">
        <f>AA83*10/(AA83*10+('Model Parameters'!$F$4*'Input Parameters'!$G$12)*I83)</f>
        <v>0.5989016703724126</v>
      </c>
      <c r="AF83" s="8">
        <f>MIN(1,('Model Parameters'!$B$45-'Model Parameters'!$F$3*'Input Parameters'!$G$3/'Model Parameters'!$F$4*LN($S83/'Input Parameters'!$G$22))/Z83)</f>
        <v>0.27574060058208016</v>
      </c>
      <c r="AG83" s="8">
        <f>MIN('Input Parameters'!$G$24+'Model Parameters'!$F$2*'Input Parameters'!$G$4*EXP(-'Model Parameters'!$B$32*$S83-'Model Parameters'!$B$33*$X83-'Model Parameters'!$B$35*($S83+2*$X83)),AC83*10^(3-AD83)/'Model Parameters'!$B$13)</f>
        <v>6.9121622944041547E-2</v>
      </c>
      <c r="AH83" s="8">
        <f>EXP(-'Model Parameters'!$B$32*$S83-'Model Parameters'!$B$33*$X83-'Model Parameters'!$B$35*($S83+2*$X83))</f>
        <v>0.39533926384772955</v>
      </c>
      <c r="AV83">
        <f>'Model Parameters'!$F$19</f>
        <v>6.9241761263600031E-6</v>
      </c>
      <c r="AW83">
        <f>'Model Parameters'!$F$20</f>
        <v>1.4452520065854142E-5</v>
      </c>
      <c r="AX83">
        <f>'Model Parameters'!$F$21</f>
        <v>4.1623628255221876E-6</v>
      </c>
      <c r="AY83">
        <f>'Model Parameters'!$F$22</f>
        <v>4.9374090257235054E-6</v>
      </c>
    </row>
    <row r="84" spans="4:51" x14ac:dyDescent="0.4">
      <c r="D84" s="4">
        <f t="shared" si="8"/>
        <v>0.80379999999999996</v>
      </c>
      <c r="E84">
        <f t="shared" si="9"/>
        <v>-1</v>
      </c>
      <c r="F84">
        <f>'Input Parameters'!$G$15/(2*'Model Parameters'!$F$4)*'Model Parameters'!$B$39/('Model Parameters'!$B$65)*EXP(-($E84+0.11)/'Model Parameters'!$B$48)</f>
        <v>3047.9649798411356</v>
      </c>
      <c r="G84">
        <f>1/((SQRT($F84*('Input Parameters'!$G$12)^2/'Model Parameters'!$B$51))/TANH(SQRT($F84*('Input Parameters'!$G$12)^2/'Model Parameters'!$B$51))+$F84*'Input Parameters'!$G$12/'Input Parameters'!$G$17)</f>
        <v>0.11167868520796753</v>
      </c>
      <c r="H84">
        <f>'Model Parameters'!$F$2*'Input Parameters'!$G$4*$G84</f>
        <v>3.8038918823925498</v>
      </c>
      <c r="I84">
        <f>'Input Parameters'!$G$15*'Model Parameters'!$B$41/'Model Parameters'!$F$4*EXP(-$E84/'Model Parameters'!$B$50)</f>
        <v>4388.6477769058283</v>
      </c>
      <c r="J84">
        <f>'Input Parameters'!$G$22+(AW84*'Input Parameters'!$G$22 - (1/(1/('Input Parameters'!$G$12*($I84+2*$F84*$H84))+1/(AY84*'Input Parameters'!$G$24))) + 'Input Parameters'!$G$12*($I84+2*$F84*$H84))/(AW84+2*D84*'Input Parameters'!$G$12*'Model Parameters'!$B$61*$H84)</f>
        <v>1577.6267579154794</v>
      </c>
      <c r="K84">
        <f>'Input Parameters'!$G$15/(2*'Model Parameters'!$F$4)*'Model Parameters'!$B$39/('Model Parameters'!$B$65)*EXP(-($E84+0.11)/'Model Parameters'!$B$48)+D84*'Model Parameters'!$B$61*$J84</f>
        <v>5875.8199251089263</v>
      </c>
      <c r="L84">
        <f>1/((SQRT($K84*('Input Parameters'!$G$12)^2/'Model Parameters'!$B$51))/TANH(SQRT($K84*('Input Parameters'!$G$12)^2/'Model Parameters'!$B$51))+$K84*'Input Parameters'!$G$12/'Input Parameters'!$G$17)</f>
        <v>7.7541890774426553E-2</v>
      </c>
      <c r="M84">
        <f>'Model Parameters'!$F$2*'Input Parameters'!$G$4*$L84</f>
        <v>2.6411572478036964</v>
      </c>
      <c r="N84">
        <f>'Input Parameters'!$G$22+(AW84*'Input Parameters'!$G$22 - (1/(1/('Input Parameters'!$G$12*($I84+2*$F84*$M84))+1/(AY84*'Input Parameters'!$G$24))) + 'Input Parameters'!$G$12*($I84+2*$F84*$M84))/(AW84+2*D84*'Input Parameters'!$G$12*'Model Parameters'!$B$61*$M84)</f>
        <v>1538.975629959966</v>
      </c>
      <c r="O84" s="4">
        <f>(2*AX84*'Input Parameters'!$G$23+AY84*'Input Parameters'!$G$24+AW84*'Input Parameters'!$G$22+'Input Parameters'!$G$12*$I84-AW84*$N84)/(2*AX84)</f>
        <v>-407.03286091812424</v>
      </c>
      <c r="P84" s="4">
        <f>'Input Parameters'!$G$12*(2*$F84*$M84)/(2*AX84)*EXP(-$N84*('Model Parameters'!$B$32+'Model Parameters'!$B$35))</f>
        <v>5924.9056520827753</v>
      </c>
      <c r="Q84">
        <f>MAX(0,$O84+LN(1+($P84*('Model Parameters'!$B$33+2*'Model Parameters'!$B$35)*EXP(-$O84*('Model Parameters'!$B$33+2*'Model Parameters'!$B$35)))/(1+LN(SQRT(1+$P84*('Model Parameters'!$B$33+2*'Model Parameters'!$B$35)*EXP(-$O84*('Model Parameters'!$B$33+2*'Model Parameters'!$B$35))))))/('Model Parameters'!$B$33+2*'Model Parameters'!$B$35))</f>
        <v>2459.4458605120208</v>
      </c>
      <c r="R84">
        <f>'Input Parameters'!$G$4*'Model Parameters'!$F$2*EXP(-'Model Parameters'!$B$32*$N84-'Model Parameters'!$B$33*$Q84-'Model Parameters'!$B$35*($N84+2*$Q84))*$L84</f>
        <v>1.0795569975784687</v>
      </c>
      <c r="S84">
        <f>'Input Parameters'!$G$22+(AW84*'Input Parameters'!$G$22 - (1/(1/('Input Parameters'!$G$12*($I84+2*$F84*$R84))+1/(AY84*'Input Parameters'!$G$24))) +'Input Parameters'!$G$12*($I84+2*$F84*$R84))/(AW84+2*D84*'Input Parameters'!$G$12*'Model Parameters'!$B$61*$R84)</f>
        <v>1420.9322179820508</v>
      </c>
      <c r="T84">
        <f>'Input Parameters'!$G$15/(2*'Model Parameters'!$F$4)*'Model Parameters'!$B$39/('Model Parameters'!$B$65)*EXP(-($E84+0.11)/'Model Parameters'!$B$48)+D84*'Model Parameters'!$B$61*$S84</f>
        <v>5594.9490363362938</v>
      </c>
      <c r="U84">
        <f>1/((SQRT($T84*('Input Parameters'!$G$12)^2/'Model Parameters'!$B$51))/TANH(SQRT($T84*('Input Parameters'!$G$12)^2/'Model Parameters'!$B$51))+$T84*'Input Parameters'!$G$12/'Input Parameters'!$G$17)</f>
        <v>7.971226438440901E-2</v>
      </c>
      <c r="V84" s="4">
        <f>(2*AX84*'Input Parameters'!$G$23+AY84*'Input Parameters'!$G$24+AW84*'Input Parameters'!$G$22+'Input Parameters'!$G$12*$I84-AW84*$S84)/(2*AX84)</f>
        <v>-202.09820579964861</v>
      </c>
      <c r="W84" s="4">
        <f>'Input Parameters'!$G$12*(2*$F84*$U84*'Model Parameters'!$F$2*'Input Parameters'!$G$4)/(2*'Model Parameters'!$F$21)*EXP(-$S84*('Model Parameters'!$B$32+'Model Parameters'!$B$35))</f>
        <v>6193.4770780897397</v>
      </c>
      <c r="X84">
        <f>MAX(0,$V84+LN(1+($W84*('Model Parameters'!$B$33+2*'Model Parameters'!$B$35)*EXP(-$V84*('Model Parameters'!$B$33+2*'Model Parameters'!$B$35)))/(1+LN(SQRT(1+$W84*('Model Parameters'!$B$33+2*'Model Parameters'!$B$35)*EXP(-$V84*('Model Parameters'!$B$33+2*'Model Parameters'!$B$35))))))/('Model Parameters'!$B$33+2*'Model Parameters'!$B$35))</f>
        <v>2645.608614439247</v>
      </c>
      <c r="Y84">
        <f>'Input Parameters'!$G$4*'Model Parameters'!$F$2*EXP(-'Model Parameters'!$B$32*$S84-'Model Parameters'!$B$33*$X84-'Model Parameters'!$B$35*($S84+2*$X84))*$U84</f>
        <v>1.072153547287106</v>
      </c>
      <c r="Z84" s="8">
        <f>$E84-'Model Parameters'!$F$3*'Input Parameters'!$G$3/'Model Parameters'!$F$4*LN($S84/'Input Parameters'!$G$22)</f>
        <v>-1.2286748828394585</v>
      </c>
      <c r="AA84" s="8">
        <f>'Input Parameters'!$G$12*$Y84*$F84*2*'Model Parameters'!$F$4/10</f>
        <v>240.26014349910375</v>
      </c>
      <c r="AB84" s="8">
        <f t="shared" si="10"/>
        <v>1.072153547287106</v>
      </c>
      <c r="AC84" s="8">
        <f t="shared" si="11"/>
        <v>2645.608614439247</v>
      </c>
      <c r="AD84" s="8">
        <f>LOG10(S84/1000/'Model Parameters'!$B$15)</f>
        <v>13.464630451963551</v>
      </c>
      <c r="AE84" s="8">
        <f>AA84*10/(AA84*10+('Model Parameters'!$F$4*'Input Parameters'!$G$12)*I84)</f>
        <v>0.59827180822354908</v>
      </c>
      <c r="AF84" s="8">
        <f>MIN(1,('Model Parameters'!$B$45-'Model Parameters'!$F$3*'Input Parameters'!$G$3/'Model Parameters'!$F$4*LN($S84/'Input Parameters'!$G$22))/Z84)</f>
        <v>0.27564239130272067</v>
      </c>
      <c r="AG84" s="8">
        <f>MIN('Input Parameters'!$G$24+'Model Parameters'!$F$2*'Input Parameters'!$G$4*EXP(-'Model Parameters'!$B$32*$S84-'Model Parameters'!$B$33*$X84-'Model Parameters'!$B$35*($S84+2*$X84)),AC84*10^(3-AD84)/'Model Parameters'!$B$13)</f>
        <v>6.9806479854688019E-2</v>
      </c>
      <c r="AH84" s="8">
        <f>EXP(-'Model Parameters'!$B$32*$S84-'Model Parameters'!$B$33*$X84-'Model Parameters'!$B$35*($S84+2*$X84))</f>
        <v>0.39488802901274062</v>
      </c>
      <c r="AV84">
        <f>'Model Parameters'!$F$19</f>
        <v>6.9241761263600031E-6</v>
      </c>
      <c r="AW84">
        <f>'Model Parameters'!$F$20</f>
        <v>1.4452520065854142E-5</v>
      </c>
      <c r="AX84">
        <f>'Model Parameters'!$F$21</f>
        <v>4.1623628255221876E-6</v>
      </c>
      <c r="AY84">
        <f>'Model Parameters'!$F$22</f>
        <v>4.9374090257235054E-6</v>
      </c>
    </row>
    <row r="85" spans="4:51" x14ac:dyDescent="0.4">
      <c r="D85" s="4">
        <f t="shared" si="8"/>
        <v>0.81359999999999999</v>
      </c>
      <c r="E85">
        <f t="shared" si="9"/>
        <v>-1</v>
      </c>
      <c r="F85">
        <f>'Input Parameters'!$G$15/(2*'Model Parameters'!$F$4)*'Model Parameters'!$B$39/('Model Parameters'!$B$65)*EXP(-($E85+0.11)/'Model Parameters'!$B$48)</f>
        <v>3047.9649798411356</v>
      </c>
      <c r="G85">
        <f>1/((SQRT($F85*('Input Parameters'!$G$12)^2/'Model Parameters'!$B$51))/TANH(SQRT($F85*('Input Parameters'!$G$12)^2/'Model Parameters'!$B$51))+$F85*'Input Parameters'!$G$12/'Input Parameters'!$G$17)</f>
        <v>0.11167868520796753</v>
      </c>
      <c r="H85">
        <f>'Model Parameters'!$F$2*'Input Parameters'!$G$4*$G85</f>
        <v>3.8038918823925498</v>
      </c>
      <c r="I85">
        <f>'Input Parameters'!$G$15*'Model Parameters'!$B$41/'Model Parameters'!$F$4*EXP(-$E85/'Model Parameters'!$B$50)</f>
        <v>4388.6477769058283</v>
      </c>
      <c r="J85">
        <f>'Input Parameters'!$G$22+(AW85*'Input Parameters'!$G$22 - (1/(1/('Input Parameters'!$G$12*($I85+2*$F85*$H85))+1/(AY85*'Input Parameters'!$G$24))) + 'Input Parameters'!$G$12*($I85+2*$F85*$H85))/(AW85+2*D85*'Input Parameters'!$G$12*'Model Parameters'!$B$61*$H85)</f>
        <v>1562.7222379482901</v>
      </c>
      <c r="K85">
        <f>'Input Parameters'!$G$15/(2*'Model Parameters'!$F$4)*'Model Parameters'!$B$39/('Model Parameters'!$B$65)*EXP(-($E85+0.11)/'Model Parameters'!$B$48)+D85*'Model Parameters'!$B$61*$J85</f>
        <v>5883.255692373381</v>
      </c>
      <c r="L85">
        <f>1/((SQRT($K85*('Input Parameters'!$G$12)^2/'Model Parameters'!$B$51))/TANH(SQRT($K85*('Input Parameters'!$G$12)^2/'Model Parameters'!$B$51))+$K85*'Input Parameters'!$G$12/'Input Parameters'!$G$17)</f>
        <v>7.7486573391803829E-2</v>
      </c>
      <c r="M85">
        <f>'Model Parameters'!$F$2*'Input Parameters'!$G$4*$L85</f>
        <v>2.6392730803609838</v>
      </c>
      <c r="N85">
        <f>'Input Parameters'!$G$22+(AW85*'Input Parameters'!$G$22 - (1/(1/('Input Parameters'!$G$12*($I85+2*$F85*$M85))+1/(AY85*'Input Parameters'!$G$24))) + 'Input Parameters'!$G$12*($I85+2*$F85*$M85))/(AW85+2*D85*'Input Parameters'!$G$12*'Model Parameters'!$B$61*$M85)</f>
        <v>1525.6175834544038</v>
      </c>
      <c r="O85" s="4">
        <f>(2*AX85*'Input Parameters'!$G$23+AY85*'Input Parameters'!$G$24+AW85*'Input Parameters'!$G$22+'Input Parameters'!$G$12*$I85-AW85*$N85)/(2*AX85)</f>
        <v>-383.84201436595788</v>
      </c>
      <c r="P85" s="4">
        <f>'Input Parameters'!$G$12*(2*$F85*$M85)/(2*AX85)*EXP(-$N85*('Model Parameters'!$B$32+'Model Parameters'!$B$35))</f>
        <v>5931.8963834170927</v>
      </c>
      <c r="Q85">
        <f>MAX(0,$O85+LN(1+($P85*('Model Parameters'!$B$33+2*'Model Parameters'!$B$35)*EXP(-$O85*('Model Parameters'!$B$33+2*'Model Parameters'!$B$35)))/(1+LN(SQRT(1+$P85*('Model Parameters'!$B$33+2*'Model Parameters'!$B$35)*EXP(-$O85*('Model Parameters'!$B$33+2*'Model Parameters'!$B$35))))))/('Model Parameters'!$B$33+2*'Model Parameters'!$B$35))</f>
        <v>2474.523200926219</v>
      </c>
      <c r="R85">
        <f>'Input Parameters'!$G$4*'Model Parameters'!$F$2*EXP(-'Model Parameters'!$B$32*$N85-'Model Parameters'!$B$33*$Q85-'Model Parameters'!$B$35*($N85+2*$Q85))*$L85</f>
        <v>1.0763569953141474</v>
      </c>
      <c r="S85">
        <f>'Input Parameters'!$G$22+(AW85*'Input Parameters'!$G$22 - (1/(1/('Input Parameters'!$G$12*($I85+2*$F85*$R85))+1/(AY85*'Input Parameters'!$G$24))) +'Input Parameters'!$G$12*($I85+2*$F85*$R85))/(AW85+2*D85*'Input Parameters'!$G$12*'Model Parameters'!$B$61*$R85)</f>
        <v>1411.8341214244829</v>
      </c>
      <c r="T85">
        <f>'Input Parameters'!$G$15/(2*'Model Parameters'!$F$4)*'Model Parameters'!$B$39/('Model Parameters'!$B$65)*EXP(-($E85+0.11)/'Model Parameters'!$B$48)+D85*'Model Parameters'!$B$61*$S85</f>
        <v>5609.4951576969743</v>
      </c>
      <c r="U85">
        <f>1/((SQRT($T85*('Input Parameters'!$G$12)^2/'Model Parameters'!$B$51))/TANH(SQRT($T85*('Input Parameters'!$G$12)^2/'Model Parameters'!$B$51))+$T85*'Input Parameters'!$G$12/'Input Parameters'!$G$17)</f>
        <v>7.9595835968853473E-2</v>
      </c>
      <c r="V85" s="4">
        <f>(2*AX85*'Input Parameters'!$G$23+AY85*'Input Parameters'!$G$24+AW85*'Input Parameters'!$G$22+'Input Parameters'!$G$12*$I85-AW85*$S85)/(2*AX85)</f>
        <v>-186.30303986011569</v>
      </c>
      <c r="W85" s="4">
        <f>'Input Parameters'!$G$12*(2*$F85*$U85*'Model Parameters'!$F$2*'Input Parameters'!$G$4)/(2*'Model Parameters'!$F$21)*EXP(-$S85*('Model Parameters'!$B$32+'Model Parameters'!$B$35))</f>
        <v>6192.4089440256475</v>
      </c>
      <c r="X85">
        <f>MAX(0,$V85+LN(1+($W85*('Model Parameters'!$B$33+2*'Model Parameters'!$B$35)*EXP(-$V85*('Model Parameters'!$B$33+2*'Model Parameters'!$B$35)))/(1+LN(SQRT(1+$W85*('Model Parameters'!$B$33+2*'Model Parameters'!$B$35)*EXP(-$V85*('Model Parameters'!$B$33+2*'Model Parameters'!$B$35))))))/('Model Parameters'!$B$33+2*'Model Parameters'!$B$35))</f>
        <v>2654.382034995318</v>
      </c>
      <c r="Y85">
        <f>'Input Parameters'!$G$4*'Model Parameters'!$F$2*EXP(-'Model Parameters'!$B$32*$S85-'Model Parameters'!$B$33*$X85-'Model Parameters'!$B$35*($S85+2*$X85))*$U85</f>
        <v>1.0693844930308825</v>
      </c>
      <c r="Z85" s="8">
        <f>$E85-'Model Parameters'!$F$3*'Input Parameters'!$G$3/'Model Parameters'!$F$4*LN($S85/'Input Parameters'!$G$22)</f>
        <v>-1.2285098454187922</v>
      </c>
      <c r="AA85" s="8">
        <f>'Input Parameters'!$G$12*$Y85*$F85*2*'Model Parameters'!$F$4/10</f>
        <v>239.63962288930824</v>
      </c>
      <c r="AB85" s="8">
        <f t="shared" si="10"/>
        <v>1.0693844930308825</v>
      </c>
      <c r="AC85" s="8">
        <f t="shared" si="11"/>
        <v>2654.382034995318</v>
      </c>
      <c r="AD85" s="8">
        <f>LOG10(S85/1000/'Model Parameters'!$B$15)</f>
        <v>13.461840764256561</v>
      </c>
      <c r="AE85" s="8">
        <f>AA85*10/(AA85*10+('Model Parameters'!$F$4*'Input Parameters'!$G$12)*I85)</f>
        <v>0.59765011390332545</v>
      </c>
      <c r="AF85" s="8">
        <f>MIN(1,('Model Parameters'!$B$45-'Model Parameters'!$F$3*'Input Parameters'!$G$3/'Model Parameters'!$F$4*LN($S85/'Input Parameters'!$G$22))/Z85)</f>
        <v>0.2755450814506058</v>
      </c>
      <c r="AG85" s="8">
        <f>MIN('Input Parameters'!$G$24+'Model Parameters'!$F$2*'Input Parameters'!$G$4*EXP(-'Model Parameters'!$B$32*$S85-'Model Parameters'!$B$33*$X85-'Model Parameters'!$B$35*($S85+2*$X85)),AC85*10^(3-AD85)/'Model Parameters'!$B$13)</f>
        <v>7.0489309990828003E-2</v>
      </c>
      <c r="AH85" s="8">
        <f>EXP(-'Model Parameters'!$B$32*$S85-'Model Parameters'!$B$33*$X85-'Model Parameters'!$B$35*($S85+2*$X85))</f>
        <v>0.39444427917850244</v>
      </c>
      <c r="AV85">
        <f>'Model Parameters'!$F$19</f>
        <v>6.9241761263600031E-6</v>
      </c>
      <c r="AW85">
        <f>'Model Parameters'!$F$20</f>
        <v>1.4452520065854142E-5</v>
      </c>
      <c r="AX85">
        <f>'Model Parameters'!$F$21</f>
        <v>4.1623628255221876E-6</v>
      </c>
      <c r="AY85">
        <f>'Model Parameters'!$F$22</f>
        <v>4.9374090257235054E-6</v>
      </c>
    </row>
    <row r="86" spans="4:51" x14ac:dyDescent="0.4">
      <c r="D86" s="4">
        <f t="shared" si="8"/>
        <v>0.82340000000000002</v>
      </c>
      <c r="E86">
        <f t="shared" si="9"/>
        <v>-1</v>
      </c>
      <c r="F86">
        <f>'Input Parameters'!$G$15/(2*'Model Parameters'!$F$4)*'Model Parameters'!$B$39/('Model Parameters'!$B$65)*EXP(-($E86+0.11)/'Model Parameters'!$B$48)</f>
        <v>3047.9649798411356</v>
      </c>
      <c r="G86">
        <f>1/((SQRT($F86*('Input Parameters'!$G$12)^2/'Model Parameters'!$B$51))/TANH(SQRT($F86*('Input Parameters'!$G$12)^2/'Model Parameters'!$B$51))+$F86*'Input Parameters'!$G$12/'Input Parameters'!$G$17)</f>
        <v>0.11167868520796753</v>
      </c>
      <c r="H86">
        <f>'Model Parameters'!$F$2*'Input Parameters'!$G$4*$G86</f>
        <v>3.8038918823925498</v>
      </c>
      <c r="I86">
        <f>'Input Parameters'!$G$15*'Model Parameters'!$B$41/'Model Parameters'!$F$4*EXP(-$E86/'Model Parameters'!$B$50)</f>
        <v>4388.6477769058283</v>
      </c>
      <c r="J86">
        <f>'Input Parameters'!$G$22+(AW86*'Input Parameters'!$G$22 - (1/(1/('Input Parameters'!$G$12*($I86+2*$F86*$H86))+1/(AY86*'Input Parameters'!$G$24))) + 'Input Parameters'!$G$12*($I86+2*$F86*$H86))/(AW86+2*D86*'Input Parameters'!$G$12*'Model Parameters'!$B$61*$H86)</f>
        <v>1548.0967350975959</v>
      </c>
      <c r="K86">
        <f>'Input Parameters'!$G$15/(2*'Model Parameters'!$F$4)*'Model Parameters'!$B$39/('Model Parameters'!$B$65)*EXP(-($E86+0.11)/'Model Parameters'!$B$48)+D86*'Model Parameters'!$B$61*$J86</f>
        <v>5890.552339086109</v>
      </c>
      <c r="L86">
        <f>1/((SQRT($K86*('Input Parameters'!$G$12)^2/'Model Parameters'!$B$51))/TANH(SQRT($K86*('Input Parameters'!$G$12)^2/'Model Parameters'!$B$51))+$K86*'Input Parameters'!$G$12/'Input Parameters'!$G$17)</f>
        <v>7.7432393824743526E-2</v>
      </c>
      <c r="M86">
        <f>'Model Parameters'!$F$2*'Input Parameters'!$G$4*$L86</f>
        <v>2.6374276680967865</v>
      </c>
      <c r="N86">
        <f>'Input Parameters'!$G$22+(AW86*'Input Parameters'!$G$22 - (1/(1/('Input Parameters'!$G$12*($I86+2*$F86*$M86))+1/(AY86*'Input Parameters'!$G$24))) + 'Input Parameters'!$G$12*($I86+2*$F86*$M86))/(AW86+2*D86*'Input Parameters'!$G$12*'Model Parameters'!$B$61*$M86)</f>
        <v>1512.4948327478276</v>
      </c>
      <c r="O86" s="4">
        <f>(2*AX86*'Input Parameters'!$G$23+AY86*'Input Parameters'!$G$24+AW86*'Input Parameters'!$G$22+'Input Parameters'!$G$12*$I86-AW86*$N86)/(2*AX86)</f>
        <v>-361.05966382901261</v>
      </c>
      <c r="P86" s="4">
        <f>'Input Parameters'!$G$12*(2*$F86*$M86)/(2*AX86)*EXP(-$N86*('Model Parameters'!$B$32+'Model Parameters'!$B$35))</f>
        <v>5938.7815948161769</v>
      </c>
      <c r="Q86">
        <f>MAX(0,$O86+LN(1+($P86*('Model Parameters'!$B$33+2*'Model Parameters'!$B$35)*EXP(-$O86*('Model Parameters'!$B$33+2*'Model Parameters'!$B$35)))/(1+LN(SQRT(1+$P86*('Model Parameters'!$B$33+2*'Model Parameters'!$B$35)*EXP(-$O86*('Model Parameters'!$B$33+2*'Model Parameters'!$B$35))))))/('Model Parameters'!$B$33+2*'Model Parameters'!$B$35))</f>
        <v>2489.3506176106885</v>
      </c>
      <c r="R86">
        <f>'Input Parameters'!$G$4*'Model Parameters'!$F$2*EXP(-'Model Parameters'!$B$32*$N86-'Model Parameters'!$B$33*$Q86-'Model Parameters'!$B$35*($N86+2*$Q86))*$L86</f>
        <v>1.0732197059932551</v>
      </c>
      <c r="S86">
        <f>'Input Parameters'!$G$22+(AW86*'Input Parameters'!$G$22 - (1/(1/('Input Parameters'!$G$12*($I86+2*$F86*$R86))+1/(AY86*'Input Parameters'!$G$24))) +'Input Parameters'!$G$12*($I86+2*$F86*$R86))/(AW86+2*D86*'Input Parameters'!$G$12*'Model Parameters'!$B$61*$R86)</f>
        <v>1402.8781016666496</v>
      </c>
      <c r="T86">
        <f>'Input Parameters'!$G$15/(2*'Model Parameters'!$F$4)*'Model Parameters'!$B$39/('Model Parameters'!$B$65)*EXP(-($E86+0.11)/'Model Parameters'!$B$48)+D86*'Model Parameters'!$B$61*$S86</f>
        <v>5623.9044983156073</v>
      </c>
      <c r="U86">
        <f>1/((SQRT($T86*('Input Parameters'!$G$12)^2/'Model Parameters'!$B$51))/TANH(SQRT($T86*('Input Parameters'!$G$12)^2/'Model Parameters'!$B$51))+$T86*'Input Parameters'!$G$12/'Input Parameters'!$G$17)</f>
        <v>7.9480952181291559E-2</v>
      </c>
      <c r="V86" s="4">
        <f>(2*AX86*'Input Parameters'!$G$23+AY86*'Input Parameters'!$G$24+AW86*'Input Parameters'!$G$22+'Input Parameters'!$G$12*$I86-AW86*$S86)/(2*AX86)</f>
        <v>-170.75453283585964</v>
      </c>
      <c r="W86" s="4">
        <f>'Input Parameters'!$G$12*(2*$F86*$U86*'Model Parameters'!$F$2*'Input Parameters'!$G$4)/(2*'Model Parameters'!$F$21)*EXP(-$S86*('Model Parameters'!$B$32+'Model Parameters'!$B$35))</f>
        <v>6191.3234245353624</v>
      </c>
      <c r="X86">
        <f>MAX(0,$V86+LN(1+($W86*('Model Parameters'!$B$33+2*'Model Parameters'!$B$35)*EXP(-$V86*('Model Parameters'!$B$33+2*'Model Parameters'!$B$35)))/(1+LN(SQRT(1+$W86*('Model Parameters'!$B$33+2*'Model Parameters'!$B$35)*EXP(-$V86*('Model Parameters'!$B$33+2*'Model Parameters'!$B$35))))))/('Model Parameters'!$B$33+2*'Model Parameters'!$B$35))</f>
        <v>2663.0198205390102</v>
      </c>
      <c r="Y86">
        <f>'Input Parameters'!$G$4*'Model Parameters'!$F$2*EXP(-'Model Parameters'!$B$32*$S86-'Model Parameters'!$B$33*$X86-'Model Parameters'!$B$35*($S86+2*$X86))*$U86</f>
        <v>1.0666593633067694</v>
      </c>
      <c r="Z86" s="8">
        <f>$E86-'Model Parameters'!$F$3*'Input Parameters'!$G$3/'Model Parameters'!$F$4*LN($S86/'Input Parameters'!$G$22)</f>
        <v>-1.228346343198198</v>
      </c>
      <c r="AA86" s="8">
        <f>'Input Parameters'!$G$12*$Y86*$F86*2*'Model Parameters'!$F$4/10</f>
        <v>239.02894537933236</v>
      </c>
      <c r="AB86" s="8">
        <f t="shared" si="10"/>
        <v>1.0666593633067694</v>
      </c>
      <c r="AC86" s="8">
        <f t="shared" si="11"/>
        <v>2663.0198205390102</v>
      </c>
      <c r="AD86" s="8">
        <f>LOG10(S86/1000/'Model Parameters'!$B$15)</f>
        <v>13.459077026596242</v>
      </c>
      <c r="AE86" s="8">
        <f>AA86*10/(AA86*10+('Model Parameters'!$F$4*'Input Parameters'!$G$12)*I86)</f>
        <v>0.59703639977226386</v>
      </c>
      <c r="AF86" s="8">
        <f>MIN(1,('Model Parameters'!$B$45-'Model Parameters'!$F$3*'Input Parameters'!$G$3/'Model Parameters'!$F$4*LN($S86/'Input Parameters'!$G$22))/Z86)</f>
        <v>0.27544865100282601</v>
      </c>
      <c r="AG86" s="8">
        <f>MIN('Input Parameters'!$G$24+'Model Parameters'!$F$2*'Input Parameters'!$G$4*EXP(-'Model Parameters'!$B$32*$S86-'Model Parameters'!$B$33*$X86-'Model Parameters'!$B$35*($S86+2*$X86)),AC86*10^(3-AD86)/'Model Parameters'!$B$13)</f>
        <v>7.1170163985149304E-2</v>
      </c>
      <c r="AH86" s="8">
        <f>EXP(-'Model Parameters'!$B$32*$S86-'Model Parameters'!$B$33*$X86-'Model Parameters'!$B$35*($S86+2*$X86))</f>
        <v>0.39400779735597113</v>
      </c>
      <c r="AV86">
        <f>'Model Parameters'!$F$19</f>
        <v>6.9241761263600031E-6</v>
      </c>
      <c r="AW86">
        <f>'Model Parameters'!$F$20</f>
        <v>1.4452520065854142E-5</v>
      </c>
      <c r="AX86">
        <f>'Model Parameters'!$F$21</f>
        <v>4.1623628255221876E-6</v>
      </c>
      <c r="AY86">
        <f>'Model Parameters'!$F$22</f>
        <v>4.9374090257235054E-6</v>
      </c>
    </row>
    <row r="87" spans="4:51" x14ac:dyDescent="0.4">
      <c r="D87" s="4">
        <f t="shared" si="8"/>
        <v>0.83319999999999994</v>
      </c>
      <c r="E87">
        <f t="shared" si="9"/>
        <v>-1</v>
      </c>
      <c r="F87">
        <f>'Input Parameters'!$G$15/(2*'Model Parameters'!$F$4)*'Model Parameters'!$B$39/('Model Parameters'!$B$65)*EXP(-($E87+0.11)/'Model Parameters'!$B$48)</f>
        <v>3047.9649798411356</v>
      </c>
      <c r="G87">
        <f>1/((SQRT($F87*('Input Parameters'!$G$12)^2/'Model Parameters'!$B$51))/TANH(SQRT($F87*('Input Parameters'!$G$12)^2/'Model Parameters'!$B$51))+$F87*'Input Parameters'!$G$12/'Input Parameters'!$G$17)</f>
        <v>0.11167868520796753</v>
      </c>
      <c r="H87">
        <f>'Model Parameters'!$F$2*'Input Parameters'!$G$4*$G87</f>
        <v>3.8038918823925498</v>
      </c>
      <c r="I87">
        <f>'Input Parameters'!$G$15*'Model Parameters'!$B$41/'Model Parameters'!$F$4*EXP(-$E87/'Model Parameters'!$B$50)</f>
        <v>4388.6477769058283</v>
      </c>
      <c r="J87">
        <f>'Input Parameters'!$G$22+(AW87*'Input Parameters'!$G$22 - (1/(1/('Input Parameters'!$G$12*($I87+2*$F87*$H87))+1/(AY87*'Input Parameters'!$G$24))) + 'Input Parameters'!$G$12*($I87+2*$F87*$H87))/(AW87+2*D87*'Input Parameters'!$G$12*'Model Parameters'!$B$61*$H87)</f>
        <v>1533.7424870923571</v>
      </c>
      <c r="K87">
        <f>'Input Parameters'!$G$15/(2*'Model Parameters'!$F$4)*'Model Parameters'!$B$39/('Model Parameters'!$B$65)*EXP(-($E87+0.11)/'Model Parameters'!$B$48)+D87*'Model Parameters'!$B$61*$J87</f>
        <v>5897.7137355882696</v>
      </c>
      <c r="L87">
        <f>1/((SQRT($K87*('Input Parameters'!$G$12)^2/'Model Parameters'!$B$51))/TANH(SQRT($K87*('Input Parameters'!$G$12)^2/'Model Parameters'!$B$51))+$K87*'Input Parameters'!$G$12/'Input Parameters'!$G$17)</f>
        <v>7.737931728038748E-2</v>
      </c>
      <c r="M87">
        <f>'Model Parameters'!$F$2*'Input Parameters'!$G$4*$L87</f>
        <v>2.6356198259302581</v>
      </c>
      <c r="N87">
        <f>'Input Parameters'!$G$22+(AW87*'Input Parameters'!$G$22 - (1/(1/('Input Parameters'!$G$12*($I87+2*$F87*$M87))+1/(AY87*'Input Parameters'!$G$24))) + 'Input Parameters'!$G$12*($I87+2*$F87*$M87))/(AW87+2*D87*'Input Parameters'!$G$12*'Model Parameters'!$B$61*$M87)</f>
        <v>1499.601065612967</v>
      </c>
      <c r="O87" s="4">
        <f>(2*AX87*'Input Parameters'!$G$23+AY87*'Input Parameters'!$G$24+AW87*'Input Parameters'!$G$22+'Input Parameters'!$G$12*$I87-AW87*$N87)/(2*AX87)</f>
        <v>-338.67485067692462</v>
      </c>
      <c r="P87" s="4">
        <f>'Input Parameters'!$G$12*(2*$F87*$M87)/(2*AX87)*EXP(-$N87*('Model Parameters'!$B$32+'Model Parameters'!$B$35))</f>
        <v>5945.5637236471521</v>
      </c>
      <c r="Q87">
        <f>MAX(0,$O87+LN(1+($P87*('Model Parameters'!$B$33+2*'Model Parameters'!$B$35)*EXP(-$O87*('Model Parameters'!$B$33+2*'Model Parameters'!$B$35)))/(1+LN(SQRT(1+$P87*('Model Parameters'!$B$33+2*'Model Parameters'!$B$35)*EXP(-$O87*('Model Parameters'!$B$33+2*'Model Parameters'!$B$35))))))/('Model Parameters'!$B$33+2*'Model Parameters'!$B$35))</f>
        <v>2503.9344105420751</v>
      </c>
      <c r="R87">
        <f>'Input Parameters'!$G$4*'Model Parameters'!$F$2*EXP(-'Model Parameters'!$B$32*$N87-'Model Parameters'!$B$33*$Q87-'Model Parameters'!$B$35*($N87+2*$Q87))*$L87</f>
        <v>1.0701432896311778</v>
      </c>
      <c r="S87">
        <f>'Input Parameters'!$G$22+(AW87*'Input Parameters'!$G$22 - (1/(1/('Input Parameters'!$G$12*($I87+2*$F87*$R87))+1/(AY87*'Input Parameters'!$G$24))) +'Input Parameters'!$G$12*($I87+2*$F87*$R87))/(AW87+2*D87*'Input Parameters'!$G$12*'Model Parameters'!$B$61*$R87)</f>
        <v>1394.0603470332817</v>
      </c>
      <c r="T87">
        <f>'Input Parameters'!$G$15/(2*'Model Parameters'!$F$4)*'Model Parameters'!$B$39/('Model Parameters'!$B$65)*EXP(-($E87+0.11)/'Model Parameters'!$B$48)+D87*'Model Parameters'!$B$61*$S87</f>
        <v>5638.1792908014659</v>
      </c>
      <c r="U87">
        <f>1/((SQRT($T87*('Input Parameters'!$G$12)^2/'Model Parameters'!$B$51))/TANH(SQRT($T87*('Input Parameters'!$G$12)^2/'Model Parameters'!$B$51))+$T87*'Input Parameters'!$G$12/'Input Parameters'!$G$17)</f>
        <v>7.9367579745832306E-2</v>
      </c>
      <c r="V87" s="4">
        <f>(2*AX87*'Input Parameters'!$G$23+AY87*'Input Parameters'!$G$24+AW87*'Input Parameters'!$G$22+'Input Parameters'!$G$12*$I87-AW87*$S87)/(2*AX87)</f>
        <v>-155.4460672939903</v>
      </c>
      <c r="W87" s="4">
        <f>'Input Parameters'!$G$12*(2*$F87*$U87*'Model Parameters'!$F$2*'Input Parameters'!$G$4)/(2*'Model Parameters'!$F$21)*EXP(-$S87*('Model Parameters'!$B$32+'Model Parameters'!$B$35))</f>
        <v>6190.2217605125652</v>
      </c>
      <c r="X87">
        <f>MAX(0,$V87+LN(1+($W87*('Model Parameters'!$B$33+2*'Model Parameters'!$B$35)*EXP(-$V87*('Model Parameters'!$B$33+2*'Model Parameters'!$B$35)))/(1+LN(SQRT(1+$W87*('Model Parameters'!$B$33+2*'Model Parameters'!$B$35)*EXP(-$V87*('Model Parameters'!$B$33+2*'Model Parameters'!$B$35))))))/('Model Parameters'!$B$33+2*'Model Parameters'!$B$35))</f>
        <v>2671.525644032025</v>
      </c>
      <c r="Y87">
        <f>'Input Parameters'!$G$4*'Model Parameters'!$F$2*EXP(-'Model Parameters'!$B$32*$S87-'Model Parameters'!$B$33*$X87-'Model Parameters'!$B$35*($S87+2*$X87))*$U87</f>
        <v>1.0639769951433968</v>
      </c>
      <c r="Z87" s="8">
        <f>$E87-'Model Parameters'!$F$3*'Input Parameters'!$G$3/'Model Parameters'!$F$4*LN($S87/'Input Parameters'!$G$22)</f>
        <v>-1.2281843422019327</v>
      </c>
      <c r="AA87" s="8">
        <f>'Input Parameters'!$G$12*$Y87*$F87*2*'Model Parameters'!$F$4/10</f>
        <v>238.42785035756046</v>
      </c>
      <c r="AB87" s="8">
        <f t="shared" si="10"/>
        <v>1.0639769951433968</v>
      </c>
      <c r="AC87" s="8">
        <f t="shared" si="11"/>
        <v>2671.525644032025</v>
      </c>
      <c r="AD87" s="8">
        <f>LOG10(S87/1000/'Model Parameters'!$B$15)</f>
        <v>13.456338664678221</v>
      </c>
      <c r="AE87" s="8">
        <f>AA87*10/(AA87*10+('Model Parameters'!$F$4*'Input Parameters'!$G$12)*I87)</f>
        <v>0.59643048463988446</v>
      </c>
      <c r="AF87" s="8">
        <f>MIN(1,('Model Parameters'!$B$45-'Model Parameters'!$F$3*'Input Parameters'!$G$3/'Model Parameters'!$F$4*LN($S87/'Input Parameters'!$G$22))/Z87)</f>
        <v>0.27535308062601077</v>
      </c>
      <c r="AG87" s="8">
        <f>MIN('Input Parameters'!$G$24+'Model Parameters'!$F$2*'Input Parameters'!$G$4*EXP(-'Model Parameters'!$B$32*$S87-'Model Parameters'!$B$33*$X87-'Model Parameters'!$B$35*($S87+2*$X87)),AC87*10^(3-AD87)/'Model Parameters'!$B$13)</f>
        <v>7.1849090815218203E-2</v>
      </c>
      <c r="AH87" s="8">
        <f>EXP(-'Model Parameters'!$B$32*$S87-'Model Parameters'!$B$33*$X87-'Model Parameters'!$B$35*($S87+2*$X87))</f>
        <v>0.39357837540562041</v>
      </c>
      <c r="AV87">
        <f>'Model Parameters'!$F$19</f>
        <v>6.9241761263600031E-6</v>
      </c>
      <c r="AW87">
        <f>'Model Parameters'!$F$20</f>
        <v>1.4452520065854142E-5</v>
      </c>
      <c r="AX87">
        <f>'Model Parameters'!$F$21</f>
        <v>4.1623628255221876E-6</v>
      </c>
      <c r="AY87">
        <f>'Model Parameters'!$F$22</f>
        <v>4.9374090257235054E-6</v>
      </c>
    </row>
    <row r="88" spans="4:51" x14ac:dyDescent="0.4">
      <c r="D88" s="4">
        <f t="shared" si="8"/>
        <v>0.84299999999999997</v>
      </c>
      <c r="E88">
        <f t="shared" si="9"/>
        <v>-1</v>
      </c>
      <c r="F88">
        <f>'Input Parameters'!$G$15/(2*'Model Parameters'!$F$4)*'Model Parameters'!$B$39/('Model Parameters'!$B$65)*EXP(-($E88+0.11)/'Model Parameters'!$B$48)</f>
        <v>3047.9649798411356</v>
      </c>
      <c r="G88">
        <f>1/((SQRT($F88*('Input Parameters'!$G$12)^2/'Model Parameters'!$B$51))/TANH(SQRT($F88*('Input Parameters'!$G$12)^2/'Model Parameters'!$B$51))+$F88*'Input Parameters'!$G$12/'Input Parameters'!$G$17)</f>
        <v>0.11167868520796753</v>
      </c>
      <c r="H88">
        <f>'Model Parameters'!$F$2*'Input Parameters'!$G$4*$G88</f>
        <v>3.8038918823925498</v>
      </c>
      <c r="I88">
        <f>'Input Parameters'!$G$15*'Model Parameters'!$B$41/'Model Parameters'!$F$4*EXP(-$E88/'Model Parameters'!$B$50)</f>
        <v>4388.6477769058283</v>
      </c>
      <c r="J88">
        <f>'Input Parameters'!$G$22+(AW88*'Input Parameters'!$G$22 - (1/(1/('Input Parameters'!$G$12*($I88+2*$F88*$H88))+1/(AY88*'Input Parameters'!$G$24))) + 'Input Parameters'!$G$12*($I88+2*$F88*$H88))/(AW88+2*D88*'Input Parameters'!$G$12*'Model Parameters'!$B$61*$H88)</f>
        <v>1519.6520169450571</v>
      </c>
      <c r="K88">
        <f>'Input Parameters'!$G$15/(2*'Model Parameters'!$F$4)*'Model Parameters'!$B$39/('Model Parameters'!$B$65)*EXP(-($E88+0.11)/'Model Parameters'!$B$48)+D88*'Model Parameters'!$B$61*$J88</f>
        <v>5904.7436099759789</v>
      </c>
      <c r="L88">
        <f>1/((SQRT($K88*('Input Parameters'!$G$12)^2/'Model Parameters'!$B$51))/TANH(SQRT($K88*('Input Parameters'!$G$12)^2/'Model Parameters'!$B$51))+$K88*'Input Parameters'!$G$12/'Input Parameters'!$G$17)</f>
        <v>7.7327310371220939E-2</v>
      </c>
      <c r="M88">
        <f>'Model Parameters'!$F$2*'Input Parameters'!$G$4*$L88</f>
        <v>2.6338484166480076</v>
      </c>
      <c r="N88">
        <f>'Input Parameters'!$G$22+(AW88*'Input Parameters'!$G$22 - (1/(1/('Input Parameters'!$G$12*($I88+2*$F88*$M88))+1/(AY88*'Input Parameters'!$G$24))) + 'Input Parameters'!$G$12*($I88+2*$F88*$M88))/(AW88+2*D88*'Input Parameters'!$G$12*'Model Parameters'!$B$61*$M88)</f>
        <v>1486.9301989859691</v>
      </c>
      <c r="O88" s="4">
        <f>(2*AX88*'Input Parameters'!$G$23+AY88*'Input Parameters'!$G$24+AW88*'Input Parameters'!$G$22+'Input Parameters'!$G$12*$I88-AW88*$N88)/(2*AX88)</f>
        <v>-316.67701412894462</v>
      </c>
      <c r="P88" s="4">
        <f>'Input Parameters'!$G$12*(2*$F88*$M88)/(2*AX88)*EXP(-$N88*('Model Parameters'!$B$32+'Model Parameters'!$B$35))</f>
        <v>5952.2451299455643</v>
      </c>
      <c r="Q88">
        <f>MAX(0,$O88+LN(1+($P88*('Model Parameters'!$B$33+2*'Model Parameters'!$B$35)*EXP(-$O88*('Model Parameters'!$B$33+2*'Model Parameters'!$B$35)))/(1+LN(SQRT(1+$P88*('Model Parameters'!$B$33+2*'Model Parameters'!$B$35)*EXP(-$O88*('Model Parameters'!$B$33+2*'Model Parameters'!$B$35))))))/('Model Parameters'!$B$33+2*'Model Parameters'!$B$35))</f>
        <v>2518.2806646290974</v>
      </c>
      <c r="R88">
        <f>'Input Parameters'!$G$4*'Model Parameters'!$F$2*EXP(-'Model Parameters'!$B$32*$N88-'Model Parameters'!$B$33*$Q88-'Model Parameters'!$B$35*($N88+2*$Q88))*$L88</f>
        <v>1.0671259780760665</v>
      </c>
      <c r="S88">
        <f>'Input Parameters'!$G$22+(AW88*'Input Parameters'!$G$22 - (1/(1/('Input Parameters'!$G$12*($I88+2*$F88*$R88))+1/(AY88*'Input Parameters'!$G$24))) +'Input Parameters'!$G$12*($I88+2*$F88*$R88))/(AW88+2*D88*'Input Parameters'!$G$12*'Model Parameters'!$B$61*$R88)</f>
        <v>1385.3771918682107</v>
      </c>
      <c r="T88">
        <f>'Input Parameters'!$G$15/(2*'Model Parameters'!$F$4)*'Model Parameters'!$B$39/('Model Parameters'!$B$65)*EXP(-($E88+0.11)/'Model Parameters'!$B$48)+D88*'Model Parameters'!$B$61*$S88</f>
        <v>5652.3217090622657</v>
      </c>
      <c r="U88">
        <f>1/((SQRT($T88*('Input Parameters'!$G$12)^2/'Model Parameters'!$B$51))/TANH(SQRT($T88*('Input Parameters'!$G$12)^2/'Model Parameters'!$B$51))+$T88*'Input Parameters'!$G$12/'Input Parameters'!$G$17)</f>
        <v>7.9255686424695562E-2</v>
      </c>
      <c r="V88" s="4">
        <f>(2*AX88*'Input Parameters'!$G$23+AY88*'Input Parameters'!$G$24+AW88*'Input Parameters'!$G$22+'Input Parameters'!$G$12*$I88-AW88*$S88)/(2*AX88)</f>
        <v>-140.37127930474659</v>
      </c>
      <c r="W88" s="4">
        <f>'Input Parameters'!$G$12*(2*$F88*$U88*'Model Parameters'!$F$2*'Input Parameters'!$G$4)/(2*'Model Parameters'!$F$21)*EXP(-$S88*('Model Parameters'!$B$32+'Model Parameters'!$B$35))</f>
        <v>6189.1051262729234</v>
      </c>
      <c r="X88">
        <f>MAX(0,$V88+LN(1+($W88*('Model Parameters'!$B$33+2*'Model Parameters'!$B$35)*EXP(-$V88*('Model Parameters'!$B$33+2*'Model Parameters'!$B$35)))/(1+LN(SQRT(1+$W88*('Model Parameters'!$B$33+2*'Model Parameters'!$B$35)*EXP(-$V88*('Model Parameters'!$B$33+2*'Model Parameters'!$B$35))))))/('Model Parameters'!$B$33+2*'Model Parameters'!$B$35))</f>
        <v>2679.9030366406619</v>
      </c>
      <c r="Y88">
        <f>'Input Parameters'!$G$4*'Model Parameters'!$F$2*EXP(-'Model Parameters'!$B$32*$S88-'Model Parameters'!$B$33*$X88-'Model Parameters'!$B$35*($S88+2*$X88))*$U88</f>
        <v>1.0613362695122999</v>
      </c>
      <c r="Z88" s="8">
        <f>$E88-'Model Parameters'!$F$3*'Input Parameters'!$G$3/'Model Parameters'!$F$4*LN($S88/'Input Parameters'!$G$22)</f>
        <v>-1.2280238096159461</v>
      </c>
      <c r="AA88" s="8">
        <f>'Input Parameters'!$G$12*$Y88*$F88*2*'Model Parameters'!$F$4/10</f>
        <v>237.83608705959401</v>
      </c>
      <c r="AB88" s="8">
        <f t="shared" si="10"/>
        <v>1.0613362695122999</v>
      </c>
      <c r="AC88" s="8">
        <f t="shared" si="11"/>
        <v>2679.9030366406619</v>
      </c>
      <c r="AD88" s="8">
        <f>LOG10(S88/1000/'Model Parameters'!$B$15)</f>
        <v>13.453625123834636</v>
      </c>
      <c r="AE88" s="8">
        <f>AA88*10/(AA88*10+('Model Parameters'!$F$4*'Input Parameters'!$G$12)*I88)</f>
        <v>0.59583219347005678</v>
      </c>
      <c r="AF88" s="8">
        <f>MIN(1,('Model Parameters'!$B$45-'Model Parameters'!$F$3*'Input Parameters'!$G$3/'Model Parameters'!$F$4*LN($S88/'Input Parameters'!$G$22))/Z88)</f>
        <v>0.27525835164520157</v>
      </c>
      <c r="AG88" s="8">
        <f>MIN('Input Parameters'!$G$24+'Model Parameters'!$F$2*'Input Parameters'!$G$4*EXP(-'Model Parameters'!$B$32*$S88-'Model Parameters'!$B$33*$X88-'Model Parameters'!$B$35*($S88+2*$X88)),AC88*10^(3-AD88)/'Model Parameters'!$B$13)</f>
        <v>7.2526137870437268E-2</v>
      </c>
      <c r="AH88" s="8">
        <f>EXP(-'Model Parameters'!$B$32*$S88-'Model Parameters'!$B$33*$X88-'Model Parameters'!$B$35*($S88+2*$X88))</f>
        <v>0.39315581358232132</v>
      </c>
      <c r="AV88">
        <f>'Model Parameters'!$F$19</f>
        <v>6.9241761263600031E-6</v>
      </c>
      <c r="AW88">
        <f>'Model Parameters'!$F$20</f>
        <v>1.4452520065854142E-5</v>
      </c>
      <c r="AX88">
        <f>'Model Parameters'!$F$21</f>
        <v>4.1623628255221876E-6</v>
      </c>
      <c r="AY88">
        <f>'Model Parameters'!$F$22</f>
        <v>4.9374090257235054E-6</v>
      </c>
    </row>
    <row r="89" spans="4:51" x14ac:dyDescent="0.4">
      <c r="D89" s="4">
        <f t="shared" si="8"/>
        <v>0.8528</v>
      </c>
      <c r="E89">
        <f t="shared" si="9"/>
        <v>-1</v>
      </c>
      <c r="F89">
        <f>'Input Parameters'!$G$15/(2*'Model Parameters'!$F$4)*'Model Parameters'!$B$39/('Model Parameters'!$B$65)*EXP(-($E89+0.11)/'Model Parameters'!$B$48)</f>
        <v>3047.9649798411356</v>
      </c>
      <c r="G89">
        <f>1/((SQRT($F89*('Input Parameters'!$G$12)^2/'Model Parameters'!$B$51))/TANH(SQRT($F89*('Input Parameters'!$G$12)^2/'Model Parameters'!$B$51))+$F89*'Input Parameters'!$G$12/'Input Parameters'!$G$17)</f>
        <v>0.11167868520796753</v>
      </c>
      <c r="H89">
        <f>'Model Parameters'!$F$2*'Input Parameters'!$G$4*$G89</f>
        <v>3.8038918823925498</v>
      </c>
      <c r="I89">
        <f>'Input Parameters'!$G$15*'Model Parameters'!$B$41/'Model Parameters'!$F$4*EXP(-$E89/'Model Parameters'!$B$50)</f>
        <v>4388.6477769058283</v>
      </c>
      <c r="J89">
        <f>'Input Parameters'!$G$22+(AW89*'Input Parameters'!$G$22 - (1/(1/('Input Parameters'!$G$12*($I89+2*$F89*$H89))+1/(AY89*'Input Parameters'!$G$24))) + 'Input Parameters'!$G$12*($I89+2*$F89*$H89))/(AW89+2*D89*'Input Parameters'!$G$12*'Model Parameters'!$B$61*$H89)</f>
        <v>1505.8181199648964</v>
      </c>
      <c r="K89">
        <f>'Input Parameters'!$G$15/(2*'Model Parameters'!$F$4)*'Model Parameters'!$B$39/('Model Parameters'!$B$65)*EXP(-($E89+0.11)/'Model Parameters'!$B$48)+D89*'Model Parameters'!$B$61*$J89</f>
        <v>5911.645554575658</v>
      </c>
      <c r="L89">
        <f>1/((SQRT($K89*('Input Parameters'!$G$12)^2/'Model Parameters'!$B$51))/TANH(SQRT($K89*('Input Parameters'!$G$12)^2/'Model Parameters'!$B$51))+$K89*'Input Parameters'!$G$12/'Input Parameters'!$G$17)</f>
        <v>7.727634104477453E-2</v>
      </c>
      <c r="M89">
        <f>'Model Parameters'!$F$2*'Input Parameters'!$G$4*$L89</f>
        <v>2.6321123485096742</v>
      </c>
      <c r="N89">
        <f>'Input Parameters'!$G$22+(AW89*'Input Parameters'!$G$22 - (1/(1/('Input Parameters'!$G$12*($I89+2*$F89*$M89))+1/(AY89*'Input Parameters'!$G$24))) + 'Input Parameters'!$G$12*($I89+2*$F89*$M89))/(AW89+2*D89*'Input Parameters'!$G$12*'Model Parameters'!$B$61*$M89)</f>
        <v>1474.476368425846</v>
      </c>
      <c r="O89" s="4">
        <f>(2*AX89*'Input Parameters'!$G$23+AY89*'Input Parameters'!$G$24+AW89*'Input Parameters'!$G$22+'Input Parameters'!$G$12*$I89-AW89*$N89)/(2*AX89)</f>
        <v>-295.05597295453134</v>
      </c>
      <c r="P89" s="4">
        <f>'Input Parameters'!$G$12*(2*$F89*$M89)/(2*AX89)*EXP(-$N89*('Model Parameters'!$B$32+'Model Parameters'!$B$35))</f>
        <v>5958.8280996000649</v>
      </c>
      <c r="Q89">
        <f>MAX(0,$O89+LN(1+($P89*('Model Parameters'!$B$33+2*'Model Parameters'!$B$35)*EXP(-$O89*('Model Parameters'!$B$33+2*'Model Parameters'!$B$35)))/(1+LN(SQRT(1+$P89*('Model Parameters'!$B$33+2*'Model Parameters'!$B$35)*EXP(-$O89*('Model Parameters'!$B$33+2*'Model Parameters'!$B$35))))))/('Model Parameters'!$B$33+2*'Model Parameters'!$B$35))</f>
        <v>2532.3952590412068</v>
      </c>
      <c r="R89">
        <f>'Input Parameters'!$G$4*'Model Parameters'!$F$2*EXP(-'Model Parameters'!$B$32*$N89-'Model Parameters'!$B$33*$Q89-'Model Parameters'!$B$35*($N89+2*$Q89))*$L89</f>
        <v>1.0641660715118524</v>
      </c>
      <c r="S89">
        <f>'Input Parameters'!$G$22+(AW89*'Input Parameters'!$G$22 - (1/(1/('Input Parameters'!$G$12*($I89+2*$F89*$R89))+1/(AY89*'Input Parameters'!$G$24))) +'Input Parameters'!$G$12*($I89+2*$F89*$R89))/(AW89+2*D89*'Input Parameters'!$G$12*'Model Parameters'!$B$61*$R89)</f>
        <v>1376.8251093473427</v>
      </c>
      <c r="T89">
        <f>'Input Parameters'!$G$15/(2*'Model Parameters'!$F$4)*'Model Parameters'!$B$39/('Model Parameters'!$B$65)*EXP(-($E89+0.11)/'Model Parameters'!$B$48)+D89*'Model Parameters'!$B$61*$S89</f>
        <v>5666.3338705917886</v>
      </c>
      <c r="U89">
        <f>1/((SQRT($T89*('Input Parameters'!$G$12)^2/'Model Parameters'!$B$51))/TANH(SQRT($T89*('Input Parameters'!$G$12)^2/'Model Parameters'!$B$51))+$T89*'Input Parameters'!$G$12/'Input Parameters'!$G$17)</f>
        <v>7.9145240974649991E-2</v>
      </c>
      <c r="V89" s="4">
        <f>(2*AX89*'Input Parameters'!$G$23+AY89*'Input Parameters'!$G$24+AW89*'Input Parameters'!$G$22+'Input Parameters'!$G$12*$I89-AW89*$S89)/(2*AX89)</f>
        <v>-125.52404596412831</v>
      </c>
      <c r="W89" s="4">
        <f>'Input Parameters'!$G$12*(2*$F89*$U89*'Model Parameters'!$F$2*'Input Parameters'!$G$4)/(2*'Model Parameters'!$F$21)*EXP(-$S89*('Model Parameters'!$B$32+'Model Parameters'!$B$35))</f>
        <v>6187.9746333525045</v>
      </c>
      <c r="X89">
        <f>MAX(0,$V89+LN(1+($W89*('Model Parameters'!$B$33+2*'Model Parameters'!$B$35)*EXP(-$V89*('Model Parameters'!$B$33+2*'Model Parameters'!$B$35)))/(1+LN(SQRT(1+$W89*('Model Parameters'!$B$33+2*'Model Parameters'!$B$35)*EXP(-$V89*('Model Parameters'!$B$33+2*'Model Parameters'!$B$35))))))/('Model Parameters'!$B$33+2*'Model Parameters'!$B$35))</f>
        <v>2688.1553947193188</v>
      </c>
      <c r="Y89">
        <f>'Input Parameters'!$G$4*'Model Parameters'!$F$2*EXP(-'Model Parameters'!$B$32*$S89-'Model Parameters'!$B$33*$X89-'Model Parameters'!$B$35*($S89+2*$X89))*$U89</f>
        <v>1.0587361091773388</v>
      </c>
      <c r="Z89" s="8">
        <f>$E89-'Model Parameters'!$F$3*'Input Parameters'!$G$3/'Model Parameters'!$F$4*LN($S89/'Input Parameters'!$G$22)</f>
        <v>-1.2278647137357863</v>
      </c>
      <c r="AA89" s="8">
        <f>'Input Parameters'!$G$12*$Y89*$F89*2*'Model Parameters'!$F$4/10</f>
        <v>237.25341408632522</v>
      </c>
      <c r="AB89" s="8">
        <f t="shared" si="10"/>
        <v>1.0587361091773388</v>
      </c>
      <c r="AC89" s="8">
        <f t="shared" si="11"/>
        <v>2688.1553947193188</v>
      </c>
      <c r="AD89" s="8">
        <f>LOG10(S89/1000/'Model Parameters'!$B$15)</f>
        <v>13.450935868153572</v>
      </c>
      <c r="AE89" s="8">
        <f>AA89*10/(AA89*10+('Model Parameters'!$F$4*'Input Parameters'!$G$12)*I89)</f>
        <v>0.59524135710294801</v>
      </c>
      <c r="AF89" s="8">
        <f>MIN(1,('Model Parameters'!$B$45-'Model Parameters'!$F$3*'Input Parameters'!$G$3/'Model Parameters'!$F$4*LN($S89/'Input Parameters'!$G$22))/Z89)</f>
        <v>0.27516444601443968</v>
      </c>
      <c r="AG89" s="8">
        <f>MIN('Input Parameters'!$G$24+'Model Parameters'!$F$2*'Input Parameters'!$G$4*EXP(-'Model Parameters'!$B$32*$S89-'Model Parameters'!$B$33*$X89-'Model Parameters'!$B$35*($S89+2*$X89)),AC89*10^(3-AD89)/'Model Parameters'!$B$13)</f>
        <v>7.3201351015767899E-2</v>
      </c>
      <c r="AH89" s="8">
        <f>EXP(-'Model Parameters'!$B$32*$S89-'Model Parameters'!$B$33*$X89-'Model Parameters'!$B$35*($S89+2*$X89))</f>
        <v>0.39273992010814995</v>
      </c>
      <c r="AV89">
        <f>'Model Parameters'!$F$19</f>
        <v>6.9241761263600031E-6</v>
      </c>
      <c r="AW89">
        <f>'Model Parameters'!$F$20</f>
        <v>1.4452520065854142E-5</v>
      </c>
      <c r="AX89">
        <f>'Model Parameters'!$F$21</f>
        <v>4.1623628255221876E-6</v>
      </c>
      <c r="AY89">
        <f>'Model Parameters'!$F$22</f>
        <v>4.9374090257235054E-6</v>
      </c>
    </row>
    <row r="90" spans="4:51" x14ac:dyDescent="0.4">
      <c r="D90" s="4">
        <f t="shared" si="8"/>
        <v>0.86260000000000003</v>
      </c>
      <c r="E90">
        <f t="shared" si="9"/>
        <v>-1</v>
      </c>
      <c r="F90">
        <f>'Input Parameters'!$G$15/(2*'Model Parameters'!$F$4)*'Model Parameters'!$B$39/('Model Parameters'!$B$65)*EXP(-($E90+0.11)/'Model Parameters'!$B$48)</f>
        <v>3047.9649798411356</v>
      </c>
      <c r="G90">
        <f>1/((SQRT($F90*('Input Parameters'!$G$12)^2/'Model Parameters'!$B$51))/TANH(SQRT($F90*('Input Parameters'!$G$12)^2/'Model Parameters'!$B$51))+$F90*'Input Parameters'!$G$12/'Input Parameters'!$G$17)</f>
        <v>0.11167868520796753</v>
      </c>
      <c r="H90">
        <f>'Model Parameters'!$F$2*'Input Parameters'!$G$4*$G90</f>
        <v>3.8038918823925498</v>
      </c>
      <c r="I90">
        <f>'Input Parameters'!$G$15*'Model Parameters'!$B$41/'Model Parameters'!$F$4*EXP(-$E90/'Model Parameters'!$B$50)</f>
        <v>4388.6477769058283</v>
      </c>
      <c r="J90">
        <f>'Input Parameters'!$G$22+(AW90*'Input Parameters'!$G$22 - (1/(1/('Input Parameters'!$G$12*($I90+2*$F90*$H90))+1/(AY90*'Input Parameters'!$G$24))) + 'Input Parameters'!$G$12*($I90+2*$F90*$H90))/(AW90+2*D90*'Input Parameters'!$G$12*'Model Parameters'!$B$61*$H90)</f>
        <v>1492.2338514740081</v>
      </c>
      <c r="K90">
        <f>'Input Parameters'!$G$15/(2*'Model Parameters'!$F$4)*'Model Parameters'!$B$39/('Model Parameters'!$B$65)*EXP(-($E90+0.11)/'Model Parameters'!$B$48)+D90*'Model Parameters'!$B$61*$J90</f>
        <v>5918.4230320688348</v>
      </c>
      <c r="L90">
        <f>1/((SQRT($K90*('Input Parameters'!$G$12)^2/'Model Parameters'!$B$51))/TANH(SQRT($K90*('Input Parameters'!$G$12)^2/'Model Parameters'!$B$51))+$K90*'Input Parameters'!$G$12/'Input Parameters'!$G$17)</f>
        <v>7.7226378517506869E-2</v>
      </c>
      <c r="M90">
        <f>'Model Parameters'!$F$2*'Input Parameters'!$G$4*$L90</f>
        <v>2.6304105729959013</v>
      </c>
      <c r="N90">
        <f>'Input Parameters'!$G$22+(AW90*'Input Parameters'!$G$22 - (1/(1/('Input Parameters'!$G$12*($I90+2*$F90*$M90))+1/(AY90*'Input Parameters'!$G$24))) + 'Input Parameters'!$G$12*($I90+2*$F90*$M90))/(AW90+2*D90*'Input Parameters'!$G$12*'Model Parameters'!$B$61*$M90)</f>
        <v>1462.2339181622779</v>
      </c>
      <c r="O90" s="4">
        <f>(2*AX90*'Input Parameters'!$G$23+AY90*'Input Parameters'!$G$24+AW90*'Input Parameters'!$G$22+'Input Parameters'!$G$12*$I90-AW90*$N90)/(2*AX90)</f>
        <v>-273.80190819538274</v>
      </c>
      <c r="P90" s="4">
        <f>'Input Parameters'!$G$12*(2*$F90*$M90)/(2*AX90)*EXP(-$N90*('Model Parameters'!$B$32+'Model Parameters'!$B$35))</f>
        <v>5965.3148473729907</v>
      </c>
      <c r="Q90">
        <f>MAX(0,$O90+LN(1+($P90*('Model Parameters'!$B$33+2*'Model Parameters'!$B$35)*EXP(-$O90*('Model Parameters'!$B$33+2*'Model Parameters'!$B$35)))/(1+LN(SQRT(1+$P90*('Model Parameters'!$B$33+2*'Model Parameters'!$B$35)*EXP(-$O90*('Model Parameters'!$B$33+2*'Model Parameters'!$B$35))))))/('Model Parameters'!$B$33+2*'Model Parameters'!$B$35))</f>
        <v>2546.2838760439026</v>
      </c>
      <c r="R90">
        <f>'Input Parameters'!$G$4*'Model Parameters'!$F$2*EXP(-'Model Parameters'!$B$32*$N90-'Model Parameters'!$B$33*$Q90-'Model Parameters'!$B$35*($N90+2*$Q90))*$L90</f>
        <v>1.0612619351649411</v>
      </c>
      <c r="S90">
        <f>'Input Parameters'!$G$22+(AW90*'Input Parameters'!$G$22 - (1/(1/('Input Parameters'!$G$12*($I90+2*$F90*$R90))+1/(AY90*'Input Parameters'!$G$24))) +'Input Parameters'!$G$12*($I90+2*$F90*$R90))/(AW90+2*D90*'Input Parameters'!$G$12*'Model Parameters'!$B$61*$R90)</f>
        <v>1368.4007047194964</v>
      </c>
      <c r="T90">
        <f>'Input Parameters'!$G$15/(2*'Model Parameters'!$F$4)*'Model Parameters'!$B$39/('Model Parameters'!$B$65)*EXP(-($E90+0.11)/'Model Parameters'!$B$48)+D90*'Model Parameters'!$B$61*$S90</f>
        <v>5680.2178386381493</v>
      </c>
      <c r="U90">
        <f>1/((SQRT($T90*('Input Parameters'!$G$12)^2/'Model Parameters'!$B$51))/TANH(SQRT($T90*('Input Parameters'!$G$12)^2/'Model Parameters'!$B$51))+$T90*'Input Parameters'!$G$12/'Input Parameters'!$G$17)</f>
        <v>7.9036213105771094E-2</v>
      </c>
      <c r="V90" s="4">
        <f>(2*AX90*'Input Parameters'!$G$23+AY90*'Input Parameters'!$G$24+AW90*'Input Parameters'!$G$22+'Input Parameters'!$G$12*$I90-AW90*$S90)/(2*AX90)</f>
        <v>-110.89847365934605</v>
      </c>
      <c r="W90" s="4">
        <f>'Input Parameters'!$G$12*(2*$F90*$U90*'Model Parameters'!$F$2*'Input Parameters'!$G$4)/(2*'Model Parameters'!$F$21)*EXP(-$S90*('Model Parameters'!$B$32+'Model Parameters'!$B$35))</f>
        <v>6186.831334064389</v>
      </c>
      <c r="X90">
        <f>MAX(0,$V90+LN(1+($W90*('Model Parameters'!$B$33+2*'Model Parameters'!$B$35)*EXP(-$V90*('Model Parameters'!$B$33+2*'Model Parameters'!$B$35)))/(1+LN(SQRT(1+$W90*('Model Parameters'!$B$33+2*'Model Parameters'!$B$35)*EXP(-$V90*('Model Parameters'!$B$33+2*'Model Parameters'!$B$35))))))/('Model Parameters'!$B$33+2*'Model Parameters'!$B$35))</f>
        <v>2696.2859863804283</v>
      </c>
      <c r="Y90">
        <f>'Input Parameters'!$G$4*'Model Parameters'!$F$2*EXP(-'Model Parameters'!$B$32*$S90-'Model Parameters'!$B$33*$X90-'Model Parameters'!$B$35*($S90+2*$X90))*$U90</f>
        <v>1.0561754766723432</v>
      </c>
      <c r="Z90" s="8">
        <f>$E90-'Model Parameters'!$F$3*'Input Parameters'!$G$3/'Model Parameters'!$F$4*LN($S90/'Input Parameters'!$G$22)</f>
        <v>-1.2277070239173566</v>
      </c>
      <c r="AA90" s="8">
        <f>'Input Parameters'!$G$12*$Y90*$F90*2*'Model Parameters'!$F$4/10</f>
        <v>236.6795989507456</v>
      </c>
      <c r="AB90" s="8">
        <f t="shared" si="10"/>
        <v>1.0561754766723432</v>
      </c>
      <c r="AC90" s="8">
        <f t="shared" si="11"/>
        <v>2696.2859863804283</v>
      </c>
      <c r="AD90" s="8">
        <f>LOG10(S90/1000/'Model Parameters'!$B$15)</f>
        <v>13.448270379646695</v>
      </c>
      <c r="AE90" s="8">
        <f>AA90*10/(AA90*10+('Model Parameters'!$F$4*'Input Parameters'!$G$12)*I90)</f>
        <v>0.59465781199247048</v>
      </c>
      <c r="AF90" s="8">
        <f>MIN(1,('Model Parameters'!$B$45-'Model Parameters'!$F$3*'Input Parameters'!$G$3/'Model Parameters'!$F$4*LN($S90/'Input Parameters'!$G$22))/Z90)</f>
        <v>0.27507134628895741</v>
      </c>
      <c r="AG90" s="8">
        <f>MIN('Input Parameters'!$G$24+'Model Parameters'!$F$2*'Input Parameters'!$G$4*EXP(-'Model Parameters'!$B$32*$S90-'Model Parameters'!$B$33*$X90-'Model Parameters'!$B$35*($S90+2*$X90)),AC90*10^(3-AD90)/'Model Parameters'!$B$13)</f>
        <v>7.3874774652397987E-2</v>
      </c>
      <c r="AH90" s="8">
        <f>EXP(-'Model Parameters'!$B$32*$S90-'Model Parameters'!$B$33*$X90-'Model Parameters'!$B$35*($S90+2*$X90))</f>
        <v>0.39233051077114012</v>
      </c>
      <c r="AV90">
        <f>'Model Parameters'!$F$19</f>
        <v>6.9241761263600031E-6</v>
      </c>
      <c r="AW90">
        <f>'Model Parameters'!$F$20</f>
        <v>1.4452520065854142E-5</v>
      </c>
      <c r="AX90">
        <f>'Model Parameters'!$F$21</f>
        <v>4.1623628255221876E-6</v>
      </c>
      <c r="AY90">
        <f>'Model Parameters'!$F$22</f>
        <v>4.9374090257235054E-6</v>
      </c>
    </row>
    <row r="91" spans="4:51" x14ac:dyDescent="0.4">
      <c r="D91" s="4">
        <f t="shared" si="8"/>
        <v>0.87239999999999995</v>
      </c>
      <c r="E91">
        <f t="shared" si="9"/>
        <v>-1</v>
      </c>
      <c r="F91">
        <f>'Input Parameters'!$G$15/(2*'Model Parameters'!$F$4)*'Model Parameters'!$B$39/('Model Parameters'!$B$65)*EXP(-($E91+0.11)/'Model Parameters'!$B$48)</f>
        <v>3047.9649798411356</v>
      </c>
      <c r="G91">
        <f>1/((SQRT($F91*('Input Parameters'!$G$12)^2/'Model Parameters'!$B$51))/TANH(SQRT($F91*('Input Parameters'!$G$12)^2/'Model Parameters'!$B$51))+$F91*'Input Parameters'!$G$12/'Input Parameters'!$G$17)</f>
        <v>0.11167868520796753</v>
      </c>
      <c r="H91">
        <f>'Model Parameters'!$F$2*'Input Parameters'!$G$4*$G91</f>
        <v>3.8038918823925498</v>
      </c>
      <c r="I91">
        <f>'Input Parameters'!$G$15*'Model Parameters'!$B$41/'Model Parameters'!$F$4*EXP(-$E91/'Model Parameters'!$B$50)</f>
        <v>4388.6477769058283</v>
      </c>
      <c r="J91">
        <f>'Input Parameters'!$G$22+(AW91*'Input Parameters'!$G$22 - (1/(1/('Input Parameters'!$G$12*($I91+2*$F91*$H91))+1/(AY91*'Input Parameters'!$G$24))) + 'Input Parameters'!$G$12*($I91+2*$F91*$H91))/(AW91+2*D91*'Input Parameters'!$G$12*'Model Parameters'!$B$61*$H91)</f>
        <v>1478.8925151827088</v>
      </c>
      <c r="K91">
        <f>'Input Parameters'!$G$15/(2*'Model Parameters'!$F$4)*'Model Parameters'!$B$39/('Model Parameters'!$B$65)*EXP(-($E91+0.11)/'Model Parameters'!$B$48)+D91*'Model Parameters'!$B$61*$J91</f>
        <v>5925.0793812883667</v>
      </c>
      <c r="L91">
        <f>1/((SQRT($K91*('Input Parameters'!$G$12)^2/'Model Parameters'!$B$51))/TANH(SQRT($K91*('Input Parameters'!$G$12)^2/'Model Parameters'!$B$51))+$K91*'Input Parameters'!$G$12/'Input Parameters'!$G$17)</f>
        <v>7.717739321258095E-2</v>
      </c>
      <c r="M91">
        <f>'Model Parameters'!$F$2*'Input Parameters'!$G$4*$L91</f>
        <v>2.6287420826889352</v>
      </c>
      <c r="N91">
        <f>'Input Parameters'!$G$22+(AW91*'Input Parameters'!$G$22 - (1/(1/('Input Parameters'!$G$12*($I91+2*$F91*$M91))+1/(AY91*'Input Parameters'!$G$24))) + 'Input Parameters'!$G$12*($I91+2*$F91*$M91))/(AW91+2*D91*'Input Parameters'!$G$12*'Model Parameters'!$B$61*$M91)</f>
        <v>1450.1973916931361</v>
      </c>
      <c r="O91" s="4">
        <f>(2*AX91*'Input Parameters'!$G$23+AY91*'Input Parameters'!$G$24+AW91*'Input Parameters'!$G$22+'Input Parameters'!$G$12*$I91-AW91*$N91)/(2*AX91)</f>
        <v>-252.90534684184081</v>
      </c>
      <c r="P91" s="4">
        <f>'Input Parameters'!$G$12*(2*$F91*$M91)/(2*AX91)*EXP(-$N91*('Model Parameters'!$B$32+'Model Parameters'!$B$35))</f>
        <v>5971.7075197671747</v>
      </c>
      <c r="Q91">
        <f>MAX(0,$O91+LN(1+($P91*('Model Parameters'!$B$33+2*'Model Parameters'!$B$35)*EXP(-$O91*('Model Parameters'!$B$33+2*'Model Parameters'!$B$35)))/(1+LN(SQRT(1+$P91*('Model Parameters'!$B$33+2*'Model Parameters'!$B$35)*EXP(-$O91*('Model Parameters'!$B$33+2*'Model Parameters'!$B$35))))))/('Model Parameters'!$B$33+2*'Model Parameters'!$B$35))</f>
        <v>2559.9520093715955</v>
      </c>
      <c r="R91">
        <f>'Input Parameters'!$G$4*'Model Parameters'!$F$2*EXP(-'Model Parameters'!$B$32*$N91-'Model Parameters'!$B$33*$Q91-'Model Parameters'!$B$35*($N91+2*$Q91))*$L91</f>
        <v>1.0584119962007987</v>
      </c>
      <c r="S91">
        <f>'Input Parameters'!$G$22+(AW91*'Input Parameters'!$G$22 - (1/(1/('Input Parameters'!$G$12*($I91+2*$F91*$R91))+1/(AY91*'Input Parameters'!$G$24))) +'Input Parameters'!$G$12*($I91+2*$F91*$R91))/(AW91+2*D91*'Input Parameters'!$G$12*'Model Parameters'!$B$61*$R91)</f>
        <v>1360.1007089454122</v>
      </c>
      <c r="T91">
        <f>'Input Parameters'!$G$15/(2*'Model Parameters'!$F$4)*'Model Parameters'!$B$39/('Model Parameters'!$B$65)*EXP(-($E91+0.11)/'Model Parameters'!$B$48)+D91*'Model Parameters'!$B$61*$S91</f>
        <v>5693.9756242604053</v>
      </c>
      <c r="U91">
        <f>1/((SQRT($T91*('Input Parameters'!$G$12)^2/'Model Parameters'!$B$51))/TANH(SQRT($T91*('Input Parameters'!$G$12)^2/'Model Parameters'!$B$51))+$T91*'Input Parameters'!$G$12/'Input Parameters'!$G$17)</f>
        <v>7.8928573442368671E-2</v>
      </c>
      <c r="V91" s="4">
        <f>(2*AX91*'Input Parameters'!$G$23+AY91*'Input Parameters'!$G$24+AW91*'Input Parameters'!$G$22+'Input Parameters'!$G$12*$I91-AW91*$S91)/(2*AX91)</f>
        <v>-96.488887025532293</v>
      </c>
      <c r="W91" s="4">
        <f>'Input Parameters'!$G$12*(2*$F91*$U91*'Model Parameters'!$F$2*'Input Parameters'!$G$4)/(2*'Model Parameters'!$F$21)*EXP(-$S91*('Model Parameters'!$B$32+'Model Parameters'!$B$35))</f>
        <v>6185.676224830695</v>
      </c>
      <c r="X91">
        <f>MAX(0,$V91+LN(1+($W91*('Model Parameters'!$B$33+2*'Model Parameters'!$B$35)*EXP(-$V91*('Model Parameters'!$B$33+2*'Model Parameters'!$B$35)))/(1+LN(SQRT(1+$W91*('Model Parameters'!$B$33+2*'Model Parameters'!$B$35)*EXP(-$V91*('Model Parameters'!$B$33+2*'Model Parameters'!$B$35))))))/('Model Parameters'!$B$33+2*'Model Parameters'!$B$35))</f>
        <v>2704.2979576792809</v>
      </c>
      <c r="Y91">
        <f>'Input Parameters'!$G$4*'Model Parameters'!$F$2*EXP(-'Model Parameters'!$B$32*$S91-'Model Parameters'!$B$33*$X91-'Model Parameters'!$B$35*($S91+2*$X91))*$U91</f>
        <v>1.053653372398013</v>
      </c>
      <c r="Z91" s="8">
        <f>$E91-'Model Parameters'!$F$3*'Input Parameters'!$G$3/'Model Parameters'!$F$4*LN($S91/'Input Parameters'!$G$22)</f>
        <v>-1.2275507105303411</v>
      </c>
      <c r="AA91" s="8">
        <f>'Input Parameters'!$G$12*$Y91*$F91*2*'Model Parameters'!$F$4/10</f>
        <v>236.11441765147779</v>
      </c>
      <c r="AB91" s="8">
        <f t="shared" si="10"/>
        <v>1.053653372398013</v>
      </c>
      <c r="AC91" s="8">
        <f t="shared" si="11"/>
        <v>2704.2979576792809</v>
      </c>
      <c r="AD91" s="8">
        <f>LOG10(S91/1000/'Model Parameters'!$B$15)</f>
        <v>13.44562815746197</v>
      </c>
      <c r="AE91" s="8">
        <f>AA91*10/(AA91*10+('Model Parameters'!$F$4*'Input Parameters'!$G$12)*I91)</f>
        <v>0.5940813999582053</v>
      </c>
      <c r="AF91" s="8">
        <f>MIN(1,('Model Parameters'!$B$45-'Model Parameters'!$F$3*'Input Parameters'!$G$3/'Model Parameters'!$F$4*LN($S91/'Input Parameters'!$G$22))/Z91)</f>
        <v>0.27497903559887032</v>
      </c>
      <c r="AG91" s="8">
        <f>MIN('Input Parameters'!$G$24+'Model Parameters'!$F$2*'Input Parameters'!$G$4*EXP(-'Model Parameters'!$B$32*$S91-'Model Parameters'!$B$33*$X91-'Model Parameters'!$B$35*($S91+2*$X91)),AC91*10^(3-AD91)/'Model Parameters'!$B$13)</f>
        <v>7.4546451775527559E-2</v>
      </c>
      <c r="AH91" s="8">
        <f>EXP(-'Model Parameters'!$B$32*$S91-'Model Parameters'!$B$33*$X91-'Model Parameters'!$B$35*($S91+2*$X91))</f>
        <v>0.3919274085481585</v>
      </c>
      <c r="AV91">
        <f>'Model Parameters'!$F$19</f>
        <v>6.9241761263600031E-6</v>
      </c>
      <c r="AW91">
        <f>'Model Parameters'!$F$20</f>
        <v>1.4452520065854142E-5</v>
      </c>
      <c r="AX91">
        <f>'Model Parameters'!$F$21</f>
        <v>4.1623628255221876E-6</v>
      </c>
      <c r="AY91">
        <f>'Model Parameters'!$F$22</f>
        <v>4.9374090257235054E-6</v>
      </c>
    </row>
    <row r="92" spans="4:51" x14ac:dyDescent="0.4">
      <c r="D92" s="4">
        <f t="shared" si="8"/>
        <v>0.88219999999999998</v>
      </c>
      <c r="E92">
        <f t="shared" si="9"/>
        <v>-1</v>
      </c>
      <c r="F92">
        <f>'Input Parameters'!$G$15/(2*'Model Parameters'!$F$4)*'Model Parameters'!$B$39/('Model Parameters'!$B$65)*EXP(-($E92+0.11)/'Model Parameters'!$B$48)</f>
        <v>3047.9649798411356</v>
      </c>
      <c r="G92">
        <f>1/((SQRT($F92*('Input Parameters'!$G$12)^2/'Model Parameters'!$B$51))/TANH(SQRT($F92*('Input Parameters'!$G$12)^2/'Model Parameters'!$B$51))+$F92*'Input Parameters'!$G$12/'Input Parameters'!$G$17)</f>
        <v>0.11167868520796753</v>
      </c>
      <c r="H92">
        <f>'Model Parameters'!$F$2*'Input Parameters'!$G$4*$G92</f>
        <v>3.8038918823925498</v>
      </c>
      <c r="I92">
        <f>'Input Parameters'!$G$15*'Model Parameters'!$B$41/'Model Parameters'!$F$4*EXP(-$E92/'Model Parameters'!$B$50)</f>
        <v>4388.6477769058283</v>
      </c>
      <c r="J92">
        <f>'Input Parameters'!$G$22+(AW92*'Input Parameters'!$G$22 - (1/(1/('Input Parameters'!$G$12*($I92+2*$F92*$H92))+1/(AY92*'Input Parameters'!$G$24))) + 'Input Parameters'!$G$12*($I92+2*$F92*$H92))/(AW92+2*D92*'Input Parameters'!$G$12*'Model Parameters'!$B$61*$H92)</f>
        <v>1465.7876521828809</v>
      </c>
      <c r="K92">
        <f>'Input Parameters'!$G$15/(2*'Model Parameters'!$F$4)*'Model Parameters'!$B$39/('Model Parameters'!$B$65)*EXP(-($E92+0.11)/'Model Parameters'!$B$48)+D92*'Model Parameters'!$B$61*$J92</f>
        <v>5931.6178227064302</v>
      </c>
      <c r="L92">
        <f>1/((SQRT($K92*('Input Parameters'!$G$12)^2/'Model Parameters'!$B$51))/TANH(SQRT($K92*('Input Parameters'!$G$12)^2/'Model Parameters'!$B$51))+$K92*'Input Parameters'!$G$12/'Input Parameters'!$G$17)</f>
        <v>7.7129356701268581E-2</v>
      </c>
      <c r="M92">
        <f>'Model Parameters'!$F$2*'Input Parameters'!$G$4*$L92</f>
        <v>2.627105909276799</v>
      </c>
      <c r="N92">
        <f>'Input Parameters'!$G$22+(AW92*'Input Parameters'!$G$22 - (1/(1/('Input Parameters'!$G$12*($I92+2*$F92*$M92))+1/(AY92*'Input Parameters'!$G$24))) + 'Input Parameters'!$G$12*($I92+2*$F92*$M92))/(AW92+2*D92*'Input Parameters'!$G$12*'Model Parameters'!$B$61*$M92)</f>
        <v>1438.3615228959907</v>
      </c>
      <c r="O92" s="4">
        <f>(2*AX92*'Input Parameters'!$G$23+AY92*'Input Parameters'!$G$24+AW92*'Input Parameters'!$G$22+'Input Parameters'!$G$12*$I92-AW92*$N92)/(2*AX92)</f>
        <v>-232.35714640161342</v>
      </c>
      <c r="P92" s="4">
        <f>'Input Parameters'!$G$12*(2*$F92*$M92)/(2*AX92)*EXP(-$N92*('Model Parameters'!$B$32+'Model Parameters'!$B$35))</f>
        <v>5978.0081977484051</v>
      </c>
      <c r="Q92">
        <f>MAX(0,$O92+LN(1+($P92*('Model Parameters'!$B$33+2*'Model Parameters'!$B$35)*EXP(-$O92*('Model Parameters'!$B$33+2*'Model Parameters'!$B$35)))/(1+LN(SQRT(1+$P92*('Model Parameters'!$B$33+2*'Model Parameters'!$B$35)*EXP(-$O92*('Model Parameters'!$B$33+2*'Model Parameters'!$B$35))))))/('Model Parameters'!$B$33+2*'Model Parameters'!$B$35))</f>
        <v>2573.4049721666447</v>
      </c>
      <c r="R92">
        <f>'Input Parameters'!$G$4*'Model Parameters'!$F$2*EXP(-'Model Parameters'!$B$32*$N92-'Model Parameters'!$B$33*$Q92-'Model Parameters'!$B$35*($N92+2*$Q92))*$L92</f>
        <v>1.0556147407977001</v>
      </c>
      <c r="S92">
        <f>'Input Parameters'!$G$22+(AW92*'Input Parameters'!$G$22 - (1/(1/('Input Parameters'!$G$12*($I92+2*$F92*$R92))+1/(AY92*'Input Parameters'!$G$24))) +'Input Parameters'!$G$12*($I92+2*$F92*$R92))/(AW92+2*D92*'Input Parameters'!$G$12*'Model Parameters'!$B$61*$R92)</f>
        <v>1351.9219727075626</v>
      </c>
      <c r="T92">
        <f>'Input Parameters'!$G$15/(2*'Model Parameters'!$F$4)*'Model Parameters'!$B$39/('Model Parameters'!$B$65)*EXP(-($E92+0.11)/'Model Parameters'!$B$48)+D92*'Model Parameters'!$B$61*$S92</f>
        <v>5707.6091882805595</v>
      </c>
      <c r="U92">
        <f>1/((SQRT($T92*('Input Parameters'!$G$12)^2/'Model Parameters'!$B$51))/TANH(SQRT($T92*('Input Parameters'!$G$12)^2/'Model Parameters'!$B$51))+$T92*'Input Parameters'!$G$12/'Input Parameters'!$G$17)</f>
        <v>7.8822293485946271E-2</v>
      </c>
      <c r="V92" s="4">
        <f>(2*AX92*'Input Parameters'!$G$23+AY92*'Input Parameters'!$G$24+AW92*'Input Parameters'!$G$22+'Input Parameters'!$G$12*$I92-AW92*$S92)/(2*AX92)</f>
        <v>-82.289818546197978</v>
      </c>
      <c r="W92" s="4">
        <f>'Input Parameters'!$G$12*(2*$F92*$U92*'Model Parameters'!$F$2*'Input Parameters'!$G$4)/(2*'Model Parameters'!$F$21)*EXP(-$S92*('Model Parameters'!$B$32+'Model Parameters'!$B$35))</f>
        <v>6184.5102493059858</v>
      </c>
      <c r="X92">
        <f>MAX(0,$V92+LN(1+($W92*('Model Parameters'!$B$33+2*'Model Parameters'!$B$35)*EXP(-$V92*('Model Parameters'!$B$33+2*'Model Parameters'!$B$35)))/(1+LN(SQRT(1+$W92*('Model Parameters'!$B$33+2*'Model Parameters'!$B$35)*EXP(-$V92*('Model Parameters'!$B$33+2*'Model Parameters'!$B$35))))))/('Model Parameters'!$B$33+2*'Model Parameters'!$B$35))</f>
        <v>2712.1943384399656</v>
      </c>
      <c r="Y92">
        <f>'Input Parameters'!$G$4*'Model Parameters'!$F$2*EXP(-'Model Parameters'!$B$32*$S92-'Model Parameters'!$B$33*$X92-'Model Parameters'!$B$35*($S92+2*$X92))*$U92</f>
        <v>1.0511688328298456</v>
      </c>
      <c r="Z92" s="8">
        <f>$E92-'Model Parameters'!$F$3*'Input Parameters'!$G$3/'Model Parameters'!$F$4*LN($S92/'Input Parameters'!$G$22)</f>
        <v>-1.2273957449141277</v>
      </c>
      <c r="AA92" s="8">
        <f>'Input Parameters'!$G$12*$Y92*$F92*2*'Model Parameters'!$F$4/10</f>
        <v>235.55765427118823</v>
      </c>
      <c r="AB92" s="8">
        <f t="shared" si="10"/>
        <v>1.0511688328298456</v>
      </c>
      <c r="AC92" s="8">
        <f t="shared" si="11"/>
        <v>2712.1943384399656</v>
      </c>
      <c r="AD92" s="8">
        <f>LOG10(S92/1000/'Model Parameters'!$B$15)</f>
        <v>13.443008717138607</v>
      </c>
      <c r="AE92" s="8">
        <f>AA92*10/(AA92*10+('Model Parameters'!$F$4*'Input Parameters'!$G$12)*I92)</f>
        <v>0.59351196795086514</v>
      </c>
      <c r="AF92" s="8">
        <f>MIN(1,('Model Parameters'!$B$45-'Model Parameters'!$F$3*'Input Parameters'!$G$3/'Model Parameters'!$F$4*LN($S92/'Input Parameters'!$G$22))/Z92)</f>
        <v>0.27488749762427511</v>
      </c>
      <c r="AG92" s="8">
        <f>MIN('Input Parameters'!$G$24+'Model Parameters'!$F$2*'Input Parameters'!$G$4*EXP(-'Model Parameters'!$B$32*$S92-'Model Parameters'!$B$33*$X92-'Model Parameters'!$B$35*($S92+2*$X92)),AC92*10^(3-AD92)/'Model Parameters'!$B$13)</f>
        <v>7.5216424029431406E-2</v>
      </c>
      <c r="AH92" s="8">
        <f>EXP(-'Model Parameters'!$B$32*$S92-'Model Parameters'!$B$33*$X92-'Model Parameters'!$B$35*($S92+2*$X92))</f>
        <v>0.39153044325022646</v>
      </c>
      <c r="AV92">
        <f>'Model Parameters'!$F$19</f>
        <v>6.9241761263600031E-6</v>
      </c>
      <c r="AW92">
        <f>'Model Parameters'!$F$20</f>
        <v>1.4452520065854142E-5</v>
      </c>
      <c r="AX92">
        <f>'Model Parameters'!$F$21</f>
        <v>4.1623628255221876E-6</v>
      </c>
      <c r="AY92">
        <f>'Model Parameters'!$F$22</f>
        <v>4.9374090257235054E-6</v>
      </c>
    </row>
    <row r="93" spans="4:51" x14ac:dyDescent="0.4">
      <c r="D93" s="4">
        <f t="shared" si="8"/>
        <v>0.89200000000000002</v>
      </c>
      <c r="E93">
        <f t="shared" si="9"/>
        <v>-1</v>
      </c>
      <c r="F93">
        <f>'Input Parameters'!$G$15/(2*'Model Parameters'!$F$4)*'Model Parameters'!$B$39/('Model Parameters'!$B$65)*EXP(-($E93+0.11)/'Model Parameters'!$B$48)</f>
        <v>3047.9649798411356</v>
      </c>
      <c r="G93">
        <f>1/((SQRT($F93*('Input Parameters'!$G$12)^2/'Model Parameters'!$B$51))/TANH(SQRT($F93*('Input Parameters'!$G$12)^2/'Model Parameters'!$B$51))+$F93*'Input Parameters'!$G$12/'Input Parameters'!$G$17)</f>
        <v>0.11167868520796753</v>
      </c>
      <c r="H93">
        <f>'Model Parameters'!$F$2*'Input Parameters'!$G$4*$G93</f>
        <v>3.8038918823925498</v>
      </c>
      <c r="I93">
        <f>'Input Parameters'!$G$15*'Model Parameters'!$B$41/'Model Parameters'!$F$4*EXP(-$E93/'Model Parameters'!$B$50)</f>
        <v>4388.6477769058283</v>
      </c>
      <c r="J93">
        <f>'Input Parameters'!$G$22+(AW93*'Input Parameters'!$G$22 - (1/(1/('Input Parameters'!$G$12*($I93+2*$F93*$H93))+1/(AY93*'Input Parameters'!$G$24))) + 'Input Parameters'!$G$12*($I93+2*$F93*$H93))/(AW93+2*D93*'Input Parameters'!$G$12*'Model Parameters'!$B$61*$H93)</f>
        <v>1452.9130305214935</v>
      </c>
      <c r="K93">
        <f>'Input Parameters'!$G$15/(2*'Model Parameters'!$F$4)*'Model Parameters'!$B$39/('Model Parameters'!$B$65)*EXP(-($E93+0.11)/'Model Parameters'!$B$48)+D93*'Model Parameters'!$B$61*$J93</f>
        <v>5938.0414636332698</v>
      </c>
      <c r="L93">
        <f>1/((SQRT($K93*('Input Parameters'!$G$12)^2/'Model Parameters'!$B$51))/TANH(SQRT($K93*('Input Parameters'!$G$12)^2/'Model Parameters'!$B$51))+$K93*'Input Parameters'!$G$12/'Input Parameters'!$G$17)</f>
        <v>7.7082241647738858E-2</v>
      </c>
      <c r="M93">
        <f>'Model Parameters'!$F$2*'Input Parameters'!$G$4*$L93</f>
        <v>2.6255011216727326</v>
      </c>
      <c r="N93">
        <f>'Input Parameters'!$G$22+(AW93*'Input Parameters'!$G$22 - (1/(1/('Input Parameters'!$G$12*($I93+2*$F93*$M93))+1/(AY93*'Input Parameters'!$G$24))) + 'Input Parameters'!$G$12*($I93+2*$F93*$M93))/(AW93+2*D93*'Input Parameters'!$G$12*'Model Parameters'!$B$61*$M93)</f>
        <v>1426.7212276205564</v>
      </c>
      <c r="O93" s="4">
        <f>(2*AX93*'Input Parameters'!$G$23+AY93*'Input Parameters'!$G$24+AW93*'Input Parameters'!$G$22+'Input Parameters'!$G$12*$I93-AW93*$N93)/(2*AX93)</f>
        <v>-212.14848030346099</v>
      </c>
      <c r="P93" s="4">
        <f>'Input Parameters'!$G$12*(2*$F93*$M93)/(2*AX93)*EXP(-$N93*('Model Parameters'!$B$32+'Model Parameters'!$B$35))</f>
        <v>5984.2188993324344</v>
      </c>
      <c r="Q93">
        <f>MAX(0,$O93+LN(1+($P93*('Model Parameters'!$B$33+2*'Model Parameters'!$B$35)*EXP(-$O93*('Model Parameters'!$B$33+2*'Model Parameters'!$B$35)))/(1+LN(SQRT(1+$P93*('Model Parameters'!$B$33+2*'Model Parameters'!$B$35)*EXP(-$O93*('Model Parameters'!$B$33+2*'Model Parameters'!$B$35))))))/('Model Parameters'!$B$33+2*'Model Parameters'!$B$35))</f>
        <v>2586.6479045111678</v>
      </c>
      <c r="R93">
        <f>'Input Parameters'!$G$4*'Model Parameters'!$F$2*EXP(-'Model Parameters'!$B$32*$N93-'Model Parameters'!$B$33*$Q93-'Model Parameters'!$B$35*($N93+2*$Q93))*$L93</f>
        <v>1.0528687113858832</v>
      </c>
      <c r="S93">
        <f>'Input Parameters'!$G$22+(AW93*'Input Parameters'!$G$22 - (1/(1/('Input Parameters'!$G$12*($I93+2*$F93*$R93))+1/(AY93*'Input Parameters'!$G$24))) +'Input Parameters'!$G$12*($I93+2*$F93*$R93))/(AW93+2*D93*'Input Parameters'!$G$12*'Model Parameters'!$B$61*$R93)</f>
        <v>1343.8614607655652</v>
      </c>
      <c r="T93">
        <f>'Input Parameters'!$G$15/(2*'Model Parameters'!$F$4)*'Model Parameters'!$B$39/('Model Parameters'!$B$65)*EXP(-($E93+0.11)/'Model Parameters'!$B$48)+D93*'Model Parameters'!$B$61*$S93</f>
        <v>5721.1204431375672</v>
      </c>
      <c r="U93">
        <f>1/((SQRT($T93*('Input Parameters'!$G$12)^2/'Model Parameters'!$B$51))/TANH(SQRT($T93*('Input Parameters'!$G$12)^2/'Model Parameters'!$B$51))+$T93*'Input Parameters'!$G$12/'Input Parameters'!$G$17)</f>
        <v>7.8717345580064046E-2</v>
      </c>
      <c r="V93" s="4">
        <f>(2*AX93*'Input Parameters'!$G$23+AY93*'Input Parameters'!$G$24+AW93*'Input Parameters'!$G$22+'Input Parameters'!$G$12*$I93-AW93*$S93)/(2*AX93)</f>
        <v>-68.295998753691052</v>
      </c>
      <c r="W93" s="4">
        <f>'Input Parameters'!$G$12*(2*$F93*$U93*'Model Parameters'!$F$2*'Input Parameters'!$G$4)/(2*'Model Parameters'!$F$21)*EXP(-$S93*('Model Parameters'!$B$32+'Model Parameters'!$B$35))</f>
        <v>6183.3343013066078</v>
      </c>
      <c r="X93">
        <f>MAX(0,$V93+LN(1+($W93*('Model Parameters'!$B$33+2*'Model Parameters'!$B$35)*EXP(-$V93*('Model Parameters'!$B$33+2*'Model Parameters'!$B$35)))/(1+LN(SQRT(1+$W93*('Model Parameters'!$B$33+2*'Model Parameters'!$B$35)*EXP(-$V93*('Model Parameters'!$B$33+2*'Model Parameters'!$B$35))))))/('Model Parameters'!$B$33+2*'Model Parameters'!$B$35))</f>
        <v>2719.9780477466056</v>
      </c>
      <c r="Y93">
        <f>'Input Parameters'!$G$4*'Model Parameters'!$F$2*EXP(-'Model Parameters'!$B$32*$S93-'Model Parameters'!$B$33*$X93-'Model Parameters'!$B$35*($S93+2*$X93))*$U93</f>
        <v>1.0487209288295056</v>
      </c>
      <c r="Z93" s="8">
        <f>$E93-'Model Parameters'!$F$3*'Input Parameters'!$G$3/'Model Parameters'!$F$4*LN($S93/'Input Parameters'!$G$22)</f>
        <v>-1.2272420993360698</v>
      </c>
      <c r="AA93" s="8">
        <f>'Input Parameters'!$G$12*$Y93*$F93*2*'Model Parameters'!$F$4/10</f>
        <v>235.00910059817943</v>
      </c>
      <c r="AB93" s="8">
        <f t="shared" si="10"/>
        <v>1.0487209288295056</v>
      </c>
      <c r="AC93" s="8">
        <f t="shared" si="11"/>
        <v>2719.9780477466056</v>
      </c>
      <c r="AD93" s="8">
        <f>LOG10(S93/1000/'Model Parameters'!$B$15)</f>
        <v>13.440411589901577</v>
      </c>
      <c r="AE93" s="8">
        <f>AA93*10/(AA93*10+('Model Parameters'!$F$4*'Input Parameters'!$G$12)*I93)</f>
        <v>0.59294936783042507</v>
      </c>
      <c r="AF93" s="8">
        <f>MIN(1,('Model Parameters'!$B$45-'Model Parameters'!$F$3*'Input Parameters'!$G$3/'Model Parameters'!$F$4*LN($S93/'Input Parameters'!$G$22))/Z93)</f>
        <v>0.27479671657166554</v>
      </c>
      <c r="AG93" s="8">
        <f>MIN('Input Parameters'!$G$24+'Model Parameters'!$F$2*'Input Parameters'!$G$4*EXP(-'Model Parameters'!$B$32*$S93-'Model Parameters'!$B$33*$X93-'Model Parameters'!$B$35*($S93+2*$X93)),AC93*10^(3-AD93)/'Model Parameters'!$B$13)</f>
        <v>7.5884731759945548E-2</v>
      </c>
      <c r="AH93" s="8">
        <f>EXP(-'Model Parameters'!$B$32*$S93-'Model Parameters'!$B$33*$X93-'Model Parameters'!$B$35*($S93+2*$X93))</f>
        <v>0.39113945118874627</v>
      </c>
      <c r="AV93">
        <f>'Model Parameters'!$F$19</f>
        <v>6.9241761263600031E-6</v>
      </c>
      <c r="AW93">
        <f>'Model Parameters'!$F$20</f>
        <v>1.4452520065854142E-5</v>
      </c>
      <c r="AX93">
        <f>'Model Parameters'!$F$21</f>
        <v>4.1623628255221876E-6</v>
      </c>
      <c r="AY93">
        <f>'Model Parameters'!$F$22</f>
        <v>4.9374090257235054E-6</v>
      </c>
    </row>
    <row r="94" spans="4:51" x14ac:dyDescent="0.4">
      <c r="D94" s="4">
        <f t="shared" si="8"/>
        <v>0.90179999999999993</v>
      </c>
      <c r="E94">
        <f t="shared" si="9"/>
        <v>-1</v>
      </c>
      <c r="F94">
        <f>'Input Parameters'!$G$15/(2*'Model Parameters'!$F$4)*'Model Parameters'!$B$39/('Model Parameters'!$B$65)*EXP(-($E94+0.11)/'Model Parameters'!$B$48)</f>
        <v>3047.9649798411356</v>
      </c>
      <c r="G94">
        <f>1/((SQRT($F94*('Input Parameters'!$G$12)^2/'Model Parameters'!$B$51))/TANH(SQRT($F94*('Input Parameters'!$G$12)^2/'Model Parameters'!$B$51))+$F94*'Input Parameters'!$G$12/'Input Parameters'!$G$17)</f>
        <v>0.11167868520796753</v>
      </c>
      <c r="H94">
        <f>'Model Parameters'!$F$2*'Input Parameters'!$G$4*$G94</f>
        <v>3.8038918823925498</v>
      </c>
      <c r="I94">
        <f>'Input Parameters'!$G$15*'Model Parameters'!$B$41/'Model Parameters'!$F$4*EXP(-$E94/'Model Parameters'!$B$50)</f>
        <v>4388.6477769058283</v>
      </c>
      <c r="J94">
        <f>'Input Parameters'!$G$22+(AW94*'Input Parameters'!$G$22 - (1/(1/('Input Parameters'!$G$12*($I94+2*$F94*$H94))+1/(AY94*'Input Parameters'!$G$24))) + 'Input Parameters'!$G$12*($I94+2*$F94*$H94))/(AW94+2*D94*'Input Parameters'!$G$12*'Model Parameters'!$B$61*$H94)</f>
        <v>1440.2626353188846</v>
      </c>
      <c r="K94">
        <f>'Input Parameters'!$G$15/(2*'Model Parameters'!$F$4)*'Model Parameters'!$B$39/('Model Parameters'!$B$65)*EXP(-($E94+0.11)/'Model Parameters'!$B$48)+D94*'Model Parameters'!$B$61*$J94</f>
        <v>5944.3533031443067</v>
      </c>
      <c r="L94">
        <f>1/((SQRT($K94*('Input Parameters'!$G$12)^2/'Model Parameters'!$B$51))/TANH(SQRT($K94*('Input Parameters'!$G$12)^2/'Model Parameters'!$B$51))+$K94*'Input Parameters'!$G$12/'Input Parameters'!$G$17)</f>
        <v>7.7036021757004483E-2</v>
      </c>
      <c r="M94">
        <f>'Model Parameters'!$F$2*'Input Parameters'!$G$4*$L94</f>
        <v>2.6239268242421874</v>
      </c>
      <c r="N94">
        <f>'Input Parameters'!$G$22+(AW94*'Input Parameters'!$G$22 - (1/(1/('Input Parameters'!$G$12*($I94+2*$F94*$M94))+1/(AY94*'Input Parameters'!$G$24))) + 'Input Parameters'!$G$12*($I94+2*$F94*$M94))/(AW94+2*D94*'Input Parameters'!$G$12*'Model Parameters'!$B$61*$M94)</f>
        <v>1415.271595731452</v>
      </c>
      <c r="O94" s="4">
        <f>(2*AX94*'Input Parameters'!$G$23+AY94*'Input Parameters'!$G$24+AW94*'Input Parameters'!$G$22+'Input Parameters'!$G$12*$I94-AW94*$N94)/(2*AX94)</f>
        <v>-192.27082408266207</v>
      </c>
      <c r="P94" s="4">
        <f>'Input Parameters'!$G$12*(2*$F94*$M94)/(2*AX94)*EXP(-$N94*('Model Parameters'!$B$32+'Model Parameters'!$B$35))</f>
        <v>5990.3415820446562</v>
      </c>
      <c r="Q94">
        <f>MAX(0,$O94+LN(1+($P94*('Model Parameters'!$B$33+2*'Model Parameters'!$B$35)*EXP(-$O94*('Model Parameters'!$B$33+2*'Model Parameters'!$B$35)))/(1+LN(SQRT(1+$P94*('Model Parameters'!$B$33+2*'Model Parameters'!$B$35)*EXP(-$O94*('Model Parameters'!$B$33+2*'Model Parameters'!$B$35))))))/('Model Parameters'!$B$33+2*'Model Parameters'!$B$35))</f>
        <v>2599.6857805763279</v>
      </c>
      <c r="R94">
        <f>'Input Parameters'!$G$4*'Model Parameters'!$F$2*EXP(-'Model Parameters'!$B$32*$N94-'Model Parameters'!$B$33*$Q94-'Model Parameters'!$B$35*($N94+2*$Q94))*$L94</f>
        <v>1.0501725040412455</v>
      </c>
      <c r="S94">
        <f>'Input Parameters'!$G$22+(AW94*'Input Parameters'!$G$22 - (1/(1/('Input Parameters'!$G$12*($I94+2*$F94*$R94))+1/(AY94*'Input Parameters'!$G$24))) +'Input Parameters'!$G$12*($I94+2*$F94*$R94))/(AW94+2*D94*'Input Parameters'!$G$12*'Model Parameters'!$B$61*$R94)</f>
        <v>1335.9162466339253</v>
      </c>
      <c r="T94">
        <f>'Input Parameters'!$G$15/(2*'Model Parameters'!$F$4)*'Model Parameters'!$B$39/('Model Parameters'!$B$65)*EXP(-($E94+0.11)/'Model Parameters'!$B$48)+D94*'Model Parameters'!$B$61*$S94</f>
        <v>5734.511254649412</v>
      </c>
      <c r="U94">
        <f>1/((SQRT($T94*('Input Parameters'!$G$12)^2/'Model Parameters'!$B$51))/TANH(SQRT($T94*('Input Parameters'!$G$12)^2/'Model Parameters'!$B$51))+$T94*'Input Parameters'!$G$12/'Input Parameters'!$G$17)</f>
        <v>7.8613702876986782E-2</v>
      </c>
      <c r="V94" s="4">
        <f>(2*AX94*'Input Parameters'!$G$23+AY94*'Input Parameters'!$G$24+AW94*'Input Parameters'!$G$22+'Input Parameters'!$G$12*$I94-AW94*$S94)/(2*AX94)</f>
        <v>-54.502346989248004</v>
      </c>
      <c r="W94" s="4">
        <f>'Input Parameters'!$G$12*(2*$F94*$U94*'Model Parameters'!$F$2*'Input Parameters'!$G$4)/(2*'Model Parameters'!$F$21)*EXP(-$S94*('Model Parameters'!$B$32+'Model Parameters'!$B$35))</f>
        <v>6182.1492275595228</v>
      </c>
      <c r="X94">
        <f>MAX(0,$V94+LN(1+($W94*('Model Parameters'!$B$33+2*'Model Parameters'!$B$35)*EXP(-$V94*('Model Parameters'!$B$33+2*'Model Parameters'!$B$35)))/(1+LN(SQRT(1+$W94*('Model Parameters'!$B$33+2*'Model Parameters'!$B$35)*EXP(-$V94*('Model Parameters'!$B$33+2*'Model Parameters'!$B$35))))))/('Model Parameters'!$B$33+2*'Model Parameters'!$B$35))</f>
        <v>2727.651899122277</v>
      </c>
      <c r="Y94">
        <f>'Input Parameters'!$G$4*'Model Parameters'!$F$2*EXP(-'Model Parameters'!$B$32*$S94-'Model Parameters'!$B$33*$X94-'Model Parameters'!$B$35*($S94+2*$X94))*$U94</f>
        <v>1.0463087640526179</v>
      </c>
      <c r="Z94" s="8">
        <f>$E94-'Model Parameters'!$F$3*'Input Parameters'!$G$3/'Model Parameters'!$F$4*LN($S94/'Input Parameters'!$G$22)</f>
        <v>-1.2270897469519466</v>
      </c>
      <c r="AA94" s="8">
        <f>'Input Parameters'!$G$12*$Y94*$F94*2*'Model Parameters'!$F$4/10</f>
        <v>234.46855576959123</v>
      </c>
      <c r="AB94" s="8">
        <f t="shared" si="10"/>
        <v>1.0463087640526179</v>
      </c>
      <c r="AC94" s="8">
        <f t="shared" si="11"/>
        <v>2727.651899122277</v>
      </c>
      <c r="AD94" s="8">
        <f>LOG10(S94/1000/'Model Parameters'!$B$15)</f>
        <v>13.437836321993228</v>
      </c>
      <c r="AE94" s="8">
        <f>AA94*10/(AA94*10+('Model Parameters'!$F$4*'Input Parameters'!$G$12)*I94)</f>
        <v>0.59239345615611194</v>
      </c>
      <c r="AF94" s="8">
        <f>MIN(1,('Model Parameters'!$B$45-'Model Parameters'!$F$3*'Input Parameters'!$G$3/'Model Parameters'!$F$4*LN($S94/'Input Parameters'!$G$22))/Z94)</f>
        <v>0.27470667715158342</v>
      </c>
      <c r="AG94" s="8">
        <f>MIN('Input Parameters'!$G$24+'Model Parameters'!$F$2*'Input Parameters'!$G$4*EXP(-'Model Parameters'!$B$32*$S94-'Model Parameters'!$B$33*$X94-'Model Parameters'!$B$35*($S94+2*$X94)),AC94*10^(3-AD94)/'Model Parameters'!$B$13)</f>
        <v>7.6551414064520068E-2</v>
      </c>
      <c r="AH94" s="8">
        <f>EXP(-'Model Parameters'!$B$32*$S94-'Model Parameters'!$B$33*$X94-'Model Parameters'!$B$35*($S94+2*$X94))</f>
        <v>0.39075427486120096</v>
      </c>
      <c r="AV94">
        <f>'Model Parameters'!$F$19</f>
        <v>6.9241761263600031E-6</v>
      </c>
      <c r="AW94">
        <f>'Model Parameters'!$F$20</f>
        <v>1.4452520065854142E-5</v>
      </c>
      <c r="AX94">
        <f>'Model Parameters'!$F$21</f>
        <v>4.1623628255221876E-6</v>
      </c>
      <c r="AY94">
        <f>'Model Parameters'!$F$22</f>
        <v>4.9374090257235054E-6</v>
      </c>
    </row>
    <row r="95" spans="4:51" x14ac:dyDescent="0.4">
      <c r="D95" s="4">
        <f t="shared" si="8"/>
        <v>0.91159999999999997</v>
      </c>
      <c r="E95">
        <f t="shared" si="9"/>
        <v>-1</v>
      </c>
      <c r="F95">
        <f>'Input Parameters'!$G$15/(2*'Model Parameters'!$F$4)*'Model Parameters'!$B$39/('Model Parameters'!$B$65)*EXP(-($E95+0.11)/'Model Parameters'!$B$48)</f>
        <v>3047.9649798411356</v>
      </c>
      <c r="G95">
        <f>1/((SQRT($F95*('Input Parameters'!$G$12)^2/'Model Parameters'!$B$51))/TANH(SQRT($F95*('Input Parameters'!$G$12)^2/'Model Parameters'!$B$51))+$F95*'Input Parameters'!$G$12/'Input Parameters'!$G$17)</f>
        <v>0.11167868520796753</v>
      </c>
      <c r="H95">
        <f>'Model Parameters'!$F$2*'Input Parameters'!$G$4*$G95</f>
        <v>3.8038918823925498</v>
      </c>
      <c r="I95">
        <f>'Input Parameters'!$G$15*'Model Parameters'!$B$41/'Model Parameters'!$F$4*EXP(-$E95/'Model Parameters'!$B$50)</f>
        <v>4388.6477769058283</v>
      </c>
      <c r="J95">
        <f>'Input Parameters'!$G$22+(AW95*'Input Parameters'!$G$22 - (1/(1/('Input Parameters'!$G$12*($I95+2*$F95*$H95))+1/(AY95*'Input Parameters'!$G$24))) + 'Input Parameters'!$G$12*($I95+2*$F95*$H95))/(AW95+2*D95*'Input Parameters'!$G$12*'Model Parameters'!$B$61*$H95)</f>
        <v>1427.8306593988973</v>
      </c>
      <c r="K95">
        <f>'Input Parameters'!$G$15/(2*'Model Parameters'!$F$4)*'Model Parameters'!$B$39/('Model Parameters'!$B$65)*EXP(-($E95+0.11)/'Model Parameters'!$B$48)+D95*'Model Parameters'!$B$61*$J95</f>
        <v>5950.5562367520533</v>
      </c>
      <c r="L95">
        <f>1/((SQRT($K95*('Input Parameters'!$G$12)^2/'Model Parameters'!$B$51))/TANH(SQRT($K95*('Input Parameters'!$G$12)^2/'Model Parameters'!$B$51))+$K95*'Input Parameters'!$G$12/'Input Parameters'!$G$17)</f>
        <v>7.6990671725816626E-2</v>
      </c>
      <c r="M95">
        <f>'Model Parameters'!$F$2*'Input Parameters'!$G$4*$L95</f>
        <v>2.6223821551302571</v>
      </c>
      <c r="N95">
        <f>'Input Parameters'!$G$22+(AW95*'Input Parameters'!$G$22 - (1/(1/('Input Parameters'!$G$12*($I95+2*$F95*$M95))+1/(AY95*'Input Parameters'!$G$24))) + 'Input Parameters'!$G$12*($I95+2*$F95*$M95))/(AW95+2*D95*'Input Parameters'!$G$12*'Model Parameters'!$B$61*$M95)</f>
        <v>1404.0078835729089</v>
      </c>
      <c r="O95" s="4">
        <f>(2*AX95*'Input Parameters'!$G$23+AY95*'Input Parameters'!$G$24+AW95*'Input Parameters'!$G$22+'Input Parameters'!$G$12*$I95-AW95*$N95)/(2*AX95)</f>
        <v>-172.71594229902936</v>
      </c>
      <c r="P95" s="4">
        <f>'Input Parameters'!$G$12*(2*$F95*$M95)/(2*AX95)*EXP(-$N95*('Model Parameters'!$B$32+'Model Parameters'!$B$35))</f>
        <v>5996.3781452600424</v>
      </c>
      <c r="Q95">
        <f>MAX(0,$O95+LN(1+($P95*('Model Parameters'!$B$33+2*'Model Parameters'!$B$35)*EXP(-$O95*('Model Parameters'!$B$33+2*'Model Parameters'!$B$35)))/(1+LN(SQRT(1+$P95*('Model Parameters'!$B$33+2*'Model Parameters'!$B$35)*EXP(-$O95*('Model Parameters'!$B$33+2*'Model Parameters'!$B$35))))))/('Model Parameters'!$B$33+2*'Model Parameters'!$B$35))</f>
        <v>2612.5234154120653</v>
      </c>
      <c r="R95">
        <f>'Input Parameters'!$G$4*'Model Parameters'!$F$2*EXP(-'Model Parameters'!$B$32*$N95-'Model Parameters'!$B$33*$Q95-'Model Parameters'!$B$35*($N95+2*$Q95))*$L95</f>
        <v>1.047524766023515</v>
      </c>
      <c r="S95">
        <f>'Input Parameters'!$G$22+(AW95*'Input Parameters'!$G$22 - (1/(1/('Input Parameters'!$G$12*($I95+2*$F95*$R95))+1/(AY95*'Input Parameters'!$G$24))) +'Input Parameters'!$G$12*($I95+2*$F95*$R95))/(AW95+2*D95*'Input Parameters'!$G$12*'Model Parameters'!$B$61*$R95)</f>
        <v>1328.0835075606267</v>
      </c>
      <c r="T95">
        <f>'Input Parameters'!$G$15/(2*'Model Parameters'!$F$4)*'Model Parameters'!$B$39/('Model Parameters'!$B$65)*EXP(-($E95+0.11)/'Model Parameters'!$B$48)+D95*'Model Parameters'!$B$61*$S95</f>
        <v>5747.7834436888916</v>
      </c>
      <c r="U95">
        <f>1/((SQRT($T95*('Input Parameters'!$G$12)^2/'Model Parameters'!$B$51))/TANH(SQRT($T95*('Input Parameters'!$G$12)^2/'Model Parameters'!$B$51))+$T95*'Input Parameters'!$G$12/'Input Parameters'!$G$17)</f>
        <v>7.8511339306007247E-2</v>
      </c>
      <c r="V95" s="4">
        <f>(2*AX95*'Input Parameters'!$G$23+AY95*'Input Parameters'!$G$24+AW95*'Input Parameters'!$G$22+'Input Parameters'!$G$12*$I95-AW95*$S95)/(2*AX95)</f>
        <v>-40.903962685346649</v>
      </c>
      <c r="W95" s="4">
        <f>'Input Parameters'!$G$12*(2*$F95*$U95*'Model Parameters'!$F$2*'Input Parameters'!$G$4)/(2*'Model Parameters'!$F$21)*EXP(-$S95*('Model Parameters'!$B$32+'Model Parameters'!$B$35))</f>
        <v>6180.9558302830583</v>
      </c>
      <c r="X95">
        <f>MAX(0,$V95+LN(1+($W95*('Model Parameters'!$B$33+2*'Model Parameters'!$B$35)*EXP(-$V95*('Model Parameters'!$B$33+2*'Model Parameters'!$B$35)))/(1+LN(SQRT(1+$W95*('Model Parameters'!$B$33+2*'Model Parameters'!$B$35)*EXP(-$V95*('Model Parameters'!$B$33+2*'Model Parameters'!$B$35))))))/('Model Parameters'!$B$33+2*'Model Parameters'!$B$35))</f>
        <v>2735.2186054162189</v>
      </c>
      <c r="Y95">
        <f>'Input Parameters'!$G$4*'Model Parameters'!$F$2*EXP(-'Model Parameters'!$B$32*$S95-'Model Parameters'!$B$33*$X95-'Model Parameters'!$B$35*($S95+2*$X95))*$U95</f>
        <v>1.0439314734465561</v>
      </c>
      <c r="Z95" s="8">
        <f>$E95-'Model Parameters'!$F$3*'Input Parameters'!$G$3/'Model Parameters'!$F$4*LN($S95/'Input Parameters'!$G$22)</f>
        <v>-1.2269386617684792</v>
      </c>
      <c r="AA95" s="8">
        <f>'Input Parameters'!$G$12*$Y95*$F95*2*'Model Parameters'!$F$4/10</f>
        <v>233.93582593476791</v>
      </c>
      <c r="AB95" s="8">
        <f t="shared" si="10"/>
        <v>1.0439314734465561</v>
      </c>
      <c r="AC95" s="8">
        <f t="shared" si="11"/>
        <v>2735.2186054162189</v>
      </c>
      <c r="AD95" s="8">
        <f>LOG10(S95/1000/'Model Parameters'!$B$15)</f>
        <v>13.435282474039683</v>
      </c>
      <c r="AE95" s="8">
        <f>AA95*10/(AA95*10+('Model Parameters'!$F$4*'Input Parameters'!$G$12)*I95)</f>
        <v>0.59184409398750848</v>
      </c>
      <c r="AF95" s="8">
        <f>MIN(1,('Model Parameters'!$B$45-'Model Parameters'!$F$3*'Input Parameters'!$G$3/'Model Parameters'!$F$4*LN($S95/'Input Parameters'!$G$22))/Z95)</f>
        <v>0.27461736455742963</v>
      </c>
      <c r="AG95" s="8">
        <f>MIN('Input Parameters'!$G$24+'Model Parameters'!$F$2*'Input Parameters'!$G$4*EXP(-'Model Parameters'!$B$32*$S95-'Model Parameters'!$B$33*$X95-'Model Parameters'!$B$35*($S95+2*$X95)),AC95*10^(3-AD95)/'Model Parameters'!$B$13)</f>
        <v>7.7216508839973497E-2</v>
      </c>
      <c r="AH95" s="8">
        <f>EXP(-'Model Parameters'!$B$32*$S95-'Model Parameters'!$B$33*$X95-'Model Parameters'!$B$35*($S95+2*$X95))</f>
        <v>0.39037476265502019</v>
      </c>
      <c r="AV95">
        <f>'Model Parameters'!$F$19</f>
        <v>6.9241761263600031E-6</v>
      </c>
      <c r="AW95">
        <f>'Model Parameters'!$F$20</f>
        <v>1.4452520065854142E-5</v>
      </c>
      <c r="AX95">
        <f>'Model Parameters'!$F$21</f>
        <v>4.1623628255221876E-6</v>
      </c>
      <c r="AY95">
        <f>'Model Parameters'!$F$22</f>
        <v>4.9374090257235054E-6</v>
      </c>
    </row>
    <row r="96" spans="4:51" x14ac:dyDescent="0.4">
      <c r="D96" s="4">
        <f t="shared" si="8"/>
        <v>0.9214</v>
      </c>
      <c r="E96">
        <f t="shared" si="9"/>
        <v>-1</v>
      </c>
      <c r="F96">
        <f>'Input Parameters'!$G$15/(2*'Model Parameters'!$F$4)*'Model Parameters'!$B$39/('Model Parameters'!$B$65)*EXP(-($E96+0.11)/'Model Parameters'!$B$48)</f>
        <v>3047.9649798411356</v>
      </c>
      <c r="G96">
        <f>1/((SQRT($F96*('Input Parameters'!$G$12)^2/'Model Parameters'!$B$51))/TANH(SQRT($F96*('Input Parameters'!$G$12)^2/'Model Parameters'!$B$51))+$F96*'Input Parameters'!$G$12/'Input Parameters'!$G$17)</f>
        <v>0.11167868520796753</v>
      </c>
      <c r="H96">
        <f>'Model Parameters'!$F$2*'Input Parameters'!$G$4*$G96</f>
        <v>3.8038918823925498</v>
      </c>
      <c r="I96">
        <f>'Input Parameters'!$G$15*'Model Parameters'!$B$41/'Model Parameters'!$F$4*EXP(-$E96/'Model Parameters'!$B$50)</f>
        <v>4388.6477769058283</v>
      </c>
      <c r="J96">
        <f>'Input Parameters'!$G$22+(AW96*'Input Parameters'!$G$22 - (1/(1/('Input Parameters'!$G$12*($I96+2*$F96*$H96))+1/(AY96*'Input Parameters'!$G$24))) + 'Input Parameters'!$G$12*($I96+2*$F96*$H96))/(AW96+2*D96*'Input Parameters'!$G$12*'Model Parameters'!$B$61*$H96)</f>
        <v>1415.6114944001902</v>
      </c>
      <c r="K96">
        <f>'Input Parameters'!$G$15/(2*'Model Parameters'!$F$4)*'Model Parameters'!$B$39/('Model Parameters'!$B$65)*EXP(-($E96+0.11)/'Model Parameters'!$B$48)+D96*'Model Parameters'!$B$61*$J96</f>
        <v>5956.6530608380835</v>
      </c>
      <c r="L96">
        <f>1/((SQRT($K96*('Input Parameters'!$G$12)^2/'Model Parameters'!$B$51))/TANH(SQRT($K96*('Input Parameters'!$G$12)^2/'Model Parameters'!$B$51))+$K96*'Input Parameters'!$G$12/'Input Parameters'!$G$17)</f>
        <v>7.694616719631607E-2</v>
      </c>
      <c r="M96">
        <f>'Model Parameters'!$F$2*'Input Parameters'!$G$4*$L96</f>
        <v>2.620866284682986</v>
      </c>
      <c r="N96">
        <f>'Input Parameters'!$G$22+(AW96*'Input Parameters'!$G$22 - (1/(1/('Input Parameters'!$G$12*($I96+2*$F96*$M96))+1/(AY96*'Input Parameters'!$G$24))) + 'Input Parameters'!$G$12*($I96+2*$F96*$M96))/(AW96+2*D96*'Input Parameters'!$G$12*'Model Parameters'!$B$61*$M96)</f>
        <v>1392.9255068291047</v>
      </c>
      <c r="O96" s="4">
        <f>(2*AX96*'Input Parameters'!$G$23+AY96*'Input Parameters'!$G$24+AW96*'Input Parameters'!$G$22+'Input Parameters'!$G$12*$I96-AW96*$N96)/(2*AX96)</f>
        <v>-153.47587614176294</v>
      </c>
      <c r="P96" s="4">
        <f>'Input Parameters'!$G$12*(2*$F96*$M96)/(2*AX96)*EXP(-$N96*('Model Parameters'!$B$32+'Model Parameters'!$B$35))</f>
        <v>6002.3304324304499</v>
      </c>
      <c r="Q96">
        <f>MAX(0,$O96+LN(1+($P96*('Model Parameters'!$B$33+2*'Model Parameters'!$B$35)*EXP(-$O96*('Model Parameters'!$B$33+2*'Model Parameters'!$B$35)))/(1+LN(SQRT(1+$P96*('Model Parameters'!$B$33+2*'Model Parameters'!$B$35)*EXP(-$O96*('Model Parameters'!$B$33+2*'Model Parameters'!$B$35))))))/('Model Parameters'!$B$33+2*'Model Parameters'!$B$35))</f>
        <v>2625.1654713986668</v>
      </c>
      <c r="R96">
        <f>'Input Parameters'!$G$4*'Model Parameters'!$F$2*EXP(-'Model Parameters'!$B$32*$N96-'Model Parameters'!$B$33*$Q96-'Model Parameters'!$B$35*($N96+2*$Q96))*$L96</f>
        <v>1.0449241934495954</v>
      </c>
      <c r="S96">
        <f>'Input Parameters'!$G$22+(AW96*'Input Parameters'!$G$22 - (1/(1/('Input Parameters'!$G$12*($I96+2*$F96*$R96))+1/(AY96*'Input Parameters'!$G$24))) +'Input Parameters'!$G$12*($I96+2*$F96*$R96))/(AW96+2*D96*'Input Parameters'!$G$12*'Model Parameters'!$B$61*$R96)</f>
        <v>1320.3605197867269</v>
      </c>
      <c r="T96">
        <f>'Input Parameters'!$G$15/(2*'Model Parameters'!$F$4)*'Model Parameters'!$B$39/('Model Parameters'!$B$65)*EXP(-($E96+0.11)/'Model Parameters'!$B$48)+D96*'Model Parameters'!$B$61*$S96</f>
        <v>5760.9387877783583</v>
      </c>
      <c r="U96">
        <f>1/((SQRT($T96*('Input Parameters'!$G$12)^2/'Model Parameters'!$B$51))/TANH(SQRT($T96*('Input Parameters'!$G$12)^2/'Model Parameters'!$B$51))+$T96*'Input Parameters'!$G$12/'Input Parameters'!$G$17)</f>
        <v>7.8410229543342397E-2</v>
      </c>
      <c r="V96" s="4">
        <f>(2*AX96*'Input Parameters'!$G$23+AY96*'Input Parameters'!$G$24+AW96*'Input Parameters'!$G$22+'Input Parameters'!$G$12*$I96-AW96*$S96)/(2*AX96)</f>
        <v>-27.496117135910058</v>
      </c>
      <c r="W96" s="4">
        <f>'Input Parameters'!$G$12*(2*$F96*$U96*'Model Parameters'!$F$2*'Input Parameters'!$G$4)/(2*'Model Parameters'!$F$21)*EXP(-$S96*('Model Parameters'!$B$32+'Model Parameters'!$B$35))</f>
        <v>6179.7548696110498</v>
      </c>
      <c r="X96">
        <f>MAX(0,$V96+LN(1+($W96*('Model Parameters'!$B$33+2*'Model Parameters'!$B$35)*EXP(-$V96*('Model Parameters'!$B$33+2*'Model Parameters'!$B$35)))/(1+LN(SQRT(1+$W96*('Model Parameters'!$B$33+2*'Model Parameters'!$B$35)*EXP(-$V96*('Model Parameters'!$B$33+2*'Model Parameters'!$B$35))))))/('Model Parameters'!$B$33+2*'Model Parameters'!$B$35))</f>
        <v>2742.6807834184656</v>
      </c>
      <c r="Y96">
        <f>'Input Parameters'!$G$4*'Model Parameters'!$F$2*EXP(-'Model Parameters'!$B$32*$S96-'Model Parameters'!$B$33*$X96-'Model Parameters'!$B$35*($S96+2*$X96))*$U96</f>
        <v>1.0415882218322339</v>
      </c>
      <c r="Z96" s="8">
        <f>$E96-'Model Parameters'!$F$3*'Input Parameters'!$G$3/'Model Parameters'!$F$4*LN($S96/'Input Parameters'!$G$22)</f>
        <v>-1.226788818607782</v>
      </c>
      <c r="AA96" s="8">
        <f>'Input Parameters'!$G$12*$Y96*$F96*2*'Model Parameters'!$F$4/10</f>
        <v>233.41072393745034</v>
      </c>
      <c r="AB96" s="8">
        <f t="shared" si="10"/>
        <v>1.0415882218322339</v>
      </c>
      <c r="AC96" s="8">
        <f t="shared" si="11"/>
        <v>2742.6807834184656</v>
      </c>
      <c r="AD96" s="8">
        <f>LOG10(S96/1000/'Model Parameters'!$B$15)</f>
        <v>13.432749620449956</v>
      </c>
      <c r="AE96" s="8">
        <f>AA96*10/(AA96*10+('Model Parameters'!$F$4*'Input Parameters'!$G$12)*I96)</f>
        <v>0.59130114669607392</v>
      </c>
      <c r="AF96" s="8">
        <f>MIN(1,('Model Parameters'!$B$45-'Model Parameters'!$F$3*'Input Parameters'!$G$3/'Model Parameters'!$F$4*LN($S96/'Input Parameters'!$G$22))/Z96)</f>
        <v>0.27452876444536384</v>
      </c>
      <c r="AG96" s="8">
        <f>MIN('Input Parameters'!$G$24+'Model Parameters'!$F$2*'Input Parameters'!$G$4*EXP(-'Model Parameters'!$B$32*$S96-'Model Parameters'!$B$33*$X96-'Model Parameters'!$B$35*($S96+2*$X96)),AC96*10^(3-AD96)/'Model Parameters'!$B$13)</f>
        <v>7.7880052828060098E-2</v>
      </c>
      <c r="AH96" s="8">
        <f>EXP(-'Model Parameters'!$B$32*$S96-'Model Parameters'!$B$33*$X96-'Model Parameters'!$B$35*($S96+2*$X96))</f>
        <v>0.39000076856839316</v>
      </c>
      <c r="AV96">
        <f>'Model Parameters'!$F$19</f>
        <v>6.9241761263600031E-6</v>
      </c>
      <c r="AW96">
        <f>'Model Parameters'!$F$20</f>
        <v>1.4452520065854142E-5</v>
      </c>
      <c r="AX96">
        <f>'Model Parameters'!$F$21</f>
        <v>4.1623628255221876E-6</v>
      </c>
      <c r="AY96">
        <f>'Model Parameters'!$F$22</f>
        <v>4.9374090257235054E-6</v>
      </c>
    </row>
    <row r="97" spans="4:51" x14ac:dyDescent="0.4">
      <c r="D97" s="4">
        <f t="shared" si="8"/>
        <v>0.93120000000000003</v>
      </c>
      <c r="E97">
        <f t="shared" si="9"/>
        <v>-1</v>
      </c>
      <c r="F97">
        <f>'Input Parameters'!$G$15/(2*'Model Parameters'!$F$4)*'Model Parameters'!$B$39/('Model Parameters'!$B$65)*EXP(-($E97+0.11)/'Model Parameters'!$B$48)</f>
        <v>3047.9649798411356</v>
      </c>
      <c r="G97">
        <f>1/((SQRT($F97*('Input Parameters'!$G$12)^2/'Model Parameters'!$B$51))/TANH(SQRT($F97*('Input Parameters'!$G$12)^2/'Model Parameters'!$B$51))+$F97*'Input Parameters'!$G$12/'Input Parameters'!$G$17)</f>
        <v>0.11167868520796753</v>
      </c>
      <c r="H97">
        <f>'Model Parameters'!$F$2*'Input Parameters'!$G$4*$G97</f>
        <v>3.8038918823925498</v>
      </c>
      <c r="I97">
        <f>'Input Parameters'!$G$15*'Model Parameters'!$B$41/'Model Parameters'!$F$4*EXP(-$E97/'Model Parameters'!$B$50)</f>
        <v>4388.6477769058283</v>
      </c>
      <c r="J97">
        <f>'Input Parameters'!$G$22+(AW97*'Input Parameters'!$G$22 - (1/(1/('Input Parameters'!$G$12*($I97+2*$F97*$H97))+1/(AY97*'Input Parameters'!$G$24))) + 'Input Parameters'!$G$12*($I97+2*$F97*$H97))/(AW97+2*D97*'Input Parameters'!$G$12*'Model Parameters'!$B$61*$H97)</f>
        <v>1403.5997223401498</v>
      </c>
      <c r="K97">
        <f>'Input Parameters'!$G$15/(2*'Model Parameters'!$F$4)*'Model Parameters'!$B$39/('Model Parameters'!$B$65)*EXP(-($E97+0.11)/'Model Parameters'!$B$48)+D97*'Model Parameters'!$B$61*$J97</f>
        <v>5962.6464768593542</v>
      </c>
      <c r="L97">
        <f>1/((SQRT($K97*('Input Parameters'!$G$12)^2/'Model Parameters'!$B$51))/TANH(SQRT($K97*('Input Parameters'!$G$12)^2/'Model Parameters'!$B$51))+$K97*'Input Parameters'!$G$12/'Input Parameters'!$G$17)</f>
        <v>7.6902484712261118E-2</v>
      </c>
      <c r="M97">
        <f>'Model Parameters'!$F$2*'Input Parameters'!$G$4*$L97</f>
        <v>2.6193784139564462</v>
      </c>
      <c r="N97">
        <f>'Input Parameters'!$G$22+(AW97*'Input Parameters'!$G$22 - (1/(1/('Input Parameters'!$G$12*($I97+2*$F97*$M97))+1/(AY97*'Input Parameters'!$G$24))) + 'Input Parameters'!$G$12*($I97+2*$F97*$M97))/(AW97+2*D97*'Input Parameters'!$G$12*'Model Parameters'!$B$61*$M97)</f>
        <v>1382.0200337556921</v>
      </c>
      <c r="O97" s="4">
        <f>(2*AX97*'Input Parameters'!$G$23+AY97*'Input Parameters'!$G$24+AW97*'Input Parameters'!$G$22+'Input Parameters'!$G$12*$I97-AW97*$N97)/(2*AX97)</f>
        <v>-134.54293167873971</v>
      </c>
      <c r="P97" s="4">
        <f>'Input Parameters'!$G$12*(2*$F97*$M97)/(2*AX97)*EXP(-$N97*('Model Parameters'!$B$32+'Model Parameters'!$B$35))</f>
        <v>6008.2002332058237</v>
      </c>
      <c r="Q97">
        <f>MAX(0,$O97+LN(1+($P97*('Model Parameters'!$B$33+2*'Model Parameters'!$B$35)*EXP(-$O97*('Model Parameters'!$B$33+2*'Model Parameters'!$B$35)))/(1+LN(SQRT(1+$P97*('Model Parameters'!$B$33+2*'Model Parameters'!$B$35)*EXP(-$O97*('Model Parameters'!$B$33+2*'Model Parameters'!$B$35))))))/('Model Parameters'!$B$33+2*'Model Parameters'!$B$35))</f>
        <v>2637.6164643800657</v>
      </c>
      <c r="R97">
        <f>'Input Parameters'!$G$4*'Model Parameters'!$F$2*EXP(-'Model Parameters'!$B$32*$N97-'Model Parameters'!$B$33*$Q97-'Model Parameters'!$B$35*($N97+2*$Q97))*$L97</f>
        <v>1.0423695290934547</v>
      </c>
      <c r="S97">
        <f>'Input Parameters'!$G$22+(AW97*'Input Parameters'!$G$22 - (1/(1/('Input Parameters'!$G$12*($I97+2*$F97*$R97))+1/(AY97*'Input Parameters'!$G$24))) +'Input Parameters'!$G$12*($I97+2*$F97*$R97))/(AW97+2*D97*'Input Parameters'!$G$12*'Model Parameters'!$B$61*$R97)</f>
        <v>1312.7446540685921</v>
      </c>
      <c r="T97">
        <f>'Input Parameters'!$G$15/(2*'Model Parameters'!$F$4)*'Model Parameters'!$B$39/('Model Parameters'!$B$65)*EXP(-($E97+0.11)/'Model Parameters'!$B$48)+D97*'Model Parameters'!$B$61*$S97</f>
        <v>5773.9790226082769</v>
      </c>
      <c r="U97">
        <f>1/((SQRT($T97*('Input Parameters'!$G$12)^2/'Model Parameters'!$B$51))/TANH(SQRT($T97*('Input Parameters'!$G$12)^2/'Model Parameters'!$B$51))+$T97*'Input Parameters'!$G$12/'Input Parameters'!$G$17)</f>
        <v>7.8310348983508388E-2</v>
      </c>
      <c r="V97" s="4">
        <f>(2*AX97*'Input Parameters'!$G$23+AY97*'Input Parameters'!$G$24+AW97*'Input Parameters'!$G$22+'Input Parameters'!$G$12*$I97-AW97*$S97)/(2*AX97)</f>
        <v>-14.274245722480075</v>
      </c>
      <c r="W97" s="4">
        <f>'Input Parameters'!$G$12*(2*$F97*$U97*'Model Parameters'!$F$2*'Input Parameters'!$G$4)/(2*'Model Parameters'!$F$21)*EXP(-$S97*('Model Parameters'!$B$32+'Model Parameters'!$B$35))</f>
        <v>6178.5470658710265</v>
      </c>
      <c r="X97">
        <f>MAX(0,$V97+LN(1+($W97*('Model Parameters'!$B$33+2*'Model Parameters'!$B$35)*EXP(-$V97*('Model Parameters'!$B$33+2*'Model Parameters'!$B$35)))/(1+LN(SQRT(1+$W97*('Model Parameters'!$B$33+2*'Model Parameters'!$B$35)*EXP(-$V97*('Model Parameters'!$B$33+2*'Model Parameters'!$B$35))))))/('Model Parameters'!$B$33+2*'Model Parameters'!$B$35))</f>
        <v>2750.0409582195593</v>
      </c>
      <c r="Y97">
        <f>'Input Parameters'!$G$4*'Model Parameters'!$F$2*EXP(-'Model Parameters'!$B$32*$S97-'Model Parameters'!$B$33*$X97-'Model Parameters'!$B$35*($S97+2*$X97))*$U97</f>
        <v>1.0392782025644098</v>
      </c>
      <c r="Z97" s="8">
        <f>$E97-'Model Parameters'!$F$3*'Input Parameters'!$G$3/'Model Parameters'!$F$4*LN($S97/'Input Parameters'!$G$22)</f>
        <v>-1.2266401930736277</v>
      </c>
      <c r="AA97" s="8">
        <f>'Input Parameters'!$G$12*$Y97*$F97*2*'Model Parameters'!$F$4/10</f>
        <v>232.89306901556216</v>
      </c>
      <c r="AB97" s="8">
        <f t="shared" si="10"/>
        <v>1.0392782025644098</v>
      </c>
      <c r="AC97" s="8">
        <f t="shared" si="11"/>
        <v>2750.0409582195593</v>
      </c>
      <c r="AD97" s="8">
        <f>LOG10(S97/1000/'Model Parameters'!$B$15)</f>
        <v>13.430237348845731</v>
      </c>
      <c r="AE97" s="8">
        <f>AA97*10/(AA97*10+('Model Parameters'!$F$4*'Input Parameters'!$G$12)*I97)</f>
        <v>0.59076448378643986</v>
      </c>
      <c r="AF97" s="8">
        <f>MIN(1,('Model Parameters'!$B$45-'Model Parameters'!$F$3*'Input Parameters'!$G$3/'Model Parameters'!$F$4*LN($S97/'Input Parameters'!$G$22))/Z97)</f>
        <v>0.27444086291522757</v>
      </c>
      <c r="AG97" s="8">
        <f>MIN('Input Parameters'!$G$24+'Model Parameters'!$F$2*'Input Parameters'!$G$4*EXP(-'Model Parameters'!$B$32*$S97-'Model Parameters'!$B$33*$X97-'Model Parameters'!$B$35*($S97+2*$X97)),AC97*10^(3-AD97)/'Model Parameters'!$B$13)</f>
        <v>7.8542081658981092E-2</v>
      </c>
      <c r="AH97" s="8">
        <f>EXP(-'Model Parameters'!$B$32*$S97-'Model Parameters'!$B$33*$X97-'Model Parameters'!$B$35*($S97+2*$X97))</f>
        <v>0.38963215194690914</v>
      </c>
      <c r="AV97">
        <f>'Model Parameters'!$F$19</f>
        <v>6.9241761263600031E-6</v>
      </c>
      <c r="AW97">
        <f>'Model Parameters'!$F$20</f>
        <v>1.4452520065854142E-5</v>
      </c>
      <c r="AX97">
        <f>'Model Parameters'!$F$21</f>
        <v>4.1623628255221876E-6</v>
      </c>
      <c r="AY97">
        <f>'Model Parameters'!$F$22</f>
        <v>4.9374090257235054E-6</v>
      </c>
    </row>
    <row r="98" spans="4:51" x14ac:dyDescent="0.4">
      <c r="D98" s="4">
        <f t="shared" si="8"/>
        <v>0.94099999999999995</v>
      </c>
      <c r="E98">
        <f t="shared" si="9"/>
        <v>-1</v>
      </c>
      <c r="F98">
        <f>'Input Parameters'!$G$15/(2*'Model Parameters'!$F$4)*'Model Parameters'!$B$39/('Model Parameters'!$B$65)*EXP(-($E98+0.11)/'Model Parameters'!$B$48)</f>
        <v>3047.9649798411356</v>
      </c>
      <c r="G98">
        <f>1/((SQRT($F98*('Input Parameters'!$G$12)^2/'Model Parameters'!$B$51))/TANH(SQRT($F98*('Input Parameters'!$G$12)^2/'Model Parameters'!$B$51))+$F98*'Input Parameters'!$G$12/'Input Parameters'!$G$17)</f>
        <v>0.11167868520796753</v>
      </c>
      <c r="H98">
        <f>'Model Parameters'!$F$2*'Input Parameters'!$G$4*$G98</f>
        <v>3.8038918823925498</v>
      </c>
      <c r="I98">
        <f>'Input Parameters'!$G$15*'Model Parameters'!$B$41/'Model Parameters'!$F$4*EXP(-$E98/'Model Parameters'!$B$50)</f>
        <v>4388.6477769058283</v>
      </c>
      <c r="J98">
        <f>'Input Parameters'!$G$22+(AW98*'Input Parameters'!$G$22 - (1/(1/('Input Parameters'!$G$12*($I98+2*$F98*$H98))+1/(AY98*'Input Parameters'!$G$24))) + 'Input Parameters'!$G$12*($I98+2*$F98*$H98))/(AW98+2*D98*'Input Parameters'!$G$12*'Model Parameters'!$B$61*$H98)</f>
        <v>1391.7901076047362</v>
      </c>
      <c r="K98">
        <f>'Input Parameters'!$G$15/(2*'Model Parameters'!$F$4)*'Model Parameters'!$B$39/('Model Parameters'!$B$65)*EXP(-($E98+0.11)/'Model Parameters'!$B$48)+D98*'Model Parameters'!$B$61*$J98</f>
        <v>5968.5390953421429</v>
      </c>
      <c r="L98">
        <f>1/((SQRT($K98*('Input Parameters'!$G$12)^2/'Model Parameters'!$B$51))/TANH(SQRT($K98*('Input Parameters'!$G$12)^2/'Model Parameters'!$B$51))+$K98*'Input Parameters'!$G$12/'Input Parameters'!$G$17)</f>
        <v>7.6859601677666325E-2</v>
      </c>
      <c r="M98">
        <f>'Model Parameters'!$F$2*'Input Parameters'!$G$4*$L98</f>
        <v>2.6179177733079309</v>
      </c>
      <c r="N98">
        <f>'Input Parameters'!$G$22+(AW98*'Input Parameters'!$G$22 - (1/(1/('Input Parameters'!$G$12*($I98+2*$F98*$M98))+1/(AY98*'Input Parameters'!$G$24))) + 'Input Parameters'!$G$12*($I98+2*$F98*$M98))/(AW98+2*D98*'Input Parameters'!$G$12*'Model Parameters'!$B$61*$M98)</f>
        <v>1371.287178759826</v>
      </c>
      <c r="O98" s="4">
        <f>(2*AX98*'Input Parameters'!$G$23+AY98*'Input Parameters'!$G$24+AW98*'Input Parameters'!$G$22+'Input Parameters'!$G$12*$I98-AW98*$N98)/(2*AX98)</f>
        <v>-115.9096687108247</v>
      </c>
      <c r="P98" s="4">
        <f>'Input Parameters'!$G$12*(2*$F98*$M98)/(2*AX98)*EXP(-$N98*('Model Parameters'!$B$32+'Model Parameters'!$B$35))</f>
        <v>6013.9892854553818</v>
      </c>
      <c r="Q98">
        <f>MAX(0,$O98+LN(1+($P98*('Model Parameters'!$B$33+2*'Model Parameters'!$B$35)*EXP(-$O98*('Model Parameters'!$B$33+2*'Model Parameters'!$B$35)))/(1+LN(SQRT(1+$P98*('Model Parameters'!$B$33+2*'Model Parameters'!$B$35)*EXP(-$O98*('Model Parameters'!$B$33+2*'Model Parameters'!$B$35))))))/('Model Parameters'!$B$33+2*'Model Parameters'!$B$35))</f>
        <v>2649.8807694974266</v>
      </c>
      <c r="R98">
        <f>'Input Parameters'!$G$4*'Model Parameters'!$F$2*EXP(-'Model Parameters'!$B$32*$N98-'Model Parameters'!$B$33*$Q98-'Model Parameters'!$B$35*($N98+2*$Q98))*$L98</f>
        <v>1.0398595603045493</v>
      </c>
      <c r="S98">
        <f>'Input Parameters'!$G$22+(AW98*'Input Parameters'!$G$22 - (1/(1/('Input Parameters'!$G$12*($I98+2*$F98*$R98))+1/(AY98*'Input Parameters'!$G$24))) +'Input Parameters'!$G$12*($I98+2*$F98*$R98))/(AW98+2*D98*'Input Parameters'!$G$12*'Model Parameters'!$B$61*$R98)</f>
        <v>1305.2333714457795</v>
      </c>
      <c r="T98">
        <f>'Input Parameters'!$G$15/(2*'Model Parameters'!$F$4)*'Model Parameters'!$B$39/('Model Parameters'!$B$65)*EXP(-($E98+0.11)/'Model Parameters'!$B$48)+D98*'Model Parameters'!$B$61*$S98</f>
        <v>5786.9058434841027</v>
      </c>
      <c r="U98">
        <f>1/((SQRT($T98*('Input Parameters'!$G$12)^2/'Model Parameters'!$B$51))/TANH(SQRT($T98*('Input Parameters'!$G$12)^2/'Model Parameters'!$B$51))+$T98*'Input Parameters'!$G$12/'Input Parameters'!$G$17)</f>
        <v>7.8211673712085816E-2</v>
      </c>
      <c r="V98" s="4">
        <f>(2*AX98*'Input Parameters'!$G$23+AY98*'Input Parameters'!$G$24+AW98*'Input Parameters'!$G$22+'Input Parameters'!$G$12*$I98-AW98*$S98)/(2*AX98)</f>
        <v>-1.2339405668521752</v>
      </c>
      <c r="W98" s="4">
        <f>'Input Parameters'!$G$12*(2*$F98*$U98*'Model Parameters'!$F$2*'Input Parameters'!$G$4)/(2*'Model Parameters'!$F$21)*EXP(-$S98*('Model Parameters'!$B$32+'Model Parameters'!$B$35))</f>
        <v>6177.3331017262371</v>
      </c>
      <c r="X98">
        <f>MAX(0,$V98+LN(1+($W98*('Model Parameters'!$B$33+2*'Model Parameters'!$B$35)*EXP(-$V98*('Model Parameters'!$B$33+2*'Model Parameters'!$B$35)))/(1+LN(SQRT(1+$W98*('Model Parameters'!$B$33+2*'Model Parameters'!$B$35)*EXP(-$V98*('Model Parameters'!$B$33+2*'Model Parameters'!$B$35))))))/('Model Parameters'!$B$33+2*'Model Parameters'!$B$35))</f>
        <v>2757.3015673317441</v>
      </c>
      <c r="Y98">
        <f>'Input Parameters'!$G$4*'Model Parameters'!$F$2*EXP(-'Model Parameters'!$B$32*$S98-'Model Parameters'!$B$33*$X98-'Model Parameters'!$B$35*($S98+2*$X98))*$U98</f>
        <v>1.0370006362653874</v>
      </c>
      <c r="Z98" s="8">
        <f>$E98-'Model Parameters'!$F$3*'Input Parameters'!$G$3/'Model Parameters'!$F$4*LN($S98/'Input Parameters'!$G$22)</f>
        <v>-1.2264927615194228</v>
      </c>
      <c r="AA98" s="8">
        <f>'Input Parameters'!$G$12*$Y98*$F98*2*'Model Parameters'!$F$4/10</f>
        <v>232.38268651744283</v>
      </c>
      <c r="AB98" s="8">
        <f t="shared" si="10"/>
        <v>1.0370006362653874</v>
      </c>
      <c r="AC98" s="8">
        <f t="shared" si="11"/>
        <v>2757.3015673317441</v>
      </c>
      <c r="AD98" s="8">
        <f>LOG10(S98/1000/'Model Parameters'!$B$15)</f>
        <v>13.427745259520004</v>
      </c>
      <c r="AE98" s="8">
        <f>AA98*10/(AA98*10+('Model Parameters'!$F$4*'Input Parameters'!$G$12)*I98)</f>
        <v>0.59023397872688099</v>
      </c>
      <c r="AF98" s="8">
        <f>MIN(1,('Model Parameters'!$B$45-'Model Parameters'!$F$3*'Input Parameters'!$G$3/'Model Parameters'!$F$4*LN($S98/'Input Parameters'!$G$22))/Z98)</f>
        <v>0.27435364649242905</v>
      </c>
      <c r="AG98" s="8">
        <f>MIN('Input Parameters'!$G$24+'Model Parameters'!$F$2*'Input Parameters'!$G$4*EXP(-'Model Parameters'!$B$32*$S98-'Model Parameters'!$B$33*$X98-'Model Parameters'!$B$35*($S98+2*$X98)),AC98*10^(3-AD98)/'Model Parameters'!$B$13)</f>
        <v>7.9202629892937346E-2</v>
      </c>
      <c r="AH98" s="8">
        <f>EXP(-'Model Parameters'!$B$32*$S98-'Model Parameters'!$B$33*$X98-'Model Parameters'!$B$35*($S98+2*$X98))</f>
        <v>0.38926877723498482</v>
      </c>
      <c r="AV98">
        <f>'Model Parameters'!$F$19</f>
        <v>6.9241761263600031E-6</v>
      </c>
      <c r="AW98">
        <f>'Model Parameters'!$F$20</f>
        <v>1.4452520065854142E-5</v>
      </c>
      <c r="AX98">
        <f>'Model Parameters'!$F$21</f>
        <v>4.1623628255221876E-6</v>
      </c>
      <c r="AY98">
        <f>'Model Parameters'!$F$22</f>
        <v>4.9374090257235054E-6</v>
      </c>
    </row>
    <row r="99" spans="4:51" x14ac:dyDescent="0.4">
      <c r="D99" s="4">
        <f t="shared" si="8"/>
        <v>0.95079999999999998</v>
      </c>
      <c r="E99">
        <f t="shared" si="9"/>
        <v>-1</v>
      </c>
      <c r="F99">
        <f>'Input Parameters'!$G$15/(2*'Model Parameters'!$F$4)*'Model Parameters'!$B$39/('Model Parameters'!$B$65)*EXP(-($E99+0.11)/'Model Parameters'!$B$48)</f>
        <v>3047.9649798411356</v>
      </c>
      <c r="G99">
        <f>1/((SQRT($F99*('Input Parameters'!$G$12)^2/'Model Parameters'!$B$51))/TANH(SQRT($F99*('Input Parameters'!$G$12)^2/'Model Parameters'!$B$51))+$F99*'Input Parameters'!$G$12/'Input Parameters'!$G$17)</f>
        <v>0.11167868520796753</v>
      </c>
      <c r="H99">
        <f>'Model Parameters'!$F$2*'Input Parameters'!$G$4*$G99</f>
        <v>3.8038918823925498</v>
      </c>
      <c r="I99">
        <f>'Input Parameters'!$G$15*'Model Parameters'!$B$41/'Model Parameters'!$F$4*EXP(-$E99/'Model Parameters'!$B$50)</f>
        <v>4388.6477769058283</v>
      </c>
      <c r="J99">
        <f>'Input Parameters'!$G$22+(AW99*'Input Parameters'!$G$22 - (1/(1/('Input Parameters'!$G$12*($I99+2*$F99*$H99))+1/(AY99*'Input Parameters'!$G$24))) + 'Input Parameters'!$G$12*($I99+2*$F99*$H99))/(AW99+2*D99*'Input Parameters'!$G$12*'Model Parameters'!$B$61*$H99)</f>
        <v>1380.1775893393867</v>
      </c>
      <c r="K99">
        <f>'Input Parameters'!$G$15/(2*'Model Parameters'!$F$4)*'Model Parameters'!$B$39/('Model Parameters'!$B$65)*EXP(-($E99+0.11)/'Model Parameters'!$B$48)+D99*'Model Parameters'!$B$61*$J99</f>
        <v>5974.3334396760074</v>
      </c>
      <c r="L99">
        <f>1/((SQRT($K99*('Input Parameters'!$G$12)^2/'Model Parameters'!$B$51))/TANH(SQRT($K99*('Input Parameters'!$G$12)^2/'Model Parameters'!$B$51))+$K99*'Input Parameters'!$G$12/'Input Parameters'!$G$17)</f>
        <v>7.6817496317699338E-2</v>
      </c>
      <c r="M99">
        <f>'Model Parameters'!$F$2*'Input Parameters'!$G$4*$L99</f>
        <v>2.6164836210640594</v>
      </c>
      <c r="N99">
        <f>'Input Parameters'!$G$22+(AW99*'Input Parameters'!$G$22 - (1/(1/('Input Parameters'!$G$12*($I99+2*$F99*$M99))+1/(AY99*'Input Parameters'!$G$24))) + 'Input Parameters'!$G$12*($I99+2*$F99*$M99))/(AW99+2*D99*'Input Parameters'!$G$12*'Model Parameters'!$B$61*$M99)</f>
        <v>1360.7227963075836</v>
      </c>
      <c r="O99" s="4">
        <f>(2*AX99*'Input Parameters'!$G$23+AY99*'Input Parameters'!$G$24+AW99*'Input Parameters'!$G$22+'Input Parameters'!$G$12*$I99-AW99*$N99)/(2*AX99)</f>
        <v>-97.568890194569917</v>
      </c>
      <c r="P99" s="4">
        <f>'Input Parameters'!$G$12*(2*$F99*$M99)/(2*AX99)*EXP(-$N99*('Model Parameters'!$B$32+'Model Parameters'!$B$35))</f>
        <v>6019.6992771945834</v>
      </c>
      <c r="Q99">
        <f>MAX(0,$O99+LN(1+($P99*('Model Parameters'!$B$33+2*'Model Parameters'!$B$35)*EXP(-$O99*('Model Parameters'!$B$33+2*'Model Parameters'!$B$35)))/(1+LN(SQRT(1+$P99*('Model Parameters'!$B$33+2*'Model Parameters'!$B$35)*EXP(-$O99*('Model Parameters'!$B$33+2*'Model Parameters'!$B$35))))))/('Model Parameters'!$B$33+2*'Model Parameters'!$B$35))</f>
        <v>2661.9626267403432</v>
      </c>
      <c r="R99">
        <f>'Input Parameters'!$G$4*'Model Parameters'!$F$2*EXP(-'Model Parameters'!$B$32*$N99-'Model Parameters'!$B$33*$Q99-'Model Parameters'!$B$35*($N99+2*$Q99))*$L99</f>
        <v>1.0373931170373638</v>
      </c>
      <c r="S99">
        <f>'Input Parameters'!$G$22+(AW99*'Input Parameters'!$G$22 - (1/(1/('Input Parameters'!$G$12*($I99+2*$F99*$R99))+1/(AY99*'Input Parameters'!$G$24))) +'Input Parameters'!$G$12*($I99+2*$F99*$R99))/(AW99+2*D99*'Input Parameters'!$G$12*'Model Parameters'!$B$61*$R99)</f>
        <v>1297.8242192388316</v>
      </c>
      <c r="T99">
        <f>'Input Parameters'!$G$15/(2*'Model Parameters'!$F$4)*'Model Parameters'!$B$39/('Model Parameters'!$B$65)*EXP(-($E99+0.11)/'Model Parameters'!$B$48)+D99*'Model Parameters'!$B$61*$S99</f>
        <v>5799.720906705722</v>
      </c>
      <c r="U99">
        <f>1/((SQRT($T99*('Input Parameters'!$G$12)^2/'Model Parameters'!$B$51))/TANH(SQRT($T99*('Input Parameters'!$G$12)^2/'Model Parameters'!$B$51))+$T99*'Input Parameters'!$G$12/'Input Parameters'!$G$17)</f>
        <v>7.8114180479793294E-2</v>
      </c>
      <c r="V99" s="4">
        <f>(2*AX99*'Input Parameters'!$G$23+AY99*'Input Parameters'!$G$24+AW99*'Input Parameters'!$G$22+'Input Parameters'!$G$12*$I99-AW99*$S99)/(2*AX99)</f>
        <v>11.629056417132569</v>
      </c>
      <c r="W99" s="4">
        <f>'Input Parameters'!$G$12*(2*$F99*$U99*'Model Parameters'!$F$2*'Input Parameters'!$G$4)/(2*'Model Parameters'!$F$21)*EXP(-$S99*('Model Parameters'!$B$32+'Model Parameters'!$B$35))</f>
        <v>6176.1136241905715</v>
      </c>
      <c r="X99">
        <f>MAX(0,$V99+LN(1+($W99*('Model Parameters'!$B$33+2*'Model Parameters'!$B$35)*EXP(-$V99*('Model Parameters'!$B$33+2*'Model Parameters'!$B$35)))/(1+LN(SQRT(1+$W99*('Model Parameters'!$B$33+2*'Model Parameters'!$B$35)*EXP(-$V99*('Model Parameters'!$B$33+2*'Model Parameters'!$B$35))))))/('Model Parameters'!$B$33+2*'Model Parameters'!$B$35))</f>
        <v>2764.464964586788</v>
      </c>
      <c r="Y99">
        <f>'Input Parameters'!$G$4*'Model Parameters'!$F$2*EXP(-'Model Parameters'!$B$32*$S99-'Model Parameters'!$B$33*$X99-'Model Parameters'!$B$35*($S99+2*$X99))*$U99</f>
        <v>1.0347547696274022</v>
      </c>
      <c r="Z99" s="8">
        <f>$E99-'Model Parameters'!$F$3*'Input Parameters'!$G$3/'Model Parameters'!$F$4*LN($S99/'Input Parameters'!$G$22)</f>
        <v>-1.2263465010177852</v>
      </c>
      <c r="AA99" s="8">
        <f>'Input Parameters'!$G$12*$Y99*$F99*2*'Model Parameters'!$F$4/10</f>
        <v>231.87940763347373</v>
      </c>
      <c r="AB99" s="8">
        <f t="shared" si="10"/>
        <v>1.0347547696274022</v>
      </c>
      <c r="AC99" s="8">
        <f t="shared" si="11"/>
        <v>2764.464964586788</v>
      </c>
      <c r="AD99" s="8">
        <f>LOG10(S99/1000/'Model Parameters'!$B$15)</f>
        <v>13.425272964922879</v>
      </c>
      <c r="AE99" s="8">
        <f>AA99*10/(AA99*10+('Model Parameters'!$F$4*'Input Parameters'!$G$12)*I99)</f>
        <v>0.58970950878840511</v>
      </c>
      <c r="AF99" s="8">
        <f>MIN(1,('Model Parameters'!$B$45-'Model Parameters'!$F$3*'Input Parameters'!$G$3/'Model Parameters'!$F$4*LN($S99/'Input Parameters'!$G$22))/Z99)</f>
        <v>0.27426710211073313</v>
      </c>
      <c r="AG99" s="8">
        <f>MIN('Input Parameters'!$G$24+'Model Parameters'!$F$2*'Input Parameters'!$G$4*EXP(-'Model Parameters'!$B$32*$S99-'Model Parameters'!$B$33*$X99-'Model Parameters'!$B$35*($S99+2*$X99)),AC99*10^(3-AD99)/'Model Parameters'!$B$13)</f>
        <v>7.9861731059829258E-2</v>
      </c>
      <c r="AH99" s="8">
        <f>EXP(-'Model Parameters'!$B$32*$S99-'Model Parameters'!$B$33*$X99-'Model Parameters'!$B$35*($S99+2*$X99))</f>
        <v>0.38891051374112084</v>
      </c>
      <c r="AV99">
        <f>'Model Parameters'!$F$19</f>
        <v>6.9241761263600031E-6</v>
      </c>
      <c r="AW99">
        <f>'Model Parameters'!$F$20</f>
        <v>1.4452520065854142E-5</v>
      </c>
      <c r="AX99">
        <f>'Model Parameters'!$F$21</f>
        <v>4.1623628255221876E-6</v>
      </c>
      <c r="AY99">
        <f>'Model Parameters'!$F$22</f>
        <v>4.9374090257235054E-6</v>
      </c>
    </row>
    <row r="100" spans="4:51" x14ac:dyDescent="0.4">
      <c r="D100" s="4">
        <f t="shared" si="8"/>
        <v>0.96060000000000001</v>
      </c>
      <c r="E100">
        <f t="shared" si="9"/>
        <v>-1</v>
      </c>
      <c r="F100">
        <f>'Input Parameters'!$G$15/(2*'Model Parameters'!$F$4)*'Model Parameters'!$B$39/('Model Parameters'!$B$65)*EXP(-($E100+0.11)/'Model Parameters'!$B$48)</f>
        <v>3047.9649798411356</v>
      </c>
      <c r="G100">
        <f>1/((SQRT($F100*('Input Parameters'!$G$12)^2/'Model Parameters'!$B$51))/TANH(SQRT($F100*('Input Parameters'!$G$12)^2/'Model Parameters'!$B$51))+$F100*'Input Parameters'!$G$12/'Input Parameters'!$G$17)</f>
        <v>0.11167868520796753</v>
      </c>
      <c r="H100">
        <f>'Model Parameters'!$F$2*'Input Parameters'!$G$4*$G100</f>
        <v>3.8038918823925498</v>
      </c>
      <c r="I100">
        <f>'Input Parameters'!$G$15*'Model Parameters'!$B$41/'Model Parameters'!$F$4*EXP(-$E100/'Model Parameters'!$B$50)</f>
        <v>4388.6477769058283</v>
      </c>
      <c r="J100">
        <f>'Input Parameters'!$G$22+(AW100*'Input Parameters'!$G$22 - (1/(1/('Input Parameters'!$G$12*($I100+2*$F100*$H100))+1/(AY100*'Input Parameters'!$G$24))) + 'Input Parameters'!$G$12*($I100+2*$F100*$H100))/(AW100+2*D100*'Input Parameters'!$G$12*'Model Parameters'!$B$61*$H100)</f>
        <v>1368.7572742177399</v>
      </c>
      <c r="K100">
        <f>'Input Parameters'!$G$15/(2*'Model Parameters'!$F$4)*'Model Parameters'!$B$39/('Model Parameters'!$B$65)*EXP(-($E100+0.11)/'Model Parameters'!$B$48)+D100*'Model Parameters'!$B$61*$J100</f>
        <v>5980.0319497193768</v>
      </c>
      <c r="L100">
        <f>1/((SQRT($K100*('Input Parameters'!$G$12)^2/'Model Parameters'!$B$51))/TANH(SQRT($K100*('Input Parameters'!$G$12)^2/'Model Parameters'!$B$51))+$K100*'Input Parameters'!$G$12/'Input Parameters'!$G$17)</f>
        <v>7.6776147641692258E-2</v>
      </c>
      <c r="M100">
        <f>'Model Parameters'!$F$2*'Input Parameters'!$G$4*$L100</f>
        <v>2.6150752422609056</v>
      </c>
      <c r="N100">
        <f>'Input Parameters'!$G$22+(AW100*'Input Parameters'!$G$22 - (1/(1/('Input Parameters'!$G$12*($I100+2*$F100*$M100))+1/(AY100*'Input Parameters'!$G$24))) + 'Input Parameters'!$G$12*($I100+2*$F100*$M100))/(AW100+2*D100*'Input Parameters'!$G$12*'Model Parameters'!$B$61*$M100)</f>
        <v>1350.322875139148</v>
      </c>
      <c r="O100" s="4">
        <f>(2*AX100*'Input Parameters'!$G$23+AY100*'Input Parameters'!$G$24+AW100*'Input Parameters'!$G$22+'Input Parameters'!$G$12*$I100-AW100*$N100)/(2*AX100)</f>
        <v>-79.513632199219558</v>
      </c>
      <c r="P100" s="4">
        <f>'Input Parameters'!$G$12*(2*$F100*$M100)/(2*AX100)*EXP(-$N100*('Model Parameters'!$B$32+'Model Parameters'!$B$35))</f>
        <v>6025.3318484230549</v>
      </c>
      <c r="Q100">
        <f>MAX(0,$O100+LN(1+($P100*('Model Parameters'!$B$33+2*'Model Parameters'!$B$35)*EXP(-$O100*('Model Parameters'!$B$33+2*'Model Parameters'!$B$35)))/(1+LN(SQRT(1+$P100*('Model Parameters'!$B$33+2*'Model Parameters'!$B$35)*EXP(-$O100*('Model Parameters'!$B$33+2*'Model Parameters'!$B$35))))))/('Model Parameters'!$B$33+2*'Model Parameters'!$B$35))</f>
        <v>2673.8661462317559</v>
      </c>
      <c r="R100">
        <f>'Input Parameters'!$G$4*'Model Parameters'!$F$2*EXP(-'Model Parameters'!$B$32*$N100-'Model Parameters'!$B$33*$Q100-'Model Parameters'!$B$35*($N100+2*$Q100))*$L100</f>
        <v>1.0349690699851739</v>
      </c>
      <c r="S100">
        <f>'Input Parameters'!$G$22+(AW100*'Input Parameters'!$G$22 - (1/(1/('Input Parameters'!$G$12*($I100+2*$F100*$R100))+1/(AY100*'Input Parameters'!$G$24))) +'Input Parameters'!$G$12*($I100+2*$F100*$R100))/(AW100+2*D100*'Input Parameters'!$G$12*'Model Parameters'!$B$61*$R100)</f>
        <v>1290.5148272623851</v>
      </c>
      <c r="T100">
        <f>'Input Parameters'!$G$15/(2*'Model Parameters'!$F$4)*'Model Parameters'!$B$39/('Model Parameters'!$B$65)*EXP(-($E100+0.11)/'Model Parameters'!$B$48)+D100*'Model Parameters'!$B$61*$S100</f>
        <v>5812.4258308833269</v>
      </c>
      <c r="U100">
        <f>1/((SQRT($T100*('Input Parameters'!$G$12)^2/'Model Parameters'!$B$51))/TANH(SQRT($T100*('Input Parameters'!$G$12)^2/'Model Parameters'!$B$51))+$T100*'Input Parameters'!$G$12/'Input Parameters'!$G$17)</f>
        <v>7.8017846677793518E-2</v>
      </c>
      <c r="V100" s="4">
        <f>(2*AX100*'Input Parameters'!$G$23+AY100*'Input Parameters'!$G$24+AW100*'Input Parameters'!$G$22+'Input Parameters'!$G$12*$I100-AW100*$S100)/(2*AX100)</f>
        <v>24.318860097993952</v>
      </c>
      <c r="W100" s="4">
        <f>'Input Parameters'!$G$12*(2*$F100*$U100*'Model Parameters'!$F$2*'Input Parameters'!$G$4)/(2*'Model Parameters'!$F$21)*EXP(-$S100*('Model Parameters'!$B$32+'Model Parameters'!$B$35))</f>
        <v>6174.8892465248464</v>
      </c>
      <c r="X100">
        <f>MAX(0,$V100+LN(1+($W100*('Model Parameters'!$B$33+2*'Model Parameters'!$B$35)*EXP(-$V100*('Model Parameters'!$B$33+2*'Model Parameters'!$B$35)))/(1+LN(SQRT(1+$W100*('Model Parameters'!$B$33+2*'Model Parameters'!$B$35)*EXP(-$V100*('Model Parameters'!$B$33+2*'Model Parameters'!$B$35))))))/('Model Parameters'!$B$33+2*'Model Parameters'!$B$35))</f>
        <v>2771.5334238245441</v>
      </c>
      <c r="Y100">
        <f>'Input Parameters'!$G$4*'Model Parameters'!$F$2*EXP(-'Model Parameters'!$B$32*$S100-'Model Parameters'!$B$33*$X100-'Model Parameters'!$B$35*($S100+2*$X100))*$U100</f>
        <v>1.0325398742793186</v>
      </c>
      <c r="Z100" s="8">
        <f>$E100-'Model Parameters'!$F$3*'Input Parameters'!$G$3/'Model Parameters'!$F$4*LN($S100/'Input Parameters'!$G$22)</f>
        <v>-1.2262013893316348</v>
      </c>
      <c r="AA100" s="8">
        <f>'Input Parameters'!$G$12*$Y100*$F100*2*'Model Parameters'!$F$4/10</f>
        <v>231.38306914211438</v>
      </c>
      <c r="AB100" s="8">
        <f t="shared" si="10"/>
        <v>1.0325398742793186</v>
      </c>
      <c r="AC100" s="8">
        <f t="shared" si="11"/>
        <v>2771.5334238245441</v>
      </c>
      <c r="AD100" s="8">
        <f>LOG10(S100/1000/'Model Parameters'!$B$15)</f>
        <v>13.422820089172886</v>
      </c>
      <c r="AE100" s="8">
        <f>AA100*10/(AA100*10+('Model Parameters'!$F$4*'Input Parameters'!$G$12)*I100)</f>
        <v>0.58919095489194473</v>
      </c>
      <c r="AF100" s="8">
        <f>MIN(1,('Model Parameters'!$B$45-'Model Parameters'!$F$3*'Input Parameters'!$G$3/'Model Parameters'!$F$4*LN($S100/'Input Parameters'!$G$22))/Z100)</f>
        <v>0.27418121709590298</v>
      </c>
      <c r="AG100" s="8">
        <f>MIN('Input Parameters'!$G$24+'Model Parameters'!$F$2*'Input Parameters'!$G$4*EXP(-'Model Parameters'!$B$32*$S100-'Model Parameters'!$B$33*$X100-'Model Parameters'!$B$35*($S100+2*$X100)),AC100*10^(3-AD100)/'Model Parameters'!$B$13)</f>
        <v>8.0519417697200765E-2</v>
      </c>
      <c r="AH100" s="8">
        <f>EXP(-'Model Parameters'!$B$32*$S100-'Model Parameters'!$B$33*$X100-'Model Parameters'!$B$35*($S100+2*$X100))</f>
        <v>0.38855723541609544</v>
      </c>
      <c r="AV100">
        <f>'Model Parameters'!$F$19</f>
        <v>6.9241761263600031E-6</v>
      </c>
      <c r="AW100">
        <f>'Model Parameters'!$F$20</f>
        <v>1.4452520065854142E-5</v>
      </c>
      <c r="AX100">
        <f>'Model Parameters'!$F$21</f>
        <v>4.1623628255221876E-6</v>
      </c>
      <c r="AY100">
        <f>'Model Parameters'!$F$22</f>
        <v>4.9374090257235054E-6</v>
      </c>
    </row>
    <row r="101" spans="4:51" x14ac:dyDescent="0.4">
      <c r="D101" s="4">
        <f t="shared" si="8"/>
        <v>0.97039999999999993</v>
      </c>
      <c r="E101">
        <f t="shared" si="9"/>
        <v>-1</v>
      </c>
      <c r="F101">
        <f>'Input Parameters'!$G$15/(2*'Model Parameters'!$F$4)*'Model Parameters'!$B$39/('Model Parameters'!$B$65)*EXP(-($E101+0.11)/'Model Parameters'!$B$48)</f>
        <v>3047.9649798411356</v>
      </c>
      <c r="G101">
        <f>1/((SQRT($F101*('Input Parameters'!$G$12)^2/'Model Parameters'!$B$51))/TANH(SQRT($F101*('Input Parameters'!$G$12)^2/'Model Parameters'!$B$51))+$F101*'Input Parameters'!$G$12/'Input Parameters'!$G$17)</f>
        <v>0.11167868520796753</v>
      </c>
      <c r="H101">
        <f>'Model Parameters'!$F$2*'Input Parameters'!$G$4*$G101</f>
        <v>3.8038918823925498</v>
      </c>
      <c r="I101">
        <f>'Input Parameters'!$G$15*'Model Parameters'!$B$41/'Model Parameters'!$F$4*EXP(-$E101/'Model Parameters'!$B$50)</f>
        <v>4388.6477769058283</v>
      </c>
      <c r="J101">
        <f>'Input Parameters'!$G$22+(AW101*'Input Parameters'!$G$22 - (1/(1/('Input Parameters'!$G$12*($I101+2*$F101*$H101))+1/(AY101*'Input Parameters'!$G$24))) + 'Input Parameters'!$G$12*($I101+2*$F101*$H101))/(AW101+2*D101*'Input Parameters'!$G$12*'Model Parameters'!$B$61*$H101)</f>
        <v>1357.5244295664806</v>
      </c>
      <c r="K101">
        <f>'Input Parameters'!$G$15/(2*'Model Parameters'!$F$4)*'Model Parameters'!$B$39/('Model Parameters'!$B$65)*EXP(-($E101+0.11)/'Model Parameters'!$B$48)+D101*'Model Parameters'!$B$61*$J101</f>
        <v>5985.6369852275629</v>
      </c>
      <c r="L101">
        <f>1/((SQRT($K101*('Input Parameters'!$G$12)^2/'Model Parameters'!$B$51))/TANH(SQRT($K101*('Input Parameters'!$G$12)^2/'Model Parameters'!$B$51))+$K101*'Input Parameters'!$G$12/'Input Parameters'!$G$17)</f>
        <v>7.6735535408136074E-2</v>
      </c>
      <c r="M101">
        <f>'Model Parameters'!$F$2*'Input Parameters'!$G$4*$L101</f>
        <v>2.613691947451672</v>
      </c>
      <c r="N101">
        <f>'Input Parameters'!$G$22+(AW101*'Input Parameters'!$G$22 - (1/(1/('Input Parameters'!$G$12*($I101+2*$F101*$M101))+1/(AY101*'Input Parameters'!$G$24))) + 'Input Parameters'!$G$12*($I101+2*$F101*$M101))/(AW101+2*D101*'Input Parameters'!$G$12*'Model Parameters'!$B$61*$M101)</f>
        <v>1340.0835327734719</v>
      </c>
      <c r="O101" s="4">
        <f>(2*AX101*'Input Parameters'!$G$23+AY101*'Input Parameters'!$G$24+AW101*'Input Parameters'!$G$22+'Input Parameters'!$G$12*$I101-AW101*$N101)/(2*AX101)</f>
        <v>-61.737154366280983</v>
      </c>
      <c r="P101" s="4">
        <f>'Input Parameters'!$G$12*(2*$F101*$M101)/(2*AX101)*EXP(-$N101*('Model Parameters'!$B$32+'Model Parameters'!$B$35))</f>
        <v>6030.8885928785776</v>
      </c>
      <c r="Q101">
        <f>MAX(0,$O101+LN(1+($P101*('Model Parameters'!$B$33+2*'Model Parameters'!$B$35)*EXP(-$O101*('Model Parameters'!$B$33+2*'Model Parameters'!$B$35)))/(1+LN(SQRT(1+$P101*('Model Parameters'!$B$33+2*'Model Parameters'!$B$35)*EXP(-$O101*('Model Parameters'!$B$33+2*'Model Parameters'!$B$35))))))/('Model Parameters'!$B$33+2*'Model Parameters'!$B$35))</f>
        <v>2685.5953132617201</v>
      </c>
      <c r="R101">
        <f>'Input Parameters'!$G$4*'Model Parameters'!$F$2*EXP(-'Model Parameters'!$B$32*$N101-'Model Parameters'!$B$33*$Q101-'Model Parameters'!$B$35*($N101+2*$Q101))*$L101</f>
        <v>1.0325863288116117</v>
      </c>
      <c r="S101">
        <f>'Input Parameters'!$G$22+(AW101*'Input Parameters'!$G$22 - (1/(1/('Input Parameters'!$G$12*($I101+2*$F101*$R101))+1/(AY101*'Input Parameters'!$G$24))) +'Input Parameters'!$G$12*($I101+2*$F101*$R101))/(AW101+2*D101*'Input Parameters'!$G$12*'Model Parameters'!$B$61*$R101)</f>
        <v>1283.3029042400647</v>
      </c>
      <c r="T101">
        <f>'Input Parameters'!$G$15/(2*'Model Parameters'!$F$4)*'Model Parameters'!$B$39/('Model Parameters'!$B$65)*EXP(-($E101+0.11)/'Model Parameters'!$B$48)+D101*'Model Parameters'!$B$61*$S101</f>
        <v>5825.022198193401</v>
      </c>
      <c r="U101">
        <f>1/((SQRT($T101*('Input Parameters'!$G$12)^2/'Model Parameters'!$B$51))/TANH(SQRT($T101*('Input Parameters'!$G$12)^2/'Model Parameters'!$B$51))+$T101*'Input Parameters'!$G$12/'Input Parameters'!$G$17)</f>
        <v>7.792265031416036E-2</v>
      </c>
      <c r="V101" s="4">
        <f>(2*AX101*'Input Parameters'!$G$23+AY101*'Input Parameters'!$G$24+AW101*'Input Parameters'!$G$22+'Input Parameters'!$G$12*$I101-AW101*$S101)/(2*AX101)</f>
        <v>36.83944835070178</v>
      </c>
      <c r="W101" s="4">
        <f>'Input Parameters'!$G$12*(2*$F101*$U101*'Model Parameters'!$F$2*'Input Parameters'!$G$4)/(2*'Model Parameters'!$F$21)*EXP(-$S101*('Model Parameters'!$B$32+'Model Parameters'!$B$35))</f>
        <v>6173.6605500221913</v>
      </c>
      <c r="X101">
        <f>MAX(0,$V101+LN(1+($W101*('Model Parameters'!$B$33+2*'Model Parameters'!$B$35)*EXP(-$V101*('Model Parameters'!$B$33+2*'Model Parameters'!$B$35)))/(1+LN(SQRT(1+$W101*('Model Parameters'!$B$33+2*'Model Parameters'!$B$35)*EXP(-$V101*('Model Parameters'!$B$33+2*'Model Parameters'!$B$35))))))/('Model Parameters'!$B$33+2*'Model Parameters'!$B$35))</f>
        <v>2778.5091423853205</v>
      </c>
      <c r="Y101">
        <f>'Input Parameters'!$G$4*'Model Parameters'!$F$2*EXP(-'Model Parameters'!$B$32*$S101-'Model Parameters'!$B$33*$X101-'Model Parameters'!$B$35*($S101+2*$X101))*$U101</f>
        <v>1.0303552457135732</v>
      </c>
      <c r="Z101" s="8">
        <f>$E101-'Model Parameters'!$F$3*'Input Parameters'!$G$3/'Model Parameters'!$F$4*LN($S101/'Input Parameters'!$G$22)</f>
        <v>-1.2260574048867066</v>
      </c>
      <c r="AA101" s="8">
        <f>'Input Parameters'!$G$12*$Y101*$F101*2*'Model Parameters'!$F$4/10</f>
        <v>230.89351316944021</v>
      </c>
      <c r="AB101" s="8">
        <f t="shared" si="10"/>
        <v>1.0303552457135732</v>
      </c>
      <c r="AC101" s="8">
        <f t="shared" si="11"/>
        <v>2778.5091423853205</v>
      </c>
      <c r="AD101" s="8">
        <f>LOG10(S101/1000/'Model Parameters'!$B$15)</f>
        <v>13.420386267592345</v>
      </c>
      <c r="AE101" s="8">
        <f>AA101*10/(AA101*10+('Model Parameters'!$F$4*'Input Parameters'!$G$12)*I101)</f>
        <v>0.58867820146316541</v>
      </c>
      <c r="AF101" s="8">
        <f>MIN(1,('Model Parameters'!$B$45-'Model Parameters'!$F$3*'Input Parameters'!$G$3/'Model Parameters'!$F$4*LN($S101/'Input Parameters'!$G$22))/Z101)</f>
        <v>0.27409597915014411</v>
      </c>
      <c r="AG101" s="8">
        <f>MIN('Input Parameters'!$G$24+'Model Parameters'!$F$2*'Input Parameters'!$G$4*EXP(-'Model Parameters'!$B$32*$S101-'Model Parameters'!$B$33*$X101-'Model Parameters'!$B$35*($S101+2*$X101)),AC101*10^(3-AD101)/'Model Parameters'!$B$13)</f>
        <v>8.1175721386519767E-2</v>
      </c>
      <c r="AH101" s="8">
        <f>EXP(-'Model Parameters'!$B$32*$S101-'Model Parameters'!$B$33*$X101-'Model Parameters'!$B$35*($S101+2*$X101))</f>
        <v>0.3882088206432675</v>
      </c>
      <c r="AV101">
        <f>'Model Parameters'!$F$19</f>
        <v>6.9241761263600031E-6</v>
      </c>
      <c r="AW101">
        <f>'Model Parameters'!$F$20</f>
        <v>1.4452520065854142E-5</v>
      </c>
      <c r="AX101">
        <f>'Model Parameters'!$F$21</f>
        <v>4.1623628255221876E-6</v>
      </c>
      <c r="AY101">
        <f>'Model Parameters'!$F$22</f>
        <v>4.9374090257235054E-6</v>
      </c>
    </row>
    <row r="102" spans="4:51" x14ac:dyDescent="0.4">
      <c r="D102" s="4">
        <f t="shared" si="8"/>
        <v>0.98019999999999996</v>
      </c>
      <c r="E102">
        <f t="shared" si="9"/>
        <v>-1</v>
      </c>
      <c r="F102">
        <f>'Input Parameters'!$G$15/(2*'Model Parameters'!$F$4)*'Model Parameters'!$B$39/('Model Parameters'!$B$65)*EXP(-($E102+0.11)/'Model Parameters'!$B$48)</f>
        <v>3047.9649798411356</v>
      </c>
      <c r="G102">
        <f>1/((SQRT($F102*('Input Parameters'!$G$12)^2/'Model Parameters'!$B$51))/TANH(SQRT($F102*('Input Parameters'!$G$12)^2/'Model Parameters'!$B$51))+$F102*'Input Parameters'!$G$12/'Input Parameters'!$G$17)</f>
        <v>0.11167868520796753</v>
      </c>
      <c r="H102">
        <f>'Model Parameters'!$F$2*'Input Parameters'!$G$4*$G102</f>
        <v>3.8038918823925498</v>
      </c>
      <c r="I102">
        <f>'Input Parameters'!$G$15*'Model Parameters'!$B$41/'Model Parameters'!$F$4*EXP(-$E102/'Model Parameters'!$B$50)</f>
        <v>4388.6477769058283</v>
      </c>
      <c r="J102">
        <f>'Input Parameters'!$G$22+(AW102*'Input Parameters'!$G$22 - (1/(1/('Input Parameters'!$G$12*($I102+2*$F102*$H102))+1/(AY102*'Input Parameters'!$G$24))) + 'Input Parameters'!$G$12*($I102+2*$F102*$H102))/(AW102+2*D102*'Input Parameters'!$G$12*'Model Parameters'!$B$61*$H102)</f>
        <v>1346.4744768259991</v>
      </c>
      <c r="K102">
        <f>'Input Parameters'!$G$15/(2*'Model Parameters'!$F$4)*'Model Parameters'!$B$39/('Model Parameters'!$B$65)*EXP(-($E102+0.11)/'Model Parameters'!$B$48)+D102*'Model Parameters'!$B$61*$J102</f>
        <v>5991.1508291133377</v>
      </c>
      <c r="L102">
        <f>1/((SQRT($K102*('Input Parameters'!$G$12)^2/'Model Parameters'!$B$51))/TANH(SQRT($K102*('Input Parameters'!$G$12)^2/'Model Parameters'!$B$51))+$K102*'Input Parameters'!$G$12/'Input Parameters'!$G$17)</f>
        <v>7.6695640091534387E-2</v>
      </c>
      <c r="M102">
        <f>'Model Parameters'!$F$2*'Input Parameters'!$G$4*$L102</f>
        <v>2.6123330715776945</v>
      </c>
      <c r="N102">
        <f>'Input Parameters'!$G$22+(AW102*'Input Parameters'!$G$22 - (1/(1/('Input Parameters'!$G$12*($I102+2*$F102*$M102))+1/(AY102*'Input Parameters'!$G$24))) + 'Input Parameters'!$G$12*($I102+2*$F102*$M102))/(AW102+2*D102*'Input Parameters'!$G$12*'Model Parameters'!$B$61*$M102)</f>
        <v>1330.0010102853923</v>
      </c>
      <c r="O102" s="4">
        <f>(2*AX102*'Input Parameters'!$G$23+AY102*'Input Parameters'!$G$24+AW102*'Input Parameters'!$G$22+'Input Parameters'!$G$12*$I102-AW102*$N102)/(2*AX102)</f>
        <v>-44.232930842096494</v>
      </c>
      <c r="P102" s="4">
        <f>'Input Parameters'!$G$12*(2*$F102*$M102)/(2*AX102)*EXP(-$N102*('Model Parameters'!$B$32+'Model Parameters'!$B$35))</f>
        <v>6036.3710597116506</v>
      </c>
      <c r="Q102">
        <f>MAX(0,$O102+LN(1+($P102*('Model Parameters'!$B$33+2*'Model Parameters'!$B$35)*EXP(-$O102*('Model Parameters'!$B$33+2*'Model Parameters'!$B$35)))/(1+LN(SQRT(1+$P102*('Model Parameters'!$B$33+2*'Model Parameters'!$B$35)*EXP(-$O102*('Model Parameters'!$B$33+2*'Model Parameters'!$B$35))))))/('Model Parameters'!$B$33+2*'Model Parameters'!$B$35))</f>
        <v>2697.1539930840809</v>
      </c>
      <c r="R102">
        <f>'Input Parameters'!$G$4*'Model Parameters'!$F$2*EXP(-'Model Parameters'!$B$32*$N102-'Model Parameters'!$B$33*$Q102-'Model Parameters'!$B$35*($N102+2*$Q102))*$L102</f>
        <v>1.0302438404740852</v>
      </c>
      <c r="S102">
        <f>'Input Parameters'!$G$22+(AW102*'Input Parameters'!$G$22 - (1/(1/('Input Parameters'!$G$12*($I102+2*$F102*$R102))+1/(AY102*'Input Parameters'!$G$24))) +'Input Parameters'!$G$12*($I102+2*$F102*$R102))/(AW102+2*D102*'Input Parameters'!$G$12*'Model Parameters'!$B$61*$R102)</f>
        <v>1276.1862344085873</v>
      </c>
      <c r="T102">
        <f>'Input Parameters'!$G$15/(2*'Model Parameters'!$F$4)*'Model Parameters'!$B$39/('Model Parameters'!$B$65)*EXP(-($E102+0.11)/'Model Parameters'!$B$48)+D102*'Model Parameters'!$B$61*$S102</f>
        <v>5837.5115555782086</v>
      </c>
      <c r="U102">
        <f>1/((SQRT($T102*('Input Parameters'!$G$12)^2/'Model Parameters'!$B$51))/TANH(SQRT($T102*('Input Parameters'!$G$12)^2/'Model Parameters'!$B$51))+$T102*'Input Parameters'!$G$12/'Input Parameters'!$G$17)</f>
        <v>7.782856999144086E-2</v>
      </c>
      <c r="V102" s="4">
        <f>(2*AX102*'Input Parameters'!$G$23+AY102*'Input Parameters'!$G$24+AW102*'Input Parameters'!$G$22+'Input Parameters'!$G$12*$I102-AW102*$S102)/(2*AX102)</f>
        <v>49.194667952272752</v>
      </c>
      <c r="W102" s="4">
        <f>'Input Parameters'!$G$12*(2*$F102*$U102*'Model Parameters'!$F$2*'Input Parameters'!$G$4)/(2*'Model Parameters'!$F$21)*EXP(-$S102*('Model Parameters'!$B$32+'Model Parameters'!$B$35))</f>
        <v>6172.4280856897631</v>
      </c>
      <c r="X102">
        <f>MAX(0,$V102+LN(1+($W102*('Model Parameters'!$B$33+2*'Model Parameters'!$B$35)*EXP(-$V102*('Model Parameters'!$B$33+2*'Model Parameters'!$B$35)))/(1+LN(SQRT(1+$W102*('Model Parameters'!$B$33+2*'Model Parameters'!$B$35)*EXP(-$V102*('Model Parameters'!$B$33+2*'Model Parameters'!$B$35))))))/('Model Parameters'!$B$33+2*'Model Parameters'!$B$35))</f>
        <v>2785.3942444181812</v>
      </c>
      <c r="Y102">
        <f>'Input Parameters'!$G$4*'Model Parameters'!$F$2*EXP(-'Model Parameters'!$B$32*$S102-'Model Parameters'!$B$33*$X102-'Model Parameters'!$B$35*($S102+2*$X102))*$U102</f>
        <v>1.0282002022696137</v>
      </c>
      <c r="Z102" s="8">
        <f>$E102-'Model Parameters'!$F$3*'Input Parameters'!$G$3/'Model Parameters'!$F$4*LN($S102/'Input Parameters'!$G$22)</f>
        <v>-1.2259145267454028</v>
      </c>
      <c r="AA102" s="8">
        <f>'Input Parameters'!$G$12*$Y102*$F102*2*'Model Parameters'!$F$4/10</f>
        <v>230.41058696134002</v>
      </c>
      <c r="AB102" s="8">
        <f t="shared" si="10"/>
        <v>1.0282002022696137</v>
      </c>
      <c r="AC102" s="8">
        <f t="shared" si="11"/>
        <v>2785.3942444181812</v>
      </c>
      <c r="AD102" s="8">
        <f>LOG10(S102/1000/'Model Parameters'!$B$15)</f>
        <v>13.417971146265417</v>
      </c>
      <c r="AE102" s="8">
        <f>AA102*10/(AA102*10+('Model Parameters'!$F$4*'Input Parameters'!$G$12)*I102)</f>
        <v>0.58817113629444528</v>
      </c>
      <c r="AF102" s="8">
        <f>MIN(1,('Model Parameters'!$B$45-'Model Parameters'!$F$3*'Input Parameters'!$G$3/'Model Parameters'!$F$4*LN($S102/'Input Parameters'!$G$22))/Z102)</f>
        <v>0.27401137633730421</v>
      </c>
      <c r="AG102" s="8">
        <f>MIN('Input Parameters'!$G$24+'Model Parameters'!$F$2*'Input Parameters'!$G$4*EXP(-'Model Parameters'!$B$32*$S102-'Model Parameters'!$B$33*$X102-'Model Parameters'!$B$35*($S102+2*$X102)),AC102*10^(3-AD102)/'Model Parameters'!$B$13)</f>
        <v>8.1830672787870984E-2</v>
      </c>
      <c r="AH102" s="8">
        <f>EXP(-'Model Parameters'!$B$32*$S102-'Model Parameters'!$B$33*$X102-'Model Parameters'!$B$35*($S102+2*$X102))</f>
        <v>0.38786515204023003</v>
      </c>
      <c r="AV102">
        <f>'Model Parameters'!$F$19</f>
        <v>6.9241761263600031E-6</v>
      </c>
      <c r="AW102">
        <f>'Model Parameters'!$F$20</f>
        <v>1.4452520065854142E-5</v>
      </c>
      <c r="AX102">
        <f>'Model Parameters'!$F$21</f>
        <v>4.1623628255221876E-6</v>
      </c>
      <c r="AY102">
        <f>'Model Parameters'!$F$22</f>
        <v>4.9374090257235054E-6</v>
      </c>
    </row>
    <row r="103" spans="4:51" x14ac:dyDescent="0.4">
      <c r="D103" s="4">
        <f t="shared" si="8"/>
        <v>0.99</v>
      </c>
      <c r="E103">
        <f t="shared" si="9"/>
        <v>-1</v>
      </c>
      <c r="F103">
        <f>'Input Parameters'!$G$15/(2*'Model Parameters'!$F$4)*'Model Parameters'!$B$39/('Model Parameters'!$B$65)*EXP(-($E103+0.11)/'Model Parameters'!$B$48)</f>
        <v>3047.9649798411356</v>
      </c>
      <c r="G103">
        <f>1/((SQRT($F103*('Input Parameters'!$G$12)^2/'Model Parameters'!$B$51))/TANH(SQRT($F103*('Input Parameters'!$G$12)^2/'Model Parameters'!$B$51))+$F103*'Input Parameters'!$G$12/'Input Parameters'!$G$17)</f>
        <v>0.11167868520796753</v>
      </c>
      <c r="H103">
        <f>'Model Parameters'!$F$2*'Input Parameters'!$G$4*$G103</f>
        <v>3.8038918823925498</v>
      </c>
      <c r="I103">
        <f>'Input Parameters'!$G$15*'Model Parameters'!$B$41/'Model Parameters'!$F$4*EXP(-$E103/'Model Parameters'!$B$50)</f>
        <v>4388.6477769058283</v>
      </c>
      <c r="J103">
        <f>'Input Parameters'!$G$22+(AW103*'Input Parameters'!$G$22 - (1/(1/('Input Parameters'!$G$12*($I103+2*$F103*$H103))+1/(AY103*'Input Parameters'!$G$24))) + 'Input Parameters'!$G$12*($I103+2*$F103*$H103))/(AW103+2*D103*'Input Parameters'!$G$12*'Model Parameters'!$B$61*$H103)</f>
        <v>1335.6029853278956</v>
      </c>
      <c r="K103">
        <f>'Input Parameters'!$G$15/(2*'Model Parameters'!$F$4)*'Model Parameters'!$B$39/('Model Parameters'!$B$65)*EXP(-($E103+0.11)/'Model Parameters'!$B$48)+D103*'Model Parameters'!$B$61*$J103</f>
        <v>5996.5756905495309</v>
      </c>
      <c r="L103">
        <f>1/((SQRT($K103*('Input Parameters'!$G$12)^2/'Model Parameters'!$B$51))/TANH(SQRT($K103*('Input Parameters'!$G$12)^2/'Model Parameters'!$B$51))+$K103*'Input Parameters'!$G$12/'Input Parameters'!$G$17)</f>
        <v>7.6656442851002857E-2</v>
      </c>
      <c r="M103">
        <f>'Model Parameters'!$F$2*'Input Parameters'!$G$4*$L103</f>
        <v>2.6109979728989052</v>
      </c>
      <c r="N103">
        <f>'Input Parameters'!$G$22+(AW103*'Input Parameters'!$G$22 - (1/(1/('Input Parameters'!$G$12*($I103+2*$F103*$M103))+1/(AY103*'Input Parameters'!$G$24))) + 'Input Parameters'!$G$12*($I103+2*$F103*$M103))/(AW103+2*D103*'Input Parameters'!$G$12*'Model Parameters'!$B$61*$M103)</f>
        <v>1320.0716673393101</v>
      </c>
      <c r="O103" s="4">
        <f>(2*AX103*'Input Parameters'!$G$23+AY103*'Input Parameters'!$G$24+AW103*'Input Parameters'!$G$22+'Input Parameters'!$G$12*$I103-AW103*$N103)/(2*AX103)</f>
        <v>-26.99464165583391</v>
      </c>
      <c r="P103" s="4">
        <f>'Input Parameters'!$G$12*(2*$F103*$M103)/(2*AX103)*EXP(-$N103*('Model Parameters'!$B$32+'Model Parameters'!$B$35))</f>
        <v>6041.7807550850448</v>
      </c>
      <c r="Q103">
        <f>MAX(0,$O103+LN(1+($P103*('Model Parameters'!$B$33+2*'Model Parameters'!$B$35)*EXP(-$O103*('Model Parameters'!$B$33+2*'Model Parameters'!$B$35)))/(1+LN(SQRT(1+$P103*('Model Parameters'!$B$33+2*'Model Parameters'!$B$35)*EXP(-$O103*('Model Parameters'!$B$33+2*'Model Parameters'!$B$35))))))/('Model Parameters'!$B$33+2*'Model Parameters'!$B$35))</f>
        <v>2708.5459354892632</v>
      </c>
      <c r="R103">
        <f>'Input Parameters'!$G$4*'Model Parameters'!$F$2*EXP(-'Model Parameters'!$B$32*$N103-'Model Parameters'!$B$33*$Q103-'Model Parameters'!$B$35*($N103+2*$Q103))*$L103</f>
        <v>1.0279405876334957</v>
      </c>
      <c r="S103">
        <f>'Input Parameters'!$G$22+(AW103*'Input Parameters'!$G$22 - (1/(1/('Input Parameters'!$G$12*($I103+2*$F103*$R103))+1/(AY103*'Input Parameters'!$G$24))) +'Input Parameters'!$G$12*($I103+2*$F103*$R103))/(AW103+2*D103*'Input Parameters'!$G$12*'Model Parameters'!$B$61*$R103)</f>
        <v>1269.1626742994147</v>
      </c>
      <c r="T103">
        <f>'Input Parameters'!$G$15/(2*'Model Parameters'!$F$4)*'Model Parameters'!$B$39/('Model Parameters'!$B$65)*EXP(-($E103+0.11)/'Model Parameters'!$B$48)+D103*'Model Parameters'!$B$61*$S103</f>
        <v>5849.8954158919532</v>
      </c>
      <c r="U103">
        <f>1/((SQRT($T103*('Input Parameters'!$G$12)^2/'Model Parameters'!$B$51))/TANH(SQRT($T103*('Input Parameters'!$G$12)^2/'Model Parameters'!$B$51))+$T103*'Input Parameters'!$G$12/'Input Parameters'!$G$17)</f>
        <v>7.7735584885250411E-2</v>
      </c>
      <c r="V103" s="4">
        <f>(2*AX103*'Input Parameters'!$G$23+AY103*'Input Parameters'!$G$24+AW103*'Input Parameters'!$G$22+'Input Parameters'!$G$12*$I103-AW103*$S103)/(2*AX103)</f>
        <v>61.38824016913199</v>
      </c>
      <c r="W103" s="4">
        <f>'Input Parameters'!$G$12*(2*$F103*$U103*'Model Parameters'!$F$2*'Input Parameters'!$G$4)/(2*'Model Parameters'!$F$21)*EXP(-$S103*('Model Parameters'!$B$32+'Model Parameters'!$B$35))</f>
        <v>6171.1923758335197</v>
      </c>
      <c r="X103">
        <f>MAX(0,$V103+LN(1+($W103*('Model Parameters'!$B$33+2*'Model Parameters'!$B$35)*EXP(-$V103*('Model Parameters'!$B$33+2*'Model Parameters'!$B$35)))/(1+LN(SQRT(1+$W103*('Model Parameters'!$B$33+2*'Model Parameters'!$B$35)*EXP(-$V103*('Model Parameters'!$B$33+2*'Model Parameters'!$B$35))))))/('Model Parameters'!$B$33+2*'Model Parameters'!$B$35))</f>
        <v>2792.1907840164981</v>
      </c>
      <c r="Y103">
        <f>'Input Parameters'!$G$4*'Model Parameters'!$F$2*EXP(-'Model Parameters'!$B$32*$S103-'Model Parameters'!$B$33*$X103-'Model Parameters'!$B$35*($S103+2*$X103))*$U103</f>
        <v>1.0260740841703289</v>
      </c>
      <c r="Z103" s="8">
        <f>$E103-'Model Parameters'!$F$3*'Input Parameters'!$G$3/'Model Parameters'!$F$4*LN($S103/'Input Parameters'!$G$22)</f>
        <v>-1.2257727345819109</v>
      </c>
      <c r="AA103" s="8">
        <f>'Input Parameters'!$G$12*$Y103*$F103*2*'Model Parameters'!$F$4/10</f>
        <v>229.93414266758867</v>
      </c>
      <c r="AB103" s="8">
        <f t="shared" si="10"/>
        <v>1.0260740841703289</v>
      </c>
      <c r="AC103" s="8">
        <f t="shared" si="11"/>
        <v>2792.1907840164981</v>
      </c>
      <c r="AD103" s="8">
        <f>LOG10(S103/1000/'Model Parameters'!$B$15)</f>
        <v>13.415574381617475</v>
      </c>
      <c r="AE103" s="8">
        <f>AA103*10/(AA103*10+('Model Parameters'!$F$4*'Input Parameters'!$G$12)*I103)</f>
        <v>0.58766965041360542</v>
      </c>
      <c r="AF103" s="8">
        <f>MIN(1,('Model Parameters'!$B$45-'Model Parameters'!$F$3*'Input Parameters'!$G$3/'Model Parameters'!$F$4*LN($S103/'Input Parameters'!$G$22))/Z103)</f>
        <v>0.27392739706878616</v>
      </c>
      <c r="AG103" s="8">
        <f>MIN('Input Parameters'!$G$24+'Model Parameters'!$F$2*'Input Parameters'!$G$4*EXP(-'Model Parameters'!$B$32*$S103-'Model Parameters'!$B$33*$X103-'Model Parameters'!$B$35*($S103+2*$X103)),AC103*10^(3-AD103)/'Model Parameters'!$B$13)</f>
        <v>8.2484301673155208E-2</v>
      </c>
      <c r="AH103" s="8">
        <f>EXP(-'Model Parameters'!$B$32*$S103-'Model Parameters'!$B$33*$X103-'Model Parameters'!$B$35*($S103+2*$X103))</f>
        <v>0.38752611627109562</v>
      </c>
      <c r="AV103">
        <f>'Model Parameters'!$F$19</f>
        <v>6.9241761263600031E-6</v>
      </c>
      <c r="AW103">
        <f>'Model Parameters'!$F$20</f>
        <v>1.4452520065854142E-5</v>
      </c>
      <c r="AX103">
        <f>'Model Parameters'!$F$21</f>
        <v>4.1623628255221876E-6</v>
      </c>
      <c r="AY103">
        <f>'Model Parameters'!$F$22</f>
        <v>4.9374090257235054E-6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Parameters</vt:lpstr>
      <vt:lpstr>Model Parameters</vt:lpstr>
      <vt:lpstr>Varying Potential</vt:lpstr>
      <vt:lpstr>Varying CL Length</vt:lpstr>
      <vt:lpstr>Flow rate</vt:lpstr>
      <vt:lpstr>Porosity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Grega</dc:creator>
  <dc:description/>
  <cp:lastModifiedBy>Ivan Grega</cp:lastModifiedBy>
  <cp:revision>40</cp:revision>
  <dcterms:created xsi:type="dcterms:W3CDTF">2021-01-07T12:51:52Z</dcterms:created>
  <dcterms:modified xsi:type="dcterms:W3CDTF">2024-08-28T10:41:30Z</dcterms:modified>
  <dc:language>en-US</dc:language>
</cp:coreProperties>
</file>